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22026\"/>
    </mc:Choice>
  </mc:AlternateContent>
  <xr:revisionPtr revIDLastSave="0" documentId="13_ncr:1_{CA2021A4-3142-4C9E-98EB-8F7B4273368B}" xr6:coauthVersionLast="47" xr6:coauthVersionMax="47" xr10:uidLastSave="{00000000-0000-0000-0000-000000000000}"/>
  <bookViews>
    <workbookView xWindow="-108" yWindow="-108" windowWidth="23256" windowHeight="12456" tabRatio="988" firstSheet="3" activeTab="3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Vista" sheetId="13" r:id="rId4"/>
    <sheet name="val1" sheetId="43" state="hidden" r:id="rId5"/>
    <sheet name="Vista_R_sin_expo" sheetId="32" r:id="rId6"/>
    <sheet name="Vista_RUBRO" sheetId="14" r:id="rId7"/>
    <sheet name="RRHH" sheetId="15" state="hidden" r:id="rId8"/>
    <sheet name="ref_rrhh" sheetId="17" state="hidden" r:id="rId9"/>
    <sheet name="gastos_unificado.p0" sheetId="25" state="hidden" r:id="rId10"/>
    <sheet name="bbdd_total.p1" sheetId="2" state="hidden" r:id="rId11"/>
    <sheet name="aperturado_por_empresa.p2" sheetId="9" state="hidden" r:id="rId12"/>
    <sheet name="bbdd_ape.p3" sheetId="10" state="hidden" r:id="rId13"/>
    <sheet name="cco_bbdd_asignado.p4 " sheetId="11" state="hidden" r:id="rId14"/>
    <sheet name="bbdd.5.final" sheetId="12" state="hidden" r:id="rId15"/>
    <sheet name="BBDD_INGRESOS_FINAL" sheetId="26" r:id="rId16"/>
    <sheet name="BBDD_GASTOS" sheetId="39" r:id="rId17"/>
    <sheet name="gaston_din" sheetId="45" r:id="rId18"/>
    <sheet name="ingresos_din" sheetId="44" r:id="rId19"/>
    <sheet name="ing_din" sheetId="34" state="hidden" r:id="rId20"/>
    <sheet name="gastos_final" sheetId="38" state="hidden" r:id="rId21"/>
    <sheet name="din_prod" sheetId="37" state="hidden" r:id="rId22"/>
    <sheet name="sectores_id" sheetId="5" state="hidden" r:id="rId23"/>
    <sheet name="ingresos_ingresos" sheetId="24" state="hidden" r:id="rId24"/>
    <sheet name="ingresos_produccion" sheetId="23" state="hidden" r:id="rId25"/>
    <sheet name="gastos_rrhh" sheetId="22" state="hidden" r:id="rId26"/>
    <sheet name="gastos_impuestos" sheetId="21" state="hidden" r:id="rId27"/>
    <sheet name="gastos_produccion" sheetId="19" state="hidden" r:id="rId28"/>
    <sheet name="BBDD_INGRESOS" sheetId="16" state="hidden" r:id="rId29"/>
    <sheet name="cco_worms_empresa" sheetId="8" state="hidden" r:id="rId30"/>
    <sheet name="rubros_id_opex (2)" sheetId="29" state="hidden" r:id="rId31"/>
    <sheet name="cco " sheetId="30" state="hidden" r:id="rId32"/>
  </sheets>
  <definedNames>
    <definedName name="_xlnm._FilterDatabase" localSheetId="11" hidden="1">aperturado_por_empresa.p2!$A$1:$U$290</definedName>
    <definedName name="_xlnm._FilterDatabase" localSheetId="14" hidden="1">'bbdd.5.final'!$A$1:$AC$1502</definedName>
    <definedName name="_xlnm._FilterDatabase" localSheetId="28" hidden="1">BBDD_INGRESOS!$A$1:$Q$68</definedName>
    <definedName name="_xlnm._FilterDatabase" localSheetId="13" hidden="1">'cco_bbdd_asignado.p4 '!$A$1:$V$1606</definedName>
    <definedName name="ExternalData_1" localSheetId="31" hidden="1">'cco '!$A$1:$J$126</definedName>
    <definedName name="ExternalData_1" localSheetId="29" hidden="1">'cco_worms_empresa'!$A$1:$G$11</definedName>
    <definedName name="ExternalData_1" localSheetId="20" hidden="1">gastos_final!$A$1:$AC$1539</definedName>
    <definedName name="ExternalData_1" localSheetId="22" hidden="1">sectores_id!$A$1:$B$34</definedName>
    <definedName name="ExternalData_2" localSheetId="16" hidden="1">BBDD_GASTOS!$A$1:$R$1407</definedName>
    <definedName name="ExternalData_2" localSheetId="27" hidden="1">gastos_produccion!$A$1:$Q$478</definedName>
    <definedName name="ExternalData_2" localSheetId="30" hidden="1">'rubros_id_opex (2)'!$A$1:$B$30</definedName>
    <definedName name="ExternalData_3" localSheetId="26" hidden="1">gastos_impuestos!$A$1:$P$8</definedName>
    <definedName name="ExternalData_4" localSheetId="25" hidden="1">gastos_rrhh!$A$1:$P$94</definedName>
    <definedName name="ExternalData_5" localSheetId="24" hidden="1">ingresos_produccion!$A$1:$P$954</definedName>
    <definedName name="ExternalData_6" localSheetId="23" hidden="1">ingresos_ingresos!$A$1:$P$53</definedName>
    <definedName name="ExternalData_7" localSheetId="9" hidden="1">gastos_unificado.p0!$A$1:$T$271</definedName>
    <definedName name="ExternalData_8" localSheetId="15" hidden="1">BBDD_INGRESOS_FINAL!$A$1:$R$89</definedName>
  </definedNames>
  <calcPr calcId="191029"/>
  <pivotCaches>
    <pivotCache cacheId="0" r:id="rId33"/>
    <pivotCache cacheId="1" r:id="rId34"/>
    <pivotCache cacheId="2" r:id="rId3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4" l="1"/>
  <c r="E62" i="14" s="1"/>
  <c r="C63" i="14"/>
  <c r="D63" i="14" s="1"/>
  <c r="C64" i="14"/>
  <c r="E64" i="14" s="1"/>
  <c r="C65" i="14"/>
  <c r="D65" i="14" s="1"/>
  <c r="C66" i="14"/>
  <c r="D66" i="14" s="1"/>
  <c r="C67" i="14"/>
  <c r="E67" i="14" s="1"/>
  <c r="C68" i="14"/>
  <c r="D68" i="14" s="1"/>
  <c r="C69" i="14"/>
  <c r="D69" i="14" s="1"/>
  <c r="C70" i="14"/>
  <c r="E70" i="14" s="1"/>
  <c r="C61" i="14"/>
  <c r="E61" i="14" s="1"/>
  <c r="A1" i="9" a="1"/>
  <c r="A1" i="9" l="1"/>
  <c r="E63" i="14"/>
  <c r="F63" i="14" s="1"/>
  <c r="E66" i="14"/>
  <c r="F66" i="14" s="1"/>
  <c r="D61" i="14"/>
  <c r="F61" i="14" s="1"/>
  <c r="D64" i="14"/>
  <c r="F64" i="14" s="1"/>
  <c r="E65" i="14"/>
  <c r="F65" i="14" s="1"/>
  <c r="D62" i="14"/>
  <c r="F62" i="14" s="1"/>
  <c r="D70" i="14"/>
  <c r="F70" i="14" s="1"/>
  <c r="D67" i="14"/>
  <c r="F67" i="14" s="1"/>
  <c r="E69" i="14"/>
  <c r="F69" i="14" s="1"/>
  <c r="E68" i="14"/>
  <c r="F68" i="14" s="1"/>
  <c r="F6" i="45"/>
  <c r="G6" i="45" s="1"/>
  <c r="F7" i="45"/>
  <c r="G7" i="45" s="1"/>
  <c r="F8" i="45"/>
  <c r="G8" i="45" s="1"/>
  <c r="F9" i="45"/>
  <c r="G9" i="45" s="1"/>
  <c r="F10" i="45"/>
  <c r="G10" i="45" s="1"/>
  <c r="F11" i="45"/>
  <c r="G11" i="45" s="1"/>
  <c r="F12" i="45"/>
  <c r="G12" i="45" s="1"/>
  <c r="F13" i="45"/>
  <c r="G13" i="45" s="1"/>
  <c r="F14" i="45"/>
  <c r="G14" i="45" s="1"/>
  <c r="F15" i="45"/>
  <c r="G15" i="45" s="1"/>
  <c r="F16" i="45"/>
  <c r="G16" i="45" s="1"/>
  <c r="F17" i="45"/>
  <c r="G17" i="45" s="1"/>
  <c r="F18" i="45"/>
  <c r="F5" i="45"/>
  <c r="G5" i="45" s="1"/>
  <c r="D54" i="32"/>
  <c r="D47" i="32"/>
  <c r="D48" i="32"/>
  <c r="D49" i="32"/>
  <c r="D50" i="32"/>
  <c r="D51" i="32"/>
  <c r="D52" i="32"/>
  <c r="D53" i="32"/>
  <c r="D46" i="32"/>
  <c r="D40" i="32"/>
  <c r="D41" i="32"/>
  <c r="D34" i="32"/>
  <c r="D35" i="32"/>
  <c r="D36" i="32"/>
  <c r="D37" i="32"/>
  <c r="D38" i="32"/>
  <c r="D39" i="32"/>
  <c r="D33" i="32"/>
  <c r="C5" i="44" l="1"/>
  <c r="C6" i="44"/>
  <c r="C7" i="44"/>
  <c r="C8" i="44"/>
  <c r="C9" i="44"/>
  <c r="C10" i="44"/>
  <c r="C11" i="44"/>
  <c r="C12" i="44"/>
  <c r="C4" i="44"/>
  <c r="AA23" i="12" l="1"/>
  <c r="W1442" i="12"/>
  <c r="X1442" i="12" s="1"/>
  <c r="Y1442" i="12" s="1"/>
  <c r="W1443" i="12"/>
  <c r="X1443" i="12" s="1"/>
  <c r="Y1443" i="12" s="1"/>
  <c r="W1444" i="12"/>
  <c r="X1444" i="12" s="1"/>
  <c r="Y1444" i="12" s="1"/>
  <c r="W1445" i="12"/>
  <c r="X1445" i="12" s="1"/>
  <c r="Y1445" i="12" s="1"/>
  <c r="W1446" i="12"/>
  <c r="X1446" i="12" s="1"/>
  <c r="Y1446" i="12" s="1"/>
  <c r="W1447" i="12"/>
  <c r="W1448" i="12"/>
  <c r="X1448" i="12" s="1"/>
  <c r="Y1448" i="12" s="1"/>
  <c r="W1449" i="12"/>
  <c r="X1449" i="12" s="1"/>
  <c r="Y1449" i="12" s="1"/>
  <c r="W1450" i="12"/>
  <c r="X1450" i="12" s="1"/>
  <c r="Y1450" i="12" s="1"/>
  <c r="W1451" i="12"/>
  <c r="X1451" i="12" s="1"/>
  <c r="Y1451" i="12" s="1"/>
  <c r="W1452" i="12"/>
  <c r="X1452" i="12" s="1"/>
  <c r="Y1452" i="12" s="1"/>
  <c r="W1453" i="12"/>
  <c r="X1453" i="12" s="1"/>
  <c r="Y1453" i="12" s="1"/>
  <c r="W1454" i="12"/>
  <c r="X1454" i="12" s="1"/>
  <c r="Y1454" i="12" s="1"/>
  <c r="W1455" i="12"/>
  <c r="X1455" i="12" s="1"/>
  <c r="Y1455" i="12" s="1"/>
  <c r="W1456" i="12"/>
  <c r="X1456" i="12" s="1"/>
  <c r="Y1456" i="12" s="1"/>
  <c r="W1457" i="12"/>
  <c r="X1457" i="12" s="1"/>
  <c r="Y1457" i="12" s="1"/>
  <c r="W1458" i="12"/>
  <c r="X1458" i="12" s="1"/>
  <c r="Y1458" i="12" s="1"/>
  <c r="W1459" i="12"/>
  <c r="W1460" i="12"/>
  <c r="X1460" i="12" s="1"/>
  <c r="Y1460" i="12" s="1"/>
  <c r="W1461" i="12"/>
  <c r="X1461" i="12" s="1"/>
  <c r="Y1461" i="12" s="1"/>
  <c r="W1462" i="12"/>
  <c r="X1462" i="12" s="1"/>
  <c r="Y1462" i="12" s="1"/>
  <c r="W1463" i="12"/>
  <c r="X1463" i="12" s="1"/>
  <c r="Y1463" i="12" s="1"/>
  <c r="AD1463" i="12" s="1"/>
  <c r="AE1463" i="12" s="1"/>
  <c r="W1464" i="12"/>
  <c r="X1464" i="12" s="1"/>
  <c r="Y1464" i="12" s="1"/>
  <c r="W1465" i="12"/>
  <c r="X1465" i="12" s="1"/>
  <c r="Y1465" i="12" s="1"/>
  <c r="W1466" i="12"/>
  <c r="X1466" i="12" s="1"/>
  <c r="Y1466" i="12" s="1"/>
  <c r="W1467" i="12"/>
  <c r="X1467" i="12" s="1"/>
  <c r="Y1467" i="12" s="1"/>
  <c r="W1468" i="12"/>
  <c r="X1468" i="12" s="1"/>
  <c r="Y1468" i="12" s="1"/>
  <c r="W1469" i="12"/>
  <c r="X1469" i="12" s="1"/>
  <c r="Y1469" i="12" s="1"/>
  <c r="W1470" i="12"/>
  <c r="X1470" i="12" s="1"/>
  <c r="Y1470" i="12" s="1"/>
  <c r="W1471" i="12"/>
  <c r="W1472" i="12"/>
  <c r="X1472" i="12" s="1"/>
  <c r="Y1472" i="12" s="1"/>
  <c r="W1473" i="12"/>
  <c r="X1473" i="12" s="1"/>
  <c r="Y1473" i="12" s="1"/>
  <c r="W1474" i="12"/>
  <c r="X1474" i="12" s="1"/>
  <c r="Y1474" i="12" s="1"/>
  <c r="W1475" i="12"/>
  <c r="X1475" i="12" s="1"/>
  <c r="Y1475" i="12" s="1"/>
  <c r="W1476" i="12"/>
  <c r="X1476" i="12" s="1"/>
  <c r="Y1476" i="12" s="1"/>
  <c r="W1477" i="12"/>
  <c r="X1477" i="12" s="1"/>
  <c r="Y1477" i="12" s="1"/>
  <c r="W1478" i="12"/>
  <c r="X1478" i="12" s="1"/>
  <c r="Y1478" i="12" s="1"/>
  <c r="W1479" i="12"/>
  <c r="X1479" i="12" s="1"/>
  <c r="Y1479" i="12" s="1"/>
  <c r="W1480" i="12"/>
  <c r="X1480" i="12" s="1"/>
  <c r="Y1480" i="12" s="1"/>
  <c r="W1481" i="12"/>
  <c r="X1481" i="12" s="1"/>
  <c r="Y1481" i="12" s="1"/>
  <c r="W1482" i="12"/>
  <c r="X1482" i="12" s="1"/>
  <c r="Y1482" i="12" s="1"/>
  <c r="W1483" i="12"/>
  <c r="W1484" i="12"/>
  <c r="X1484" i="12" s="1"/>
  <c r="Y1484" i="12" s="1"/>
  <c r="AD1484" i="12" s="1"/>
  <c r="AE1484" i="12" s="1"/>
  <c r="W1485" i="12"/>
  <c r="X1485" i="12" s="1"/>
  <c r="Y1485" i="12" s="1"/>
  <c r="AD1485" i="12" s="1"/>
  <c r="AE1485" i="12" s="1"/>
  <c r="W1486" i="12"/>
  <c r="X1486" i="12" s="1"/>
  <c r="Y1486" i="12" s="1"/>
  <c r="AD1486" i="12" s="1"/>
  <c r="AE1486" i="12" s="1"/>
  <c r="W1487" i="12"/>
  <c r="X1487" i="12" s="1"/>
  <c r="Y1487" i="12" s="1"/>
  <c r="AD1487" i="12" s="1"/>
  <c r="AE1487" i="12" s="1"/>
  <c r="W1488" i="12"/>
  <c r="X1488" i="12" s="1"/>
  <c r="Y1488" i="12" s="1"/>
  <c r="AD1488" i="12" s="1"/>
  <c r="AE1488" i="12" s="1"/>
  <c r="W1489" i="12"/>
  <c r="X1489" i="12" s="1"/>
  <c r="Y1489" i="12" s="1"/>
  <c r="AD1489" i="12" s="1"/>
  <c r="AE1489" i="12" s="1"/>
  <c r="W1490" i="12"/>
  <c r="X1490" i="12" s="1"/>
  <c r="Y1490" i="12" s="1"/>
  <c r="AD1490" i="12" s="1"/>
  <c r="AE1490" i="12" s="1"/>
  <c r="W1491" i="12"/>
  <c r="X1491" i="12" s="1"/>
  <c r="Y1491" i="12" s="1"/>
  <c r="AD1491" i="12" s="1"/>
  <c r="AE1491" i="12" s="1"/>
  <c r="W1492" i="12"/>
  <c r="X1492" i="12" s="1"/>
  <c r="Y1492" i="12" s="1"/>
  <c r="AD1492" i="12" s="1"/>
  <c r="AE1492" i="12" s="1"/>
  <c r="W1493" i="12"/>
  <c r="X1493" i="12" s="1"/>
  <c r="Y1493" i="12" s="1"/>
  <c r="AD1493" i="12" s="1"/>
  <c r="AE1493" i="12" s="1"/>
  <c r="W1494" i="12"/>
  <c r="X1494" i="12" s="1"/>
  <c r="Y1494" i="12" s="1"/>
  <c r="AD1494" i="12" s="1"/>
  <c r="AE1494" i="12" s="1"/>
  <c r="W1495" i="12"/>
  <c r="X1495" i="12" s="1"/>
  <c r="Y1495" i="12" s="1"/>
  <c r="AD1495" i="12" s="1"/>
  <c r="AE1495" i="12" s="1"/>
  <c r="W1496" i="12"/>
  <c r="X1496" i="12" s="1"/>
  <c r="Y1496" i="12" s="1"/>
  <c r="AD1496" i="12" s="1"/>
  <c r="AE1496" i="12" s="1"/>
  <c r="W1497" i="12"/>
  <c r="X1497" i="12" s="1"/>
  <c r="Y1497" i="12" s="1"/>
  <c r="AD1497" i="12" s="1"/>
  <c r="AE1497" i="12" s="1"/>
  <c r="W1498" i="12"/>
  <c r="X1498" i="12" s="1"/>
  <c r="Y1498" i="12" s="1"/>
  <c r="AD1498" i="12" s="1"/>
  <c r="AE1498" i="12" s="1"/>
  <c r="W1499" i="12"/>
  <c r="X1499" i="12" s="1"/>
  <c r="Y1499" i="12" s="1"/>
  <c r="AD1499" i="12" s="1"/>
  <c r="AE1499" i="12" s="1"/>
  <c r="W1500" i="12"/>
  <c r="X1500" i="12" s="1"/>
  <c r="Y1500" i="12" s="1"/>
  <c r="AD1500" i="12" s="1"/>
  <c r="AE1500" i="12" s="1"/>
  <c r="W1501" i="12"/>
  <c r="X1501" i="12" s="1"/>
  <c r="Y1501" i="12" s="1"/>
  <c r="AD1501" i="12" s="1"/>
  <c r="AE1501" i="12" s="1"/>
  <c r="W1502" i="12"/>
  <c r="X1502" i="12" s="1"/>
  <c r="Y1502" i="12" s="1"/>
  <c r="AD1502" i="12" s="1"/>
  <c r="AE1502" i="12" s="1"/>
  <c r="X1447" i="12"/>
  <c r="Y1447" i="12" s="1"/>
  <c r="X1459" i="12"/>
  <c r="Y1459" i="12" s="1"/>
  <c r="X1471" i="12"/>
  <c r="Y1471" i="12" s="1"/>
  <c r="X1483" i="12"/>
  <c r="Y1483" i="12" s="1"/>
  <c r="Z1442" i="12"/>
  <c r="AB1442" i="12" s="1"/>
  <c r="Z1443" i="12"/>
  <c r="AB1443" i="12" s="1"/>
  <c r="Z1444" i="12"/>
  <c r="AB1444" i="12" s="1"/>
  <c r="Z1445" i="12"/>
  <c r="AB1445" i="12" s="1"/>
  <c r="Z1446" i="12"/>
  <c r="AB1446" i="12" s="1"/>
  <c r="Z1447" i="12"/>
  <c r="AB1447" i="12" s="1"/>
  <c r="Z1448" i="12"/>
  <c r="AB1448" i="12" s="1"/>
  <c r="Z1449" i="12"/>
  <c r="AB1449" i="12" s="1"/>
  <c r="Z1450" i="12"/>
  <c r="AB1450" i="12" s="1"/>
  <c r="Z1451" i="12"/>
  <c r="AB1451" i="12" s="1"/>
  <c r="Z1452" i="12"/>
  <c r="AB1452" i="12" s="1"/>
  <c r="Z1453" i="12"/>
  <c r="AB1453" i="12" s="1"/>
  <c r="Z1454" i="12"/>
  <c r="AB1454" i="12" s="1"/>
  <c r="Z1455" i="12"/>
  <c r="AB1455" i="12" s="1"/>
  <c r="Z1456" i="12"/>
  <c r="AB1456" i="12" s="1"/>
  <c r="Z1457" i="12"/>
  <c r="AB1457" i="12" s="1"/>
  <c r="Z1458" i="12"/>
  <c r="AB1458" i="12" s="1"/>
  <c r="Z1459" i="12"/>
  <c r="AB1459" i="12" s="1"/>
  <c r="Z1460" i="12"/>
  <c r="AB1460" i="12" s="1"/>
  <c r="Z1461" i="12"/>
  <c r="AB1461" i="12" s="1"/>
  <c r="Z1462" i="12"/>
  <c r="AB1462" i="12" s="1"/>
  <c r="Z1463" i="12"/>
  <c r="AB1463" i="12" s="1"/>
  <c r="Z1464" i="12"/>
  <c r="AB1464" i="12" s="1"/>
  <c r="Z1465" i="12"/>
  <c r="AB1465" i="12" s="1"/>
  <c r="Z1466" i="12"/>
  <c r="AB1466" i="12" s="1"/>
  <c r="Z1467" i="12"/>
  <c r="AB1467" i="12" s="1"/>
  <c r="Z1468" i="12"/>
  <c r="AB1468" i="12" s="1"/>
  <c r="Z1469" i="12"/>
  <c r="AB1469" i="12" s="1"/>
  <c r="Z1470" i="12"/>
  <c r="AB1470" i="12" s="1"/>
  <c r="Z1471" i="12"/>
  <c r="AB1471" i="12" s="1"/>
  <c r="Z1472" i="12"/>
  <c r="AB1472" i="12" s="1"/>
  <c r="Z1473" i="12"/>
  <c r="AB1473" i="12" s="1"/>
  <c r="Z1474" i="12"/>
  <c r="AB1474" i="12" s="1"/>
  <c r="Z1475" i="12"/>
  <c r="AB1475" i="12" s="1"/>
  <c r="Z1476" i="12"/>
  <c r="AB1476" i="12" s="1"/>
  <c r="Z1477" i="12"/>
  <c r="AB1477" i="12" s="1"/>
  <c r="Z1478" i="12"/>
  <c r="AB1478" i="12" s="1"/>
  <c r="Z1479" i="12"/>
  <c r="AB1479" i="12" s="1"/>
  <c r="Z1480" i="12"/>
  <c r="AB1480" i="12" s="1"/>
  <c r="Z1481" i="12"/>
  <c r="AB1481" i="12" s="1"/>
  <c r="Z1482" i="12"/>
  <c r="AB1482" i="12" s="1"/>
  <c r="Z1483" i="12"/>
  <c r="AB1483" i="12" s="1"/>
  <c r="Z1484" i="12"/>
  <c r="AB1484" i="12" s="1"/>
  <c r="Z1485" i="12"/>
  <c r="AB1485" i="12" s="1"/>
  <c r="Z1486" i="12"/>
  <c r="AB1486" i="12" s="1"/>
  <c r="Z1487" i="12"/>
  <c r="AB1487" i="12" s="1"/>
  <c r="Z1488" i="12"/>
  <c r="AB1488" i="12" s="1"/>
  <c r="Z1489" i="12"/>
  <c r="AB1489" i="12" s="1"/>
  <c r="Z1490" i="12"/>
  <c r="AB1490" i="12" s="1"/>
  <c r="Z1491" i="12"/>
  <c r="AB1491" i="12" s="1"/>
  <c r="Z1492" i="12"/>
  <c r="AB1492" i="12" s="1"/>
  <c r="Z1493" i="12"/>
  <c r="AB1493" i="12" s="1"/>
  <c r="Z1494" i="12"/>
  <c r="AB1494" i="12" s="1"/>
  <c r="Z1495" i="12"/>
  <c r="AB1495" i="12" s="1"/>
  <c r="Z1496" i="12"/>
  <c r="AB1496" i="12" s="1"/>
  <c r="Z1497" i="12"/>
  <c r="AB1497" i="12" s="1"/>
  <c r="Z1498" i="12"/>
  <c r="AB1498" i="12" s="1"/>
  <c r="Z1499" i="12"/>
  <c r="AB1499" i="12" s="1"/>
  <c r="Z1500" i="12"/>
  <c r="AB1500" i="12" s="1"/>
  <c r="Z1501" i="12"/>
  <c r="AB1501" i="12" s="1"/>
  <c r="Z1502" i="12"/>
  <c r="AB1502" i="12" s="1"/>
  <c r="AA1442" i="12"/>
  <c r="AC1442" i="12" s="1"/>
  <c r="AA1443" i="12"/>
  <c r="AC1443" i="12" s="1"/>
  <c r="AA1444" i="12"/>
  <c r="AC1444" i="12" s="1"/>
  <c r="AA1445" i="12"/>
  <c r="AC1445" i="12" s="1"/>
  <c r="AA1446" i="12"/>
  <c r="AC1446" i="12" s="1"/>
  <c r="AA1447" i="12"/>
  <c r="AC1447" i="12" s="1"/>
  <c r="AA1448" i="12"/>
  <c r="AC1448" i="12" s="1"/>
  <c r="AA1449" i="12"/>
  <c r="AC1449" i="12" s="1"/>
  <c r="AA1450" i="12"/>
  <c r="AC1450" i="12" s="1"/>
  <c r="AA1451" i="12"/>
  <c r="AC1451" i="12" s="1"/>
  <c r="AA1452" i="12"/>
  <c r="AC1452" i="12" s="1"/>
  <c r="AA1453" i="12"/>
  <c r="AC1453" i="12" s="1"/>
  <c r="AA1454" i="12"/>
  <c r="AC1454" i="12" s="1"/>
  <c r="AA1455" i="12"/>
  <c r="AC1455" i="12" s="1"/>
  <c r="AA1456" i="12"/>
  <c r="AC1456" i="12" s="1"/>
  <c r="AA1457" i="12"/>
  <c r="AC1457" i="12" s="1"/>
  <c r="AA1458" i="12"/>
  <c r="AC1458" i="12" s="1"/>
  <c r="AA1459" i="12"/>
  <c r="AC1459" i="12" s="1"/>
  <c r="AA1460" i="12"/>
  <c r="AC1460" i="12" s="1"/>
  <c r="AA1461" i="12"/>
  <c r="AC1461" i="12" s="1"/>
  <c r="AA1462" i="12"/>
  <c r="AC1462" i="12" s="1"/>
  <c r="AA1463" i="12"/>
  <c r="AC1463" i="12" s="1"/>
  <c r="AA1464" i="12"/>
  <c r="AC1464" i="12" s="1"/>
  <c r="AA1465" i="12"/>
  <c r="AC1465" i="12" s="1"/>
  <c r="AA1466" i="12"/>
  <c r="AC1466" i="12" s="1"/>
  <c r="AA1467" i="12"/>
  <c r="AC1467" i="12" s="1"/>
  <c r="AA1468" i="12"/>
  <c r="AC1468" i="12" s="1"/>
  <c r="AA1469" i="12"/>
  <c r="AC1469" i="12" s="1"/>
  <c r="AA1470" i="12"/>
  <c r="AC1470" i="12" s="1"/>
  <c r="AA1471" i="12"/>
  <c r="AC1471" i="12" s="1"/>
  <c r="AA1472" i="12"/>
  <c r="AC1472" i="12" s="1"/>
  <c r="AA1473" i="12"/>
  <c r="AC1473" i="12" s="1"/>
  <c r="AA1474" i="12"/>
  <c r="AC1474" i="12" s="1"/>
  <c r="AA1475" i="12"/>
  <c r="AC1475" i="12" s="1"/>
  <c r="AA1476" i="12"/>
  <c r="AC1476" i="12" s="1"/>
  <c r="AA1477" i="12"/>
  <c r="AC1477" i="12" s="1"/>
  <c r="AA1478" i="12"/>
  <c r="AC1478" i="12" s="1"/>
  <c r="AA1479" i="12"/>
  <c r="AC1479" i="12" s="1"/>
  <c r="AA1480" i="12"/>
  <c r="AC1480" i="12" s="1"/>
  <c r="AA1481" i="12"/>
  <c r="AC1481" i="12" s="1"/>
  <c r="AA1482" i="12"/>
  <c r="AC1482" i="12" s="1"/>
  <c r="AA1483" i="12"/>
  <c r="AC1483" i="12" s="1"/>
  <c r="AA1484" i="12"/>
  <c r="AC1484" i="12" s="1"/>
  <c r="AA1485" i="12"/>
  <c r="AC1485" i="12" s="1"/>
  <c r="AA1486" i="12"/>
  <c r="AC1486" i="12" s="1"/>
  <c r="AA1487" i="12"/>
  <c r="AC1487" i="12" s="1"/>
  <c r="AA1488" i="12"/>
  <c r="AC1488" i="12" s="1"/>
  <c r="AA1489" i="12"/>
  <c r="AC1489" i="12" s="1"/>
  <c r="AA1490" i="12"/>
  <c r="AC1490" i="12" s="1"/>
  <c r="AA1491" i="12"/>
  <c r="AC1491" i="12" s="1"/>
  <c r="AA1492" i="12"/>
  <c r="AC1492" i="12" s="1"/>
  <c r="AA1493" i="12"/>
  <c r="AC1493" i="12" s="1"/>
  <c r="AA1494" i="12"/>
  <c r="AC1494" i="12" s="1"/>
  <c r="AA1495" i="12"/>
  <c r="AC1495" i="12" s="1"/>
  <c r="AA1496" i="12"/>
  <c r="AC1496" i="12" s="1"/>
  <c r="AA1497" i="12"/>
  <c r="AC1497" i="12" s="1"/>
  <c r="AA1498" i="12"/>
  <c r="AC1498" i="12" s="1"/>
  <c r="AA1499" i="12"/>
  <c r="AC1499" i="12" s="1"/>
  <c r="AA1500" i="12"/>
  <c r="AC1500" i="12" s="1"/>
  <c r="AA1501" i="12"/>
  <c r="AC1501" i="12" s="1"/>
  <c r="AA1502" i="12"/>
  <c r="AC1502" i="12" s="1"/>
  <c r="W2" i="12"/>
  <c r="W3" i="12"/>
  <c r="W4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82" i="12"/>
  <c r="W583" i="12"/>
  <c r="W584" i="12"/>
  <c r="W585" i="12"/>
  <c r="W586" i="12"/>
  <c r="W587" i="12"/>
  <c r="W588" i="12"/>
  <c r="W589" i="12"/>
  <c r="W590" i="12"/>
  <c r="W591" i="12"/>
  <c r="W59" i="12"/>
  <c r="W60" i="12"/>
  <c r="W61" i="12"/>
  <c r="W62" i="12"/>
  <c r="W63" i="12"/>
  <c r="W64" i="12"/>
  <c r="W65" i="12"/>
  <c r="W66" i="12"/>
  <c r="W67" i="12"/>
  <c r="W6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623" i="12"/>
  <c r="W624" i="12"/>
  <c r="W625" i="12"/>
  <c r="W626" i="12"/>
  <c r="W627" i="12"/>
  <c r="W628" i="12"/>
  <c r="W629" i="12"/>
  <c r="W630" i="12"/>
  <c r="W631" i="12"/>
  <c r="W632" i="12"/>
  <c r="W69" i="12"/>
  <c r="W70" i="12"/>
  <c r="W71" i="12"/>
  <c r="W72" i="12"/>
  <c r="W73" i="12"/>
  <c r="W74" i="12"/>
  <c r="W75" i="12"/>
  <c r="W76" i="12"/>
  <c r="W77" i="12"/>
  <c r="W78" i="12"/>
  <c r="W416" i="12"/>
  <c r="W417" i="12"/>
  <c r="W418" i="12"/>
  <c r="W419" i="12"/>
  <c r="W420" i="12"/>
  <c r="W421" i="12"/>
  <c r="W422" i="12"/>
  <c r="W423" i="12"/>
  <c r="W424" i="12"/>
  <c r="W425" i="12"/>
  <c r="W123" i="12"/>
  <c r="W93" i="12"/>
  <c r="W94" i="12"/>
  <c r="W95" i="12"/>
  <c r="W96" i="12"/>
  <c r="W97" i="12"/>
  <c r="W98" i="12"/>
  <c r="W99" i="12"/>
  <c r="W100" i="12"/>
  <c r="W101" i="12"/>
  <c r="W102" i="12"/>
  <c r="W524" i="12"/>
  <c r="W525" i="12"/>
  <c r="W526" i="12"/>
  <c r="W527" i="12"/>
  <c r="W528" i="12"/>
  <c r="W529" i="12"/>
  <c r="W530" i="12"/>
  <c r="W531" i="12"/>
  <c r="W532" i="12"/>
  <c r="W533" i="12"/>
  <c r="W144" i="12"/>
  <c r="W145" i="12"/>
  <c r="W146" i="12"/>
  <c r="W147" i="12"/>
  <c r="W148" i="12"/>
  <c r="W149" i="12"/>
  <c r="W150" i="12"/>
  <c r="W103" i="12"/>
  <c r="W104" i="12"/>
  <c r="W105" i="12"/>
  <c r="W106" i="12"/>
  <c r="W107" i="12"/>
  <c r="W108" i="12"/>
  <c r="W109" i="12"/>
  <c r="W110" i="12"/>
  <c r="W111" i="12"/>
  <c r="W112" i="12"/>
  <c r="W161" i="12"/>
  <c r="W633" i="12"/>
  <c r="W634" i="12"/>
  <c r="W635" i="12"/>
  <c r="W636" i="12"/>
  <c r="W637" i="12"/>
  <c r="W638" i="12"/>
  <c r="W639" i="12"/>
  <c r="W640" i="12"/>
  <c r="W641" i="12"/>
  <c r="W642" i="12"/>
  <c r="W113" i="12"/>
  <c r="W114" i="12"/>
  <c r="W115" i="12"/>
  <c r="W116" i="12"/>
  <c r="W117" i="12"/>
  <c r="W118" i="12"/>
  <c r="W119" i="12"/>
  <c r="W120" i="12"/>
  <c r="W121" i="12"/>
  <c r="W122" i="12"/>
  <c r="W124" i="12"/>
  <c r="W125" i="12"/>
  <c r="W126" i="12"/>
  <c r="W127" i="12"/>
  <c r="W128" i="12"/>
  <c r="W129" i="12"/>
  <c r="W130" i="12"/>
  <c r="W131" i="12"/>
  <c r="W132" i="12"/>
  <c r="W133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206" i="12"/>
  <c r="W207" i="12"/>
  <c r="W208" i="12"/>
  <c r="W209" i="12"/>
  <c r="W210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3" i="12"/>
  <c r="W254" i="12"/>
  <c r="W255" i="12"/>
  <c r="W256" i="12"/>
  <c r="W560" i="12"/>
  <c r="W561" i="12"/>
  <c r="W562" i="12"/>
  <c r="W563" i="12"/>
  <c r="W564" i="12"/>
  <c r="W565" i="12"/>
  <c r="W566" i="12"/>
  <c r="W567" i="12"/>
  <c r="W568" i="12"/>
  <c r="W569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7" i="12"/>
  <c r="W298" i="12"/>
  <c r="W134" i="12"/>
  <c r="W135" i="12"/>
  <c r="W136" i="12"/>
  <c r="W137" i="12"/>
  <c r="W138" i="12"/>
  <c r="W139" i="12"/>
  <c r="W140" i="12"/>
  <c r="W141" i="12"/>
  <c r="W142" i="12"/>
  <c r="W143" i="12"/>
  <c r="W309" i="12"/>
  <c r="W310" i="12"/>
  <c r="W311" i="12"/>
  <c r="W312" i="12"/>
  <c r="W313" i="12"/>
  <c r="W314" i="12"/>
  <c r="W315" i="12"/>
  <c r="W570" i="12"/>
  <c r="W571" i="12"/>
  <c r="W572" i="12"/>
  <c r="W573" i="12"/>
  <c r="W574" i="12"/>
  <c r="W575" i="12"/>
  <c r="W576" i="12"/>
  <c r="W577" i="12"/>
  <c r="W578" i="12"/>
  <c r="W579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352" i="12"/>
  <c r="W353" i="12"/>
  <c r="W354" i="12"/>
  <c r="W355" i="12"/>
  <c r="W356" i="12"/>
  <c r="W357" i="12"/>
  <c r="W513" i="12"/>
  <c r="W514" i="12"/>
  <c r="W515" i="12"/>
  <c r="W516" i="12"/>
  <c r="W517" i="12"/>
  <c r="W518" i="12"/>
  <c r="W519" i="12"/>
  <c r="W520" i="12"/>
  <c r="W521" i="12"/>
  <c r="W522" i="12"/>
  <c r="W650" i="12"/>
  <c r="W651" i="12"/>
  <c r="W652" i="12"/>
  <c r="W653" i="12"/>
  <c r="W654" i="12"/>
  <c r="W655" i="12"/>
  <c r="W656" i="12"/>
  <c r="W657" i="12"/>
  <c r="W658" i="12"/>
  <c r="W659" i="12"/>
  <c r="W378" i="12"/>
  <c r="W379" i="12"/>
  <c r="W380" i="12"/>
  <c r="W381" i="12"/>
  <c r="W382" i="12"/>
  <c r="W383" i="12"/>
  <c r="W384" i="12"/>
  <c r="W385" i="12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398" i="12"/>
  <c r="W399" i="12"/>
  <c r="W151" i="12"/>
  <c r="W152" i="12"/>
  <c r="W153" i="12"/>
  <c r="W154" i="12"/>
  <c r="W155" i="12"/>
  <c r="W156" i="12"/>
  <c r="W157" i="12"/>
  <c r="W158" i="12"/>
  <c r="W159" i="12"/>
  <c r="W160" i="12"/>
  <c r="W410" i="12"/>
  <c r="W411" i="12"/>
  <c r="W412" i="12"/>
  <c r="W413" i="12"/>
  <c r="W414" i="12"/>
  <c r="W415" i="12"/>
  <c r="W534" i="12"/>
  <c r="W535" i="12"/>
  <c r="W536" i="12"/>
  <c r="W537" i="12"/>
  <c r="W538" i="12"/>
  <c r="W539" i="12"/>
  <c r="W540" i="12"/>
  <c r="W541" i="12"/>
  <c r="W542" i="12"/>
  <c r="W543" i="12"/>
  <c r="W426" i="12"/>
  <c r="W162" i="12"/>
  <c r="W163" i="12"/>
  <c r="W164" i="12"/>
  <c r="W165" i="12"/>
  <c r="W166" i="12"/>
  <c r="W167" i="12"/>
  <c r="W168" i="12"/>
  <c r="W169" i="12"/>
  <c r="W170" i="12"/>
  <c r="W171" i="12"/>
  <c r="W660" i="12"/>
  <c r="W661" i="12"/>
  <c r="W662" i="12"/>
  <c r="W663" i="12"/>
  <c r="W664" i="12"/>
  <c r="W665" i="12"/>
  <c r="W666" i="12"/>
  <c r="W667" i="12"/>
  <c r="W668" i="12"/>
  <c r="W669" i="12"/>
  <c r="W447" i="12"/>
  <c r="W448" i="12"/>
  <c r="W449" i="12"/>
  <c r="W450" i="12"/>
  <c r="W451" i="12"/>
  <c r="W452" i="12"/>
  <c r="W453" i="12"/>
  <c r="W172" i="12"/>
  <c r="W173" i="12"/>
  <c r="W174" i="12"/>
  <c r="W175" i="12"/>
  <c r="W176" i="12"/>
  <c r="W177" i="12"/>
  <c r="W178" i="12"/>
  <c r="W179" i="12"/>
  <c r="W180" i="12"/>
  <c r="W181" i="12"/>
  <c r="W464" i="12"/>
  <c r="W465" i="12"/>
  <c r="W466" i="12"/>
  <c r="W467" i="12"/>
  <c r="W468" i="12"/>
  <c r="W469" i="12"/>
  <c r="W182" i="12"/>
  <c r="W183" i="12"/>
  <c r="W184" i="12"/>
  <c r="W185" i="12"/>
  <c r="W186" i="12"/>
  <c r="W187" i="12"/>
  <c r="W188" i="12"/>
  <c r="W189" i="12"/>
  <c r="W190" i="12"/>
  <c r="W191" i="12"/>
  <c r="W257" i="12"/>
  <c r="W258" i="12"/>
  <c r="W259" i="12"/>
  <c r="W260" i="12"/>
  <c r="W261" i="12"/>
  <c r="W262" i="12"/>
  <c r="W263" i="12"/>
  <c r="W264" i="12"/>
  <c r="W265" i="12"/>
  <c r="W266" i="12"/>
  <c r="W490" i="12"/>
  <c r="W299" i="12"/>
  <c r="W300" i="12"/>
  <c r="W301" i="12"/>
  <c r="W302" i="12"/>
  <c r="W303" i="12"/>
  <c r="W304" i="12"/>
  <c r="W305" i="12"/>
  <c r="W306" i="12"/>
  <c r="W307" i="12"/>
  <c r="W308" i="12"/>
  <c r="W501" i="12"/>
  <c r="W502" i="12"/>
  <c r="W503" i="12"/>
  <c r="W504" i="12"/>
  <c r="W505" i="12"/>
  <c r="W506" i="12"/>
  <c r="W507" i="12"/>
  <c r="W508" i="12"/>
  <c r="W509" i="12"/>
  <c r="W510" i="12"/>
  <c r="W511" i="12"/>
  <c r="W512" i="12"/>
  <c r="W316" i="12"/>
  <c r="W317" i="12"/>
  <c r="W318" i="12"/>
  <c r="W319" i="12"/>
  <c r="W320" i="12"/>
  <c r="W321" i="12"/>
  <c r="W322" i="12"/>
  <c r="W323" i="12"/>
  <c r="W324" i="12"/>
  <c r="W325" i="12"/>
  <c r="W523" i="12"/>
  <c r="W358" i="12"/>
  <c r="W359" i="12"/>
  <c r="W360" i="12"/>
  <c r="W361" i="12"/>
  <c r="W362" i="12"/>
  <c r="W363" i="12"/>
  <c r="W364" i="12"/>
  <c r="W365" i="12"/>
  <c r="W366" i="12"/>
  <c r="W367" i="12"/>
  <c r="W544" i="12"/>
  <c r="W545" i="12"/>
  <c r="W546" i="12"/>
  <c r="W547" i="12"/>
  <c r="W548" i="12"/>
  <c r="W549" i="12"/>
  <c r="W550" i="12"/>
  <c r="W551" i="12"/>
  <c r="W552" i="12"/>
  <c r="W553" i="12"/>
  <c r="W699" i="12"/>
  <c r="W700" i="12"/>
  <c r="W701" i="12"/>
  <c r="W702" i="12"/>
  <c r="W703" i="12"/>
  <c r="W704" i="12"/>
  <c r="W705" i="12"/>
  <c r="W706" i="12"/>
  <c r="W707" i="12"/>
  <c r="W708" i="12"/>
  <c r="W554" i="12"/>
  <c r="W555" i="12"/>
  <c r="W556" i="12"/>
  <c r="W557" i="12"/>
  <c r="W558" i="12"/>
  <c r="W559" i="12"/>
  <c r="W368" i="12"/>
  <c r="W369" i="12"/>
  <c r="W370" i="12"/>
  <c r="W371" i="12"/>
  <c r="W372" i="12"/>
  <c r="W373" i="12"/>
  <c r="W374" i="12"/>
  <c r="W375" i="12"/>
  <c r="W376" i="12"/>
  <c r="W377" i="12"/>
  <c r="W400" i="12"/>
  <c r="W401" i="12"/>
  <c r="W402" i="12"/>
  <c r="W403" i="12"/>
  <c r="W404" i="12"/>
  <c r="W405" i="12"/>
  <c r="W406" i="12"/>
  <c r="W407" i="12"/>
  <c r="W408" i="12"/>
  <c r="W409" i="12"/>
  <c r="W580" i="12"/>
  <c r="W581" i="12"/>
  <c r="W722" i="12"/>
  <c r="W723" i="12"/>
  <c r="W724" i="12"/>
  <c r="W725" i="12"/>
  <c r="W726" i="12"/>
  <c r="W727" i="12"/>
  <c r="W728" i="12"/>
  <c r="W729" i="12"/>
  <c r="W730" i="12"/>
  <c r="W73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618" i="12"/>
  <c r="W619" i="12"/>
  <c r="W620" i="12"/>
  <c r="W621" i="12"/>
  <c r="W622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440" i="12"/>
  <c r="W441" i="12"/>
  <c r="W442" i="12"/>
  <c r="W443" i="12"/>
  <c r="W444" i="12"/>
  <c r="W445" i="12"/>
  <c r="W446" i="12"/>
  <c r="W643" i="12"/>
  <c r="W644" i="12"/>
  <c r="W645" i="12"/>
  <c r="W646" i="12"/>
  <c r="W647" i="12"/>
  <c r="W648" i="12"/>
  <c r="W649" i="12"/>
  <c r="W454" i="12"/>
  <c r="W455" i="12"/>
  <c r="W456" i="12"/>
  <c r="W457" i="12"/>
  <c r="W458" i="12"/>
  <c r="W459" i="12"/>
  <c r="W460" i="12"/>
  <c r="W461" i="12"/>
  <c r="W462" i="12"/>
  <c r="W463" i="12"/>
  <c r="W744" i="12"/>
  <c r="W745" i="12"/>
  <c r="W746" i="12"/>
  <c r="W747" i="12"/>
  <c r="W748" i="12"/>
  <c r="W749" i="12"/>
  <c r="W750" i="12"/>
  <c r="W751" i="12"/>
  <c r="W752" i="12"/>
  <c r="W753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7" i="12"/>
  <c r="W688" i="12"/>
  <c r="W689" i="12"/>
  <c r="W690" i="12"/>
  <c r="W691" i="12"/>
  <c r="W692" i="12"/>
  <c r="W693" i="12"/>
  <c r="W694" i="12"/>
  <c r="W695" i="12"/>
  <c r="W696" i="12"/>
  <c r="W697" i="12"/>
  <c r="W698" i="12"/>
  <c r="W470" i="12"/>
  <c r="W471" i="12"/>
  <c r="W472" i="12"/>
  <c r="W473" i="12"/>
  <c r="W474" i="12"/>
  <c r="W475" i="12"/>
  <c r="W476" i="12"/>
  <c r="W477" i="12"/>
  <c r="W478" i="12"/>
  <c r="W479" i="12"/>
  <c r="W709" i="12"/>
  <c r="W710" i="12"/>
  <c r="W711" i="12"/>
  <c r="W712" i="12"/>
  <c r="W713" i="12"/>
  <c r="W714" i="12"/>
  <c r="W715" i="12"/>
  <c r="W716" i="12"/>
  <c r="W717" i="12"/>
  <c r="W718" i="12"/>
  <c r="W719" i="12"/>
  <c r="W720" i="12"/>
  <c r="W721" i="12"/>
  <c r="W480" i="12"/>
  <c r="W481" i="12"/>
  <c r="W482" i="12"/>
  <c r="W483" i="12"/>
  <c r="W484" i="12"/>
  <c r="W485" i="12"/>
  <c r="W486" i="12"/>
  <c r="W487" i="12"/>
  <c r="W488" i="12"/>
  <c r="W489" i="12"/>
  <c r="W732" i="12"/>
  <c r="W733" i="12"/>
  <c r="W734" i="12"/>
  <c r="W735" i="12"/>
  <c r="W736" i="12"/>
  <c r="W737" i="12"/>
  <c r="W738" i="12"/>
  <c r="W739" i="12"/>
  <c r="W740" i="12"/>
  <c r="W741" i="12"/>
  <c r="W742" i="12"/>
  <c r="W743" i="12"/>
  <c r="W491" i="12"/>
  <c r="W492" i="12"/>
  <c r="W493" i="12"/>
  <c r="W494" i="12"/>
  <c r="W495" i="12"/>
  <c r="W496" i="12"/>
  <c r="W497" i="12"/>
  <c r="W498" i="12"/>
  <c r="W499" i="12"/>
  <c r="W500" i="12"/>
  <c r="W754" i="12"/>
  <c r="W755" i="12"/>
  <c r="W756" i="12"/>
  <c r="W757" i="12"/>
  <c r="W758" i="12"/>
  <c r="W759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W806" i="12"/>
  <c r="W807" i="12"/>
  <c r="W808" i="12"/>
  <c r="W809" i="12"/>
  <c r="W810" i="12"/>
  <c r="W811" i="12"/>
  <c r="W812" i="12"/>
  <c r="W813" i="12"/>
  <c r="W814" i="12"/>
  <c r="W815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W832" i="12"/>
  <c r="W833" i="12"/>
  <c r="W834" i="12"/>
  <c r="W835" i="12"/>
  <c r="W836" i="12"/>
  <c r="W837" i="12"/>
  <c r="W838" i="12"/>
  <c r="W839" i="12"/>
  <c r="W840" i="12"/>
  <c r="W841" i="12"/>
  <c r="W842" i="12"/>
  <c r="W843" i="12"/>
  <c r="W844" i="12"/>
  <c r="W845" i="12"/>
  <c r="W846" i="12"/>
  <c r="W847" i="12"/>
  <c r="W848" i="12"/>
  <c r="W849" i="12"/>
  <c r="W850" i="12"/>
  <c r="W851" i="12"/>
  <c r="W852" i="12"/>
  <c r="W853" i="12"/>
  <c r="W854" i="12"/>
  <c r="W855" i="12"/>
  <c r="W856" i="12"/>
  <c r="W857" i="12"/>
  <c r="W858" i="12"/>
  <c r="W859" i="12"/>
  <c r="W860" i="12"/>
  <c r="W861" i="12"/>
  <c r="W862" i="12"/>
  <c r="W863" i="12"/>
  <c r="W864" i="12"/>
  <c r="W865" i="12"/>
  <c r="W866" i="12"/>
  <c r="W867" i="12"/>
  <c r="W868" i="12"/>
  <c r="W869" i="12"/>
  <c r="W870" i="12"/>
  <c r="W871" i="12"/>
  <c r="W872" i="12"/>
  <c r="W873" i="12"/>
  <c r="W874" i="12"/>
  <c r="W875" i="12"/>
  <c r="W876" i="12"/>
  <c r="W877" i="12"/>
  <c r="W878" i="12"/>
  <c r="W879" i="12"/>
  <c r="W880" i="12"/>
  <c r="W881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953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1013" i="12"/>
  <c r="W1014" i="12"/>
  <c r="W1015" i="12"/>
  <c r="W1016" i="12"/>
  <c r="W1017" i="12"/>
  <c r="W1018" i="12"/>
  <c r="W1019" i="12"/>
  <c r="W1020" i="12"/>
  <c r="W1021" i="12"/>
  <c r="W1022" i="12"/>
  <c r="W1023" i="12"/>
  <c r="W1024" i="12"/>
  <c r="W1025" i="12"/>
  <c r="W1026" i="12"/>
  <c r="W1027" i="12"/>
  <c r="W1028" i="12"/>
  <c r="W1029" i="12"/>
  <c r="W1030" i="12"/>
  <c r="W1031" i="12"/>
  <c r="W1032" i="12"/>
  <c r="W1033" i="12"/>
  <c r="W1034" i="12"/>
  <c r="W1035" i="12"/>
  <c r="W1036" i="12"/>
  <c r="W1037" i="12"/>
  <c r="W1038" i="12"/>
  <c r="W1039" i="12"/>
  <c r="W1040" i="12"/>
  <c r="W1041" i="12"/>
  <c r="W1042" i="12"/>
  <c r="W1043" i="12"/>
  <c r="W1044" i="12"/>
  <c r="W1045" i="12"/>
  <c r="W1046" i="12"/>
  <c r="W1047" i="12"/>
  <c r="W1048" i="12"/>
  <c r="W1049" i="12"/>
  <c r="W1050" i="12"/>
  <c r="W1051" i="12"/>
  <c r="W1052" i="12"/>
  <c r="W1053" i="12"/>
  <c r="W1054" i="12"/>
  <c r="W1055" i="12"/>
  <c r="W1056" i="12"/>
  <c r="W1057" i="12"/>
  <c r="W1058" i="12"/>
  <c r="W1059" i="12"/>
  <c r="W1060" i="12"/>
  <c r="W1061" i="12"/>
  <c r="W1062" i="12"/>
  <c r="W1063" i="12"/>
  <c r="W1064" i="12"/>
  <c r="W1065" i="12"/>
  <c r="W1066" i="12"/>
  <c r="W1067" i="12"/>
  <c r="W1068" i="12"/>
  <c r="W1069" i="12"/>
  <c r="W1070" i="12"/>
  <c r="W1071" i="12"/>
  <c r="W1072" i="12"/>
  <c r="W1073" i="12"/>
  <c r="W1074" i="12"/>
  <c r="W1075" i="12"/>
  <c r="W1076" i="12"/>
  <c r="W1077" i="12"/>
  <c r="W1078" i="12"/>
  <c r="W1079" i="12"/>
  <c r="W1080" i="12"/>
  <c r="W1081" i="12"/>
  <c r="W1082" i="12"/>
  <c r="W1083" i="12"/>
  <c r="W1084" i="12"/>
  <c r="W1085" i="12"/>
  <c r="W1086" i="12"/>
  <c r="W1087" i="12"/>
  <c r="W1088" i="12"/>
  <c r="W1089" i="12"/>
  <c r="W1090" i="12"/>
  <c r="W1091" i="12"/>
  <c r="W1092" i="12"/>
  <c r="W1093" i="12"/>
  <c r="W1094" i="12"/>
  <c r="W1095" i="12"/>
  <c r="W1096" i="12"/>
  <c r="W1097" i="12"/>
  <c r="W1098" i="12"/>
  <c r="W1099" i="12"/>
  <c r="W1100" i="12"/>
  <c r="W1101" i="12"/>
  <c r="W1102" i="12"/>
  <c r="W1103" i="12"/>
  <c r="W1104" i="12"/>
  <c r="W1105" i="12"/>
  <c r="W1106" i="12"/>
  <c r="W1107" i="12"/>
  <c r="W1108" i="12"/>
  <c r="W1109" i="12"/>
  <c r="W1110" i="12"/>
  <c r="W1111" i="12"/>
  <c r="W1112" i="12"/>
  <c r="W1113" i="12"/>
  <c r="W1114" i="12"/>
  <c r="W1115" i="12"/>
  <c r="W1116" i="12"/>
  <c r="W1117" i="12"/>
  <c r="W1118" i="12"/>
  <c r="W1119" i="12"/>
  <c r="W1120" i="12"/>
  <c r="W1121" i="12"/>
  <c r="W1122" i="12"/>
  <c r="W1123" i="12"/>
  <c r="W1124" i="12"/>
  <c r="W1125" i="12"/>
  <c r="W1126" i="12"/>
  <c r="W1127" i="12"/>
  <c r="W1128" i="12"/>
  <c r="W1129" i="12"/>
  <c r="W1130" i="12"/>
  <c r="W1131" i="12"/>
  <c r="W1132" i="12"/>
  <c r="W1133" i="12"/>
  <c r="W1134" i="12"/>
  <c r="W1135" i="12"/>
  <c r="W1136" i="12"/>
  <c r="W1137" i="12"/>
  <c r="W1138" i="12"/>
  <c r="W1139" i="12"/>
  <c r="W1140" i="12"/>
  <c r="W1141" i="12"/>
  <c r="W1142" i="12"/>
  <c r="W1143" i="12"/>
  <c r="W1144" i="12"/>
  <c r="W1145" i="12"/>
  <c r="W1146" i="12"/>
  <c r="W1147" i="12"/>
  <c r="W1148" i="12"/>
  <c r="W1149" i="12"/>
  <c r="W1150" i="12"/>
  <c r="W1151" i="12"/>
  <c r="W1152" i="12"/>
  <c r="W1153" i="12"/>
  <c r="W1154" i="12"/>
  <c r="W1155" i="12"/>
  <c r="W1156" i="12"/>
  <c r="W1157" i="12"/>
  <c r="W1158" i="12"/>
  <c r="W1159" i="12"/>
  <c r="W1160" i="12"/>
  <c r="W1161" i="12"/>
  <c r="W1162" i="12"/>
  <c r="W1163" i="12"/>
  <c r="W1164" i="12"/>
  <c r="W1165" i="12"/>
  <c r="W1166" i="12"/>
  <c r="W1167" i="12"/>
  <c r="W1168" i="12"/>
  <c r="W1169" i="12"/>
  <c r="W1170" i="12"/>
  <c r="W1171" i="12"/>
  <c r="W1172" i="12"/>
  <c r="W1173" i="12"/>
  <c r="W1174" i="12"/>
  <c r="W1175" i="12"/>
  <c r="W1176" i="12"/>
  <c r="W1177" i="12"/>
  <c r="W1178" i="12"/>
  <c r="W1179" i="12"/>
  <c r="W1180" i="12"/>
  <c r="W1181" i="12"/>
  <c r="W1182" i="12"/>
  <c r="W1183" i="12"/>
  <c r="W1184" i="12"/>
  <c r="W1185" i="12"/>
  <c r="W1186" i="12"/>
  <c r="W1187" i="12"/>
  <c r="W1188" i="12"/>
  <c r="W1189" i="12"/>
  <c r="W1190" i="12"/>
  <c r="W1191" i="12"/>
  <c r="W1192" i="12"/>
  <c r="W1193" i="12"/>
  <c r="W1194" i="12"/>
  <c r="W1195" i="12"/>
  <c r="W1196" i="12"/>
  <c r="W1197" i="12"/>
  <c r="W1198" i="12"/>
  <c r="W1199" i="12"/>
  <c r="W1200" i="12"/>
  <c r="W1201" i="12"/>
  <c r="W1202" i="12"/>
  <c r="W1203" i="12"/>
  <c r="W1204" i="12"/>
  <c r="W1205" i="12"/>
  <c r="W1206" i="12"/>
  <c r="W1207" i="12"/>
  <c r="W1208" i="12"/>
  <c r="W1209" i="12"/>
  <c r="W1210" i="12"/>
  <c r="W1211" i="12"/>
  <c r="W1212" i="12"/>
  <c r="W1213" i="12"/>
  <c r="W1214" i="12"/>
  <c r="W1215" i="12"/>
  <c r="W1216" i="12"/>
  <c r="W1217" i="12"/>
  <c r="W1218" i="12"/>
  <c r="W1219" i="12"/>
  <c r="W1220" i="12"/>
  <c r="W1221" i="12"/>
  <c r="W1222" i="12"/>
  <c r="W1223" i="12"/>
  <c r="W1224" i="12"/>
  <c r="W1225" i="12"/>
  <c r="W1226" i="12"/>
  <c r="W1227" i="12"/>
  <c r="W1228" i="12"/>
  <c r="W1229" i="12"/>
  <c r="W1230" i="12"/>
  <c r="W1231" i="12"/>
  <c r="W1232" i="12"/>
  <c r="W1233" i="12"/>
  <c r="W1234" i="12"/>
  <c r="W1235" i="12"/>
  <c r="W1236" i="12"/>
  <c r="W1237" i="12"/>
  <c r="W1238" i="12"/>
  <c r="W1239" i="12"/>
  <c r="W1240" i="12"/>
  <c r="W1241" i="12"/>
  <c r="W1242" i="12"/>
  <c r="W1243" i="12"/>
  <c r="W1244" i="12"/>
  <c r="W1245" i="12"/>
  <c r="W1246" i="12"/>
  <c r="W1247" i="12"/>
  <c r="W1248" i="12"/>
  <c r="W1249" i="12"/>
  <c r="W1250" i="12"/>
  <c r="W1251" i="12"/>
  <c r="W1252" i="12"/>
  <c r="W1253" i="12"/>
  <c r="W1254" i="12"/>
  <c r="W1255" i="12"/>
  <c r="W1256" i="12"/>
  <c r="W1257" i="12"/>
  <c r="W1258" i="12"/>
  <c r="W1259" i="12"/>
  <c r="W1260" i="12"/>
  <c r="W1261" i="12"/>
  <c r="W1262" i="12"/>
  <c r="W1263" i="12"/>
  <c r="W1264" i="12"/>
  <c r="W1265" i="12"/>
  <c r="W1266" i="12"/>
  <c r="W1267" i="12"/>
  <c r="W1268" i="12"/>
  <c r="W1269" i="12"/>
  <c r="W1270" i="12"/>
  <c r="W1271" i="12"/>
  <c r="W1272" i="12"/>
  <c r="W1273" i="12"/>
  <c r="W1274" i="12"/>
  <c r="W1275" i="12"/>
  <c r="W1276" i="12"/>
  <c r="W1277" i="12"/>
  <c r="W1278" i="12"/>
  <c r="W1279" i="12"/>
  <c r="W1280" i="12"/>
  <c r="W1281" i="12"/>
  <c r="W1282" i="12"/>
  <c r="W1283" i="12"/>
  <c r="W1284" i="12"/>
  <c r="W1285" i="12"/>
  <c r="W1286" i="12"/>
  <c r="W1287" i="12"/>
  <c r="W1288" i="12"/>
  <c r="W1289" i="12"/>
  <c r="W1290" i="12"/>
  <c r="W1291" i="12"/>
  <c r="W1292" i="12"/>
  <c r="W1293" i="12"/>
  <c r="W1294" i="12"/>
  <c r="W1295" i="12"/>
  <c r="W1296" i="12"/>
  <c r="W1297" i="12"/>
  <c r="W1298" i="12"/>
  <c r="W1299" i="12"/>
  <c r="W1300" i="12"/>
  <c r="W1301" i="12"/>
  <c r="W1302" i="12"/>
  <c r="W1303" i="12"/>
  <c r="W1304" i="12"/>
  <c r="W1305" i="12"/>
  <c r="W1306" i="12"/>
  <c r="W1307" i="12"/>
  <c r="W1308" i="12"/>
  <c r="W1309" i="12"/>
  <c r="W1310" i="12"/>
  <c r="W1311" i="12"/>
  <c r="W1312" i="12"/>
  <c r="W1313" i="12"/>
  <c r="W1314" i="12"/>
  <c r="W1315" i="12"/>
  <c r="W1316" i="12"/>
  <c r="W1317" i="12"/>
  <c r="W1318" i="12"/>
  <c r="W1319" i="12"/>
  <c r="W1320" i="12"/>
  <c r="W1321" i="12"/>
  <c r="W1322" i="12"/>
  <c r="W1323" i="12"/>
  <c r="W1324" i="12"/>
  <c r="W1325" i="12"/>
  <c r="W1326" i="12"/>
  <c r="W1327" i="12"/>
  <c r="W1328" i="12"/>
  <c r="W1329" i="12"/>
  <c r="W1330" i="12"/>
  <c r="W1331" i="12"/>
  <c r="W1332" i="12"/>
  <c r="W1333" i="12"/>
  <c r="W1334" i="12"/>
  <c r="W1335" i="12"/>
  <c r="W1336" i="12"/>
  <c r="W1337" i="12"/>
  <c r="W1338" i="12"/>
  <c r="W1339" i="12"/>
  <c r="W1340" i="12"/>
  <c r="W1341" i="12"/>
  <c r="W1342" i="12"/>
  <c r="W1343" i="12"/>
  <c r="W1344" i="12"/>
  <c r="W1345" i="12"/>
  <c r="W1346" i="12"/>
  <c r="W1347" i="12"/>
  <c r="W1348" i="12"/>
  <c r="W1349" i="12"/>
  <c r="W1350" i="12"/>
  <c r="W1351" i="12"/>
  <c r="W1352" i="12"/>
  <c r="W1353" i="12"/>
  <c r="W1354" i="12"/>
  <c r="W1355" i="12"/>
  <c r="W1356" i="12"/>
  <c r="W1357" i="12"/>
  <c r="W1358" i="12"/>
  <c r="W1359" i="12"/>
  <c r="W1360" i="12"/>
  <c r="W1361" i="12"/>
  <c r="W1362" i="12"/>
  <c r="W1363" i="12"/>
  <c r="W1364" i="12"/>
  <c r="W1365" i="12"/>
  <c r="W1366" i="12"/>
  <c r="W1367" i="12"/>
  <c r="W1368" i="12"/>
  <c r="W1369" i="12"/>
  <c r="W1370" i="12"/>
  <c r="W1371" i="12"/>
  <c r="W1372" i="12"/>
  <c r="W1373" i="12"/>
  <c r="W1374" i="12"/>
  <c r="W1375" i="12"/>
  <c r="W1376" i="12"/>
  <c r="W1377" i="12"/>
  <c r="W1378" i="12"/>
  <c r="W1379" i="12"/>
  <c r="W1380" i="12"/>
  <c r="W1381" i="12"/>
  <c r="W1382" i="12"/>
  <c r="W1383" i="12"/>
  <c r="W1384" i="12"/>
  <c r="W1385" i="12"/>
  <c r="W1386" i="12"/>
  <c r="W1387" i="12"/>
  <c r="W1388" i="12"/>
  <c r="W1389" i="12"/>
  <c r="W1390" i="12"/>
  <c r="W1391" i="12"/>
  <c r="W1392" i="12"/>
  <c r="W1393" i="12"/>
  <c r="W1394" i="12"/>
  <c r="W1395" i="12"/>
  <c r="W1396" i="12"/>
  <c r="W1397" i="12"/>
  <c r="W1398" i="12"/>
  <c r="W1399" i="12"/>
  <c r="W1400" i="12"/>
  <c r="W1401" i="12"/>
  <c r="W1402" i="12"/>
  <c r="W1403" i="12"/>
  <c r="W1404" i="12"/>
  <c r="W1405" i="12"/>
  <c r="W1406" i="12"/>
  <c r="W1407" i="12"/>
  <c r="W1408" i="12"/>
  <c r="W1409" i="12"/>
  <c r="W1410" i="12"/>
  <c r="W1411" i="12"/>
  <c r="W1412" i="12"/>
  <c r="W1413" i="12"/>
  <c r="W1414" i="12"/>
  <c r="W1415" i="12"/>
  <c r="W1416" i="12"/>
  <c r="W1417" i="12"/>
  <c r="W1418" i="12"/>
  <c r="W1419" i="12"/>
  <c r="W1420" i="12"/>
  <c r="W1421" i="12"/>
  <c r="W1422" i="12"/>
  <c r="W1423" i="12"/>
  <c r="W1424" i="12"/>
  <c r="W1425" i="12"/>
  <c r="W1426" i="12"/>
  <c r="W1427" i="12"/>
  <c r="W1428" i="12"/>
  <c r="W1429" i="12"/>
  <c r="W1430" i="12"/>
  <c r="W1431" i="12"/>
  <c r="W1432" i="12"/>
  <c r="W1433" i="12"/>
  <c r="W1434" i="12"/>
  <c r="W1435" i="12"/>
  <c r="W1436" i="12"/>
  <c r="W1437" i="12"/>
  <c r="W1438" i="12"/>
  <c r="W1439" i="12"/>
  <c r="W1440" i="12"/>
  <c r="W1441" i="12"/>
  <c r="P271" i="2"/>
  <c r="Q271" i="2"/>
  <c r="R271" i="2"/>
  <c r="AD1473" i="12" l="1"/>
  <c r="AE1473" i="12" s="1"/>
  <c r="AD1465" i="12"/>
  <c r="AE1465" i="12" s="1"/>
  <c r="AD1468" i="12"/>
  <c r="AE1468" i="12" s="1"/>
  <c r="AD1470" i="12"/>
  <c r="AE1470" i="12" s="1"/>
  <c r="AD1464" i="12"/>
  <c r="AE1464" i="12" s="1"/>
  <c r="AD1466" i="12"/>
  <c r="AE1466" i="12" s="1"/>
  <c r="AD1467" i="12"/>
  <c r="AE1467" i="12" s="1"/>
  <c r="AD1469" i="12"/>
  <c r="AE1469" i="12" s="1"/>
  <c r="AD1471" i="12"/>
  <c r="AE1471" i="12" s="1"/>
  <c r="AD1472" i="12"/>
  <c r="AE1472" i="12" s="1"/>
  <c r="AD1474" i="12"/>
  <c r="AE1474" i="12" s="1"/>
  <c r="AD1475" i="12"/>
  <c r="AE1475" i="12" s="1"/>
  <c r="AD1477" i="12"/>
  <c r="AE1477" i="12" s="1"/>
  <c r="AD1476" i="12"/>
  <c r="AE1476" i="12" s="1"/>
  <c r="AD1478" i="12"/>
  <c r="AE1478" i="12" s="1"/>
  <c r="AD1479" i="12"/>
  <c r="AE1479" i="12" s="1"/>
  <c r="AD1482" i="12"/>
  <c r="AE1482" i="12" s="1"/>
  <c r="AD1480" i="12"/>
  <c r="AE1480" i="12" s="1"/>
  <c r="AD1481" i="12"/>
  <c r="AE1481" i="12" s="1"/>
  <c r="AD1483" i="12"/>
  <c r="AE1483" i="12" s="1"/>
  <c r="AD1449" i="12"/>
  <c r="AE1449" i="12" s="1"/>
  <c r="AD1451" i="12"/>
  <c r="AE1451" i="12" s="1"/>
  <c r="AD1450" i="12"/>
  <c r="AE1450" i="12" s="1"/>
  <c r="AD1446" i="12"/>
  <c r="AE1446" i="12" s="1"/>
  <c r="AD1452" i="12"/>
  <c r="AE1452" i="12" s="1"/>
  <c r="AD1444" i="12"/>
  <c r="AE1444" i="12" s="1"/>
  <c r="AD1443" i="12"/>
  <c r="AE1443" i="12" s="1"/>
  <c r="AD1445" i="12"/>
  <c r="AE1445" i="12" s="1"/>
  <c r="AD1447" i="12"/>
  <c r="AE1447" i="12" s="1"/>
  <c r="AD1448" i="12"/>
  <c r="AE1448" i="12" s="1"/>
  <c r="AD1461" i="12"/>
  <c r="AE1461" i="12" s="1"/>
  <c r="AD1456" i="12"/>
  <c r="AE1456" i="12" s="1"/>
  <c r="AD1458" i="12"/>
  <c r="AE1458" i="12" s="1"/>
  <c r="AD1462" i="12"/>
  <c r="AE1462" i="12" s="1"/>
  <c r="AD1453" i="12"/>
  <c r="AE1453" i="12" s="1"/>
  <c r="AD1454" i="12"/>
  <c r="AE1454" i="12" s="1"/>
  <c r="AD1455" i="12"/>
  <c r="AE1455" i="12" s="1"/>
  <c r="AD1457" i="12"/>
  <c r="AE1457" i="12" s="1"/>
  <c r="AD1459" i="12"/>
  <c r="AE1459" i="12" s="1"/>
  <c r="AD1460" i="12"/>
  <c r="AE1460" i="12" s="1"/>
  <c r="G8" i="13"/>
  <c r="G7" i="13"/>
  <c r="X1339" i="12" l="1"/>
  <c r="Y1339" i="12" s="1"/>
  <c r="X1340" i="12"/>
  <c r="Y1340" i="12" s="1"/>
  <c r="X1341" i="12"/>
  <c r="Y1341" i="12" s="1"/>
  <c r="X1342" i="12"/>
  <c r="Y1342" i="12" s="1"/>
  <c r="X1343" i="12"/>
  <c r="Y1343" i="12" s="1"/>
  <c r="X1344" i="12"/>
  <c r="Y1344" i="12" s="1"/>
  <c r="X1345" i="12"/>
  <c r="Y1345" i="12" s="1"/>
  <c r="X1346" i="12"/>
  <c r="Y1346" i="12" s="1"/>
  <c r="X1347" i="12"/>
  <c r="Y1347" i="12" s="1"/>
  <c r="X1348" i="12"/>
  <c r="Y1348" i="12" s="1"/>
  <c r="X1349" i="12"/>
  <c r="Y1349" i="12" s="1"/>
  <c r="X1351" i="12"/>
  <c r="Y1351" i="12" s="1"/>
  <c r="X1352" i="12"/>
  <c r="Y1352" i="12" s="1"/>
  <c r="X1353" i="12"/>
  <c r="Y1353" i="12" s="1"/>
  <c r="X1355" i="12"/>
  <c r="Y1355" i="12" s="1"/>
  <c r="X1356" i="12"/>
  <c r="Y1356" i="12" s="1"/>
  <c r="X1357" i="12"/>
  <c r="Y1357" i="12" s="1"/>
  <c r="X1358" i="12"/>
  <c r="Y1358" i="12" s="1"/>
  <c r="X1359" i="12"/>
  <c r="Y1359" i="12" s="1"/>
  <c r="X1360" i="12"/>
  <c r="Y1360" i="12" s="1"/>
  <c r="X1361" i="12"/>
  <c r="Y1361" i="12" s="1"/>
  <c r="X1362" i="12"/>
  <c r="Y1362" i="12" s="1"/>
  <c r="X1363" i="12"/>
  <c r="Y1363" i="12" s="1"/>
  <c r="X1364" i="12"/>
  <c r="Y1364" i="12" s="1"/>
  <c r="X1365" i="12"/>
  <c r="Y1365" i="12" s="1"/>
  <c r="X1367" i="12"/>
  <c r="Y1367" i="12" s="1"/>
  <c r="X1368" i="12"/>
  <c r="Y1368" i="12" s="1"/>
  <c r="X1370" i="12"/>
  <c r="Y1370" i="12" s="1"/>
  <c r="X1371" i="12"/>
  <c r="Y1371" i="12" s="1"/>
  <c r="X1372" i="12"/>
  <c r="Y1372" i="12" s="1"/>
  <c r="X1373" i="12"/>
  <c r="Y1373" i="12" s="1"/>
  <c r="X1374" i="12"/>
  <c r="Y1374" i="12" s="1"/>
  <c r="X1375" i="12"/>
  <c r="Y1375" i="12" s="1"/>
  <c r="X1376" i="12"/>
  <c r="Y1376" i="12" s="1"/>
  <c r="X1377" i="12"/>
  <c r="Y1377" i="12" s="1"/>
  <c r="X1379" i="12"/>
  <c r="Y1379" i="12" s="1"/>
  <c r="X1380" i="12"/>
  <c r="Y1380" i="12" s="1"/>
  <c r="X1381" i="12"/>
  <c r="Y1381" i="12" s="1"/>
  <c r="X1382" i="12"/>
  <c r="Y1382" i="12" s="1"/>
  <c r="X1383" i="12"/>
  <c r="Y1383" i="12" s="1"/>
  <c r="X1384" i="12"/>
  <c r="Y1384" i="12" s="1"/>
  <c r="X1385" i="12"/>
  <c r="Y1385" i="12" s="1"/>
  <c r="X1387" i="12"/>
  <c r="Y1387" i="12" s="1"/>
  <c r="X1388" i="12"/>
  <c r="Y1388" i="12" s="1"/>
  <c r="X1389" i="12"/>
  <c r="Y1389" i="12" s="1"/>
  <c r="X1391" i="12"/>
  <c r="Y1391" i="12" s="1"/>
  <c r="X1392" i="12"/>
  <c r="Y1392" i="12" s="1"/>
  <c r="X1393" i="12"/>
  <c r="Y1393" i="12" s="1"/>
  <c r="X1394" i="12"/>
  <c r="Y1394" i="12" s="1"/>
  <c r="X1395" i="12"/>
  <c r="Y1395" i="12" s="1"/>
  <c r="X1396" i="12"/>
  <c r="Y1396" i="12" s="1"/>
  <c r="X1397" i="12"/>
  <c r="Y1397" i="12" s="1"/>
  <c r="X1398" i="12"/>
  <c r="Y1398" i="12" s="1"/>
  <c r="X1399" i="12"/>
  <c r="Y1399" i="12" s="1"/>
  <c r="AD1399" i="12" s="1"/>
  <c r="AE1399" i="12" s="1"/>
  <c r="X1400" i="12"/>
  <c r="Y1400" i="12" s="1"/>
  <c r="X1401" i="12"/>
  <c r="Y1401" i="12" s="1"/>
  <c r="X1403" i="12"/>
  <c r="Y1403" i="12" s="1"/>
  <c r="X1404" i="12"/>
  <c r="Y1404" i="12" s="1"/>
  <c r="X1405" i="12"/>
  <c r="Y1405" i="12" s="1"/>
  <c r="X1406" i="12"/>
  <c r="Y1406" i="12" s="1"/>
  <c r="X1407" i="12"/>
  <c r="Y1407" i="12" s="1"/>
  <c r="X1408" i="12"/>
  <c r="Y1408" i="12" s="1"/>
  <c r="X1409" i="12"/>
  <c r="Y1409" i="12" s="1"/>
  <c r="X1411" i="12"/>
  <c r="Y1411" i="12" s="1"/>
  <c r="X1412" i="12"/>
  <c r="Y1412" i="12" s="1"/>
  <c r="X1413" i="12"/>
  <c r="Y1413" i="12" s="1"/>
  <c r="X1415" i="12"/>
  <c r="Y1415" i="12" s="1"/>
  <c r="X1416" i="12"/>
  <c r="Y1416" i="12" s="1"/>
  <c r="X1417" i="12"/>
  <c r="Y1417" i="12" s="1"/>
  <c r="X1418" i="12"/>
  <c r="Y1418" i="12" s="1"/>
  <c r="X1419" i="12"/>
  <c r="Y1419" i="12" s="1"/>
  <c r="X1420" i="12"/>
  <c r="Y1420" i="12" s="1"/>
  <c r="AD1420" i="12" s="1"/>
  <c r="AE1420" i="12" s="1"/>
  <c r="X1421" i="12"/>
  <c r="Y1421" i="12" s="1"/>
  <c r="AD1421" i="12" s="1"/>
  <c r="AE1421" i="12" s="1"/>
  <c r="X1423" i="12"/>
  <c r="Y1423" i="12" s="1"/>
  <c r="X1424" i="12"/>
  <c r="Y1424" i="12" s="1"/>
  <c r="X1425" i="12"/>
  <c r="Y1425" i="12" s="1"/>
  <c r="X1427" i="12"/>
  <c r="Y1427" i="12" s="1"/>
  <c r="X1428" i="12"/>
  <c r="Y1428" i="12" s="1"/>
  <c r="X1429" i="12"/>
  <c r="Y1429" i="12" s="1"/>
  <c r="X1430" i="12"/>
  <c r="Y1430" i="12" s="1"/>
  <c r="X1431" i="12"/>
  <c r="Y1431" i="12" s="1"/>
  <c r="X1432" i="12"/>
  <c r="Y1432" i="12" s="1"/>
  <c r="X1433" i="12"/>
  <c r="Y1433" i="12" s="1"/>
  <c r="X1434" i="12"/>
  <c r="Y1434" i="12" s="1"/>
  <c r="X1435" i="12"/>
  <c r="Y1435" i="12" s="1"/>
  <c r="X1436" i="12"/>
  <c r="Y1436" i="12" s="1"/>
  <c r="X1437" i="12"/>
  <c r="Y1437" i="12" s="1"/>
  <c r="X1439" i="12"/>
  <c r="Y1439" i="12" s="1"/>
  <c r="X1440" i="12"/>
  <c r="Y1440" i="12" s="1"/>
  <c r="X1441" i="12"/>
  <c r="Y1441" i="12" s="1"/>
  <c r="X1338" i="12"/>
  <c r="Y1338" i="12" s="1"/>
  <c r="X1350" i="12"/>
  <c r="Y1350" i="12" s="1"/>
  <c r="X1354" i="12"/>
  <c r="Y1354" i="12" s="1"/>
  <c r="X1366" i="12"/>
  <c r="Y1366" i="12" s="1"/>
  <c r="X1369" i="12"/>
  <c r="Y1369" i="12" s="1"/>
  <c r="X1378" i="12"/>
  <c r="Y1378" i="12" s="1"/>
  <c r="X1386" i="12"/>
  <c r="Y1386" i="12" s="1"/>
  <c r="X1390" i="12"/>
  <c r="Y1390" i="12" s="1"/>
  <c r="X1402" i="12"/>
  <c r="Y1402" i="12" s="1"/>
  <c r="X1410" i="12"/>
  <c r="Y1410" i="12" s="1"/>
  <c r="X1414" i="12"/>
  <c r="Y1414" i="12" s="1"/>
  <c r="X1422" i="12"/>
  <c r="Y1422" i="12" s="1"/>
  <c r="AD1422" i="12" s="1"/>
  <c r="AE1422" i="12" s="1"/>
  <c r="X1426" i="12"/>
  <c r="Y1426" i="12" s="1"/>
  <c r="X1438" i="12"/>
  <c r="Y1438" i="12" s="1"/>
  <c r="Z1338" i="12"/>
  <c r="AB1338" i="12" s="1"/>
  <c r="Z1339" i="12"/>
  <c r="AB1339" i="12" s="1"/>
  <c r="Z1340" i="12"/>
  <c r="AB1340" i="12" s="1"/>
  <c r="Z1341" i="12"/>
  <c r="AB1341" i="12" s="1"/>
  <c r="Z1342" i="12"/>
  <c r="AB1342" i="12" s="1"/>
  <c r="Z1343" i="12"/>
  <c r="AB1343" i="12" s="1"/>
  <c r="Z1344" i="12"/>
  <c r="AB1344" i="12" s="1"/>
  <c r="Z1345" i="12"/>
  <c r="AB1345" i="12" s="1"/>
  <c r="Z1346" i="12"/>
  <c r="AB1346" i="12" s="1"/>
  <c r="Z1347" i="12"/>
  <c r="AB1347" i="12" s="1"/>
  <c r="Z1348" i="12"/>
  <c r="AB1348" i="12" s="1"/>
  <c r="Z1349" i="12"/>
  <c r="AB1349" i="12" s="1"/>
  <c r="Z1350" i="12"/>
  <c r="AB1350" i="12" s="1"/>
  <c r="Z1351" i="12"/>
  <c r="AB1351" i="12" s="1"/>
  <c r="Z1352" i="12"/>
  <c r="AB1352" i="12" s="1"/>
  <c r="Z1353" i="12"/>
  <c r="AB1353" i="12" s="1"/>
  <c r="Z1354" i="12"/>
  <c r="AB1354" i="12" s="1"/>
  <c r="Z1355" i="12"/>
  <c r="AB1355" i="12" s="1"/>
  <c r="Z1356" i="12"/>
  <c r="AB1356" i="12" s="1"/>
  <c r="Z1357" i="12"/>
  <c r="AB1357" i="12" s="1"/>
  <c r="Z1358" i="12"/>
  <c r="AB1358" i="12" s="1"/>
  <c r="Z1359" i="12"/>
  <c r="AB1359" i="12" s="1"/>
  <c r="Z1360" i="12"/>
  <c r="AB1360" i="12" s="1"/>
  <c r="Z1361" i="12"/>
  <c r="AB1361" i="12" s="1"/>
  <c r="Z1362" i="12"/>
  <c r="AB1362" i="12" s="1"/>
  <c r="Z1363" i="12"/>
  <c r="AB1363" i="12" s="1"/>
  <c r="Z1364" i="12"/>
  <c r="AB1364" i="12" s="1"/>
  <c r="Z1365" i="12"/>
  <c r="AB1365" i="12" s="1"/>
  <c r="Z1366" i="12"/>
  <c r="AB1366" i="12" s="1"/>
  <c r="Z1367" i="12"/>
  <c r="AB1367" i="12" s="1"/>
  <c r="Z1368" i="12"/>
  <c r="AB1368" i="12" s="1"/>
  <c r="Z1369" i="12"/>
  <c r="AB1369" i="12" s="1"/>
  <c r="Z1370" i="12"/>
  <c r="AB1370" i="12" s="1"/>
  <c r="Z1371" i="12"/>
  <c r="AB1371" i="12" s="1"/>
  <c r="Z1372" i="12"/>
  <c r="AB1372" i="12" s="1"/>
  <c r="Z1373" i="12"/>
  <c r="AB1373" i="12" s="1"/>
  <c r="Z1374" i="12"/>
  <c r="AB1374" i="12" s="1"/>
  <c r="Z1375" i="12"/>
  <c r="AB1375" i="12" s="1"/>
  <c r="Z1376" i="12"/>
  <c r="AB1376" i="12" s="1"/>
  <c r="Z1377" i="12"/>
  <c r="AB1377" i="12" s="1"/>
  <c r="Z1378" i="12"/>
  <c r="AB1378" i="12" s="1"/>
  <c r="Z1379" i="12"/>
  <c r="AB1379" i="12" s="1"/>
  <c r="Z1380" i="12"/>
  <c r="AB1380" i="12" s="1"/>
  <c r="Z1381" i="12"/>
  <c r="AB1381" i="12" s="1"/>
  <c r="Z1382" i="12"/>
  <c r="AB1382" i="12" s="1"/>
  <c r="Z1383" i="12"/>
  <c r="AB1383" i="12" s="1"/>
  <c r="Z1384" i="12"/>
  <c r="AB1384" i="12" s="1"/>
  <c r="Z1385" i="12"/>
  <c r="AB1385" i="12" s="1"/>
  <c r="Z1386" i="12"/>
  <c r="AB1386" i="12" s="1"/>
  <c r="Z1387" i="12"/>
  <c r="AB1387" i="12" s="1"/>
  <c r="Z1388" i="12"/>
  <c r="AB1388" i="12" s="1"/>
  <c r="Z1389" i="12"/>
  <c r="AB1389" i="12" s="1"/>
  <c r="Z1390" i="12"/>
  <c r="AB1390" i="12" s="1"/>
  <c r="Z1391" i="12"/>
  <c r="AB1391" i="12" s="1"/>
  <c r="Z1392" i="12"/>
  <c r="AB1392" i="12" s="1"/>
  <c r="Z1393" i="12"/>
  <c r="AB1393" i="12" s="1"/>
  <c r="Z1394" i="12"/>
  <c r="AB1394" i="12" s="1"/>
  <c r="Z1395" i="12"/>
  <c r="AB1395" i="12" s="1"/>
  <c r="Z1396" i="12"/>
  <c r="AB1396" i="12" s="1"/>
  <c r="Z1397" i="12"/>
  <c r="AB1397" i="12" s="1"/>
  <c r="Z1398" i="12"/>
  <c r="AB1398" i="12" s="1"/>
  <c r="Z1399" i="12"/>
  <c r="AB1399" i="12" s="1"/>
  <c r="Z1400" i="12"/>
  <c r="AB1400" i="12" s="1"/>
  <c r="Z1401" i="12"/>
  <c r="AB1401" i="12" s="1"/>
  <c r="Z1402" i="12"/>
  <c r="AB1402" i="12" s="1"/>
  <c r="Z1403" i="12"/>
  <c r="AB1403" i="12" s="1"/>
  <c r="Z1404" i="12"/>
  <c r="AB1404" i="12" s="1"/>
  <c r="Z1405" i="12"/>
  <c r="AB1405" i="12" s="1"/>
  <c r="Z1406" i="12"/>
  <c r="AB1406" i="12" s="1"/>
  <c r="Z1407" i="12"/>
  <c r="AB1407" i="12" s="1"/>
  <c r="Z1408" i="12"/>
  <c r="AB1408" i="12" s="1"/>
  <c r="Z1409" i="12"/>
  <c r="AB1409" i="12" s="1"/>
  <c r="Z1410" i="12"/>
  <c r="AB1410" i="12" s="1"/>
  <c r="Z1411" i="12"/>
  <c r="AB1411" i="12" s="1"/>
  <c r="Z1412" i="12"/>
  <c r="AB1412" i="12" s="1"/>
  <c r="Z1413" i="12"/>
  <c r="AB1413" i="12" s="1"/>
  <c r="Z1414" i="12"/>
  <c r="AB1414" i="12" s="1"/>
  <c r="Z1415" i="12"/>
  <c r="AB1415" i="12" s="1"/>
  <c r="Z1416" i="12"/>
  <c r="AB1416" i="12" s="1"/>
  <c r="Z1417" i="12"/>
  <c r="AB1417" i="12" s="1"/>
  <c r="Z1418" i="12"/>
  <c r="AB1418" i="12" s="1"/>
  <c r="Z1419" i="12"/>
  <c r="AB1419" i="12" s="1"/>
  <c r="Z1420" i="12"/>
  <c r="AB1420" i="12" s="1"/>
  <c r="Z1421" i="12"/>
  <c r="AB1421" i="12" s="1"/>
  <c r="Z1422" i="12"/>
  <c r="AB1422" i="12" s="1"/>
  <c r="Z1423" i="12"/>
  <c r="AB1423" i="12" s="1"/>
  <c r="Z1424" i="12"/>
  <c r="AB1424" i="12" s="1"/>
  <c r="Z1425" i="12"/>
  <c r="AB1425" i="12" s="1"/>
  <c r="Z1426" i="12"/>
  <c r="AB1426" i="12" s="1"/>
  <c r="Z1427" i="12"/>
  <c r="AB1427" i="12" s="1"/>
  <c r="Z1428" i="12"/>
  <c r="AB1428" i="12" s="1"/>
  <c r="Z1429" i="12"/>
  <c r="AB1429" i="12" s="1"/>
  <c r="Z1430" i="12"/>
  <c r="AB1430" i="12" s="1"/>
  <c r="Z1431" i="12"/>
  <c r="AB1431" i="12" s="1"/>
  <c r="Z1432" i="12"/>
  <c r="AB1432" i="12" s="1"/>
  <c r="Z1433" i="12"/>
  <c r="AB1433" i="12" s="1"/>
  <c r="Z1434" i="12"/>
  <c r="AB1434" i="12" s="1"/>
  <c r="Z1435" i="12"/>
  <c r="AB1435" i="12" s="1"/>
  <c r="Z1436" i="12"/>
  <c r="AB1436" i="12" s="1"/>
  <c r="Z1437" i="12"/>
  <c r="AB1437" i="12" s="1"/>
  <c r="Z1438" i="12"/>
  <c r="AB1438" i="12" s="1"/>
  <c r="Z1439" i="12"/>
  <c r="AB1439" i="12" s="1"/>
  <c r="Z1440" i="12"/>
  <c r="AB1440" i="12" s="1"/>
  <c r="Z1441" i="12"/>
  <c r="AB1441" i="12" s="1"/>
  <c r="AA1338" i="12"/>
  <c r="AC1338" i="12" s="1"/>
  <c r="AA1339" i="12"/>
  <c r="AC1339" i="12" s="1"/>
  <c r="AA1340" i="12"/>
  <c r="AC1340" i="12" s="1"/>
  <c r="AA1341" i="12"/>
  <c r="AC1341" i="12" s="1"/>
  <c r="AA1342" i="12"/>
  <c r="AC1342" i="12" s="1"/>
  <c r="AA1343" i="12"/>
  <c r="AC1343" i="12" s="1"/>
  <c r="AA1344" i="12"/>
  <c r="AC1344" i="12" s="1"/>
  <c r="AA1345" i="12"/>
  <c r="AC1345" i="12" s="1"/>
  <c r="AA1346" i="12"/>
  <c r="AC1346" i="12" s="1"/>
  <c r="AA1347" i="12"/>
  <c r="AC1347" i="12" s="1"/>
  <c r="AA1348" i="12"/>
  <c r="AC1348" i="12" s="1"/>
  <c r="AA1349" i="12"/>
  <c r="AC1349" i="12" s="1"/>
  <c r="AA1350" i="12"/>
  <c r="AC1350" i="12" s="1"/>
  <c r="AA1351" i="12"/>
  <c r="AC1351" i="12" s="1"/>
  <c r="AA1352" i="12"/>
  <c r="AC1352" i="12" s="1"/>
  <c r="AA1353" i="12"/>
  <c r="AC1353" i="12" s="1"/>
  <c r="AA1354" i="12"/>
  <c r="AC1354" i="12" s="1"/>
  <c r="AA1355" i="12"/>
  <c r="AC1355" i="12" s="1"/>
  <c r="AA1356" i="12"/>
  <c r="AC1356" i="12" s="1"/>
  <c r="AA1357" i="12"/>
  <c r="AC1357" i="12" s="1"/>
  <c r="AA1358" i="12"/>
  <c r="AC1358" i="12" s="1"/>
  <c r="AA1359" i="12"/>
  <c r="AC1359" i="12" s="1"/>
  <c r="AA1360" i="12"/>
  <c r="AC1360" i="12" s="1"/>
  <c r="AA1361" i="12"/>
  <c r="AC1361" i="12" s="1"/>
  <c r="AA1362" i="12"/>
  <c r="AC1362" i="12" s="1"/>
  <c r="AA1363" i="12"/>
  <c r="AC1363" i="12" s="1"/>
  <c r="AA1364" i="12"/>
  <c r="AC1364" i="12" s="1"/>
  <c r="AA1365" i="12"/>
  <c r="AC1365" i="12" s="1"/>
  <c r="AA1366" i="12"/>
  <c r="AC1366" i="12" s="1"/>
  <c r="AA1367" i="12"/>
  <c r="AC1367" i="12" s="1"/>
  <c r="AA1368" i="12"/>
  <c r="AC1368" i="12" s="1"/>
  <c r="AA1369" i="12"/>
  <c r="AC1369" i="12" s="1"/>
  <c r="AA1370" i="12"/>
  <c r="AC1370" i="12" s="1"/>
  <c r="AA1371" i="12"/>
  <c r="AC1371" i="12" s="1"/>
  <c r="AA1372" i="12"/>
  <c r="AC1372" i="12" s="1"/>
  <c r="AA1373" i="12"/>
  <c r="AC1373" i="12" s="1"/>
  <c r="AA1374" i="12"/>
  <c r="AC1374" i="12" s="1"/>
  <c r="AA1375" i="12"/>
  <c r="AC1375" i="12" s="1"/>
  <c r="AA1376" i="12"/>
  <c r="AC1376" i="12" s="1"/>
  <c r="AA1377" i="12"/>
  <c r="AC1377" i="12" s="1"/>
  <c r="AA1378" i="12"/>
  <c r="AC1378" i="12" s="1"/>
  <c r="AA1379" i="12"/>
  <c r="AC1379" i="12" s="1"/>
  <c r="AA1380" i="12"/>
  <c r="AC1380" i="12" s="1"/>
  <c r="AA1381" i="12"/>
  <c r="AC1381" i="12" s="1"/>
  <c r="AA1382" i="12"/>
  <c r="AC1382" i="12" s="1"/>
  <c r="AA1383" i="12"/>
  <c r="AC1383" i="12" s="1"/>
  <c r="AA1384" i="12"/>
  <c r="AC1384" i="12" s="1"/>
  <c r="AA1385" i="12"/>
  <c r="AC1385" i="12" s="1"/>
  <c r="AA1386" i="12"/>
  <c r="AC1386" i="12" s="1"/>
  <c r="AA1387" i="12"/>
  <c r="AC1387" i="12" s="1"/>
  <c r="AA1388" i="12"/>
  <c r="AC1388" i="12" s="1"/>
  <c r="AA1389" i="12"/>
  <c r="AC1389" i="12" s="1"/>
  <c r="AA1390" i="12"/>
  <c r="AC1390" i="12" s="1"/>
  <c r="AA1391" i="12"/>
  <c r="AC1391" i="12" s="1"/>
  <c r="AA1392" i="12"/>
  <c r="AC1392" i="12" s="1"/>
  <c r="AA1393" i="12"/>
  <c r="AC1393" i="12" s="1"/>
  <c r="AA1394" i="12"/>
  <c r="AC1394" i="12" s="1"/>
  <c r="AA1395" i="12"/>
  <c r="AC1395" i="12" s="1"/>
  <c r="AA1396" i="12"/>
  <c r="AC1396" i="12" s="1"/>
  <c r="AA1397" i="12"/>
  <c r="AC1397" i="12" s="1"/>
  <c r="AA1398" i="12"/>
  <c r="AC1398" i="12" s="1"/>
  <c r="AA1399" i="12"/>
  <c r="AC1399" i="12" s="1"/>
  <c r="AA1400" i="12"/>
  <c r="AC1400" i="12" s="1"/>
  <c r="AA1401" i="12"/>
  <c r="AC1401" i="12" s="1"/>
  <c r="AA1402" i="12"/>
  <c r="AC1402" i="12" s="1"/>
  <c r="AA1403" i="12"/>
  <c r="AC1403" i="12" s="1"/>
  <c r="AA1404" i="12"/>
  <c r="AC1404" i="12" s="1"/>
  <c r="AA1405" i="12"/>
  <c r="AC1405" i="12" s="1"/>
  <c r="AA1406" i="12"/>
  <c r="AC1406" i="12" s="1"/>
  <c r="AA1407" i="12"/>
  <c r="AC1407" i="12" s="1"/>
  <c r="AA1408" i="12"/>
  <c r="AC1408" i="12" s="1"/>
  <c r="AA1409" i="12"/>
  <c r="AC1409" i="12" s="1"/>
  <c r="AA1410" i="12"/>
  <c r="AC1410" i="12" s="1"/>
  <c r="AA1411" i="12"/>
  <c r="AC1411" i="12" s="1"/>
  <c r="AA1412" i="12"/>
  <c r="AC1412" i="12" s="1"/>
  <c r="AA1413" i="12"/>
  <c r="AC1413" i="12" s="1"/>
  <c r="AA1414" i="12"/>
  <c r="AC1414" i="12" s="1"/>
  <c r="AA1415" i="12"/>
  <c r="AC1415" i="12" s="1"/>
  <c r="AA1416" i="12"/>
  <c r="AC1416" i="12" s="1"/>
  <c r="AA1417" i="12"/>
  <c r="AC1417" i="12" s="1"/>
  <c r="AA1418" i="12"/>
  <c r="AC1418" i="12" s="1"/>
  <c r="AA1419" i="12"/>
  <c r="AC1419" i="12" s="1"/>
  <c r="AA1420" i="12"/>
  <c r="AC1420" i="12" s="1"/>
  <c r="AA1421" i="12"/>
  <c r="AC1421" i="12" s="1"/>
  <c r="AA1422" i="12"/>
  <c r="AC1422" i="12" s="1"/>
  <c r="AA1423" i="12"/>
  <c r="AC1423" i="12" s="1"/>
  <c r="AA1424" i="12"/>
  <c r="AC1424" i="12" s="1"/>
  <c r="AA1425" i="12"/>
  <c r="AC1425" i="12" s="1"/>
  <c r="AA1426" i="12"/>
  <c r="AC1426" i="12" s="1"/>
  <c r="AA1427" i="12"/>
  <c r="AC1427" i="12" s="1"/>
  <c r="AA1428" i="12"/>
  <c r="AC1428" i="12" s="1"/>
  <c r="AA1429" i="12"/>
  <c r="AC1429" i="12" s="1"/>
  <c r="AA1430" i="12"/>
  <c r="AC1430" i="12" s="1"/>
  <c r="AA1431" i="12"/>
  <c r="AC1431" i="12" s="1"/>
  <c r="AA1432" i="12"/>
  <c r="AC1432" i="12" s="1"/>
  <c r="AA1433" i="12"/>
  <c r="AC1433" i="12" s="1"/>
  <c r="AA1434" i="12"/>
  <c r="AC1434" i="12" s="1"/>
  <c r="AA1435" i="12"/>
  <c r="AC1435" i="12" s="1"/>
  <c r="AA1436" i="12"/>
  <c r="AC1436" i="12" s="1"/>
  <c r="AA1437" i="12"/>
  <c r="AC1437" i="12" s="1"/>
  <c r="AA1438" i="12"/>
  <c r="AC1438" i="12" s="1"/>
  <c r="AA1439" i="12"/>
  <c r="AC1439" i="12" s="1"/>
  <c r="AA1440" i="12"/>
  <c r="AC1440" i="12" s="1"/>
  <c r="AA1441" i="12"/>
  <c r="AC1441" i="12" s="1"/>
  <c r="P262" i="2"/>
  <c r="P263" i="2"/>
  <c r="P264" i="2"/>
  <c r="P265" i="2"/>
  <c r="P266" i="2"/>
  <c r="P267" i="2"/>
  <c r="P268" i="2"/>
  <c r="P269" i="2"/>
  <c r="P270" i="2"/>
  <c r="Q262" i="2"/>
  <c r="Q263" i="2"/>
  <c r="Q264" i="2"/>
  <c r="Q265" i="2"/>
  <c r="Q266" i="2"/>
  <c r="Q267" i="2"/>
  <c r="Q268" i="2"/>
  <c r="Q269" i="2"/>
  <c r="Q270" i="2"/>
  <c r="R262" i="2"/>
  <c r="R263" i="2"/>
  <c r="R264" i="2"/>
  <c r="R265" i="2"/>
  <c r="R266" i="2"/>
  <c r="R267" i="2"/>
  <c r="R268" i="2"/>
  <c r="R269" i="2"/>
  <c r="R270" i="2"/>
  <c r="AD1377" i="12" l="1"/>
  <c r="AE1377" i="12" s="1"/>
  <c r="AD1374" i="12"/>
  <c r="AE1374" i="12" s="1"/>
  <c r="AD1378" i="12"/>
  <c r="AE1378" i="12" s="1"/>
  <c r="AD1369" i="12"/>
  <c r="AE1369" i="12" s="1"/>
  <c r="AD1370" i="12"/>
  <c r="AE1370" i="12" s="1"/>
  <c r="AD1372" i="12"/>
  <c r="AE1372" i="12" s="1"/>
  <c r="AD1371" i="12"/>
  <c r="AE1371" i="12" s="1"/>
  <c r="AD1373" i="12"/>
  <c r="AE1373" i="12" s="1"/>
  <c r="AD1375" i="12"/>
  <c r="AE1375" i="12" s="1"/>
  <c r="AD1376" i="12"/>
  <c r="AE1376" i="12" s="1"/>
  <c r="AD1437" i="12"/>
  <c r="AE1437" i="12" s="1"/>
  <c r="AD1439" i="12"/>
  <c r="AE1439" i="12" s="1"/>
  <c r="AD1441" i="12"/>
  <c r="AE1441" i="12" s="1"/>
  <c r="AD1438" i="12"/>
  <c r="AE1438" i="12" s="1"/>
  <c r="AD1440" i="12"/>
  <c r="AE1440" i="12" s="1"/>
  <c r="AD1442" i="12"/>
  <c r="AE1442" i="12" s="1"/>
  <c r="AD1433" i="12"/>
  <c r="AE1433" i="12" s="1"/>
  <c r="AD1435" i="12"/>
  <c r="AE1435" i="12" s="1"/>
  <c r="AD1436" i="12"/>
  <c r="AE1436" i="12" s="1"/>
  <c r="AD1434" i="12"/>
  <c r="AE1434" i="12" s="1"/>
  <c r="AD1353" i="12"/>
  <c r="AE1353" i="12" s="1"/>
  <c r="AD1355" i="12"/>
  <c r="AE1355" i="12" s="1"/>
  <c r="AD1354" i="12"/>
  <c r="AE1354" i="12" s="1"/>
  <c r="AD1350" i="12"/>
  <c r="AE1350" i="12" s="1"/>
  <c r="AD1356" i="12"/>
  <c r="AE1356" i="12" s="1"/>
  <c r="AD1357" i="12"/>
  <c r="AE1357" i="12" s="1"/>
  <c r="AD1358" i="12"/>
  <c r="AE1358" i="12" s="1"/>
  <c r="AD1349" i="12"/>
  <c r="AE1349" i="12" s="1"/>
  <c r="AD1351" i="12"/>
  <c r="AE1351" i="12" s="1"/>
  <c r="AD1352" i="12"/>
  <c r="AE1352" i="12" s="1"/>
  <c r="AD1389" i="12"/>
  <c r="AE1389" i="12" s="1"/>
  <c r="AD1390" i="12"/>
  <c r="AE1390" i="12" s="1"/>
  <c r="AD1396" i="12"/>
  <c r="AE1396" i="12" s="1"/>
  <c r="AD1391" i="12"/>
  <c r="AE1391" i="12" s="1"/>
  <c r="AD1392" i="12"/>
  <c r="AE1392" i="12" s="1"/>
  <c r="AD1393" i="12"/>
  <c r="AE1393" i="12" s="1"/>
  <c r="AD1398" i="12"/>
  <c r="AE1398" i="12" s="1"/>
  <c r="AD1394" i="12"/>
  <c r="AE1394" i="12" s="1"/>
  <c r="AD1395" i="12"/>
  <c r="AE1395" i="12" s="1"/>
  <c r="AD1397" i="12"/>
  <c r="AE1397" i="12" s="1"/>
  <c r="AD1401" i="12"/>
  <c r="AE1401" i="12" s="1"/>
  <c r="AD1403" i="12"/>
  <c r="AE1403" i="12" s="1"/>
  <c r="AD1405" i="12"/>
  <c r="AE1405" i="12" s="1"/>
  <c r="AD1408" i="12"/>
  <c r="AE1408" i="12" s="1"/>
  <c r="AD1402" i="12"/>
  <c r="AE1402" i="12" s="1"/>
  <c r="AD1404" i="12"/>
  <c r="AE1404" i="12" s="1"/>
  <c r="AD1406" i="12"/>
  <c r="AE1406" i="12" s="1"/>
  <c r="AD1407" i="12"/>
  <c r="AE1407" i="12" s="1"/>
  <c r="AD1409" i="12"/>
  <c r="AE1409" i="12" s="1"/>
  <c r="AD1400" i="12"/>
  <c r="AE1400" i="12" s="1"/>
  <c r="AD1365" i="12"/>
  <c r="AE1365" i="12" s="1"/>
  <c r="AD1366" i="12"/>
  <c r="AE1366" i="12" s="1"/>
  <c r="AD1367" i="12"/>
  <c r="AE1367" i="12" s="1"/>
  <c r="AD1362" i="12"/>
  <c r="AE1362" i="12" s="1"/>
  <c r="AD1368" i="12"/>
  <c r="AE1368" i="12" s="1"/>
  <c r="AD1359" i="12"/>
  <c r="AE1359" i="12" s="1"/>
  <c r="AD1360" i="12"/>
  <c r="AE1360" i="12" s="1"/>
  <c r="AD1361" i="12"/>
  <c r="AE1361" i="12" s="1"/>
  <c r="AD1363" i="12"/>
  <c r="AE1363" i="12" s="1"/>
  <c r="AD1364" i="12"/>
  <c r="AE1364" i="12" s="1"/>
  <c r="AD1379" i="12"/>
  <c r="AE1379" i="12" s="1"/>
  <c r="AD1380" i="12"/>
  <c r="AE1380" i="12" s="1"/>
  <c r="AD1381" i="12"/>
  <c r="AE1381" i="12" s="1"/>
  <c r="AD1384" i="12"/>
  <c r="AE1384" i="12" s="1"/>
  <c r="AD1382" i="12"/>
  <c r="AE1382" i="12" s="1"/>
  <c r="AD1386" i="12"/>
  <c r="AE1386" i="12" s="1"/>
  <c r="AD1383" i="12"/>
  <c r="AE1383" i="12" s="1"/>
  <c r="AD1385" i="12"/>
  <c r="AE1385" i="12" s="1"/>
  <c r="AD1387" i="12"/>
  <c r="AE1387" i="12" s="1"/>
  <c r="AD1388" i="12"/>
  <c r="AE1388" i="12" s="1"/>
  <c r="AD1413" i="12"/>
  <c r="AE1413" i="12" s="1"/>
  <c r="AD1414" i="12"/>
  <c r="AE1414" i="12" s="1"/>
  <c r="AD1415" i="12"/>
  <c r="AE1415" i="12" s="1"/>
  <c r="AD1416" i="12"/>
  <c r="AE1416" i="12" s="1"/>
  <c r="AD1417" i="12"/>
  <c r="AE1417" i="12" s="1"/>
  <c r="AD1418" i="12"/>
  <c r="AE1418" i="12" s="1"/>
  <c r="AD1419" i="12"/>
  <c r="AE1419" i="12" s="1"/>
  <c r="AD1410" i="12"/>
  <c r="AE1410" i="12" s="1"/>
  <c r="AD1411" i="12"/>
  <c r="AE1411" i="12" s="1"/>
  <c r="AD1412" i="12"/>
  <c r="AE1412" i="12" s="1"/>
  <c r="AD1425" i="12"/>
  <c r="AE1425" i="12" s="1"/>
  <c r="AD1426" i="12"/>
  <c r="AE1426" i="12" s="1"/>
  <c r="AD1427" i="12"/>
  <c r="AE1427" i="12" s="1"/>
  <c r="AD1429" i="12"/>
  <c r="AE1429" i="12" s="1"/>
  <c r="AD1428" i="12"/>
  <c r="AE1428" i="12" s="1"/>
  <c r="AD1430" i="12"/>
  <c r="AE1430" i="12" s="1"/>
  <c r="AD1432" i="12"/>
  <c r="AE1432" i="12" s="1"/>
  <c r="AD1431" i="12"/>
  <c r="AE1431" i="12" s="1"/>
  <c r="AD1423" i="12"/>
  <c r="AE1423" i="12" s="1"/>
  <c r="AD1424" i="12"/>
  <c r="AE1424" i="12" s="1"/>
  <c r="AD1341" i="12"/>
  <c r="AE1341" i="12" s="1"/>
  <c r="AD1342" i="12"/>
  <c r="AE1342" i="12" s="1"/>
  <c r="AD1343" i="12"/>
  <c r="AE1343" i="12" s="1"/>
  <c r="AD1348" i="12"/>
  <c r="AE1348" i="12" s="1"/>
  <c r="AD1344" i="12"/>
  <c r="AE1344" i="12" s="1"/>
  <c r="AD1345" i="12"/>
  <c r="AE1345" i="12" s="1"/>
  <c r="AD1346" i="12"/>
  <c r="AE1346" i="12" s="1"/>
  <c r="AD1347" i="12"/>
  <c r="AE1347" i="12" s="1"/>
  <c r="AD1339" i="12"/>
  <c r="AE1339" i="12" s="1"/>
  <c r="AD1340" i="12"/>
  <c r="AE1340" i="12" s="1"/>
  <c r="X1337" i="12"/>
  <c r="Y1337" i="12" s="1"/>
  <c r="Z1337" i="12"/>
  <c r="AB1337" i="12" s="1"/>
  <c r="AA1337" i="12"/>
  <c r="AC1337" i="12" s="1"/>
  <c r="P261" i="2"/>
  <c r="Q261" i="2"/>
  <c r="R261" i="2"/>
  <c r="D20" i="32" l="1"/>
  <c r="X2" i="12"/>
  <c r="Y2" i="12" s="1"/>
  <c r="AD2" i="12" s="1"/>
  <c r="AE2" i="12" s="1"/>
  <c r="X3" i="12"/>
  <c r="Y3" i="12" s="1"/>
  <c r="AD3" i="12" s="1"/>
  <c r="AE3" i="12" s="1"/>
  <c r="X4" i="12"/>
  <c r="Y4" i="12" s="1"/>
  <c r="AD4" i="12" s="1"/>
  <c r="AE4" i="12" s="1"/>
  <c r="X5" i="12"/>
  <c r="Y5" i="12" s="1"/>
  <c r="AD5" i="12" s="1"/>
  <c r="AE5" i="12" s="1"/>
  <c r="X8" i="12"/>
  <c r="Y8" i="12" s="1"/>
  <c r="AD8" i="12" s="1"/>
  <c r="AE8" i="12" s="1"/>
  <c r="X10" i="12"/>
  <c r="Y10" i="12" s="1"/>
  <c r="AD10" i="12" s="1"/>
  <c r="AE10" i="12" s="1"/>
  <c r="X11" i="12"/>
  <c r="Y11" i="12" s="1"/>
  <c r="X12" i="12"/>
  <c r="Y12" i="12" s="1"/>
  <c r="X13" i="12"/>
  <c r="Y13" i="12" s="1"/>
  <c r="X14" i="12"/>
  <c r="Y14" i="12" s="1"/>
  <c r="X15" i="12"/>
  <c r="Y15" i="12" s="1"/>
  <c r="X16" i="12"/>
  <c r="Y16" i="12" s="1"/>
  <c r="X17" i="12"/>
  <c r="Y17" i="12" s="1"/>
  <c r="X18" i="12"/>
  <c r="Y18" i="12" s="1"/>
  <c r="X19" i="12"/>
  <c r="Y19" i="12" s="1"/>
  <c r="X20" i="12"/>
  <c r="Y20" i="12" s="1"/>
  <c r="X22" i="12"/>
  <c r="Y22" i="12" s="1"/>
  <c r="AD22" i="12" s="1"/>
  <c r="AE22" i="12" s="1"/>
  <c r="X23" i="12"/>
  <c r="Y23" i="12" s="1"/>
  <c r="AD23" i="12" s="1"/>
  <c r="AE23" i="12" s="1"/>
  <c r="X25" i="12"/>
  <c r="Y25" i="12" s="1"/>
  <c r="AD25" i="12" s="1"/>
  <c r="AE25" i="12" s="1"/>
  <c r="X26" i="12"/>
  <c r="Y26" i="12" s="1"/>
  <c r="AD26" i="12" s="1"/>
  <c r="AE26" i="12" s="1"/>
  <c r="X27" i="12"/>
  <c r="Y27" i="12" s="1"/>
  <c r="AD27" i="12" s="1"/>
  <c r="AE27" i="12" s="1"/>
  <c r="X28" i="12"/>
  <c r="Y28" i="12" s="1"/>
  <c r="X29" i="12"/>
  <c r="Y29" i="12" s="1"/>
  <c r="X30" i="12"/>
  <c r="Y30" i="12" s="1"/>
  <c r="X31" i="12"/>
  <c r="Y31" i="12" s="1"/>
  <c r="X32" i="12"/>
  <c r="Y32" i="12" s="1"/>
  <c r="X34" i="12"/>
  <c r="Y34" i="12" s="1"/>
  <c r="X35" i="12"/>
  <c r="Y35" i="12" s="1"/>
  <c r="X36" i="12"/>
  <c r="Y36" i="12" s="1"/>
  <c r="X37" i="12"/>
  <c r="Y37" i="12" s="1"/>
  <c r="X38" i="12"/>
  <c r="Y38" i="12" s="1"/>
  <c r="X39" i="12"/>
  <c r="Y39" i="12" s="1"/>
  <c r="X40" i="12"/>
  <c r="Y40" i="12" s="1"/>
  <c r="X41" i="12"/>
  <c r="Y41" i="12" s="1"/>
  <c r="X42" i="12"/>
  <c r="Y42" i="12" s="1"/>
  <c r="X43" i="12"/>
  <c r="Y43" i="12" s="1"/>
  <c r="X44" i="12"/>
  <c r="Y44" i="12" s="1"/>
  <c r="X46" i="12"/>
  <c r="Y46" i="12" s="1"/>
  <c r="X47" i="12"/>
  <c r="Y47" i="12" s="1"/>
  <c r="X48" i="12"/>
  <c r="Y48" i="12" s="1"/>
  <c r="AD48" i="12" s="1"/>
  <c r="AE48" i="12" s="1"/>
  <c r="X49" i="12"/>
  <c r="Y49" i="12" s="1"/>
  <c r="X50" i="12"/>
  <c r="Y50" i="12" s="1"/>
  <c r="X51" i="12"/>
  <c r="Y51" i="12" s="1"/>
  <c r="X52" i="12"/>
  <c r="Y52" i="12" s="1"/>
  <c r="X53" i="12"/>
  <c r="Y53" i="12" s="1"/>
  <c r="X54" i="12"/>
  <c r="Y54" i="12" s="1"/>
  <c r="X55" i="12"/>
  <c r="Y55" i="12" s="1"/>
  <c r="X56" i="12"/>
  <c r="Y56" i="12" s="1"/>
  <c r="X58" i="12"/>
  <c r="Y58" i="12" s="1"/>
  <c r="X582" i="12"/>
  <c r="Y582" i="12" s="1"/>
  <c r="X583" i="12"/>
  <c r="Y583" i="12" s="1"/>
  <c r="X584" i="12"/>
  <c r="Y584" i="12" s="1"/>
  <c r="X585" i="12"/>
  <c r="Y585" i="12" s="1"/>
  <c r="X586" i="12"/>
  <c r="Y586" i="12" s="1"/>
  <c r="X587" i="12"/>
  <c r="Y587" i="12" s="1"/>
  <c r="X588" i="12"/>
  <c r="Y588" i="12" s="1"/>
  <c r="X589" i="12"/>
  <c r="Y589" i="12" s="1"/>
  <c r="X590" i="12"/>
  <c r="Y590" i="12" s="1"/>
  <c r="X591" i="12"/>
  <c r="Y591" i="12" s="1"/>
  <c r="X60" i="12"/>
  <c r="Y60" i="12" s="1"/>
  <c r="X61" i="12"/>
  <c r="Y61" i="12" s="1"/>
  <c r="X62" i="12"/>
  <c r="Y62" i="12" s="1"/>
  <c r="X63" i="12"/>
  <c r="Y63" i="12" s="1"/>
  <c r="X64" i="12"/>
  <c r="Y64" i="12" s="1"/>
  <c r="X65" i="12"/>
  <c r="Y65" i="12" s="1"/>
  <c r="X66" i="12"/>
  <c r="Y66" i="12" s="1"/>
  <c r="X67" i="12"/>
  <c r="Y67" i="12" s="1"/>
  <c r="X68" i="12"/>
  <c r="Y68" i="12" s="1"/>
  <c r="X79" i="12"/>
  <c r="Y79" i="12" s="1"/>
  <c r="AD79" i="12" s="1"/>
  <c r="AE79" i="12" s="1"/>
  <c r="X80" i="12"/>
  <c r="Y80" i="12" s="1"/>
  <c r="AD80" i="12" s="1"/>
  <c r="AE80" i="12" s="1"/>
  <c r="X82" i="12"/>
  <c r="Y82" i="12" s="1"/>
  <c r="X83" i="12"/>
  <c r="Y83" i="12" s="1"/>
  <c r="X84" i="12"/>
  <c r="Y84" i="12" s="1"/>
  <c r="X85" i="12"/>
  <c r="Y85" i="12" s="1"/>
  <c r="X86" i="12"/>
  <c r="Y86" i="12" s="1"/>
  <c r="X87" i="12"/>
  <c r="Y87" i="12" s="1"/>
  <c r="X88" i="12"/>
  <c r="Y88" i="12" s="1"/>
  <c r="X89" i="12"/>
  <c r="Y89" i="12" s="1"/>
  <c r="X90" i="12"/>
  <c r="Y90" i="12" s="1"/>
  <c r="X91" i="12"/>
  <c r="Y91" i="12" s="1"/>
  <c r="X92" i="12"/>
  <c r="Y92" i="12" s="1"/>
  <c r="AD92" i="12" s="1"/>
  <c r="AE92" i="12" s="1"/>
  <c r="X624" i="12"/>
  <c r="Y624" i="12" s="1"/>
  <c r="X625" i="12"/>
  <c r="Y625" i="12" s="1"/>
  <c r="X626" i="12"/>
  <c r="Y626" i="12" s="1"/>
  <c r="X627" i="12"/>
  <c r="Y627" i="12" s="1"/>
  <c r="X628" i="12"/>
  <c r="Y628" i="12" s="1"/>
  <c r="X629" i="12"/>
  <c r="Y629" i="12" s="1"/>
  <c r="X630" i="12"/>
  <c r="Y630" i="12" s="1"/>
  <c r="X631" i="12"/>
  <c r="Y631" i="12" s="1"/>
  <c r="X632" i="12"/>
  <c r="Y632" i="12" s="1"/>
  <c r="X69" i="12"/>
  <c r="Y69" i="12" s="1"/>
  <c r="X70" i="12"/>
  <c r="Y70" i="12" s="1"/>
  <c r="X72" i="12"/>
  <c r="Y72" i="12" s="1"/>
  <c r="X73" i="12"/>
  <c r="Y73" i="12" s="1"/>
  <c r="X74" i="12"/>
  <c r="Y74" i="12" s="1"/>
  <c r="X75" i="12"/>
  <c r="Y75" i="12" s="1"/>
  <c r="X76" i="12"/>
  <c r="Y76" i="12" s="1"/>
  <c r="X77" i="12"/>
  <c r="Y77" i="12" s="1"/>
  <c r="X78" i="12"/>
  <c r="Y78" i="12" s="1"/>
  <c r="X416" i="12"/>
  <c r="Y416" i="12" s="1"/>
  <c r="X417" i="12"/>
  <c r="Y417" i="12" s="1"/>
  <c r="X418" i="12"/>
  <c r="Y418" i="12" s="1"/>
  <c r="X419" i="12"/>
  <c r="Y419" i="12" s="1"/>
  <c r="X421" i="12"/>
  <c r="Y421" i="12" s="1"/>
  <c r="X422" i="12"/>
  <c r="Y422" i="12" s="1"/>
  <c r="X423" i="12"/>
  <c r="Y423" i="12" s="1"/>
  <c r="X424" i="12"/>
  <c r="Y424" i="12" s="1"/>
  <c r="X425" i="12"/>
  <c r="Y425" i="12" s="1"/>
  <c r="X123" i="12"/>
  <c r="Y123" i="12" s="1"/>
  <c r="AD123" i="12" s="1"/>
  <c r="AE123" i="12" s="1"/>
  <c r="X93" i="12"/>
  <c r="Y93" i="12" s="1"/>
  <c r="X94" i="12"/>
  <c r="Y94" i="12" s="1"/>
  <c r="X95" i="12"/>
  <c r="Y95" i="12" s="1"/>
  <c r="X96" i="12"/>
  <c r="Y96" i="12" s="1"/>
  <c r="X97" i="12"/>
  <c r="Y97" i="12" s="1"/>
  <c r="X99" i="12"/>
  <c r="Y99" i="12" s="1"/>
  <c r="X100" i="12"/>
  <c r="Y100" i="12" s="1"/>
  <c r="X101" i="12"/>
  <c r="Y101" i="12" s="1"/>
  <c r="X102" i="12"/>
  <c r="Y102" i="12" s="1"/>
  <c r="X524" i="12"/>
  <c r="Y524" i="12" s="1"/>
  <c r="X525" i="12"/>
  <c r="Y525" i="12" s="1"/>
  <c r="X526" i="12"/>
  <c r="Y526" i="12" s="1"/>
  <c r="X527" i="12"/>
  <c r="Y527" i="12" s="1"/>
  <c r="X528" i="12"/>
  <c r="Y528" i="12" s="1"/>
  <c r="X529" i="12"/>
  <c r="Y529" i="12" s="1"/>
  <c r="X530" i="12"/>
  <c r="Y530" i="12" s="1"/>
  <c r="X532" i="12"/>
  <c r="Y532" i="12" s="1"/>
  <c r="X533" i="12"/>
  <c r="Y533" i="12" s="1"/>
  <c r="X144" i="12"/>
  <c r="Y144" i="12" s="1"/>
  <c r="AD144" i="12" s="1"/>
  <c r="AE144" i="12" s="1"/>
  <c r="X145" i="12"/>
  <c r="Y145" i="12" s="1"/>
  <c r="X146" i="12"/>
  <c r="Y146" i="12" s="1"/>
  <c r="X147" i="12"/>
  <c r="Y147" i="12" s="1"/>
  <c r="X148" i="12"/>
  <c r="Y148" i="12" s="1"/>
  <c r="X149" i="12"/>
  <c r="Y149" i="12" s="1"/>
  <c r="X150" i="12"/>
  <c r="Y150" i="12" s="1"/>
  <c r="X103" i="12"/>
  <c r="Y103" i="12" s="1"/>
  <c r="X104" i="12"/>
  <c r="Y104" i="12" s="1"/>
  <c r="X106" i="12"/>
  <c r="Y106" i="12" s="1"/>
  <c r="X107" i="12"/>
  <c r="Y107" i="12" s="1"/>
  <c r="X108" i="12"/>
  <c r="Y108" i="12" s="1"/>
  <c r="X109" i="12"/>
  <c r="Y109" i="12" s="1"/>
  <c r="X110" i="12"/>
  <c r="Y110" i="12" s="1"/>
  <c r="X111" i="12"/>
  <c r="Y111" i="12" s="1"/>
  <c r="X112" i="12"/>
  <c r="Y112" i="12" s="1"/>
  <c r="X161" i="12"/>
  <c r="Y161" i="12" s="1"/>
  <c r="AD161" i="12" s="1"/>
  <c r="AE161" i="12" s="1"/>
  <c r="X633" i="12"/>
  <c r="Y633" i="12" s="1"/>
  <c r="X634" i="12"/>
  <c r="Y634" i="12" s="1"/>
  <c r="X635" i="12"/>
  <c r="Y635" i="12" s="1"/>
  <c r="X637" i="12"/>
  <c r="Y637" i="12" s="1"/>
  <c r="X638" i="12"/>
  <c r="Y638" i="12" s="1"/>
  <c r="X639" i="12"/>
  <c r="Y639" i="12" s="1"/>
  <c r="X640" i="12"/>
  <c r="Y640" i="12" s="1"/>
  <c r="X641" i="12"/>
  <c r="Y641" i="12" s="1"/>
  <c r="X642" i="12"/>
  <c r="Y642" i="12" s="1"/>
  <c r="X113" i="12"/>
  <c r="Y113" i="12" s="1"/>
  <c r="X114" i="12"/>
  <c r="Y114" i="12" s="1"/>
  <c r="X115" i="12"/>
  <c r="Y115" i="12" s="1"/>
  <c r="X116" i="12"/>
  <c r="Y116" i="12" s="1"/>
  <c r="X117" i="12"/>
  <c r="Y117" i="12" s="1"/>
  <c r="X119" i="12"/>
  <c r="Y119" i="12" s="1"/>
  <c r="X120" i="12"/>
  <c r="Y120" i="12" s="1"/>
  <c r="X121" i="12"/>
  <c r="Y121" i="12" s="1"/>
  <c r="X122" i="12"/>
  <c r="Y122" i="12" s="1"/>
  <c r="X124" i="12"/>
  <c r="Y124" i="12" s="1"/>
  <c r="X125" i="12"/>
  <c r="Y125" i="12" s="1"/>
  <c r="X126" i="12"/>
  <c r="Y126" i="12" s="1"/>
  <c r="X127" i="12"/>
  <c r="Y127" i="12" s="1"/>
  <c r="X128" i="12"/>
  <c r="Y128" i="12" s="1"/>
  <c r="X129" i="12"/>
  <c r="Y129" i="12" s="1"/>
  <c r="X130" i="12"/>
  <c r="Y130" i="12" s="1"/>
  <c r="X132" i="12"/>
  <c r="Y132" i="12" s="1"/>
  <c r="X133" i="12"/>
  <c r="Y133" i="12" s="1"/>
  <c r="X192" i="12"/>
  <c r="Y192" i="12" s="1"/>
  <c r="X193" i="12"/>
  <c r="Y193" i="12" s="1"/>
  <c r="X194" i="12"/>
  <c r="Y194" i="12" s="1"/>
  <c r="X195" i="12"/>
  <c r="Y195" i="12" s="1"/>
  <c r="X196" i="12"/>
  <c r="Y196" i="12" s="1"/>
  <c r="X197" i="12"/>
  <c r="Y197" i="12" s="1"/>
  <c r="X198" i="12"/>
  <c r="Y198" i="12" s="1"/>
  <c r="X199" i="12"/>
  <c r="Y199" i="12" s="1"/>
  <c r="X200" i="12"/>
  <c r="Y200" i="12" s="1"/>
  <c r="X202" i="12"/>
  <c r="Y202" i="12" s="1"/>
  <c r="X203" i="12"/>
  <c r="Y203" i="12" s="1"/>
  <c r="X204" i="12"/>
  <c r="Y204" i="12" s="1"/>
  <c r="X205" i="12"/>
  <c r="Y205" i="12" s="1"/>
  <c r="X206" i="12"/>
  <c r="Y206" i="12" s="1"/>
  <c r="X207" i="12"/>
  <c r="Y207" i="12" s="1"/>
  <c r="X208" i="12"/>
  <c r="Y208" i="12" s="1"/>
  <c r="X209" i="12"/>
  <c r="Y209" i="12" s="1"/>
  <c r="X210" i="12"/>
  <c r="Y210" i="12" s="1"/>
  <c r="X211" i="12"/>
  <c r="Y211" i="12" s="1"/>
  <c r="X212" i="12"/>
  <c r="Y212" i="12" s="1"/>
  <c r="X214" i="12"/>
  <c r="Y214" i="12" s="1"/>
  <c r="X215" i="12"/>
  <c r="Y215" i="12" s="1"/>
  <c r="X216" i="12"/>
  <c r="Y216" i="12" s="1"/>
  <c r="X217" i="12"/>
  <c r="Y217" i="12" s="1"/>
  <c r="X218" i="12"/>
  <c r="Y218" i="12" s="1"/>
  <c r="X219" i="12"/>
  <c r="Y219" i="12" s="1"/>
  <c r="X220" i="12"/>
  <c r="Y220" i="12" s="1"/>
  <c r="X221" i="12"/>
  <c r="Y221" i="12" s="1"/>
  <c r="X222" i="12"/>
  <c r="Y222" i="12" s="1"/>
  <c r="X223" i="12"/>
  <c r="Y223" i="12" s="1"/>
  <c r="X224" i="12"/>
  <c r="Y224" i="12" s="1"/>
  <c r="X226" i="12"/>
  <c r="Y226" i="12" s="1"/>
  <c r="X227" i="12"/>
  <c r="Y227" i="12" s="1"/>
  <c r="X228" i="12"/>
  <c r="Y228" i="12" s="1"/>
  <c r="X229" i="12"/>
  <c r="Y229" i="12" s="1"/>
  <c r="X230" i="12"/>
  <c r="Y230" i="12" s="1"/>
  <c r="X231" i="12"/>
  <c r="Y231" i="12" s="1"/>
  <c r="X232" i="12"/>
  <c r="Y232" i="12" s="1"/>
  <c r="X233" i="12"/>
  <c r="Y233" i="12" s="1"/>
  <c r="X234" i="12"/>
  <c r="Y234" i="12" s="1"/>
  <c r="X235" i="12"/>
  <c r="Y235" i="12" s="1"/>
  <c r="AD235" i="12" s="1"/>
  <c r="AE235" i="12" s="1"/>
  <c r="X236" i="12"/>
  <c r="Y236" i="12" s="1"/>
  <c r="X238" i="12"/>
  <c r="Y238" i="12" s="1"/>
  <c r="X239" i="12"/>
  <c r="Y239" i="12" s="1"/>
  <c r="X240" i="12"/>
  <c r="Y240" i="12" s="1"/>
  <c r="X241" i="12"/>
  <c r="Y241" i="12" s="1"/>
  <c r="X242" i="12"/>
  <c r="Y242" i="12" s="1"/>
  <c r="X243" i="12"/>
  <c r="Y243" i="12" s="1"/>
  <c r="X244" i="12"/>
  <c r="Y244" i="12" s="1"/>
  <c r="X245" i="12"/>
  <c r="Y245" i="12" s="1"/>
  <c r="X246" i="12"/>
  <c r="Y246" i="12" s="1"/>
  <c r="X247" i="12"/>
  <c r="Y247" i="12" s="1"/>
  <c r="X248" i="12"/>
  <c r="Y248" i="12" s="1"/>
  <c r="X250" i="12"/>
  <c r="Y250" i="12" s="1"/>
  <c r="X251" i="12"/>
  <c r="Y251" i="12" s="1"/>
  <c r="X252" i="12"/>
  <c r="Y252" i="12" s="1"/>
  <c r="X253" i="12"/>
  <c r="Y253" i="12" s="1"/>
  <c r="X254" i="12"/>
  <c r="Y254" i="12" s="1"/>
  <c r="X255" i="12"/>
  <c r="Y255" i="12" s="1"/>
  <c r="X256" i="12"/>
  <c r="Y256" i="12" s="1"/>
  <c r="AD256" i="12" s="1"/>
  <c r="AE256" i="12" s="1"/>
  <c r="X560" i="12"/>
  <c r="Y560" i="12" s="1"/>
  <c r="X561" i="12"/>
  <c r="Y561" i="12" s="1"/>
  <c r="X562" i="12"/>
  <c r="Y562" i="12" s="1"/>
  <c r="X563" i="12"/>
  <c r="Y563" i="12" s="1"/>
  <c r="X565" i="12"/>
  <c r="Y565" i="12" s="1"/>
  <c r="X566" i="12"/>
  <c r="Y566" i="12" s="1"/>
  <c r="X567" i="12"/>
  <c r="Y567" i="12" s="1"/>
  <c r="X568" i="12"/>
  <c r="Y568" i="12" s="1"/>
  <c r="X569" i="12"/>
  <c r="Y569" i="12" s="1"/>
  <c r="X267" i="12"/>
  <c r="Y267" i="12" s="1"/>
  <c r="AD267" i="12" s="1"/>
  <c r="AE267" i="12" s="1"/>
  <c r="X268" i="12"/>
  <c r="Y268" i="12" s="1"/>
  <c r="X269" i="12"/>
  <c r="Y269" i="12" s="1"/>
  <c r="X270" i="12"/>
  <c r="Y270" i="12" s="1"/>
  <c r="X271" i="12"/>
  <c r="Y271" i="12" s="1"/>
  <c r="X272" i="12"/>
  <c r="Y272" i="12" s="1"/>
  <c r="X274" i="12"/>
  <c r="Y274" i="12" s="1"/>
  <c r="X275" i="12"/>
  <c r="Y275" i="12" s="1"/>
  <c r="X276" i="12"/>
  <c r="Y276" i="12" s="1"/>
  <c r="X277" i="12"/>
  <c r="Y277" i="12" s="1"/>
  <c r="X278" i="12"/>
  <c r="Y278" i="12" s="1"/>
  <c r="X279" i="12"/>
  <c r="Y279" i="12" s="1"/>
  <c r="X280" i="12"/>
  <c r="Y280" i="12" s="1"/>
  <c r="X281" i="12"/>
  <c r="Y281" i="12" s="1"/>
  <c r="X282" i="12"/>
  <c r="Y282" i="12" s="1"/>
  <c r="X283" i="12"/>
  <c r="Y283" i="12" s="1"/>
  <c r="X284" i="12"/>
  <c r="Y284" i="12" s="1"/>
  <c r="X286" i="12"/>
  <c r="Y286" i="12" s="1"/>
  <c r="X287" i="12"/>
  <c r="Y287" i="12" s="1"/>
  <c r="X288" i="12"/>
  <c r="Y288" i="12" s="1"/>
  <c r="X289" i="12"/>
  <c r="Y289" i="12" s="1"/>
  <c r="X290" i="12"/>
  <c r="Y290" i="12" s="1"/>
  <c r="X291" i="12"/>
  <c r="Y291" i="12" s="1"/>
  <c r="X292" i="12"/>
  <c r="Y292" i="12" s="1"/>
  <c r="X293" i="12"/>
  <c r="Y293" i="12" s="1"/>
  <c r="X294" i="12"/>
  <c r="Y294" i="12" s="1"/>
  <c r="X295" i="12"/>
  <c r="Y295" i="12" s="1"/>
  <c r="X296" i="12"/>
  <c r="Y296" i="12" s="1"/>
  <c r="X298" i="12"/>
  <c r="Y298" i="12" s="1"/>
  <c r="X134" i="12"/>
  <c r="Y134" i="12" s="1"/>
  <c r="X135" i="12"/>
  <c r="Y135" i="12" s="1"/>
  <c r="X136" i="12"/>
  <c r="Y136" i="12" s="1"/>
  <c r="X137" i="12"/>
  <c r="Y137" i="12" s="1"/>
  <c r="X138" i="12"/>
  <c r="Y138" i="12" s="1"/>
  <c r="X139" i="12"/>
  <c r="Y139" i="12" s="1"/>
  <c r="X140" i="12"/>
  <c r="Y140" i="12" s="1"/>
  <c r="X141" i="12"/>
  <c r="Y141" i="12" s="1"/>
  <c r="X142" i="12"/>
  <c r="Y142" i="12" s="1"/>
  <c r="X143" i="12"/>
  <c r="Y143" i="12" s="1"/>
  <c r="X310" i="12"/>
  <c r="Y310" i="12" s="1"/>
  <c r="X311" i="12"/>
  <c r="Y311" i="12" s="1"/>
  <c r="X312" i="12"/>
  <c r="Y312" i="12" s="1"/>
  <c r="X313" i="12"/>
  <c r="Y313" i="12" s="1"/>
  <c r="X314" i="12"/>
  <c r="Y314" i="12" s="1"/>
  <c r="X315" i="12"/>
  <c r="Y315" i="12" s="1"/>
  <c r="X570" i="12"/>
  <c r="Y570" i="12" s="1"/>
  <c r="X571" i="12"/>
  <c r="Y571" i="12" s="1"/>
  <c r="X572" i="12"/>
  <c r="Y572" i="12" s="1"/>
  <c r="X573" i="12"/>
  <c r="Y573" i="12" s="1"/>
  <c r="X574" i="12"/>
  <c r="Y574" i="12" s="1"/>
  <c r="X576" i="12"/>
  <c r="Y576" i="12" s="1"/>
  <c r="X577" i="12"/>
  <c r="Y577" i="12" s="1"/>
  <c r="X578" i="12"/>
  <c r="Y578" i="12" s="1"/>
  <c r="X579" i="12"/>
  <c r="Y579" i="12" s="1"/>
  <c r="X326" i="12"/>
  <c r="Y326" i="12" s="1"/>
  <c r="X327" i="12"/>
  <c r="Y327" i="12" s="1"/>
  <c r="X328" i="12"/>
  <c r="Y328" i="12" s="1"/>
  <c r="X329" i="12"/>
  <c r="Y329" i="12" s="1"/>
  <c r="X330" i="12"/>
  <c r="Y330" i="12" s="1"/>
  <c r="X331" i="12"/>
  <c r="Y331" i="12" s="1"/>
  <c r="X332" i="12"/>
  <c r="Y332" i="12" s="1"/>
  <c r="X334" i="12"/>
  <c r="Y334" i="12" s="1"/>
  <c r="AD334" i="12" s="1"/>
  <c r="AE334" i="12" s="1"/>
  <c r="X335" i="12"/>
  <c r="Y335" i="12" s="1"/>
  <c r="X336" i="12"/>
  <c r="Y336" i="12" s="1"/>
  <c r="X337" i="12"/>
  <c r="Y337" i="12" s="1"/>
  <c r="X338" i="12"/>
  <c r="Y338" i="12" s="1"/>
  <c r="X339" i="12"/>
  <c r="Y339" i="12" s="1"/>
  <c r="X340" i="12"/>
  <c r="Y340" i="12" s="1"/>
  <c r="X341" i="12"/>
  <c r="Y341" i="12" s="1"/>
  <c r="X342" i="12"/>
  <c r="Y342" i="12" s="1"/>
  <c r="X343" i="12"/>
  <c r="Y343" i="12" s="1"/>
  <c r="X344" i="12"/>
  <c r="Y344" i="12" s="1"/>
  <c r="X346" i="12"/>
  <c r="Y346" i="12" s="1"/>
  <c r="AD346" i="12" s="1"/>
  <c r="AE346" i="12" s="1"/>
  <c r="X347" i="12"/>
  <c r="Y347" i="12" s="1"/>
  <c r="AD347" i="12" s="1"/>
  <c r="AE347" i="12" s="1"/>
  <c r="X348" i="12"/>
  <c r="Y348" i="12" s="1"/>
  <c r="X349" i="12"/>
  <c r="Y349" i="12" s="1"/>
  <c r="X350" i="12"/>
  <c r="Y350" i="12" s="1"/>
  <c r="X351" i="12"/>
  <c r="Y351" i="12" s="1"/>
  <c r="X352" i="12"/>
  <c r="Y352" i="12" s="1"/>
  <c r="X353" i="12"/>
  <c r="Y353" i="12" s="1"/>
  <c r="X354" i="12"/>
  <c r="Y354" i="12" s="1"/>
  <c r="X355" i="12"/>
  <c r="Y355" i="12" s="1"/>
  <c r="X356" i="12"/>
  <c r="Y356" i="12" s="1"/>
  <c r="X513" i="12"/>
  <c r="Y513" i="12" s="1"/>
  <c r="X514" i="12"/>
  <c r="Y514" i="12" s="1"/>
  <c r="X515" i="12"/>
  <c r="Y515" i="12" s="1"/>
  <c r="X516" i="12"/>
  <c r="Y516" i="12" s="1"/>
  <c r="X517" i="12"/>
  <c r="Y517" i="12" s="1"/>
  <c r="X518" i="12"/>
  <c r="Y518" i="12" s="1"/>
  <c r="X519" i="12"/>
  <c r="Y519" i="12" s="1"/>
  <c r="X520" i="12"/>
  <c r="Y520" i="12" s="1"/>
  <c r="X521" i="12"/>
  <c r="Y521" i="12" s="1"/>
  <c r="X522" i="12"/>
  <c r="Y522" i="12" s="1"/>
  <c r="X650" i="12"/>
  <c r="Y650" i="12" s="1"/>
  <c r="X652" i="12"/>
  <c r="Y652" i="12" s="1"/>
  <c r="X653" i="12"/>
  <c r="Y653" i="12" s="1"/>
  <c r="X654" i="12"/>
  <c r="Y654" i="12" s="1"/>
  <c r="X655" i="12"/>
  <c r="Y655" i="12" s="1"/>
  <c r="X656" i="12"/>
  <c r="Y656" i="12" s="1"/>
  <c r="X657" i="12"/>
  <c r="Y657" i="12" s="1"/>
  <c r="X658" i="12"/>
  <c r="Y658" i="12" s="1"/>
  <c r="X659" i="12"/>
  <c r="Y659" i="12" s="1"/>
  <c r="X378" i="12"/>
  <c r="Y378" i="12" s="1"/>
  <c r="AD378" i="12" s="1"/>
  <c r="AE378" i="12" s="1"/>
  <c r="X379" i="12"/>
  <c r="Y379" i="12" s="1"/>
  <c r="X380" i="12"/>
  <c r="Y380" i="12" s="1"/>
  <c r="X382" i="12"/>
  <c r="Y382" i="12" s="1"/>
  <c r="AD382" i="12" s="1"/>
  <c r="AE382" i="12" s="1"/>
  <c r="X383" i="12"/>
  <c r="Y383" i="12" s="1"/>
  <c r="X384" i="12"/>
  <c r="Y384" i="12" s="1"/>
  <c r="X385" i="12"/>
  <c r="Y385" i="12" s="1"/>
  <c r="X386" i="12"/>
  <c r="Y386" i="12" s="1"/>
  <c r="X387" i="12"/>
  <c r="Y387" i="12" s="1"/>
  <c r="X388" i="12"/>
  <c r="Y388" i="12" s="1"/>
  <c r="X389" i="12"/>
  <c r="Y389" i="12" s="1"/>
  <c r="X390" i="12"/>
  <c r="Y390" i="12" s="1"/>
  <c r="X391" i="12"/>
  <c r="Y391" i="12" s="1"/>
  <c r="X392" i="12"/>
  <c r="Y392" i="12" s="1"/>
  <c r="X394" i="12"/>
  <c r="Y394" i="12" s="1"/>
  <c r="X395" i="12"/>
  <c r="Y395" i="12" s="1"/>
  <c r="X396" i="12"/>
  <c r="Y396" i="12" s="1"/>
  <c r="X397" i="12"/>
  <c r="Y397" i="12" s="1"/>
  <c r="X398" i="12"/>
  <c r="Y398" i="12" s="1"/>
  <c r="X399" i="12"/>
  <c r="Y399" i="12" s="1"/>
  <c r="X151" i="12"/>
  <c r="Y151" i="12" s="1"/>
  <c r="X152" i="12"/>
  <c r="Y152" i="12" s="1"/>
  <c r="X153" i="12"/>
  <c r="Y153" i="12" s="1"/>
  <c r="X154" i="12"/>
  <c r="Y154" i="12" s="1"/>
  <c r="X155" i="12"/>
  <c r="Y155" i="12" s="1"/>
  <c r="X157" i="12"/>
  <c r="Y157" i="12" s="1"/>
  <c r="X158" i="12"/>
  <c r="Y158" i="12" s="1"/>
  <c r="X159" i="12"/>
  <c r="Y159" i="12" s="1"/>
  <c r="X160" i="12"/>
  <c r="Y160" i="12" s="1"/>
  <c r="X410" i="12"/>
  <c r="Y410" i="12" s="1"/>
  <c r="X411" i="12"/>
  <c r="Y411" i="12" s="1"/>
  <c r="X412" i="12"/>
  <c r="Y412" i="12" s="1"/>
  <c r="X413" i="12"/>
  <c r="Y413" i="12" s="1"/>
  <c r="X414" i="12"/>
  <c r="Y414" i="12" s="1"/>
  <c r="X415" i="12"/>
  <c r="Y415" i="12" s="1"/>
  <c r="X534" i="12"/>
  <c r="Y534" i="12" s="1"/>
  <c r="X536" i="12"/>
  <c r="Y536" i="12" s="1"/>
  <c r="X537" i="12"/>
  <c r="Y537" i="12" s="1"/>
  <c r="X538" i="12"/>
  <c r="Y538" i="12" s="1"/>
  <c r="X539" i="12"/>
  <c r="Y539" i="12" s="1"/>
  <c r="X540" i="12"/>
  <c r="Y540" i="12" s="1"/>
  <c r="X541" i="12"/>
  <c r="Y541" i="12" s="1"/>
  <c r="X542" i="12"/>
  <c r="Y542" i="12" s="1"/>
  <c r="X543" i="12"/>
  <c r="Y543" i="12" s="1"/>
  <c r="X426" i="12"/>
  <c r="Y426" i="12" s="1"/>
  <c r="AD426" i="12" s="1"/>
  <c r="AE426" i="12" s="1"/>
  <c r="X162" i="12"/>
  <c r="Y162" i="12" s="1"/>
  <c r="X163" i="12"/>
  <c r="Y163" i="12" s="1"/>
  <c r="X165" i="12"/>
  <c r="Y165" i="12" s="1"/>
  <c r="X166" i="12"/>
  <c r="Y166" i="12" s="1"/>
  <c r="X167" i="12"/>
  <c r="Y167" i="12" s="1"/>
  <c r="X168" i="12"/>
  <c r="Y168" i="12" s="1"/>
  <c r="X169" i="12"/>
  <c r="Y169" i="12" s="1"/>
  <c r="X170" i="12"/>
  <c r="Y170" i="12" s="1"/>
  <c r="X171" i="12"/>
  <c r="Y171" i="12" s="1"/>
  <c r="X660" i="12"/>
  <c r="Y660" i="12" s="1"/>
  <c r="X661" i="12"/>
  <c r="Y661" i="12" s="1"/>
  <c r="X662" i="12"/>
  <c r="Y662" i="12" s="1"/>
  <c r="X663" i="12"/>
  <c r="Y663" i="12" s="1"/>
  <c r="X665" i="12"/>
  <c r="Y665" i="12" s="1"/>
  <c r="X666" i="12"/>
  <c r="Y666" i="12" s="1"/>
  <c r="X667" i="12"/>
  <c r="Y667" i="12" s="1"/>
  <c r="X668" i="12"/>
  <c r="Y668" i="12" s="1"/>
  <c r="X669" i="12"/>
  <c r="Y669" i="12" s="1"/>
  <c r="X447" i="12"/>
  <c r="Y447" i="12" s="1"/>
  <c r="AD447" i="12" s="1"/>
  <c r="AE447" i="12" s="1"/>
  <c r="X448" i="12"/>
  <c r="Y448" i="12" s="1"/>
  <c r="X449" i="12"/>
  <c r="Y449" i="12" s="1"/>
  <c r="X450" i="12"/>
  <c r="Y450" i="12" s="1"/>
  <c r="X451" i="12"/>
  <c r="Y451" i="12" s="1"/>
  <c r="X452" i="12"/>
  <c r="Y452" i="12" s="1"/>
  <c r="X172" i="12"/>
  <c r="Y172" i="12" s="1"/>
  <c r="X173" i="12"/>
  <c r="Y173" i="12" s="1"/>
  <c r="X174" i="12"/>
  <c r="Y174" i="12" s="1"/>
  <c r="X175" i="12"/>
  <c r="Y175" i="12" s="1"/>
  <c r="X176" i="12"/>
  <c r="Y176" i="12" s="1"/>
  <c r="X177" i="12"/>
  <c r="Y177" i="12" s="1"/>
  <c r="X178" i="12"/>
  <c r="Y178" i="12" s="1"/>
  <c r="X179" i="12"/>
  <c r="Y179" i="12" s="1"/>
  <c r="X180" i="12"/>
  <c r="Y180" i="12" s="1"/>
  <c r="X181" i="12"/>
  <c r="Y181" i="12" s="1"/>
  <c r="X464" i="12"/>
  <c r="Y464" i="12" s="1"/>
  <c r="X466" i="12"/>
  <c r="Y466" i="12" s="1"/>
  <c r="X467" i="12"/>
  <c r="Y467" i="12" s="1"/>
  <c r="X468" i="12"/>
  <c r="Y468" i="12" s="1"/>
  <c r="X469" i="12"/>
  <c r="Y469" i="12" s="1"/>
  <c r="X182" i="12"/>
  <c r="Y182" i="12" s="1"/>
  <c r="X183" i="12"/>
  <c r="Y183" i="12" s="1"/>
  <c r="X184" i="12"/>
  <c r="Y184" i="12" s="1"/>
  <c r="X185" i="12"/>
  <c r="Y185" i="12" s="1"/>
  <c r="X186" i="12"/>
  <c r="Y186" i="12" s="1"/>
  <c r="X187" i="12"/>
  <c r="Y187" i="12" s="1"/>
  <c r="X188" i="12"/>
  <c r="Y188" i="12" s="1"/>
  <c r="X190" i="12"/>
  <c r="Y190" i="12" s="1"/>
  <c r="X191" i="12"/>
  <c r="Y191" i="12" s="1"/>
  <c r="X257" i="12"/>
  <c r="Y257" i="12" s="1"/>
  <c r="X258" i="12"/>
  <c r="Y258" i="12" s="1"/>
  <c r="X259" i="12"/>
  <c r="Y259" i="12" s="1"/>
  <c r="X260" i="12"/>
  <c r="Y260" i="12" s="1"/>
  <c r="X261" i="12"/>
  <c r="Y261" i="12" s="1"/>
  <c r="X262" i="12"/>
  <c r="Y262" i="12" s="1"/>
  <c r="X263" i="12"/>
  <c r="Y263" i="12" s="1"/>
  <c r="X264" i="12"/>
  <c r="Y264" i="12" s="1"/>
  <c r="X265" i="12"/>
  <c r="Y265" i="12" s="1"/>
  <c r="X490" i="12"/>
  <c r="Y490" i="12" s="1"/>
  <c r="AD490" i="12" s="1"/>
  <c r="AE490" i="12" s="1"/>
  <c r="X299" i="12"/>
  <c r="Y299" i="12" s="1"/>
  <c r="X300" i="12"/>
  <c r="Y300" i="12" s="1"/>
  <c r="X301" i="12"/>
  <c r="Y301" i="12" s="1"/>
  <c r="X302" i="12"/>
  <c r="Y302" i="12" s="1"/>
  <c r="X303" i="12"/>
  <c r="Y303" i="12" s="1"/>
  <c r="X304" i="12"/>
  <c r="Y304" i="12" s="1"/>
  <c r="X305" i="12"/>
  <c r="Y305" i="12" s="1"/>
  <c r="X306" i="12"/>
  <c r="Y306" i="12" s="1"/>
  <c r="X307" i="12"/>
  <c r="Y307" i="12" s="1"/>
  <c r="X308" i="12"/>
  <c r="Y308" i="12" s="1"/>
  <c r="X502" i="12"/>
  <c r="Y502" i="12" s="1"/>
  <c r="X503" i="12"/>
  <c r="Y503" i="12" s="1"/>
  <c r="X504" i="12"/>
  <c r="Y504" i="12" s="1"/>
  <c r="X505" i="12"/>
  <c r="Y505" i="12" s="1"/>
  <c r="X506" i="12"/>
  <c r="Y506" i="12" s="1"/>
  <c r="X507" i="12"/>
  <c r="Y507" i="12" s="1"/>
  <c r="X508" i="12"/>
  <c r="Y508" i="12" s="1"/>
  <c r="X509" i="12"/>
  <c r="Y509" i="12" s="1"/>
  <c r="X510" i="12"/>
  <c r="Y510" i="12" s="1"/>
  <c r="X511" i="12"/>
  <c r="Y511" i="12" s="1"/>
  <c r="X512" i="12"/>
  <c r="Y512" i="12" s="1"/>
  <c r="X317" i="12"/>
  <c r="Y317" i="12" s="1"/>
  <c r="X318" i="12"/>
  <c r="Y318" i="12" s="1"/>
  <c r="X319" i="12"/>
  <c r="Y319" i="12" s="1"/>
  <c r="X320" i="12"/>
  <c r="Y320" i="12" s="1"/>
  <c r="X321" i="12"/>
  <c r="Y321" i="12" s="1"/>
  <c r="X322" i="12"/>
  <c r="Y322" i="12" s="1"/>
  <c r="X323" i="12"/>
  <c r="Y323" i="12" s="1"/>
  <c r="X324" i="12"/>
  <c r="Y324" i="12" s="1"/>
  <c r="X325" i="12"/>
  <c r="Y325" i="12" s="1"/>
  <c r="X523" i="12"/>
  <c r="Y523" i="12" s="1"/>
  <c r="AD523" i="12" s="1"/>
  <c r="AE523" i="12" s="1"/>
  <c r="X358" i="12"/>
  <c r="Y358" i="12" s="1"/>
  <c r="X360" i="12"/>
  <c r="Y360" i="12" s="1"/>
  <c r="X361" i="12"/>
  <c r="Y361" i="12" s="1"/>
  <c r="X362" i="12"/>
  <c r="Y362" i="12" s="1"/>
  <c r="X363" i="12"/>
  <c r="Y363" i="12" s="1"/>
  <c r="X364" i="12"/>
  <c r="Y364" i="12" s="1"/>
  <c r="X365" i="12"/>
  <c r="Y365" i="12" s="1"/>
  <c r="X366" i="12"/>
  <c r="Y366" i="12" s="1"/>
  <c r="X367" i="12"/>
  <c r="Y367" i="12" s="1"/>
  <c r="X544" i="12"/>
  <c r="Y544" i="12" s="1"/>
  <c r="X545" i="12"/>
  <c r="Y545" i="12" s="1"/>
  <c r="X546" i="12"/>
  <c r="Y546" i="12" s="1"/>
  <c r="X548" i="12"/>
  <c r="Y548" i="12" s="1"/>
  <c r="X549" i="12"/>
  <c r="Y549" i="12" s="1"/>
  <c r="X550" i="12"/>
  <c r="Y550" i="12" s="1"/>
  <c r="X551" i="12"/>
  <c r="Y551" i="12" s="1"/>
  <c r="X552" i="12"/>
  <c r="Y552" i="12" s="1"/>
  <c r="X553" i="12"/>
  <c r="Y553" i="12" s="1"/>
  <c r="X699" i="12"/>
  <c r="Y699" i="12" s="1"/>
  <c r="X700" i="12"/>
  <c r="Y700" i="12" s="1"/>
  <c r="X701" i="12"/>
  <c r="Y701" i="12" s="1"/>
  <c r="X702" i="12"/>
  <c r="Y702" i="12" s="1"/>
  <c r="X703" i="12"/>
  <c r="Y703" i="12" s="1"/>
  <c r="X705" i="12"/>
  <c r="Y705" i="12" s="1"/>
  <c r="X706" i="12"/>
  <c r="Y706" i="12" s="1"/>
  <c r="X707" i="12"/>
  <c r="Y707" i="12" s="1"/>
  <c r="X708" i="12"/>
  <c r="Y708" i="12" s="1"/>
  <c r="X554" i="12"/>
  <c r="Y554" i="12" s="1"/>
  <c r="X555" i="12"/>
  <c r="Y555" i="12" s="1"/>
  <c r="X556" i="12"/>
  <c r="Y556" i="12" s="1"/>
  <c r="X557" i="12"/>
  <c r="Y557" i="12" s="1"/>
  <c r="X558" i="12"/>
  <c r="Y558" i="12" s="1"/>
  <c r="X559" i="12"/>
  <c r="Y559" i="12" s="1"/>
  <c r="X368" i="12"/>
  <c r="Y368" i="12" s="1"/>
  <c r="X370" i="12"/>
  <c r="Y370" i="12" s="1"/>
  <c r="X371" i="12"/>
  <c r="Y371" i="12" s="1"/>
  <c r="X372" i="12"/>
  <c r="Y372" i="12" s="1"/>
  <c r="X373" i="12"/>
  <c r="Y373" i="12" s="1"/>
  <c r="X374" i="12"/>
  <c r="Y374" i="12" s="1"/>
  <c r="X375" i="12"/>
  <c r="Y375" i="12" s="1"/>
  <c r="X376" i="12"/>
  <c r="Y376" i="12" s="1"/>
  <c r="X377" i="12"/>
  <c r="Y377" i="12" s="1"/>
  <c r="X400" i="12"/>
  <c r="Y400" i="12" s="1"/>
  <c r="X401" i="12"/>
  <c r="Y401" i="12" s="1"/>
  <c r="X402" i="12"/>
  <c r="Y402" i="12" s="1"/>
  <c r="X404" i="12"/>
  <c r="Y404" i="12" s="1"/>
  <c r="X405" i="12"/>
  <c r="Y405" i="12" s="1"/>
  <c r="X406" i="12"/>
  <c r="Y406" i="12" s="1"/>
  <c r="X407" i="12"/>
  <c r="Y407" i="12" s="1"/>
  <c r="X408" i="12"/>
  <c r="Y408" i="12" s="1"/>
  <c r="X409" i="12"/>
  <c r="Y409" i="12" s="1"/>
  <c r="X580" i="12"/>
  <c r="Y580" i="12" s="1"/>
  <c r="X581" i="12"/>
  <c r="Y581" i="12" s="1"/>
  <c r="X722" i="12"/>
  <c r="Y722" i="12" s="1"/>
  <c r="X723" i="12"/>
  <c r="Y723" i="12" s="1"/>
  <c r="X724" i="12"/>
  <c r="Y724" i="12" s="1"/>
  <c r="X725" i="12"/>
  <c r="Y725" i="12" s="1"/>
  <c r="X726" i="12"/>
  <c r="Y726" i="12" s="1"/>
  <c r="X727" i="12"/>
  <c r="Y727" i="12" s="1"/>
  <c r="X728" i="12"/>
  <c r="Y728" i="12" s="1"/>
  <c r="X729" i="12"/>
  <c r="Y729" i="12" s="1"/>
  <c r="X730" i="12"/>
  <c r="Y730" i="12" s="1"/>
  <c r="X731" i="12"/>
  <c r="Y731" i="12" s="1"/>
  <c r="X592" i="12"/>
  <c r="Y592" i="12" s="1"/>
  <c r="X593" i="12"/>
  <c r="Y593" i="12" s="1"/>
  <c r="X594" i="12"/>
  <c r="Y594" i="12" s="1"/>
  <c r="X595" i="12"/>
  <c r="Y595" i="12" s="1"/>
  <c r="X596" i="12"/>
  <c r="Y596" i="12" s="1"/>
  <c r="X598" i="12"/>
  <c r="Y598" i="12" s="1"/>
  <c r="X599" i="12"/>
  <c r="Y599" i="12" s="1"/>
  <c r="X600" i="12"/>
  <c r="Y600" i="12" s="1"/>
  <c r="AD600" i="12" s="1"/>
  <c r="AE600" i="12" s="1"/>
  <c r="X601" i="12"/>
  <c r="Y601" i="12" s="1"/>
  <c r="X602" i="12"/>
  <c r="Y602" i="12" s="1"/>
  <c r="X603" i="12"/>
  <c r="Y603" i="12" s="1"/>
  <c r="X604" i="12"/>
  <c r="Y604" i="12" s="1"/>
  <c r="X605" i="12"/>
  <c r="Y605" i="12" s="1"/>
  <c r="X606" i="12"/>
  <c r="Y606" i="12" s="1"/>
  <c r="X607" i="12"/>
  <c r="Y607" i="12" s="1"/>
  <c r="X608" i="12"/>
  <c r="Y608" i="12" s="1"/>
  <c r="X610" i="12"/>
  <c r="Y610" i="12" s="1"/>
  <c r="X611" i="12"/>
  <c r="Y611" i="12" s="1"/>
  <c r="X612" i="12"/>
  <c r="Y612" i="12" s="1"/>
  <c r="X613" i="12"/>
  <c r="Y613" i="12" s="1"/>
  <c r="X614" i="12"/>
  <c r="Y614" i="12" s="1"/>
  <c r="X615" i="12"/>
  <c r="Y615" i="12" s="1"/>
  <c r="X616" i="12"/>
  <c r="Y616" i="12" s="1"/>
  <c r="X617" i="12"/>
  <c r="Y617" i="12" s="1"/>
  <c r="X618" i="12"/>
  <c r="Y618" i="12" s="1"/>
  <c r="X619" i="12"/>
  <c r="Y619" i="12" s="1"/>
  <c r="X620" i="12"/>
  <c r="Y620" i="12" s="1"/>
  <c r="X622" i="12"/>
  <c r="Y622" i="12" s="1"/>
  <c r="AD622" i="12" s="1"/>
  <c r="AE622" i="12" s="1"/>
  <c r="X427" i="12"/>
  <c r="Y427" i="12" s="1"/>
  <c r="X428" i="12"/>
  <c r="Y428" i="12" s="1"/>
  <c r="X429" i="12"/>
  <c r="Y429" i="12" s="1"/>
  <c r="X430" i="12"/>
  <c r="Y430" i="12" s="1"/>
  <c r="X431" i="12"/>
  <c r="Y431" i="12" s="1"/>
  <c r="X432" i="12"/>
  <c r="Y432" i="12" s="1"/>
  <c r="X433" i="12"/>
  <c r="Y433" i="12" s="1"/>
  <c r="X434" i="12"/>
  <c r="Y434" i="12" s="1"/>
  <c r="X435" i="12"/>
  <c r="Y435" i="12" s="1"/>
  <c r="X436" i="12"/>
  <c r="Y436" i="12" s="1"/>
  <c r="X438" i="12"/>
  <c r="Y438" i="12" s="1"/>
  <c r="X439" i="12"/>
  <c r="Y439" i="12" s="1"/>
  <c r="X440" i="12"/>
  <c r="Y440" i="12" s="1"/>
  <c r="X441" i="12"/>
  <c r="Y441" i="12" s="1"/>
  <c r="X442" i="12"/>
  <c r="Y442" i="12" s="1"/>
  <c r="X443" i="12"/>
  <c r="Y443" i="12" s="1"/>
  <c r="X444" i="12"/>
  <c r="Y444" i="12" s="1"/>
  <c r="X445" i="12"/>
  <c r="Y445" i="12" s="1"/>
  <c r="X446" i="12"/>
  <c r="Y446" i="12" s="1"/>
  <c r="X643" i="12"/>
  <c r="Y643" i="12" s="1"/>
  <c r="AD643" i="12" s="1"/>
  <c r="AE643" i="12" s="1"/>
  <c r="X644" i="12"/>
  <c r="Y644" i="12" s="1"/>
  <c r="X646" i="12"/>
  <c r="Y646" i="12" s="1"/>
  <c r="X647" i="12"/>
  <c r="Y647" i="12" s="1"/>
  <c r="X648" i="12"/>
  <c r="Y648" i="12" s="1"/>
  <c r="X649" i="12"/>
  <c r="Y649" i="12" s="1"/>
  <c r="X454" i="12"/>
  <c r="Y454" i="12" s="1"/>
  <c r="X455" i="12"/>
  <c r="Y455" i="12" s="1"/>
  <c r="X456" i="12"/>
  <c r="Y456" i="12" s="1"/>
  <c r="X457" i="12"/>
  <c r="Y457" i="12" s="1"/>
  <c r="X458" i="12"/>
  <c r="Y458" i="12" s="1"/>
  <c r="X459" i="12"/>
  <c r="Y459" i="12" s="1"/>
  <c r="X460" i="12"/>
  <c r="Y460" i="12" s="1"/>
  <c r="X462" i="12"/>
  <c r="Y462" i="12" s="1"/>
  <c r="X463" i="12"/>
  <c r="Y463" i="12" s="1"/>
  <c r="X744" i="12"/>
  <c r="Y744" i="12" s="1"/>
  <c r="X745" i="12"/>
  <c r="Y745" i="12" s="1"/>
  <c r="X746" i="12"/>
  <c r="Y746" i="12" s="1"/>
  <c r="X747" i="12"/>
  <c r="Y747" i="12" s="1"/>
  <c r="X748" i="12"/>
  <c r="Y748" i="12" s="1"/>
  <c r="X749" i="12"/>
  <c r="Y749" i="12" s="1"/>
  <c r="X750" i="12"/>
  <c r="Y750" i="12" s="1"/>
  <c r="X751" i="12"/>
  <c r="Y751" i="12" s="1"/>
  <c r="X752" i="12"/>
  <c r="Y752" i="12" s="1"/>
  <c r="X670" i="12"/>
  <c r="Y670" i="12" s="1"/>
  <c r="X671" i="12"/>
  <c r="Y671" i="12" s="1"/>
  <c r="X672" i="12"/>
  <c r="Y672" i="12" s="1"/>
  <c r="X673" i="12"/>
  <c r="Y673" i="12" s="1"/>
  <c r="X674" i="12"/>
  <c r="Y674" i="12" s="1"/>
  <c r="X675" i="12"/>
  <c r="Y675" i="12" s="1"/>
  <c r="X676" i="12"/>
  <c r="Y676" i="12" s="1"/>
  <c r="X677" i="12"/>
  <c r="Y677" i="12" s="1"/>
  <c r="X678" i="12"/>
  <c r="Y678" i="12" s="1"/>
  <c r="X679" i="12"/>
  <c r="Y679" i="12" s="1"/>
  <c r="X680" i="12"/>
  <c r="Y680" i="12" s="1"/>
  <c r="X682" i="12"/>
  <c r="Y682" i="12" s="1"/>
  <c r="X683" i="12"/>
  <c r="Y683" i="12" s="1"/>
  <c r="AD683" i="12" s="1"/>
  <c r="AE683" i="12" s="1"/>
  <c r="X684" i="12"/>
  <c r="Y684" i="12" s="1"/>
  <c r="AD684" i="12" s="1"/>
  <c r="AE684" i="12" s="1"/>
  <c r="X685" i="12"/>
  <c r="Y685" i="12" s="1"/>
  <c r="AD685" i="12" s="1"/>
  <c r="AE685" i="12" s="1"/>
  <c r="X686" i="12"/>
  <c r="Y686" i="12" s="1"/>
  <c r="AD686" i="12" s="1"/>
  <c r="AE686" i="12" s="1"/>
  <c r="X687" i="12"/>
  <c r="Y687" i="12" s="1"/>
  <c r="AD687" i="12" s="1"/>
  <c r="AE687" i="12" s="1"/>
  <c r="X688" i="12"/>
  <c r="Y688" i="12" s="1"/>
  <c r="AD688" i="12" s="1"/>
  <c r="AE688" i="12" s="1"/>
  <c r="X689" i="12"/>
  <c r="Y689" i="12" s="1"/>
  <c r="X690" i="12"/>
  <c r="Y690" i="12" s="1"/>
  <c r="X691" i="12"/>
  <c r="Y691" i="12" s="1"/>
  <c r="X692" i="12"/>
  <c r="Y692" i="12" s="1"/>
  <c r="X694" i="12"/>
  <c r="Y694" i="12" s="1"/>
  <c r="X695" i="12"/>
  <c r="Y695" i="12" s="1"/>
  <c r="X696" i="12"/>
  <c r="Y696" i="12" s="1"/>
  <c r="X697" i="12"/>
  <c r="Y697" i="12" s="1"/>
  <c r="X698" i="12"/>
  <c r="Y698" i="12" s="1"/>
  <c r="X470" i="12"/>
  <c r="Y470" i="12" s="1"/>
  <c r="X471" i="12"/>
  <c r="Y471" i="12" s="1"/>
  <c r="X472" i="12"/>
  <c r="Y472" i="12" s="1"/>
  <c r="X473" i="12"/>
  <c r="Y473" i="12" s="1"/>
  <c r="X474" i="12"/>
  <c r="Y474" i="12" s="1"/>
  <c r="X475" i="12"/>
  <c r="Y475" i="12" s="1"/>
  <c r="X477" i="12"/>
  <c r="Y477" i="12" s="1"/>
  <c r="X478" i="12"/>
  <c r="Y478" i="12" s="1"/>
  <c r="X479" i="12"/>
  <c r="Y479" i="12" s="1"/>
  <c r="X709" i="12"/>
  <c r="Y709" i="12" s="1"/>
  <c r="X710" i="12"/>
  <c r="Y710" i="12" s="1"/>
  <c r="X711" i="12"/>
  <c r="Y711" i="12" s="1"/>
  <c r="X712" i="12"/>
  <c r="Y712" i="12" s="1"/>
  <c r="X713" i="12"/>
  <c r="Y713" i="12" s="1"/>
  <c r="X714" i="12"/>
  <c r="Y714" i="12" s="1"/>
  <c r="X715" i="12"/>
  <c r="Y715" i="12" s="1"/>
  <c r="X716" i="12"/>
  <c r="Y716" i="12" s="1"/>
  <c r="X718" i="12"/>
  <c r="Y718" i="12" s="1"/>
  <c r="X719" i="12"/>
  <c r="Y719" i="12" s="1"/>
  <c r="AD719" i="12" s="1"/>
  <c r="AE719" i="12" s="1"/>
  <c r="X720" i="12"/>
  <c r="Y720" i="12" s="1"/>
  <c r="AD720" i="12" s="1"/>
  <c r="AE720" i="12" s="1"/>
  <c r="X721" i="12"/>
  <c r="Y721" i="12" s="1"/>
  <c r="AD721" i="12" s="1"/>
  <c r="AE721" i="12" s="1"/>
  <c r="X480" i="12"/>
  <c r="Y480" i="12" s="1"/>
  <c r="X481" i="12"/>
  <c r="Y481" i="12" s="1"/>
  <c r="X482" i="12"/>
  <c r="Y482" i="12" s="1"/>
  <c r="X483" i="12"/>
  <c r="Y483" i="12" s="1"/>
  <c r="X484" i="12"/>
  <c r="Y484" i="12" s="1"/>
  <c r="X485" i="12"/>
  <c r="Y485" i="12" s="1"/>
  <c r="X486" i="12"/>
  <c r="Y486" i="12" s="1"/>
  <c r="X488" i="12"/>
  <c r="Y488" i="12" s="1"/>
  <c r="X489" i="12"/>
  <c r="Y489" i="12" s="1"/>
  <c r="X732" i="12"/>
  <c r="Y732" i="12" s="1"/>
  <c r="AD732" i="12" s="1"/>
  <c r="AE732" i="12" s="1"/>
  <c r="X733" i="12"/>
  <c r="Y733" i="12" s="1"/>
  <c r="AD733" i="12" s="1"/>
  <c r="AE733" i="12" s="1"/>
  <c r="X734" i="12"/>
  <c r="Y734" i="12" s="1"/>
  <c r="X735" i="12"/>
  <c r="Y735" i="12" s="1"/>
  <c r="X736" i="12"/>
  <c r="Y736" i="12" s="1"/>
  <c r="X737" i="12"/>
  <c r="Y737" i="12" s="1"/>
  <c r="X738" i="12"/>
  <c r="Y738" i="12" s="1"/>
  <c r="X739" i="12"/>
  <c r="Y739" i="12" s="1"/>
  <c r="X740" i="12"/>
  <c r="Y740" i="12" s="1"/>
  <c r="X742" i="12"/>
  <c r="Y742" i="12" s="1"/>
  <c r="X743" i="12"/>
  <c r="Y743" i="12" s="1"/>
  <c r="X491" i="12"/>
  <c r="Y491" i="12" s="1"/>
  <c r="X492" i="12"/>
  <c r="Y492" i="12" s="1"/>
  <c r="X493" i="12"/>
  <c r="Y493" i="12" s="1"/>
  <c r="X494" i="12"/>
  <c r="Y494" i="12" s="1"/>
  <c r="X495" i="12"/>
  <c r="Y495" i="12" s="1"/>
  <c r="X496" i="12"/>
  <c r="Y496" i="12" s="1"/>
  <c r="X497" i="12"/>
  <c r="Y497" i="12" s="1"/>
  <c r="X498" i="12"/>
  <c r="Y498" i="12" s="1"/>
  <c r="X499" i="12"/>
  <c r="Y499" i="12" s="1"/>
  <c r="X754" i="12"/>
  <c r="Y754" i="12" s="1"/>
  <c r="X755" i="12"/>
  <c r="Y755" i="12" s="1"/>
  <c r="X756" i="12"/>
  <c r="Y756" i="12" s="1"/>
  <c r="X757" i="12"/>
  <c r="Y757" i="12" s="1"/>
  <c r="X758" i="12"/>
  <c r="Y758" i="12" s="1"/>
  <c r="X759" i="12"/>
  <c r="Y759" i="12" s="1"/>
  <c r="X760" i="12"/>
  <c r="Y760" i="12" s="1"/>
  <c r="X761" i="12"/>
  <c r="Y761" i="12" s="1"/>
  <c r="X762" i="12"/>
  <c r="Y762" i="12" s="1"/>
  <c r="X763" i="12"/>
  <c r="Y763" i="12" s="1"/>
  <c r="X764" i="12"/>
  <c r="Y764" i="12" s="1"/>
  <c r="X766" i="12"/>
  <c r="Y766" i="12" s="1"/>
  <c r="X767" i="12"/>
  <c r="Y767" i="12" s="1"/>
  <c r="X768" i="12"/>
  <c r="Y768" i="12" s="1"/>
  <c r="X769" i="12"/>
  <c r="Y769" i="12" s="1"/>
  <c r="X770" i="12"/>
  <c r="Y770" i="12" s="1"/>
  <c r="X771" i="12"/>
  <c r="Y771" i="12" s="1"/>
  <c r="X772" i="12"/>
  <c r="Y772" i="12" s="1"/>
  <c r="X773" i="12"/>
  <c r="Y773" i="12" s="1"/>
  <c r="X774" i="12"/>
  <c r="Y774" i="12" s="1"/>
  <c r="AD774" i="12" s="1"/>
  <c r="AE774" i="12" s="1"/>
  <c r="X775" i="12"/>
  <c r="Y775" i="12" s="1"/>
  <c r="X776" i="12"/>
  <c r="Y776" i="12" s="1"/>
  <c r="X778" i="12"/>
  <c r="Y778" i="12" s="1"/>
  <c r="X779" i="12"/>
  <c r="Y779" i="12" s="1"/>
  <c r="X780" i="12"/>
  <c r="Y780" i="12" s="1"/>
  <c r="X781" i="12"/>
  <c r="Y781" i="12" s="1"/>
  <c r="X782" i="12"/>
  <c r="Y782" i="12" s="1"/>
  <c r="X783" i="12"/>
  <c r="Y783" i="12" s="1"/>
  <c r="X784" i="12"/>
  <c r="Y784" i="12" s="1"/>
  <c r="X785" i="12"/>
  <c r="Y785" i="12" s="1"/>
  <c r="X786" i="12"/>
  <c r="Y786" i="12" s="1"/>
  <c r="X787" i="12"/>
  <c r="Y787" i="12" s="1"/>
  <c r="X788" i="12"/>
  <c r="Y788" i="12" s="1"/>
  <c r="X790" i="12"/>
  <c r="Y790" i="12" s="1"/>
  <c r="X791" i="12"/>
  <c r="Y791" i="12" s="1"/>
  <c r="X792" i="12"/>
  <c r="Y792" i="12" s="1"/>
  <c r="X793" i="12"/>
  <c r="Y793" i="12" s="1"/>
  <c r="X794" i="12"/>
  <c r="Y794" i="12" s="1"/>
  <c r="X795" i="12"/>
  <c r="Y795" i="12" s="1"/>
  <c r="X796" i="12"/>
  <c r="Y796" i="12" s="1"/>
  <c r="X797" i="12"/>
  <c r="Y797" i="12" s="1"/>
  <c r="X798" i="12"/>
  <c r="Y798" i="12" s="1"/>
  <c r="X799" i="12"/>
  <c r="Y799" i="12" s="1"/>
  <c r="X800" i="12"/>
  <c r="Y800" i="12" s="1"/>
  <c r="X802" i="12"/>
  <c r="Y802" i="12" s="1"/>
  <c r="X803" i="12"/>
  <c r="Y803" i="12" s="1"/>
  <c r="X804" i="12"/>
  <c r="Y804" i="12" s="1"/>
  <c r="X805" i="12"/>
  <c r="Y805" i="12" s="1"/>
  <c r="AD805" i="12" s="1"/>
  <c r="AE805" i="12" s="1"/>
  <c r="X806" i="12"/>
  <c r="Y806" i="12" s="1"/>
  <c r="X807" i="12"/>
  <c r="Y807" i="12" s="1"/>
  <c r="X808" i="12"/>
  <c r="Y808" i="12" s="1"/>
  <c r="X809" i="12"/>
  <c r="Y809" i="12" s="1"/>
  <c r="X810" i="12"/>
  <c r="Y810" i="12" s="1"/>
  <c r="X811" i="12"/>
  <c r="Y811" i="12" s="1"/>
  <c r="X812" i="12"/>
  <c r="Y812" i="12" s="1"/>
  <c r="X814" i="12"/>
  <c r="Y814" i="12" s="1"/>
  <c r="X815" i="12"/>
  <c r="Y815" i="12" s="1"/>
  <c r="X816" i="12"/>
  <c r="Y816" i="12" s="1"/>
  <c r="AD816" i="12" s="1"/>
  <c r="AE816" i="12" s="1"/>
  <c r="X817" i="12"/>
  <c r="Y817" i="12" s="1"/>
  <c r="X818" i="12"/>
  <c r="Y818" i="12" s="1"/>
  <c r="X819" i="12"/>
  <c r="Y819" i="12" s="1"/>
  <c r="X820" i="12"/>
  <c r="Y820" i="12" s="1"/>
  <c r="X821" i="12"/>
  <c r="Y821" i="12" s="1"/>
  <c r="X822" i="12"/>
  <c r="Y822" i="12" s="1"/>
  <c r="X823" i="12"/>
  <c r="Y823" i="12" s="1"/>
  <c r="X824" i="12"/>
  <c r="Y824" i="12" s="1"/>
  <c r="X826" i="12"/>
  <c r="Y826" i="12" s="1"/>
  <c r="X827" i="12"/>
  <c r="Y827" i="12" s="1"/>
  <c r="X828" i="12"/>
  <c r="Y828" i="12" s="1"/>
  <c r="X829" i="12"/>
  <c r="Y829" i="12" s="1"/>
  <c r="X830" i="12"/>
  <c r="Y830" i="12" s="1"/>
  <c r="X831" i="12"/>
  <c r="Y831" i="12" s="1"/>
  <c r="X832" i="12"/>
  <c r="Y832" i="12" s="1"/>
  <c r="X833" i="12"/>
  <c r="Y833" i="12" s="1"/>
  <c r="X834" i="12"/>
  <c r="Y834" i="12" s="1"/>
  <c r="X835" i="12"/>
  <c r="Y835" i="12" s="1"/>
  <c r="X836" i="12"/>
  <c r="Y836" i="12" s="1"/>
  <c r="X838" i="12"/>
  <c r="Y838" i="12" s="1"/>
  <c r="X839" i="12"/>
  <c r="Y839" i="12" s="1"/>
  <c r="X840" i="12"/>
  <c r="Y840" i="12" s="1"/>
  <c r="X841" i="12"/>
  <c r="Y841" i="12" s="1"/>
  <c r="X842" i="12"/>
  <c r="Y842" i="12" s="1"/>
  <c r="X843" i="12"/>
  <c r="Y843" i="12" s="1"/>
  <c r="X844" i="12"/>
  <c r="Y844" i="12" s="1"/>
  <c r="X845" i="12"/>
  <c r="Y845" i="12" s="1"/>
  <c r="X846" i="12"/>
  <c r="Y846" i="12" s="1"/>
  <c r="X847" i="12"/>
  <c r="Y847" i="12" s="1"/>
  <c r="X848" i="12"/>
  <c r="Y848" i="12" s="1"/>
  <c r="X850" i="12"/>
  <c r="Y850" i="12" s="1"/>
  <c r="X851" i="12"/>
  <c r="Y851" i="12" s="1"/>
  <c r="X852" i="12"/>
  <c r="Y852" i="12" s="1"/>
  <c r="X853" i="12"/>
  <c r="Y853" i="12" s="1"/>
  <c r="X854" i="12"/>
  <c r="Y854" i="12" s="1"/>
  <c r="X855" i="12"/>
  <c r="Y855" i="12" s="1"/>
  <c r="X856" i="12"/>
  <c r="Y856" i="12" s="1"/>
  <c r="X857" i="12"/>
  <c r="Y857" i="12" s="1"/>
  <c r="X858" i="12"/>
  <c r="Y858" i="12" s="1"/>
  <c r="X859" i="12"/>
  <c r="Y859" i="12" s="1"/>
  <c r="X860" i="12"/>
  <c r="Y860" i="12" s="1"/>
  <c r="X862" i="12"/>
  <c r="Y862" i="12" s="1"/>
  <c r="X863" i="12"/>
  <c r="Y863" i="12" s="1"/>
  <c r="X864" i="12"/>
  <c r="Y864" i="12" s="1"/>
  <c r="X865" i="12"/>
  <c r="Y865" i="12" s="1"/>
  <c r="X866" i="12"/>
  <c r="Y866" i="12" s="1"/>
  <c r="X867" i="12"/>
  <c r="Y867" i="12" s="1"/>
  <c r="X868" i="12"/>
  <c r="Y868" i="12" s="1"/>
  <c r="X869" i="12"/>
  <c r="Y869" i="12" s="1"/>
  <c r="X870" i="12"/>
  <c r="Y870" i="12" s="1"/>
  <c r="X871" i="12"/>
  <c r="Y871" i="12" s="1"/>
  <c r="X872" i="12"/>
  <c r="Y872" i="12" s="1"/>
  <c r="X874" i="12"/>
  <c r="Y874" i="12" s="1"/>
  <c r="X875" i="12"/>
  <c r="Y875" i="12" s="1"/>
  <c r="X876" i="12"/>
  <c r="Y876" i="12" s="1"/>
  <c r="X877" i="12"/>
  <c r="Y877" i="12" s="1"/>
  <c r="X878" i="12"/>
  <c r="Y878" i="12" s="1"/>
  <c r="X879" i="12"/>
  <c r="Y879" i="12" s="1"/>
  <c r="X880" i="12"/>
  <c r="Y880" i="12" s="1"/>
  <c r="X881" i="12"/>
  <c r="Y881" i="12" s="1"/>
  <c r="X882" i="12"/>
  <c r="Y882" i="12" s="1"/>
  <c r="X883" i="12"/>
  <c r="Y883" i="12" s="1"/>
  <c r="X884" i="12"/>
  <c r="Y884" i="12" s="1"/>
  <c r="X886" i="12"/>
  <c r="Y886" i="12" s="1"/>
  <c r="X887" i="12"/>
  <c r="Y887" i="12" s="1"/>
  <c r="X888" i="12"/>
  <c r="Y888" i="12" s="1"/>
  <c r="X889" i="12"/>
  <c r="Y889" i="12" s="1"/>
  <c r="X890" i="12"/>
  <c r="Y890" i="12" s="1"/>
  <c r="X891" i="12"/>
  <c r="Y891" i="12" s="1"/>
  <c r="X892" i="12"/>
  <c r="Y892" i="12" s="1"/>
  <c r="X893" i="12"/>
  <c r="Y893" i="12" s="1"/>
  <c r="X894" i="12"/>
  <c r="Y894" i="12" s="1"/>
  <c r="X895" i="12"/>
  <c r="Y895" i="12" s="1"/>
  <c r="X896" i="12"/>
  <c r="Y896" i="12" s="1"/>
  <c r="X898" i="12"/>
  <c r="Y898" i="12" s="1"/>
  <c r="AD898" i="12" s="1"/>
  <c r="AE898" i="12" s="1"/>
  <c r="X899" i="12"/>
  <c r="Y899" i="12" s="1"/>
  <c r="AD899" i="12" s="1"/>
  <c r="AE899" i="12" s="1"/>
  <c r="X900" i="12"/>
  <c r="Y900" i="12" s="1"/>
  <c r="X901" i="12"/>
  <c r="Y901" i="12" s="1"/>
  <c r="X902" i="12"/>
  <c r="Y902" i="12" s="1"/>
  <c r="X903" i="12"/>
  <c r="Y903" i="12" s="1"/>
  <c r="X904" i="12"/>
  <c r="Y904" i="12" s="1"/>
  <c r="X905" i="12"/>
  <c r="Y905" i="12" s="1"/>
  <c r="X906" i="12"/>
  <c r="Y906" i="12" s="1"/>
  <c r="X907" i="12"/>
  <c r="Y907" i="12" s="1"/>
  <c r="X908" i="12"/>
  <c r="Y908" i="12" s="1"/>
  <c r="X910" i="12"/>
  <c r="Y910" i="12" s="1"/>
  <c r="X911" i="12"/>
  <c r="Y911" i="12" s="1"/>
  <c r="X912" i="12"/>
  <c r="Y912" i="12" s="1"/>
  <c r="X913" i="12"/>
  <c r="Y913" i="12" s="1"/>
  <c r="X914" i="12"/>
  <c r="Y914" i="12" s="1"/>
  <c r="X915" i="12"/>
  <c r="Y915" i="12" s="1"/>
  <c r="X916" i="12"/>
  <c r="Y916" i="12" s="1"/>
  <c r="X917" i="12"/>
  <c r="Y917" i="12" s="1"/>
  <c r="X918" i="12"/>
  <c r="Y918" i="12" s="1"/>
  <c r="X919" i="12"/>
  <c r="Y919" i="12" s="1"/>
  <c r="X920" i="12"/>
  <c r="Y920" i="12" s="1"/>
  <c r="X922" i="12"/>
  <c r="Y922" i="12" s="1"/>
  <c r="X923" i="12"/>
  <c r="Y923" i="12" s="1"/>
  <c r="X924" i="12"/>
  <c r="Y924" i="12" s="1"/>
  <c r="X925" i="12"/>
  <c r="Y925" i="12" s="1"/>
  <c r="X926" i="12"/>
  <c r="Y926" i="12" s="1"/>
  <c r="X927" i="12"/>
  <c r="Y927" i="12" s="1"/>
  <c r="X928" i="12"/>
  <c r="Y928" i="12" s="1"/>
  <c r="X929" i="12"/>
  <c r="Y929" i="12" s="1"/>
  <c r="X930" i="12"/>
  <c r="Y930" i="12" s="1"/>
  <c r="X931" i="12"/>
  <c r="Y931" i="12" s="1"/>
  <c r="X932" i="12"/>
  <c r="Y932" i="12" s="1"/>
  <c r="X934" i="12"/>
  <c r="Y934" i="12" s="1"/>
  <c r="X935" i="12"/>
  <c r="Y935" i="12" s="1"/>
  <c r="X936" i="12"/>
  <c r="Y936" i="12" s="1"/>
  <c r="X937" i="12"/>
  <c r="Y937" i="12" s="1"/>
  <c r="X938" i="12"/>
  <c r="Y938" i="12" s="1"/>
  <c r="X939" i="12"/>
  <c r="Y939" i="12" s="1"/>
  <c r="X940" i="12"/>
  <c r="Y940" i="12" s="1"/>
  <c r="AD940" i="12" s="1"/>
  <c r="AE940" i="12" s="1"/>
  <c r="X941" i="12"/>
  <c r="Y941" i="12" s="1"/>
  <c r="AD941" i="12" s="1"/>
  <c r="AE941" i="12" s="1"/>
  <c r="X942" i="12"/>
  <c r="Y942" i="12" s="1"/>
  <c r="AD942" i="12" s="1"/>
  <c r="AE942" i="12" s="1"/>
  <c r="X943" i="12"/>
  <c r="Y943" i="12" s="1"/>
  <c r="X944" i="12"/>
  <c r="Y944" i="12" s="1"/>
  <c r="X946" i="12"/>
  <c r="Y946" i="12" s="1"/>
  <c r="X947" i="12"/>
  <c r="Y947" i="12" s="1"/>
  <c r="X948" i="12"/>
  <c r="Y948" i="12" s="1"/>
  <c r="X949" i="12"/>
  <c r="Y949" i="12" s="1"/>
  <c r="X950" i="12"/>
  <c r="Y950" i="12" s="1"/>
  <c r="X951" i="12"/>
  <c r="Y951" i="12" s="1"/>
  <c r="X952" i="12"/>
  <c r="Y952" i="12" s="1"/>
  <c r="X953" i="12"/>
  <c r="Y953" i="12" s="1"/>
  <c r="AD953" i="12" s="1"/>
  <c r="AE953" i="12" s="1"/>
  <c r="X954" i="12"/>
  <c r="Y954" i="12" s="1"/>
  <c r="AD954" i="12" s="1"/>
  <c r="AE954" i="12" s="1"/>
  <c r="X955" i="12"/>
  <c r="Y955" i="12" s="1"/>
  <c r="X956" i="12"/>
  <c r="Y956" i="12" s="1"/>
  <c r="X958" i="12"/>
  <c r="Y958" i="12" s="1"/>
  <c r="X959" i="12"/>
  <c r="Y959" i="12" s="1"/>
  <c r="X960" i="12"/>
  <c r="Y960" i="12" s="1"/>
  <c r="X961" i="12"/>
  <c r="Y961" i="12" s="1"/>
  <c r="X962" i="12"/>
  <c r="Y962" i="12" s="1"/>
  <c r="X963" i="12"/>
  <c r="Y963" i="12" s="1"/>
  <c r="X964" i="12"/>
  <c r="Y964" i="12" s="1"/>
  <c r="X965" i="12"/>
  <c r="Y965" i="12" s="1"/>
  <c r="AD965" i="12" s="1"/>
  <c r="AE965" i="12" s="1"/>
  <c r="X966" i="12"/>
  <c r="Y966" i="12" s="1"/>
  <c r="AD966" i="12" s="1"/>
  <c r="AE966" i="12" s="1"/>
  <c r="X967" i="12"/>
  <c r="Y967" i="12" s="1"/>
  <c r="X968" i="12"/>
  <c r="Y968" i="12" s="1"/>
  <c r="X970" i="12"/>
  <c r="Y970" i="12" s="1"/>
  <c r="X971" i="12"/>
  <c r="Y971" i="12" s="1"/>
  <c r="X972" i="12"/>
  <c r="Y972" i="12" s="1"/>
  <c r="X973" i="12"/>
  <c r="Y973" i="12" s="1"/>
  <c r="X974" i="12"/>
  <c r="Y974" i="12" s="1"/>
  <c r="X975" i="12"/>
  <c r="Y975" i="12" s="1"/>
  <c r="X976" i="12"/>
  <c r="Y976" i="12" s="1"/>
  <c r="X977" i="12"/>
  <c r="Y977" i="12" s="1"/>
  <c r="AD977" i="12" s="1"/>
  <c r="AE977" i="12" s="1"/>
  <c r="X978" i="12"/>
  <c r="Y978" i="12" s="1"/>
  <c r="AD978" i="12" s="1"/>
  <c r="AE978" i="12" s="1"/>
  <c r="X979" i="12"/>
  <c r="Y979" i="12" s="1"/>
  <c r="X980" i="12"/>
  <c r="Y980" i="12" s="1"/>
  <c r="X982" i="12"/>
  <c r="Y982" i="12" s="1"/>
  <c r="X983" i="12"/>
  <c r="Y983" i="12" s="1"/>
  <c r="X984" i="12"/>
  <c r="Y984" i="12" s="1"/>
  <c r="X985" i="12"/>
  <c r="Y985" i="12" s="1"/>
  <c r="X986" i="12"/>
  <c r="Y986" i="12" s="1"/>
  <c r="X987" i="12"/>
  <c r="Y987" i="12" s="1"/>
  <c r="X988" i="12"/>
  <c r="Y988" i="12" s="1"/>
  <c r="X989" i="12"/>
  <c r="Y989" i="12" s="1"/>
  <c r="AD989" i="12" s="1"/>
  <c r="AE989" i="12" s="1"/>
  <c r="X990" i="12"/>
  <c r="Y990" i="12" s="1"/>
  <c r="X991" i="12"/>
  <c r="Y991" i="12" s="1"/>
  <c r="X992" i="12"/>
  <c r="Y992" i="12" s="1"/>
  <c r="X994" i="12"/>
  <c r="Y994" i="12" s="1"/>
  <c r="X995" i="12"/>
  <c r="Y995" i="12" s="1"/>
  <c r="X996" i="12"/>
  <c r="Y996" i="12" s="1"/>
  <c r="X997" i="12"/>
  <c r="Y997" i="12" s="1"/>
  <c r="X998" i="12"/>
  <c r="Y998" i="12" s="1"/>
  <c r="X999" i="12"/>
  <c r="Y999" i="12" s="1"/>
  <c r="X1000" i="12"/>
  <c r="Y1000" i="12" s="1"/>
  <c r="AD1000" i="12" s="1"/>
  <c r="AE1000" i="12" s="1"/>
  <c r="X1001" i="12"/>
  <c r="Y1001" i="12" s="1"/>
  <c r="AD1001" i="12" s="1"/>
  <c r="AE1001" i="12" s="1"/>
  <c r="X1002" i="12"/>
  <c r="Y1002" i="12" s="1"/>
  <c r="X1003" i="12"/>
  <c r="Y1003" i="12" s="1"/>
  <c r="X1004" i="12"/>
  <c r="Y1004" i="12" s="1"/>
  <c r="X1006" i="12"/>
  <c r="Y1006" i="12" s="1"/>
  <c r="X1007" i="12"/>
  <c r="Y1007" i="12" s="1"/>
  <c r="X1008" i="12"/>
  <c r="Y1008" i="12" s="1"/>
  <c r="X1009" i="12"/>
  <c r="Y1009" i="12" s="1"/>
  <c r="X1010" i="12"/>
  <c r="Y1010" i="12" s="1"/>
  <c r="X1011" i="12"/>
  <c r="Y1011" i="12" s="1"/>
  <c r="X1012" i="12"/>
  <c r="Y1012" i="12" s="1"/>
  <c r="X1013" i="12"/>
  <c r="Y1013" i="12" s="1"/>
  <c r="X1014" i="12"/>
  <c r="Y1014" i="12" s="1"/>
  <c r="X1015" i="12"/>
  <c r="Y1015" i="12" s="1"/>
  <c r="X1016" i="12"/>
  <c r="Y1016" i="12" s="1"/>
  <c r="X1018" i="12"/>
  <c r="Y1018" i="12" s="1"/>
  <c r="X1019" i="12"/>
  <c r="Y1019" i="12" s="1"/>
  <c r="X1020" i="12"/>
  <c r="Y1020" i="12" s="1"/>
  <c r="X1021" i="12"/>
  <c r="Y1021" i="12" s="1"/>
  <c r="X1022" i="12"/>
  <c r="Y1022" i="12" s="1"/>
  <c r="X1023" i="12"/>
  <c r="Y1023" i="12" s="1"/>
  <c r="X1024" i="12"/>
  <c r="Y1024" i="12" s="1"/>
  <c r="X1025" i="12"/>
  <c r="Y1025" i="12" s="1"/>
  <c r="X1026" i="12"/>
  <c r="Y1026" i="12" s="1"/>
  <c r="X1027" i="12"/>
  <c r="Y1027" i="12" s="1"/>
  <c r="X1028" i="12"/>
  <c r="Y1028" i="12" s="1"/>
  <c r="X1030" i="12"/>
  <c r="Y1030" i="12" s="1"/>
  <c r="X1031" i="12"/>
  <c r="Y1031" i="12" s="1"/>
  <c r="X1032" i="12"/>
  <c r="Y1032" i="12" s="1"/>
  <c r="X1033" i="12"/>
  <c r="Y1033" i="12" s="1"/>
  <c r="X1034" i="12"/>
  <c r="Y1034" i="12" s="1"/>
  <c r="X1035" i="12"/>
  <c r="Y1035" i="12" s="1"/>
  <c r="X1036" i="12"/>
  <c r="Y1036" i="12" s="1"/>
  <c r="X1037" i="12"/>
  <c r="Y1037" i="12" s="1"/>
  <c r="X1038" i="12"/>
  <c r="Y1038" i="12" s="1"/>
  <c r="X1039" i="12"/>
  <c r="Y1039" i="12" s="1"/>
  <c r="X1040" i="12"/>
  <c r="Y1040" i="12" s="1"/>
  <c r="X1042" i="12"/>
  <c r="Y1042" i="12" s="1"/>
  <c r="X1043" i="12"/>
  <c r="Y1043" i="12" s="1"/>
  <c r="X1044" i="12"/>
  <c r="Y1044" i="12" s="1"/>
  <c r="X1045" i="12"/>
  <c r="Y1045" i="12" s="1"/>
  <c r="X1046" i="12"/>
  <c r="Y1046" i="12" s="1"/>
  <c r="X1047" i="12"/>
  <c r="Y1047" i="12" s="1"/>
  <c r="X1048" i="12"/>
  <c r="Y1048" i="12" s="1"/>
  <c r="X1049" i="12"/>
  <c r="Y1049" i="12" s="1"/>
  <c r="X1050" i="12"/>
  <c r="Y1050" i="12" s="1"/>
  <c r="X1051" i="12"/>
  <c r="Y1051" i="12" s="1"/>
  <c r="X1052" i="12"/>
  <c r="Y1052" i="12" s="1"/>
  <c r="X1054" i="12"/>
  <c r="Y1054" i="12" s="1"/>
  <c r="X1055" i="12"/>
  <c r="Y1055" i="12" s="1"/>
  <c r="X1056" i="12"/>
  <c r="Y1056" i="12" s="1"/>
  <c r="X1057" i="12"/>
  <c r="Y1057" i="12" s="1"/>
  <c r="X1058" i="12"/>
  <c r="Y1058" i="12" s="1"/>
  <c r="X1059" i="12"/>
  <c r="Y1059" i="12" s="1"/>
  <c r="X1060" i="12"/>
  <c r="Y1060" i="12" s="1"/>
  <c r="X1061" i="12"/>
  <c r="Y1061" i="12" s="1"/>
  <c r="X1062" i="12"/>
  <c r="Y1062" i="12" s="1"/>
  <c r="AD1062" i="12" s="1"/>
  <c r="AE1062" i="12" s="1"/>
  <c r="X1063" i="12"/>
  <c r="Y1063" i="12" s="1"/>
  <c r="X1064" i="12"/>
  <c r="Y1064" i="12" s="1"/>
  <c r="X1066" i="12"/>
  <c r="Y1066" i="12" s="1"/>
  <c r="X1067" i="12"/>
  <c r="Y1067" i="12" s="1"/>
  <c r="X1068" i="12"/>
  <c r="Y1068" i="12" s="1"/>
  <c r="X1069" i="12"/>
  <c r="Y1069" i="12" s="1"/>
  <c r="X1070" i="12"/>
  <c r="Y1070" i="12" s="1"/>
  <c r="X1071" i="12"/>
  <c r="Y1071" i="12" s="1"/>
  <c r="X1072" i="12"/>
  <c r="Y1072" i="12" s="1"/>
  <c r="X1073" i="12"/>
  <c r="Y1073" i="12" s="1"/>
  <c r="AD1073" i="12" s="1"/>
  <c r="AE1073" i="12" s="1"/>
  <c r="X1074" i="12"/>
  <c r="Y1074" i="12" s="1"/>
  <c r="AD1074" i="12" s="1"/>
  <c r="AE1074" i="12" s="1"/>
  <c r="X1075" i="12"/>
  <c r="Y1075" i="12" s="1"/>
  <c r="AD1075" i="12" s="1"/>
  <c r="AE1075" i="12" s="1"/>
  <c r="X1076" i="12"/>
  <c r="Y1076" i="12" s="1"/>
  <c r="AD1076" i="12" s="1"/>
  <c r="AE1076" i="12" s="1"/>
  <c r="X1078" i="12"/>
  <c r="Y1078" i="12" s="1"/>
  <c r="X1079" i="12"/>
  <c r="Y1079" i="12" s="1"/>
  <c r="X1080" i="12"/>
  <c r="Y1080" i="12" s="1"/>
  <c r="X1081" i="12"/>
  <c r="Y1081" i="12" s="1"/>
  <c r="X1082" i="12"/>
  <c r="Y1082" i="12" s="1"/>
  <c r="X1083" i="12"/>
  <c r="Y1083" i="12" s="1"/>
  <c r="X1084" i="12"/>
  <c r="Y1084" i="12" s="1"/>
  <c r="X1085" i="12"/>
  <c r="Y1085" i="12" s="1"/>
  <c r="X1086" i="12"/>
  <c r="Y1086" i="12" s="1"/>
  <c r="X1087" i="12"/>
  <c r="Y1087" i="12" s="1"/>
  <c r="AD1087" i="12" s="1"/>
  <c r="AE1087" i="12" s="1"/>
  <c r="X1088" i="12"/>
  <c r="Y1088" i="12" s="1"/>
  <c r="AD1088" i="12" s="1"/>
  <c r="AE1088" i="12" s="1"/>
  <c r="X1090" i="12"/>
  <c r="Y1090" i="12" s="1"/>
  <c r="X1091" i="12"/>
  <c r="Y1091" i="12" s="1"/>
  <c r="X1092" i="12"/>
  <c r="Y1092" i="12" s="1"/>
  <c r="X1093" i="12"/>
  <c r="Y1093" i="12" s="1"/>
  <c r="X1094" i="12"/>
  <c r="Y1094" i="12" s="1"/>
  <c r="X1095" i="12"/>
  <c r="Y1095" i="12" s="1"/>
  <c r="X1096" i="12"/>
  <c r="Y1096" i="12" s="1"/>
  <c r="X1097" i="12"/>
  <c r="Y1097" i="12" s="1"/>
  <c r="X1098" i="12"/>
  <c r="Y1098" i="12" s="1"/>
  <c r="X1099" i="12"/>
  <c r="Y1099" i="12" s="1"/>
  <c r="X1100" i="12"/>
  <c r="Y1100" i="12" s="1"/>
  <c r="X1102" i="12"/>
  <c r="Y1102" i="12" s="1"/>
  <c r="X1103" i="12"/>
  <c r="Y1103" i="12" s="1"/>
  <c r="X1104" i="12"/>
  <c r="Y1104" i="12" s="1"/>
  <c r="X1105" i="12"/>
  <c r="Y1105" i="12" s="1"/>
  <c r="X1106" i="12"/>
  <c r="Y1106" i="12" s="1"/>
  <c r="X1107" i="12"/>
  <c r="Y1107" i="12" s="1"/>
  <c r="X1108" i="12"/>
  <c r="Y1108" i="12" s="1"/>
  <c r="X1109" i="12"/>
  <c r="Y1109" i="12" s="1"/>
  <c r="X1110" i="12"/>
  <c r="Y1110" i="12" s="1"/>
  <c r="X1111" i="12"/>
  <c r="Y1111" i="12" s="1"/>
  <c r="X1112" i="12"/>
  <c r="Y1112" i="12" s="1"/>
  <c r="X1114" i="12"/>
  <c r="Y1114" i="12" s="1"/>
  <c r="X1115" i="12"/>
  <c r="Y1115" i="12" s="1"/>
  <c r="X1116" i="12"/>
  <c r="Y1116" i="12" s="1"/>
  <c r="X1117" i="12"/>
  <c r="Y1117" i="12" s="1"/>
  <c r="X1118" i="12"/>
  <c r="Y1118" i="12" s="1"/>
  <c r="X1119" i="12"/>
  <c r="Y1119" i="12" s="1"/>
  <c r="X1120" i="12"/>
  <c r="Y1120" i="12" s="1"/>
  <c r="X1121" i="12"/>
  <c r="Y1121" i="12" s="1"/>
  <c r="X1122" i="12"/>
  <c r="Y1122" i="12" s="1"/>
  <c r="X1123" i="12"/>
  <c r="Y1123" i="12" s="1"/>
  <c r="X1124" i="12"/>
  <c r="Y1124" i="12" s="1"/>
  <c r="X1126" i="12"/>
  <c r="Y1126" i="12" s="1"/>
  <c r="X1127" i="12"/>
  <c r="Y1127" i="12" s="1"/>
  <c r="X1128" i="12"/>
  <c r="Y1128" i="12" s="1"/>
  <c r="X1129" i="12"/>
  <c r="Y1129" i="12" s="1"/>
  <c r="AD1129" i="12" s="1"/>
  <c r="AE1129" i="12" s="1"/>
  <c r="X1130" i="12"/>
  <c r="Y1130" i="12" s="1"/>
  <c r="X1131" i="12"/>
  <c r="Y1131" i="12" s="1"/>
  <c r="X1132" i="12"/>
  <c r="Y1132" i="12" s="1"/>
  <c r="X1133" i="12"/>
  <c r="Y1133" i="12" s="1"/>
  <c r="X1134" i="12"/>
  <c r="Y1134" i="12" s="1"/>
  <c r="X1135" i="12"/>
  <c r="Y1135" i="12" s="1"/>
  <c r="X1136" i="12"/>
  <c r="Y1136" i="12" s="1"/>
  <c r="X1138" i="12"/>
  <c r="Y1138" i="12" s="1"/>
  <c r="X1139" i="12"/>
  <c r="Y1139" i="12" s="1"/>
  <c r="X1140" i="12"/>
  <c r="Y1140" i="12" s="1"/>
  <c r="X1141" i="12"/>
  <c r="Y1141" i="12" s="1"/>
  <c r="X1142" i="12"/>
  <c r="Y1142" i="12" s="1"/>
  <c r="X1143" i="12"/>
  <c r="Y1143" i="12" s="1"/>
  <c r="X1144" i="12"/>
  <c r="Y1144" i="12" s="1"/>
  <c r="X1145" i="12"/>
  <c r="Y1145" i="12" s="1"/>
  <c r="X1146" i="12"/>
  <c r="Y1146" i="12" s="1"/>
  <c r="X1147" i="12"/>
  <c r="Y1147" i="12" s="1"/>
  <c r="X1148" i="12"/>
  <c r="Y1148" i="12" s="1"/>
  <c r="X1150" i="12"/>
  <c r="Y1150" i="12" s="1"/>
  <c r="AD1150" i="12" s="1"/>
  <c r="AE1150" i="12" s="1"/>
  <c r="X1151" i="12"/>
  <c r="Y1151" i="12" s="1"/>
  <c r="X1152" i="12"/>
  <c r="Y1152" i="12" s="1"/>
  <c r="X1153" i="12"/>
  <c r="Y1153" i="12" s="1"/>
  <c r="X1154" i="12"/>
  <c r="Y1154" i="12" s="1"/>
  <c r="X1155" i="12"/>
  <c r="Y1155" i="12" s="1"/>
  <c r="X1156" i="12"/>
  <c r="Y1156" i="12" s="1"/>
  <c r="X1157" i="12"/>
  <c r="Y1157" i="12" s="1"/>
  <c r="X1158" i="12"/>
  <c r="Y1158" i="12" s="1"/>
  <c r="X1159" i="12"/>
  <c r="Y1159" i="12" s="1"/>
  <c r="X1160" i="12"/>
  <c r="Y1160" i="12" s="1"/>
  <c r="X1162" i="12"/>
  <c r="Y1162" i="12" s="1"/>
  <c r="X1163" i="12"/>
  <c r="Y1163" i="12" s="1"/>
  <c r="X1164" i="12"/>
  <c r="Y1164" i="12" s="1"/>
  <c r="X1165" i="12"/>
  <c r="Y1165" i="12" s="1"/>
  <c r="X1166" i="12"/>
  <c r="Y1166" i="12" s="1"/>
  <c r="X1167" i="12"/>
  <c r="Y1167" i="12" s="1"/>
  <c r="X1168" i="12"/>
  <c r="Y1168" i="12" s="1"/>
  <c r="X1169" i="12"/>
  <c r="Y1169" i="12" s="1"/>
  <c r="X1170" i="12"/>
  <c r="Y1170" i="12" s="1"/>
  <c r="X1171" i="12"/>
  <c r="Y1171" i="12" s="1"/>
  <c r="X1172" i="12"/>
  <c r="Y1172" i="12" s="1"/>
  <c r="AD1172" i="12" s="1"/>
  <c r="AE1172" i="12" s="1"/>
  <c r="X1174" i="12"/>
  <c r="Y1174" i="12" s="1"/>
  <c r="X1175" i="12"/>
  <c r="Y1175" i="12" s="1"/>
  <c r="X1176" i="12"/>
  <c r="Y1176" i="12" s="1"/>
  <c r="X1177" i="12"/>
  <c r="Y1177" i="12" s="1"/>
  <c r="X1178" i="12"/>
  <c r="Y1178" i="12" s="1"/>
  <c r="X1179" i="12"/>
  <c r="Y1179" i="12" s="1"/>
  <c r="X1180" i="12"/>
  <c r="Y1180" i="12" s="1"/>
  <c r="X1181" i="12"/>
  <c r="Y1181" i="12" s="1"/>
  <c r="X1182" i="12"/>
  <c r="Y1182" i="12" s="1"/>
  <c r="X1183" i="12"/>
  <c r="Y1183" i="12" s="1"/>
  <c r="X1184" i="12"/>
  <c r="Y1184" i="12" s="1"/>
  <c r="X1186" i="12"/>
  <c r="Y1186" i="12" s="1"/>
  <c r="X1187" i="12"/>
  <c r="Y1187" i="12" s="1"/>
  <c r="X1188" i="12"/>
  <c r="Y1188" i="12" s="1"/>
  <c r="X1189" i="12"/>
  <c r="Y1189" i="12" s="1"/>
  <c r="X1190" i="12"/>
  <c r="Y1190" i="12" s="1"/>
  <c r="X1191" i="12"/>
  <c r="Y1191" i="12" s="1"/>
  <c r="X1192" i="12"/>
  <c r="Y1192" i="12" s="1"/>
  <c r="X1193" i="12"/>
  <c r="Y1193" i="12" s="1"/>
  <c r="X1194" i="12"/>
  <c r="Y1194" i="12" s="1"/>
  <c r="X1195" i="12"/>
  <c r="Y1195" i="12" s="1"/>
  <c r="X1196" i="12"/>
  <c r="Y1196" i="12" s="1"/>
  <c r="X1198" i="12"/>
  <c r="Y1198" i="12" s="1"/>
  <c r="X1199" i="12"/>
  <c r="Y1199" i="12" s="1"/>
  <c r="X1200" i="12"/>
  <c r="Y1200" i="12" s="1"/>
  <c r="X1201" i="12"/>
  <c r="Y1201" i="12" s="1"/>
  <c r="X1202" i="12"/>
  <c r="Y1202" i="12" s="1"/>
  <c r="X1203" i="12"/>
  <c r="Y1203" i="12" s="1"/>
  <c r="X1204" i="12"/>
  <c r="Y1204" i="12" s="1"/>
  <c r="X1205" i="12"/>
  <c r="Y1205" i="12" s="1"/>
  <c r="X1206" i="12"/>
  <c r="Y1206" i="12" s="1"/>
  <c r="X1207" i="12"/>
  <c r="Y1207" i="12" s="1"/>
  <c r="X1208" i="12"/>
  <c r="Y1208" i="12" s="1"/>
  <c r="X1210" i="12"/>
  <c r="Y1210" i="12" s="1"/>
  <c r="X1211" i="12"/>
  <c r="Y1211" i="12" s="1"/>
  <c r="X1212" i="12"/>
  <c r="Y1212" i="12" s="1"/>
  <c r="X1213" i="12"/>
  <c r="Y1213" i="12" s="1"/>
  <c r="AD1213" i="12" s="1"/>
  <c r="AE1213" i="12" s="1"/>
  <c r="X1214" i="12"/>
  <c r="Y1214" i="12" s="1"/>
  <c r="AD1214" i="12" s="1"/>
  <c r="AE1214" i="12" s="1"/>
  <c r="X1215" i="12"/>
  <c r="Y1215" i="12" s="1"/>
  <c r="AD1215" i="12" s="1"/>
  <c r="AE1215" i="12" s="1"/>
  <c r="X1216" i="12"/>
  <c r="Y1216" i="12" s="1"/>
  <c r="X1217" i="12"/>
  <c r="Y1217" i="12" s="1"/>
  <c r="X1218" i="12"/>
  <c r="Y1218" i="12" s="1"/>
  <c r="X1219" i="12"/>
  <c r="Y1219" i="12" s="1"/>
  <c r="X1220" i="12"/>
  <c r="Y1220" i="12" s="1"/>
  <c r="X1222" i="12"/>
  <c r="Y1222" i="12" s="1"/>
  <c r="X1223" i="12"/>
  <c r="Y1223" i="12" s="1"/>
  <c r="X1224" i="12"/>
  <c r="Y1224" i="12" s="1"/>
  <c r="X1225" i="12"/>
  <c r="Y1225" i="12" s="1"/>
  <c r="X1226" i="12"/>
  <c r="Y1226" i="12" s="1"/>
  <c r="X1227" i="12"/>
  <c r="Y1227" i="12" s="1"/>
  <c r="X1228" i="12"/>
  <c r="Y1228" i="12" s="1"/>
  <c r="X1229" i="12"/>
  <c r="Y1229" i="12" s="1"/>
  <c r="X1230" i="12"/>
  <c r="Y1230" i="12" s="1"/>
  <c r="X1231" i="12"/>
  <c r="Y1231" i="12" s="1"/>
  <c r="X1232" i="12"/>
  <c r="Y1232" i="12" s="1"/>
  <c r="X1234" i="12"/>
  <c r="Y1234" i="12" s="1"/>
  <c r="X1235" i="12"/>
  <c r="Y1235" i="12" s="1"/>
  <c r="X1236" i="12"/>
  <c r="Y1236" i="12" s="1"/>
  <c r="X1237" i="12"/>
  <c r="Y1237" i="12" s="1"/>
  <c r="X1238" i="12"/>
  <c r="Y1238" i="12" s="1"/>
  <c r="X1239" i="12"/>
  <c r="Y1239" i="12" s="1"/>
  <c r="X1240" i="12"/>
  <c r="Y1240" i="12" s="1"/>
  <c r="X1241" i="12"/>
  <c r="Y1241" i="12" s="1"/>
  <c r="X1242" i="12"/>
  <c r="Y1242" i="12" s="1"/>
  <c r="X1243" i="12"/>
  <c r="Y1243" i="12" s="1"/>
  <c r="X1244" i="12"/>
  <c r="Y1244" i="12" s="1"/>
  <c r="X1246" i="12"/>
  <c r="Y1246" i="12" s="1"/>
  <c r="X1247" i="12"/>
  <c r="Y1247" i="12" s="1"/>
  <c r="X1248" i="12"/>
  <c r="Y1248" i="12" s="1"/>
  <c r="X1249" i="12"/>
  <c r="Y1249" i="12" s="1"/>
  <c r="X1250" i="12"/>
  <c r="Y1250" i="12" s="1"/>
  <c r="X1251" i="12"/>
  <c r="Y1251" i="12" s="1"/>
  <c r="X1252" i="12"/>
  <c r="Y1252" i="12" s="1"/>
  <c r="X1253" i="12"/>
  <c r="Y1253" i="12" s="1"/>
  <c r="X1254" i="12"/>
  <c r="Y1254" i="12" s="1"/>
  <c r="X1255" i="12"/>
  <c r="Y1255" i="12" s="1"/>
  <c r="X1256" i="12"/>
  <c r="Y1256" i="12" s="1"/>
  <c r="AD1256" i="12" s="1"/>
  <c r="AE1256" i="12" s="1"/>
  <c r="X1258" i="12"/>
  <c r="Y1258" i="12" s="1"/>
  <c r="X1259" i="12"/>
  <c r="Y1259" i="12" s="1"/>
  <c r="X1260" i="12"/>
  <c r="Y1260" i="12" s="1"/>
  <c r="X1261" i="12"/>
  <c r="Y1261" i="12" s="1"/>
  <c r="X1262" i="12"/>
  <c r="Y1262" i="12" s="1"/>
  <c r="X1263" i="12"/>
  <c r="Y1263" i="12" s="1"/>
  <c r="X1264" i="12"/>
  <c r="Y1264" i="12" s="1"/>
  <c r="X1265" i="12"/>
  <c r="Y1265" i="12" s="1"/>
  <c r="X1266" i="12"/>
  <c r="Y1266" i="12" s="1"/>
  <c r="X1267" i="12"/>
  <c r="Y1267" i="12" s="1"/>
  <c r="X1268" i="12"/>
  <c r="Y1268" i="12" s="1"/>
  <c r="AD1268" i="12" s="1"/>
  <c r="AE1268" i="12" s="1"/>
  <c r="X1270" i="12"/>
  <c r="Y1270" i="12" s="1"/>
  <c r="X1271" i="12"/>
  <c r="Y1271" i="12" s="1"/>
  <c r="X1272" i="12"/>
  <c r="Y1272" i="12" s="1"/>
  <c r="X1273" i="12"/>
  <c r="Y1273" i="12" s="1"/>
  <c r="X1274" i="12"/>
  <c r="Y1274" i="12" s="1"/>
  <c r="X1275" i="12"/>
  <c r="Y1275" i="12" s="1"/>
  <c r="X1276" i="12"/>
  <c r="Y1276" i="12" s="1"/>
  <c r="X1277" i="12"/>
  <c r="Y1277" i="12" s="1"/>
  <c r="X1278" i="12"/>
  <c r="Y1278" i="12" s="1"/>
  <c r="X1279" i="12"/>
  <c r="Y1279" i="12" s="1"/>
  <c r="X1280" i="12"/>
  <c r="Y1280" i="12" s="1"/>
  <c r="X1282" i="12"/>
  <c r="Y1282" i="12" s="1"/>
  <c r="X1283" i="12"/>
  <c r="Y1283" i="12" s="1"/>
  <c r="X1284" i="12"/>
  <c r="Y1284" i="12" s="1"/>
  <c r="X1285" i="12"/>
  <c r="Y1285" i="12" s="1"/>
  <c r="X1286" i="12"/>
  <c r="Y1286" i="12" s="1"/>
  <c r="X1287" i="12"/>
  <c r="Y1287" i="12" s="1"/>
  <c r="X1288" i="12"/>
  <c r="Y1288" i="12" s="1"/>
  <c r="X1289" i="12"/>
  <c r="Y1289" i="12" s="1"/>
  <c r="X1290" i="12"/>
  <c r="Y1290" i="12" s="1"/>
  <c r="X1291" i="12"/>
  <c r="Y1291" i="12" s="1"/>
  <c r="X1292" i="12"/>
  <c r="Y1292" i="12" s="1"/>
  <c r="X1294" i="12"/>
  <c r="Y1294" i="12" s="1"/>
  <c r="X1295" i="12"/>
  <c r="Y1295" i="12" s="1"/>
  <c r="X1296" i="12"/>
  <c r="Y1296" i="12" s="1"/>
  <c r="X1297" i="12"/>
  <c r="Y1297" i="12" s="1"/>
  <c r="X1298" i="12"/>
  <c r="Y1298" i="12" s="1"/>
  <c r="X1299" i="12"/>
  <c r="Y1299" i="12" s="1"/>
  <c r="X1300" i="12"/>
  <c r="Y1300" i="12" s="1"/>
  <c r="X1301" i="12"/>
  <c r="Y1301" i="12" s="1"/>
  <c r="X1302" i="12"/>
  <c r="Y1302" i="12" s="1"/>
  <c r="X1303" i="12"/>
  <c r="Y1303" i="12" s="1"/>
  <c r="X1304" i="12"/>
  <c r="Y1304" i="12" s="1"/>
  <c r="X1306" i="12"/>
  <c r="Y1306" i="12" s="1"/>
  <c r="X1307" i="12"/>
  <c r="Y1307" i="12" s="1"/>
  <c r="X1308" i="12"/>
  <c r="Y1308" i="12" s="1"/>
  <c r="X1309" i="12"/>
  <c r="Y1309" i="12" s="1"/>
  <c r="X1310" i="12"/>
  <c r="Y1310" i="12" s="1"/>
  <c r="X1311" i="12"/>
  <c r="Y1311" i="12" s="1"/>
  <c r="X1312" i="12"/>
  <c r="Y1312" i="12" s="1"/>
  <c r="X1313" i="12"/>
  <c r="Y1313" i="12" s="1"/>
  <c r="X1314" i="12"/>
  <c r="Y1314" i="12" s="1"/>
  <c r="X1315" i="12"/>
  <c r="Y1315" i="12" s="1"/>
  <c r="X1316" i="12"/>
  <c r="Y1316" i="12" s="1"/>
  <c r="X1318" i="12"/>
  <c r="Y1318" i="12" s="1"/>
  <c r="X1319" i="12"/>
  <c r="Y1319" i="12" s="1"/>
  <c r="X1320" i="12"/>
  <c r="Y1320" i="12" s="1"/>
  <c r="X1321" i="12"/>
  <c r="Y1321" i="12" s="1"/>
  <c r="X1322" i="12"/>
  <c r="Y1322" i="12" s="1"/>
  <c r="X1323" i="12"/>
  <c r="Y1323" i="12" s="1"/>
  <c r="X1324" i="12"/>
  <c r="Y1324" i="12" s="1"/>
  <c r="X1325" i="12"/>
  <c r="Y1325" i="12" s="1"/>
  <c r="X1326" i="12"/>
  <c r="Y1326" i="12" s="1"/>
  <c r="X1327" i="12"/>
  <c r="Y1327" i="12" s="1"/>
  <c r="X1328" i="12"/>
  <c r="Y1328" i="12" s="1"/>
  <c r="X1330" i="12"/>
  <c r="Y1330" i="12" s="1"/>
  <c r="X1331" i="12"/>
  <c r="Y1331" i="12" s="1"/>
  <c r="X1332" i="12"/>
  <c r="Y1332" i="12" s="1"/>
  <c r="X1333" i="12"/>
  <c r="Y1333" i="12" s="1"/>
  <c r="X1334" i="12"/>
  <c r="Y1334" i="12" s="1"/>
  <c r="X1335" i="12"/>
  <c r="Y1335" i="12" s="1"/>
  <c r="X1336" i="12"/>
  <c r="Y1336" i="12" s="1"/>
  <c r="X6" i="12"/>
  <c r="Y6" i="12" s="1"/>
  <c r="AD6" i="12" s="1"/>
  <c r="AE6" i="12" s="1"/>
  <c r="X7" i="12"/>
  <c r="Y7" i="12" s="1"/>
  <c r="AD7" i="12" s="1"/>
  <c r="AE7" i="12" s="1"/>
  <c r="X9" i="12"/>
  <c r="Y9" i="12" s="1"/>
  <c r="AD9" i="12" s="1"/>
  <c r="AE9" i="12" s="1"/>
  <c r="X21" i="12"/>
  <c r="Y21" i="12" s="1"/>
  <c r="AD21" i="12" s="1"/>
  <c r="AE21" i="12" s="1"/>
  <c r="X24" i="12"/>
  <c r="Y24" i="12" s="1"/>
  <c r="AD24" i="12" s="1"/>
  <c r="AE24" i="12" s="1"/>
  <c r="X33" i="12"/>
  <c r="Y33" i="12" s="1"/>
  <c r="X45" i="12"/>
  <c r="Y45" i="12" s="1"/>
  <c r="X57" i="12"/>
  <c r="Y57" i="12" s="1"/>
  <c r="X59" i="12"/>
  <c r="Y59" i="12" s="1"/>
  <c r="X81" i="12"/>
  <c r="Y81" i="12" s="1"/>
  <c r="AD81" i="12" s="1"/>
  <c r="AE81" i="12" s="1"/>
  <c r="X623" i="12"/>
  <c r="Y623" i="12" s="1"/>
  <c r="X71" i="12"/>
  <c r="Y71" i="12" s="1"/>
  <c r="X420" i="12"/>
  <c r="Y420" i="12" s="1"/>
  <c r="X98" i="12"/>
  <c r="Y98" i="12" s="1"/>
  <c r="X531" i="12"/>
  <c r="Y531" i="12" s="1"/>
  <c r="X105" i="12"/>
  <c r="Y105" i="12" s="1"/>
  <c r="X636" i="12"/>
  <c r="Y636" i="12" s="1"/>
  <c r="X118" i="12"/>
  <c r="Y118" i="12" s="1"/>
  <c r="X131" i="12"/>
  <c r="Y131" i="12" s="1"/>
  <c r="X201" i="12"/>
  <c r="Y201" i="12" s="1"/>
  <c r="X213" i="12"/>
  <c r="Y213" i="12" s="1"/>
  <c r="X225" i="12"/>
  <c r="Y225" i="12" s="1"/>
  <c r="X237" i="12"/>
  <c r="Y237" i="12" s="1"/>
  <c r="X249" i="12"/>
  <c r="Y249" i="12" s="1"/>
  <c r="X564" i="12"/>
  <c r="Y564" i="12" s="1"/>
  <c r="X273" i="12"/>
  <c r="Y273" i="12" s="1"/>
  <c r="X285" i="12"/>
  <c r="Y285" i="12" s="1"/>
  <c r="X297" i="12"/>
  <c r="Y297" i="12" s="1"/>
  <c r="X309" i="12"/>
  <c r="Y309" i="12" s="1"/>
  <c r="X575" i="12"/>
  <c r="Y575" i="12" s="1"/>
  <c r="X333" i="12"/>
  <c r="Y333" i="12" s="1"/>
  <c r="AD333" i="12" s="1"/>
  <c r="AE333" i="12" s="1"/>
  <c r="X345" i="12"/>
  <c r="Y345" i="12" s="1"/>
  <c r="X357" i="12"/>
  <c r="Y357" i="12" s="1"/>
  <c r="X651" i="12"/>
  <c r="Y651" i="12" s="1"/>
  <c r="X381" i="12"/>
  <c r="Y381" i="12" s="1"/>
  <c r="AD381" i="12" s="1"/>
  <c r="AE381" i="12" s="1"/>
  <c r="X393" i="12"/>
  <c r="Y393" i="12" s="1"/>
  <c r="X156" i="12"/>
  <c r="Y156" i="12" s="1"/>
  <c r="X535" i="12"/>
  <c r="Y535" i="12" s="1"/>
  <c r="X164" i="12"/>
  <c r="Y164" i="12" s="1"/>
  <c r="X664" i="12"/>
  <c r="Y664" i="12" s="1"/>
  <c r="X453" i="12"/>
  <c r="Y453" i="12" s="1"/>
  <c r="X465" i="12"/>
  <c r="Y465" i="12" s="1"/>
  <c r="X189" i="12"/>
  <c r="Y189" i="12" s="1"/>
  <c r="X266" i="12"/>
  <c r="Y266" i="12" s="1"/>
  <c r="X501" i="12"/>
  <c r="Y501" i="12" s="1"/>
  <c r="AD501" i="12" s="1"/>
  <c r="AE501" i="12" s="1"/>
  <c r="X316" i="12"/>
  <c r="Y316" i="12" s="1"/>
  <c r="X359" i="12"/>
  <c r="Y359" i="12" s="1"/>
  <c r="X547" i="12"/>
  <c r="Y547" i="12" s="1"/>
  <c r="X704" i="12"/>
  <c r="Y704" i="12" s="1"/>
  <c r="X369" i="12"/>
  <c r="Y369" i="12" s="1"/>
  <c r="X403" i="12"/>
  <c r="Y403" i="12" s="1"/>
  <c r="X597" i="12"/>
  <c r="Y597" i="12" s="1"/>
  <c r="X609" i="12"/>
  <c r="Y609" i="12" s="1"/>
  <c r="X621" i="12"/>
  <c r="Y621" i="12" s="1"/>
  <c r="AD621" i="12" s="1"/>
  <c r="AE621" i="12" s="1"/>
  <c r="X437" i="12"/>
  <c r="Y437" i="12" s="1"/>
  <c r="X645" i="12"/>
  <c r="Y645" i="12" s="1"/>
  <c r="X461" i="12"/>
  <c r="Y461" i="12" s="1"/>
  <c r="X753" i="12"/>
  <c r="Y753" i="12" s="1"/>
  <c r="X681" i="12"/>
  <c r="Y681" i="12" s="1"/>
  <c r="X693" i="12"/>
  <c r="Y693" i="12" s="1"/>
  <c r="X476" i="12"/>
  <c r="Y476" i="12" s="1"/>
  <c r="X717" i="12"/>
  <c r="Y717" i="12" s="1"/>
  <c r="X487" i="12"/>
  <c r="Y487" i="12" s="1"/>
  <c r="X741" i="12"/>
  <c r="Y741" i="12" s="1"/>
  <c r="X500" i="12"/>
  <c r="Y500" i="12" s="1"/>
  <c r="X765" i="12"/>
  <c r="Y765" i="12" s="1"/>
  <c r="X777" i="12"/>
  <c r="Y777" i="12" s="1"/>
  <c r="X789" i="12"/>
  <c r="Y789" i="12" s="1"/>
  <c r="X801" i="12"/>
  <c r="Y801" i="12" s="1"/>
  <c r="X813" i="12"/>
  <c r="Y813" i="12" s="1"/>
  <c r="X825" i="12"/>
  <c r="Y825" i="12" s="1"/>
  <c r="X837" i="12"/>
  <c r="Y837" i="12" s="1"/>
  <c r="AD837" i="12" s="1"/>
  <c r="AE837" i="12" s="1"/>
  <c r="X849" i="12"/>
  <c r="Y849" i="12" s="1"/>
  <c r="X861" i="12"/>
  <c r="Y861" i="12" s="1"/>
  <c r="X873" i="12"/>
  <c r="Y873" i="12" s="1"/>
  <c r="X885" i="12"/>
  <c r="Y885" i="12" s="1"/>
  <c r="X897" i="12"/>
  <c r="Y897" i="12" s="1"/>
  <c r="X909" i="12"/>
  <c r="Y909" i="12" s="1"/>
  <c r="X921" i="12"/>
  <c r="Y921" i="12" s="1"/>
  <c r="X933" i="12"/>
  <c r="Y933" i="12" s="1"/>
  <c r="X945" i="12"/>
  <c r="Y945" i="12" s="1"/>
  <c r="X957" i="12"/>
  <c r="Y957" i="12" s="1"/>
  <c r="X969" i="12"/>
  <c r="Y969" i="12" s="1"/>
  <c r="X981" i="12"/>
  <c r="Y981" i="12" s="1"/>
  <c r="X993" i="12"/>
  <c r="Y993" i="12" s="1"/>
  <c r="X1005" i="12"/>
  <c r="Y1005" i="12" s="1"/>
  <c r="X1017" i="12"/>
  <c r="Y1017" i="12" s="1"/>
  <c r="X1029" i="12"/>
  <c r="Y1029" i="12" s="1"/>
  <c r="X1041" i="12"/>
  <c r="Y1041" i="12" s="1"/>
  <c r="X1053" i="12"/>
  <c r="Y1053" i="12" s="1"/>
  <c r="X1065" i="12"/>
  <c r="Y1065" i="12" s="1"/>
  <c r="X1077" i="12"/>
  <c r="Y1077" i="12" s="1"/>
  <c r="X1089" i="12"/>
  <c r="Y1089" i="12" s="1"/>
  <c r="X1101" i="12"/>
  <c r="Y1101" i="12" s="1"/>
  <c r="X1113" i="12"/>
  <c r="Y1113" i="12" s="1"/>
  <c r="X1125" i="12"/>
  <c r="Y1125" i="12" s="1"/>
  <c r="X1137" i="12"/>
  <c r="Y1137" i="12" s="1"/>
  <c r="X1149" i="12"/>
  <c r="Y1149" i="12" s="1"/>
  <c r="X1161" i="12"/>
  <c r="Y1161" i="12" s="1"/>
  <c r="AD1161" i="12" s="1"/>
  <c r="AE1161" i="12" s="1"/>
  <c r="X1173" i="12"/>
  <c r="Y1173" i="12" s="1"/>
  <c r="X1185" i="12"/>
  <c r="Y1185" i="12" s="1"/>
  <c r="X1197" i="12"/>
  <c r="Y1197" i="12" s="1"/>
  <c r="X1209" i="12"/>
  <c r="Y1209" i="12" s="1"/>
  <c r="X1221" i="12"/>
  <c r="Y1221" i="12" s="1"/>
  <c r="X1233" i="12"/>
  <c r="Y1233" i="12" s="1"/>
  <c r="X1245" i="12"/>
  <c r="Y1245" i="12" s="1"/>
  <c r="X1257" i="12"/>
  <c r="Y1257" i="12" s="1"/>
  <c r="AD1257" i="12" s="1"/>
  <c r="AE1257" i="12" s="1"/>
  <c r="X1269" i="12"/>
  <c r="Y1269" i="12" s="1"/>
  <c r="X1281" i="12"/>
  <c r="Y1281" i="12" s="1"/>
  <c r="X1293" i="12"/>
  <c r="Y1293" i="12" s="1"/>
  <c r="X1305" i="12"/>
  <c r="Y1305" i="12" s="1"/>
  <c r="X1317" i="12"/>
  <c r="Y1317" i="12" s="1"/>
  <c r="X1329" i="12"/>
  <c r="Y1329" i="12" s="1"/>
  <c r="Z2" i="12"/>
  <c r="AB2" i="12" s="1"/>
  <c r="Z3" i="12"/>
  <c r="AB3" i="12" s="1"/>
  <c r="Z4" i="12"/>
  <c r="AB4" i="12" s="1"/>
  <c r="Z5" i="12"/>
  <c r="AB5" i="12" s="1"/>
  <c r="Z6" i="12"/>
  <c r="AB6" i="12" s="1"/>
  <c r="Z7" i="12"/>
  <c r="AB7" i="12" s="1"/>
  <c r="Z8" i="12"/>
  <c r="AB8" i="12" s="1"/>
  <c r="Z9" i="12"/>
  <c r="AB9" i="12" s="1"/>
  <c r="Z10" i="12"/>
  <c r="AB10" i="12" s="1"/>
  <c r="Z11" i="12"/>
  <c r="AB11" i="12" s="1"/>
  <c r="Z12" i="12"/>
  <c r="AB12" i="12" s="1"/>
  <c r="Z13" i="12"/>
  <c r="AB13" i="12" s="1"/>
  <c r="Z14" i="12"/>
  <c r="AB14" i="12" s="1"/>
  <c r="Z15" i="12"/>
  <c r="AB15" i="12" s="1"/>
  <c r="Z16" i="12"/>
  <c r="AB16" i="12" s="1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AB22" i="12" s="1"/>
  <c r="Z23" i="12"/>
  <c r="AB23" i="12" s="1"/>
  <c r="Z24" i="12"/>
  <c r="AB24" i="12" s="1"/>
  <c r="Z25" i="12"/>
  <c r="AB25" i="12" s="1"/>
  <c r="Z26" i="12"/>
  <c r="Z27" i="12"/>
  <c r="AB27" i="12" s="1"/>
  <c r="Z28" i="12"/>
  <c r="AB28" i="12" s="1"/>
  <c r="Z29" i="12"/>
  <c r="AB29" i="12" s="1"/>
  <c r="Z30" i="12"/>
  <c r="Z31" i="12"/>
  <c r="AB31" i="12" s="1"/>
  <c r="Z32" i="12"/>
  <c r="AB32" i="12" s="1"/>
  <c r="Z33" i="12"/>
  <c r="AB33" i="12" s="1"/>
  <c r="Z34" i="12"/>
  <c r="AB34" i="12" s="1"/>
  <c r="Z35" i="12"/>
  <c r="AB35" i="12" s="1"/>
  <c r="Z36" i="12"/>
  <c r="AB36" i="12" s="1"/>
  <c r="Z37" i="12"/>
  <c r="AB37" i="12" s="1"/>
  <c r="Z38" i="12"/>
  <c r="AB38" i="12" s="1"/>
  <c r="Z39" i="12"/>
  <c r="AB39" i="12" s="1"/>
  <c r="Z40" i="12"/>
  <c r="AB40" i="12" s="1"/>
  <c r="Z41" i="12"/>
  <c r="AB41" i="12" s="1"/>
  <c r="Z42" i="12"/>
  <c r="AB42" i="12" s="1"/>
  <c r="Z43" i="12"/>
  <c r="AB43" i="12" s="1"/>
  <c r="Z44" i="12"/>
  <c r="AB44" i="12" s="1"/>
  <c r="Z45" i="12"/>
  <c r="AB45" i="12" s="1"/>
  <c r="Z46" i="12"/>
  <c r="AB46" i="12" s="1"/>
  <c r="Z47" i="12"/>
  <c r="AB47" i="12" s="1"/>
  <c r="Z48" i="12"/>
  <c r="AB48" i="12" s="1"/>
  <c r="Z49" i="12"/>
  <c r="AB49" i="12" s="1"/>
  <c r="Z50" i="12"/>
  <c r="AB50" i="12" s="1"/>
  <c r="Z51" i="12"/>
  <c r="AB51" i="12" s="1"/>
  <c r="Z52" i="12"/>
  <c r="AB52" i="12" s="1"/>
  <c r="Z53" i="12"/>
  <c r="AB53" i="12" s="1"/>
  <c r="Z54" i="12"/>
  <c r="AB54" i="12" s="1"/>
  <c r="Z55" i="12"/>
  <c r="AB55" i="12" s="1"/>
  <c r="Z56" i="12"/>
  <c r="AB56" i="12" s="1"/>
  <c r="Z57" i="12"/>
  <c r="AB57" i="12" s="1"/>
  <c r="Z58" i="12"/>
  <c r="AB58" i="12" s="1"/>
  <c r="Z582" i="12"/>
  <c r="AB582" i="12" s="1"/>
  <c r="Z583" i="12"/>
  <c r="AB583" i="12" s="1"/>
  <c r="Z584" i="12"/>
  <c r="AB584" i="12" s="1"/>
  <c r="Z585" i="12"/>
  <c r="Z586" i="12"/>
  <c r="AB586" i="12" s="1"/>
  <c r="Z587" i="12"/>
  <c r="AB587" i="12" s="1"/>
  <c r="Z588" i="12"/>
  <c r="AB588" i="12" s="1"/>
  <c r="Z589" i="12"/>
  <c r="AB589" i="12" s="1"/>
  <c r="Z590" i="12"/>
  <c r="AB590" i="12" s="1"/>
  <c r="Z591" i="12"/>
  <c r="AB591" i="12" s="1"/>
  <c r="Z59" i="12"/>
  <c r="AB59" i="12" s="1"/>
  <c r="Z60" i="12"/>
  <c r="AB60" i="12" s="1"/>
  <c r="Z61" i="12"/>
  <c r="AB61" i="12" s="1"/>
  <c r="Z62" i="12"/>
  <c r="AB62" i="12" s="1"/>
  <c r="Z63" i="12"/>
  <c r="AB63" i="12" s="1"/>
  <c r="Z64" i="12"/>
  <c r="AB64" i="12" s="1"/>
  <c r="Z65" i="12"/>
  <c r="AB65" i="12" s="1"/>
  <c r="Z66" i="12"/>
  <c r="AB66" i="12" s="1"/>
  <c r="Z67" i="12"/>
  <c r="AB67" i="12" s="1"/>
  <c r="Z68" i="12"/>
  <c r="AB68" i="12" s="1"/>
  <c r="Z79" i="12"/>
  <c r="AB79" i="12" s="1"/>
  <c r="Z80" i="12"/>
  <c r="AB80" i="12" s="1"/>
  <c r="Z81" i="12"/>
  <c r="AB81" i="12" s="1"/>
  <c r="Z82" i="12"/>
  <c r="AB82" i="12" s="1"/>
  <c r="Z83" i="12"/>
  <c r="AB83" i="12" s="1"/>
  <c r="Z84" i="12"/>
  <c r="AB84" i="12" s="1"/>
  <c r="Z85" i="12"/>
  <c r="AB85" i="12" s="1"/>
  <c r="Z86" i="12"/>
  <c r="Z87" i="12"/>
  <c r="AB87" i="12" s="1"/>
  <c r="Z88" i="12"/>
  <c r="AB88" i="12" s="1"/>
  <c r="Z89" i="12"/>
  <c r="AB89" i="12" s="1"/>
  <c r="Z90" i="12"/>
  <c r="AB90" i="12" s="1"/>
  <c r="Z91" i="12"/>
  <c r="AB91" i="12" s="1"/>
  <c r="Z92" i="12"/>
  <c r="AB92" i="12" s="1"/>
  <c r="Z623" i="12"/>
  <c r="AB623" i="12" s="1"/>
  <c r="Z624" i="12"/>
  <c r="AB624" i="12" s="1"/>
  <c r="Z625" i="12"/>
  <c r="AB625" i="12" s="1"/>
  <c r="Z626" i="12"/>
  <c r="AB626" i="12" s="1"/>
  <c r="Z627" i="12"/>
  <c r="AB627" i="12" s="1"/>
  <c r="Z628" i="12"/>
  <c r="AB628" i="12" s="1"/>
  <c r="Z629" i="12"/>
  <c r="AB629" i="12" s="1"/>
  <c r="Z630" i="12"/>
  <c r="AB630" i="12" s="1"/>
  <c r="Z631" i="12"/>
  <c r="AB631" i="12" s="1"/>
  <c r="Z632" i="12"/>
  <c r="AB632" i="12" s="1"/>
  <c r="Z69" i="12"/>
  <c r="AB69" i="12" s="1"/>
  <c r="Z70" i="12"/>
  <c r="AB70" i="12" s="1"/>
  <c r="Z71" i="12"/>
  <c r="AB71" i="12" s="1"/>
  <c r="Z72" i="12"/>
  <c r="AB72" i="12" s="1"/>
  <c r="Z73" i="12"/>
  <c r="AB73" i="12" s="1"/>
  <c r="Z74" i="12"/>
  <c r="AB74" i="12" s="1"/>
  <c r="Z75" i="12"/>
  <c r="AB75" i="12" s="1"/>
  <c r="Z76" i="12"/>
  <c r="AB76" i="12" s="1"/>
  <c r="Z77" i="12"/>
  <c r="AB77" i="12" s="1"/>
  <c r="Z78" i="12"/>
  <c r="AB78" i="12" s="1"/>
  <c r="Z416" i="12"/>
  <c r="AB416" i="12" s="1"/>
  <c r="Z417" i="12"/>
  <c r="Z418" i="12"/>
  <c r="AB418" i="12" s="1"/>
  <c r="Z419" i="12"/>
  <c r="AB419" i="12" s="1"/>
  <c r="Z420" i="12"/>
  <c r="AB420" i="12" s="1"/>
  <c r="Z421" i="12"/>
  <c r="AB421" i="12" s="1"/>
  <c r="Z422" i="12"/>
  <c r="AB422" i="12" s="1"/>
  <c r="Z423" i="12"/>
  <c r="AB423" i="12" s="1"/>
  <c r="Z424" i="12"/>
  <c r="AB424" i="12" s="1"/>
  <c r="Z425" i="12"/>
  <c r="AB425" i="12" s="1"/>
  <c r="Z123" i="12"/>
  <c r="AB123" i="12" s="1"/>
  <c r="Z93" i="12"/>
  <c r="AB93" i="12" s="1"/>
  <c r="Z94" i="12"/>
  <c r="AB94" i="12" s="1"/>
  <c r="Z95" i="12"/>
  <c r="Z96" i="12"/>
  <c r="AB96" i="12" s="1"/>
  <c r="Z97" i="12"/>
  <c r="AB97" i="12" s="1"/>
  <c r="Z98" i="12"/>
  <c r="AB98" i="12" s="1"/>
  <c r="Z99" i="12"/>
  <c r="AB99" i="12" s="1"/>
  <c r="Z100" i="12"/>
  <c r="AB100" i="12" s="1"/>
  <c r="Z101" i="12"/>
  <c r="AB101" i="12" s="1"/>
  <c r="Z102" i="12"/>
  <c r="AB102" i="12" s="1"/>
  <c r="Z524" i="12"/>
  <c r="AB524" i="12" s="1"/>
  <c r="Z525" i="12"/>
  <c r="AB525" i="12" s="1"/>
  <c r="Z526" i="12"/>
  <c r="AB526" i="12" s="1"/>
  <c r="Z527" i="12"/>
  <c r="AB527" i="12" s="1"/>
  <c r="Z528" i="12"/>
  <c r="AB528" i="12" s="1"/>
  <c r="Z529" i="12"/>
  <c r="AB529" i="12" s="1"/>
  <c r="Z530" i="12"/>
  <c r="AB530" i="12" s="1"/>
  <c r="Z531" i="12"/>
  <c r="AB531" i="12" s="1"/>
  <c r="Z532" i="12"/>
  <c r="AB532" i="12" s="1"/>
  <c r="Z533" i="12"/>
  <c r="AB533" i="12" s="1"/>
  <c r="Z144" i="12"/>
  <c r="AB144" i="12" s="1"/>
  <c r="Z145" i="12"/>
  <c r="AB145" i="12" s="1"/>
  <c r="Z146" i="12"/>
  <c r="AB146" i="12" s="1"/>
  <c r="Z147" i="12"/>
  <c r="AB147" i="12" s="1"/>
  <c r="Z148" i="12"/>
  <c r="AB148" i="12" s="1"/>
  <c r="Z149" i="12"/>
  <c r="AB149" i="12" s="1"/>
  <c r="Z150" i="12"/>
  <c r="Z103" i="12"/>
  <c r="AB103" i="12" s="1"/>
  <c r="Z104" i="12"/>
  <c r="Z105" i="12"/>
  <c r="AB105" i="12" s="1"/>
  <c r="Z106" i="12"/>
  <c r="AB106" i="12" s="1"/>
  <c r="Z107" i="12"/>
  <c r="AB107" i="12" s="1"/>
  <c r="Z108" i="12"/>
  <c r="AB108" i="12" s="1"/>
  <c r="Z109" i="12"/>
  <c r="AB109" i="12" s="1"/>
  <c r="Z110" i="12"/>
  <c r="AB110" i="12" s="1"/>
  <c r="Z111" i="12"/>
  <c r="AB111" i="12" s="1"/>
  <c r="Z112" i="12"/>
  <c r="AB112" i="12" s="1"/>
  <c r="Z161" i="12"/>
  <c r="AB161" i="12" s="1"/>
  <c r="Z633" i="12"/>
  <c r="AB633" i="12" s="1"/>
  <c r="Z634" i="12"/>
  <c r="AB634" i="12" s="1"/>
  <c r="Z635" i="12"/>
  <c r="AB635" i="12" s="1"/>
  <c r="Z636" i="12"/>
  <c r="AB636" i="12" s="1"/>
  <c r="Z637" i="12"/>
  <c r="AB637" i="12" s="1"/>
  <c r="Z638" i="12"/>
  <c r="AB638" i="12" s="1"/>
  <c r="Z639" i="12"/>
  <c r="AB639" i="12" s="1"/>
  <c r="Z640" i="12"/>
  <c r="AB640" i="12" s="1"/>
  <c r="Z641" i="12"/>
  <c r="AB641" i="12" s="1"/>
  <c r="Z642" i="12"/>
  <c r="AB642" i="12" s="1"/>
  <c r="Z113" i="12"/>
  <c r="AB113" i="12" s="1"/>
  <c r="Z114" i="12"/>
  <c r="AB114" i="12" s="1"/>
  <c r="Z115" i="12"/>
  <c r="AB115" i="12" s="1"/>
  <c r="Z116" i="12"/>
  <c r="AB116" i="12" s="1"/>
  <c r="Z117" i="12"/>
  <c r="AB117" i="12" s="1"/>
  <c r="Z118" i="12"/>
  <c r="AB118" i="12" s="1"/>
  <c r="Z119" i="12"/>
  <c r="AB119" i="12" s="1"/>
  <c r="Z120" i="12"/>
  <c r="AB120" i="12" s="1"/>
  <c r="Z121" i="12"/>
  <c r="AB121" i="12" s="1"/>
  <c r="Z122" i="12"/>
  <c r="AB122" i="12" s="1"/>
  <c r="Z124" i="12"/>
  <c r="Z125" i="12"/>
  <c r="AB125" i="12" s="1"/>
  <c r="Z126" i="12"/>
  <c r="AB126" i="12" s="1"/>
  <c r="Z127" i="12"/>
  <c r="AB127" i="12" s="1"/>
  <c r="Z128" i="12"/>
  <c r="AB128" i="12" s="1"/>
  <c r="Z129" i="12"/>
  <c r="AB129" i="12" s="1"/>
  <c r="Z130" i="12"/>
  <c r="AB130" i="12" s="1"/>
  <c r="Z131" i="12"/>
  <c r="AB131" i="12" s="1"/>
  <c r="Z132" i="12"/>
  <c r="AB132" i="12" s="1"/>
  <c r="Z133" i="12"/>
  <c r="AB133" i="12" s="1"/>
  <c r="Z192" i="12"/>
  <c r="AB192" i="12" s="1"/>
  <c r="Z193" i="12"/>
  <c r="AB193" i="12" s="1"/>
  <c r="Z194" i="12"/>
  <c r="AB194" i="12" s="1"/>
  <c r="Z195" i="12"/>
  <c r="AB195" i="12" s="1"/>
  <c r="Z196" i="12"/>
  <c r="AB196" i="12" s="1"/>
  <c r="Z197" i="12"/>
  <c r="AB197" i="12" s="1"/>
  <c r="Z198" i="12"/>
  <c r="AB198" i="12" s="1"/>
  <c r="Z199" i="12"/>
  <c r="AB199" i="12" s="1"/>
  <c r="Z200" i="12"/>
  <c r="AB200" i="12" s="1"/>
  <c r="Z201" i="12"/>
  <c r="AB201" i="12" s="1"/>
  <c r="Z202" i="12"/>
  <c r="AB202" i="12" s="1"/>
  <c r="Z203" i="12"/>
  <c r="AB203" i="12" s="1"/>
  <c r="Z204" i="12"/>
  <c r="AB204" i="12" s="1"/>
  <c r="Z205" i="12"/>
  <c r="AB205" i="12" s="1"/>
  <c r="Z206" i="12"/>
  <c r="AB206" i="12" s="1"/>
  <c r="Z207" i="12"/>
  <c r="AB207" i="12" s="1"/>
  <c r="Z208" i="12"/>
  <c r="AB208" i="12" s="1"/>
  <c r="Z209" i="12"/>
  <c r="AB209" i="12" s="1"/>
  <c r="Z210" i="12"/>
  <c r="AB210" i="12" s="1"/>
  <c r="Z211" i="12"/>
  <c r="AB211" i="12" s="1"/>
  <c r="Z212" i="12"/>
  <c r="AB212" i="12" s="1"/>
  <c r="Z213" i="12"/>
  <c r="AB213" i="12" s="1"/>
  <c r="Z214" i="12"/>
  <c r="AB214" i="12" s="1"/>
  <c r="Z215" i="12"/>
  <c r="AB215" i="12" s="1"/>
  <c r="Z216" i="12"/>
  <c r="AB216" i="12" s="1"/>
  <c r="Z217" i="12"/>
  <c r="AB217" i="12" s="1"/>
  <c r="Z218" i="12"/>
  <c r="AB218" i="12" s="1"/>
  <c r="Z219" i="12"/>
  <c r="AB219" i="12" s="1"/>
  <c r="Z220" i="12"/>
  <c r="AB220" i="12" s="1"/>
  <c r="Z221" i="12"/>
  <c r="AB221" i="12" s="1"/>
  <c r="Z222" i="12"/>
  <c r="Z223" i="12"/>
  <c r="AB223" i="12" s="1"/>
  <c r="Z224" i="12"/>
  <c r="AB224" i="12" s="1"/>
  <c r="Z225" i="12"/>
  <c r="AB225" i="12" s="1"/>
  <c r="Z226" i="12"/>
  <c r="AB226" i="12" s="1"/>
  <c r="Z227" i="12"/>
  <c r="AB227" i="12" s="1"/>
  <c r="Z228" i="12"/>
  <c r="AB228" i="12" s="1"/>
  <c r="Z229" i="12"/>
  <c r="AB229" i="12" s="1"/>
  <c r="Z230" i="12"/>
  <c r="AB230" i="12" s="1"/>
  <c r="Z231" i="12"/>
  <c r="AB231" i="12" s="1"/>
  <c r="Z232" i="12"/>
  <c r="AB232" i="12" s="1"/>
  <c r="Z233" i="12"/>
  <c r="AB233" i="12" s="1"/>
  <c r="Z234" i="12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AB240" i="12" s="1"/>
  <c r="Z241" i="12"/>
  <c r="AB241" i="12" s="1"/>
  <c r="Z242" i="12"/>
  <c r="AB242" i="12" s="1"/>
  <c r="Z243" i="12"/>
  <c r="AB243" i="12" s="1"/>
  <c r="Z244" i="12"/>
  <c r="AB244" i="12" s="1"/>
  <c r="Z245" i="12"/>
  <c r="AB245" i="12" s="1"/>
  <c r="Z246" i="12"/>
  <c r="AB246" i="12" s="1"/>
  <c r="Z247" i="12"/>
  <c r="AB247" i="12" s="1"/>
  <c r="Z248" i="12"/>
  <c r="AB248" i="12" s="1"/>
  <c r="Z249" i="12"/>
  <c r="AB249" i="12" s="1"/>
  <c r="Z250" i="12"/>
  <c r="AB250" i="12" s="1"/>
  <c r="Z251" i="12"/>
  <c r="AB251" i="12" s="1"/>
  <c r="Z252" i="12"/>
  <c r="AB252" i="12" s="1"/>
  <c r="Z253" i="12"/>
  <c r="AB253" i="12" s="1"/>
  <c r="Z254" i="12"/>
  <c r="AB254" i="12" s="1"/>
  <c r="Z255" i="12"/>
  <c r="AB255" i="12" s="1"/>
  <c r="Z256" i="12"/>
  <c r="AB256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565" i="12"/>
  <c r="AB565" i="12" s="1"/>
  <c r="Z566" i="12"/>
  <c r="AB566" i="12" s="1"/>
  <c r="Z567" i="12"/>
  <c r="AB567" i="12" s="1"/>
  <c r="Z568" i="12"/>
  <c r="AB568" i="12" s="1"/>
  <c r="Z569" i="12"/>
  <c r="AB569" i="12" s="1"/>
  <c r="Z267" i="12"/>
  <c r="AB267" i="12" s="1"/>
  <c r="Z268" i="12"/>
  <c r="AB268" i="12" s="1"/>
  <c r="Z269" i="12"/>
  <c r="AB269" i="12" s="1"/>
  <c r="Z270" i="12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AB276" i="12" s="1"/>
  <c r="Z277" i="12"/>
  <c r="AB277" i="12" s="1"/>
  <c r="Z278" i="12"/>
  <c r="AB278" i="12" s="1"/>
  <c r="Z279" i="12"/>
  <c r="AB279" i="12" s="1"/>
  <c r="Z280" i="12"/>
  <c r="AB280" i="12" s="1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AB286" i="12" s="1"/>
  <c r="Z287" i="12"/>
  <c r="AB287" i="12" s="1"/>
  <c r="Z288" i="12"/>
  <c r="AB288" i="12" s="1"/>
  <c r="Z289" i="12"/>
  <c r="AB289" i="12" s="1"/>
  <c r="Z290" i="12"/>
  <c r="AB290" i="12" s="1"/>
  <c r="Z291" i="12"/>
  <c r="AB291" i="12" s="1"/>
  <c r="Z292" i="12"/>
  <c r="AB292" i="12" s="1"/>
  <c r="Z293" i="12"/>
  <c r="AB293" i="12" s="1"/>
  <c r="Z294" i="12"/>
  <c r="AB294" i="12" s="1"/>
  <c r="Z295" i="12"/>
  <c r="AB295" i="12" s="1"/>
  <c r="Z296" i="12"/>
  <c r="AB296" i="12" s="1"/>
  <c r="Z297" i="12"/>
  <c r="AB297" i="12" s="1"/>
  <c r="Z298" i="12"/>
  <c r="AB298" i="12" s="1"/>
  <c r="Z134" i="12"/>
  <c r="AB134" i="12" s="1"/>
  <c r="Z135" i="12"/>
  <c r="AB135" i="12" s="1"/>
  <c r="Z136" i="12"/>
  <c r="AB136" i="12" s="1"/>
  <c r="Z137" i="12"/>
  <c r="AB137" i="12" s="1"/>
  <c r="Z138" i="12"/>
  <c r="AB138" i="12" s="1"/>
  <c r="Z139" i="12"/>
  <c r="AB139" i="12" s="1"/>
  <c r="Z140" i="12"/>
  <c r="AB140" i="12" s="1"/>
  <c r="Z141" i="12"/>
  <c r="AB141" i="12" s="1"/>
  <c r="Z142" i="12"/>
  <c r="AB142" i="12" s="1"/>
  <c r="Z143" i="12"/>
  <c r="AB143" i="12" s="1"/>
  <c r="Z309" i="12"/>
  <c r="AB309" i="12" s="1"/>
  <c r="Z310" i="12"/>
  <c r="AB310" i="12" s="1"/>
  <c r="Z311" i="12"/>
  <c r="AB311" i="12" s="1"/>
  <c r="Z312" i="12"/>
  <c r="AB312" i="12" s="1"/>
  <c r="Z313" i="12"/>
  <c r="AB313" i="12" s="1"/>
  <c r="Z314" i="12"/>
  <c r="Z315" i="12"/>
  <c r="AB315" i="12" s="1"/>
  <c r="Z570" i="12"/>
  <c r="AB570" i="12" s="1"/>
  <c r="Z571" i="12"/>
  <c r="AB571" i="12" s="1"/>
  <c r="Z572" i="12"/>
  <c r="AB572" i="12" s="1"/>
  <c r="Z573" i="12"/>
  <c r="AB573" i="12" s="1"/>
  <c r="Z574" i="12"/>
  <c r="AB574" i="12" s="1"/>
  <c r="Z575" i="12"/>
  <c r="AB575" i="12" s="1"/>
  <c r="Z576" i="12"/>
  <c r="AB576" i="12" s="1"/>
  <c r="Z577" i="12"/>
  <c r="AB577" i="12" s="1"/>
  <c r="Z578" i="12"/>
  <c r="AB578" i="12" s="1"/>
  <c r="Z579" i="12"/>
  <c r="AB579" i="12" s="1"/>
  <c r="Z326" i="12"/>
  <c r="Z327" i="12"/>
  <c r="AB327" i="12" s="1"/>
  <c r="Z328" i="12"/>
  <c r="AB328" i="12" s="1"/>
  <c r="Z329" i="12"/>
  <c r="AB329" i="12" s="1"/>
  <c r="Z330" i="12"/>
  <c r="AB330" i="12" s="1"/>
  <c r="Z331" i="12"/>
  <c r="AB331" i="12" s="1"/>
  <c r="Z332" i="12"/>
  <c r="AB332" i="12" s="1"/>
  <c r="Z333" i="12"/>
  <c r="AB333" i="12" s="1"/>
  <c r="Z334" i="12"/>
  <c r="AB334" i="12" s="1"/>
  <c r="Z335" i="12"/>
  <c r="AB335" i="12" s="1"/>
  <c r="Z336" i="12"/>
  <c r="AB336" i="12" s="1"/>
  <c r="Z337" i="12"/>
  <c r="AB337" i="12" s="1"/>
  <c r="Z338" i="12"/>
  <c r="AB338" i="12" s="1"/>
  <c r="Z339" i="12"/>
  <c r="AB339" i="12" s="1"/>
  <c r="Z340" i="12"/>
  <c r="AB340" i="12" s="1"/>
  <c r="Z341" i="12"/>
  <c r="AB341" i="12" s="1"/>
  <c r="Z342" i="12"/>
  <c r="AB342" i="12" s="1"/>
  <c r="Z343" i="12"/>
  <c r="AB343" i="12" s="1"/>
  <c r="Z344" i="12"/>
  <c r="AB344" i="12" s="1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AB351" i="12" s="1"/>
  <c r="Z352" i="12"/>
  <c r="AB352" i="12" s="1"/>
  <c r="Z353" i="12"/>
  <c r="AB353" i="12" s="1"/>
  <c r="Z354" i="12"/>
  <c r="AB354" i="12" s="1"/>
  <c r="Z355" i="12"/>
  <c r="AB355" i="12" s="1"/>
  <c r="Z356" i="12"/>
  <c r="AB356" i="12" s="1"/>
  <c r="Z357" i="12"/>
  <c r="AB357" i="12" s="1"/>
  <c r="Z513" i="12"/>
  <c r="Z514" i="12"/>
  <c r="AB514" i="12" s="1"/>
  <c r="Z515" i="12"/>
  <c r="AB515" i="12" s="1"/>
  <c r="Z516" i="12"/>
  <c r="AB516" i="12" s="1"/>
  <c r="Z517" i="12"/>
  <c r="AB517" i="12" s="1"/>
  <c r="Z518" i="12"/>
  <c r="AB518" i="12" s="1"/>
  <c r="Z519" i="12"/>
  <c r="AB519" i="12" s="1"/>
  <c r="Z520" i="12"/>
  <c r="AB520" i="12" s="1"/>
  <c r="Z521" i="12"/>
  <c r="AB521" i="12" s="1"/>
  <c r="Z522" i="12"/>
  <c r="AB522" i="12" s="1"/>
  <c r="Z650" i="12"/>
  <c r="AB650" i="12" s="1"/>
  <c r="Z651" i="12"/>
  <c r="AB651" i="12" s="1"/>
  <c r="Z652" i="12"/>
  <c r="AB652" i="12" s="1"/>
  <c r="Z653" i="12"/>
  <c r="AB653" i="12" s="1"/>
  <c r="Z654" i="12"/>
  <c r="AB654" i="12" s="1"/>
  <c r="Z655" i="12"/>
  <c r="AB655" i="12" s="1"/>
  <c r="Z656" i="12"/>
  <c r="AB656" i="12" s="1"/>
  <c r="Z657" i="12"/>
  <c r="AB657" i="12" s="1"/>
  <c r="Z658" i="12"/>
  <c r="AB658" i="12" s="1"/>
  <c r="Z659" i="12"/>
  <c r="AB659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AB384" i="12" s="1"/>
  <c r="Z385" i="12"/>
  <c r="AB385" i="12" s="1"/>
  <c r="Z386" i="12"/>
  <c r="AB386" i="12" s="1"/>
  <c r="Z387" i="12"/>
  <c r="AB387" i="12" s="1"/>
  <c r="Z388" i="12"/>
  <c r="AB388" i="12" s="1"/>
  <c r="Z389" i="12"/>
  <c r="AB389" i="12" s="1"/>
  <c r="Z390" i="12"/>
  <c r="AB390" i="12" s="1"/>
  <c r="Z391" i="12"/>
  <c r="AB391" i="12" s="1"/>
  <c r="Z392" i="12"/>
  <c r="AB392" i="12" s="1"/>
  <c r="Z393" i="12"/>
  <c r="AB393" i="12" s="1"/>
  <c r="Z394" i="12"/>
  <c r="AB394" i="12" s="1"/>
  <c r="Z395" i="12"/>
  <c r="AB395" i="12" s="1"/>
  <c r="Z396" i="12"/>
  <c r="AB396" i="12" s="1"/>
  <c r="Z397" i="12"/>
  <c r="AB397" i="12" s="1"/>
  <c r="Z398" i="12"/>
  <c r="AB398" i="12" s="1"/>
  <c r="Z399" i="12"/>
  <c r="AB399" i="12" s="1"/>
  <c r="Z151" i="12"/>
  <c r="AB151" i="12" s="1"/>
  <c r="Z152" i="12"/>
  <c r="AB152" i="12" s="1"/>
  <c r="Z153" i="12"/>
  <c r="AB153" i="12" s="1"/>
  <c r="Z154" i="12"/>
  <c r="AB154" i="12" s="1"/>
  <c r="Z155" i="12"/>
  <c r="AB155" i="12" s="1"/>
  <c r="Z156" i="12"/>
  <c r="AB156" i="12" s="1"/>
  <c r="Z157" i="12"/>
  <c r="AB157" i="12" s="1"/>
  <c r="Z158" i="12"/>
  <c r="AB158" i="12" s="1"/>
  <c r="Z159" i="12"/>
  <c r="AB159" i="12" s="1"/>
  <c r="Z160" i="12"/>
  <c r="AB160" i="12" s="1"/>
  <c r="Z410" i="12"/>
  <c r="AB410" i="12" s="1"/>
  <c r="Z411" i="12"/>
  <c r="AB411" i="12" s="1"/>
  <c r="Z412" i="12"/>
  <c r="AB412" i="12" s="1"/>
  <c r="Z413" i="12"/>
  <c r="AB413" i="12" s="1"/>
  <c r="Z414" i="12"/>
  <c r="AB414" i="12" s="1"/>
  <c r="Z415" i="12"/>
  <c r="AB415" i="12" s="1"/>
  <c r="Z534" i="12"/>
  <c r="AB534" i="12" s="1"/>
  <c r="Z535" i="12"/>
  <c r="AB535" i="12" s="1"/>
  <c r="Z536" i="12"/>
  <c r="AB536" i="12" s="1"/>
  <c r="Z537" i="12"/>
  <c r="AB537" i="12" s="1"/>
  <c r="Z538" i="12"/>
  <c r="AB538" i="12" s="1"/>
  <c r="Z539" i="12"/>
  <c r="AB539" i="12" s="1"/>
  <c r="Z540" i="12"/>
  <c r="AB540" i="12" s="1"/>
  <c r="Z541" i="12"/>
  <c r="AB541" i="12" s="1"/>
  <c r="Z542" i="12"/>
  <c r="AB542" i="12" s="1"/>
  <c r="Z543" i="12"/>
  <c r="AB543" i="12" s="1"/>
  <c r="Z426" i="12"/>
  <c r="AB426" i="12" s="1"/>
  <c r="Z162" i="12"/>
  <c r="AB162" i="12" s="1"/>
  <c r="Z163" i="12"/>
  <c r="AB163" i="12" s="1"/>
  <c r="Z164" i="12"/>
  <c r="AB164" i="12" s="1"/>
  <c r="Z165" i="12"/>
  <c r="AB165" i="12" s="1"/>
  <c r="Z166" i="12"/>
  <c r="AB166" i="12" s="1"/>
  <c r="Z167" i="12"/>
  <c r="AB167" i="12" s="1"/>
  <c r="Z168" i="12"/>
  <c r="AB168" i="12" s="1"/>
  <c r="Z169" i="12"/>
  <c r="AB169" i="12" s="1"/>
  <c r="Z170" i="12"/>
  <c r="AB170" i="12" s="1"/>
  <c r="Z171" i="12"/>
  <c r="AB171" i="12" s="1"/>
  <c r="Z660" i="12"/>
  <c r="AB660" i="12" s="1"/>
  <c r="Z661" i="12"/>
  <c r="AB661" i="12" s="1"/>
  <c r="Z662" i="12"/>
  <c r="AB662" i="12" s="1"/>
  <c r="Z663" i="12"/>
  <c r="AB663" i="12" s="1"/>
  <c r="Z664" i="12"/>
  <c r="AB664" i="12" s="1"/>
  <c r="Z665" i="12"/>
  <c r="AB665" i="12" s="1"/>
  <c r="Z666" i="12"/>
  <c r="AB666" i="12" s="1"/>
  <c r="Z667" i="12"/>
  <c r="AB667" i="12" s="1"/>
  <c r="Z668" i="12"/>
  <c r="AB668" i="12" s="1"/>
  <c r="Z669" i="12"/>
  <c r="AB669" i="12" s="1"/>
  <c r="Z447" i="12"/>
  <c r="AB447" i="12" s="1"/>
  <c r="Z448" i="12"/>
  <c r="AB448" i="12" s="1"/>
  <c r="Z449" i="12"/>
  <c r="AB449" i="12" s="1"/>
  <c r="Z450" i="12"/>
  <c r="AB450" i="12" s="1"/>
  <c r="Z451" i="12"/>
  <c r="AB451" i="12" s="1"/>
  <c r="Z452" i="12"/>
  <c r="AB452" i="12" s="1"/>
  <c r="Z453" i="12"/>
  <c r="AB453" i="12" s="1"/>
  <c r="Z172" i="12"/>
  <c r="AB172" i="12" s="1"/>
  <c r="Z173" i="12"/>
  <c r="AB173" i="12" s="1"/>
  <c r="Z174" i="12"/>
  <c r="AB174" i="12" s="1"/>
  <c r="Z175" i="12"/>
  <c r="AB175" i="12" s="1"/>
  <c r="Z176" i="12"/>
  <c r="AB176" i="12" s="1"/>
  <c r="Z177" i="12"/>
  <c r="AB177" i="12" s="1"/>
  <c r="Z178" i="12"/>
  <c r="AB178" i="12" s="1"/>
  <c r="Z179" i="12"/>
  <c r="AB179" i="12" s="1"/>
  <c r="Z180" i="12"/>
  <c r="AB180" i="12" s="1"/>
  <c r="Z181" i="12"/>
  <c r="AB181" i="12" s="1"/>
  <c r="Z464" i="12"/>
  <c r="AB464" i="12" s="1"/>
  <c r="Z465" i="12"/>
  <c r="AB465" i="12" s="1"/>
  <c r="Z466" i="12"/>
  <c r="AB466" i="12" s="1"/>
  <c r="Z467" i="12"/>
  <c r="AB467" i="12" s="1"/>
  <c r="Z468" i="12"/>
  <c r="AB468" i="12" s="1"/>
  <c r="Z469" i="12"/>
  <c r="AB469" i="12" s="1"/>
  <c r="Z182" i="12"/>
  <c r="AB182" i="12" s="1"/>
  <c r="Z183" i="12"/>
  <c r="AB183" i="12" s="1"/>
  <c r="Z184" i="12"/>
  <c r="AB184" i="12" s="1"/>
  <c r="Z185" i="12"/>
  <c r="AB185" i="12" s="1"/>
  <c r="Z186" i="12"/>
  <c r="AB186" i="12" s="1"/>
  <c r="Z187" i="12"/>
  <c r="AB187" i="12" s="1"/>
  <c r="Z188" i="12"/>
  <c r="AB188" i="12" s="1"/>
  <c r="Z189" i="12"/>
  <c r="AB189" i="12" s="1"/>
  <c r="Z190" i="12"/>
  <c r="AB190" i="12" s="1"/>
  <c r="Z191" i="12"/>
  <c r="AB191" i="12" s="1"/>
  <c r="Z257" i="12"/>
  <c r="AB257" i="12" s="1"/>
  <c r="Z258" i="12"/>
  <c r="AB258" i="12" s="1"/>
  <c r="Z259" i="12"/>
  <c r="AB259" i="12" s="1"/>
  <c r="Z260" i="12"/>
  <c r="AB260" i="12" s="1"/>
  <c r="Z261" i="12"/>
  <c r="AB261" i="12" s="1"/>
  <c r="Z262" i="12"/>
  <c r="AB262" i="12" s="1"/>
  <c r="Z263" i="12"/>
  <c r="AB263" i="12" s="1"/>
  <c r="Z264" i="12"/>
  <c r="AB264" i="12" s="1"/>
  <c r="Z265" i="12"/>
  <c r="AB265" i="12" s="1"/>
  <c r="Z266" i="12"/>
  <c r="AB266" i="12" s="1"/>
  <c r="Z490" i="12"/>
  <c r="Z299" i="12"/>
  <c r="AB299" i="12" s="1"/>
  <c r="Z300" i="12"/>
  <c r="AB300" i="12" s="1"/>
  <c r="Z301" i="12"/>
  <c r="AB301" i="12" s="1"/>
  <c r="Z302" i="12"/>
  <c r="Z303" i="12"/>
  <c r="AB303" i="12" s="1"/>
  <c r="Z304" i="12"/>
  <c r="AB304" i="12" s="1"/>
  <c r="Z305" i="12"/>
  <c r="AB305" i="12" s="1"/>
  <c r="Z306" i="12"/>
  <c r="AB306" i="12" s="1"/>
  <c r="Z307" i="12"/>
  <c r="AB307" i="12" s="1"/>
  <c r="Z308" i="12"/>
  <c r="AB308" i="12" s="1"/>
  <c r="Z501" i="12"/>
  <c r="AB501" i="12" s="1"/>
  <c r="Z502" i="12"/>
  <c r="AB502" i="12" s="1"/>
  <c r="Z503" i="12"/>
  <c r="AB503" i="12" s="1"/>
  <c r="Z504" i="12"/>
  <c r="AB504" i="12" s="1"/>
  <c r="Z505" i="12"/>
  <c r="AB505" i="12" s="1"/>
  <c r="Z506" i="12"/>
  <c r="AB506" i="12" s="1"/>
  <c r="Z507" i="12"/>
  <c r="AB507" i="12" s="1"/>
  <c r="Z508" i="12"/>
  <c r="AB508" i="12" s="1"/>
  <c r="Z509" i="12"/>
  <c r="AB509" i="12" s="1"/>
  <c r="Z510" i="12"/>
  <c r="AB510" i="12" s="1"/>
  <c r="Z511" i="12"/>
  <c r="AB511" i="12" s="1"/>
  <c r="Z512" i="12"/>
  <c r="AB512" i="12" s="1"/>
  <c r="Z316" i="12"/>
  <c r="AB316" i="12" s="1"/>
  <c r="Z317" i="12"/>
  <c r="AB317" i="12" s="1"/>
  <c r="Z318" i="12"/>
  <c r="AB318" i="12" s="1"/>
  <c r="Z319" i="12"/>
  <c r="AB319" i="12" s="1"/>
  <c r="Z320" i="12"/>
  <c r="AB320" i="12" s="1"/>
  <c r="Z321" i="12"/>
  <c r="AB321" i="12" s="1"/>
  <c r="Z322" i="12"/>
  <c r="AB322" i="12" s="1"/>
  <c r="Z323" i="12"/>
  <c r="AB323" i="12" s="1"/>
  <c r="Z324" i="12"/>
  <c r="AB324" i="12" s="1"/>
  <c r="Z325" i="12"/>
  <c r="AB325" i="12" s="1"/>
  <c r="Z523" i="12"/>
  <c r="AB523" i="12" s="1"/>
  <c r="Z358" i="12"/>
  <c r="AB358" i="12" s="1"/>
  <c r="Z359" i="12"/>
  <c r="AB359" i="12" s="1"/>
  <c r="Z360" i="12"/>
  <c r="AB360" i="12" s="1"/>
  <c r="Z361" i="12"/>
  <c r="AB361" i="12" s="1"/>
  <c r="Z362" i="12"/>
  <c r="AB362" i="12" s="1"/>
  <c r="Z363" i="12"/>
  <c r="AB363" i="12" s="1"/>
  <c r="Z364" i="12"/>
  <c r="AB364" i="12" s="1"/>
  <c r="Z365" i="12"/>
  <c r="AB365" i="12" s="1"/>
  <c r="Z366" i="12"/>
  <c r="AB366" i="12" s="1"/>
  <c r="Z367" i="12"/>
  <c r="AB367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549" i="12"/>
  <c r="AB549" i="12" s="1"/>
  <c r="Z550" i="12"/>
  <c r="AB550" i="12" s="1"/>
  <c r="Z551" i="12"/>
  <c r="AB551" i="12" s="1"/>
  <c r="Z552" i="12"/>
  <c r="AB552" i="12" s="1"/>
  <c r="Z553" i="12"/>
  <c r="AB553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704" i="12"/>
  <c r="AB704" i="12" s="1"/>
  <c r="Z705" i="12"/>
  <c r="AB705" i="12" s="1"/>
  <c r="Z706" i="12"/>
  <c r="AB706" i="12" s="1"/>
  <c r="Z707" i="12"/>
  <c r="AB707" i="12" s="1"/>
  <c r="Z708" i="12"/>
  <c r="AB708" i="12" s="1"/>
  <c r="Z554" i="12"/>
  <c r="AB554" i="12" s="1"/>
  <c r="Z555" i="12"/>
  <c r="AB555" i="12" s="1"/>
  <c r="Z556" i="12"/>
  <c r="AB556" i="12" s="1"/>
  <c r="Z557" i="12"/>
  <c r="AB557" i="12" s="1"/>
  <c r="Z558" i="12"/>
  <c r="AB558" i="12" s="1"/>
  <c r="Z559" i="12"/>
  <c r="AB559" i="12" s="1"/>
  <c r="Z368" i="12"/>
  <c r="AB368" i="12" s="1"/>
  <c r="Z369" i="12"/>
  <c r="AB369" i="12" s="1"/>
  <c r="Z370" i="12"/>
  <c r="AB370" i="12" s="1"/>
  <c r="Z371" i="12"/>
  <c r="AB371" i="12" s="1"/>
  <c r="Z372" i="12"/>
  <c r="AB372" i="12" s="1"/>
  <c r="Z373" i="12"/>
  <c r="AB373" i="12" s="1"/>
  <c r="Z374" i="12"/>
  <c r="AB374" i="12" s="1"/>
  <c r="Z375" i="12"/>
  <c r="AB375" i="12" s="1"/>
  <c r="Z376" i="12"/>
  <c r="AB376" i="12" s="1"/>
  <c r="Z377" i="12"/>
  <c r="AB377" i="12" s="1"/>
  <c r="Z400" i="12"/>
  <c r="AB400" i="12" s="1"/>
  <c r="Z401" i="12"/>
  <c r="AB401" i="12" s="1"/>
  <c r="Z402" i="12"/>
  <c r="AB402" i="12" s="1"/>
  <c r="Z403" i="12"/>
  <c r="AB403" i="12" s="1"/>
  <c r="Z404" i="12"/>
  <c r="AB404" i="12" s="1"/>
  <c r="Z405" i="12"/>
  <c r="AB405" i="12" s="1"/>
  <c r="Z406" i="12"/>
  <c r="AB406" i="12" s="1"/>
  <c r="Z407" i="12"/>
  <c r="AB407" i="12" s="1"/>
  <c r="Z408" i="12"/>
  <c r="AB408" i="12" s="1"/>
  <c r="Z409" i="12"/>
  <c r="AB409" i="12" s="1"/>
  <c r="Z580" i="12"/>
  <c r="AB580" i="12" s="1"/>
  <c r="Z581" i="12"/>
  <c r="AB581" i="12" s="1"/>
  <c r="Z722" i="12"/>
  <c r="AB722" i="12" s="1"/>
  <c r="Z723" i="12"/>
  <c r="AB723" i="12" s="1"/>
  <c r="Z724" i="12"/>
  <c r="AB724" i="12" s="1"/>
  <c r="Z725" i="12"/>
  <c r="AB725" i="12" s="1"/>
  <c r="Z726" i="12"/>
  <c r="AB726" i="12" s="1"/>
  <c r="Z727" i="12"/>
  <c r="AB727" i="12" s="1"/>
  <c r="Z728" i="12"/>
  <c r="AB728" i="12" s="1"/>
  <c r="Z729" i="12"/>
  <c r="AB729" i="12" s="1"/>
  <c r="Z730" i="12"/>
  <c r="AB730" i="12" s="1"/>
  <c r="Z731" i="12"/>
  <c r="AB731" i="12" s="1"/>
  <c r="Z592" i="12"/>
  <c r="AB592" i="12" s="1"/>
  <c r="Z593" i="12"/>
  <c r="AB593" i="12" s="1"/>
  <c r="Z594" i="12"/>
  <c r="AB594" i="12" s="1"/>
  <c r="Z595" i="12"/>
  <c r="AB595" i="12" s="1"/>
  <c r="Z596" i="12"/>
  <c r="AB596" i="12" s="1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AB610" i="12" s="1"/>
  <c r="Z611" i="12"/>
  <c r="AB611" i="12" s="1"/>
  <c r="Z612" i="12"/>
  <c r="AB612" i="12" s="1"/>
  <c r="Z613" i="12"/>
  <c r="AB613" i="12" s="1"/>
  <c r="Z614" i="12"/>
  <c r="AB614" i="12" s="1"/>
  <c r="Z615" i="12"/>
  <c r="AB615" i="12" s="1"/>
  <c r="Z616" i="12"/>
  <c r="AB616" i="12" s="1"/>
  <c r="Z617" i="12"/>
  <c r="AB617" i="12" s="1"/>
  <c r="Z618" i="12"/>
  <c r="AB618" i="12" s="1"/>
  <c r="Z619" i="12"/>
  <c r="AB619" i="12" s="1"/>
  <c r="Z620" i="12"/>
  <c r="AB620" i="12" s="1"/>
  <c r="Z621" i="12"/>
  <c r="AB621" i="12" s="1"/>
  <c r="Z622" i="12"/>
  <c r="AB622" i="12" s="1"/>
  <c r="Z427" i="12"/>
  <c r="AB427" i="12" s="1"/>
  <c r="Z428" i="12"/>
  <c r="AB428" i="12" s="1"/>
  <c r="Z429" i="12"/>
  <c r="AB429" i="12" s="1"/>
  <c r="Z430" i="12"/>
  <c r="AB430" i="12" s="1"/>
  <c r="Z431" i="12"/>
  <c r="AB431" i="12" s="1"/>
  <c r="Z432" i="12"/>
  <c r="AB432" i="12" s="1"/>
  <c r="Z433" i="12"/>
  <c r="AB433" i="12" s="1"/>
  <c r="Z434" i="12"/>
  <c r="AB434" i="12" s="1"/>
  <c r="Z435" i="12"/>
  <c r="AB435" i="12" s="1"/>
  <c r="Z436" i="12"/>
  <c r="AB436" i="12" s="1"/>
  <c r="Z437" i="12"/>
  <c r="AB437" i="12" s="1"/>
  <c r="Z438" i="12"/>
  <c r="AB438" i="12" s="1"/>
  <c r="Z439" i="12"/>
  <c r="AB439" i="12" s="1"/>
  <c r="Z440" i="12"/>
  <c r="AB440" i="12" s="1"/>
  <c r="Z441" i="12"/>
  <c r="AB441" i="12" s="1"/>
  <c r="Z442" i="12"/>
  <c r="AB442" i="12" s="1"/>
  <c r="Z443" i="12"/>
  <c r="AB443" i="12" s="1"/>
  <c r="Z444" i="12"/>
  <c r="AB444" i="12" s="1"/>
  <c r="Z445" i="12"/>
  <c r="AB445" i="12" s="1"/>
  <c r="Z446" i="12"/>
  <c r="AB446" i="12" s="1"/>
  <c r="Z643" i="12"/>
  <c r="AB643" i="12" s="1"/>
  <c r="Z644" i="12"/>
  <c r="AB644" i="12" s="1"/>
  <c r="Z645" i="12"/>
  <c r="AB645" i="12" s="1"/>
  <c r="Z646" i="12"/>
  <c r="AB646" i="12" s="1"/>
  <c r="Z647" i="12"/>
  <c r="AB647" i="12" s="1"/>
  <c r="Z648" i="12"/>
  <c r="AB648" i="12" s="1"/>
  <c r="Z649" i="12"/>
  <c r="AB649" i="12" s="1"/>
  <c r="Z454" i="12"/>
  <c r="AB454" i="12" s="1"/>
  <c r="Z455" i="12"/>
  <c r="AB455" i="12" s="1"/>
  <c r="Z456" i="12"/>
  <c r="AB456" i="12" s="1"/>
  <c r="Z457" i="12"/>
  <c r="AB457" i="12" s="1"/>
  <c r="Z458" i="12"/>
  <c r="AB458" i="12" s="1"/>
  <c r="Z459" i="12"/>
  <c r="AB459" i="12" s="1"/>
  <c r="Z460" i="12"/>
  <c r="AB460" i="12" s="1"/>
  <c r="Z461" i="12"/>
  <c r="AB461" i="12" s="1"/>
  <c r="Z462" i="12"/>
  <c r="AB462" i="12" s="1"/>
  <c r="Z463" i="12"/>
  <c r="AB463" i="12" s="1"/>
  <c r="Z744" i="12"/>
  <c r="AB744" i="12" s="1"/>
  <c r="Z745" i="12"/>
  <c r="AB745" i="12" s="1"/>
  <c r="Z746" i="12"/>
  <c r="AB746" i="12" s="1"/>
  <c r="Z747" i="12"/>
  <c r="AB747" i="12" s="1"/>
  <c r="Z748" i="12"/>
  <c r="AB748" i="12" s="1"/>
  <c r="Z749" i="12"/>
  <c r="AB749" i="12" s="1"/>
  <c r="Z750" i="12"/>
  <c r="AB750" i="12" s="1"/>
  <c r="Z751" i="12"/>
  <c r="AB751" i="12" s="1"/>
  <c r="Z752" i="12"/>
  <c r="AB752" i="12" s="1"/>
  <c r="Z753" i="12"/>
  <c r="AB753" i="12" s="1"/>
  <c r="Z670" i="12"/>
  <c r="AB670" i="12" s="1"/>
  <c r="Z671" i="12"/>
  <c r="AB671" i="12" s="1"/>
  <c r="Z672" i="12"/>
  <c r="AB672" i="12" s="1"/>
  <c r="Z673" i="12"/>
  <c r="AB673" i="12" s="1"/>
  <c r="Z674" i="12"/>
  <c r="AB674" i="12" s="1"/>
  <c r="Z675" i="12"/>
  <c r="AB675" i="12" s="1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AB682" i="12" s="1"/>
  <c r="Z683" i="12"/>
  <c r="AB683" i="12" s="1"/>
  <c r="Z684" i="12"/>
  <c r="AB684" i="12" s="1"/>
  <c r="Z685" i="12"/>
  <c r="AB685" i="12" s="1"/>
  <c r="Z686" i="12"/>
  <c r="AB686" i="12" s="1"/>
  <c r="Z687" i="12"/>
  <c r="AB687" i="12" s="1"/>
  <c r="Z688" i="12"/>
  <c r="AB688" i="12" s="1"/>
  <c r="Z689" i="12"/>
  <c r="AB689" i="12" s="1"/>
  <c r="Z690" i="12"/>
  <c r="AB690" i="12" s="1"/>
  <c r="Z691" i="12"/>
  <c r="AB691" i="12" s="1"/>
  <c r="Z692" i="12"/>
  <c r="AB692" i="12" s="1"/>
  <c r="Z693" i="12"/>
  <c r="AB693" i="12" s="1"/>
  <c r="Z694" i="12"/>
  <c r="AB694" i="12" s="1"/>
  <c r="Z695" i="12"/>
  <c r="AB695" i="12" s="1"/>
  <c r="Z696" i="12"/>
  <c r="AB696" i="12" s="1"/>
  <c r="Z697" i="12"/>
  <c r="AB697" i="12" s="1"/>
  <c r="Z698" i="12"/>
  <c r="AB698" i="12" s="1"/>
  <c r="Z470" i="12"/>
  <c r="AB470" i="12" s="1"/>
  <c r="Z471" i="12"/>
  <c r="Z472" i="12"/>
  <c r="AB472" i="12" s="1"/>
  <c r="Z473" i="12"/>
  <c r="AB473" i="12" s="1"/>
  <c r="Z474" i="12"/>
  <c r="AB474" i="12" s="1"/>
  <c r="Z475" i="12"/>
  <c r="AB475" i="12" s="1"/>
  <c r="Z476" i="12"/>
  <c r="AB476" i="12" s="1"/>
  <c r="Z477" i="12"/>
  <c r="AB477" i="12" s="1"/>
  <c r="Z478" i="12"/>
  <c r="AB478" i="12" s="1"/>
  <c r="Z479" i="12"/>
  <c r="AB479" i="12" s="1"/>
  <c r="Z709" i="12"/>
  <c r="AB709" i="12" s="1"/>
  <c r="Z710" i="12"/>
  <c r="AB710" i="12" s="1"/>
  <c r="Z711" i="12"/>
  <c r="AB711" i="12" s="1"/>
  <c r="Z712" i="12"/>
  <c r="AB712" i="12" s="1"/>
  <c r="Z713" i="12"/>
  <c r="AB713" i="12" s="1"/>
  <c r="Z714" i="12"/>
  <c r="AB714" i="12" s="1"/>
  <c r="Z715" i="12"/>
  <c r="AB715" i="12" s="1"/>
  <c r="Z716" i="12"/>
  <c r="AB716" i="12" s="1"/>
  <c r="Z717" i="12"/>
  <c r="AB717" i="12" s="1"/>
  <c r="Z718" i="12"/>
  <c r="AB718" i="12" s="1"/>
  <c r="Z719" i="12"/>
  <c r="AB719" i="12" s="1"/>
  <c r="Z720" i="12"/>
  <c r="AB720" i="12" s="1"/>
  <c r="Z721" i="12"/>
  <c r="AB721" i="12" s="1"/>
  <c r="Z480" i="12"/>
  <c r="AB480" i="12" s="1"/>
  <c r="Z481" i="12"/>
  <c r="AB481" i="12" s="1"/>
  <c r="Z482" i="12"/>
  <c r="AB482" i="12" s="1"/>
  <c r="Z483" i="12"/>
  <c r="AB483" i="12" s="1"/>
  <c r="Z484" i="12"/>
  <c r="AB484" i="12" s="1"/>
  <c r="Z485" i="12"/>
  <c r="AB485" i="12" s="1"/>
  <c r="Z486" i="12"/>
  <c r="AB486" i="12" s="1"/>
  <c r="Z487" i="12"/>
  <c r="AB487" i="12" s="1"/>
  <c r="Z488" i="12"/>
  <c r="AB488" i="12" s="1"/>
  <c r="Z489" i="12"/>
  <c r="AB489" i="12" s="1"/>
  <c r="Z732" i="12"/>
  <c r="AB732" i="12" s="1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739" i="12"/>
  <c r="AB739" i="12" s="1"/>
  <c r="Z740" i="12"/>
  <c r="AB740" i="12" s="1"/>
  <c r="Z741" i="12"/>
  <c r="AB741" i="12" s="1"/>
  <c r="Z742" i="12"/>
  <c r="AB742" i="12" s="1"/>
  <c r="Z743" i="12"/>
  <c r="AB743" i="12" s="1"/>
  <c r="Z491" i="12"/>
  <c r="AB491" i="12" s="1"/>
  <c r="Z492" i="12"/>
  <c r="AB492" i="12" s="1"/>
  <c r="Z493" i="12"/>
  <c r="AB493" i="12" s="1"/>
  <c r="Z494" i="12"/>
  <c r="AB494" i="12" s="1"/>
  <c r="Z495" i="12"/>
  <c r="AB495" i="12" s="1"/>
  <c r="Z496" i="12"/>
  <c r="AB496" i="12" s="1"/>
  <c r="Z497" i="12"/>
  <c r="Z498" i="12"/>
  <c r="AB498" i="12" s="1"/>
  <c r="Z499" i="12"/>
  <c r="AB499" i="12" s="1"/>
  <c r="Z500" i="12"/>
  <c r="AB500" i="12" s="1"/>
  <c r="Z754" i="12"/>
  <c r="AB754" i="12" s="1"/>
  <c r="Z755" i="12"/>
  <c r="AB755" i="12" s="1"/>
  <c r="Z756" i="12"/>
  <c r="AB756" i="12" s="1"/>
  <c r="Z757" i="12"/>
  <c r="AB757" i="12" s="1"/>
  <c r="Z758" i="12"/>
  <c r="AB758" i="12" s="1"/>
  <c r="Z759" i="12"/>
  <c r="AB759" i="12" s="1"/>
  <c r="Z760" i="12"/>
  <c r="AB760" i="12" s="1"/>
  <c r="Z761" i="12"/>
  <c r="AB761" i="12" s="1"/>
  <c r="Z762" i="12"/>
  <c r="AB762" i="12" s="1"/>
  <c r="Z763" i="12"/>
  <c r="AB763" i="12" s="1"/>
  <c r="Z764" i="12"/>
  <c r="AB764" i="12" s="1"/>
  <c r="Z765" i="12"/>
  <c r="AB765" i="12" s="1"/>
  <c r="Z766" i="12"/>
  <c r="AB766" i="12" s="1"/>
  <c r="Z767" i="12"/>
  <c r="AB767" i="12" s="1"/>
  <c r="Z768" i="12"/>
  <c r="AB768" i="12" s="1"/>
  <c r="Z769" i="12"/>
  <c r="AB769" i="12" s="1"/>
  <c r="Z770" i="12"/>
  <c r="AB770" i="12" s="1"/>
  <c r="Z771" i="12"/>
  <c r="AB771" i="12" s="1"/>
  <c r="Z772" i="12"/>
  <c r="AB772" i="12" s="1"/>
  <c r="Z773" i="12"/>
  <c r="AB773" i="12" s="1"/>
  <c r="Z774" i="12"/>
  <c r="AB774" i="12" s="1"/>
  <c r="Z775" i="12"/>
  <c r="AB775" i="12" s="1"/>
  <c r="Z776" i="12"/>
  <c r="AB776" i="12" s="1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AB783" i="12" s="1"/>
  <c r="Z784" i="12"/>
  <c r="AB784" i="12" s="1"/>
  <c r="Z785" i="12"/>
  <c r="AB785" i="12" s="1"/>
  <c r="Z786" i="12"/>
  <c r="AB786" i="12" s="1"/>
  <c r="Z787" i="12"/>
  <c r="AB787" i="12" s="1"/>
  <c r="Z788" i="12"/>
  <c r="AB788" i="12" s="1"/>
  <c r="Z789" i="12"/>
  <c r="AB789" i="12" s="1"/>
  <c r="Z790" i="12"/>
  <c r="AB790" i="12" s="1"/>
  <c r="Z791" i="12"/>
  <c r="AB791" i="12" s="1"/>
  <c r="Z792" i="12"/>
  <c r="AB792" i="12" s="1"/>
  <c r="Z793" i="12"/>
  <c r="AB793" i="12" s="1"/>
  <c r="Z794" i="12"/>
  <c r="AB794" i="12" s="1"/>
  <c r="Z795" i="12"/>
  <c r="AB795" i="12" s="1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809" i="12"/>
  <c r="AB809" i="12" s="1"/>
  <c r="Z810" i="12"/>
  <c r="AB810" i="12" s="1"/>
  <c r="Z811" i="12"/>
  <c r="AB811" i="12" s="1"/>
  <c r="Z812" i="12"/>
  <c r="AB812" i="12" s="1"/>
  <c r="Z813" i="12"/>
  <c r="AB813" i="12" s="1"/>
  <c r="Z814" i="12"/>
  <c r="AB814" i="12" s="1"/>
  <c r="Z815" i="12"/>
  <c r="AB815" i="12" s="1"/>
  <c r="Z816" i="12"/>
  <c r="AB816" i="12" s="1"/>
  <c r="Z817" i="12"/>
  <c r="AB817" i="12" s="1"/>
  <c r="Z818" i="12"/>
  <c r="AB818" i="12" s="1"/>
  <c r="Z819" i="12"/>
  <c r="AB819" i="12" s="1"/>
  <c r="Z820" i="12"/>
  <c r="AB820" i="12" s="1"/>
  <c r="Z821" i="12"/>
  <c r="AB821" i="12" s="1"/>
  <c r="Z822" i="12"/>
  <c r="AB822" i="12" s="1"/>
  <c r="Z823" i="12"/>
  <c r="AB823" i="12" s="1"/>
  <c r="Z824" i="12"/>
  <c r="AB824" i="12" s="1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AB831" i="12" s="1"/>
  <c r="Z832" i="12"/>
  <c r="AB832" i="12" s="1"/>
  <c r="Z833" i="12"/>
  <c r="AB833" i="12" s="1"/>
  <c r="Z834" i="12"/>
  <c r="AB834" i="12" s="1"/>
  <c r="Z835" i="12"/>
  <c r="AB835" i="12" s="1"/>
  <c r="Z836" i="12"/>
  <c r="AB836" i="12" s="1"/>
  <c r="Z837" i="12"/>
  <c r="AB837" i="12" s="1"/>
  <c r="Z838" i="12"/>
  <c r="AB838" i="12" s="1"/>
  <c r="Z839" i="12"/>
  <c r="AB839" i="12" s="1"/>
  <c r="Z840" i="12"/>
  <c r="AB840" i="12" s="1"/>
  <c r="Z841" i="12"/>
  <c r="AB841" i="12" s="1"/>
  <c r="Z842" i="12"/>
  <c r="AB842" i="12" s="1"/>
  <c r="Z843" i="12"/>
  <c r="AB843" i="12" s="1"/>
  <c r="Z844" i="12"/>
  <c r="AB844" i="12" s="1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AB855" i="12" s="1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AB862" i="12" s="1"/>
  <c r="Z863" i="12"/>
  <c r="AB863" i="12" s="1"/>
  <c r="Z864" i="12"/>
  <c r="AB864" i="12" s="1"/>
  <c r="Z865" i="12"/>
  <c r="AB865" i="12" s="1"/>
  <c r="Z866" i="12"/>
  <c r="AB866" i="12" s="1"/>
  <c r="Z867" i="12"/>
  <c r="AB867" i="12" s="1"/>
  <c r="Z868" i="12"/>
  <c r="AB868" i="12" s="1"/>
  <c r="Z869" i="12"/>
  <c r="AB869" i="12" s="1"/>
  <c r="Z870" i="12"/>
  <c r="AB870" i="12" s="1"/>
  <c r="Z871" i="12"/>
  <c r="AB871" i="12" s="1"/>
  <c r="Z872" i="12"/>
  <c r="AB872" i="12" s="1"/>
  <c r="Z873" i="12"/>
  <c r="AB873" i="12" s="1"/>
  <c r="Z874" i="12"/>
  <c r="AB874" i="12" s="1"/>
  <c r="Z875" i="12"/>
  <c r="AB875" i="12" s="1"/>
  <c r="Z876" i="12"/>
  <c r="AB876" i="12" s="1"/>
  <c r="Z877" i="12"/>
  <c r="AB877" i="12" s="1"/>
  <c r="Z878" i="12"/>
  <c r="AB878" i="12" s="1"/>
  <c r="Z879" i="12"/>
  <c r="AB879" i="12" s="1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AB886" i="12" s="1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AB914" i="12" s="1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AB924" i="12" s="1"/>
  <c r="Z925" i="12"/>
  <c r="AB925" i="12" s="1"/>
  <c r="Z926" i="12"/>
  <c r="AB926" i="12" s="1"/>
  <c r="Z927" i="12"/>
  <c r="AB927" i="12" s="1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AB939" i="12" s="1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AB946" i="12" s="1"/>
  <c r="Z947" i="12"/>
  <c r="AB947" i="12" s="1"/>
  <c r="Z948" i="12"/>
  <c r="AB948" i="12" s="1"/>
  <c r="Z949" i="12"/>
  <c r="AB949" i="12" s="1"/>
  <c r="Z950" i="12"/>
  <c r="AB950" i="12" s="1"/>
  <c r="Z951" i="12"/>
  <c r="AB951" i="12" s="1"/>
  <c r="Z952" i="12"/>
  <c r="AB952" i="12" s="1"/>
  <c r="Z953" i="12"/>
  <c r="AB953" i="12" s="1"/>
  <c r="Z954" i="12"/>
  <c r="AB954" i="12" s="1"/>
  <c r="Z955" i="12"/>
  <c r="AB955" i="12" s="1"/>
  <c r="Z956" i="12"/>
  <c r="AB956" i="12" s="1"/>
  <c r="Z957" i="12"/>
  <c r="AB957" i="12" s="1"/>
  <c r="Z958" i="12"/>
  <c r="AB958" i="12" s="1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AB972" i="12" s="1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AB980" i="12" s="1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AB987" i="12" s="1"/>
  <c r="Z988" i="12"/>
  <c r="AB988" i="12" s="1"/>
  <c r="Z989" i="12"/>
  <c r="AB989" i="12" s="1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AB1006" i="12" s="1"/>
  <c r="Z1007" i="12"/>
  <c r="AB1007" i="12" s="1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1014" i="12"/>
  <c r="AB1014" i="12" s="1"/>
  <c r="Z1015" i="12"/>
  <c r="AB1015" i="12" s="1"/>
  <c r="Z1016" i="12"/>
  <c r="AB1016" i="12" s="1"/>
  <c r="Z1017" i="12"/>
  <c r="AB1017" i="12" s="1"/>
  <c r="Z1018" i="12"/>
  <c r="AB1018" i="12" s="1"/>
  <c r="Z1019" i="12"/>
  <c r="AB1019" i="12" s="1"/>
  <c r="Z1020" i="12"/>
  <c r="AB1020" i="12" s="1"/>
  <c r="Z1021" i="12"/>
  <c r="AB1021" i="12" s="1"/>
  <c r="Z1022" i="12"/>
  <c r="AB1022" i="12" s="1"/>
  <c r="Z1023" i="12"/>
  <c r="AB1023" i="12" s="1"/>
  <c r="Z1024" i="12"/>
  <c r="AB1024" i="12" s="1"/>
  <c r="Z1025" i="12"/>
  <c r="AB1025" i="12" s="1"/>
  <c r="Z1026" i="12"/>
  <c r="AB1026" i="12" s="1"/>
  <c r="Z1027" i="12"/>
  <c r="AB1027" i="12" s="1"/>
  <c r="Z1028" i="12"/>
  <c r="AB1028" i="12" s="1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AB1035" i="12" s="1"/>
  <c r="Z1036" i="12"/>
  <c r="AB1036" i="12" s="1"/>
  <c r="Z1037" i="12"/>
  <c r="AB1037" i="12" s="1"/>
  <c r="Z1038" i="12"/>
  <c r="AB1038" i="12" s="1"/>
  <c r="Z1039" i="12"/>
  <c r="AB1039" i="12" s="1"/>
  <c r="Z1040" i="12"/>
  <c r="AB1040" i="12" s="1"/>
  <c r="Z1041" i="12"/>
  <c r="AB1041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AB1047" i="12" s="1"/>
  <c r="Z1048" i="12"/>
  <c r="AB1048" i="12" s="1"/>
  <c r="Z1049" i="12"/>
  <c r="AB1049" i="12" s="1"/>
  <c r="Z1050" i="12"/>
  <c r="AB1050" i="12" s="1"/>
  <c r="Z1051" i="12"/>
  <c r="AB1051" i="12" s="1"/>
  <c r="Z1052" i="12"/>
  <c r="AB1052" i="12" s="1"/>
  <c r="Z1053" i="12"/>
  <c r="AB1053" i="12" s="1"/>
  <c r="Z1054" i="12"/>
  <c r="AB1054" i="12" s="1"/>
  <c r="Z1055" i="12"/>
  <c r="AB1055" i="12" s="1"/>
  <c r="Z1056" i="12"/>
  <c r="AB1056" i="12" s="1"/>
  <c r="Z1057" i="12"/>
  <c r="AB1057" i="12" s="1"/>
  <c r="Z1058" i="12"/>
  <c r="AB1058" i="12" s="1"/>
  <c r="Z1059" i="12"/>
  <c r="AB1059" i="12" s="1"/>
  <c r="Z1060" i="12"/>
  <c r="AB1060" i="12" s="1"/>
  <c r="Z1061" i="12"/>
  <c r="AB1061" i="12" s="1"/>
  <c r="Z1062" i="12"/>
  <c r="AB1062" i="12" s="1"/>
  <c r="Z1063" i="12"/>
  <c r="AB1063" i="12" s="1"/>
  <c r="Z1064" i="12"/>
  <c r="AB1064" i="12" s="1"/>
  <c r="Z1065" i="12"/>
  <c r="AB1065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AB1083" i="12" s="1"/>
  <c r="Z1084" i="12"/>
  <c r="AB1084" i="12" s="1"/>
  <c r="Z1085" i="12"/>
  <c r="AB1085" i="12" s="1"/>
  <c r="Z1086" i="12"/>
  <c r="AB1086" i="12" s="1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AB1095" i="12" s="1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AB1102" i="12" s="1"/>
  <c r="Z1103" i="12"/>
  <c r="AB1103" i="12" s="1"/>
  <c r="Z1104" i="12"/>
  <c r="AB1104" i="12" s="1"/>
  <c r="Z1105" i="12"/>
  <c r="AB1105" i="12" s="1"/>
  <c r="Z1106" i="12"/>
  <c r="AB1106" i="12" s="1"/>
  <c r="Z1107" i="12"/>
  <c r="AB1107" i="12" s="1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AB1119" i="12" s="1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AB1126" i="12" s="1"/>
  <c r="Z1127" i="12"/>
  <c r="AB1127" i="12" s="1"/>
  <c r="Z1128" i="12"/>
  <c r="AB1128" i="12" s="1"/>
  <c r="Z1129" i="12"/>
  <c r="AB1129" i="12" s="1"/>
  <c r="Z1130" i="12"/>
  <c r="AB1130" i="12" s="1"/>
  <c r="Z1131" i="12"/>
  <c r="AB1131" i="12" s="1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AB1155" i="12" s="1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AB1167" i="12" s="1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1176" i="12"/>
  <c r="AB1176" i="12" s="1"/>
  <c r="Z1177" i="12"/>
  <c r="AB117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AB1186" i="12" s="1"/>
  <c r="Z1187" i="12"/>
  <c r="AB1187" i="12" s="1"/>
  <c r="Z1188" i="12"/>
  <c r="AB1188" i="12" s="1"/>
  <c r="Z1189" i="12"/>
  <c r="AB1189" i="12" s="1"/>
  <c r="Z1190" i="12"/>
  <c r="AB1190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1208" i="12"/>
  <c r="AB1208" i="12" s="1"/>
  <c r="Z1209" i="12"/>
  <c r="AB1209" i="12" s="1"/>
  <c r="Z1210" i="12"/>
  <c r="AB1210" i="12" s="1"/>
  <c r="Z1211" i="12"/>
  <c r="AB1211" i="12" s="1"/>
  <c r="Z1212" i="12"/>
  <c r="AB1212" i="12" s="1"/>
  <c r="Z1213" i="12"/>
  <c r="AB1213" i="12" s="1"/>
  <c r="Z1214" i="12"/>
  <c r="AB1214" i="12" s="1"/>
  <c r="Z1215" i="12"/>
  <c r="AB1215" i="12" s="1"/>
  <c r="Z1216" i="12"/>
  <c r="AB1216" i="12" s="1"/>
  <c r="Z1217" i="12"/>
  <c r="AB1217" i="12" s="1"/>
  <c r="Z1218" i="12"/>
  <c r="AB1218" i="12" s="1"/>
  <c r="Z1219" i="12"/>
  <c r="AB1219" i="12" s="1"/>
  <c r="Z1220" i="12"/>
  <c r="AB1220" i="12" s="1"/>
  <c r="Z1221" i="12"/>
  <c r="AB1221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AB1227" i="12" s="1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AB1234" i="12" s="1"/>
  <c r="Z1235" i="12"/>
  <c r="AB1235" i="12" s="1"/>
  <c r="Z1236" i="12"/>
  <c r="AB1236" i="12" s="1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AB1246" i="12" s="1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261" i="12"/>
  <c r="AB1261" i="12" s="1"/>
  <c r="Z1262" i="12"/>
  <c r="AB1262" i="12" s="1"/>
  <c r="Z1263" i="12"/>
  <c r="AB1263" i="12" s="1"/>
  <c r="Z1264" i="12"/>
  <c r="AB1264" i="12" s="1"/>
  <c r="Z1265" i="12"/>
  <c r="AB1265" i="12" s="1"/>
  <c r="Z1266" i="12"/>
  <c r="AB1266" i="12" s="1"/>
  <c r="Z1267" i="12"/>
  <c r="AB1267" i="12" s="1"/>
  <c r="Z1268" i="12"/>
  <c r="AB1268" i="12" s="1"/>
  <c r="Z1269" i="12"/>
  <c r="AB1269" i="12" s="1"/>
  <c r="Z1270" i="12"/>
  <c r="AB1270" i="12" s="1"/>
  <c r="Z1271" i="12"/>
  <c r="AB1271" i="12" s="1"/>
  <c r="Z1272" i="12"/>
  <c r="AB1272" i="12" s="1"/>
  <c r="Z1273" i="12"/>
  <c r="AB1273" i="12" s="1"/>
  <c r="Z1274" i="12"/>
  <c r="AB1274" i="12" s="1"/>
  <c r="Z1275" i="12"/>
  <c r="AB1275" i="12" s="1"/>
  <c r="Z1276" i="12"/>
  <c r="AB1276" i="12" s="1"/>
  <c r="Z1277" i="12"/>
  <c r="AB1277" i="12" s="1"/>
  <c r="Z1278" i="12"/>
  <c r="AB1278" i="12" s="1"/>
  <c r="Z1279" i="12"/>
  <c r="AB1279" i="12" s="1"/>
  <c r="Z1280" i="12"/>
  <c r="AB1280" i="12" s="1"/>
  <c r="Z1281" i="12"/>
  <c r="AB1281" i="12" s="1"/>
  <c r="Z1282" i="12"/>
  <c r="AB1282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Z1290" i="12"/>
  <c r="AB1290" i="12" s="1"/>
  <c r="Z1291" i="12"/>
  <c r="AB1291" i="12" s="1"/>
  <c r="Z1292" i="12"/>
  <c r="AB1292" i="12" s="1"/>
  <c r="Z1293" i="12"/>
  <c r="AB1293" i="12" s="1"/>
  <c r="Z1294" i="12"/>
  <c r="AB1294" i="12" s="1"/>
  <c r="Z1295" i="12"/>
  <c r="AB1295" i="12" s="1"/>
  <c r="Z1296" i="12"/>
  <c r="AB1296" i="12" s="1"/>
  <c r="Z1297" i="12"/>
  <c r="AB1297" i="12" s="1"/>
  <c r="Z1298" i="12"/>
  <c r="AB1298" i="12" s="1"/>
  <c r="Z1299" i="12"/>
  <c r="AB1299" i="12" s="1"/>
  <c r="Z1300" i="12"/>
  <c r="AB1300" i="12" s="1"/>
  <c r="Z1301" i="12"/>
  <c r="AB1301" i="12" s="1"/>
  <c r="Z1302" i="12"/>
  <c r="AB1302" i="12" s="1"/>
  <c r="Z1303" i="12"/>
  <c r="AB1303" i="12" s="1"/>
  <c r="Z1304" i="12"/>
  <c r="AB1304" i="12" s="1"/>
  <c r="Z1305" i="12"/>
  <c r="AB1305" i="12" s="1"/>
  <c r="Z1306" i="12"/>
  <c r="AB1306" i="12" s="1"/>
  <c r="Z1307" i="12"/>
  <c r="AB1307" i="12" s="1"/>
  <c r="Z1308" i="12"/>
  <c r="AB1308" i="12" s="1"/>
  <c r="Z1309" i="12"/>
  <c r="AB1309" i="12" s="1"/>
  <c r="Z1310" i="12"/>
  <c r="AB1310" i="12" s="1"/>
  <c r="Z1311" i="12"/>
  <c r="AB1311" i="12" s="1"/>
  <c r="Z1312" i="12"/>
  <c r="AB1312" i="12" s="1"/>
  <c r="Z1313" i="12"/>
  <c r="AB1313" i="12" s="1"/>
  <c r="Z1314" i="12"/>
  <c r="AB1314" i="12" s="1"/>
  <c r="Z1315" i="12"/>
  <c r="AB1315" i="12" s="1"/>
  <c r="Z1316" i="12"/>
  <c r="AB1316" i="12" s="1"/>
  <c r="Z1317" i="12"/>
  <c r="AB1317" i="12" s="1"/>
  <c r="Z1318" i="12"/>
  <c r="AB1318" i="12" s="1"/>
  <c r="Z1319" i="12"/>
  <c r="AB1319" i="12" s="1"/>
  <c r="Z1320" i="12"/>
  <c r="AB1320" i="12" s="1"/>
  <c r="Z1321" i="12"/>
  <c r="AB1321" i="12" s="1"/>
  <c r="Z1322" i="12"/>
  <c r="AB1322" i="12" s="1"/>
  <c r="Z1323" i="12"/>
  <c r="AB1323" i="12" s="1"/>
  <c r="Z1324" i="12"/>
  <c r="AB1324" i="12" s="1"/>
  <c r="Z1325" i="12"/>
  <c r="AB1325" i="12" s="1"/>
  <c r="Z1326" i="12"/>
  <c r="AB1326" i="12" s="1"/>
  <c r="Z1327" i="12"/>
  <c r="AB1327" i="12" s="1"/>
  <c r="Z1328" i="12"/>
  <c r="AB1328" i="12" s="1"/>
  <c r="Z1329" i="12"/>
  <c r="AB1329" i="12" s="1"/>
  <c r="Z1330" i="12"/>
  <c r="AB1330" i="12" s="1"/>
  <c r="Z1331" i="12"/>
  <c r="AB1331" i="12" s="1"/>
  <c r="Z1332" i="12"/>
  <c r="AB1332" i="12" s="1"/>
  <c r="Z1333" i="12"/>
  <c r="AB1333" i="12" s="1"/>
  <c r="Z1334" i="12"/>
  <c r="AB1334" i="12" s="1"/>
  <c r="Z1335" i="12"/>
  <c r="AB1335" i="12" s="1"/>
  <c r="Z1336" i="12"/>
  <c r="AB1336" i="12" s="1"/>
  <c r="AA2" i="12"/>
  <c r="AC2" i="12" s="1"/>
  <c r="AA3" i="12"/>
  <c r="AC3" i="12" s="1"/>
  <c r="AA4" i="12"/>
  <c r="AC4" i="12" s="1"/>
  <c r="AA5" i="12"/>
  <c r="AC5" i="12" s="1"/>
  <c r="AA6" i="12"/>
  <c r="AC6" i="12" s="1"/>
  <c r="AA7" i="12"/>
  <c r="AC7" i="12" s="1"/>
  <c r="AA8" i="12"/>
  <c r="AC8" i="12" s="1"/>
  <c r="AA9" i="12"/>
  <c r="AC9" i="12" s="1"/>
  <c r="AA10" i="12"/>
  <c r="AC10" i="12" s="1"/>
  <c r="AA11" i="12"/>
  <c r="AC11" i="12" s="1"/>
  <c r="AA12" i="12"/>
  <c r="AC12" i="12" s="1"/>
  <c r="AA13" i="12"/>
  <c r="AC13" i="12" s="1"/>
  <c r="AA14" i="12"/>
  <c r="AC14" i="12" s="1"/>
  <c r="AA15" i="12"/>
  <c r="AC15" i="12" s="1"/>
  <c r="AA16" i="12"/>
  <c r="AC16" i="12" s="1"/>
  <c r="AA17" i="12"/>
  <c r="AC17" i="12" s="1"/>
  <c r="AA18" i="12"/>
  <c r="AC18" i="12" s="1"/>
  <c r="AA19" i="12"/>
  <c r="AC19" i="12" s="1"/>
  <c r="AA20" i="12"/>
  <c r="AC20" i="12" s="1"/>
  <c r="AA21" i="12"/>
  <c r="AC21" i="12" s="1"/>
  <c r="AA22" i="12"/>
  <c r="AC22" i="12" s="1"/>
  <c r="AC23" i="12"/>
  <c r="AA24" i="12"/>
  <c r="AC24" i="12" s="1"/>
  <c r="AA25" i="12"/>
  <c r="AC25" i="12" s="1"/>
  <c r="AA26" i="12"/>
  <c r="AC26" i="12" s="1"/>
  <c r="AA27" i="12"/>
  <c r="AC27" i="12" s="1"/>
  <c r="AA28" i="12"/>
  <c r="AC28" i="12" s="1"/>
  <c r="AA29" i="12"/>
  <c r="AC29" i="12" s="1"/>
  <c r="AA30" i="12"/>
  <c r="AC30" i="12" s="1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8" i="12"/>
  <c r="AC38" i="12" s="1"/>
  <c r="AA39" i="12"/>
  <c r="AC39" i="12" s="1"/>
  <c r="AA40" i="12"/>
  <c r="AC40" i="12" s="1"/>
  <c r="AA41" i="12"/>
  <c r="AC41" i="12" s="1"/>
  <c r="AA42" i="12"/>
  <c r="AC42" i="12" s="1"/>
  <c r="AA43" i="12"/>
  <c r="AC43" i="12" s="1"/>
  <c r="AA44" i="12"/>
  <c r="AC44" i="12" s="1"/>
  <c r="AA45" i="12"/>
  <c r="AC45" i="12" s="1"/>
  <c r="AA46" i="12"/>
  <c r="AC46" i="12" s="1"/>
  <c r="AA47" i="12"/>
  <c r="AC47" i="12" s="1"/>
  <c r="AA48" i="12"/>
  <c r="AC48" i="12" s="1"/>
  <c r="AA49" i="12"/>
  <c r="AC49" i="12" s="1"/>
  <c r="AA50" i="12"/>
  <c r="AC50" i="12" s="1"/>
  <c r="AA51" i="12"/>
  <c r="AC51" i="12" s="1"/>
  <c r="AA52" i="12"/>
  <c r="AC52" i="12" s="1"/>
  <c r="AA53" i="12"/>
  <c r="AC53" i="12" s="1"/>
  <c r="AA54" i="12"/>
  <c r="AC54" i="12" s="1"/>
  <c r="AA55" i="12"/>
  <c r="AC55" i="12" s="1"/>
  <c r="AA56" i="12"/>
  <c r="AC56" i="12" s="1"/>
  <c r="AA57" i="12"/>
  <c r="AC57" i="12" s="1"/>
  <c r="AA58" i="12"/>
  <c r="AC58" i="12" s="1"/>
  <c r="AA582" i="12"/>
  <c r="AC582" i="12" s="1"/>
  <c r="AA583" i="12"/>
  <c r="AC583" i="12" s="1"/>
  <c r="AA584" i="12"/>
  <c r="AC584" i="12" s="1"/>
  <c r="AA585" i="12"/>
  <c r="AC585" i="12" s="1"/>
  <c r="AA586" i="12"/>
  <c r="AC586" i="12" s="1"/>
  <c r="AA587" i="12"/>
  <c r="AC587" i="12" s="1"/>
  <c r="AA588" i="12"/>
  <c r="AC588" i="12" s="1"/>
  <c r="AA589" i="12"/>
  <c r="AC589" i="12" s="1"/>
  <c r="AA590" i="12"/>
  <c r="AC590" i="12" s="1"/>
  <c r="AA591" i="12"/>
  <c r="AC591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64" i="12"/>
  <c r="AC64" i="12" s="1"/>
  <c r="AA65" i="12"/>
  <c r="AC65" i="12" s="1"/>
  <c r="AA66" i="12"/>
  <c r="AC66" i="12" s="1"/>
  <c r="AA67" i="12"/>
  <c r="AC67" i="12" s="1"/>
  <c r="AA68" i="12"/>
  <c r="AC68" i="12" s="1"/>
  <c r="AA79" i="12"/>
  <c r="AC79" i="12" s="1"/>
  <c r="AA80" i="12"/>
  <c r="AC80" i="12" s="1"/>
  <c r="AA81" i="12"/>
  <c r="AC81" i="12" s="1"/>
  <c r="AA82" i="12"/>
  <c r="AC82" i="12" s="1"/>
  <c r="AA83" i="12"/>
  <c r="AC83" i="12" s="1"/>
  <c r="AA84" i="12"/>
  <c r="AC84" i="12" s="1"/>
  <c r="AA85" i="12"/>
  <c r="AC85" i="12" s="1"/>
  <c r="AA86" i="12"/>
  <c r="AC86" i="12" s="1"/>
  <c r="AA87" i="12"/>
  <c r="AC87" i="12" s="1"/>
  <c r="AA88" i="12"/>
  <c r="AC88" i="12" s="1"/>
  <c r="AA89" i="12"/>
  <c r="AC89" i="12" s="1"/>
  <c r="AA90" i="12"/>
  <c r="AC90" i="12" s="1"/>
  <c r="AA91" i="12"/>
  <c r="AC91" i="12" s="1"/>
  <c r="AA92" i="12"/>
  <c r="AC9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28" i="12"/>
  <c r="AC628" i="12" s="1"/>
  <c r="AA629" i="12"/>
  <c r="AC629" i="12" s="1"/>
  <c r="AA630" i="12"/>
  <c r="AC630" i="12" s="1"/>
  <c r="AA631" i="12"/>
  <c r="AC631" i="12" s="1"/>
  <c r="AA632" i="12"/>
  <c r="AC632" i="12" s="1"/>
  <c r="AA69" i="12"/>
  <c r="AC69" i="12" s="1"/>
  <c r="AA70" i="12"/>
  <c r="AC70" i="12" s="1"/>
  <c r="AA71" i="12"/>
  <c r="AC71" i="12" s="1"/>
  <c r="AA72" i="12"/>
  <c r="AC72" i="12" s="1"/>
  <c r="AA73" i="12"/>
  <c r="AC73" i="12" s="1"/>
  <c r="AA74" i="12"/>
  <c r="AC74" i="12" s="1"/>
  <c r="AA75" i="12"/>
  <c r="AC75" i="12" s="1"/>
  <c r="AA76" i="12"/>
  <c r="AC76" i="12" s="1"/>
  <c r="AA77" i="12"/>
  <c r="AC77" i="12" s="1"/>
  <c r="AA78" i="12"/>
  <c r="AC78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421" i="12"/>
  <c r="AC421" i="12" s="1"/>
  <c r="AA422" i="12"/>
  <c r="AC422" i="12" s="1"/>
  <c r="AA423" i="12"/>
  <c r="AC423" i="12" s="1"/>
  <c r="AA424" i="12"/>
  <c r="AC424" i="12" s="1"/>
  <c r="AA425" i="12"/>
  <c r="AC425" i="12" s="1"/>
  <c r="AA123" i="12"/>
  <c r="AC123" i="12" s="1"/>
  <c r="AA93" i="12"/>
  <c r="AC93" i="12" s="1"/>
  <c r="AA94" i="12"/>
  <c r="AC94" i="12" s="1"/>
  <c r="AA95" i="12"/>
  <c r="AC95" i="12" s="1"/>
  <c r="AA96" i="12"/>
  <c r="AC96" i="12" s="1"/>
  <c r="AA97" i="12"/>
  <c r="AC97" i="12" s="1"/>
  <c r="AA98" i="12"/>
  <c r="AC98" i="12" s="1"/>
  <c r="AA99" i="12"/>
  <c r="AC99" i="12" s="1"/>
  <c r="AA100" i="12"/>
  <c r="AC100" i="12" s="1"/>
  <c r="AA101" i="12"/>
  <c r="AC101" i="12" s="1"/>
  <c r="AA102" i="12"/>
  <c r="AC102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529" i="12"/>
  <c r="AC529" i="12" s="1"/>
  <c r="AA530" i="12"/>
  <c r="AC530" i="12" s="1"/>
  <c r="AA531" i="12"/>
  <c r="AC531" i="12" s="1"/>
  <c r="AA532" i="12"/>
  <c r="AC532" i="12" s="1"/>
  <c r="AA533" i="12"/>
  <c r="AC533" i="12" s="1"/>
  <c r="AA144" i="12"/>
  <c r="AC144" i="12" s="1"/>
  <c r="AA145" i="12"/>
  <c r="AC145" i="12" s="1"/>
  <c r="AA146" i="12"/>
  <c r="AC146" i="12" s="1"/>
  <c r="AA147" i="12"/>
  <c r="AC147" i="12" s="1"/>
  <c r="AA148" i="12"/>
  <c r="AC148" i="12" s="1"/>
  <c r="AA149" i="12"/>
  <c r="AC149" i="12" s="1"/>
  <c r="AA150" i="12"/>
  <c r="AC150" i="12" s="1"/>
  <c r="AA103" i="12"/>
  <c r="AC103" i="12" s="1"/>
  <c r="AA104" i="12"/>
  <c r="AC104" i="12" s="1"/>
  <c r="AA105" i="12"/>
  <c r="AC105" i="12" s="1"/>
  <c r="AA106" i="12"/>
  <c r="AC106" i="12" s="1"/>
  <c r="AA107" i="12"/>
  <c r="AC107" i="12" s="1"/>
  <c r="AA108" i="12"/>
  <c r="AC108" i="12" s="1"/>
  <c r="AA109" i="12"/>
  <c r="AC109" i="12" s="1"/>
  <c r="AA110" i="12"/>
  <c r="AC110" i="12" s="1"/>
  <c r="AA111" i="12"/>
  <c r="AC111" i="12" s="1"/>
  <c r="AA112" i="12"/>
  <c r="AC112" i="12" s="1"/>
  <c r="AA161" i="12"/>
  <c r="AC161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638" i="12"/>
  <c r="AC638" i="12" s="1"/>
  <c r="AA639" i="12"/>
  <c r="AC639" i="12" s="1"/>
  <c r="AA640" i="12"/>
  <c r="AC640" i="12" s="1"/>
  <c r="AA641" i="12"/>
  <c r="AC641" i="12" s="1"/>
  <c r="AA642" i="12"/>
  <c r="AC642" i="12" s="1"/>
  <c r="AA113" i="12"/>
  <c r="AC113" i="12" s="1"/>
  <c r="AA114" i="12"/>
  <c r="AC114" i="12" s="1"/>
  <c r="AA115" i="12"/>
  <c r="AC115" i="12" s="1"/>
  <c r="AA116" i="12"/>
  <c r="AC116" i="12" s="1"/>
  <c r="AA117" i="12"/>
  <c r="AC117" i="12" s="1"/>
  <c r="AA118" i="12"/>
  <c r="AC118" i="12" s="1"/>
  <c r="AA119" i="12"/>
  <c r="AC119" i="12" s="1"/>
  <c r="AA120" i="12"/>
  <c r="AC120" i="12" s="1"/>
  <c r="AA121" i="12"/>
  <c r="AC121" i="12" s="1"/>
  <c r="AA122" i="12"/>
  <c r="AC122" i="12" s="1"/>
  <c r="AA124" i="12"/>
  <c r="AC124" i="12" s="1"/>
  <c r="AA125" i="12"/>
  <c r="AC125" i="12" s="1"/>
  <c r="AA126" i="12"/>
  <c r="AC126" i="12" s="1"/>
  <c r="AA127" i="12"/>
  <c r="AC127" i="12" s="1"/>
  <c r="AA128" i="12"/>
  <c r="AC128" i="12" s="1"/>
  <c r="AA129" i="12"/>
  <c r="AC129" i="12" s="1"/>
  <c r="AA130" i="12"/>
  <c r="AC130" i="12" s="1"/>
  <c r="AA131" i="12"/>
  <c r="AC131" i="12" s="1"/>
  <c r="AA132" i="12"/>
  <c r="AC132" i="12" s="1"/>
  <c r="AA133" i="12"/>
  <c r="AC133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199" i="12"/>
  <c r="AC199" i="12" s="1"/>
  <c r="AA200" i="12"/>
  <c r="AC200" i="12" s="1"/>
  <c r="AA201" i="12"/>
  <c r="AC201" i="12" s="1"/>
  <c r="AA202" i="12"/>
  <c r="AC202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210" i="12"/>
  <c r="AC210" i="12" s="1"/>
  <c r="AA211" i="12"/>
  <c r="AC211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231" i="12"/>
  <c r="AC231" i="12" s="1"/>
  <c r="AA232" i="12"/>
  <c r="AC232" i="12" s="1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252" i="12"/>
  <c r="AC252" i="12" s="1"/>
  <c r="AA253" i="12"/>
  <c r="AC253" i="12" s="1"/>
  <c r="AA254" i="12"/>
  <c r="AC254" i="12" s="1"/>
  <c r="AA255" i="12"/>
  <c r="AC255" i="12" s="1"/>
  <c r="AA256" i="12"/>
  <c r="AC256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565" i="12"/>
  <c r="AC565" i="12" s="1"/>
  <c r="AA566" i="12"/>
  <c r="AC566" i="12" s="1"/>
  <c r="AA567" i="12"/>
  <c r="AC567" i="12" s="1"/>
  <c r="AA568" i="12"/>
  <c r="AC568" i="12" s="1"/>
  <c r="AA569" i="12"/>
  <c r="AC569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294" i="12"/>
  <c r="AC294" i="12" s="1"/>
  <c r="AA295" i="12"/>
  <c r="AC295" i="12" s="1"/>
  <c r="AA296" i="12"/>
  <c r="AC296" i="12" s="1"/>
  <c r="AA297" i="12"/>
  <c r="AC297" i="12" s="1"/>
  <c r="AA298" i="12"/>
  <c r="AC298" i="12" s="1"/>
  <c r="AA134" i="12"/>
  <c r="AC134" i="12" s="1"/>
  <c r="AA135" i="12"/>
  <c r="AC135" i="12" s="1"/>
  <c r="AA136" i="12"/>
  <c r="AC136" i="12" s="1"/>
  <c r="AA137" i="12"/>
  <c r="AC137" i="12" s="1"/>
  <c r="AA138" i="12"/>
  <c r="AC138" i="12" s="1"/>
  <c r="AA139" i="12"/>
  <c r="AC139" i="12" s="1"/>
  <c r="AA140" i="12"/>
  <c r="AC140" i="12" s="1"/>
  <c r="AA141" i="12"/>
  <c r="AC141" i="12" s="1"/>
  <c r="AA142" i="12"/>
  <c r="AC142" i="12" s="1"/>
  <c r="AA143" i="12"/>
  <c r="AC143" i="12" s="1"/>
  <c r="AA309" i="12"/>
  <c r="AC309" i="12" s="1"/>
  <c r="AA310" i="12"/>
  <c r="AC310" i="12" s="1"/>
  <c r="AA311" i="12"/>
  <c r="AC311" i="12" s="1"/>
  <c r="AA312" i="12"/>
  <c r="AC312" i="12" s="1"/>
  <c r="AA313" i="12"/>
  <c r="AC313" i="12" s="1"/>
  <c r="AA314" i="12"/>
  <c r="AC314" i="12" s="1"/>
  <c r="AA315" i="12"/>
  <c r="AC315" i="12" s="1"/>
  <c r="AA570" i="12"/>
  <c r="AC570" i="12" s="1"/>
  <c r="AA571" i="12"/>
  <c r="AC571" i="12" s="1"/>
  <c r="AA572" i="12"/>
  <c r="AC572" i="12" s="1"/>
  <c r="AA573" i="12"/>
  <c r="AC573" i="12" s="1"/>
  <c r="AA574" i="12"/>
  <c r="AC574" i="12" s="1"/>
  <c r="AA575" i="12"/>
  <c r="AC575" i="12" s="1"/>
  <c r="AA576" i="12"/>
  <c r="AC576" i="12" s="1"/>
  <c r="AA577" i="12"/>
  <c r="AC577" i="12" s="1"/>
  <c r="AA578" i="12"/>
  <c r="AC578" i="12" s="1"/>
  <c r="AA579" i="12"/>
  <c r="AC579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353" i="12"/>
  <c r="AC353" i="12" s="1"/>
  <c r="AA354" i="12"/>
  <c r="AC354" i="12" s="1"/>
  <c r="AA355" i="12"/>
  <c r="AC355" i="12" s="1"/>
  <c r="AA356" i="12"/>
  <c r="AC356" i="12" s="1"/>
  <c r="AA357" i="12"/>
  <c r="AC357" i="12" s="1"/>
  <c r="AA513" i="12"/>
  <c r="AC513" i="12" s="1"/>
  <c r="AA514" i="12"/>
  <c r="AC514" i="12" s="1"/>
  <c r="AA515" i="12"/>
  <c r="AC515" i="12" s="1"/>
  <c r="AA516" i="12"/>
  <c r="AC516" i="12" s="1"/>
  <c r="AA517" i="12"/>
  <c r="AC517" i="12" s="1"/>
  <c r="AA518" i="12"/>
  <c r="AC518" i="12" s="1"/>
  <c r="AA519" i="12"/>
  <c r="AC519" i="12" s="1"/>
  <c r="AA520" i="12"/>
  <c r="AC520" i="12" s="1"/>
  <c r="AA521" i="12"/>
  <c r="AC521" i="12" s="1"/>
  <c r="AA522" i="12"/>
  <c r="AC522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655" i="12"/>
  <c r="AC655" i="12" s="1"/>
  <c r="AA656" i="12"/>
  <c r="AC656" i="12" s="1"/>
  <c r="AA657" i="12"/>
  <c r="AC657" i="12" s="1"/>
  <c r="AA658" i="12"/>
  <c r="AC658" i="12" s="1"/>
  <c r="AA659" i="12"/>
  <c r="AC659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395" i="12"/>
  <c r="AC395" i="12" s="1"/>
  <c r="AA396" i="12"/>
  <c r="AC396" i="12" s="1"/>
  <c r="AA397" i="12"/>
  <c r="AC397" i="12" s="1"/>
  <c r="AA398" i="12"/>
  <c r="AC398" i="12" s="1"/>
  <c r="AA399" i="12"/>
  <c r="AC399" i="12" s="1"/>
  <c r="AA151" i="12"/>
  <c r="AC151" i="12" s="1"/>
  <c r="AA152" i="12"/>
  <c r="AC152" i="12" s="1"/>
  <c r="AA153" i="12"/>
  <c r="AC153" i="12" s="1"/>
  <c r="AA154" i="12"/>
  <c r="AC154" i="12" s="1"/>
  <c r="AA155" i="12"/>
  <c r="AC155" i="12" s="1"/>
  <c r="AA156" i="12"/>
  <c r="AC156" i="12" s="1"/>
  <c r="AA157" i="12"/>
  <c r="AC157" i="12" s="1"/>
  <c r="AA158" i="12"/>
  <c r="AC158" i="12" s="1"/>
  <c r="AA159" i="12"/>
  <c r="AC159" i="12" s="1"/>
  <c r="AA160" i="12"/>
  <c r="AC160" i="12" s="1"/>
  <c r="AA410" i="12"/>
  <c r="AC410" i="12" s="1"/>
  <c r="AA411" i="12"/>
  <c r="AC411" i="12" s="1"/>
  <c r="AA412" i="12"/>
  <c r="AC412" i="12" s="1"/>
  <c r="AA413" i="12"/>
  <c r="AC413" i="12" s="1"/>
  <c r="AA414" i="12"/>
  <c r="AC414" i="12" s="1"/>
  <c r="AA415" i="12"/>
  <c r="AC415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539" i="12"/>
  <c r="AC539" i="12" s="1"/>
  <c r="AA540" i="12"/>
  <c r="AC540" i="12" s="1"/>
  <c r="AA541" i="12"/>
  <c r="AC541" i="12" s="1"/>
  <c r="AA542" i="12"/>
  <c r="AC542" i="12" s="1"/>
  <c r="AA543" i="12"/>
  <c r="AC543" i="12" s="1"/>
  <c r="AA426" i="12"/>
  <c r="AC426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167" i="12"/>
  <c r="AC167" i="12" s="1"/>
  <c r="AA168" i="12"/>
  <c r="AC168" i="12" s="1"/>
  <c r="AA169" i="12"/>
  <c r="AC169" i="12" s="1"/>
  <c r="AA170" i="12"/>
  <c r="AC170" i="12" s="1"/>
  <c r="AA171" i="12"/>
  <c r="AC171" i="12" s="1"/>
  <c r="AA660" i="12"/>
  <c r="AC660" i="12" s="1"/>
  <c r="AA661" i="12"/>
  <c r="AC661" i="12" s="1"/>
  <c r="AA662" i="12"/>
  <c r="AC662" i="12" s="1"/>
  <c r="AA663" i="12"/>
  <c r="AC663" i="12" s="1"/>
  <c r="AA664" i="12"/>
  <c r="AC664" i="12" s="1"/>
  <c r="AA665" i="12"/>
  <c r="AC665" i="12" s="1"/>
  <c r="AA666" i="12"/>
  <c r="AC666" i="12" s="1"/>
  <c r="AA667" i="12"/>
  <c r="AC667" i="12" s="1"/>
  <c r="AA668" i="12"/>
  <c r="AC668" i="12" s="1"/>
  <c r="AA669" i="12"/>
  <c r="AC669" i="12" s="1"/>
  <c r="AA447" i="12"/>
  <c r="AC447" i="12" s="1"/>
  <c r="AA448" i="12"/>
  <c r="AC448" i="12" s="1"/>
  <c r="AA449" i="12"/>
  <c r="AC449" i="12" s="1"/>
  <c r="AA450" i="12"/>
  <c r="AC450" i="12" s="1"/>
  <c r="AA451" i="12"/>
  <c r="AC451" i="12" s="1"/>
  <c r="AA452" i="12"/>
  <c r="AC452" i="12" s="1"/>
  <c r="AA453" i="12"/>
  <c r="AC453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177" i="12"/>
  <c r="AC177" i="12" s="1"/>
  <c r="AA178" i="12"/>
  <c r="AC178" i="12" s="1"/>
  <c r="AA179" i="12"/>
  <c r="AC179" i="12" s="1"/>
  <c r="AA180" i="12"/>
  <c r="AC180" i="12" s="1"/>
  <c r="AA181" i="12"/>
  <c r="AC181" i="12" s="1"/>
  <c r="AA464" i="12"/>
  <c r="AC464" i="12" s="1"/>
  <c r="AA465" i="12"/>
  <c r="AC465" i="12" s="1"/>
  <c r="AA466" i="12"/>
  <c r="AC466" i="12" s="1"/>
  <c r="AA467" i="12"/>
  <c r="AC467" i="12" s="1"/>
  <c r="AA468" i="12"/>
  <c r="AC468" i="12" s="1"/>
  <c r="AA469" i="12"/>
  <c r="AC469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187" i="12"/>
  <c r="AC187" i="12" s="1"/>
  <c r="AA188" i="12"/>
  <c r="AC188" i="12" s="1"/>
  <c r="AA189" i="12"/>
  <c r="AC189" i="12" s="1"/>
  <c r="AA190" i="12"/>
  <c r="AC190" i="12" s="1"/>
  <c r="AA191" i="12"/>
  <c r="AC191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262" i="12"/>
  <c r="AC262" i="12" s="1"/>
  <c r="AA263" i="12"/>
  <c r="AC263" i="12" s="1"/>
  <c r="AA264" i="12"/>
  <c r="AC264" i="12" s="1"/>
  <c r="AA265" i="12"/>
  <c r="AC265" i="12" s="1"/>
  <c r="AA266" i="12"/>
  <c r="AC266" i="12" s="1"/>
  <c r="AA490" i="12"/>
  <c r="AC490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304" i="12"/>
  <c r="AC304" i="12" s="1"/>
  <c r="AA305" i="12"/>
  <c r="AC305" i="12" s="1"/>
  <c r="AA306" i="12"/>
  <c r="AC306" i="12" s="1"/>
  <c r="AA307" i="12"/>
  <c r="AC307" i="12" s="1"/>
  <c r="AA308" i="12"/>
  <c r="AC308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508" i="12"/>
  <c r="AC508" i="12" s="1"/>
  <c r="AA509" i="12"/>
  <c r="AC509" i="12" s="1"/>
  <c r="AA510" i="12"/>
  <c r="AC510" i="12" s="1"/>
  <c r="AA511" i="12"/>
  <c r="AC511" i="12" s="1"/>
  <c r="AA512" i="12"/>
  <c r="AC512" i="12" s="1"/>
  <c r="AA316" i="12"/>
  <c r="AC316" i="12" s="1"/>
  <c r="AA317" i="12"/>
  <c r="AC317" i="12" s="1"/>
  <c r="AA318" i="12"/>
  <c r="AC318" i="12" s="1"/>
  <c r="AA319" i="12"/>
  <c r="AC319" i="12" s="1"/>
  <c r="AA320" i="12"/>
  <c r="AC320" i="12" s="1"/>
  <c r="AA321" i="12"/>
  <c r="AC321" i="12" s="1"/>
  <c r="AA322" i="12"/>
  <c r="AC322" i="12" s="1"/>
  <c r="AA323" i="12"/>
  <c r="AC323" i="12" s="1"/>
  <c r="AA324" i="12"/>
  <c r="AC324" i="12" s="1"/>
  <c r="AA325" i="12"/>
  <c r="AC325" i="12" s="1"/>
  <c r="AA523" i="12"/>
  <c r="AC523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363" i="12"/>
  <c r="AC363" i="12" s="1"/>
  <c r="AA364" i="12"/>
  <c r="AC364" i="12" s="1"/>
  <c r="AA365" i="12"/>
  <c r="AC365" i="12" s="1"/>
  <c r="AA366" i="12"/>
  <c r="AC366" i="12" s="1"/>
  <c r="AA367" i="12"/>
  <c r="AC367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549" i="12"/>
  <c r="AC549" i="12" s="1"/>
  <c r="AA550" i="12"/>
  <c r="AC550" i="12" s="1"/>
  <c r="AA551" i="12"/>
  <c r="AC551" i="12" s="1"/>
  <c r="AA552" i="12"/>
  <c r="AC552" i="12" s="1"/>
  <c r="AA553" i="12"/>
  <c r="AC553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704" i="12"/>
  <c r="AC704" i="12" s="1"/>
  <c r="AA705" i="12"/>
  <c r="AC705" i="12" s="1"/>
  <c r="AA706" i="12"/>
  <c r="AC706" i="12" s="1"/>
  <c r="AA707" i="12"/>
  <c r="AC707" i="12" s="1"/>
  <c r="AA708" i="12"/>
  <c r="AC708" i="12" s="1"/>
  <c r="AA554" i="12"/>
  <c r="AC554" i="12" s="1"/>
  <c r="AA555" i="12"/>
  <c r="AC555" i="12" s="1"/>
  <c r="AA556" i="12"/>
  <c r="AC556" i="12" s="1"/>
  <c r="AA557" i="12"/>
  <c r="AC557" i="12" s="1"/>
  <c r="AA558" i="12"/>
  <c r="AC558" i="12" s="1"/>
  <c r="AA559" i="12"/>
  <c r="AC559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73" i="12"/>
  <c r="AC373" i="12" s="1"/>
  <c r="AA374" i="12"/>
  <c r="AC374" i="12" s="1"/>
  <c r="AA375" i="12"/>
  <c r="AC375" i="12" s="1"/>
  <c r="AA376" i="12"/>
  <c r="AC376" i="12" s="1"/>
  <c r="AA377" i="12"/>
  <c r="AC377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405" i="12"/>
  <c r="AC405" i="12" s="1"/>
  <c r="AA406" i="12"/>
  <c r="AC406" i="12" s="1"/>
  <c r="AA407" i="12"/>
  <c r="AC407" i="12" s="1"/>
  <c r="AA408" i="12"/>
  <c r="AC408" i="12" s="1"/>
  <c r="AA409" i="12"/>
  <c r="AC409" i="12" s="1"/>
  <c r="AA580" i="12"/>
  <c r="AC580" i="12" s="1"/>
  <c r="AA581" i="12"/>
  <c r="AC58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727" i="12"/>
  <c r="AC727" i="12" s="1"/>
  <c r="AA728" i="12"/>
  <c r="AC728" i="12" s="1"/>
  <c r="AA729" i="12"/>
  <c r="AC729" i="12" s="1"/>
  <c r="AA730" i="12"/>
  <c r="AC730" i="12" s="1"/>
  <c r="AA731" i="12"/>
  <c r="AC73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618" i="12"/>
  <c r="AC618" i="12" s="1"/>
  <c r="AA619" i="12"/>
  <c r="AC619" i="12" s="1"/>
  <c r="AA620" i="12"/>
  <c r="AC620" i="12" s="1"/>
  <c r="AA621" i="12"/>
  <c r="AC621" i="12" s="1"/>
  <c r="AA622" i="12"/>
  <c r="AC622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442" i="12"/>
  <c r="AC442" i="12" s="1"/>
  <c r="AA443" i="12"/>
  <c r="AC443" i="12" s="1"/>
  <c r="AA444" i="12"/>
  <c r="AC444" i="12" s="1"/>
  <c r="AA445" i="12"/>
  <c r="AC445" i="12" s="1"/>
  <c r="AA446" i="12"/>
  <c r="AC446" i="12" s="1"/>
  <c r="AA643" i="12"/>
  <c r="AC643" i="12" s="1"/>
  <c r="AA644" i="12"/>
  <c r="AC644" i="12" s="1"/>
  <c r="AA645" i="12"/>
  <c r="AC645" i="12" s="1"/>
  <c r="AA646" i="12"/>
  <c r="AC646" i="12" s="1"/>
  <c r="AA647" i="12"/>
  <c r="AC647" i="12" s="1"/>
  <c r="AA648" i="12"/>
  <c r="AC648" i="12" s="1"/>
  <c r="AA649" i="12"/>
  <c r="AC649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459" i="12"/>
  <c r="AC459" i="12" s="1"/>
  <c r="AA460" i="12"/>
  <c r="AC460" i="12" s="1"/>
  <c r="AA461" i="12"/>
  <c r="AC461" i="12" s="1"/>
  <c r="AA462" i="12"/>
  <c r="AC462" i="12" s="1"/>
  <c r="AA463" i="12"/>
  <c r="AC46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749" i="12"/>
  <c r="AC749" i="12" s="1"/>
  <c r="AA750" i="12"/>
  <c r="AC750" i="12" s="1"/>
  <c r="AA751" i="12"/>
  <c r="AC751" i="12" s="1"/>
  <c r="AA752" i="12"/>
  <c r="AC752" i="12" s="1"/>
  <c r="AA753" i="12"/>
  <c r="AC753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691" i="12"/>
  <c r="AC691" i="12" s="1"/>
  <c r="AA692" i="12"/>
  <c r="AC692" i="12" s="1"/>
  <c r="AA693" i="12"/>
  <c r="AC693" i="12" s="1"/>
  <c r="AA694" i="12"/>
  <c r="AC694" i="12" s="1"/>
  <c r="AA695" i="12"/>
  <c r="AC695" i="12" s="1"/>
  <c r="AA696" i="12"/>
  <c r="AC696" i="12" s="1"/>
  <c r="AA697" i="12"/>
  <c r="AC697" i="12" s="1"/>
  <c r="AA698" i="12"/>
  <c r="AC698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475" i="12"/>
  <c r="AC475" i="12" s="1"/>
  <c r="AA476" i="12"/>
  <c r="AC476" i="12" s="1"/>
  <c r="AA477" i="12"/>
  <c r="AC477" i="12" s="1"/>
  <c r="AA478" i="12"/>
  <c r="AC478" i="12" s="1"/>
  <c r="AA479" i="12"/>
  <c r="AC479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717" i="12"/>
  <c r="AC717" i="12" s="1"/>
  <c r="AA718" i="12"/>
  <c r="AC718" i="12" s="1"/>
  <c r="AA719" i="12"/>
  <c r="AC719" i="12" s="1"/>
  <c r="AA720" i="12"/>
  <c r="AC720" i="12" s="1"/>
  <c r="AA721" i="12"/>
  <c r="AC721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485" i="12"/>
  <c r="AC485" i="12" s="1"/>
  <c r="AA486" i="12"/>
  <c r="AC486" i="12" s="1"/>
  <c r="AA487" i="12"/>
  <c r="AC487" i="12" s="1"/>
  <c r="AA488" i="12"/>
  <c r="AC488" i="12" s="1"/>
  <c r="AA489" i="12"/>
  <c r="AC489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739" i="12"/>
  <c r="AC739" i="12" s="1"/>
  <c r="AA740" i="12"/>
  <c r="AC740" i="12" s="1"/>
  <c r="AA741" i="12"/>
  <c r="AC741" i="12" s="1"/>
  <c r="AA742" i="12"/>
  <c r="AC742" i="12" s="1"/>
  <c r="AA743" i="12"/>
  <c r="AC743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496" i="12"/>
  <c r="AC496" i="12" s="1"/>
  <c r="AA497" i="12"/>
  <c r="AC497" i="12" s="1"/>
  <c r="AA498" i="12"/>
  <c r="AC498" i="12" s="1"/>
  <c r="AA499" i="12"/>
  <c r="AC499" i="12" s="1"/>
  <c r="AA500" i="12"/>
  <c r="AC500" i="12" s="1"/>
  <c r="AA754" i="12"/>
  <c r="AC754" i="12" s="1"/>
  <c r="AA755" i="12"/>
  <c r="AC755" i="12" s="1"/>
  <c r="AA756" i="12"/>
  <c r="AC756" i="12" s="1"/>
  <c r="AA757" i="12"/>
  <c r="AC757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809" i="12"/>
  <c r="AC809" i="12" s="1"/>
  <c r="AA810" i="12"/>
  <c r="AC810" i="12" s="1"/>
  <c r="AA811" i="12"/>
  <c r="AC811" i="12" s="1"/>
  <c r="AA812" i="12"/>
  <c r="AC812" i="12" s="1"/>
  <c r="AA813" i="12"/>
  <c r="AC813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833" i="12"/>
  <c r="AC833" i="12" s="1"/>
  <c r="AA834" i="12"/>
  <c r="AC834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864" i="12"/>
  <c r="AC864" i="12" s="1"/>
  <c r="AA865" i="12"/>
  <c r="AC865" i="12" s="1"/>
  <c r="AA866" i="12"/>
  <c r="AC866" i="12" s="1"/>
  <c r="AA867" i="12"/>
  <c r="AC867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953" i="12"/>
  <c r="AC953" i="12" s="1"/>
  <c r="AA954" i="12"/>
  <c r="AC954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1014" i="12"/>
  <c r="AC1014" i="12" s="1"/>
  <c r="AA1015" i="12"/>
  <c r="AC1015" i="12" s="1"/>
  <c r="AA1016" i="12"/>
  <c r="AC1016" i="12" s="1"/>
  <c r="AA1017" i="12"/>
  <c r="AC1017" i="12" s="1"/>
  <c r="AA1018" i="12"/>
  <c r="AC1018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038" i="12"/>
  <c r="AC1038" i="12" s="1"/>
  <c r="AA1039" i="12"/>
  <c r="AC1039" i="12" s="1"/>
  <c r="AA1040" i="12"/>
  <c r="AC1040" i="12" s="1"/>
  <c r="AA1041" i="12"/>
  <c r="AC1041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051" i="12"/>
  <c r="AC1051" i="12" s="1"/>
  <c r="AA1052" i="12"/>
  <c r="AC1052" i="12" s="1"/>
  <c r="AA1053" i="12"/>
  <c r="AC1053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063" i="12"/>
  <c r="AC1063" i="12" s="1"/>
  <c r="AA1064" i="12"/>
  <c r="AC1064" i="12" s="1"/>
  <c r="AA1065" i="12"/>
  <c r="AC1065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085" i="12"/>
  <c r="AC1085" i="12" s="1"/>
  <c r="AA1086" i="12"/>
  <c r="AC1086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1176" i="12"/>
  <c r="AC1176" i="12" s="1"/>
  <c r="AA1177" i="12"/>
  <c r="AC117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187" i="12"/>
  <c r="AC1187" i="12" s="1"/>
  <c r="AA1188" i="12"/>
  <c r="AC1188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1208" i="12"/>
  <c r="AC1208" i="12" s="1"/>
  <c r="AA1209" i="12"/>
  <c r="AC1209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219" i="12"/>
  <c r="AC1219" i="12" s="1"/>
  <c r="AA1220" i="12"/>
  <c r="AC1220" i="12" s="1"/>
  <c r="AA1221" i="12"/>
  <c r="AC1221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261" i="12"/>
  <c r="AC1261" i="12" s="1"/>
  <c r="AA1262" i="12"/>
  <c r="AC1262" i="12" s="1"/>
  <c r="AA1263" i="12"/>
  <c r="AC1263" i="12" s="1"/>
  <c r="AA1264" i="12"/>
  <c r="AC1264" i="12" s="1"/>
  <c r="AA1265" i="12"/>
  <c r="AC1265" i="12" s="1"/>
  <c r="AA1266" i="12"/>
  <c r="AC1266" i="12" s="1"/>
  <c r="AA1267" i="12"/>
  <c r="AC1267" i="12" s="1"/>
  <c r="AA1268" i="12"/>
  <c r="AC1268" i="12" s="1"/>
  <c r="AA1269" i="12"/>
  <c r="AC1269" i="12" s="1"/>
  <c r="AA1270" i="12"/>
  <c r="AC1270" i="12" s="1"/>
  <c r="AA1271" i="12"/>
  <c r="AC1271" i="12" s="1"/>
  <c r="AA1272" i="12"/>
  <c r="AC1272" i="12" s="1"/>
  <c r="AA1273" i="12"/>
  <c r="AC1273" i="12" s="1"/>
  <c r="AA1274" i="12"/>
  <c r="AC1274" i="12" s="1"/>
  <c r="AA1275" i="12"/>
  <c r="AC1275" i="12" s="1"/>
  <c r="AA1276" i="12"/>
  <c r="AC1276" i="12" s="1"/>
  <c r="AA1277" i="12"/>
  <c r="AC1277" i="12" s="1"/>
  <c r="AA1278" i="12"/>
  <c r="AC1278" i="12" s="1"/>
  <c r="AA1279" i="12"/>
  <c r="AC1279" i="12" s="1"/>
  <c r="AA1280" i="12"/>
  <c r="AC1280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A1290" i="12"/>
  <c r="AC1290" i="12" s="1"/>
  <c r="AA1291" i="12"/>
  <c r="AC1291" i="12" s="1"/>
  <c r="AA1292" i="12"/>
  <c r="AC1292" i="12" s="1"/>
  <c r="AA1293" i="12"/>
  <c r="AC1293" i="12" s="1"/>
  <c r="AA1294" i="12"/>
  <c r="AC1294" i="12" s="1"/>
  <c r="AA1295" i="12"/>
  <c r="AC1295" i="12" s="1"/>
  <c r="AA1296" i="12"/>
  <c r="AC1296" i="12" s="1"/>
  <c r="AA1297" i="12"/>
  <c r="AC1297" i="12" s="1"/>
  <c r="AA1298" i="12"/>
  <c r="AC1298" i="12" s="1"/>
  <c r="AA1299" i="12"/>
  <c r="AC1299" i="12" s="1"/>
  <c r="AA1300" i="12"/>
  <c r="AC1300" i="12" s="1"/>
  <c r="AA1301" i="12"/>
  <c r="AC1301" i="12" s="1"/>
  <c r="AA1302" i="12"/>
  <c r="AC1302" i="12" s="1"/>
  <c r="AA1303" i="12"/>
  <c r="AC1303" i="12" s="1"/>
  <c r="AA1304" i="12"/>
  <c r="AC1304" i="12" s="1"/>
  <c r="AA1305" i="12"/>
  <c r="AC1305" i="12" s="1"/>
  <c r="AA1306" i="12"/>
  <c r="AC1306" i="12" s="1"/>
  <c r="AA1307" i="12"/>
  <c r="AC1307" i="12" s="1"/>
  <c r="AA1308" i="12"/>
  <c r="AC1308" i="12" s="1"/>
  <c r="AA1309" i="12"/>
  <c r="AC1309" i="12" s="1"/>
  <c r="AA1310" i="12"/>
  <c r="AC1310" i="12" s="1"/>
  <c r="AA1311" i="12"/>
  <c r="AC1311" i="12" s="1"/>
  <c r="AA1312" i="12"/>
  <c r="AC1312" i="12" s="1"/>
  <c r="AA1313" i="12"/>
  <c r="AC1313" i="12" s="1"/>
  <c r="AA1314" i="12"/>
  <c r="AC1314" i="12" s="1"/>
  <c r="AA1315" i="12"/>
  <c r="AC1315" i="12" s="1"/>
  <c r="AA1316" i="12"/>
  <c r="AC1316" i="12" s="1"/>
  <c r="AA1317" i="12"/>
  <c r="AC1317" i="12" s="1"/>
  <c r="AA1318" i="12"/>
  <c r="AC1318" i="12" s="1"/>
  <c r="AA1319" i="12"/>
  <c r="AC1319" i="12" s="1"/>
  <c r="AA1320" i="12"/>
  <c r="AC1320" i="12" s="1"/>
  <c r="AA1321" i="12"/>
  <c r="AC1321" i="12" s="1"/>
  <c r="AA1322" i="12"/>
  <c r="AC1322" i="12" s="1"/>
  <c r="AA1323" i="12"/>
  <c r="AC1323" i="12" s="1"/>
  <c r="AA1324" i="12"/>
  <c r="AC1324" i="12" s="1"/>
  <c r="AA1325" i="12"/>
  <c r="AC1325" i="12" s="1"/>
  <c r="AA1326" i="12"/>
  <c r="AC1326" i="12" s="1"/>
  <c r="AA1327" i="12"/>
  <c r="AC1327" i="12" s="1"/>
  <c r="AA1328" i="12"/>
  <c r="AC1328" i="12" s="1"/>
  <c r="AA1329" i="12"/>
  <c r="AC1329" i="12" s="1"/>
  <c r="AA1330" i="12"/>
  <c r="AC1330" i="12" s="1"/>
  <c r="AA1331" i="12"/>
  <c r="AC1331" i="12" s="1"/>
  <c r="AA1332" i="12"/>
  <c r="AC1332" i="12" s="1"/>
  <c r="AA1333" i="12"/>
  <c r="AC1333" i="12" s="1"/>
  <c r="AA1334" i="12"/>
  <c r="AC1334" i="12" s="1"/>
  <c r="AA1335" i="12"/>
  <c r="AC1335" i="12" s="1"/>
  <c r="AA1336" i="12"/>
  <c r="AC1336" i="12" s="1"/>
  <c r="AB26" i="12"/>
  <c r="AB30" i="12"/>
  <c r="AB585" i="12"/>
  <c r="AB86" i="12"/>
  <c r="AB417" i="12"/>
  <c r="AB95" i="12"/>
  <c r="AB150" i="12"/>
  <c r="AB104" i="12"/>
  <c r="AB124" i="12"/>
  <c r="AB222" i="12"/>
  <c r="AB234" i="12"/>
  <c r="AB270" i="12"/>
  <c r="AB314" i="12"/>
  <c r="AB326" i="12"/>
  <c r="AB513" i="12"/>
  <c r="AB490" i="12"/>
  <c r="AB302" i="12"/>
  <c r="AB497" i="12"/>
  <c r="AD1246" i="12" l="1"/>
  <c r="AE1246" i="12" s="1"/>
  <c r="AD1247" i="12"/>
  <c r="AE1247" i="12" s="1"/>
  <c r="AD1248" i="12"/>
  <c r="AE1248" i="12" s="1"/>
  <c r="AD1249" i="12"/>
  <c r="AE1249" i="12" s="1"/>
  <c r="AD1250" i="12"/>
  <c r="AE1250" i="12" s="1"/>
  <c r="AD1251" i="12"/>
  <c r="AE1251" i="12" s="1"/>
  <c r="AD1252" i="12"/>
  <c r="AE1252" i="12" s="1"/>
  <c r="AD1253" i="12"/>
  <c r="AE1253" i="12" s="1"/>
  <c r="AD1255" i="12"/>
  <c r="AE1255" i="12" s="1"/>
  <c r="AD1254" i="12"/>
  <c r="AE1254" i="12" s="1"/>
  <c r="AD1197" i="12"/>
  <c r="AE1197" i="12" s="1"/>
  <c r="AD1194" i="12"/>
  <c r="AE1194" i="12" s="1"/>
  <c r="AD1198" i="12"/>
  <c r="AE1198" i="12" s="1"/>
  <c r="AD1199" i="12"/>
  <c r="AE1199" i="12" s="1"/>
  <c r="AD1200" i="12"/>
  <c r="AE1200" i="12" s="1"/>
  <c r="AD1201" i="12"/>
  <c r="AE1201" i="12" s="1"/>
  <c r="AD1202" i="12"/>
  <c r="AE1202" i="12" s="1"/>
  <c r="AD1193" i="12"/>
  <c r="AE1193" i="12" s="1"/>
  <c r="AD1195" i="12"/>
  <c r="AE1195" i="12" s="1"/>
  <c r="AD1196" i="12"/>
  <c r="AE1196" i="12" s="1"/>
  <c r="AD830" i="12"/>
  <c r="AE830" i="12" s="1"/>
  <c r="AD831" i="12"/>
  <c r="AE831" i="12" s="1"/>
  <c r="AD832" i="12"/>
  <c r="AE832" i="12" s="1"/>
  <c r="AD834" i="12"/>
  <c r="AE834" i="12" s="1"/>
  <c r="AD835" i="12"/>
  <c r="AE835" i="12" s="1"/>
  <c r="AD836" i="12"/>
  <c r="AE836" i="12" s="1"/>
  <c r="AD828" i="12"/>
  <c r="AE828" i="12" s="1"/>
  <c r="AD829" i="12"/>
  <c r="AE829" i="12" s="1"/>
  <c r="AD827" i="12"/>
  <c r="AE827" i="12" s="1"/>
  <c r="AD833" i="12"/>
  <c r="AE833" i="12" s="1"/>
  <c r="AD480" i="12"/>
  <c r="AE480" i="12" s="1"/>
  <c r="AD481" i="12"/>
  <c r="AE481" i="12" s="1"/>
  <c r="AD482" i="12"/>
  <c r="AE482" i="12" s="1"/>
  <c r="AD484" i="12"/>
  <c r="AE484" i="12" s="1"/>
  <c r="AD485" i="12"/>
  <c r="AE485" i="12" s="1"/>
  <c r="AD486" i="12"/>
  <c r="AE486" i="12" s="1"/>
  <c r="AD487" i="12"/>
  <c r="AE487" i="12" s="1"/>
  <c r="AD488" i="12"/>
  <c r="AE488" i="12" s="1"/>
  <c r="AD483" i="12"/>
  <c r="AE483" i="12" s="1"/>
  <c r="AD489" i="12"/>
  <c r="AE489" i="12" s="1"/>
  <c r="AD710" i="12"/>
  <c r="AE710" i="12" s="1"/>
  <c r="AD711" i="12"/>
  <c r="AE711" i="12" s="1"/>
  <c r="AD712" i="12"/>
  <c r="AE712" i="12" s="1"/>
  <c r="AD714" i="12"/>
  <c r="AE714" i="12" s="1"/>
  <c r="AD715" i="12"/>
  <c r="AE715" i="12" s="1"/>
  <c r="AD716" i="12"/>
  <c r="AE716" i="12" s="1"/>
  <c r="AD717" i="12"/>
  <c r="AE717" i="12" s="1"/>
  <c r="AD718" i="12"/>
  <c r="AE718" i="12" s="1"/>
  <c r="AD709" i="12"/>
  <c r="AE709" i="12" s="1"/>
  <c r="AD713" i="12"/>
  <c r="AE713" i="12" s="1"/>
  <c r="AD674" i="12"/>
  <c r="AE674" i="12" s="1"/>
  <c r="AD670" i="12"/>
  <c r="AE670" i="12" s="1"/>
  <c r="AD672" i="12"/>
  <c r="AE672" i="12" s="1"/>
  <c r="AD673" i="12"/>
  <c r="AE673" i="12" s="1"/>
  <c r="AD671" i="12"/>
  <c r="AE671" i="12" s="1"/>
  <c r="AD448" i="12"/>
  <c r="AE448" i="12" s="1"/>
  <c r="AD450" i="12"/>
  <c r="AE450" i="12" s="1"/>
  <c r="AD451" i="12"/>
  <c r="AE451" i="12" s="1"/>
  <c r="AD452" i="12"/>
  <c r="AE452" i="12" s="1"/>
  <c r="AD453" i="12"/>
  <c r="AE453" i="12" s="1"/>
  <c r="AD449" i="12"/>
  <c r="AE449" i="12" s="1"/>
  <c r="AD384" i="12"/>
  <c r="AE384" i="12" s="1"/>
  <c r="AD383" i="12"/>
  <c r="AE383" i="12" s="1"/>
  <c r="AD278" i="12"/>
  <c r="AE278" i="12" s="1"/>
  <c r="AD279" i="12"/>
  <c r="AE279" i="12" s="1"/>
  <c r="AD199" i="12"/>
  <c r="AE199" i="12" s="1"/>
  <c r="AD200" i="12"/>
  <c r="AE200" i="12" s="1"/>
  <c r="AD201" i="12"/>
  <c r="AE201" i="12" s="1"/>
  <c r="AD202" i="12"/>
  <c r="AE202" i="12" s="1"/>
  <c r="AD204" i="12"/>
  <c r="AE204" i="12" s="1"/>
  <c r="AD203" i="12"/>
  <c r="AE203" i="12" s="1"/>
  <c r="AD524" i="12"/>
  <c r="AE524" i="12" s="1"/>
  <c r="AD525" i="12"/>
  <c r="AE525" i="12" s="1"/>
  <c r="AD526" i="12"/>
  <c r="AE526" i="12" s="1"/>
  <c r="AD528" i="12"/>
  <c r="AE528" i="12" s="1"/>
  <c r="AD529" i="12"/>
  <c r="AE529" i="12" s="1"/>
  <c r="AD530" i="12"/>
  <c r="AE530" i="12" s="1"/>
  <c r="AD531" i="12"/>
  <c r="AE531" i="12" s="1"/>
  <c r="AD532" i="12"/>
  <c r="AE532" i="12" s="1"/>
  <c r="AD527" i="12"/>
  <c r="AE527" i="12" s="1"/>
  <c r="AD533" i="12"/>
  <c r="AE533" i="12" s="1"/>
  <c r="AD86" i="12"/>
  <c r="AE86" i="12" s="1"/>
  <c r="AD87" i="12"/>
  <c r="AE87" i="12" s="1"/>
  <c r="AD88" i="12"/>
  <c r="AE88" i="12" s="1"/>
  <c r="AD90" i="12"/>
  <c r="AE90" i="12" s="1"/>
  <c r="AD91" i="12"/>
  <c r="AE91" i="12" s="1"/>
  <c r="AD82" i="12"/>
  <c r="AE82" i="12" s="1"/>
  <c r="AD84" i="12"/>
  <c r="AE84" i="12" s="1"/>
  <c r="AD85" i="12"/>
  <c r="AE85" i="12" s="1"/>
  <c r="AD83" i="12"/>
  <c r="AE83" i="12" s="1"/>
  <c r="AD89" i="12"/>
  <c r="AE89" i="12" s="1"/>
  <c r="AD398" i="12"/>
  <c r="AE398" i="12" s="1"/>
  <c r="AD399" i="12"/>
  <c r="AE399" i="12" s="1"/>
  <c r="AD393" i="12"/>
  <c r="AE393" i="12" s="1"/>
  <c r="AD394" i="12"/>
  <c r="AE394" i="12" s="1"/>
  <c r="AD396" i="12"/>
  <c r="AE396" i="12" s="1"/>
  <c r="AD397" i="12"/>
  <c r="AE397" i="12" s="1"/>
  <c r="AD395" i="12"/>
  <c r="AE395" i="12" s="1"/>
  <c r="AD1258" i="12"/>
  <c r="AE1258" i="12" s="1"/>
  <c r="AD1259" i="12"/>
  <c r="AE1259" i="12" s="1"/>
  <c r="AD1266" i="12"/>
  <c r="AE1266" i="12" s="1"/>
  <c r="AD1260" i="12"/>
  <c r="AE1260" i="12" s="1"/>
  <c r="AD1261" i="12"/>
  <c r="AE1261" i="12" s="1"/>
  <c r="AD1262" i="12"/>
  <c r="AE1262" i="12" s="1"/>
  <c r="AD1264" i="12"/>
  <c r="AE1264" i="12" s="1"/>
  <c r="AD1263" i="12"/>
  <c r="AE1263" i="12" s="1"/>
  <c r="AD1265" i="12"/>
  <c r="AE1265" i="12" s="1"/>
  <c r="AD1267" i="12"/>
  <c r="AE1267" i="12" s="1"/>
  <c r="AD1149" i="12"/>
  <c r="AE1149" i="12" s="1"/>
  <c r="AD1140" i="12"/>
  <c r="AE1140" i="12" s="1"/>
  <c r="AD1146" i="12"/>
  <c r="AE1146" i="12" s="1"/>
  <c r="AD1141" i="12"/>
  <c r="AE1141" i="12" s="1"/>
  <c r="AD1142" i="12"/>
  <c r="AE1142" i="12" s="1"/>
  <c r="AD1143" i="12"/>
  <c r="AE1143" i="12" s="1"/>
  <c r="AD1144" i="12"/>
  <c r="AE1144" i="12" s="1"/>
  <c r="AD1145" i="12"/>
  <c r="AE1145" i="12" s="1"/>
  <c r="AD1147" i="12"/>
  <c r="AE1147" i="12" s="1"/>
  <c r="AD1148" i="12"/>
  <c r="AE1148" i="12" s="1"/>
  <c r="AD1029" i="12"/>
  <c r="AE1029" i="12" s="1"/>
  <c r="AD1030" i="12"/>
  <c r="AE1030" i="12" s="1"/>
  <c r="AD1031" i="12"/>
  <c r="AE1031" i="12" s="1"/>
  <c r="AD1022" i="12"/>
  <c r="AE1022" i="12" s="1"/>
  <c r="AD1023" i="12"/>
  <c r="AE1023" i="12" s="1"/>
  <c r="AD1024" i="12"/>
  <c r="AE1024" i="12" s="1"/>
  <c r="AD1025" i="12"/>
  <c r="AE1025" i="12" s="1"/>
  <c r="AD1026" i="12"/>
  <c r="AE1026" i="12" s="1"/>
  <c r="AD1027" i="12"/>
  <c r="AE1027" i="12" s="1"/>
  <c r="AD1028" i="12"/>
  <c r="AE1028" i="12" s="1"/>
  <c r="AD950" i="12"/>
  <c r="AE950" i="12" s="1"/>
  <c r="AD951" i="12"/>
  <c r="AE951" i="12" s="1"/>
  <c r="AD943" i="12"/>
  <c r="AE943" i="12" s="1"/>
  <c r="AD945" i="12"/>
  <c r="AE945" i="12" s="1"/>
  <c r="AD946" i="12"/>
  <c r="AE946" i="12" s="1"/>
  <c r="AD948" i="12"/>
  <c r="AE948" i="12" s="1"/>
  <c r="AD949" i="12"/>
  <c r="AE949" i="12" s="1"/>
  <c r="AD944" i="12"/>
  <c r="AE944" i="12" s="1"/>
  <c r="AD947" i="12"/>
  <c r="AE947" i="12" s="1"/>
  <c r="AD952" i="12"/>
  <c r="AE952" i="12" s="1"/>
  <c r="AD938" i="12"/>
  <c r="AE938" i="12" s="1"/>
  <c r="AD939" i="12"/>
  <c r="AE939" i="12" s="1"/>
  <c r="AD930" i="12"/>
  <c r="AE930" i="12" s="1"/>
  <c r="AD931" i="12"/>
  <c r="AE931" i="12" s="1"/>
  <c r="AD933" i="12"/>
  <c r="AE933" i="12" s="1"/>
  <c r="AD934" i="12"/>
  <c r="AE934" i="12" s="1"/>
  <c r="AD936" i="12"/>
  <c r="AE936" i="12" s="1"/>
  <c r="AD937" i="12"/>
  <c r="AE937" i="12" s="1"/>
  <c r="AD932" i="12"/>
  <c r="AE932" i="12" s="1"/>
  <c r="AD935" i="12"/>
  <c r="AE935" i="12" s="1"/>
  <c r="AD878" i="12"/>
  <c r="AE878" i="12" s="1"/>
  <c r="AD879" i="12"/>
  <c r="AE879" i="12" s="1"/>
  <c r="AD882" i="12"/>
  <c r="AE882" i="12" s="1"/>
  <c r="AD883" i="12"/>
  <c r="AE883" i="12" s="1"/>
  <c r="AD884" i="12"/>
  <c r="AE884" i="12" s="1"/>
  <c r="AD885" i="12"/>
  <c r="AE885" i="12" s="1"/>
  <c r="AD886" i="12"/>
  <c r="AE886" i="12" s="1"/>
  <c r="AD880" i="12"/>
  <c r="AE880" i="12" s="1"/>
  <c r="AD881" i="12"/>
  <c r="AE881" i="12" s="1"/>
  <c r="AD887" i="12"/>
  <c r="AE887" i="12" s="1"/>
  <c r="AD734" i="12"/>
  <c r="AE734" i="12" s="1"/>
  <c r="AD735" i="12"/>
  <c r="AE735" i="12" s="1"/>
  <c r="AD736" i="12"/>
  <c r="AE736" i="12" s="1"/>
  <c r="AD738" i="12"/>
  <c r="AE738" i="12" s="1"/>
  <c r="AD739" i="12"/>
  <c r="AE739" i="12" s="1"/>
  <c r="AD740" i="12"/>
  <c r="AE740" i="12" s="1"/>
  <c r="AD741" i="12"/>
  <c r="AE741" i="12" s="1"/>
  <c r="AD742" i="12"/>
  <c r="AE742" i="12" s="1"/>
  <c r="AD737" i="12"/>
  <c r="AE737" i="12" s="1"/>
  <c r="AD743" i="12"/>
  <c r="AE743" i="12" s="1"/>
  <c r="AD656" i="12"/>
  <c r="AE656" i="12" s="1"/>
  <c r="AD657" i="12"/>
  <c r="AE657" i="12" s="1"/>
  <c r="AD658" i="12"/>
  <c r="AE658" i="12" s="1"/>
  <c r="AD650" i="12"/>
  <c r="AE650" i="12" s="1"/>
  <c r="AD651" i="12"/>
  <c r="AE651" i="12" s="1"/>
  <c r="AD652" i="12"/>
  <c r="AE652" i="12" s="1"/>
  <c r="AD654" i="12"/>
  <c r="AE654" i="12" s="1"/>
  <c r="AD655" i="12"/>
  <c r="AE655" i="12" s="1"/>
  <c r="AD653" i="12"/>
  <c r="AE653" i="12" s="1"/>
  <c r="AD659" i="12"/>
  <c r="AE659" i="12" s="1"/>
  <c r="AD570" i="12"/>
  <c r="AE570" i="12" s="1"/>
  <c r="AD572" i="12"/>
  <c r="AE572" i="12" s="1"/>
  <c r="AD573" i="12"/>
  <c r="AE573" i="12" s="1"/>
  <c r="AD574" i="12"/>
  <c r="AE574" i="12" s="1"/>
  <c r="AD575" i="12"/>
  <c r="AE575" i="12" s="1"/>
  <c r="AD576" i="12"/>
  <c r="AE576" i="12" s="1"/>
  <c r="AD578" i="12"/>
  <c r="AE578" i="12" s="1"/>
  <c r="AD579" i="12"/>
  <c r="AE579" i="12" s="1"/>
  <c r="AD577" i="12"/>
  <c r="AE577" i="12" s="1"/>
  <c r="AD571" i="12"/>
  <c r="AE571" i="12" s="1"/>
  <c r="AD290" i="12"/>
  <c r="AE290" i="12" s="1"/>
  <c r="AD291" i="12"/>
  <c r="AE291" i="12" s="1"/>
  <c r="AD113" i="12"/>
  <c r="AE113" i="12" s="1"/>
  <c r="AD115" i="12"/>
  <c r="AE115" i="12" s="1"/>
  <c r="AD116" i="12"/>
  <c r="AE116" i="12" s="1"/>
  <c r="AD117" i="12"/>
  <c r="AE117" i="12" s="1"/>
  <c r="AD118" i="12"/>
  <c r="AE118" i="12" s="1"/>
  <c r="AD119" i="12"/>
  <c r="AE119" i="12" s="1"/>
  <c r="AD121" i="12"/>
  <c r="AE121" i="12" s="1"/>
  <c r="AD122" i="12"/>
  <c r="AE122" i="12" s="1"/>
  <c r="AD120" i="12"/>
  <c r="AE120" i="12" s="1"/>
  <c r="AD114" i="12"/>
  <c r="AE114" i="12" s="1"/>
  <c r="AD28" i="12"/>
  <c r="AE28" i="12" s="1"/>
  <c r="AD29" i="12"/>
  <c r="AE29" i="12" s="1"/>
  <c r="AD30" i="12"/>
  <c r="AE30" i="12" s="1"/>
  <c r="AD31" i="12"/>
  <c r="AE31" i="12" s="1"/>
  <c r="AD32" i="12"/>
  <c r="AE32" i="12" s="1"/>
  <c r="AD33" i="12"/>
  <c r="AE33" i="12" s="1"/>
  <c r="AD34" i="12"/>
  <c r="AE34" i="12" s="1"/>
  <c r="AD36" i="12"/>
  <c r="AE36" i="12" s="1"/>
  <c r="AD37" i="12"/>
  <c r="AE37" i="12" s="1"/>
  <c r="AD35" i="12"/>
  <c r="AE35" i="12" s="1"/>
  <c r="AD681" i="12"/>
  <c r="AE681" i="12" s="1"/>
  <c r="AD682" i="12"/>
  <c r="AE682" i="12" s="1"/>
  <c r="AD628" i="12"/>
  <c r="AE628" i="12" s="1"/>
  <c r="AD629" i="12"/>
  <c r="AE629" i="12" s="1"/>
  <c r="AD630" i="12"/>
  <c r="AE630" i="12" s="1"/>
  <c r="AD632" i="12"/>
  <c r="AE632" i="12" s="1"/>
  <c r="AD623" i="12"/>
  <c r="AE623" i="12" s="1"/>
  <c r="AD624" i="12"/>
  <c r="AE624" i="12" s="1"/>
  <c r="AD626" i="12"/>
  <c r="AE626" i="12" s="1"/>
  <c r="AD627" i="12"/>
  <c r="AE627" i="12" s="1"/>
  <c r="AD625" i="12"/>
  <c r="AE625" i="12" s="1"/>
  <c r="AD631" i="12"/>
  <c r="AE631" i="12" s="1"/>
  <c r="AD1317" i="12"/>
  <c r="AE1317" i="12" s="1"/>
  <c r="AD1318" i="12"/>
  <c r="AE1318" i="12" s="1"/>
  <c r="AD1309" i="12"/>
  <c r="AE1309" i="12" s="1"/>
  <c r="AD1314" i="12"/>
  <c r="AE1314" i="12" s="1"/>
  <c r="AD1310" i="12"/>
  <c r="AE1310" i="12" s="1"/>
  <c r="AD1312" i="12"/>
  <c r="AE1312" i="12" s="1"/>
  <c r="AD1311" i="12"/>
  <c r="AE1311" i="12" s="1"/>
  <c r="AD1313" i="12"/>
  <c r="AE1313" i="12" s="1"/>
  <c r="AD1315" i="12"/>
  <c r="AE1315" i="12" s="1"/>
  <c r="AD1316" i="12"/>
  <c r="AE1316" i="12" s="1"/>
  <c r="AD1101" i="12"/>
  <c r="AE1101" i="12" s="1"/>
  <c r="AD1102" i="12"/>
  <c r="AE1102" i="12" s="1"/>
  <c r="AD1103" i="12"/>
  <c r="AE1103" i="12" s="1"/>
  <c r="AD1104" i="12"/>
  <c r="AE1104" i="12" s="1"/>
  <c r="AD1105" i="12"/>
  <c r="AE1105" i="12" s="1"/>
  <c r="AD1106" i="12"/>
  <c r="AE1106" i="12" s="1"/>
  <c r="AD1108" i="12"/>
  <c r="AE1108" i="12" s="1"/>
  <c r="AD1107" i="12"/>
  <c r="AE1107" i="12" s="1"/>
  <c r="AD1099" i="12"/>
  <c r="AE1099" i="12" s="1"/>
  <c r="AD1100" i="12"/>
  <c r="AE1100" i="12" s="1"/>
  <c r="AD962" i="12"/>
  <c r="AE962" i="12" s="1"/>
  <c r="AD963" i="12"/>
  <c r="AE963" i="12" s="1"/>
  <c r="AD955" i="12"/>
  <c r="AE955" i="12" s="1"/>
  <c r="AD957" i="12"/>
  <c r="AE957" i="12" s="1"/>
  <c r="AD958" i="12"/>
  <c r="AE958" i="12" s="1"/>
  <c r="AD960" i="12"/>
  <c r="AE960" i="12" s="1"/>
  <c r="AD961" i="12"/>
  <c r="AE961" i="12" s="1"/>
  <c r="AD956" i="12"/>
  <c r="AE956" i="12" s="1"/>
  <c r="AD959" i="12"/>
  <c r="AE959" i="12" s="1"/>
  <c r="AD964" i="12"/>
  <c r="AE964" i="12" s="1"/>
  <c r="AD842" i="12"/>
  <c r="AE842" i="12" s="1"/>
  <c r="AD843" i="12"/>
  <c r="AE843" i="12" s="1"/>
  <c r="AD844" i="12"/>
  <c r="AE844" i="12" s="1"/>
  <c r="AD846" i="12"/>
  <c r="AE846" i="12" s="1"/>
  <c r="AD847" i="12"/>
  <c r="AE847" i="12" s="1"/>
  <c r="AD838" i="12"/>
  <c r="AE838" i="12" s="1"/>
  <c r="AD840" i="12"/>
  <c r="AE840" i="12" s="1"/>
  <c r="AD841" i="12"/>
  <c r="AE841" i="12" s="1"/>
  <c r="AD839" i="12"/>
  <c r="AE839" i="12" s="1"/>
  <c r="AD845" i="12"/>
  <c r="AE845" i="12" s="1"/>
  <c r="AD794" i="12"/>
  <c r="AE794" i="12" s="1"/>
  <c r="AD786" i="12"/>
  <c r="AE786" i="12" s="1"/>
  <c r="AD787" i="12"/>
  <c r="AE787" i="12" s="1"/>
  <c r="AD788" i="12"/>
  <c r="AE788" i="12" s="1"/>
  <c r="AD789" i="12"/>
  <c r="AE789" i="12" s="1"/>
  <c r="AD790" i="12"/>
  <c r="AE790" i="12" s="1"/>
  <c r="AD792" i="12"/>
  <c r="AE792" i="12" s="1"/>
  <c r="AD793" i="12"/>
  <c r="AE793" i="12" s="1"/>
  <c r="AD785" i="12"/>
  <c r="AE785" i="12" s="1"/>
  <c r="AD791" i="12"/>
  <c r="AE791" i="12" s="1"/>
  <c r="AD364" i="12"/>
  <c r="AE364" i="12" s="1"/>
  <c r="AD365" i="12"/>
  <c r="AE365" i="12" s="1"/>
  <c r="AD366" i="12"/>
  <c r="AE366" i="12" s="1"/>
  <c r="AD358" i="12"/>
  <c r="AE358" i="12" s="1"/>
  <c r="AD359" i="12"/>
  <c r="AE359" i="12" s="1"/>
  <c r="AD360" i="12"/>
  <c r="AE360" i="12" s="1"/>
  <c r="AD362" i="12"/>
  <c r="AE362" i="12" s="1"/>
  <c r="AD363" i="12"/>
  <c r="AE363" i="12" s="1"/>
  <c r="AD361" i="12"/>
  <c r="AE361" i="12" s="1"/>
  <c r="AD367" i="12"/>
  <c r="AE367" i="12" s="1"/>
  <c r="AD242" i="12"/>
  <c r="AE242" i="12" s="1"/>
  <c r="AD243" i="12"/>
  <c r="AE243" i="12" s="1"/>
  <c r="AD244" i="12"/>
  <c r="AE244" i="12" s="1"/>
  <c r="AD236" i="12"/>
  <c r="AE236" i="12" s="1"/>
  <c r="AD237" i="12"/>
  <c r="AE237" i="12" s="1"/>
  <c r="AD238" i="12"/>
  <c r="AE238" i="12" s="1"/>
  <c r="AD240" i="12"/>
  <c r="AE240" i="12" s="1"/>
  <c r="AD241" i="12"/>
  <c r="AE241" i="12" s="1"/>
  <c r="AD239" i="12"/>
  <c r="AE239" i="12" s="1"/>
  <c r="AD245" i="12"/>
  <c r="AE245" i="12" s="1"/>
  <c r="AD146" i="12"/>
  <c r="AE146" i="12" s="1"/>
  <c r="AD147" i="12"/>
  <c r="AE147" i="12" s="1"/>
  <c r="AD148" i="12"/>
  <c r="AE148" i="12" s="1"/>
  <c r="AD150" i="12"/>
  <c r="AE150" i="12" s="1"/>
  <c r="AD145" i="12"/>
  <c r="AE145" i="12" s="1"/>
  <c r="AD149" i="12"/>
  <c r="AE149" i="12" s="1"/>
  <c r="AD321" i="12"/>
  <c r="AE321" i="12" s="1"/>
  <c r="AD322" i="12"/>
  <c r="AE322" i="12" s="1"/>
  <c r="AD323" i="12"/>
  <c r="AE323" i="12" s="1"/>
  <c r="AD325" i="12"/>
  <c r="AE325" i="12" s="1"/>
  <c r="AD316" i="12"/>
  <c r="AE316" i="12" s="1"/>
  <c r="AD317" i="12"/>
  <c r="AE317" i="12" s="1"/>
  <c r="AD319" i="12"/>
  <c r="AE319" i="12" s="1"/>
  <c r="AD320" i="12"/>
  <c r="AE320" i="12" s="1"/>
  <c r="AD318" i="12"/>
  <c r="AE318" i="12" s="1"/>
  <c r="AD324" i="12"/>
  <c r="AE324" i="12" s="1"/>
  <c r="AD230" i="12"/>
  <c r="AE230" i="12" s="1"/>
  <c r="AD231" i="12"/>
  <c r="AE231" i="12" s="1"/>
  <c r="AD232" i="12"/>
  <c r="AE232" i="12" s="1"/>
  <c r="AD234" i="12"/>
  <c r="AE234" i="12" s="1"/>
  <c r="AD225" i="12"/>
  <c r="AE225" i="12" s="1"/>
  <c r="AD226" i="12"/>
  <c r="AE226" i="12" s="1"/>
  <c r="AD228" i="12"/>
  <c r="AE228" i="12" s="1"/>
  <c r="AD229" i="12"/>
  <c r="AE229" i="12" s="1"/>
  <c r="AD227" i="12"/>
  <c r="AE227" i="12" s="1"/>
  <c r="AD233" i="12"/>
  <c r="AE233" i="12" s="1"/>
  <c r="AD1221" i="12"/>
  <c r="AE1221" i="12" s="1"/>
  <c r="AD1222" i="12"/>
  <c r="AE1222" i="12" s="1"/>
  <c r="AD1223" i="12"/>
  <c r="AE1223" i="12" s="1"/>
  <c r="AD1224" i="12"/>
  <c r="AE1224" i="12" s="1"/>
  <c r="AD1225" i="12"/>
  <c r="AE1225" i="12" s="1"/>
  <c r="AD1216" i="12"/>
  <c r="AE1216" i="12" s="1"/>
  <c r="AD1218" i="12"/>
  <c r="AE1218" i="12" s="1"/>
  <c r="AD1217" i="12"/>
  <c r="AE1217" i="12" s="1"/>
  <c r="AD1219" i="12"/>
  <c r="AE1219" i="12" s="1"/>
  <c r="AD1220" i="12"/>
  <c r="AE1220" i="12" s="1"/>
  <c r="AD1209" i="12"/>
  <c r="AE1209" i="12" s="1"/>
  <c r="AD1210" i="12"/>
  <c r="AE1210" i="12" s="1"/>
  <c r="AD1211" i="12"/>
  <c r="AE1211" i="12" s="1"/>
  <c r="AD1212" i="12"/>
  <c r="AE1212" i="12" s="1"/>
  <c r="AD1203" i="12"/>
  <c r="AE1203" i="12" s="1"/>
  <c r="AD1204" i="12"/>
  <c r="AE1204" i="12" s="1"/>
  <c r="AD1206" i="12"/>
  <c r="AE1206" i="12" s="1"/>
  <c r="AD1205" i="12"/>
  <c r="AE1205" i="12" s="1"/>
  <c r="AD1207" i="12"/>
  <c r="AE1207" i="12" s="1"/>
  <c r="AD1208" i="12"/>
  <c r="AE1208" i="12" s="1"/>
  <c r="AD1151" i="12"/>
  <c r="AE1151" i="12" s="1"/>
  <c r="AD1152" i="12"/>
  <c r="AE1152" i="12" s="1"/>
  <c r="AD1153" i="12"/>
  <c r="AE1153" i="12" s="1"/>
  <c r="AD1154" i="12"/>
  <c r="AE1154" i="12" s="1"/>
  <c r="AD1156" i="12"/>
  <c r="AE1156" i="12" s="1"/>
  <c r="AD1155" i="12"/>
  <c r="AE1155" i="12" s="1"/>
  <c r="AD1157" i="12"/>
  <c r="AE1157" i="12" s="1"/>
  <c r="AD1158" i="12"/>
  <c r="AE1158" i="12" s="1"/>
  <c r="AD1159" i="12"/>
  <c r="AE1159" i="12" s="1"/>
  <c r="AD1160" i="12"/>
  <c r="AE1160" i="12" s="1"/>
  <c r="AD974" i="12"/>
  <c r="AE974" i="12" s="1"/>
  <c r="AD975" i="12"/>
  <c r="AE975" i="12" s="1"/>
  <c r="AD967" i="12"/>
  <c r="AE967" i="12" s="1"/>
  <c r="AD969" i="12"/>
  <c r="AE969" i="12" s="1"/>
  <c r="AD970" i="12"/>
  <c r="AE970" i="12" s="1"/>
  <c r="AD972" i="12"/>
  <c r="AE972" i="12" s="1"/>
  <c r="AD973" i="12"/>
  <c r="AE973" i="12" s="1"/>
  <c r="AD968" i="12"/>
  <c r="AE968" i="12" s="1"/>
  <c r="AD971" i="12"/>
  <c r="AE971" i="12" s="1"/>
  <c r="AD976" i="12"/>
  <c r="AE976" i="12" s="1"/>
  <c r="AD602" i="12"/>
  <c r="AE602" i="12" s="1"/>
  <c r="AD603" i="12"/>
  <c r="AE603" i="12" s="1"/>
  <c r="AD604" i="12"/>
  <c r="AE604" i="12" s="1"/>
  <c r="AD606" i="12"/>
  <c r="AE606" i="12" s="1"/>
  <c r="AD607" i="12"/>
  <c r="AE607" i="12" s="1"/>
  <c r="AD608" i="12"/>
  <c r="AE608" i="12" s="1"/>
  <c r="AD609" i="12"/>
  <c r="AE609" i="12" s="1"/>
  <c r="AD610" i="12"/>
  <c r="AE610" i="12" s="1"/>
  <c r="AD601" i="12"/>
  <c r="AE601" i="12" s="1"/>
  <c r="AD605" i="12"/>
  <c r="AE605" i="12" s="1"/>
  <c r="AD379" i="12"/>
  <c r="AE379" i="12" s="1"/>
  <c r="AD380" i="12"/>
  <c r="AE380" i="12" s="1"/>
  <c r="AD1089" i="12"/>
  <c r="AE1089" i="12" s="1"/>
  <c r="AD1090" i="12"/>
  <c r="AE1090" i="12" s="1"/>
  <c r="AD1091" i="12"/>
  <c r="AE1091" i="12" s="1"/>
  <c r="AD1092" i="12"/>
  <c r="AE1092" i="12" s="1"/>
  <c r="AD1093" i="12"/>
  <c r="AE1093" i="12" s="1"/>
  <c r="AD1094" i="12"/>
  <c r="AE1094" i="12" s="1"/>
  <c r="AD1096" i="12"/>
  <c r="AE1096" i="12" s="1"/>
  <c r="AD1095" i="12"/>
  <c r="AE1095" i="12" s="1"/>
  <c r="AD1097" i="12"/>
  <c r="AE1097" i="12" s="1"/>
  <c r="AD1098" i="12"/>
  <c r="AE1098" i="12" s="1"/>
  <c r="AD64" i="12"/>
  <c r="AE64" i="12" s="1"/>
  <c r="AD65" i="12"/>
  <c r="AE65" i="12" s="1"/>
  <c r="AD66" i="12"/>
  <c r="AE66" i="12" s="1"/>
  <c r="AD68" i="12"/>
  <c r="AE68" i="12" s="1"/>
  <c r="AD59" i="12"/>
  <c r="AE59" i="12" s="1"/>
  <c r="AD60" i="12"/>
  <c r="AE60" i="12" s="1"/>
  <c r="AD62" i="12"/>
  <c r="AE62" i="12" s="1"/>
  <c r="AD63" i="12"/>
  <c r="AE63" i="12" s="1"/>
  <c r="AD61" i="12"/>
  <c r="AE61" i="12" s="1"/>
  <c r="AD67" i="12"/>
  <c r="AE67" i="12" s="1"/>
  <c r="AD1041" i="12"/>
  <c r="AE1041" i="12" s="1"/>
  <c r="AD1032" i="12"/>
  <c r="AE1032" i="12" s="1"/>
  <c r="AD1038" i="12"/>
  <c r="AE1038" i="12" s="1"/>
  <c r="AD1033" i="12"/>
  <c r="AE1033" i="12" s="1"/>
  <c r="AD1034" i="12"/>
  <c r="AE1034" i="12" s="1"/>
  <c r="AD1035" i="12"/>
  <c r="AE1035" i="12" s="1"/>
  <c r="AD1036" i="12"/>
  <c r="AE1036" i="12" s="1"/>
  <c r="AD1037" i="12"/>
  <c r="AE1037" i="12" s="1"/>
  <c r="AD1039" i="12"/>
  <c r="AE1039" i="12" s="1"/>
  <c r="AD1040" i="12"/>
  <c r="AE1040" i="12" s="1"/>
  <c r="AD986" i="12"/>
  <c r="AE986" i="12" s="1"/>
  <c r="AD987" i="12"/>
  <c r="AE987" i="12" s="1"/>
  <c r="AD979" i="12"/>
  <c r="AE979" i="12" s="1"/>
  <c r="AD981" i="12"/>
  <c r="AE981" i="12" s="1"/>
  <c r="AD982" i="12"/>
  <c r="AE982" i="12" s="1"/>
  <c r="AD984" i="12"/>
  <c r="AE984" i="12" s="1"/>
  <c r="AD980" i="12"/>
  <c r="AE980" i="12" s="1"/>
  <c r="AD983" i="12"/>
  <c r="AE983" i="12" s="1"/>
  <c r="AD985" i="12"/>
  <c r="AE985" i="12" s="1"/>
  <c r="AD988" i="12"/>
  <c r="AE988" i="12" s="1"/>
  <c r="AD890" i="12"/>
  <c r="AE890" i="12" s="1"/>
  <c r="AD891" i="12"/>
  <c r="AE891" i="12" s="1"/>
  <c r="AD894" i="12"/>
  <c r="AE894" i="12" s="1"/>
  <c r="AD895" i="12"/>
  <c r="AE895" i="12" s="1"/>
  <c r="AD896" i="12"/>
  <c r="AE896" i="12" s="1"/>
  <c r="AD897" i="12"/>
  <c r="AE897" i="12" s="1"/>
  <c r="AD888" i="12"/>
  <c r="AE888" i="12" s="1"/>
  <c r="AD889" i="12"/>
  <c r="AE889" i="12" s="1"/>
  <c r="AD892" i="12"/>
  <c r="AE892" i="12" s="1"/>
  <c r="AD893" i="12"/>
  <c r="AE893" i="12" s="1"/>
  <c r="AD854" i="12"/>
  <c r="AE854" i="12" s="1"/>
  <c r="AD855" i="12"/>
  <c r="AE855" i="12" s="1"/>
  <c r="AD856" i="12"/>
  <c r="AE856" i="12" s="1"/>
  <c r="AD848" i="12"/>
  <c r="AE848" i="12" s="1"/>
  <c r="AD849" i="12"/>
  <c r="AE849" i="12" s="1"/>
  <c r="AD850" i="12"/>
  <c r="AE850" i="12" s="1"/>
  <c r="AD852" i="12"/>
  <c r="AE852" i="12" s="1"/>
  <c r="AD853" i="12"/>
  <c r="AE853" i="12" s="1"/>
  <c r="AD851" i="12"/>
  <c r="AE851" i="12" s="1"/>
  <c r="AD857" i="12"/>
  <c r="AE857" i="12" s="1"/>
  <c r="AD493" i="12"/>
  <c r="AE493" i="12" s="1"/>
  <c r="AD494" i="12"/>
  <c r="AE494" i="12" s="1"/>
  <c r="AD495" i="12"/>
  <c r="AE495" i="12" s="1"/>
  <c r="AD497" i="12"/>
  <c r="AE497" i="12" s="1"/>
  <c r="AD498" i="12"/>
  <c r="AE498" i="12" s="1"/>
  <c r="AD499" i="12"/>
  <c r="AE499" i="12" s="1"/>
  <c r="AD500" i="12"/>
  <c r="AE500" i="12" s="1"/>
  <c r="AD491" i="12"/>
  <c r="AE491" i="12" s="1"/>
  <c r="AD492" i="12"/>
  <c r="AE492" i="12" s="1"/>
  <c r="AD496" i="12"/>
  <c r="AE496" i="12" s="1"/>
  <c r="AD182" i="12"/>
  <c r="AE182" i="12" s="1"/>
  <c r="AD183" i="12"/>
  <c r="AE183" i="12" s="1"/>
  <c r="AD184" i="12"/>
  <c r="AE184" i="12" s="1"/>
  <c r="AD186" i="12"/>
  <c r="AE186" i="12" s="1"/>
  <c r="AD187" i="12"/>
  <c r="AE187" i="12" s="1"/>
  <c r="AD188" i="12"/>
  <c r="AE188" i="12" s="1"/>
  <c r="AD189" i="12"/>
  <c r="AE189" i="12" s="1"/>
  <c r="AD190" i="12"/>
  <c r="AE190" i="12" s="1"/>
  <c r="AD185" i="12"/>
  <c r="AE185" i="12" s="1"/>
  <c r="AD191" i="12"/>
  <c r="AE191" i="12" s="1"/>
  <c r="AD391" i="12"/>
  <c r="AE391" i="12" s="1"/>
  <c r="AD392" i="12"/>
  <c r="AE392" i="12" s="1"/>
  <c r="AD339" i="12"/>
  <c r="AE339" i="12" s="1"/>
  <c r="AD340" i="12"/>
  <c r="AE340" i="12" s="1"/>
  <c r="AD342" i="12"/>
  <c r="AE342" i="12" s="1"/>
  <c r="AD343" i="12"/>
  <c r="AE343" i="12" s="1"/>
  <c r="AD344" i="12"/>
  <c r="AE344" i="12" s="1"/>
  <c r="AD345" i="12"/>
  <c r="AE345" i="12" s="1"/>
  <c r="AD341" i="12"/>
  <c r="AE341" i="12" s="1"/>
  <c r="AD326" i="12"/>
  <c r="AE326" i="12" s="1"/>
  <c r="AD327" i="12"/>
  <c r="AE327" i="12" s="1"/>
  <c r="AD328" i="12"/>
  <c r="AE328" i="12" s="1"/>
  <c r="AD330" i="12"/>
  <c r="AE330" i="12" s="1"/>
  <c r="AD329" i="12"/>
  <c r="AE329" i="12" s="1"/>
  <c r="AD124" i="12"/>
  <c r="AE124" i="12" s="1"/>
  <c r="AD125" i="12"/>
  <c r="AE125" i="12" s="1"/>
  <c r="AD126" i="12"/>
  <c r="AE126" i="12" s="1"/>
  <c r="AD128" i="12"/>
  <c r="AE128" i="12" s="1"/>
  <c r="AD129" i="12"/>
  <c r="AE129" i="12" s="1"/>
  <c r="AD130" i="12"/>
  <c r="AE130" i="12" s="1"/>
  <c r="AD131" i="12"/>
  <c r="AE131" i="12" s="1"/>
  <c r="AD132" i="12"/>
  <c r="AE132" i="12" s="1"/>
  <c r="AD127" i="12"/>
  <c r="AE127" i="12" s="1"/>
  <c r="AD133" i="12"/>
  <c r="AE133" i="12" s="1"/>
  <c r="AD76" i="12"/>
  <c r="AE76" i="12" s="1"/>
  <c r="AD77" i="12"/>
  <c r="AE77" i="12" s="1"/>
  <c r="AD78" i="12"/>
  <c r="AE78" i="12" s="1"/>
  <c r="AD69" i="12"/>
  <c r="AE69" i="12" s="1"/>
  <c r="AD70" i="12"/>
  <c r="AE70" i="12" s="1"/>
  <c r="AD71" i="12"/>
  <c r="AE71" i="12" s="1"/>
  <c r="AD72" i="12"/>
  <c r="AE72" i="12" s="1"/>
  <c r="AD74" i="12"/>
  <c r="AE74" i="12" s="1"/>
  <c r="AD75" i="12"/>
  <c r="AE75" i="12" s="1"/>
  <c r="AD73" i="12"/>
  <c r="AE73" i="12" s="1"/>
  <c r="AD38" i="12"/>
  <c r="AE38" i="12" s="1"/>
  <c r="AD39" i="12"/>
  <c r="AE39" i="12" s="1"/>
  <c r="AD40" i="12"/>
  <c r="AE40" i="12" s="1"/>
  <c r="AD41" i="12"/>
  <c r="AE41" i="12" s="1"/>
  <c r="AD42" i="12"/>
  <c r="AE42" i="12" s="1"/>
  <c r="AD43" i="12"/>
  <c r="AE43" i="12" s="1"/>
  <c r="AD44" i="12"/>
  <c r="AE44" i="12" s="1"/>
  <c r="AD45" i="12"/>
  <c r="AE45" i="12" s="1"/>
  <c r="AD46" i="12"/>
  <c r="AE46" i="12" s="1"/>
  <c r="AD47" i="12"/>
  <c r="AE47" i="12" s="1"/>
  <c r="AD14" i="12"/>
  <c r="AE14" i="12" s="1"/>
  <c r="AD15" i="12"/>
  <c r="AE15" i="12" s="1"/>
  <c r="AD16" i="12"/>
  <c r="AE16" i="12" s="1"/>
  <c r="AD17" i="12"/>
  <c r="AE17" i="12" s="1"/>
  <c r="AD18" i="12"/>
  <c r="AE18" i="12" s="1"/>
  <c r="AD19" i="12"/>
  <c r="AE19" i="12" s="1"/>
  <c r="AD20" i="12"/>
  <c r="AE20" i="12" s="1"/>
  <c r="AD11" i="12"/>
  <c r="AE11" i="12" s="1"/>
  <c r="AD12" i="12"/>
  <c r="AE12" i="12" s="1"/>
  <c r="AD13" i="12"/>
  <c r="AE13" i="12" s="1"/>
  <c r="AD1077" i="12"/>
  <c r="AE1077" i="12" s="1"/>
  <c r="AD1078" i="12"/>
  <c r="AE1078" i="12" s="1"/>
  <c r="AD1086" i="12"/>
  <c r="AE1086" i="12" s="1"/>
  <c r="AD1079" i="12"/>
  <c r="AE1079" i="12" s="1"/>
  <c r="AD1080" i="12"/>
  <c r="AE1080" i="12" s="1"/>
  <c r="AD1081" i="12"/>
  <c r="AE1081" i="12" s="1"/>
  <c r="AD1082" i="12"/>
  <c r="AE1082" i="12" s="1"/>
  <c r="AD1083" i="12"/>
  <c r="AE1083" i="12" s="1"/>
  <c r="AD1084" i="12"/>
  <c r="AE1084" i="12" s="1"/>
  <c r="AD1085" i="12"/>
  <c r="AE1085" i="12" s="1"/>
  <c r="AD1319" i="12"/>
  <c r="AE1319" i="12" s="1"/>
  <c r="AD1320" i="12"/>
  <c r="AE1320" i="12" s="1"/>
  <c r="AD1321" i="12"/>
  <c r="AE1321" i="12" s="1"/>
  <c r="AD1322" i="12"/>
  <c r="AE1322" i="12" s="1"/>
  <c r="AD1323" i="12"/>
  <c r="AE1323" i="12" s="1"/>
  <c r="AD1324" i="12"/>
  <c r="AE1324" i="12" s="1"/>
  <c r="AD1325" i="12"/>
  <c r="AE1325" i="12" s="1"/>
  <c r="AD1326" i="12"/>
  <c r="AE1326" i="12" s="1"/>
  <c r="AD1327" i="12"/>
  <c r="AE1327" i="12" s="1"/>
  <c r="AD1328" i="12"/>
  <c r="AE1328" i="12" s="1"/>
  <c r="AD1281" i="12"/>
  <c r="AE1281" i="12" s="1"/>
  <c r="AD1282" i="12"/>
  <c r="AE1282" i="12" s="1"/>
  <c r="AD1283" i="12"/>
  <c r="AE1283" i="12" s="1"/>
  <c r="AD1284" i="12"/>
  <c r="AE1284" i="12" s="1"/>
  <c r="AD1285" i="12"/>
  <c r="AE1285" i="12" s="1"/>
  <c r="AD1286" i="12"/>
  <c r="AE1286" i="12" s="1"/>
  <c r="AD1288" i="12"/>
  <c r="AE1288" i="12" s="1"/>
  <c r="AD1287" i="12"/>
  <c r="AE1287" i="12" s="1"/>
  <c r="AD1279" i="12"/>
  <c r="AE1279" i="12" s="1"/>
  <c r="AD1280" i="12"/>
  <c r="AE1280" i="12" s="1"/>
  <c r="AD1162" i="12"/>
  <c r="AE1162" i="12" s="1"/>
  <c r="AD1170" i="12"/>
  <c r="AE1170" i="12" s="1"/>
  <c r="AD1163" i="12"/>
  <c r="AE1163" i="12" s="1"/>
  <c r="AD1164" i="12"/>
  <c r="AE1164" i="12" s="1"/>
  <c r="AD1165" i="12"/>
  <c r="AE1165" i="12" s="1"/>
  <c r="AD1166" i="12"/>
  <c r="AE1166" i="12" s="1"/>
  <c r="AD1167" i="12"/>
  <c r="AE1167" i="12" s="1"/>
  <c r="AD1168" i="12"/>
  <c r="AE1168" i="12" s="1"/>
  <c r="AD1169" i="12"/>
  <c r="AE1169" i="12" s="1"/>
  <c r="AD1171" i="12"/>
  <c r="AE1171" i="12" s="1"/>
  <c r="AD1113" i="12"/>
  <c r="AE1113" i="12" s="1"/>
  <c r="AD1269" i="12"/>
  <c r="AE1269" i="12" s="1"/>
  <c r="AD1114" i="12"/>
  <c r="AE1114" i="12" s="1"/>
  <c r="AD1270" i="12"/>
  <c r="AE1270" i="12" s="1"/>
  <c r="AD1278" i="12"/>
  <c r="AE1278" i="12" s="1"/>
  <c r="AD1115" i="12"/>
  <c r="AE1115" i="12" s="1"/>
  <c r="AD1271" i="12"/>
  <c r="AE1271" i="12" s="1"/>
  <c r="AD1116" i="12"/>
  <c r="AE1116" i="12" s="1"/>
  <c r="AD1272" i="12"/>
  <c r="AE1272" i="12" s="1"/>
  <c r="AD1273" i="12"/>
  <c r="AE1273" i="12" s="1"/>
  <c r="AD1117" i="12"/>
  <c r="AE1117" i="12" s="1"/>
  <c r="AD1118" i="12"/>
  <c r="AE1118" i="12" s="1"/>
  <c r="AD1274" i="12"/>
  <c r="AE1274" i="12" s="1"/>
  <c r="AD1275" i="12"/>
  <c r="AE1275" i="12" s="1"/>
  <c r="AD1276" i="12"/>
  <c r="AE1276" i="12" s="1"/>
  <c r="AD1110" i="12"/>
  <c r="AE1110" i="12" s="1"/>
  <c r="AD1109" i="12"/>
  <c r="AE1109" i="12" s="1"/>
  <c r="AD1277" i="12"/>
  <c r="AE1277" i="12" s="1"/>
  <c r="AD1111" i="12"/>
  <c r="AE1111" i="12" s="1"/>
  <c r="AD1112" i="12"/>
  <c r="AE1112" i="12" s="1"/>
  <c r="AD902" i="12"/>
  <c r="AE902" i="12" s="1"/>
  <c r="AD903" i="12"/>
  <c r="AE903" i="12" s="1"/>
  <c r="AD906" i="12"/>
  <c r="AE906" i="12" s="1"/>
  <c r="AD907" i="12"/>
  <c r="AE907" i="12" s="1"/>
  <c r="AD909" i="12"/>
  <c r="AE909" i="12" s="1"/>
  <c r="AD900" i="12"/>
  <c r="AE900" i="12" s="1"/>
  <c r="AD901" i="12"/>
  <c r="AE901" i="12" s="1"/>
  <c r="AD904" i="12"/>
  <c r="AE904" i="12" s="1"/>
  <c r="AD905" i="12"/>
  <c r="AE905" i="12" s="1"/>
  <c r="AD908" i="12"/>
  <c r="AE908" i="12" s="1"/>
  <c r="AD795" i="12"/>
  <c r="AE795" i="12" s="1"/>
  <c r="AD796" i="12"/>
  <c r="AE796" i="12" s="1"/>
  <c r="AD798" i="12"/>
  <c r="AE798" i="12" s="1"/>
  <c r="AD799" i="12"/>
  <c r="AE799" i="12" s="1"/>
  <c r="AD800" i="12"/>
  <c r="AE800" i="12" s="1"/>
  <c r="AD801" i="12"/>
  <c r="AE801" i="12" s="1"/>
  <c r="AD802" i="12"/>
  <c r="AE802" i="12" s="1"/>
  <c r="AD804" i="12"/>
  <c r="AE804" i="12" s="1"/>
  <c r="AD797" i="12"/>
  <c r="AE797" i="12" s="1"/>
  <c r="AD803" i="12"/>
  <c r="AE803" i="12" s="1"/>
  <c r="AD374" i="12"/>
  <c r="AE374" i="12" s="1"/>
  <c r="AD375" i="12"/>
  <c r="AE375" i="12" s="1"/>
  <c r="AD376" i="12"/>
  <c r="AE376" i="12" s="1"/>
  <c r="AD368" i="12"/>
  <c r="AE368" i="12" s="1"/>
  <c r="AD369" i="12"/>
  <c r="AE369" i="12" s="1"/>
  <c r="AD370" i="12"/>
  <c r="AE370" i="12" s="1"/>
  <c r="AD372" i="12"/>
  <c r="AE372" i="12" s="1"/>
  <c r="AD373" i="12"/>
  <c r="AE373" i="12" s="1"/>
  <c r="AD371" i="12"/>
  <c r="AE371" i="12" s="1"/>
  <c r="AD377" i="12"/>
  <c r="AE377" i="12" s="1"/>
  <c r="AD552" i="12"/>
  <c r="AE552" i="12" s="1"/>
  <c r="AD553" i="12"/>
  <c r="AE553" i="12" s="1"/>
  <c r="AD544" i="12"/>
  <c r="AE544" i="12" s="1"/>
  <c r="AD545" i="12"/>
  <c r="AE545" i="12" s="1"/>
  <c r="AD546" i="12"/>
  <c r="AE546" i="12" s="1"/>
  <c r="AD547" i="12"/>
  <c r="AE547" i="12" s="1"/>
  <c r="AD548" i="12"/>
  <c r="AE548" i="12" s="1"/>
  <c r="AD550" i="12"/>
  <c r="AE550" i="12" s="1"/>
  <c r="AD551" i="12"/>
  <c r="AE551" i="12" s="1"/>
  <c r="AD549" i="12"/>
  <c r="AE549" i="12" s="1"/>
  <c r="AD540" i="12"/>
  <c r="AE540" i="12" s="1"/>
  <c r="AD541" i="12"/>
  <c r="AE541" i="12" s="1"/>
  <c r="AD542" i="12"/>
  <c r="AE542" i="12" s="1"/>
  <c r="AD534" i="12"/>
  <c r="AE534" i="12" s="1"/>
  <c r="AD535" i="12"/>
  <c r="AE535" i="12" s="1"/>
  <c r="AD536" i="12"/>
  <c r="AE536" i="12" s="1"/>
  <c r="AD538" i="12"/>
  <c r="AE538" i="12" s="1"/>
  <c r="AD539" i="12"/>
  <c r="AE539" i="12" s="1"/>
  <c r="AD537" i="12"/>
  <c r="AE537" i="12" s="1"/>
  <c r="AD543" i="12"/>
  <c r="AE543" i="12" s="1"/>
  <c r="AD137" i="12"/>
  <c r="AE137" i="12" s="1"/>
  <c r="AD138" i="12"/>
  <c r="AE138" i="12" s="1"/>
  <c r="AD139" i="12"/>
  <c r="AE139" i="12" s="1"/>
  <c r="AD141" i="12"/>
  <c r="AE141" i="12" s="1"/>
  <c r="AD142" i="12"/>
  <c r="AE142" i="12" s="1"/>
  <c r="AD143" i="12"/>
  <c r="AE143" i="12" s="1"/>
  <c r="AD135" i="12"/>
  <c r="AE135" i="12" s="1"/>
  <c r="AD136" i="12"/>
  <c r="AE136" i="12" s="1"/>
  <c r="AD134" i="12"/>
  <c r="AE134" i="12" s="1"/>
  <c r="AD140" i="12"/>
  <c r="AE140" i="12" s="1"/>
  <c r="AD254" i="12"/>
  <c r="AE254" i="12" s="1"/>
  <c r="AD255" i="12"/>
  <c r="AE255" i="12" s="1"/>
  <c r="AD246" i="12"/>
  <c r="AE246" i="12" s="1"/>
  <c r="AD247" i="12"/>
  <c r="AE247" i="12" s="1"/>
  <c r="AD248" i="12"/>
  <c r="AE248" i="12" s="1"/>
  <c r="AD249" i="12"/>
  <c r="AE249" i="12" s="1"/>
  <c r="AD250" i="12"/>
  <c r="AE250" i="12" s="1"/>
  <c r="AD252" i="12"/>
  <c r="AE252" i="12" s="1"/>
  <c r="AD253" i="12"/>
  <c r="AE253" i="12" s="1"/>
  <c r="AD251" i="12"/>
  <c r="AE251" i="12" s="1"/>
  <c r="AD442" i="12"/>
  <c r="AE442" i="12" s="1"/>
  <c r="AD443" i="12"/>
  <c r="AE443" i="12" s="1"/>
  <c r="AD444" i="12"/>
  <c r="AE444" i="12" s="1"/>
  <c r="AD446" i="12"/>
  <c r="AE446" i="12" s="1"/>
  <c r="AD437" i="12"/>
  <c r="AE437" i="12" s="1"/>
  <c r="AD438" i="12"/>
  <c r="AE438" i="12" s="1"/>
  <c r="AD440" i="12"/>
  <c r="AE440" i="12" s="1"/>
  <c r="AD441" i="12"/>
  <c r="AE441" i="12" s="1"/>
  <c r="AD439" i="12"/>
  <c r="AE439" i="12" s="1"/>
  <c r="AD445" i="12"/>
  <c r="AE445" i="12" s="1"/>
  <c r="AD1233" i="12"/>
  <c r="AE1233" i="12" s="1"/>
  <c r="AD1234" i="12"/>
  <c r="AE1234" i="12" s="1"/>
  <c r="AD1235" i="12"/>
  <c r="AE1235" i="12" s="1"/>
  <c r="AD1230" i="12"/>
  <c r="AE1230" i="12" s="1"/>
  <c r="AD1226" i="12"/>
  <c r="AE1226" i="12" s="1"/>
  <c r="AD1227" i="12"/>
  <c r="AE1227" i="12" s="1"/>
  <c r="AD1228" i="12"/>
  <c r="AE1228" i="12" s="1"/>
  <c r="AD1229" i="12"/>
  <c r="AE1229" i="12" s="1"/>
  <c r="AD1231" i="12"/>
  <c r="AE1231" i="12" s="1"/>
  <c r="AD1232" i="12"/>
  <c r="AE1232" i="12" s="1"/>
  <c r="AD999" i="12"/>
  <c r="AE999" i="12" s="1"/>
  <c r="AD990" i="12"/>
  <c r="AE990" i="12" s="1"/>
  <c r="AD991" i="12"/>
  <c r="AE991" i="12" s="1"/>
  <c r="AD993" i="12"/>
  <c r="AE993" i="12" s="1"/>
  <c r="AD994" i="12"/>
  <c r="AE994" i="12" s="1"/>
  <c r="AD996" i="12"/>
  <c r="AE996" i="12" s="1"/>
  <c r="AD997" i="12"/>
  <c r="AE997" i="12" s="1"/>
  <c r="AD998" i="12"/>
  <c r="AE998" i="12" s="1"/>
  <c r="AD992" i="12"/>
  <c r="AE992" i="12" s="1"/>
  <c r="AD995" i="12"/>
  <c r="AE995" i="12" s="1"/>
  <c r="AD698" i="12"/>
  <c r="AE698" i="12" s="1"/>
  <c r="AD690" i="12"/>
  <c r="AE690" i="12" s="1"/>
  <c r="AD691" i="12"/>
  <c r="AE691" i="12" s="1"/>
  <c r="AD692" i="12"/>
  <c r="AE692" i="12" s="1"/>
  <c r="AD693" i="12"/>
  <c r="AE693" i="12" s="1"/>
  <c r="AD694" i="12"/>
  <c r="AE694" i="12" s="1"/>
  <c r="AD696" i="12"/>
  <c r="AE696" i="12" s="1"/>
  <c r="AD697" i="12"/>
  <c r="AE697" i="12" s="1"/>
  <c r="AD689" i="12"/>
  <c r="AE689" i="12" s="1"/>
  <c r="AD695" i="12"/>
  <c r="AE695" i="12" s="1"/>
  <c r="AD454" i="12"/>
  <c r="AE454" i="12" s="1"/>
  <c r="AD455" i="12"/>
  <c r="AE455" i="12" s="1"/>
  <c r="AD456" i="12"/>
  <c r="AE456" i="12" s="1"/>
  <c r="AD458" i="12"/>
  <c r="AE458" i="12" s="1"/>
  <c r="AD459" i="12"/>
  <c r="AE459" i="12" s="1"/>
  <c r="AD460" i="12"/>
  <c r="AE460" i="12" s="1"/>
  <c r="AD461" i="12"/>
  <c r="AE461" i="12" s="1"/>
  <c r="AD462" i="12"/>
  <c r="AE462" i="12" s="1"/>
  <c r="AD457" i="12"/>
  <c r="AE457" i="12" s="1"/>
  <c r="AD463" i="12"/>
  <c r="AE463" i="12" s="1"/>
  <c r="AD614" i="12"/>
  <c r="AE614" i="12" s="1"/>
  <c r="AD615" i="12"/>
  <c r="AE615" i="12" s="1"/>
  <c r="AD616" i="12"/>
  <c r="AE616" i="12" s="1"/>
  <c r="AD618" i="12"/>
  <c r="AE618" i="12" s="1"/>
  <c r="AD619" i="12"/>
  <c r="AE619" i="12" s="1"/>
  <c r="AD620" i="12"/>
  <c r="AE620" i="12" s="1"/>
  <c r="AD612" i="12"/>
  <c r="AE612" i="12" s="1"/>
  <c r="AD613" i="12"/>
  <c r="AE613" i="12" s="1"/>
  <c r="AD611" i="12"/>
  <c r="AE611" i="12" s="1"/>
  <c r="AD617" i="12"/>
  <c r="AE617" i="12" s="1"/>
  <c r="AD507" i="12"/>
  <c r="AE507" i="12" s="1"/>
  <c r="AD508" i="12"/>
  <c r="AE508" i="12" s="1"/>
  <c r="AD510" i="12"/>
  <c r="AE510" i="12" s="1"/>
  <c r="AD511" i="12"/>
  <c r="AE511" i="12" s="1"/>
  <c r="AD512" i="12"/>
  <c r="AE512" i="12" s="1"/>
  <c r="AD509" i="12"/>
  <c r="AE509" i="12" s="1"/>
  <c r="AD338" i="12"/>
  <c r="AE338" i="12" s="1"/>
  <c r="AD337" i="12"/>
  <c r="AE337" i="12" s="1"/>
  <c r="AD50" i="12"/>
  <c r="AE50" i="12" s="1"/>
  <c r="AD51" i="12"/>
  <c r="AE51" i="12" s="1"/>
  <c r="AD52" i="12"/>
  <c r="AE52" i="12" s="1"/>
  <c r="AD54" i="12"/>
  <c r="AE54" i="12" s="1"/>
  <c r="AD55" i="12"/>
  <c r="AE55" i="12" s="1"/>
  <c r="AD56" i="12"/>
  <c r="AE56" i="12" s="1"/>
  <c r="AD57" i="12"/>
  <c r="AE57" i="12" s="1"/>
  <c r="AD58" i="12"/>
  <c r="AE58" i="12" s="1"/>
  <c r="AD49" i="12"/>
  <c r="AE49" i="12" s="1"/>
  <c r="AD53" i="12"/>
  <c r="AE53" i="12" s="1"/>
  <c r="AD1042" i="12"/>
  <c r="AE1042" i="12" s="1"/>
  <c r="AD1043" i="12"/>
  <c r="AE1043" i="12" s="1"/>
  <c r="AD1044" i="12"/>
  <c r="AE1044" i="12" s="1"/>
  <c r="AD1045" i="12"/>
  <c r="AE1045" i="12" s="1"/>
  <c r="AD1046" i="12"/>
  <c r="AE1046" i="12" s="1"/>
  <c r="AD1047" i="12"/>
  <c r="AE1047" i="12" s="1"/>
  <c r="AD1048" i="12"/>
  <c r="AE1048" i="12" s="1"/>
  <c r="AD1049" i="12"/>
  <c r="AE1049" i="12" s="1"/>
  <c r="AD1051" i="12"/>
  <c r="AE1051" i="12" s="1"/>
  <c r="AD1050" i="12"/>
  <c r="AE1050" i="12" s="1"/>
  <c r="AD1011" i="12"/>
  <c r="AE1011" i="12" s="1"/>
  <c r="AD1002" i="12"/>
  <c r="AE1002" i="12" s="1"/>
  <c r="AD1005" i="12"/>
  <c r="AE1005" i="12" s="1"/>
  <c r="AD1006" i="12"/>
  <c r="AE1006" i="12" s="1"/>
  <c r="AD1008" i="12"/>
  <c r="AE1008" i="12" s="1"/>
  <c r="AD1003" i="12"/>
  <c r="AE1003" i="12" s="1"/>
  <c r="AD1004" i="12"/>
  <c r="AE1004" i="12" s="1"/>
  <c r="AD1007" i="12"/>
  <c r="AE1007" i="12" s="1"/>
  <c r="AD1009" i="12"/>
  <c r="AE1009" i="12" s="1"/>
  <c r="AD1010" i="12"/>
  <c r="AE1010" i="12" s="1"/>
  <c r="AD866" i="12"/>
  <c r="AE866" i="12" s="1"/>
  <c r="AD867" i="12"/>
  <c r="AE867" i="12" s="1"/>
  <c r="AD858" i="12"/>
  <c r="AE858" i="12" s="1"/>
  <c r="AD859" i="12"/>
  <c r="AE859" i="12" s="1"/>
  <c r="AD860" i="12"/>
  <c r="AE860" i="12" s="1"/>
  <c r="AD861" i="12"/>
  <c r="AE861" i="12" s="1"/>
  <c r="AD862" i="12"/>
  <c r="AE862" i="12" s="1"/>
  <c r="AD864" i="12"/>
  <c r="AE864" i="12" s="1"/>
  <c r="AD865" i="12"/>
  <c r="AE865" i="12" s="1"/>
  <c r="AD863" i="12"/>
  <c r="AE863" i="12" s="1"/>
  <c r="AD806" i="12"/>
  <c r="AE806" i="12" s="1"/>
  <c r="AD807" i="12"/>
  <c r="AE807" i="12" s="1"/>
  <c r="AD808" i="12"/>
  <c r="AE808" i="12" s="1"/>
  <c r="AD810" i="12"/>
  <c r="AE810" i="12" s="1"/>
  <c r="AD811" i="12"/>
  <c r="AE811" i="12" s="1"/>
  <c r="AD812" i="12"/>
  <c r="AE812" i="12" s="1"/>
  <c r="AD813" i="12"/>
  <c r="AE813" i="12" s="1"/>
  <c r="AD814" i="12"/>
  <c r="AE814" i="12" s="1"/>
  <c r="AD809" i="12"/>
  <c r="AE809" i="12" s="1"/>
  <c r="AD815" i="12"/>
  <c r="AE815" i="12" s="1"/>
  <c r="AD758" i="12"/>
  <c r="AE758" i="12" s="1"/>
  <c r="AD759" i="12"/>
  <c r="AE759" i="12" s="1"/>
  <c r="AD760" i="12"/>
  <c r="AE760" i="12" s="1"/>
  <c r="AD762" i="12"/>
  <c r="AE762" i="12" s="1"/>
  <c r="AD763" i="12"/>
  <c r="AE763" i="12" s="1"/>
  <c r="AD754" i="12"/>
  <c r="AE754" i="12" s="1"/>
  <c r="AD756" i="12"/>
  <c r="AE756" i="12" s="1"/>
  <c r="AD757" i="12"/>
  <c r="AE757" i="12" s="1"/>
  <c r="AD755" i="12"/>
  <c r="AE755" i="12" s="1"/>
  <c r="AD761" i="12"/>
  <c r="AE761" i="12" s="1"/>
  <c r="AD675" i="12"/>
  <c r="AE675" i="12" s="1"/>
  <c r="AD676" i="12"/>
  <c r="AE676" i="12" s="1"/>
  <c r="AD678" i="12"/>
  <c r="AE678" i="12" s="1"/>
  <c r="AD679" i="12"/>
  <c r="AE679" i="12" s="1"/>
  <c r="AD680" i="12"/>
  <c r="AE680" i="12" s="1"/>
  <c r="AD677" i="12"/>
  <c r="AE677" i="12" s="1"/>
  <c r="AD430" i="12"/>
  <c r="AE430" i="12" s="1"/>
  <c r="AD431" i="12"/>
  <c r="AE431" i="12" s="1"/>
  <c r="AD432" i="12"/>
  <c r="AE432" i="12" s="1"/>
  <c r="AD434" i="12"/>
  <c r="AE434" i="12" s="1"/>
  <c r="AD435" i="12"/>
  <c r="AE435" i="12" s="1"/>
  <c r="AD436" i="12"/>
  <c r="AE436" i="12" s="1"/>
  <c r="AD428" i="12"/>
  <c r="AE428" i="12" s="1"/>
  <c r="AD429" i="12"/>
  <c r="AE429" i="12" s="1"/>
  <c r="AD427" i="12"/>
  <c r="AE427" i="12" s="1"/>
  <c r="AD433" i="12"/>
  <c r="AE433" i="12" s="1"/>
  <c r="AD259" i="12"/>
  <c r="AE259" i="12" s="1"/>
  <c r="AD260" i="12"/>
  <c r="AE260" i="12" s="1"/>
  <c r="AD261" i="12"/>
  <c r="AE261" i="12" s="1"/>
  <c r="AD263" i="12"/>
  <c r="AE263" i="12" s="1"/>
  <c r="AD264" i="12"/>
  <c r="AE264" i="12" s="1"/>
  <c r="AD265" i="12"/>
  <c r="AE265" i="12" s="1"/>
  <c r="AD266" i="12"/>
  <c r="AE266" i="12" s="1"/>
  <c r="AD257" i="12"/>
  <c r="AE257" i="12" s="1"/>
  <c r="AD258" i="12"/>
  <c r="AE258" i="12" s="1"/>
  <c r="AD262" i="12"/>
  <c r="AE262" i="12" s="1"/>
  <c r="AD176" i="12"/>
  <c r="AE176" i="12" s="1"/>
  <c r="AD177" i="12"/>
  <c r="AE177" i="12" s="1"/>
  <c r="AD178" i="12"/>
  <c r="AE178" i="12" s="1"/>
  <c r="AD180" i="12"/>
  <c r="AE180" i="12" s="1"/>
  <c r="AD181" i="12"/>
  <c r="AE181" i="12" s="1"/>
  <c r="AD172" i="12"/>
  <c r="AE172" i="12" s="1"/>
  <c r="AD174" i="12"/>
  <c r="AE174" i="12" s="1"/>
  <c r="AD175" i="12"/>
  <c r="AE175" i="12" s="1"/>
  <c r="AD173" i="12"/>
  <c r="AE173" i="12" s="1"/>
  <c r="AD179" i="12"/>
  <c r="AE179" i="12" s="1"/>
  <c r="AD169" i="12"/>
  <c r="AE169" i="12" s="1"/>
  <c r="AD170" i="12"/>
  <c r="AE170" i="12" s="1"/>
  <c r="AD171" i="12"/>
  <c r="AE171" i="12" s="1"/>
  <c r="AD162" i="12"/>
  <c r="AE162" i="12" s="1"/>
  <c r="AD163" i="12"/>
  <c r="AE163" i="12" s="1"/>
  <c r="AD164" i="12"/>
  <c r="AE164" i="12" s="1"/>
  <c r="AD165" i="12"/>
  <c r="AE165" i="12" s="1"/>
  <c r="AD167" i="12"/>
  <c r="AE167" i="12" s="1"/>
  <c r="AD168" i="12"/>
  <c r="AE168" i="12" s="1"/>
  <c r="AD166" i="12"/>
  <c r="AE166" i="12" s="1"/>
  <c r="AD414" i="12"/>
  <c r="AE414" i="12" s="1"/>
  <c r="AD415" i="12"/>
  <c r="AE415" i="12" s="1"/>
  <c r="AD569" i="12"/>
  <c r="AE569" i="12" s="1"/>
  <c r="AD561" i="12"/>
  <c r="AE561" i="12" s="1"/>
  <c r="AD562" i="12"/>
  <c r="AE562" i="12" s="1"/>
  <c r="AD563" i="12"/>
  <c r="AE563" i="12" s="1"/>
  <c r="AD564" i="12"/>
  <c r="AE564" i="12" s="1"/>
  <c r="AD565" i="12"/>
  <c r="AE565" i="12" s="1"/>
  <c r="AD567" i="12"/>
  <c r="AE567" i="12" s="1"/>
  <c r="AD568" i="12"/>
  <c r="AE568" i="12" s="1"/>
  <c r="AD560" i="12"/>
  <c r="AE560" i="12" s="1"/>
  <c r="AD566" i="12"/>
  <c r="AE566" i="12" s="1"/>
  <c r="AD206" i="12"/>
  <c r="AE206" i="12" s="1"/>
  <c r="AD207" i="12"/>
  <c r="AE207" i="12" s="1"/>
  <c r="AD208" i="12"/>
  <c r="AE208" i="12" s="1"/>
  <c r="AD210" i="12"/>
  <c r="AE210" i="12" s="1"/>
  <c r="AD211" i="12"/>
  <c r="AE211" i="12" s="1"/>
  <c r="AD212" i="12"/>
  <c r="AE212" i="12" s="1"/>
  <c r="AD213" i="12"/>
  <c r="AE213" i="12" s="1"/>
  <c r="AD214" i="12"/>
  <c r="AE214" i="12" s="1"/>
  <c r="AD205" i="12"/>
  <c r="AE205" i="12" s="1"/>
  <c r="AD209" i="12"/>
  <c r="AE209" i="12" s="1"/>
  <c r="AD194" i="12"/>
  <c r="AE194" i="12" s="1"/>
  <c r="AD195" i="12"/>
  <c r="AE195" i="12" s="1"/>
  <c r="AD196" i="12"/>
  <c r="AE196" i="12" s="1"/>
  <c r="AD198" i="12"/>
  <c r="AE198" i="12" s="1"/>
  <c r="AD192" i="12"/>
  <c r="AE192" i="12" s="1"/>
  <c r="AD193" i="12"/>
  <c r="AE193" i="12" s="1"/>
  <c r="AD197" i="12"/>
  <c r="AE197" i="12" s="1"/>
  <c r="AD425" i="12"/>
  <c r="AE425" i="12" s="1"/>
  <c r="AD417" i="12"/>
  <c r="AE417" i="12" s="1"/>
  <c r="AD418" i="12"/>
  <c r="AE418" i="12" s="1"/>
  <c r="AD419" i="12"/>
  <c r="AE419" i="12" s="1"/>
  <c r="AD420" i="12"/>
  <c r="AE420" i="12" s="1"/>
  <c r="AD421" i="12"/>
  <c r="AE421" i="12" s="1"/>
  <c r="AD423" i="12"/>
  <c r="AE423" i="12" s="1"/>
  <c r="AD424" i="12"/>
  <c r="AE424" i="12" s="1"/>
  <c r="AD416" i="12"/>
  <c r="AE416" i="12" s="1"/>
  <c r="AD422" i="12"/>
  <c r="AE422" i="12" s="1"/>
  <c r="AD1329" i="12"/>
  <c r="AE1329" i="12" s="1"/>
  <c r="AD1330" i="12"/>
  <c r="AE1330" i="12" s="1"/>
  <c r="AD1331" i="12"/>
  <c r="AE1331" i="12" s="1"/>
  <c r="AD1332" i="12"/>
  <c r="AE1332" i="12" s="1"/>
  <c r="AD1333" i="12"/>
  <c r="AE1333" i="12" s="1"/>
  <c r="AD1334" i="12"/>
  <c r="AE1334" i="12" s="1"/>
  <c r="AD1336" i="12"/>
  <c r="AE1336" i="12" s="1"/>
  <c r="AD1335" i="12"/>
  <c r="AE1335" i="12" s="1"/>
  <c r="AD1337" i="12"/>
  <c r="AE1337" i="12" s="1"/>
  <c r="AD1338" i="12"/>
  <c r="AE1338" i="12" s="1"/>
  <c r="AD314" i="12"/>
  <c r="AE314" i="12" s="1"/>
  <c r="AD315" i="12"/>
  <c r="AE315" i="12" s="1"/>
  <c r="AD309" i="12"/>
  <c r="AE309" i="12" s="1"/>
  <c r="AD310" i="12"/>
  <c r="AE310" i="12" s="1"/>
  <c r="AD312" i="12"/>
  <c r="AE312" i="12" s="1"/>
  <c r="AD313" i="12"/>
  <c r="AE313" i="12" s="1"/>
  <c r="AD311" i="12"/>
  <c r="AE311" i="12" s="1"/>
  <c r="AD1293" i="12"/>
  <c r="AE1293" i="12" s="1"/>
  <c r="AD1290" i="12"/>
  <c r="AE1290" i="12" s="1"/>
  <c r="AD1294" i="12"/>
  <c r="AE1294" i="12" s="1"/>
  <c r="AD1295" i="12"/>
  <c r="AE1295" i="12" s="1"/>
  <c r="AD1296" i="12"/>
  <c r="AE1296" i="12" s="1"/>
  <c r="AD1297" i="12"/>
  <c r="AE1297" i="12" s="1"/>
  <c r="AD1298" i="12"/>
  <c r="AE1298" i="12" s="1"/>
  <c r="AD1289" i="12"/>
  <c r="AE1289" i="12" s="1"/>
  <c r="AD1291" i="12"/>
  <c r="AE1291" i="12" s="1"/>
  <c r="AD1292" i="12"/>
  <c r="AE1292" i="12" s="1"/>
  <c r="AD1125" i="12"/>
  <c r="AE1125" i="12" s="1"/>
  <c r="AD1126" i="12"/>
  <c r="AE1126" i="12" s="1"/>
  <c r="AD1127" i="12"/>
  <c r="AE1127" i="12" s="1"/>
  <c r="AD1128" i="12"/>
  <c r="AE1128" i="12" s="1"/>
  <c r="AD1122" i="12"/>
  <c r="AE1122" i="12" s="1"/>
  <c r="AD1119" i="12"/>
  <c r="AE1119" i="12" s="1"/>
  <c r="AD1120" i="12"/>
  <c r="AE1120" i="12" s="1"/>
  <c r="AD1121" i="12"/>
  <c r="AE1121" i="12" s="1"/>
  <c r="AD1123" i="12"/>
  <c r="AE1123" i="12" s="1"/>
  <c r="AD1124" i="12"/>
  <c r="AE1124" i="12" s="1"/>
  <c r="AD914" i="12"/>
  <c r="AE914" i="12" s="1"/>
  <c r="AD915" i="12"/>
  <c r="AE915" i="12" s="1"/>
  <c r="AD918" i="12"/>
  <c r="AE918" i="12" s="1"/>
  <c r="AD919" i="12"/>
  <c r="AE919" i="12" s="1"/>
  <c r="AD910" i="12"/>
  <c r="AE910" i="12" s="1"/>
  <c r="AD912" i="12"/>
  <c r="AE912" i="12" s="1"/>
  <c r="AD913" i="12"/>
  <c r="AE913" i="12" s="1"/>
  <c r="AD911" i="12"/>
  <c r="AE911" i="12" s="1"/>
  <c r="AD916" i="12"/>
  <c r="AE916" i="12" s="1"/>
  <c r="AD917" i="12"/>
  <c r="AE917" i="12" s="1"/>
  <c r="AD408" i="12"/>
  <c r="AE408" i="12" s="1"/>
  <c r="AD409" i="12"/>
  <c r="AE409" i="12" s="1"/>
  <c r="AD400" i="12"/>
  <c r="AE400" i="12" s="1"/>
  <c r="AD401" i="12"/>
  <c r="AE401" i="12" s="1"/>
  <c r="AD402" i="12"/>
  <c r="AE402" i="12" s="1"/>
  <c r="AD403" i="12"/>
  <c r="AE403" i="12" s="1"/>
  <c r="AD404" i="12"/>
  <c r="AE404" i="12" s="1"/>
  <c r="AD406" i="12"/>
  <c r="AE406" i="12" s="1"/>
  <c r="AD407" i="12"/>
  <c r="AE407" i="12" s="1"/>
  <c r="AD405" i="12"/>
  <c r="AE405" i="12" s="1"/>
  <c r="AD699" i="12"/>
  <c r="AE699" i="12" s="1"/>
  <c r="AD701" i="12"/>
  <c r="AE701" i="12" s="1"/>
  <c r="AD702" i="12"/>
  <c r="AE702" i="12" s="1"/>
  <c r="AD703" i="12"/>
  <c r="AE703" i="12" s="1"/>
  <c r="AD704" i="12"/>
  <c r="AE704" i="12" s="1"/>
  <c r="AD705" i="12"/>
  <c r="AE705" i="12" s="1"/>
  <c r="AD707" i="12"/>
  <c r="AE707" i="12" s="1"/>
  <c r="AD708" i="12"/>
  <c r="AE708" i="12" s="1"/>
  <c r="AD700" i="12"/>
  <c r="AE700" i="12" s="1"/>
  <c r="AD706" i="12"/>
  <c r="AE706" i="12" s="1"/>
  <c r="AD151" i="12"/>
  <c r="AE151" i="12" s="1"/>
  <c r="AD153" i="12"/>
  <c r="AE153" i="12" s="1"/>
  <c r="AD154" i="12"/>
  <c r="AE154" i="12" s="1"/>
  <c r="AD155" i="12"/>
  <c r="AE155" i="12" s="1"/>
  <c r="AD156" i="12"/>
  <c r="AE156" i="12" s="1"/>
  <c r="AD157" i="12"/>
  <c r="AE157" i="12" s="1"/>
  <c r="AD159" i="12"/>
  <c r="AE159" i="12" s="1"/>
  <c r="AD160" i="12"/>
  <c r="AE160" i="12" s="1"/>
  <c r="AD152" i="12"/>
  <c r="AE152" i="12" s="1"/>
  <c r="AD158" i="12"/>
  <c r="AE158" i="12" s="1"/>
  <c r="AD350" i="12"/>
  <c r="AE350" i="12" s="1"/>
  <c r="AD351" i="12"/>
  <c r="AE351" i="12" s="1"/>
  <c r="AD352" i="12"/>
  <c r="AE352" i="12" s="1"/>
  <c r="AD354" i="12"/>
  <c r="AE354" i="12" s="1"/>
  <c r="AD355" i="12"/>
  <c r="AE355" i="12" s="1"/>
  <c r="AD356" i="12"/>
  <c r="AE356" i="12" s="1"/>
  <c r="AD357" i="12"/>
  <c r="AE357" i="12" s="1"/>
  <c r="AD348" i="12"/>
  <c r="AE348" i="12" s="1"/>
  <c r="AD349" i="12"/>
  <c r="AE349" i="12" s="1"/>
  <c r="AD353" i="12"/>
  <c r="AE353" i="12" s="1"/>
  <c r="AD336" i="12"/>
  <c r="AE336" i="12" s="1"/>
  <c r="AD335" i="12"/>
  <c r="AE335" i="12" s="1"/>
  <c r="AD110" i="12"/>
  <c r="AE110" i="12" s="1"/>
  <c r="AD111" i="12"/>
  <c r="AE111" i="12" s="1"/>
  <c r="AD112" i="12"/>
  <c r="AE112" i="12" s="1"/>
  <c r="AD103" i="12"/>
  <c r="AE103" i="12" s="1"/>
  <c r="AD104" i="12"/>
  <c r="AE104" i="12" s="1"/>
  <c r="AD105" i="12"/>
  <c r="AE105" i="12" s="1"/>
  <c r="AD106" i="12"/>
  <c r="AE106" i="12" s="1"/>
  <c r="AD108" i="12"/>
  <c r="AE108" i="12" s="1"/>
  <c r="AD109" i="12"/>
  <c r="AE109" i="12" s="1"/>
  <c r="AD107" i="12"/>
  <c r="AE107" i="12" s="1"/>
  <c r="AD1173" i="12"/>
  <c r="AE1173" i="12" s="1"/>
  <c r="AD1174" i="12"/>
  <c r="AE1174" i="12" s="1"/>
  <c r="AD1175" i="12"/>
  <c r="AE1175" i="12" s="1"/>
  <c r="AD1176" i="12"/>
  <c r="AE1176" i="12" s="1"/>
  <c r="AD1177" i="12"/>
  <c r="AE1177" i="12" s="1"/>
  <c r="AD1178" i="12"/>
  <c r="AE1178" i="12" s="1"/>
  <c r="AD1179" i="12"/>
  <c r="AE1179" i="12" s="1"/>
  <c r="AD1180" i="12"/>
  <c r="AE1180" i="12" s="1"/>
  <c r="AD1181" i="12"/>
  <c r="AE1181" i="12" s="1"/>
  <c r="AD1182" i="12"/>
  <c r="AE1182" i="12" s="1"/>
  <c r="AD1245" i="12"/>
  <c r="AE1245" i="12" s="1"/>
  <c r="AD1236" i="12"/>
  <c r="AE1236" i="12" s="1"/>
  <c r="AD1237" i="12"/>
  <c r="AE1237" i="12" s="1"/>
  <c r="AD1238" i="12"/>
  <c r="AE1238" i="12" s="1"/>
  <c r="AD1240" i="12"/>
  <c r="AE1240" i="12" s="1"/>
  <c r="AD1239" i="12"/>
  <c r="AE1239" i="12" s="1"/>
  <c r="AD1241" i="12"/>
  <c r="AE1241" i="12" s="1"/>
  <c r="AD1242" i="12"/>
  <c r="AE1242" i="12" s="1"/>
  <c r="AD1243" i="12"/>
  <c r="AE1243" i="12" s="1"/>
  <c r="AD1244" i="12"/>
  <c r="AE1244" i="12" s="1"/>
  <c r="AD1185" i="12"/>
  <c r="AE1185" i="12" s="1"/>
  <c r="AD1186" i="12"/>
  <c r="AE1186" i="12" s="1"/>
  <c r="AD1187" i="12"/>
  <c r="AE1187" i="12" s="1"/>
  <c r="AD1188" i="12"/>
  <c r="AE1188" i="12" s="1"/>
  <c r="AD1189" i="12"/>
  <c r="AE1189" i="12" s="1"/>
  <c r="AD1190" i="12"/>
  <c r="AE1190" i="12" s="1"/>
  <c r="AD1192" i="12"/>
  <c r="AE1192" i="12" s="1"/>
  <c r="AD1191" i="12"/>
  <c r="AE1191" i="12" s="1"/>
  <c r="AD1183" i="12"/>
  <c r="AE1183" i="12" s="1"/>
  <c r="AD1184" i="12"/>
  <c r="AE1184" i="12" s="1"/>
  <c r="AD1053" i="12"/>
  <c r="AE1053" i="12" s="1"/>
  <c r="AD1054" i="12"/>
  <c r="AE1054" i="12" s="1"/>
  <c r="AD1055" i="12"/>
  <c r="AE1055" i="12" s="1"/>
  <c r="AD1056" i="12"/>
  <c r="AE1056" i="12" s="1"/>
  <c r="AD1057" i="12"/>
  <c r="AE1057" i="12" s="1"/>
  <c r="AD1058" i="12"/>
  <c r="AE1058" i="12" s="1"/>
  <c r="AD1060" i="12"/>
  <c r="AE1060" i="12" s="1"/>
  <c r="AD1059" i="12"/>
  <c r="AE1059" i="12" s="1"/>
  <c r="AD1061" i="12"/>
  <c r="AE1061" i="12" s="1"/>
  <c r="AD1052" i="12"/>
  <c r="AE1052" i="12" s="1"/>
  <c r="AD818" i="12"/>
  <c r="AE818" i="12" s="1"/>
  <c r="AD819" i="12"/>
  <c r="AE819" i="12" s="1"/>
  <c r="AD820" i="12"/>
  <c r="AE820" i="12" s="1"/>
  <c r="AD822" i="12"/>
  <c r="AE822" i="12" s="1"/>
  <c r="AD823" i="12"/>
  <c r="AE823" i="12" s="1"/>
  <c r="AD824" i="12"/>
  <c r="AE824" i="12" s="1"/>
  <c r="AD825" i="12"/>
  <c r="AE825" i="12" s="1"/>
  <c r="AD826" i="12"/>
  <c r="AE826" i="12" s="1"/>
  <c r="AD817" i="12"/>
  <c r="AE817" i="12" s="1"/>
  <c r="AD821" i="12"/>
  <c r="AE821" i="12" s="1"/>
  <c r="AD770" i="12"/>
  <c r="AE770" i="12" s="1"/>
  <c r="AD771" i="12"/>
  <c r="AE771" i="12" s="1"/>
  <c r="AD772" i="12"/>
  <c r="AE772" i="12" s="1"/>
  <c r="AD764" i="12"/>
  <c r="AE764" i="12" s="1"/>
  <c r="AD765" i="12"/>
  <c r="AE765" i="12" s="1"/>
  <c r="AD766" i="12"/>
  <c r="AE766" i="12" s="1"/>
  <c r="AD768" i="12"/>
  <c r="AE768" i="12" s="1"/>
  <c r="AD769" i="12"/>
  <c r="AE769" i="12" s="1"/>
  <c r="AD767" i="12"/>
  <c r="AE767" i="12" s="1"/>
  <c r="AD773" i="12"/>
  <c r="AE773" i="12" s="1"/>
  <c r="AD470" i="12"/>
  <c r="AE470" i="12" s="1"/>
  <c r="AD471" i="12"/>
  <c r="AE471" i="12" s="1"/>
  <c r="AD473" i="12"/>
  <c r="AE473" i="12" s="1"/>
  <c r="AD474" i="12"/>
  <c r="AE474" i="12" s="1"/>
  <c r="AD475" i="12"/>
  <c r="AE475" i="12" s="1"/>
  <c r="AD476" i="12"/>
  <c r="AE476" i="12" s="1"/>
  <c r="AD477" i="12"/>
  <c r="AE477" i="12" s="1"/>
  <c r="AD479" i="12"/>
  <c r="AE479" i="12" s="1"/>
  <c r="AD472" i="12"/>
  <c r="AE472" i="12" s="1"/>
  <c r="AD478" i="12"/>
  <c r="AE478" i="12" s="1"/>
  <c r="AD746" i="12"/>
  <c r="AE746" i="12" s="1"/>
  <c r="AD747" i="12"/>
  <c r="AE747" i="12" s="1"/>
  <c r="AD748" i="12"/>
  <c r="AE748" i="12" s="1"/>
  <c r="AD750" i="12"/>
  <c r="AE750" i="12" s="1"/>
  <c r="AD751" i="12"/>
  <c r="AE751" i="12" s="1"/>
  <c r="AD752" i="12"/>
  <c r="AE752" i="12" s="1"/>
  <c r="AD753" i="12"/>
  <c r="AE753" i="12" s="1"/>
  <c r="AD744" i="12"/>
  <c r="AE744" i="12" s="1"/>
  <c r="AD745" i="12"/>
  <c r="AE745" i="12" s="1"/>
  <c r="AD749" i="12"/>
  <c r="AE749" i="12" s="1"/>
  <c r="AD594" i="12"/>
  <c r="AE594" i="12" s="1"/>
  <c r="AD595" i="12"/>
  <c r="AE595" i="12" s="1"/>
  <c r="AD596" i="12"/>
  <c r="AE596" i="12" s="1"/>
  <c r="AD597" i="12"/>
  <c r="AE597" i="12" s="1"/>
  <c r="AD598" i="12"/>
  <c r="AE598" i="12" s="1"/>
  <c r="AD599" i="12"/>
  <c r="AE599" i="12" s="1"/>
  <c r="AD730" i="12"/>
  <c r="AE730" i="12" s="1"/>
  <c r="AD731" i="12"/>
  <c r="AE731" i="12" s="1"/>
  <c r="AD722" i="12"/>
  <c r="AE722" i="12" s="1"/>
  <c r="AD723" i="12"/>
  <c r="AE723" i="12" s="1"/>
  <c r="AD724" i="12"/>
  <c r="AE724" i="12" s="1"/>
  <c r="AD725" i="12"/>
  <c r="AE725" i="12" s="1"/>
  <c r="AD726" i="12"/>
  <c r="AE726" i="12" s="1"/>
  <c r="AD728" i="12"/>
  <c r="AE728" i="12" s="1"/>
  <c r="AD729" i="12"/>
  <c r="AE729" i="12" s="1"/>
  <c r="AD727" i="12"/>
  <c r="AE727" i="12" s="1"/>
  <c r="AD302" i="12"/>
  <c r="AE302" i="12" s="1"/>
  <c r="AD303" i="12"/>
  <c r="AE303" i="12" s="1"/>
  <c r="AD304" i="12"/>
  <c r="AE304" i="12" s="1"/>
  <c r="AD306" i="12"/>
  <c r="AE306" i="12" s="1"/>
  <c r="AD307" i="12"/>
  <c r="AE307" i="12" s="1"/>
  <c r="AD308" i="12"/>
  <c r="AE308" i="12" s="1"/>
  <c r="AD300" i="12"/>
  <c r="AE300" i="12" s="1"/>
  <c r="AD301" i="12"/>
  <c r="AE301" i="12" s="1"/>
  <c r="AD299" i="12"/>
  <c r="AE299" i="12" s="1"/>
  <c r="AD305" i="12"/>
  <c r="AE305" i="12" s="1"/>
  <c r="AD464" i="12"/>
  <c r="AE464" i="12" s="1"/>
  <c r="AD465" i="12"/>
  <c r="AE465" i="12" s="1"/>
  <c r="AD466" i="12"/>
  <c r="AE466" i="12" s="1"/>
  <c r="AD468" i="12"/>
  <c r="AE468" i="12" s="1"/>
  <c r="AD469" i="12"/>
  <c r="AE469" i="12" s="1"/>
  <c r="AD467" i="12"/>
  <c r="AE467" i="12" s="1"/>
  <c r="AD412" i="12"/>
  <c r="AE412" i="12" s="1"/>
  <c r="AD413" i="12"/>
  <c r="AE413" i="12" s="1"/>
  <c r="AD268" i="12"/>
  <c r="AE268" i="12" s="1"/>
  <c r="AD270" i="12"/>
  <c r="AE270" i="12" s="1"/>
  <c r="AD271" i="12"/>
  <c r="AE271" i="12" s="1"/>
  <c r="AD272" i="12"/>
  <c r="AE272" i="12" s="1"/>
  <c r="AD273" i="12"/>
  <c r="AE273" i="12" s="1"/>
  <c r="AD274" i="12"/>
  <c r="AE274" i="12" s="1"/>
  <c r="AD276" i="12"/>
  <c r="AE276" i="12" s="1"/>
  <c r="AD277" i="12"/>
  <c r="AE277" i="12" s="1"/>
  <c r="AD269" i="12"/>
  <c r="AE269" i="12" s="1"/>
  <c r="AD275" i="12"/>
  <c r="AE275" i="12" s="1"/>
  <c r="AD93" i="12"/>
  <c r="AE93" i="12" s="1"/>
  <c r="AD95" i="12"/>
  <c r="AE95" i="12" s="1"/>
  <c r="AD96" i="12"/>
  <c r="AE96" i="12" s="1"/>
  <c r="AD97" i="12"/>
  <c r="AE97" i="12" s="1"/>
  <c r="AD98" i="12"/>
  <c r="AE98" i="12" s="1"/>
  <c r="AD99" i="12"/>
  <c r="AE99" i="12" s="1"/>
  <c r="AD101" i="12"/>
  <c r="AE101" i="12" s="1"/>
  <c r="AD102" i="12"/>
  <c r="AE102" i="12" s="1"/>
  <c r="AD94" i="12"/>
  <c r="AE94" i="12" s="1"/>
  <c r="AD100" i="12"/>
  <c r="AE100" i="12" s="1"/>
  <c r="AD585" i="12"/>
  <c r="AE585" i="12" s="1"/>
  <c r="AD586" i="12"/>
  <c r="AE586" i="12" s="1"/>
  <c r="AD587" i="12"/>
  <c r="AE587" i="12" s="1"/>
  <c r="AD589" i="12"/>
  <c r="AE589" i="12" s="1"/>
  <c r="AD590" i="12"/>
  <c r="AE590" i="12" s="1"/>
  <c r="AD591" i="12"/>
  <c r="AE591" i="12" s="1"/>
  <c r="AD583" i="12"/>
  <c r="AE583" i="12" s="1"/>
  <c r="AD584" i="12"/>
  <c r="AE584" i="12" s="1"/>
  <c r="AD582" i="12"/>
  <c r="AE582" i="12" s="1"/>
  <c r="AD588" i="12"/>
  <c r="AE588" i="12" s="1"/>
  <c r="AD1137" i="12"/>
  <c r="AE1137" i="12" s="1"/>
  <c r="AD1138" i="12"/>
  <c r="AE1138" i="12" s="1"/>
  <c r="AD1139" i="12"/>
  <c r="AE1139" i="12" s="1"/>
  <c r="AD1134" i="12"/>
  <c r="AE1134" i="12" s="1"/>
  <c r="AD1130" i="12"/>
  <c r="AE1130" i="12" s="1"/>
  <c r="AD1132" i="12"/>
  <c r="AE1132" i="12" s="1"/>
  <c r="AD1131" i="12"/>
  <c r="AE1131" i="12" s="1"/>
  <c r="AD1133" i="12"/>
  <c r="AE1133" i="12" s="1"/>
  <c r="AD1135" i="12"/>
  <c r="AE1135" i="12" s="1"/>
  <c r="AD1136" i="12"/>
  <c r="AE1136" i="12" s="1"/>
  <c r="AD1014" i="12"/>
  <c r="AE1014" i="12" s="1"/>
  <c r="AD1017" i="12"/>
  <c r="AE1017" i="12" s="1"/>
  <c r="AD1016" i="12"/>
  <c r="AE1016" i="12" s="1"/>
  <c r="AD1018" i="12"/>
  <c r="AE1018" i="12" s="1"/>
  <c r="AD1019" i="12"/>
  <c r="AE1019" i="12" s="1"/>
  <c r="AD1020" i="12"/>
  <c r="AE1020" i="12" s="1"/>
  <c r="AD1021" i="12"/>
  <c r="AE1021" i="12" s="1"/>
  <c r="AD1012" i="12"/>
  <c r="AE1012" i="12" s="1"/>
  <c r="AD1013" i="12"/>
  <c r="AE1013" i="12" s="1"/>
  <c r="AD1015" i="12"/>
  <c r="AE1015" i="12" s="1"/>
  <c r="AD926" i="12"/>
  <c r="AE926" i="12" s="1"/>
  <c r="AD927" i="12"/>
  <c r="AE927" i="12" s="1"/>
  <c r="AD921" i="12"/>
  <c r="AE921" i="12" s="1"/>
  <c r="AD922" i="12"/>
  <c r="AE922" i="12" s="1"/>
  <c r="AD924" i="12"/>
  <c r="AE924" i="12" s="1"/>
  <c r="AD925" i="12"/>
  <c r="AE925" i="12" s="1"/>
  <c r="AD929" i="12"/>
  <c r="AE929" i="12" s="1"/>
  <c r="AD920" i="12"/>
  <c r="AE920" i="12" s="1"/>
  <c r="AD923" i="12"/>
  <c r="AE923" i="12" s="1"/>
  <c r="AD928" i="12"/>
  <c r="AE928" i="12" s="1"/>
  <c r="AD868" i="12"/>
  <c r="AE868" i="12" s="1"/>
  <c r="AD870" i="12"/>
  <c r="AE870" i="12" s="1"/>
  <c r="AD871" i="12"/>
  <c r="AE871" i="12" s="1"/>
  <c r="AD872" i="12"/>
  <c r="AE872" i="12" s="1"/>
  <c r="AD873" i="12"/>
  <c r="AE873" i="12" s="1"/>
  <c r="AD874" i="12"/>
  <c r="AE874" i="12" s="1"/>
  <c r="AD876" i="12"/>
  <c r="AE876" i="12" s="1"/>
  <c r="AD877" i="12"/>
  <c r="AE877" i="12" s="1"/>
  <c r="AD869" i="12"/>
  <c r="AE869" i="12" s="1"/>
  <c r="AD875" i="12"/>
  <c r="AE875" i="12" s="1"/>
  <c r="AD669" i="12"/>
  <c r="AE669" i="12" s="1"/>
  <c r="AD661" i="12"/>
  <c r="AE661" i="12" s="1"/>
  <c r="AD662" i="12"/>
  <c r="AE662" i="12" s="1"/>
  <c r="AD663" i="12"/>
  <c r="AE663" i="12" s="1"/>
  <c r="AD664" i="12"/>
  <c r="AE664" i="12" s="1"/>
  <c r="AD665" i="12"/>
  <c r="AE665" i="12" s="1"/>
  <c r="AD667" i="12"/>
  <c r="AE667" i="12" s="1"/>
  <c r="AD668" i="12"/>
  <c r="AE668" i="12" s="1"/>
  <c r="AD660" i="12"/>
  <c r="AE660" i="12" s="1"/>
  <c r="AD666" i="12"/>
  <c r="AE666" i="12" s="1"/>
  <c r="AD386" i="12"/>
  <c r="AE386" i="12" s="1"/>
  <c r="AD387" i="12"/>
  <c r="AE387" i="12" s="1"/>
  <c r="AD388" i="12"/>
  <c r="AE388" i="12" s="1"/>
  <c r="AD390" i="12"/>
  <c r="AE390" i="12" s="1"/>
  <c r="AD385" i="12"/>
  <c r="AE385" i="12" s="1"/>
  <c r="AD389" i="12"/>
  <c r="AE389" i="12" s="1"/>
  <c r="AD280" i="12"/>
  <c r="AE280" i="12" s="1"/>
  <c r="AD282" i="12"/>
  <c r="AE282" i="12" s="1"/>
  <c r="AD283" i="12"/>
  <c r="AE283" i="12" s="1"/>
  <c r="AD284" i="12"/>
  <c r="AE284" i="12" s="1"/>
  <c r="AD285" i="12"/>
  <c r="AE285" i="12" s="1"/>
  <c r="AD286" i="12"/>
  <c r="AE286" i="12" s="1"/>
  <c r="AD288" i="12"/>
  <c r="AE288" i="12" s="1"/>
  <c r="AD289" i="12"/>
  <c r="AE289" i="12" s="1"/>
  <c r="AD281" i="12"/>
  <c r="AE281" i="12" s="1"/>
  <c r="AD287" i="12"/>
  <c r="AE287" i="12" s="1"/>
  <c r="AD218" i="12"/>
  <c r="AE218" i="12" s="1"/>
  <c r="AD219" i="12"/>
  <c r="AE219" i="12" s="1"/>
  <c r="AD220" i="12"/>
  <c r="AE220" i="12" s="1"/>
  <c r="AD222" i="12"/>
  <c r="AE222" i="12" s="1"/>
  <c r="AD223" i="12"/>
  <c r="AE223" i="12" s="1"/>
  <c r="AD224" i="12"/>
  <c r="AE224" i="12" s="1"/>
  <c r="AD216" i="12"/>
  <c r="AE216" i="12" s="1"/>
  <c r="AD217" i="12"/>
  <c r="AE217" i="12" s="1"/>
  <c r="AD215" i="12"/>
  <c r="AE215" i="12" s="1"/>
  <c r="AD221" i="12"/>
  <c r="AE221" i="12" s="1"/>
  <c r="AD641" i="12"/>
  <c r="AE641" i="12" s="1"/>
  <c r="AD642" i="12"/>
  <c r="AE642" i="12" s="1"/>
  <c r="AD633" i="12"/>
  <c r="AE633" i="12" s="1"/>
  <c r="AD634" i="12"/>
  <c r="AE634" i="12" s="1"/>
  <c r="AD635" i="12"/>
  <c r="AE635" i="12" s="1"/>
  <c r="AD636" i="12"/>
  <c r="AE636" i="12" s="1"/>
  <c r="AD637" i="12"/>
  <c r="AE637" i="12" s="1"/>
  <c r="AD639" i="12"/>
  <c r="AE639" i="12" s="1"/>
  <c r="AD640" i="12"/>
  <c r="AE640" i="12" s="1"/>
  <c r="AD638" i="12"/>
  <c r="AE638" i="12" s="1"/>
  <c r="AD1305" i="12"/>
  <c r="AE1305" i="12" s="1"/>
  <c r="AD1306" i="12"/>
  <c r="AE1306" i="12" s="1"/>
  <c r="AD1307" i="12"/>
  <c r="AE1307" i="12" s="1"/>
  <c r="AD1308" i="12"/>
  <c r="AE1308" i="12" s="1"/>
  <c r="AD1302" i="12"/>
  <c r="AE1302" i="12" s="1"/>
  <c r="AD1299" i="12"/>
  <c r="AE1299" i="12" s="1"/>
  <c r="AD1300" i="12"/>
  <c r="AE1300" i="12" s="1"/>
  <c r="AD1301" i="12"/>
  <c r="AE1301" i="12" s="1"/>
  <c r="AD1303" i="12"/>
  <c r="AE1303" i="12" s="1"/>
  <c r="AD1304" i="12"/>
  <c r="AE1304" i="12" s="1"/>
  <c r="AD1065" i="12"/>
  <c r="AE1065" i="12" s="1"/>
  <c r="AD1066" i="12"/>
  <c r="AE1066" i="12" s="1"/>
  <c r="AD1067" i="12"/>
  <c r="AE1067" i="12" s="1"/>
  <c r="AD1068" i="12"/>
  <c r="AE1068" i="12" s="1"/>
  <c r="AD1069" i="12"/>
  <c r="AE1069" i="12" s="1"/>
  <c r="AD1070" i="12"/>
  <c r="AE1070" i="12" s="1"/>
  <c r="AD1071" i="12"/>
  <c r="AE1071" i="12" s="1"/>
  <c r="AD1072" i="12"/>
  <c r="AE1072" i="12" s="1"/>
  <c r="AD1063" i="12"/>
  <c r="AE1063" i="12" s="1"/>
  <c r="AD1064" i="12"/>
  <c r="AE1064" i="12" s="1"/>
  <c r="AD782" i="12"/>
  <c r="AE782" i="12" s="1"/>
  <c r="AD783" i="12"/>
  <c r="AE783" i="12" s="1"/>
  <c r="AD784" i="12"/>
  <c r="AE784" i="12" s="1"/>
  <c r="AD775" i="12"/>
  <c r="AE775" i="12" s="1"/>
  <c r="AD776" i="12"/>
  <c r="AE776" i="12" s="1"/>
  <c r="AD777" i="12"/>
  <c r="AE777" i="12" s="1"/>
  <c r="AD778" i="12"/>
  <c r="AE778" i="12" s="1"/>
  <c r="AD780" i="12"/>
  <c r="AE780" i="12" s="1"/>
  <c r="AD781" i="12"/>
  <c r="AE781" i="12" s="1"/>
  <c r="AD779" i="12"/>
  <c r="AE779" i="12" s="1"/>
  <c r="AD644" i="12"/>
  <c r="AE644" i="12" s="1"/>
  <c r="AD645" i="12"/>
  <c r="AE645" i="12" s="1"/>
  <c r="AD646" i="12"/>
  <c r="AE646" i="12" s="1"/>
  <c r="AD648" i="12"/>
  <c r="AE648" i="12" s="1"/>
  <c r="AD649" i="12"/>
  <c r="AE649" i="12" s="1"/>
  <c r="AD647" i="12"/>
  <c r="AE647" i="12" s="1"/>
  <c r="AD592" i="12"/>
  <c r="AE592" i="12" s="1"/>
  <c r="AD593" i="12"/>
  <c r="AE593" i="12" s="1"/>
  <c r="AD580" i="12"/>
  <c r="AE580" i="12" s="1"/>
  <c r="AD581" i="12"/>
  <c r="AE581" i="12" s="1"/>
  <c r="AD554" i="12"/>
  <c r="AE554" i="12" s="1"/>
  <c r="AD555" i="12"/>
  <c r="AE555" i="12" s="1"/>
  <c r="AD556" i="12"/>
  <c r="AE556" i="12" s="1"/>
  <c r="AD558" i="12"/>
  <c r="AE558" i="12" s="1"/>
  <c r="AD559" i="12"/>
  <c r="AE559" i="12" s="1"/>
  <c r="AD557" i="12"/>
  <c r="AE557" i="12" s="1"/>
  <c r="AD506" i="12"/>
  <c r="AE506" i="12" s="1"/>
  <c r="AD502" i="12"/>
  <c r="AE502" i="12" s="1"/>
  <c r="AD504" i="12"/>
  <c r="AE504" i="12" s="1"/>
  <c r="AD505" i="12"/>
  <c r="AE505" i="12" s="1"/>
  <c r="AD503" i="12"/>
  <c r="AE503" i="12" s="1"/>
  <c r="AD410" i="12"/>
  <c r="AE410" i="12" s="1"/>
  <c r="AD411" i="12"/>
  <c r="AE411" i="12" s="1"/>
  <c r="AD517" i="12"/>
  <c r="AE517" i="12" s="1"/>
  <c r="AD518" i="12"/>
  <c r="AE518" i="12" s="1"/>
  <c r="AD519" i="12"/>
  <c r="AE519" i="12" s="1"/>
  <c r="AD521" i="12"/>
  <c r="AE521" i="12" s="1"/>
  <c r="AD522" i="12"/>
  <c r="AE522" i="12" s="1"/>
  <c r="AD513" i="12"/>
  <c r="AE513" i="12" s="1"/>
  <c r="AD515" i="12"/>
  <c r="AE515" i="12" s="1"/>
  <c r="AD516" i="12"/>
  <c r="AE516" i="12" s="1"/>
  <c r="AD514" i="12"/>
  <c r="AE514" i="12" s="1"/>
  <c r="AD520" i="12"/>
  <c r="AE520" i="12" s="1"/>
  <c r="AD331" i="12"/>
  <c r="AE331" i="12" s="1"/>
  <c r="AD332" i="12"/>
  <c r="AE332" i="12" s="1"/>
  <c r="AD292" i="12"/>
  <c r="AE292" i="12" s="1"/>
  <c r="AD294" i="12"/>
  <c r="AE294" i="12" s="1"/>
  <c r="AD295" i="12"/>
  <c r="AE295" i="12" s="1"/>
  <c r="AD296" i="12"/>
  <c r="AE296" i="12" s="1"/>
  <c r="AD297" i="12"/>
  <c r="AE297" i="12" s="1"/>
  <c r="AD298" i="12"/>
  <c r="AE298" i="12" s="1"/>
  <c r="AD293" i="12"/>
  <c r="AE293" i="12" s="1"/>
  <c r="D92" i="13"/>
  <c r="AB471" i="12"/>
  <c r="P260" i="2"/>
  <c r="Q260" i="2"/>
  <c r="R260" i="2"/>
  <c r="P259" i="2" l="1"/>
  <c r="Q259" i="2"/>
  <c r="R259" i="2"/>
  <c r="A11" i="43" l="1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P14" i="2"/>
  <c r="B15" i="43"/>
  <c r="B12" i="43"/>
  <c r="P258" i="2" l="1"/>
  <c r="Q258" i="2"/>
  <c r="R258" i="2"/>
  <c r="P93" i="2" l="1"/>
  <c r="P112" i="2"/>
  <c r="P63" i="2"/>
  <c r="P58" i="2"/>
  <c r="P52" i="2"/>
  <c r="P149" i="2"/>
  <c r="P36" i="2"/>
  <c r="P134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Q93" i="2"/>
  <c r="Q112" i="2"/>
  <c r="Q63" i="2"/>
  <c r="Q58" i="2"/>
  <c r="Q52" i="2"/>
  <c r="Q149" i="2"/>
  <c r="Q36" i="2"/>
  <c r="Q134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R93" i="2"/>
  <c r="R112" i="2"/>
  <c r="R63" i="2"/>
  <c r="R58" i="2"/>
  <c r="R52" i="2"/>
  <c r="R149" i="2"/>
  <c r="R36" i="2"/>
  <c r="R134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P143" i="2"/>
  <c r="Q143" i="2"/>
  <c r="R143" i="2"/>
  <c r="D5" i="37" l="1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G73" i="36" l="1"/>
  <c r="G85" i="36" s="1"/>
  <c r="G93" i="36" s="1"/>
  <c r="E11" i="34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P55" i="2"/>
  <c r="Q55" i="2"/>
  <c r="R55" i="2"/>
  <c r="P64" i="2"/>
  <c r="Q64" i="2"/>
  <c r="R64" i="2"/>
  <c r="P57" i="2"/>
  <c r="Q57" i="2"/>
  <c r="R57" i="2"/>
  <c r="P148" i="2"/>
  <c r="Q148" i="2"/>
  <c r="R148" i="2"/>
  <c r="P59" i="2"/>
  <c r="Q59" i="2"/>
  <c r="R59" i="2"/>
  <c r="P68" i="2"/>
  <c r="Q68" i="2"/>
  <c r="R68" i="2"/>
  <c r="P69" i="2"/>
  <c r="Q69" i="2"/>
  <c r="R69" i="2"/>
  <c r="P86" i="2"/>
  <c r="Q86" i="2"/>
  <c r="R86" i="2"/>
  <c r="P73" i="2"/>
  <c r="Q73" i="2"/>
  <c r="R73" i="2"/>
  <c r="P145" i="2"/>
  <c r="Q145" i="2"/>
  <c r="R145" i="2"/>
  <c r="P140" i="2"/>
  <c r="Q140" i="2"/>
  <c r="R140" i="2"/>
  <c r="P66" i="2"/>
  <c r="Q66" i="2"/>
  <c r="R66" i="2"/>
  <c r="P67" i="2"/>
  <c r="Q67" i="2"/>
  <c r="R67" i="2"/>
  <c r="P120" i="2"/>
  <c r="Q120" i="2"/>
  <c r="R120" i="2"/>
  <c r="P146" i="2"/>
  <c r="Q146" i="2"/>
  <c r="R146" i="2"/>
  <c r="P70" i="2"/>
  <c r="Q70" i="2"/>
  <c r="R70" i="2"/>
  <c r="P71" i="2"/>
  <c r="Q71" i="2"/>
  <c r="R71" i="2"/>
  <c r="P72" i="2"/>
  <c r="Q72" i="2"/>
  <c r="R72" i="2"/>
  <c r="P131" i="2"/>
  <c r="Q131" i="2"/>
  <c r="R131" i="2"/>
  <c r="P74" i="2"/>
  <c r="Q74" i="2"/>
  <c r="R74" i="2"/>
  <c r="P75" i="2"/>
  <c r="Q75" i="2"/>
  <c r="R75" i="2"/>
  <c r="P76" i="2"/>
  <c r="Q76" i="2"/>
  <c r="R76" i="2"/>
  <c r="P77" i="2"/>
  <c r="Q77" i="2"/>
  <c r="R77" i="2"/>
  <c r="P78" i="2"/>
  <c r="Q78" i="2"/>
  <c r="R78" i="2"/>
  <c r="P79" i="2"/>
  <c r="Q79" i="2"/>
  <c r="R79" i="2"/>
  <c r="P80" i="2"/>
  <c r="Q80" i="2"/>
  <c r="R80" i="2"/>
  <c r="P81" i="2"/>
  <c r="Q81" i="2"/>
  <c r="R81" i="2"/>
  <c r="P60" i="2"/>
  <c r="Q60" i="2"/>
  <c r="R60" i="2"/>
  <c r="P83" i="2"/>
  <c r="Q83" i="2"/>
  <c r="R83" i="2"/>
  <c r="P84" i="2"/>
  <c r="Q84" i="2"/>
  <c r="R84" i="2"/>
  <c r="P43" i="2"/>
  <c r="Q43" i="2"/>
  <c r="R43" i="2"/>
  <c r="P95" i="2"/>
  <c r="Q95" i="2"/>
  <c r="R95" i="2"/>
  <c r="P127" i="2"/>
  <c r="Q127" i="2"/>
  <c r="R127" i="2"/>
  <c r="P115" i="2"/>
  <c r="Q115" i="2"/>
  <c r="R115" i="2"/>
  <c r="P125" i="2"/>
  <c r="Q125" i="2"/>
  <c r="R125" i="2"/>
  <c r="P141" i="2"/>
  <c r="Q141" i="2"/>
  <c r="R141" i="2"/>
  <c r="P91" i="2"/>
  <c r="Q91" i="2"/>
  <c r="R91" i="2"/>
  <c r="P111" i="2"/>
  <c r="Q111" i="2"/>
  <c r="R111" i="2"/>
  <c r="P56" i="2"/>
  <c r="Q56" i="2"/>
  <c r="R56" i="2"/>
  <c r="P94" i="2"/>
  <c r="Q94" i="2"/>
  <c r="R94" i="2"/>
  <c r="P87" i="2"/>
  <c r="Q87" i="2"/>
  <c r="R87" i="2"/>
  <c r="P103" i="2"/>
  <c r="Q103" i="2"/>
  <c r="R103" i="2"/>
  <c r="P128" i="2"/>
  <c r="Q128" i="2"/>
  <c r="R128" i="2"/>
  <c r="P98" i="2"/>
  <c r="Q98" i="2"/>
  <c r="R98" i="2"/>
  <c r="P99" i="2"/>
  <c r="Q99" i="2"/>
  <c r="R99" i="2"/>
  <c r="P100" i="2"/>
  <c r="Q100" i="2"/>
  <c r="R100" i="2"/>
  <c r="P101" i="2"/>
  <c r="Q101" i="2"/>
  <c r="R101" i="2"/>
  <c r="P102" i="2"/>
  <c r="Q102" i="2"/>
  <c r="R102" i="2"/>
  <c r="P110" i="2"/>
  <c r="Q110" i="2"/>
  <c r="R110" i="2"/>
  <c r="P35" i="2"/>
  <c r="Q35" i="2"/>
  <c r="R35" i="2"/>
  <c r="P147" i="2"/>
  <c r="Q147" i="2"/>
  <c r="R147" i="2"/>
  <c r="P106" i="2"/>
  <c r="Q106" i="2"/>
  <c r="R106" i="2"/>
  <c r="P150" i="2"/>
  <c r="Q150" i="2"/>
  <c r="R150" i="2"/>
  <c r="P130" i="2"/>
  <c r="Q130" i="2"/>
  <c r="R130" i="2"/>
  <c r="P144" i="2"/>
  <c r="Q144" i="2"/>
  <c r="R144" i="2"/>
  <c r="P142" i="2"/>
  <c r="Q142" i="2"/>
  <c r="R142" i="2"/>
  <c r="P90" i="2"/>
  <c r="Q90" i="2"/>
  <c r="R90" i="2"/>
  <c r="P121" i="2"/>
  <c r="Q121" i="2"/>
  <c r="R121" i="2"/>
  <c r="P133" i="2"/>
  <c r="Q133" i="2"/>
  <c r="R133" i="2"/>
  <c r="P114" i="2"/>
  <c r="Q114" i="2"/>
  <c r="R114" i="2"/>
  <c r="P88" i="2"/>
  <c r="Q88" i="2"/>
  <c r="R88" i="2"/>
  <c r="P116" i="2"/>
  <c r="Q116" i="2"/>
  <c r="R116" i="2"/>
  <c r="P117" i="2"/>
  <c r="Q117" i="2"/>
  <c r="R117" i="2"/>
  <c r="P118" i="2"/>
  <c r="Q118" i="2"/>
  <c r="R118" i="2"/>
  <c r="P82" i="2"/>
  <c r="Q82" i="2"/>
  <c r="R82" i="2"/>
  <c r="P61" i="2"/>
  <c r="Q61" i="2"/>
  <c r="R61" i="2"/>
  <c r="P129" i="2"/>
  <c r="Q129" i="2"/>
  <c r="R129" i="2"/>
  <c r="P42" i="2"/>
  <c r="Q42" i="2"/>
  <c r="R42" i="2"/>
  <c r="P123" i="2"/>
  <c r="Q123" i="2"/>
  <c r="R123" i="2"/>
  <c r="P124" i="2"/>
  <c r="Q124" i="2"/>
  <c r="R124" i="2"/>
  <c r="P107" i="2"/>
  <c r="Q107" i="2"/>
  <c r="R107" i="2"/>
  <c r="P126" i="2"/>
  <c r="Q126" i="2"/>
  <c r="R126" i="2"/>
  <c r="P135" i="2"/>
  <c r="Q135" i="2"/>
  <c r="R135" i="2"/>
  <c r="P108" i="2"/>
  <c r="Q108" i="2"/>
  <c r="R108" i="2"/>
  <c r="P50" i="2"/>
  <c r="Q50" i="2"/>
  <c r="R50" i="2"/>
  <c r="P62" i="2"/>
  <c r="Q62" i="2"/>
  <c r="R62" i="2"/>
  <c r="P105" i="2"/>
  <c r="Q105" i="2"/>
  <c r="R105" i="2"/>
  <c r="P132" i="2"/>
  <c r="Q132" i="2"/>
  <c r="R132" i="2"/>
  <c r="P151" i="2"/>
  <c r="Q151" i="2"/>
  <c r="R151" i="2"/>
  <c r="P119" i="2"/>
  <c r="Q119" i="2"/>
  <c r="R119" i="2"/>
  <c r="P139" i="2"/>
  <c r="Q139" i="2"/>
  <c r="R139" i="2"/>
  <c r="P136" i="2"/>
  <c r="Q136" i="2"/>
  <c r="R136" i="2"/>
  <c r="P137" i="2"/>
  <c r="Q137" i="2"/>
  <c r="R137" i="2"/>
  <c r="P89" i="2"/>
  <c r="Q89" i="2"/>
  <c r="R89" i="2"/>
  <c r="P96" i="2"/>
  <c r="Q96" i="2"/>
  <c r="R96" i="2"/>
  <c r="P104" i="2"/>
  <c r="Q104" i="2"/>
  <c r="R104" i="2"/>
  <c r="P37" i="2"/>
  <c r="Q37" i="2"/>
  <c r="R37" i="2"/>
  <c r="P65" i="2"/>
  <c r="Q65" i="2"/>
  <c r="R65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113" i="2"/>
  <c r="Q122" i="2"/>
  <c r="Q92" i="2"/>
  <c r="Q38" i="2"/>
  <c r="Q39" i="2"/>
  <c r="Q40" i="2"/>
  <c r="Q41" i="2"/>
  <c r="Q97" i="2"/>
  <c r="Q85" i="2"/>
  <c r="Q44" i="2"/>
  <c r="Q45" i="2"/>
  <c r="Q46" i="2"/>
  <c r="Q47" i="2"/>
  <c r="Q48" i="2"/>
  <c r="Q49" i="2"/>
  <c r="Q138" i="2"/>
  <c r="Q51" i="2"/>
  <c r="Q109" i="2"/>
  <c r="Q53" i="2"/>
  <c r="Q54" i="2"/>
  <c r="A18" i="32" l="1"/>
  <c r="D18" i="32" s="1"/>
  <c r="C17" i="32"/>
  <c r="P2" i="2"/>
  <c r="P3" i="2"/>
  <c r="P4" i="2"/>
  <c r="P5" i="2"/>
  <c r="P6" i="2"/>
  <c r="P7" i="2"/>
  <c r="P8" i="2"/>
  <c r="P9" i="2"/>
  <c r="P10" i="2"/>
  <c r="P11" i="2"/>
  <c r="P12" i="2"/>
  <c r="P13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113" i="2"/>
  <c r="P122" i="2"/>
  <c r="P92" i="2"/>
  <c r="P38" i="2"/>
  <c r="P39" i="2"/>
  <c r="P40" i="2"/>
  <c r="P41" i="2"/>
  <c r="P97" i="2"/>
  <c r="P85" i="2"/>
  <c r="P44" i="2"/>
  <c r="P45" i="2"/>
  <c r="P46" i="2"/>
  <c r="P47" i="2"/>
  <c r="P48" i="2"/>
  <c r="P49" i="2"/>
  <c r="P138" i="2"/>
  <c r="P51" i="2"/>
  <c r="P109" i="2"/>
  <c r="P53" i="2"/>
  <c r="P54" i="2"/>
  <c r="C18" i="32" l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113" i="2"/>
  <c r="R122" i="2"/>
  <c r="R92" i="2"/>
  <c r="R38" i="2"/>
  <c r="R39" i="2"/>
  <c r="R40" i="2"/>
  <c r="R41" i="2"/>
  <c r="R97" i="2"/>
  <c r="R85" i="2"/>
  <c r="R44" i="2"/>
  <c r="R45" i="2"/>
  <c r="R46" i="2"/>
  <c r="R47" i="2"/>
  <c r="R48" i="2"/>
  <c r="R49" i="2"/>
  <c r="R138" i="2"/>
  <c r="R51" i="2"/>
  <c r="R109" i="2"/>
  <c r="R53" i="2"/>
  <c r="R54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A1" i="11" a="1"/>
  <c r="A1" i="11" l="1"/>
  <c r="C17" i="13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M20" i="13" l="1"/>
  <c r="O20" i="13" s="1"/>
  <c r="C75" i="13"/>
  <c r="A19" i="13"/>
  <c r="C18" i="13"/>
  <c r="C74" i="13"/>
  <c r="A47" i="13"/>
  <c r="G46" i="13"/>
  <c r="O46" i="13"/>
  <c r="C46" i="13"/>
  <c r="K46" i="13"/>
  <c r="C7" i="14"/>
  <c r="C8" i="14"/>
  <c r="A9" i="14"/>
  <c r="E76" i="13"/>
  <c r="A76" i="13"/>
  <c r="M21" i="13" l="1"/>
  <c r="O21" i="13" s="1"/>
  <c r="A48" i="13"/>
  <c r="G47" i="13"/>
  <c r="O47" i="13"/>
  <c r="C47" i="13"/>
  <c r="K47" i="13"/>
  <c r="C76" i="13"/>
  <c r="A20" i="13"/>
  <c r="C19" i="13"/>
  <c r="A10" i="14"/>
  <c r="D10" i="14" s="1"/>
  <c r="C9" i="14"/>
  <c r="E77" i="13"/>
  <c r="A77" i="13"/>
  <c r="H51" i="13"/>
  <c r="P21" i="13" l="1"/>
  <c r="M22" i="13"/>
  <c r="O22" i="13" s="1"/>
  <c r="A21" i="13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C7" i="13"/>
  <c r="H25" i="13"/>
  <c r="P22" i="13"/>
  <c r="D79" i="13"/>
  <c r="D25" i="13"/>
  <c r="A16" i="14"/>
  <c r="D16" i="14" s="1"/>
  <c r="C15" i="14"/>
  <c r="C119" i="13"/>
  <c r="P27" i="13"/>
  <c r="M28" i="13"/>
  <c r="O28" i="13" s="1"/>
  <c r="P50" i="13"/>
  <c r="P43" i="13" s="1"/>
  <c r="E83" i="13"/>
  <c r="D83" i="13" s="1"/>
  <c r="A83" i="13"/>
  <c r="L15" i="13" l="1"/>
  <c r="L43" i="13"/>
  <c r="H15" i="13"/>
  <c r="A27" i="13"/>
  <c r="C26" i="13"/>
  <c r="D26" i="13"/>
  <c r="C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158E35CF-6F54-4AC7-83CB-D88B42218E41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4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5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6" xr16:uid="{5D46DC34-FB47-4A47-A48A-0D4723B98C03}" keepAlive="1" name="Query - gastos_impuestos" description="Connection to the 'gastos_impuestos' query in the workbook." type="5" refreshedVersion="8" background="1" saveData="1">
    <dbPr connection="Provider=Microsoft.Mashup.OleDb.1;Data Source=$Workbook$;Location=gastos_impuestos;Extended Properties=&quot;&quot;" command="SELECT * FROM [gastos_impuestos]"/>
  </connection>
  <connection id="7" xr16:uid="{733F00FF-FF19-4E6A-B6FB-8ABD3479F475}" keepAlive="1" name="Query - gastos_produccion" description="Connection to the 'gastos_produccion' query in the workbook." type="5" refreshedVersion="8" background="1" saveData="1">
    <dbPr connection="Provider=Microsoft.Mashup.OleDb.1;Data Source=$Workbook$;Location=gastos_produccion;Extended Properties=&quot;&quot;" command="SELECT * FROM [gastos_produccion]"/>
  </connection>
  <connection id="8" xr16:uid="{6932D275-A32F-40D2-8E18-28025B2CE03B}" keepAlive="1" name="Query - gastos_rrhh" description="Connection to the 'gastos_rrhh' query in the workbook." type="5" refreshedVersion="8" background="1" saveData="1">
    <dbPr connection="Provider=Microsoft.Mashup.OleDb.1;Data Source=$Workbook$;Location=gastos_rrhh;Extended Properties=&quot;&quot;" command="SELECT * FROM [gastos_rrhh]"/>
  </connection>
  <connection id="9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10" xr16:uid="{985C653C-48ED-42AC-B432-D657B210986F}" keepAlive="1" name="Query - ingresos_ingresos" description="Connection to the 'ingresos_ingresos' query in the workbook." type="5" refreshedVersion="8" background="1" saveData="1">
    <dbPr connection="Provider=Microsoft.Mashup.OleDb.1;Data Source=$Workbook$;Location=ingresos_ingresos;Extended Properties=&quot;&quot;" command="SELECT * FROM [ingresos_ingresos]"/>
  </connection>
  <connection id="11" xr16:uid="{4947AC27-0F83-4AF3-8584-453C9FFC7C81}" keepAlive="1" name="Query - ingresos_produccion" description="Connection to the 'ingresos_produccion' query in the workbook." type="5" refreshedVersion="8" background="1" saveData="1">
    <dbPr connection="Provider=Microsoft.Mashup.OleDb.1;Data Source=$Workbook$;Location=ingresos_produccion;Extended Properties=&quot;&quot;" command="SELECT * FROM [ingresos_produccion]"/>
  </connection>
  <connection id="12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3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4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cellMetadata count="1">
    <bk>
      <rc t="1" v="0"/>
    </bk>
  </cellMetadata>
  <valueMetadata count="2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<sst xmlns="http://schemas.openxmlformats.org/spreadsheetml/2006/main" count="74625" uniqueCount="1162">
  <si>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</si>
  <si>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</si>
  <si>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</si>
  <si>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</si>
  <si>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</si>
  <si>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</si>
  <si>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</si>
  <si>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</si>
  <si>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</si>
  <si>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</si>
  <si>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</si>
  <si>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</si>
  <si>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</si>
  <si>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</si>
  <si>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</si>
  <si>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</si>
  <si>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</si>
  <si>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</si>
  <si>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</si>
  <si>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</si>
  <si>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</si>
  <si>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</si>
  <si>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</si>
  <si>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</si>
  <si>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</si>
  <si>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</si>
  <si>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</si>
  <si>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</si>
  <si>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</si>
  <si>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</si>
  <si>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</si>
  <si>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</si>
  <si>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</si>
  <si>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</si>
  <si>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</si>
  <si>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</si>
  <si>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</si>
  <si>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</si>
  <si>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</si>
  <si>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</si>
  <si>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</si>
  <si>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</si>
  <si>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</si>
  <si>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</si>
  <si>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</si>
  <si>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</si>
  <si>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</si>
  <si>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</si>
  <si>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</si>
  <si>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</si>
  <si>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</si>
  <si>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</si>
  <si>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</si>
  <si>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</si>
  <si>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</si>
  <si>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</si>
  <si>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</si>
  <si>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</si>
  <si>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</si>
  <si>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</si>
  <si>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</si>
  <si>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</si>
  <si>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</si>
  <si>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</si>
  <si>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</si>
  <si>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</si>
  <si>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</si>
  <si>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</si>
  <si>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</si>
  <si>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</si>
  <si>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</si>
  <si>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</si>
  <si>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</si>
  <si>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</si>
  <si>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</si>
  <si>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</si>
  <si>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</si>
  <si>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</si>
  <si>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</si>
  <si>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</si>
  <si>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</si>
  <si>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</si>
  <si>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</si>
  <si>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</si>
  <si>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</si>
  <si>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</si>
  <si>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</si>
  <si>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</si>
  <si>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</si>
  <si>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</si>
  <si>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</si>
  <si>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</si>
  <si>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</si>
  <si>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</si>
  <si>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</si>
  <si>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</si>
  <si>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</si>
  <si>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</si>
  <si>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</si>
  <si>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</si>
  <si>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</si>
  <si>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</si>
  <si>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</si>
  <si>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</si>
  <si>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</si>
  <si>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</si>
  <si>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</si>
  <si>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</si>
  <si>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</si>
  <si>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</si>
  <si>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</si>
  <si>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</si>
  <si>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</si>
  <si>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</si>
  <si>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</si>
  <si>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</si>
  <si>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</si>
  <si>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</si>
  <si>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</si>
  <si>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</si>
  <si>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</si>
  <si>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</si>
  <si>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</si>
  <si>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</si>
  <si>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</si>
  <si>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</si>
  <si>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</si>
  <si>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</si>
  <si>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</si>
  <si>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</si>
  <si>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</si>
  <si>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</si>
  <si>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</si>
  <si>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</si>
  <si>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</si>
  <si>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</si>
  <si>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</si>
  <si>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</si>
  <si>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</si>
  <si>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</si>
  <si>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</si>
  <si>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</si>
  <si>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</si>
  <si>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</si>
  <si>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</si>
  <si>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</si>
  <si>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</si>
  <si>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</si>
  <si>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</si>
  <si>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</si>
  <si>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</si>
  <si>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</si>
  <si>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</si>
  <si>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</si>
  <si>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</si>
  <si>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</si>
  <si>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</si>
  <si>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</si>
  <si>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</si>
  <si>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</si>
  <si>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</si>
  <si>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</si>
  <si>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</si>
  <si>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</si>
  <si>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</si>
  <si>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</si>
  <si>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</si>
  <si>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</si>
  <si>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</si>
  <si>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</si>
  <si>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</si>
  <si>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</si>
  <si>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</si>
  <si>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</si>
  <si>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</si>
  <si>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</si>
  <si>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</si>
  <si>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</si>
  <si>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</si>
  <si>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</si>
  <si>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</si>
  <si>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</si>
  <si>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</si>
  <si>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</si>
  <si>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</si>
  <si>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</si>
  <si>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</si>
  <si>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</si>
  <si>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</si>
  <si>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</si>
  <si>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</si>
  <si>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</si>
  <si>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</si>
  <si>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</si>
  <si>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</si>
  <si>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</si>
  <si>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</si>
  <si>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</si>
  <si>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</si>
  <si>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</si>
  <si>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</si>
  <si>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</si>
  <si>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</si>
  <si>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</si>
  <si>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</si>
  <si>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</si>
  <si>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</si>
  <si>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</si>
  <si>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</si>
  <si>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</si>
  <si>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</si>
  <si>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</si>
  <si>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</si>
  <si>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</si>
  <si>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</si>
  <si>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</si>
  <si>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</si>
  <si>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</si>
  <si>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</si>
  <si>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</si>
  <si>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</si>
  <si>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</si>
  <si>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</si>
  <si>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</si>
  <si>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</si>
  <si>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</si>
  <si>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</si>
  <si>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</si>
  <si>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</si>
  <si>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</si>
  <si>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</si>
  <si>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</si>
  <si>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</si>
  <si>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</si>
  <si>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</si>
  <si>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</si>
  <si>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</si>
  <si>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</si>
  <si>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</si>
  <si>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</si>
  <si>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</si>
  <si>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</si>
  <si>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</si>
  <si>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</si>
  <si>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</si>
  <si>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</si>
  <si>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</si>
  <si>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</si>
  <si>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</si>
  <si>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</si>
  <si>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</si>
  <si>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</si>
  <si>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</si>
  <si>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</si>
  <si>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</si>
  <si>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</si>
  <si>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</si>
  <si>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</si>
  <si>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</si>
  <si>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</si>
  <si>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</si>
  <si>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</si>
  <si>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</si>
  <si>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</si>
  <si>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</si>
  <si>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</si>
  <si>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</si>
  <si>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</si>
  <si>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</si>
  <si>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</si>
  <si>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</si>
  <si>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</si>
  <si>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</si>
  <si>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</si>
  <si>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</si>
  <si>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</si>
  <si>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</si>
  <si>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</si>
  <si>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</si>
  <si>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</si>
  <si>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</si>
  <si>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</si>
  <si>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</si>
  <si>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</si>
  <si>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</si>
  <si>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</si>
  <si>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</si>
  <si>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</si>
  <si>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</si>
  <si>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</si>
  <si>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</si>
  <si>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</si>
  <si>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</si>
  <si>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</si>
  <si>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</si>
  <si>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</si>
  <si>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</si>
  <si>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</si>
  <si>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</si>
  <si>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</si>
  <si>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</si>
  <si>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</si>
  <si>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</si>
  <si>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</si>
  <si>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</si>
  <si>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</si>
  <si>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</si>
  <si>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</si>
  <si>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</si>
  <si>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</si>
  <si>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</si>
  <si>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</si>
  <si>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</si>
  <si>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</si>
  <si>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</si>
  <si>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</si>
  <si>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</si>
  <si>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</si>
  <si>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</si>
  <si>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</si>
  <si>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</si>
  <si>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</si>
  <si>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</si>
  <si>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</si>
  <si>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</si>
  <si>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</si>
  <si>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</si>
  <si>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</si>
  <si>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</si>
  <si>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</si>
  <si>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</si>
  <si>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</si>
  <si>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</si>
  <si>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</si>
  <si>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</si>
  <si>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</si>
  <si>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</si>
  <si>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</si>
  <si>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</si>
  <si>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</si>
  <si>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</si>
  <si>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</si>
  <si>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</si>
  <si>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</si>
  <si>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</si>
  <si>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</si>
  <si>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</si>
  <si>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</si>
  <si>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</si>
  <si>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</si>
  <si>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</si>
  <si>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</si>
  <si>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</si>
  <si>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</si>
  <si>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</si>
  <si>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</si>
  <si>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</si>
  <si>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</si>
  <si>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</si>
  <si>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</si>
  <si>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</si>
  <si>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</si>
  <si>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</si>
  <si>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</si>
  <si>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</si>
  <si>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</si>
  <si>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</si>
  <si>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</si>
  <si>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</si>
  <si>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</si>
  <si>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</si>
  <si>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</si>
  <si>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</si>
  <si>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</si>
  <si>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</si>
  <si>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</si>
  <si>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</si>
  <si>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</si>
  <si>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</si>
  <si>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</si>
  <si>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</si>
  <si>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</si>
  <si>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</si>
  <si>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</si>
  <si>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</si>
  <si>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</si>
  <si>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</si>
  <si>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</si>
  <si>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</si>
  <si>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</si>
  <si>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</si>
  <si>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</si>
  <si>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</si>
  <si>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</si>
  <si>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</si>
  <si>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</si>
  <si>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</si>
  <si>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</si>
  <si>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</si>
  <si>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</si>
  <si>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</si>
  <si>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</si>
  <si>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</si>
  <si>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</si>
  <si>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</si>
  <si>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</si>
  <si>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</si>
  <si>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</si>
  <si>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</si>
  <si>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</si>
  <si>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</si>
  <si>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</si>
  <si>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</si>
  <si>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</si>
  <si>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</si>
  <si>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</si>
  <si>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</si>
  <si>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</si>
  <si>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</si>
  <si>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</si>
  <si>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LOPEZ JESUS</t>
  </si>
  <si>
    <t>MATTAROLO EDITH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</si>
  <si>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</si>
  <si>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</si>
  <si>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</si>
  <si>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</si>
  <si>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</si>
  <si>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</si>
  <si>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</si>
  <si>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</si>
  <si>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</si>
  <si>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</si>
  <si>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</si>
  <si>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</si>
  <si>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</si>
  <si>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</si>
  <si>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</si>
  <si>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</si>
  <si>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</si>
  <si>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</si>
  <si>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</si>
  <si>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</si>
  <si>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</si>
  <si>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</si>
  <si>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</si>
  <si>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</si>
  <si>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</si>
  <si>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</si>
  <si>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</si>
  <si>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</si>
  <si>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</si>
  <si>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</si>
  <si>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</si>
  <si>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</si>
  <si>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</si>
  <si>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</si>
  <si>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</si>
  <si>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</si>
  <si>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</si>
  <si>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</si>
  <si>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</si>
  <si>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</si>
  <si>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</si>
  <si>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</si>
  <si>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</si>
  <si>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</si>
  <si>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</si>
  <si>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</si>
  <si>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</si>
  <si>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</si>
  <si>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</si>
  <si>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</si>
  <si>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</si>
  <si>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</si>
  <si>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</si>
  <si>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</si>
  <si>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</si>
  <si>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</si>
  <si>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</si>
  <si>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>DISP FINAL RESIDUOS LIQUIDOS</t>
  </si>
  <si>
    <t>#RRHH</t>
  </si>
  <si>
    <t>BELTRAMO, ANDRES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</si>
  <si>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</si>
  <si>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</si>
  <si>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</si>
  <si>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</si>
  <si>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</si>
  <si>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</si>
  <si>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</si>
  <si>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</si>
  <si>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</si>
  <si>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</si>
  <si>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</si>
  <si>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</si>
  <si>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gastos_rrhh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</si>
  <si>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</si>
  <si>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</si>
  <si>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</si>
  <si>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</si>
  <si>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</si>
  <si>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</si>
  <si>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</si>
  <si>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</si>
  <si>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</si>
  <si>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</si>
  <si>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</si>
  <si>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</si>
  <si>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</si>
  <si>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</si>
  <si>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</si>
  <si>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</si>
  <si>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</si>
  <si>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</si>
  <si>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</si>
  <si>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</si>
  <si>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</si>
  <si>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</si>
  <si>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</si>
  <si>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</si>
  <si>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</si>
  <si>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</si>
  <si>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</si>
  <si>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</si>
  <si>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lista_sectores</t>
  </si>
  <si>
    <t>OVANDO, BRYAN EZEQUIEL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</si>
  <si>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</si>
  <si>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</si>
  <si>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</si>
  <si>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</si>
  <si>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</si>
  <si>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</si>
  <si>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</si>
  <si>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</si>
  <si>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</si>
  <si>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</si>
  <si>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</si>
  <si>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</si>
  <si>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</si>
  <si>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</si>
  <si>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</si>
  <si>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</si>
  <si>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</si>
  <si>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</si>
  <si>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</si>
  <si>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</si>
  <si>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</si>
  <si>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</si>
  <si>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</si>
  <si>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</si>
  <si>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</si>
  <si>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</si>
  <si>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</si>
  <si>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</si>
  <si>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</si>
  <si>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</si>
  <si>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</si>
  <si>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</si>
  <si>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</si>
  <si>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</si>
  <si>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</si>
  <si>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</si>
  <si>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</si>
  <si>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</si>
  <si>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</si>
  <si>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</si>
  <si>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</si>
  <si>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</si>
  <si>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</si>
  <si>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</si>
  <si>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</si>
  <si>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</si>
  <si>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</si>
  <si>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</si>
  <si>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</si>
  <si>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</si>
  <si>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</si>
  <si>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</si>
  <si>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</si>
  <si>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</si>
  <si>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</si>
  <si>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</si>
  <si>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</si>
  <si>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</si>
  <si>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</si>
  <si>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</si>
  <si>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</si>
  <si>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</si>
  <si>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</si>
  <si>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</si>
  <si>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</si>
  <si>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</si>
  <si>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</si>
  <si>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</si>
  <si>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</si>
  <si>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</si>
  <si>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</si>
  <si>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</si>
  <si>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</si>
  <si>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</si>
  <si>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</si>
  <si>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</si>
  <si>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</si>
  <si>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</si>
  <si>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</si>
  <si>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</si>
  <si>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</si>
  <si>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</si>
  <si>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</si>
  <si>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</si>
  <si>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</si>
  <si>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</si>
  <si>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</si>
  <si>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</si>
  <si>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</si>
  <si>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</si>
  <si>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</si>
  <si>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</si>
  <si>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</si>
  <si>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</si>
  <si>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</si>
  <si>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</si>
  <si>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</si>
  <si>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</si>
  <si>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</si>
  <si>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</si>
  <si>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</si>
  <si>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</si>
  <si>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</si>
  <si>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</si>
  <si>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</si>
  <si>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</si>
  <si>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</si>
  <si>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</si>
  <si>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</si>
  <si>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</si>
  <si>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</si>
  <si>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</si>
  <si>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</si>
  <si>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</si>
  <si>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</si>
  <si>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</si>
  <si>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</si>
  <si>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</si>
  <si>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</si>
  <si>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</si>
  <si>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</si>
  <si>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</si>
  <si>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</si>
  <si>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</si>
  <si>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</si>
  <si>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</si>
  <si>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</si>
  <si>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</si>
  <si>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</si>
  <si>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</si>
  <si>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</si>
  <si>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</si>
  <si>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</si>
  <si>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</si>
  <si>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</si>
  <si>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</si>
  <si>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</si>
  <si>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</si>
  <si>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</si>
  <si>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</si>
  <si>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</si>
  <si>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</si>
  <si>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</si>
  <si>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</si>
  <si>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</si>
  <si>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</si>
  <si>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</si>
  <si>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</si>
  <si>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</si>
  <si>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</si>
  <si>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</si>
  <si>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</si>
  <si>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</si>
  <si>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</si>
  <si>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</si>
  <si>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CONSUMIBLE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</si>
  <si>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</si>
  <si>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</si>
  <si>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</si>
  <si>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</si>
  <si>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</si>
  <si>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</si>
  <si>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</si>
  <si>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</si>
  <si>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</si>
  <si>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</si>
  <si>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</si>
  <si>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</si>
  <si>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</si>
  <si>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</si>
  <si>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</si>
  <si>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</si>
  <si>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</si>
  <si>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</si>
  <si>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</si>
  <si>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</si>
  <si>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</si>
  <si>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</si>
  <si>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</si>
  <si>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</si>
  <si>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</si>
  <si>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</si>
  <si>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BIO NOGOYA S.A.</t>
  </si>
  <si>
    <t>EFLUENTES LIQUIDOS</t>
  </si>
  <si>
    <t>CAVALLO OMAR RENE</t>
  </si>
  <si>
    <t>CASINO DE ROSARIO</t>
  </si>
  <si>
    <t>DUPORT S.R.L.</t>
  </si>
  <si>
    <t>ALVAREZ DANIEL FABIAN</t>
  </si>
  <si>
    <t>BATISTELLI</t>
  </si>
  <si>
    <t>RIANI AGRO</t>
  </si>
  <si>
    <t>VANELLI</t>
  </si>
  <si>
    <t>GEO S.R.L.</t>
  </si>
  <si>
    <t>GLARDON ANIBAL MAURICIO</t>
  </si>
  <si>
    <t>GLYCOPHARMA S.A.</t>
  </si>
  <si>
    <t>INAGRO S.R.L.</t>
  </si>
  <si>
    <t>RENOVA S.A.</t>
  </si>
  <si>
    <t>ROSARIO BIO ENERGY S.A.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</si>
  <si>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</si>
  <si>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</si>
  <si>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</si>
  <si>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</si>
  <si>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</si>
  <si>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</si>
  <si>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MILO - DENIS LUQUE</t>
  </si>
  <si>
    <t>BORRA AN</t>
  </si>
  <si>
    <t>SISTEMA</t>
  </si>
  <si>
    <t>MANTENIMIENTO Y ORDEN</t>
  </si>
  <si>
    <t>LEGALES</t>
  </si>
  <si>
    <t>BERNIS, CARLOS OSCAR</t>
  </si>
  <si>
    <t>PROYECTO 50</t>
  </si>
  <si>
    <t>BIEN DE USO</t>
  </si>
  <si>
    <t>CONTABLE</t>
  </si>
  <si>
    <t>PROYECTO X</t>
  </si>
  <si>
    <t>PROYECTO 6</t>
  </si>
  <si>
    <t>SENASA</t>
  </si>
  <si>
    <t>PERMISO DE ACCESO</t>
  </si>
  <si>
    <t>SEGURO</t>
  </si>
  <si>
    <t>CAT'S</t>
  </si>
  <si>
    <t>GAS</t>
  </si>
  <si>
    <t>LIBRERÍA</t>
  </si>
  <si>
    <t xml:space="preserve">BIEN DE USO </t>
  </si>
  <si>
    <t>DONDA, RUBEN</t>
  </si>
  <si>
    <t>BARROS</t>
  </si>
  <si>
    <t>PASCUAL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</si>
  <si>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</si>
  <si>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</si>
  <si>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</si>
  <si>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</si>
  <si>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</si>
  <si>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</si>
  <si>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</si>
  <si>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</si>
  <si>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</si>
  <si>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</si>
  <si>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</si>
  <si>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</si>
  <si>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</si>
  <si>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</si>
  <si>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</si>
  <si>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</si>
  <si>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</si>
  <si>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</si>
  <si>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</si>
  <si>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</si>
  <si>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</si>
  <si>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</si>
  <si>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</si>
  <si>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</si>
  <si>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</si>
  <si>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</si>
  <si>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</si>
  <si>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</si>
  <si>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</si>
  <si>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</si>
  <si>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</si>
  <si>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</si>
  <si>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</si>
  <si>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</si>
  <si>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</si>
  <si>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</si>
  <si>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</si>
  <si>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</si>
  <si>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</si>
  <si>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</si>
  <si>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</si>
  <si>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</si>
  <si>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</si>
  <si>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</si>
  <si>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</si>
  <si>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</si>
  <si>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</si>
  <si>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</si>
  <si>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</si>
  <si>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imp1</t>
  </si>
  <si>
    <t>imp2</t>
  </si>
  <si>
    <t>imp3</t>
  </si>
  <si>
    <t>imp4</t>
  </si>
  <si>
    <t>imp5</t>
  </si>
  <si>
    <t>imp6</t>
  </si>
  <si>
    <t>imp7</t>
  </si>
  <si>
    <t>FECHA</t>
  </si>
  <si>
    <t>SECTOR POR CCO</t>
  </si>
  <si>
    <t>SECTOR DIRECTO</t>
  </si>
  <si>
    <t>ÁCIDO CITRICO</t>
  </si>
  <si>
    <t>FONDO TK</t>
  </si>
  <si>
    <t>LOGISTICA PUERT</t>
  </si>
  <si>
    <t>LOGISTICA NFU</t>
  </si>
  <si>
    <t>SERVICIO DE DESPACHO</t>
  </si>
  <si>
    <t>Acosta, Roberto Maximiliano</t>
  </si>
  <si>
    <t>FA-C 00001-00000676</t>
  </si>
  <si>
    <t>OC 0001-00004470: PRODUCTO
Bolsa residuos 15u 46x60 y 15u 60x90</t>
  </si>
  <si>
    <t>FA-C 00001-00000675</t>
  </si>
  <si>
    <t xml:space="preserve">OC 0001-00004469: SERVICIOS
Ajuste ipc diciembre 2025 del 2,8%
</t>
  </si>
  <si>
    <t>FA-C 00001-00000674</t>
  </si>
  <si>
    <t xml:space="preserve">OC 0001-00004297: SERVICIOS
Servicio de limpieza enero 2026
</t>
  </si>
  <si>
    <t>Acumuladores Argentinos Srl(W)</t>
  </si>
  <si>
    <t>FA-A 00004-00007156</t>
  </si>
  <si>
    <t>OC 0001-00004514: REPOSICION
bateria automotor 110 amp
Para Iveco Tector 320</t>
  </si>
  <si>
    <t>Adhoc S.A.(W)</t>
  </si>
  <si>
    <t>FA-A 00003-00021527</t>
  </si>
  <si>
    <t>SERVICIOS
horas de consultoria</t>
  </si>
  <si>
    <t>FA-A 00003-00021368</t>
  </si>
  <si>
    <t>OC 0001-00003852: SERVICIOS
Sistema contable</t>
  </si>
  <si>
    <t>Alvarez, Alejandro Dario</t>
  </si>
  <si>
    <t>FA-C 00002-00000298</t>
  </si>
  <si>
    <t>OC 0001-00003848: HIGIENE Y SEGURIDAD
Servicio de higiene y seguridad em el trabajo s/resol srt 905/15.
Servicio de asesor técnico ambiental en el marco de decreto maycc 153/25
mes 1/2026</t>
  </si>
  <si>
    <t>American Express Argentina S. A.</t>
  </si>
  <si>
    <t>OCOM/2026/0163</t>
  </si>
  <si>
    <t>PERSONAL
tarjeta benjamin</t>
  </si>
  <si>
    <t>OCOM/2026/0162</t>
  </si>
  <si>
    <t>PERSONAL
B. FERREYRA</t>
  </si>
  <si>
    <t>Amx Argentina Sociedad Anonima</t>
  </si>
  <si>
    <t>FA-A 01331-02010704</t>
  </si>
  <si>
    <t>Antonini, Nicolas Ezequiel</t>
  </si>
  <si>
    <t>FA-C 00001-00000029</t>
  </si>
  <si>
    <t xml:space="preserve">MANTENIMIENTO PREVENTIVO
Servicio de refrigeración . Limpieza de aire Giuli </t>
  </si>
  <si>
    <t>FA-C 00001-00000027</t>
  </si>
  <si>
    <t xml:space="preserve">MANTENIMIENTO PREVENTIVO
Servicio de refrigeración . Limpieza de 3 bandejas y desagües de 3 aires. </t>
  </si>
  <si>
    <t>FA-C 00001-00000025</t>
  </si>
  <si>
    <t xml:space="preserve">OC 0001-00004475: MANTENIMIENTO PREVENTIVO
Servicio de refrigeración . limpieza de 2 unidades interiores de aire acondicionado split y control de funcionamiento .   </t>
  </si>
  <si>
    <t>Aranda, Marisa Isabel</t>
  </si>
  <si>
    <t>FA-C 00005-00000251</t>
  </si>
  <si>
    <t>SERVICIOS
corte de pasto</t>
  </si>
  <si>
    <t>FA-C 00005-00000249</t>
  </si>
  <si>
    <t>SERVICIOS
servicios de perquisición 19-2</t>
  </si>
  <si>
    <t>FA-C 00005-00000246</t>
  </si>
  <si>
    <t xml:space="preserve">OC 0001-00004608: SERVICIOS
servicios de parquizacion 9 de febrero </t>
  </si>
  <si>
    <t>FA-C 00005-00000244</t>
  </si>
  <si>
    <t>OC 0001-00004474: SERVICIOS
servicios de parquizacion</t>
  </si>
  <si>
    <t>Bca Distribuciones Sa</t>
  </si>
  <si>
    <t>FA-A 00001-00005786</t>
  </si>
  <si>
    <t>COMERCIAL
tee galvanizada hhh</t>
  </si>
  <si>
    <t>FA-A 00001-00005785</t>
  </si>
  <si>
    <t xml:space="preserve">INVERSION
valv esf paso total
Para bombas de piletas .
</t>
  </si>
  <si>
    <t>POYECTO 35</t>
  </si>
  <si>
    <t>FA-A 00001-00005781</t>
  </si>
  <si>
    <t>INVERSION proyecto 35 Bomba de 3"</t>
  </si>
  <si>
    <t>FA-A 00001-00005780</t>
  </si>
  <si>
    <t>OC 0001-00004176: INVERSION
Proyecto 35
Bomba a pedido de Fernando T</t>
  </si>
  <si>
    <t>Berardi, Alberto Jose -</t>
  </si>
  <si>
    <t>FA-C 00005-00000217</t>
  </si>
  <si>
    <t>SERVICIOS
visita 05/02</t>
  </si>
  <si>
    <t>FA-C 00005-00000214</t>
  </si>
  <si>
    <t>OC 0001-00004553: SERVICIOS
Abono mensual</t>
  </si>
  <si>
    <t>Bollini, Tomas Maria</t>
  </si>
  <si>
    <t>OCOM/2026/0166</t>
  </si>
  <si>
    <t>SERVICIOS
pago de cartas</t>
  </si>
  <si>
    <t>OCOM/2026/0121</t>
  </si>
  <si>
    <t>OC 0001-00004269: PERSONAL
Carta documento - Pilar Maschwitz</t>
  </si>
  <si>
    <t>Boortmalt Argentina  S.A.U</t>
  </si>
  <si>
    <t>FA-A 00005-00001977</t>
  </si>
  <si>
    <t>MATERIA PRIMA
Recuperado seco</t>
  </si>
  <si>
    <t>Bordon, Carlos Roberto</t>
  </si>
  <si>
    <t>FA-C 00004-00000003</t>
  </si>
  <si>
    <t>POYECTO X</t>
  </si>
  <si>
    <t>FA-C 00004-00000002</t>
  </si>
  <si>
    <t>INVERSION
trabajo varios</t>
  </si>
  <si>
    <t>Bunge Argentina S A</t>
  </si>
  <si>
    <t>FA-A 02619-00300707</t>
  </si>
  <si>
    <t xml:space="preserve">MATERIA PRIMA
RESIDUO SUCATA GR </t>
  </si>
  <si>
    <t>FA-A 02619-00300700</t>
  </si>
  <si>
    <t>FA-A 02619-02297542</t>
  </si>
  <si>
    <t xml:space="preserve">OC 0001-00004497: MATERIA PRIMA
Residuo sucata
tierra filtrante </t>
  </si>
  <si>
    <t>FA-A 02619-00297554</t>
  </si>
  <si>
    <t xml:space="preserve">OC 0001-00004496: MATERIA PRIMA
Residuo sucata
venta de residuo de solidos orgánicos </t>
  </si>
  <si>
    <t>FA-A 02619-00297512</t>
  </si>
  <si>
    <t>OC 0001-00004498: MATERIA PRIMA
Residuo sucata
venta de chatarra- diciembre 2025</t>
  </si>
  <si>
    <t>FA-A 02619-00297502</t>
  </si>
  <si>
    <t xml:space="preserve">MATERIA PRIMA
Residuo sucata . 
Venta de residuo orgánico  </t>
  </si>
  <si>
    <t>Bustamante, Eduardo Maria(W)</t>
  </si>
  <si>
    <t>FA-A 00003-00000158</t>
  </si>
  <si>
    <t xml:space="preserve">OC 0001-00004493: HONORARIOS
Servicios jurídicos Prestados en la ciudad autónoma de buenos aires </t>
  </si>
  <si>
    <t>Calderon, Alejandro Pablo</t>
  </si>
  <si>
    <t>FA-A 00006-00000023</t>
  </si>
  <si>
    <t>REPOSICION
luces Komatsu</t>
  </si>
  <si>
    <t>FA-A 00006-00000022</t>
  </si>
  <si>
    <t>Carrizo, Juan Mario</t>
  </si>
  <si>
    <t>FA-C 00001-00000198</t>
  </si>
  <si>
    <t>REPARACIONES
Reparacion centrifuga 5.5 hp. 380 v</t>
  </si>
  <si>
    <t>Centauro Alpha S R L</t>
  </si>
  <si>
    <t>FA-A 00003-00010896</t>
  </si>
  <si>
    <t>OC 0001-00004383: MANTENIMIENTO PREVENTIVO</t>
  </si>
  <si>
    <t>Cesar Javier Wagner</t>
  </si>
  <si>
    <t>OCOM/2026/0120</t>
  </si>
  <si>
    <t xml:space="preserve">OC 0001-00004510: REPARACIONES
Centrifuga Laboratorio </t>
  </si>
  <si>
    <t>Cg Rodamientos S. R. L.</t>
  </si>
  <si>
    <t>FA-A 00002-00001548</t>
  </si>
  <si>
    <t>FA-A 00002-00001506</t>
  </si>
  <si>
    <t>OC 0001-00004595: REPOSICION rod 6316</t>
  </si>
  <si>
    <t>Chirichigno, Mario Alejandro</t>
  </si>
  <si>
    <t>FA-C 00003-00000212</t>
  </si>
  <si>
    <t>INVERSION
etapa 2
proyecto 50</t>
  </si>
  <si>
    <t>Cina, Dario Ruben</t>
  </si>
  <si>
    <t>FA-A 00002-00000007</t>
  </si>
  <si>
    <t>INVERSION
Nunevo pozo de agua</t>
  </si>
  <si>
    <t>FA-A 00002-00000006</t>
  </si>
  <si>
    <t>OC 0001-00004428: INVERSION
Perforaciones</t>
  </si>
  <si>
    <t>Comercial Uritorco S. R. L. (w)</t>
  </si>
  <si>
    <t>FA-A 00001-00008860</t>
  </si>
  <si>
    <t>FA-A 00001-00008646</t>
  </si>
  <si>
    <t>OC 0001-00004687: MANTENIMIENTO PREVENTIVO
corte 115
Flap 4 1/2 grano 40 , Electrodo Conarco P /gas macho  , acople rápido. Racords 
Perno, Cinta, abrazadera</t>
  </si>
  <si>
    <t>FA-A 00001-00008570</t>
  </si>
  <si>
    <t xml:space="preserve">OC 0001-00004568: REPARACIONES
pala ancha
pala punta
Escobillón
Grampa </t>
  </si>
  <si>
    <t>Construcciones Industriales Y Portuarias S.A.</t>
  </si>
  <si>
    <t>FA-A 00003-00001286</t>
  </si>
  <si>
    <t xml:space="preserve">INVERSION
Planta de efluentes </t>
  </si>
  <si>
    <t>PROYECTO 4</t>
  </si>
  <si>
    <t>FA-A 00003-00001279</t>
  </si>
  <si>
    <t xml:space="preserve">OC 0001-00004263: INVERSION
Planta de efluentes </t>
  </si>
  <si>
    <t>FA-A 00003-00001277</t>
  </si>
  <si>
    <t>Cornaglia, Adrian Claudio</t>
  </si>
  <si>
    <t>OCOM/2026/0142</t>
  </si>
  <si>
    <t>HONORARIOS
Gasto Tomi. B</t>
  </si>
  <si>
    <t>Coroso, Hugo Ezequiel</t>
  </si>
  <si>
    <t>FA-A 00002-00000225</t>
  </si>
  <si>
    <t xml:space="preserve">SERVICIOS
logistica de caldera </t>
  </si>
  <si>
    <t>Dattatec.Com S.R.L.</t>
  </si>
  <si>
    <t>OCOM/2026/0175</t>
  </si>
  <si>
    <t xml:space="preserve">SERVICIOS
Sistema de nfu, hostinhg </t>
  </si>
  <si>
    <t>Downes, Javier</t>
  </si>
  <si>
    <t>OCOM/2026/0138</t>
  </si>
  <si>
    <t>HONORARIOS Cuota 4 Acuerdo Fighiera</t>
  </si>
  <si>
    <t>Dragubitzky, Jose Luis</t>
  </si>
  <si>
    <t>FA-C 00010-00000105</t>
  </si>
  <si>
    <t>OC 0001-00004491: HABILITACIONES Y CERT
gestión sistema de sustentabilidad Enero 2026</t>
  </si>
  <si>
    <t>El Laboral Srl</t>
  </si>
  <si>
    <t>FA-A 00001-00009552</t>
  </si>
  <si>
    <t xml:space="preserve">OC 0001-00004006: PERSONAL
Indumentaria
Remeras, pantalón gorras  </t>
  </si>
  <si>
    <t>Electric Litoral S.R.L.</t>
  </si>
  <si>
    <t>FA-A 00001-00000504</t>
  </si>
  <si>
    <t>OC 0001-00004432: MANTENIMIENTO PREVENTIVO
lamparas infrarojas 250w e 27</t>
  </si>
  <si>
    <t>Empresa Provincial De La Energia De Santa Fe (W)</t>
  </si>
  <si>
    <t>FA-A 00069-00037349</t>
  </si>
  <si>
    <t xml:space="preserve">OC 0001-00003944: ENERGIA
Luz </t>
  </si>
  <si>
    <t>Epp Y Mas S.A.</t>
  </si>
  <si>
    <t>FA-A 00006-00019294</t>
  </si>
  <si>
    <t xml:space="preserve">HIGIENE Y SEGURIDAD
Elementos de protección personal </t>
  </si>
  <si>
    <t>Estudio De Profesionales Sa</t>
  </si>
  <si>
    <t>FA-A 00002-00001532</t>
  </si>
  <si>
    <t>OC 0001-00003839: HONORARIOS
Estudio contable</t>
  </si>
  <si>
    <t>Exportdeniv Internacional Sa</t>
  </si>
  <si>
    <t>FA-A 00002-00000604</t>
  </si>
  <si>
    <t>OC 0001-00004507: SERVICIOS
Almacenaje cargas generales 1/26</t>
  </si>
  <si>
    <t>Forciniti, Maria Alejandra(W)</t>
  </si>
  <si>
    <t>FA-C 00002-00000816</t>
  </si>
  <si>
    <t>OC 0001-00003993: SERVICIOS
Soporte técnico</t>
  </si>
  <si>
    <t>Franklin Santiago Boglich Srl</t>
  </si>
  <si>
    <t>FA-A 00009-00043964</t>
  </si>
  <si>
    <t xml:space="preserve">OC 0001-00004685: MANTENIMIENTO PREVENTIVO
Aceite motor plus -50
para Komatzu y Manitub </t>
  </si>
  <si>
    <t>Gmc Valores Sociedad Anonima</t>
  </si>
  <si>
    <t>OCOM/2026/0113</t>
  </si>
  <si>
    <t>OC 0001-00004462: INVERSION NORDIC</t>
  </si>
  <si>
    <t>Goma Paz S.R.L.</t>
  </si>
  <si>
    <t>FA-A 00005-00092013</t>
  </si>
  <si>
    <t>OC 0001-00004626: REPOSICION abrazaderas para recuperacon</t>
  </si>
  <si>
    <t>FA-A 00005-00091838</t>
  </si>
  <si>
    <t>OC 0001-00004484: REPOSICION
caño asp/exp rauspiraflex h2 amarillo 75 mm</t>
  </si>
  <si>
    <t>FA-A 00005-00091738</t>
  </si>
  <si>
    <t>OC 0001-00004464: REPOSICION
caño asp/exp rauspiraflex h2 amarillo 76mm</t>
  </si>
  <si>
    <t>Gomeria Donatti S. R. L.</t>
  </si>
  <si>
    <t>FA-A 00003-00024306</t>
  </si>
  <si>
    <t>FA-A 00003-00024046</t>
  </si>
  <si>
    <t>OC 0001-00004610: REPARACIONES</t>
  </si>
  <si>
    <t>FA-A 00003-00023954</t>
  </si>
  <si>
    <t>FA-A 00003-00023887</t>
  </si>
  <si>
    <t>OC 0001-00004466: REPARACIONES
Parche yale 
Parche camión  (Rey Rolando)</t>
  </si>
  <si>
    <t>Gonzalez, Delia</t>
  </si>
  <si>
    <t>FA-C 00001-00000012</t>
  </si>
  <si>
    <t>OC 0001-00004298: SERVICIOS
Servicio de limpieza 
Enero 2026</t>
  </si>
  <si>
    <t>Huxley S.A.</t>
  </si>
  <si>
    <t>FA-A 00005-00041434</t>
  </si>
  <si>
    <t>Industrias Quimicas Kaiser Srl</t>
  </si>
  <si>
    <t>FA-A 00010-00093142</t>
  </si>
  <si>
    <t>La Casa Del Envase Plastico S.R.L.</t>
  </si>
  <si>
    <t>FA-A 00008-00038031</t>
  </si>
  <si>
    <t>INSUMOS
laboratorio</t>
  </si>
  <si>
    <t>Luque, Adrian Pablo</t>
  </si>
  <si>
    <t>FA-C 00001-00000099</t>
  </si>
  <si>
    <t xml:space="preserve">INVERSION
5 juegos de acoples de 3 de aluminio </t>
  </si>
  <si>
    <t>FA-C 00001-00000097</t>
  </si>
  <si>
    <t>OC 0001-00004271: INVERSION Batan / skimer acoples</t>
  </si>
  <si>
    <t>Mastrangelo Productos Electricos Sa</t>
  </si>
  <si>
    <t>FA-A 00015-00069811</t>
  </si>
  <si>
    <t xml:space="preserve">INVERSION
para puesta en marcha de caldera
</t>
  </si>
  <si>
    <t>FA-A 00015-00069810</t>
  </si>
  <si>
    <t>INVERSION
para bomba de 15 HP</t>
  </si>
  <si>
    <t>PROYECTO 35</t>
  </si>
  <si>
    <t>FA-A 00015-00069801</t>
  </si>
  <si>
    <t xml:space="preserve">INVERSION
Proyecto 35
Pedido eléctrico </t>
  </si>
  <si>
    <t>FA-A 00016-00063314</t>
  </si>
  <si>
    <t>OC 0001-00004621: INVERSION
materiales para tablero de bomba a pedido de fernando</t>
  </si>
  <si>
    <t>FA-A 00015-00069785</t>
  </si>
  <si>
    <t xml:space="preserve">OC 0001-00004473: INVERSION
pedido eléctrico de pileta </t>
  </si>
  <si>
    <t>Mercado Pago</t>
  </si>
  <si>
    <t>OCOM/2026/0169</t>
  </si>
  <si>
    <t>SERVICIOS
Pago de seguro de camiones</t>
  </si>
  <si>
    <t>OCOM/2026/0128</t>
  </si>
  <si>
    <t xml:space="preserve">OC 0001-00003959: SERVICIOS
Para boleta se senasa </t>
  </si>
  <si>
    <t>OCOM/2026/0116</t>
  </si>
  <si>
    <t>OC 0001-00004499: SERVICIOS 
Botines</t>
  </si>
  <si>
    <t>Mil Propiedades Srl</t>
  </si>
  <si>
    <t>FA-A 00001-00000734</t>
  </si>
  <si>
    <t xml:space="preserve">SERVICIOS
alquiler Mod STD C/AA Sauce Viejo Desde 16/02 al 15/03 
Baradero 07/02 al 06/03
Coronda 11/02 al 10/03
Timbues 14/02 al 13/03
</t>
  </si>
  <si>
    <t>Mollard, Martin  Enrique</t>
  </si>
  <si>
    <t>FA-A 00004-00011380</t>
  </si>
  <si>
    <t>INSUMOS
diferencia de guantes EPP</t>
  </si>
  <si>
    <t>FA-A 00004-00011369</t>
  </si>
  <si>
    <t>OC 0001-00004538: HIGIENE Y SEGURIDAD
GUANTE PVC ROJO ENTELADO LARGO</t>
  </si>
  <si>
    <t>FA-A 00004-00011368</t>
  </si>
  <si>
    <t>OC 0001-00004536: INVERSION candados para casilleros</t>
  </si>
  <si>
    <t>Pascual Materiales S. R. L.</t>
  </si>
  <si>
    <t>FA-A 00001-00000469</t>
  </si>
  <si>
    <t>INVERSION
Ladrillos - piedra - ceresita PP 15614</t>
  </si>
  <si>
    <t>PROYECTO 9</t>
  </si>
  <si>
    <t>FA-A 00001-00000466</t>
  </si>
  <si>
    <t xml:space="preserve">INVERSION
Materiales solicitados por Marcelo Martínez </t>
  </si>
  <si>
    <t>FA-A 00001-00000458</t>
  </si>
  <si>
    <t xml:space="preserve">OC 0001-00004558: INVERSION
Agregado x cambio de $ </t>
  </si>
  <si>
    <t>FA-A 00001-00000451</t>
  </si>
  <si>
    <t xml:space="preserve">OC 0001-00004268: INVERSION
Playa estacionamiento 
Proyecto 9 </t>
  </si>
  <si>
    <t>Petrolera Del Sur S R L</t>
  </si>
  <si>
    <t>FA-A 00002-00006709</t>
  </si>
  <si>
    <t>OC 0001-00004476: MANTENIMIENTO PREVENTIVO
20w50 x 80</t>
  </si>
  <si>
    <t>Picatto, Santiago</t>
  </si>
  <si>
    <t>FA-A 00002-00004606</t>
  </si>
  <si>
    <t>INSUMOS
consumibles para laboratorio</t>
  </si>
  <si>
    <t>FA-A 00002-00004585</t>
  </si>
  <si>
    <t>INSUMOS
pipeta-papel PH-aquametric</t>
  </si>
  <si>
    <t>FA-A 00021-00004556</t>
  </si>
  <si>
    <t>OC 0001-00004624: CONSUMIBLE Alcohol para laboratorio</t>
  </si>
  <si>
    <t>FA-A 00002-00004502</t>
  </si>
  <si>
    <t>OC 0001-00004425: INSUMOS
Laboratorio</t>
  </si>
  <si>
    <t>Richetti, Adrian Leonardo</t>
  </si>
  <si>
    <t>FA-A 00005-00003670</t>
  </si>
  <si>
    <t xml:space="preserve">INVERSION
Alambrado para el fondo de la pileta </t>
  </si>
  <si>
    <t>FA-A 00005-00003622</t>
  </si>
  <si>
    <t>FA-A 00005-00003604</t>
  </si>
  <si>
    <t xml:space="preserve">OC 0001-00004614: INVERSION
Alambrado para el fondo de la pileta </t>
  </si>
  <si>
    <t>FA-A 00005-00003603</t>
  </si>
  <si>
    <t xml:space="preserve">OC 0001-00004615: INVERSION
para bomba nueva pileta </t>
  </si>
  <si>
    <t>FA-A 00005-00003600</t>
  </si>
  <si>
    <t xml:space="preserve">OC 0001-00004581: INVERSION
Proyecto 40
Tanque de acido sulfúrico </t>
  </si>
  <si>
    <t>PROYECTO 40</t>
  </si>
  <si>
    <t>Rotmistrovsky, Lidia Yanina</t>
  </si>
  <si>
    <t>FA-A 00003-00000867</t>
  </si>
  <si>
    <t>HONORARIOS
legalizacion y certificacion</t>
  </si>
  <si>
    <t>Russo, Gabriela</t>
  </si>
  <si>
    <t>FA-A 00003-00001581</t>
  </si>
  <si>
    <t>FA-A 00003-00001578</t>
  </si>
  <si>
    <t>INSUMOS
Tubos de oxigeno 10.6</t>
  </si>
  <si>
    <t>S I R Sociedad De Responsabilidad Limitada</t>
  </si>
  <si>
    <t>FA-A 00006-00021389</t>
  </si>
  <si>
    <t>FA-A 00006-00021362</t>
  </si>
  <si>
    <t xml:space="preserve">OC 0001-00004562: INVERSION
¨Proyecto 35
Codo ac rl 2" a 90 sch 20
</t>
  </si>
  <si>
    <t>Salinas, Santiago Francisco</t>
  </si>
  <si>
    <t>FA-C 00002-00000528</t>
  </si>
  <si>
    <t>SERVICIOS
asesoramiento Técnico Profesional SENASA, Direccion Técnica 02-2026</t>
  </si>
  <si>
    <t>Sancor Cooperativa De Seguros Limitada (C)</t>
  </si>
  <si>
    <t>OCOM/2026/0170</t>
  </si>
  <si>
    <t>SERVICIOS
seguro mes Febrero 2026</t>
  </si>
  <si>
    <t>Septima Region S A</t>
  </si>
  <si>
    <t>FA-A 00002-00005318</t>
  </si>
  <si>
    <t>SERVICIOS
Disposición final de residuos industriales no peligrosos -PERIODO ENERO</t>
  </si>
  <si>
    <t>Servitubos S.R.L.</t>
  </si>
  <si>
    <t>FA-A 00005-00015672</t>
  </si>
  <si>
    <t>OC 0001-00004633: INVERSION
T.Pvc.san.clot.160x3,2z4m</t>
  </si>
  <si>
    <t>Southcross Logistics  S.A real</t>
  </si>
  <si>
    <t>FA-A 00004-00037163</t>
  </si>
  <si>
    <t>SERVICIOS
flete terrestre</t>
  </si>
  <si>
    <t>FA-A 00004-00037156</t>
  </si>
  <si>
    <t>SERVICIOS
reacondicionamiento de contenedor</t>
  </si>
  <si>
    <t>Spipperi Pablo Sebastian Y Porto Paula Gabriela S. Cap I Secc Iv</t>
  </si>
  <si>
    <t>OC 0001-00004437: PERSONAL
Pantalon cargo beige t.42</t>
  </si>
  <si>
    <t>Stangoni Alejandro</t>
  </si>
  <si>
    <t>OCOM/2026/0137</t>
  </si>
  <si>
    <t>HONORARIOS
Cuota 4-Acuerdo Fighiera</t>
  </si>
  <si>
    <t>Strupeni, Federico Lisandro</t>
  </si>
  <si>
    <t>FA-A 00008-00000062</t>
  </si>
  <si>
    <t xml:space="preserve">INVERSION
instalación cañerias y cajas de paso
</t>
  </si>
  <si>
    <t>FA-A 00008-00000061</t>
  </si>
  <si>
    <t>FA-A 00008-00000058</t>
  </si>
  <si>
    <t xml:space="preserve">OC 0001-00004631: INVERSION
Disco 4tb para grabación nvr 
</t>
  </si>
  <si>
    <t>FA-A 00008-00000056</t>
  </si>
  <si>
    <t xml:space="preserve">OC 0001-00004630: INVERSION
Cámara para los  casilleros </t>
  </si>
  <si>
    <t>FA-A 00008-00000024</t>
  </si>
  <si>
    <t xml:space="preserve">OC 0001-00004545: SERVICIOS
Servicio de monitoreo básico 
Ex campo serraico </t>
  </si>
  <si>
    <t>FA-A 00008-00000021</t>
  </si>
  <si>
    <t xml:space="preserve">OC 0001-00004543: SERVICIOS
Servicio de monitoreo básico 
Administración </t>
  </si>
  <si>
    <t>Tecnogran S R L</t>
  </si>
  <si>
    <t>FA-A 00012-00000385</t>
  </si>
  <si>
    <t>OC 0001-00003876: SERVICIOS
Control de plagas Marzo 2026</t>
  </si>
  <si>
    <t>Telecom Argentina Sociedad Anonima</t>
  </si>
  <si>
    <t>FA-A 06364-09371005</t>
  </si>
  <si>
    <t>SERVICIOS
Telefonía móvil Enero 2026</t>
  </si>
  <si>
    <t>Telmex Argentina Sa</t>
  </si>
  <si>
    <t>FA-A 00070-00343041</t>
  </si>
  <si>
    <t xml:space="preserve">OC 0001-00003864: SERVICIOS
Internet </t>
  </si>
  <si>
    <t>Tisone Emanuel (W)</t>
  </si>
  <si>
    <t>OCOM/2026/0167</t>
  </si>
  <si>
    <t>REPOSICION
100 remitos R, x triplicado del nª 0003-10201 al 10300</t>
  </si>
  <si>
    <t>OCOM/2026/0141</t>
  </si>
  <si>
    <t>REPOSICION
100 remitos     "R" x triplicados del 3 nª 3-10001 l 10100</t>
  </si>
  <si>
    <t>Trimerce Repuestos S. R. L.</t>
  </si>
  <si>
    <t>FA-A 00001-00007529</t>
  </si>
  <si>
    <t>REPARACIONES
Valvula</t>
  </si>
  <si>
    <t>FA-A 00001-00007469</t>
  </si>
  <si>
    <t>OC 0001-00004520: REPARACIONES
Registro embrague 1114</t>
  </si>
  <si>
    <t>Ventura, Laura Susana</t>
  </si>
  <si>
    <t>FA-A 00003-00107239</t>
  </si>
  <si>
    <t>OC 0001-00004521: MANTENIMIENTO PREVENTIVO
Filtro de aire/gas para Komatzu</t>
  </si>
  <si>
    <t>Zavalia Lagos, Marina</t>
  </si>
  <si>
    <t>FA-C 00002-00000085</t>
  </si>
  <si>
    <t>OC 0001-00004592: HONORARIOS
Servicios profesionales 
Tomas Bollini Enero 26</t>
  </si>
  <si>
    <t>BERNIS</t>
  </si>
  <si>
    <t>NEUMATICOS PISANI SRL</t>
  </si>
  <si>
    <t>GRUPO BOLZAN S.A.</t>
  </si>
  <si>
    <t>RENOPACK S.A.</t>
  </si>
  <si>
    <t>SODIR</t>
  </si>
  <si>
    <t>POLLACCHI GERMAN CLAUDIO</t>
  </si>
  <si>
    <t>BAEZ SEBASTIAN ERNESTO</t>
  </si>
  <si>
    <t xml:space="preserve">BORRA  A </t>
  </si>
  <si>
    <t>MILO</t>
  </si>
  <si>
    <t>prc</t>
  </si>
  <si>
    <t>Sum of MONTO_FINAL</t>
  </si>
  <si>
    <t>COSTOS</t>
  </si>
  <si>
    <t>FA-C 2-2026-1</t>
  </si>
  <si>
    <t>FA-C 2-2026-2</t>
  </si>
  <si>
    <t>FA-C 2-2026-3</t>
  </si>
  <si>
    <t>FA-C 2-2026-4</t>
  </si>
  <si>
    <t>FA-C 2-2026-5</t>
  </si>
  <si>
    <t>sectores_id.id_sector_2</t>
  </si>
  <si>
    <t>Max of id_sector</t>
  </si>
  <si>
    <t>Sum of monto_final2</t>
  </si>
  <si>
    <t>COSTOS_OPEX</t>
  </si>
  <si>
    <t>SECTOR2</t>
  </si>
  <si>
    <t>monto_total_ampliado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</si>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</sst>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dd/mm/yyyy"/>
    <numFmt numFmtId="175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8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top" wrapText="1"/>
    </xf>
    <xf numFmtId="14" fontId="0" fillId="0" borderId="0" xfId="0" applyNumberFormat="1"/>
    <xf numFmtId="0" fontId="0" fillId="3" borderId="0" xfId="0" applyFill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43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43" fontId="5" fillId="0" borderId="5" xfId="3" applyFont="1" applyBorder="1"/>
    <xf numFmtId="43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172" fontId="0" fillId="2" borderId="0" xfId="4" applyNumberFormat="1" applyFont="1" applyFill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43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164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66" fontId="0" fillId="2" borderId="0" xfId="1" applyNumberFormat="1" applyFont="1" applyFill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43" fontId="0" fillId="0" borderId="0" xfId="3" applyFont="1"/>
    <xf numFmtId="0" fontId="0" fillId="0" borderId="0" xfId="0" applyAlignment="1">
      <alignment horizontal="right"/>
    </xf>
    <xf numFmtId="43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43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43" fontId="0" fillId="0" borderId="19" xfId="3" applyFont="1" applyBorder="1" applyAlignment="1">
      <alignment horizontal="center"/>
    </xf>
    <xf numFmtId="43" fontId="0" fillId="0" borderId="19" xfId="3" applyFont="1" applyBorder="1"/>
    <xf numFmtId="43" fontId="0" fillId="0" borderId="20" xfId="3" applyFont="1" applyBorder="1"/>
    <xf numFmtId="43" fontId="9" fillId="0" borderId="19" xfId="3" applyFont="1" applyBorder="1"/>
    <xf numFmtId="43" fontId="9" fillId="0" borderId="23" xfId="3" applyFont="1" applyBorder="1"/>
    <xf numFmtId="43" fontId="9" fillId="0" borderId="0" xfId="3" applyFont="1"/>
    <xf numFmtId="10" fontId="0" fillId="0" borderId="0" xfId="2" applyNumberFormat="1" applyFont="1"/>
    <xf numFmtId="165" fontId="0" fillId="0" borderId="0" xfId="1" applyFont="1"/>
    <xf numFmtId="174" fontId="0" fillId="2" borderId="0" xfId="0" applyNumberFormat="1" applyFill="1"/>
    <xf numFmtId="172" fontId="0" fillId="2" borderId="0" xfId="0" applyNumberFormat="1" applyFill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25" xfId="0" applyBorder="1"/>
    <xf numFmtId="168" fontId="0" fillId="0" borderId="25" xfId="1" applyNumberFormat="1" applyFont="1" applyBorder="1"/>
    <xf numFmtId="0" fontId="0" fillId="0" borderId="13" xfId="0" applyBorder="1"/>
    <xf numFmtId="0" fontId="0" fillId="0" borderId="6" xfId="0" applyBorder="1"/>
    <xf numFmtId="173" fontId="5" fillId="0" borderId="0" xfId="0" applyNumberFormat="1" applyFont="1"/>
    <xf numFmtId="9" fontId="0" fillId="0" borderId="0" xfId="2" applyFont="1"/>
    <xf numFmtId="0" fontId="0" fillId="0" borderId="17" xfId="0" pivotButton="1" applyBorder="1"/>
    <xf numFmtId="43" fontId="5" fillId="0" borderId="17" xfId="3" applyFont="1" applyBorder="1"/>
    <xf numFmtId="0" fontId="0" fillId="0" borderId="17" xfId="0" applyBorder="1" applyAlignment="1">
      <alignment horizontal="left"/>
    </xf>
    <xf numFmtId="167" fontId="0" fillId="0" borderId="17" xfId="0" applyNumberFormat="1" applyBorder="1"/>
    <xf numFmtId="9" fontId="5" fillId="0" borderId="17" xfId="2" applyFont="1" applyBorder="1"/>
    <xf numFmtId="0" fontId="4" fillId="17" borderId="17" xfId="0" applyFont="1" applyFill="1" applyBorder="1"/>
    <xf numFmtId="166" fontId="4" fillId="17" borderId="17" xfId="0" applyNumberFormat="1" applyFont="1" applyFill="1" applyBorder="1"/>
    <xf numFmtId="43" fontId="10" fillId="17" borderId="17" xfId="3" applyFont="1" applyFill="1" applyBorder="1"/>
    <xf numFmtId="175" fontId="0" fillId="0" borderId="0" xfId="0" applyNumberFormat="1"/>
    <xf numFmtId="168" fontId="0" fillId="0" borderId="0" xfId="0" applyNumberFormat="1"/>
    <xf numFmtId="0" fontId="4" fillId="17" borderId="0" xfId="0" applyFont="1" applyFill="1"/>
    <xf numFmtId="0" fontId="0" fillId="0" borderId="0" xfId="0" applyAlignment="1">
      <alignment horizontal="left" indent="1"/>
    </xf>
    <xf numFmtId="172" fontId="0" fillId="0" borderId="17" xfId="0" applyNumberFormat="1" applyBorder="1"/>
    <xf numFmtId="0" fontId="5" fillId="0" borderId="17" xfId="0" applyFont="1" applyBorder="1"/>
    <xf numFmtId="167" fontId="5" fillId="0" borderId="17" xfId="3" applyNumberFormat="1" applyFont="1" applyBorder="1"/>
    <xf numFmtId="173" fontId="5" fillId="0" borderId="17" xfId="1" applyNumberFormat="1" applyFont="1" applyBorder="1"/>
    <xf numFmtId="167" fontId="5" fillId="0" borderId="17" xfId="1" applyNumberFormat="1" applyFont="1" applyBorder="1"/>
    <xf numFmtId="168" fontId="0" fillId="0" borderId="17" xfId="0" applyNumberFormat="1" applyBorder="1"/>
    <xf numFmtId="20" fontId="0" fillId="0" borderId="0" xfId="0" applyNumberFormat="1"/>
    <xf numFmtId="0" fontId="0" fillId="0" borderId="24" xfId="0" applyBorder="1"/>
    <xf numFmtId="168" fontId="0" fillId="0" borderId="24" xfId="0" applyNumberFormat="1" applyBorder="1"/>
    <xf numFmtId="168" fontId="0" fillId="0" borderId="25" xfId="0" applyNumberFormat="1" applyBorder="1"/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</cellXfs>
  <cellStyles count="5">
    <cellStyle name="Comma 2" xfId="3" xr:uid="{15DF6FB3-C436-4E3A-9D74-C2CDDC2C186F}"/>
    <cellStyle name="Millares" xfId="4" builtinId="3"/>
    <cellStyle name="Moneda" xfId="1" builtinId="4"/>
    <cellStyle name="Normal" xfId="0" builtinId="0"/>
    <cellStyle name="Porcentaje" xfId="2" builtinId="5"/>
  </cellStyles>
  <dxfs count="23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dd/mm/yy\ hh:mm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176" formatCode="dd/mm/yy\ hh:mm"/>
    </dxf>
    <dxf>
      <numFmt numFmtId="0" formatCode="General"/>
    </dxf>
    <dxf>
      <numFmt numFmtId="167" formatCode="_-[$$-2C0A]\ * #,##0_-;\-[$$-2C0A]\ * #,##0_-;_-[$$-2C0A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72" formatCode="_(* #,##0_);_(* \(#,##0\);_(* &quot;-&quot;??_);_(@_)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74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177" formatCode="dd/mm/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_(* #,##0_);_(* \(#,##0\);_(* &quot;-&quot;??_);_(@_)"/>
    </dxf>
    <dxf>
      <numFmt numFmtId="168" formatCode="_([$$-409]* #,##0_);_([$$-409]* \(#,##0\);_([$$-409]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75" formatCode="&quot;$&quot;#,##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font>
        <color theme="0"/>
      </font>
      <fill>
        <patternFill patternType="solid">
          <fgColor indexed="64"/>
          <bgColor theme="1"/>
        </patternFill>
      </fill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42" Type="http://schemas.microsoft.com/office/2017/06/relationships/rdRichValueStructure" Target="richData/rdrichvaluestructure.xml"/><Relationship Id="rId47" Type="http://schemas.microsoft.com/office/2017/06/relationships/rdRichValueTypes" Target="richData/rdRichValueTyp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onnections" Target="connections.xml"/><Relationship Id="rId40" Type="http://schemas.openxmlformats.org/officeDocument/2006/relationships/sheetMetadata" Target="metadata.xml"/><Relationship Id="rId45" Type="http://schemas.microsoft.com/office/2017/06/relationships/rdSupportingPropertyBagStructure" Target="richData/rdsupportingpropertybag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ichStyles" Target="richData/rich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3.xml"/><Relationship Id="rId43" Type="http://schemas.microsoft.com/office/2017/06/relationships/rdArray" Target="richData/rdarray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microsoft.com/office/2023/09/relationships/Python" Target="pyth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styles" Target="styles.xml"/><Relationship Id="rId46" Type="http://schemas.microsoft.com/office/2017/06/relationships/rdSupportingPropertyBag" Target="richData/rdsupportingpropertybag.xml"/><Relationship Id="rId20" Type="http://schemas.openxmlformats.org/officeDocument/2006/relationships/worksheet" Target="worksheets/sheet20.xml"/><Relationship Id="rId41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elipe Posse" refreshedDate="46090.616022569448" createdVersion="8" refreshedVersion="8" minRefreshableVersion="3" recordCount="1538" xr:uid="{ED1B7B9E-9E78-4C2E-A6A9-A124D39A5657}">
  <cacheSource type="worksheet">
    <worksheetSource name="gastos_final"/>
  </cacheSource>
  <cacheFields count="29">
    <cacheField name="Fecha de Factura/Recibo" numFmtId="14">
      <sharedItems containsSemiMixedTypes="0" containsNonDate="0" containsDate="1" containsString="0" minDate="2026-02-01T00:00:00" maxDate="2026-03-01T00:00:00"/>
    </cacheField>
    <cacheField name="Nombre de la empresa a mostrar en la factura" numFmtId="0">
      <sharedItems/>
    </cacheField>
    <cacheField name="Número" numFmtId="0">
      <sharedItems/>
    </cacheField>
    <cacheField name="Total con signo" numFmtId="168">
      <sharedItems containsSemiMixedTypes="0" containsString="0" containsNumber="1" minValue="-1900425527.28" maxValue="0"/>
    </cacheField>
    <cacheField name="Líneas de factura/Etiqueta" numFmtId="0">
      <sharedItems/>
    </cacheField>
    <cacheField name="Líneas de factura/Cantidad" numFmtId="0">
      <sharedItems containsSemiMixedTypes="0" containsString="0" containsNumber="1" minValue="0" maxValue="235520"/>
    </cacheField>
    <cacheField name="Líneas de factura/Precio unitario" numFmtId="168">
      <sharedItems containsMixedTypes="1" containsNumber="1" minValue="0" maxValue="50000000"/>
    </cacheField>
    <cacheField name="Líneas de factura/Unidad de medida" numFmtId="0">
      <sharedItems/>
    </cacheField>
    <cacheField name="Líneas de factura/Producto" numFmtId="0">
      <sharedItems/>
    </cacheField>
    <cacheField name="Concepto" numFmtId="0">
      <sharedItems count="3">
        <s v="OPEX"/>
        <s v="CAPEX"/>
        <s v="DEUDA"/>
      </sharedItems>
    </cacheField>
    <cacheField name="Tipo de Gasto 1" numFmtId="0">
      <sharedItems containsMixedTypes="1" containsNumber="1" containsInteger="1" minValue="0" maxValue="0"/>
    </cacheField>
    <cacheField name="Tipo de Gasto 2" numFmtId="0">
      <sharedItems containsMixedTypes="1" containsNumber="1" containsInteger="1" minValue="0" maxValue="0"/>
    </cacheField>
    <cacheField name="CCO EMPRESA" numFmtId="0">
      <sharedItems containsSemiMixedTypes="0" containsString="0" containsNumber="1" containsInteger="1" minValue="0" maxValue="0"/>
    </cacheField>
    <cacheField name="CCO - SECTOR" numFmtId="0">
      <sharedItems/>
    </cacheField>
    <cacheField name="SECTOR_ODOO" numFmtId="0">
      <sharedItems containsMixedTypes="1" containsNumber="1" containsInteger="1" minValue="0" maxValue="0"/>
    </cacheField>
    <cacheField name="# SECTORES" numFmtId="0">
      <sharedItems containsSemiMixedTypes="0" containsString="0" containsNumber="1" containsInteger="1" minValue="1" maxValue="11"/>
    </cacheField>
    <cacheField name="LISTA_SECTORES" numFmtId="0">
      <sharedItems/>
    </cacheField>
    <cacheField name="CANTIDAD" numFmtId="0">
      <sharedItems containsSemiMixedTypes="0" containsString="0" containsNumber="1" containsInteger="1" minValue="1" maxValue="1"/>
    </cacheField>
    <cacheField name="MONTO_FINAL" numFmtId="166">
      <sharedItems containsSemiMixedTypes="0" containsString="0" containsNumber="1" minValue="-1900425527.28" maxValue="0"/>
    </cacheField>
    <cacheField name="CANTIDAD_APERTURADO" numFmtId="0">
      <sharedItems containsSemiMixedTypes="0" containsString="0" containsNumber="1" minValue="0" maxValue="235520"/>
    </cacheField>
    <cacheField name="Column4" numFmtId="0">
      <sharedItems/>
    </cacheField>
    <cacheField name="SECTORES" numFmtId="0">
      <sharedItems/>
    </cacheField>
    <cacheField name="DC_COMUN" numFmtId="0">
      <sharedItems/>
    </cacheField>
    <cacheField name="prc_cco" numFmtId="0">
      <sharedItems containsSemiMixedTypes="0" containsString="0" containsNumber="1" minValue="0" maxValue="1"/>
    </cacheField>
    <cacheField name="monto_final2" numFmtId="168">
      <sharedItems containsSemiMixedTypes="0" containsString="0" containsNumber="1" minValue="0" maxValue="1900425527.28"/>
    </cacheField>
    <cacheField name="id_sector" numFmtId="0">
      <sharedItems containsSemiMixedTypes="0" containsString="0" containsNumber="1" containsInteger="1" minValue="1" maxValue="10"/>
    </cacheField>
    <cacheField name="id_rubro_opex" numFmtId="0">
      <sharedItems containsMixedTypes="1" containsNumber="1" containsInteger="1" minValue="1" maxValue="13"/>
    </cacheField>
    <cacheField name="sector_final" numFmtId="0">
      <sharedItems count="10">
        <s v="EXPORTACION"/>
        <s v="BACHAS"/>
        <s v="REACTORES"/>
        <s v="DISP. FINAL RESIDUOS LÍQUIDOS"/>
        <s v="CEREAL &amp; POLVILLO"/>
        <s v="COMPOST &amp; FERTILIZANTES"/>
        <s v="DISP. FINAL RESIDUOS SÓLIDOS"/>
        <s v="NFU"/>
        <s v="PILETAS"/>
        <s v="TIERRAS FILTRANTES"/>
      </sharedItems>
    </cacheField>
    <cacheField name="rubro_final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ED1B7B9E-9E78-4C2E-A6A9-A124D39A5657}" pivotIgnoreInvalidCache="1" r:id="rId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090.61602361111" createdVersion="8" refreshedVersion="8" minRefreshableVersion="3" recordCount="1439" xr:uid="{EB03F7F1-5B1C-4D88-B524-61A0F39038C7}">
  <cacheSource type="worksheet">
    <worksheetSource name="gastos_final_vista"/>
  </cacheSource>
  <cacheFields count="16">
    <cacheField name="FECHA" numFmtId="22">
      <sharedItems containsSemiMixedTypes="0" containsNonDate="0" containsDate="1" containsString="0" minDate="2026-02-01T00:00:00" maxDate="2026-03-01T00:00:00"/>
    </cacheField>
    <cacheField name="EMPRESA" numFmtId="0">
      <sharedItems/>
    </cacheField>
    <cacheField name="NUM" numFmtId="0">
      <sharedItems/>
    </cacheField>
    <cacheField name="DESCRIPCIÓN" numFmtId="0">
      <sharedItems/>
    </cacheField>
    <cacheField name="PRECIO" numFmtId="167">
      <sharedItems containsSemiMixedTypes="0" containsString="0" containsNumber="1" minValue="0.1" maxValue="50000000"/>
    </cacheField>
    <cacheField name="CANTIDAD_DESG." numFmtId="0">
      <sharedItems containsSemiMixedTypes="0" containsString="0" containsNumber="1" minValue="1" maxValue="235520"/>
    </cacheField>
    <cacheField name="UM" numFmtId="0">
      <sharedItems/>
    </cacheField>
    <cacheField name="MONTO_FINAL" numFmtId="167">
      <sharedItems containsSemiMixedTypes="0" containsString="0" containsNumber="1" minValue="6.0979999999999999" maxValue="1900425527.28"/>
    </cacheField>
    <cacheField name="CONCEPTO" numFmtId="0">
      <sharedItems/>
    </cacheField>
    <cacheField name="TIPO_GASTO_I" numFmtId="0">
      <sharedItems/>
    </cacheField>
    <cacheField name="TIPO_GASTO_II" numFmtId="0">
      <sharedItems/>
    </cacheField>
    <cacheField name="RUBRO" numFmtId="0">
      <sharedItems count="14">
        <s v="M.PRIMAS"/>
        <s v="INSUMOS"/>
        <s v="INVERSION"/>
        <s v="LOGISTICA"/>
        <s v="SERVICIOS"/>
        <s v="ENERGIA"/>
        <s v="PERSONAL"/>
        <s v="IMPUESTOS"/>
        <s v="HIGIENE Y SEGURIDAD"/>
        <s v="HABILITACIONES Y CERT"/>
        <s v="REPOSICION"/>
        <s v="MANTENIMIENTO PREVENTIVO"/>
        <s v="HONORARIOS"/>
        <s v="REPARACIONES"/>
      </sharedItems>
    </cacheField>
    <cacheField name="SECTOR POR CCO" numFmtId="0">
      <sharedItems count="9">
        <s v="EXPORTACION"/>
        <s v="BACHAS"/>
        <s v="REACTORES"/>
        <s v="DISP. FINAL RESIDUOS LÍQUIDOS"/>
        <s v="NFU"/>
        <s v="PILETAS"/>
        <s v="DISP. FINAL RESIDUOS SÓLIDOS"/>
        <s v="CEREAL &amp; POLVILLO"/>
        <s v="COMPOST &amp; FERTILIZANTES"/>
      </sharedItems>
    </cacheField>
    <cacheField name="CENTRO_DE_COSTOS" numFmtId="0">
      <sharedItems/>
    </cacheField>
    <cacheField name="SUBRUBRO" numFmtId="0">
      <sharedItems containsBlank="1"/>
    </cacheField>
    <cacheField name="SECTOR DIREC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090.616025000003" createdVersion="8" refreshedVersion="8" minRefreshableVersion="3" recordCount="88" xr:uid="{07820D68-9B9D-4125-B078-921401142A40}">
  <cacheSource type="worksheet">
    <worksheetSource name="ingresos_unificado"/>
  </cacheSource>
  <cacheFields count="18">
    <cacheField name="FECHA CARGA" numFmtId="14">
      <sharedItems containsSemiMixedTypes="0" containsNonDate="0" containsDate="1" containsString="0" minDate="2026-02-01T00:00:00" maxDate="2026-03-01T00:00:00"/>
    </cacheField>
    <cacheField name="CANAL" numFmtId="0">
      <sharedItems containsSemiMixedTypes="0" containsString="0" containsNumber="1" containsInteger="1" minValue="1" maxValue="2"/>
    </cacheField>
    <cacheField name="AREA" numFmtId="0">
      <sharedItems/>
    </cacheField>
    <cacheField name="SECTOR" numFmtId="0">
      <sharedItems containsBlank="1" count="11">
        <s v="BACHAS"/>
        <s v="CEREAL &amp; POLVILLO"/>
        <s v="COMPOST &amp; FERTILIZANTES"/>
        <s v="DISPOSICIÓN FINAL RESIDUOS LIQUIDOS"/>
        <s v="DISPOSICIÓN FINAL RESIDUOS SOLIDOS"/>
        <s v="EXPORTACION"/>
        <s v="NFU"/>
        <s v="PILETAS"/>
        <s v="REACTORES"/>
        <m u="1"/>
        <s v="SALES" u="1"/>
      </sharedItems>
    </cacheField>
    <cacheField name="PRODUCTO" numFmtId="0">
      <sharedItems/>
    </cacheField>
    <cacheField name="CLIENTE" numFmtId="0">
      <sharedItems/>
    </cacheField>
    <cacheField name="DESCRIPCION" numFmtId="0">
      <sharedItems/>
    </cacheField>
    <cacheField name="UM" numFmtId="0">
      <sharedItems/>
    </cacheField>
    <cacheField name="Q" numFmtId="0">
      <sharedItems containsSemiMixedTypes="0" containsString="0" containsNumber="1" minValue="0" maxValue="5494.76"/>
    </cacheField>
    <cacheField name="PRECIO" numFmtId="0">
      <sharedItems containsString="0" containsBlank="1" containsNumber="1" minValue="0" maxValue="45000"/>
    </cacheField>
    <cacheField name="MONEDA" numFmtId="0">
      <sharedItems/>
    </cacheField>
    <cacheField name="SUBTOTAL" numFmtId="0">
      <sharedItems containsSemiMixedTypes="0" containsString="0" containsNumber="1" minValue="0" maxValue="47224165.343999997"/>
    </cacheField>
    <cacheField name="T.C" numFmtId="0">
      <sharedItems containsSemiMixedTypes="0" containsString="0" containsNumber="1" minValue="1" maxValue="1432.4"/>
    </cacheField>
    <cacheField name="IVA" numFmtId="0">
      <sharedItems containsSemiMixedTypes="0" containsString="0" containsNumber="1" minValue="0" maxValue="0.21"/>
    </cacheField>
    <cacheField name="TOTAL" numFmtId="0">
      <sharedItems containsSemiMixedTypes="0" containsString="0" containsNumber="1" minValue="0" maxValue="2333449730.3039999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emiMixedTypes="0" containsString="0" containsNumber="1" containsInteger="1" minValue="1" maxValue="20" count="10">
        <n v="1"/>
        <n v="2"/>
        <n v="10"/>
        <n v="3"/>
        <n v="4"/>
        <n v="5"/>
        <n v="6"/>
        <n v="7"/>
        <n v="8"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9">
  <r>
    <d v="2026-02-28T00:00:00"/>
    <s v="WORMS 2"/>
    <s v="prod17"/>
    <s v="AFE (S)"/>
    <n v="945"/>
    <n v="1403.96"/>
    <s v="TN"/>
    <n v="1900425527.28"/>
    <s v="OPEX"/>
    <s v="VARIABLE"/>
    <s v="DIRECTO"/>
    <x v="0"/>
    <x v="0"/>
    <s v="CC11"/>
    <s v="AFE (S)"/>
    <s v="EXPORTACION"/>
  </r>
  <r>
    <d v="2026-02-28T00:00:00"/>
    <s v="WORMS 2"/>
    <s v="prod15"/>
    <s v="AFE (G)"/>
    <n v="920"/>
    <n v="86.96"/>
    <s v="TN"/>
    <n v="114596583.68000001"/>
    <s v="OPEX"/>
    <s v="VARIABLE"/>
    <s v="DIRECTO"/>
    <x v="0"/>
    <x v="0"/>
    <s v="CC11"/>
    <s v="AFE (G)"/>
    <s v="EXPORTACION"/>
  </r>
  <r>
    <d v="2026-02-28T00:00:00"/>
    <s v="WORMS 2"/>
    <s v="prod29"/>
    <s v="ARE- B"/>
    <n v="840"/>
    <n v="72.8"/>
    <s v="TN"/>
    <n v="87594124.799999997"/>
    <s v="OPEX"/>
    <s v="VARIABLE"/>
    <s v="DIRECTO"/>
    <x v="0"/>
    <x v="0"/>
    <s v="CC11"/>
    <s v="ARE- B"/>
    <s v="EXPORTACION"/>
  </r>
  <r>
    <d v="2026-02-28T00:00:00"/>
    <s v="WORMS 1"/>
    <s v="prod26"/>
    <s v="AG-D"/>
    <n v="500"/>
    <n v="110.3"/>
    <s v="TN"/>
    <n v="78996860"/>
    <s v="OPEX"/>
    <s v="VARIABLE"/>
    <s v="DIRECTO"/>
    <x v="0"/>
    <x v="1"/>
    <s v="CC6"/>
    <s v="AG-D"/>
    <s v="BACHAS"/>
  </r>
  <r>
    <d v="2026-02-28T00:00:00"/>
    <s v="MILO - DENIS LUQUE"/>
    <s v="prod13"/>
    <s v="_x000a_GLICERINA CRUDA "/>
    <n v="360"/>
    <n v="130.92500000000001"/>
    <s v="TN"/>
    <n v="67513309.200000003"/>
    <s v="OPEX"/>
    <s v="VARIABLE"/>
    <s v="DIRECTO"/>
    <x v="1"/>
    <x v="2"/>
    <s v="CC5"/>
    <s v="_x000a_GLICERINA CRUDA "/>
    <s v="REACTORES"/>
  </r>
  <r>
    <d v="2026-02-02T00:00:00"/>
    <s v="Construcciones Industriales Y Portuarias S.A."/>
    <s v="FA-A 00003-00001277"/>
    <s v="OC 0001-00004263: INVERSION_x000a_Planta de efluentes "/>
    <n v="50000000"/>
    <n v="1"/>
    <s v="UN "/>
    <n v="60500000"/>
    <s v="CAPEX"/>
    <s v="VARIABLE"/>
    <s v="INDIRECTO"/>
    <x v="2"/>
    <x v="3"/>
    <s v="CC3"/>
    <s v="PROYECTO 4"/>
    <s v="DISP. FINAL RESIDUOS LÍQUIDOS"/>
  </r>
  <r>
    <d v="2026-02-13T00:00:00"/>
    <s v="Construcciones Industriales Y Portuarias S.A."/>
    <s v="FA-A 00003-00001286"/>
    <s v="INVERSION_x000a_Planta de efluentes "/>
    <n v="44800000"/>
    <n v="1"/>
    <s v="UN "/>
    <n v="54208000"/>
    <s v="CAPEX"/>
    <s v="VARIABLE"/>
    <s v="INDIRECTO"/>
    <x v="2"/>
    <x v="3"/>
    <s v="CC3"/>
    <s v="PROYECTO 4"/>
    <s v="DISP. FINAL RESIDUOS LÍQUIDOS"/>
  </r>
  <r>
    <d v="2026-02-03T00:00:00"/>
    <s v="Construcciones Industriales Y Portuarias S.A."/>
    <s v="FA-A 00003-00001279"/>
    <s v="OC 0001-00004263: INVERSION_x000a_Planta de efluentes "/>
    <n v="44800000"/>
    <n v="1"/>
    <s v="UN "/>
    <n v="54208000"/>
    <s v="CAPEX"/>
    <s v="VARIABLE"/>
    <s v="INDIRECTO"/>
    <x v="2"/>
    <x v="3"/>
    <s v="CC3"/>
    <s v="PROYECTO 4"/>
    <s v="DISP. FINAL RESIDUOS LÍQUIDOS"/>
  </r>
  <r>
    <d v="2026-02-28T00:00:00"/>
    <s v="WORMS 2"/>
    <s v="prod19"/>
    <s v="AG- A"/>
    <n v="850"/>
    <n v="35.020000000000003"/>
    <s v="TN"/>
    <n v="42638250.799999997"/>
    <s v="OPEX"/>
    <s v="VARIABLE"/>
    <s v="DIRECTO"/>
    <x v="0"/>
    <x v="0"/>
    <s v="CC11"/>
    <s v="AG- A"/>
    <s v="EXPORTACION"/>
  </r>
  <r>
    <d v="2026-02-02T00:00:00"/>
    <s v="Gmc Valores Sociedad Anonima"/>
    <s v="OCOM/2026/0113"/>
    <s v="OC 0001-00004462: INVERSION NORDIC"/>
    <n v="32228280"/>
    <n v="1"/>
    <s v="UN "/>
    <n v="32228280"/>
    <s v="CAPEX"/>
    <s v="VARIABLE"/>
    <s v="DIRECTO"/>
    <x v="2"/>
    <x v="3"/>
    <s v="CC3"/>
    <s v="PROYECTO X"/>
    <s v="DISP. FINAL RESIDUOS LÍQUIDOS"/>
  </r>
  <r>
    <d v="2026-02-28T00:00:00"/>
    <s v="LOGISTICA EXPORTACION "/>
    <s v="FA-C 2-2026-1"/>
    <s v="FOB"/>
    <n v="35725"/>
    <n v="692.61"/>
    <s v="TN"/>
    <n v="24743492.25"/>
    <s v="OPEX"/>
    <s v="VARIABLE"/>
    <s v="DIRECTO"/>
    <x v="3"/>
    <x v="0"/>
    <s v="CC11"/>
    <s v="FOB"/>
    <s v="EXPORTACION"/>
  </r>
  <r>
    <d v="2026-02-28T00:00:00"/>
    <s v="WORMS 1"/>
    <s v="prod33"/>
    <s v="FONDO TK"/>
    <n v="500"/>
    <n v="33.506999999999998"/>
    <s v="TN"/>
    <n v="23997713.399999999"/>
    <s v="OPEX"/>
    <s v="VARIABLE"/>
    <s v="DIRECTO"/>
    <x v="0"/>
    <x v="1"/>
    <s v="CC6"/>
    <m/>
    <s v="BACHAS"/>
  </r>
  <r>
    <d v="2026-02-28T00:00:00"/>
    <s v="COOPERATIVA DE TRABAJO COMERCIO EXTERIOR LIMITADA"/>
    <s v="FA-C 2-2026-5"/>
    <s v="SERVICIO DE DESPACHO"/>
    <n v="8.5"/>
    <n v="1616.12"/>
    <s v="UN "/>
    <n v="19676907.447999999"/>
    <s v="OPEX"/>
    <s v="VARIABLE"/>
    <s v="DIRECTO"/>
    <x v="4"/>
    <x v="0"/>
    <s v="CC11"/>
    <s v="COMEX"/>
    <s v="EXPORTACION"/>
  </r>
  <r>
    <d v="2026-02-28T00:00:00"/>
    <s v="WORMS 2"/>
    <s v="prod23"/>
    <s v="AG- C"/>
    <n v="740"/>
    <n v="17.38"/>
    <s v="TN"/>
    <n v="18422382.879999999"/>
    <s v="OPEX"/>
    <s v="VARIABLE"/>
    <s v="DIRECTO"/>
    <x v="0"/>
    <x v="0"/>
    <s v="CC11"/>
    <s v="AG- C"/>
    <s v="EXPORTACION"/>
  </r>
  <r>
    <d v="2026-02-28T00:00:00"/>
    <s v="ULTRAONIX SRL"/>
    <s v="prod4"/>
    <s v=" FUEL OIL "/>
    <n v="649.77"/>
    <n v="27393.9"/>
    <s v="KG"/>
    <n v="17799734.403000001"/>
    <s v="OPEX"/>
    <s v="VARIABLE"/>
    <s v="DIRECTO"/>
    <x v="5"/>
    <x v="2"/>
    <s v="CC5"/>
    <s v=" FUEL OIL "/>
    <s v="REACTORES"/>
  </r>
  <r>
    <d v="2026-02-28T00:00:00"/>
    <s v="WORMS 1"/>
    <s v="prod34"/>
    <s v="EMULSION"/>
    <n v="500"/>
    <n v="23"/>
    <s v="KG"/>
    <n v="16472600"/>
    <s v="OPEX"/>
    <s v="VARIABLE"/>
    <s v="DIRECTO"/>
    <x v="0"/>
    <x v="1"/>
    <s v="CC6"/>
    <m/>
    <s v="BACHAS"/>
  </r>
  <r>
    <d v="2026-02-10T00:00:00"/>
    <s v="Empresa Provincial De La Energia De Santa Fe (W)"/>
    <s v="FA-A 00069-00037349"/>
    <s v="OC 0001-00003944: ENERGIA_x000a_Luz "/>
    <n v="20913570.399999999"/>
    <n v="1"/>
    <s v="UN "/>
    <n v="15565572.436100001"/>
    <s v="OPEX"/>
    <s v="VARIABLE"/>
    <s v="DIRECTO"/>
    <x v="5"/>
    <x v="4"/>
    <s v="CC14"/>
    <s v="ENERGIA"/>
    <s v="NFU"/>
  </r>
  <r>
    <d v="2026-02-06T00:00:00"/>
    <s v="Bca Distribuciones Sa"/>
    <s v="FA-A 00001-00005780"/>
    <s v="OC 0001-00004176: INVERSION_x000a_Proyecto 35_x000a_Bomba a pedido de Fernando T"/>
    <n v="9116034.1999999993"/>
    <n v="1"/>
    <s v="UN "/>
    <n v="11030401.380000001"/>
    <s v="CAPEX"/>
    <s v="VARIABLE"/>
    <s v="DIRECTO"/>
    <x v="2"/>
    <x v="1"/>
    <s v="CC6"/>
    <s v="POYECTO 35"/>
    <s v="BACHAS"/>
  </r>
  <r>
    <d v="2026-02-10T00:00:00"/>
    <s v="Empresa Provincial De La Energia De Santa Fe (W)"/>
    <s v="FA-A 00069-00037349"/>
    <s v="OC 0001-00003944: ENERGIA_x000a_Luz "/>
    <n v="20913570.399999999"/>
    <n v="1"/>
    <s v="UN "/>
    <n v="6757435.9042999996"/>
    <s v="OPEX"/>
    <s v="VARIABLE"/>
    <s v="DIRECTO"/>
    <x v="5"/>
    <x v="2"/>
    <s v="CC14"/>
    <s v="ENERGIA"/>
    <s v="REACTORES"/>
  </r>
  <r>
    <d v="2026-02-19T00:00:00"/>
    <s v="Cina, Dario Ruben"/>
    <s v="FA-A 00002-00000007"/>
    <s v="INVERSION_x000a_Nunevo pozo de agua"/>
    <n v="6416280"/>
    <n v="1"/>
    <s v="UN "/>
    <n v="5699412.7233999996"/>
    <s v="CAPEX"/>
    <s v="VARIABLE"/>
    <s v="INDIRECTO"/>
    <x v="2"/>
    <x v="0"/>
    <s v="CC1"/>
    <s v="PROYECTO 50"/>
    <s v="INTENDENCIA"/>
  </r>
  <r>
    <d v="2026-02-24T00:00:00"/>
    <s v="Southcross Logistics  S.A real"/>
    <s v="FA-A 00004-00037163"/>
    <s v="SERVICIOS_x000a_flete terrestre"/>
    <n v="500000"/>
    <n v="5"/>
    <s v="UN "/>
    <n v="5693050"/>
    <s v="OPEX"/>
    <s v="VARIABLE"/>
    <s v="DIRECTO"/>
    <x v="4"/>
    <x v="0"/>
    <s v="CC11"/>
    <m/>
    <s v="EXPORTACION"/>
  </r>
  <r>
    <d v="2026-02-19T00:00:00"/>
    <s v="Mastrangelo Productos Electricos Sa"/>
    <s v="FA-A 00015-00069801"/>
    <s v="INVERSION_x000a_Proyecto 35_x000a_Pedido eléctrico "/>
    <n v="4566700.79"/>
    <n v="1"/>
    <s v="UN "/>
    <n v="5525707.96"/>
    <s v="CAPEX"/>
    <s v="VARIABLE"/>
    <s v="DIRECTO"/>
    <x v="2"/>
    <x v="1"/>
    <s v="CC6"/>
    <s v="PROYECTO 35"/>
    <s v="BACHAS"/>
  </r>
  <r>
    <d v="2026-02-28T00:00:00"/>
    <s v="ULTRAONIX SRL"/>
    <s v="prod5"/>
    <s v=" FUEL OIL "/>
    <n v="649"/>
    <n v="8410.2029999999995"/>
    <s v="KG"/>
    <n v="5458221.7470000004"/>
    <s v="OPEX"/>
    <s v="VARIABLE"/>
    <s v="DIRECTO"/>
    <x v="5"/>
    <x v="1"/>
    <s v="CC6"/>
    <s v=" FUEL OIL "/>
    <s v="BACHAS"/>
  </r>
  <r>
    <d v="2026-02-28T00:00:00"/>
    <s v="MARTINS, JOAQUIN"/>
    <s v="prod8"/>
    <s v=" GASOIL G3"/>
    <n v="1754"/>
    <n v="4031"/>
    <s v="Lts"/>
    <n v="5190435.7154000001"/>
    <s v="OPEX"/>
    <s v="VARIABLE"/>
    <s v="DIRECTO"/>
    <x v="5"/>
    <x v="0"/>
    <s v="CC1"/>
    <s v=" GASOIL G3"/>
    <s v="INTENDENCIA"/>
  </r>
  <r>
    <d v="2026-02-28T00:00:00"/>
    <s v="WORMS-RRHH"/>
    <s v="DIAZ PABLO EMMANUEL"/>
    <s v="NFU"/>
    <n v="4660516.9825999998"/>
    <n v="1"/>
    <s v="#RRHH"/>
    <n v="4660516.9825999998"/>
    <s v="OPEX"/>
    <s v="0"/>
    <s v="0"/>
    <x v="6"/>
    <x v="4"/>
    <s v="CC7"/>
    <s v="NFU"/>
    <s v="NFU"/>
  </r>
  <r>
    <d v="2026-02-19T00:00:00"/>
    <s v="Bordon, Carlos Roberto"/>
    <s v="FA-C 00004-00000002"/>
    <s v="INVERSION_x000a_trabajo varios"/>
    <n v="4000000"/>
    <n v="1"/>
    <s v="UN "/>
    <n v="4000000"/>
    <s v="CAPEX"/>
    <s v="VARIABLE"/>
    <s v="INDIRECTO"/>
    <x v="2"/>
    <x v="1"/>
    <s v="CC6"/>
    <s v="POYECTO X"/>
    <s v="BACHAS"/>
  </r>
  <r>
    <d v="2026-02-28T00:00:00"/>
    <s v="IMPUESTOS"/>
    <s v="imp2"/>
    <s v="IMPUESTOS"/>
    <n v="5039229.71"/>
    <n v="1"/>
    <s v="UN "/>
    <n v="3699351.3872000002"/>
    <s v="OPEX"/>
    <s v="VARIABLE"/>
    <s v="INDIRECTO"/>
    <x v="7"/>
    <x v="0"/>
    <s v="CC1"/>
    <s v="GASTOS BANCARIOS"/>
    <s v="EXPORTACION"/>
  </r>
  <r>
    <d v="2026-02-10T00:00:00"/>
    <s v="Empresa Provincial De La Energia De Santa Fe (W)"/>
    <s v="FA-A 00069-00037349"/>
    <s v="OC 0001-00003944: ENERGIA_x000a_Luz "/>
    <n v="20913570.399999999"/>
    <n v="1"/>
    <s v="UN "/>
    <n v="3674891.0561000002"/>
    <s v="OPEX"/>
    <s v="VARIABLE"/>
    <s v="DIRECTO"/>
    <x v="5"/>
    <x v="0"/>
    <s v="CC14"/>
    <s v="ENERGIA"/>
    <s v="EXPORTACION"/>
  </r>
  <r>
    <d v="2026-02-03T00:00:00"/>
    <s v="Exportdeniv Internacional Sa"/>
    <s v="FA-A 00002-00000604"/>
    <s v="OC 0001-00004507: SERVICIOS_x000a_Almacenaje cargas generales 1/26"/>
    <n v="870.6"/>
    <n v="3969.24"/>
    <s v="UN "/>
    <n v="3455620.34"/>
    <s v="OPEX"/>
    <s v="VARIABLE"/>
    <s v="DIRECTO"/>
    <x v="4"/>
    <x v="0"/>
    <s v="CC11"/>
    <m/>
    <s v="EXPORTACION"/>
  </r>
  <r>
    <d v="2026-02-28T00:00:00"/>
    <s v="MARTINS, JOAQUIN"/>
    <s v="prod10"/>
    <s v=" NAFTA"/>
    <n v="1495"/>
    <n v="2250"/>
    <s v="Lts"/>
    <n v="3363750"/>
    <s v="OPEX"/>
    <s v="VARIABLE"/>
    <s v="DIRECTO"/>
    <x v="5"/>
    <x v="5"/>
    <s v="CC4"/>
    <s v=" NAFTA"/>
    <s v="PILETAS"/>
  </r>
  <r>
    <d v="2026-02-28T00:00:00"/>
    <s v="WORMS-RRHH"/>
    <s v="BUSTAMANTE ULISES BENIGNO"/>
    <s v="PILETAS"/>
    <n v="2951310.1768"/>
    <n v="1"/>
    <s v="#RRHH"/>
    <n v="2951310.1768"/>
    <s v="OPEX"/>
    <s v="0"/>
    <s v="0"/>
    <x v="6"/>
    <x v="5"/>
    <s v="CC4"/>
    <s v="PILETAS"/>
    <s v="PILETAS"/>
  </r>
  <r>
    <d v="2026-02-28T00:00:00"/>
    <s v="TOTAL QUIMICA S.A."/>
    <s v="prod2"/>
    <s v=" ACIDO SULFÚRICO 70/80"/>
    <n v="369.71"/>
    <n v="7920"/>
    <s v="KG"/>
    <n v="2928103.2"/>
    <s v="OPEX"/>
    <s v="VARIABLE"/>
    <s v="DIRECTO"/>
    <x v="1"/>
    <x v="1"/>
    <s v="CC6"/>
    <s v=" ACIDO SULFÚRICO 70/80"/>
    <s v="BACHAS"/>
  </r>
  <r>
    <d v="2026-02-28T00:00:00"/>
    <s v="TOTAL QUIMICA S.A."/>
    <s v="prod12"/>
    <s v=" SODA CAUSTICA"/>
    <n v="921.53"/>
    <n v="3116"/>
    <s v="KG"/>
    <n v="2871487.48"/>
    <s v="OPEX"/>
    <s v="VARIABLE"/>
    <s v="DIRECTO"/>
    <x v="1"/>
    <x v="2"/>
    <s v="CC5"/>
    <s v=" SODA CAUSTICA"/>
    <s v="REACTORES"/>
  </r>
  <r>
    <d v="2026-02-28T00:00:00"/>
    <s v="WORMS-RRHH"/>
    <s v="BARRERA, MAXIMILIANO ESEQUIEL"/>
    <s v="DISPOSICION FINAL DE R. LIQUIDOS"/>
    <n v="2792560.3418999999"/>
    <n v="1"/>
    <s v="#RRHH"/>
    <n v="2373676.2905999999"/>
    <s v="OPEX"/>
    <s v="0"/>
    <s v="0"/>
    <x v="6"/>
    <x v="0"/>
    <s v="CC25"/>
    <s v="DISPOSICION FINAL DE R. LIQUIDOS"/>
    <s v="EXPORTACION"/>
  </r>
  <r>
    <d v="2026-02-10T00:00:00"/>
    <s v="Mil Propiedades Srl"/>
    <s v="FA-A 00001-00000734"/>
    <s v="SERVICIOS_x000a_alquiler Mod STD C/AA Sauce Viejo Desde 16/02 al 15/03 _x000a_Baradero 07/02 al 06/03_x000a_Coronda 11/02 al 10/03_x000a_Timbues 14/02 al 13/03_x000a_"/>
    <n v="390000"/>
    <n v="4"/>
    <s v="UN "/>
    <n v="2359500"/>
    <s v="OPEX"/>
    <s v="VARIABLE"/>
    <s v="INDIRECTO"/>
    <x v="4"/>
    <x v="4"/>
    <s v="CC7"/>
    <s v="CAT'S"/>
    <s v="NFU"/>
  </r>
  <r>
    <d v="2026-02-28T00:00:00"/>
    <s v="WORMS-RRHH"/>
    <s v="NUÑEZ ALAN OSVALDO"/>
    <s v="PILETAS"/>
    <n v="2289443.1682000002"/>
    <n v="1"/>
    <s v="#RRHH"/>
    <n v="2289443.1682000002"/>
    <s v="OPEX"/>
    <s v="0"/>
    <s v="0"/>
    <x v="6"/>
    <x v="5"/>
    <s v="CC4"/>
    <s v="PILETAS"/>
    <s v="PILETAS"/>
  </r>
  <r>
    <d v="2026-02-04T00:00:00"/>
    <s v="El Laboral Srl"/>
    <s v="FA-A 00001-00009552"/>
    <s v="OC 0001-00004006: PERSONAL_x000a_Indumentaria_x000a_Remeras, pantalón gorras  "/>
    <n v="2555097.6"/>
    <n v="1"/>
    <s v="UN "/>
    <n v="2269625.9811"/>
    <s v="OPEX"/>
    <s v="VARIABLE"/>
    <s v="DIRECTO"/>
    <x v="6"/>
    <x v="0"/>
    <s v="CC1"/>
    <s v="EPP"/>
    <s v="EXPORTACION"/>
  </r>
  <r>
    <d v="2026-02-28T00:00:00"/>
    <s v="WORMS-RRHH"/>
    <s v="TULLIANI ROMINA"/>
    <s v="DISPOSICION FINAL DE R. LIQUIDOS"/>
    <n v="2652084.8821"/>
    <n v="1"/>
    <s v="#RRHH"/>
    <n v="2254272.1497999998"/>
    <s v="OPEX"/>
    <s v="0"/>
    <s v="0"/>
    <x v="6"/>
    <x v="0"/>
    <s v="CC25"/>
    <s v="DISPOSICION FINAL DE R. LIQUIDOS"/>
    <s v="EXPORTACION"/>
  </r>
  <r>
    <d v="2026-02-10T00:00:00"/>
    <s v="Empresa Provincial De La Energia De Santa Fe (W)"/>
    <s v="FA-A 00069-00037349"/>
    <s v="OC 0001-00003944: ENERGIA_x000a_Luz "/>
    <n v="20913570.399999999"/>
    <n v="1"/>
    <s v="UN "/>
    <n v="2253310.0729"/>
    <s v="OPEX"/>
    <s v="VARIABLE"/>
    <s v="DIRECTO"/>
    <x v="5"/>
    <x v="3"/>
    <s v="CC14"/>
    <s v="ENERGIA"/>
    <s v="DISP. FINAL RESIDUOS LÍQUIDOS"/>
  </r>
  <r>
    <d v="2026-02-18T00:00:00"/>
    <s v="Epp Y Mas S.A."/>
    <s v="FA-A 00006-00019294"/>
    <s v="HIGIENE Y SEGURIDAD_x000a_Elementos de protección personal "/>
    <n v="2528397.62"/>
    <n v="1"/>
    <s v="UN "/>
    <n v="2245909.0882000001"/>
    <s v="OPEX"/>
    <s v="VARIABLE"/>
    <s v="DIRECTO"/>
    <x v="8"/>
    <x v="0"/>
    <s v="CC1"/>
    <s v="EPP"/>
    <s v="EXPORTACION"/>
  </r>
  <r>
    <d v="2026-02-28T00:00:00"/>
    <s v="WORMS-RRHH"/>
    <s v="ACOSTA JORGE SEBASTIAN"/>
    <s v="BACHAS"/>
    <n v="2242802.4731999999"/>
    <n v="1"/>
    <s v="#RRHH"/>
    <n v="2242802.4731999999"/>
    <s v="OPEX"/>
    <s v="0"/>
    <s v="0"/>
    <x v="6"/>
    <x v="1"/>
    <s v="CC6"/>
    <s v="BACHAS"/>
    <s v="BACHAS"/>
  </r>
  <r>
    <d v="2026-02-01T00:00:00"/>
    <s v="Bustamante, Eduardo Maria(W)"/>
    <s v="FA-A 00003-00000158"/>
    <s v="OC 0001-00004493: HONORARIOS_x000a_Servicios jurídicos Prestados en la ciudad autónoma de buenos aires "/>
    <n v="2500000"/>
    <n v="1"/>
    <s v="UN "/>
    <n v="2220684.2296000002"/>
    <s v="OPEX"/>
    <s v="VARIABLE"/>
    <s v="INDIRECTO"/>
    <x v="4"/>
    <x v="0"/>
    <s v="CC1"/>
    <s v="LEGALES"/>
    <s v="ADM"/>
  </r>
  <r>
    <d v="2026-02-28T00:00:00"/>
    <s v="WORMS-RRHH"/>
    <s v="ALVAREZ ALEJANDRO"/>
    <s v="PILETAS"/>
    <n v="2183724.4663"/>
    <n v="1"/>
    <s v="#RRHH"/>
    <n v="2183724.4663"/>
    <s v="OPEX"/>
    <s v="0"/>
    <s v="0"/>
    <x v="6"/>
    <x v="5"/>
    <s v="CC4"/>
    <s v="PILETAS"/>
    <s v="PILETAS"/>
  </r>
  <r>
    <d v="2026-02-02T00:00:00"/>
    <s v="Acosta, Roberto Maximiliano"/>
    <s v="FA-C 00001-00000674"/>
    <s v="OC 0001-00004297: SERVICIOS_x000a_Servicio de limpieza enero 2026_x000a_"/>
    <n v="2950000"/>
    <n v="1"/>
    <s v="UN "/>
    <n v="2165625.9429000001"/>
    <s v="OPEX"/>
    <s v="VARIABLE"/>
    <s v="INDIRECTO"/>
    <x v="4"/>
    <x v="0"/>
    <s v="CC1"/>
    <s v="LIMPIEZA"/>
    <s v="INTENDENCIA"/>
  </r>
  <r>
    <d v="2026-02-02T00:00:00"/>
    <s v="Gonzalez, Delia"/>
    <s v="FA-C 00001-00000012"/>
    <s v="OC 0001-00004298: SERVICIOS_x000a_Servicio de limpieza _x000a_Enero 2026"/>
    <n v="2950000"/>
    <n v="1"/>
    <s v="UN "/>
    <n v="2165625.9429000001"/>
    <s v="OPEX"/>
    <s v="VARIABLE"/>
    <s v="INDIRECTO"/>
    <x v="4"/>
    <x v="0"/>
    <s v="CC1"/>
    <s v="LIMPIEZA"/>
    <s v="INTENDENCIA"/>
  </r>
  <r>
    <d v="2026-02-28T00:00:00"/>
    <s v="WORMS-RRHH"/>
    <s v="ALTAMIRANO, GUSTAVO"/>
    <s v="NFU"/>
    <n v="2164958.4656000002"/>
    <n v="1"/>
    <s v="#RRHH"/>
    <n v="2164958.4656000002"/>
    <s v="OPEX"/>
    <s v="0"/>
    <s v="0"/>
    <x v="6"/>
    <x v="4"/>
    <s v="CC7"/>
    <s v="NFU"/>
    <s v="NFU"/>
  </r>
  <r>
    <d v="2026-02-28T00:00:00"/>
    <s v="WORMS-RRHH"/>
    <s v="PORCU, MIGUEL ANGEL"/>
    <s v="PILETAS"/>
    <n v="2153887.4709000001"/>
    <n v="1"/>
    <s v="#RRHH"/>
    <n v="2153887.4709000001"/>
    <s v="OPEX"/>
    <s v="0"/>
    <s v="0"/>
    <x v="6"/>
    <x v="5"/>
    <s v="CC4"/>
    <s v="PILETAS"/>
    <s v="PILETAS"/>
  </r>
  <r>
    <d v="2026-02-28T00:00:00"/>
    <s v="WORMS-RRHH"/>
    <s v="LOPEZ CAMARGO BERLITZ, BEATRIZ"/>
    <s v="LABORATORIO"/>
    <n v="3415916.0836999998"/>
    <n v="1"/>
    <s v="#RRHH"/>
    <n v="2152027.1327"/>
    <s v="OPEX"/>
    <s v="0"/>
    <s v="0"/>
    <x v="6"/>
    <x v="0"/>
    <s v="CC17"/>
    <s v="LABORATORIO"/>
    <s v="EXPORTACION"/>
  </r>
  <r>
    <d v="2026-02-08T00:00:00"/>
    <s v="Zavalia Lagos, Marina"/>
    <s v="FA-C 00002-00000085"/>
    <s v="OC 0001-00004592: HONORARIOS_x000a_Servicios profesionales _x000a_Tomas Bollini Enero 26"/>
    <n v="2850000"/>
    <n v="1"/>
    <s v="UN "/>
    <n v="2092214.8940000001"/>
    <s v="OPEX"/>
    <s v="VARIABLE"/>
    <s v="INDIRECTO"/>
    <x v="4"/>
    <x v="0"/>
    <s v="CC1"/>
    <s v="LEGALES"/>
    <s v="ADM"/>
  </r>
  <r>
    <d v="2026-02-28T00:00:00"/>
    <s v="WORMS-RRHH"/>
    <s v="BUSTAMANTE, GUSTAVO GASTON"/>
    <s v="DISPOSICION FINAL DE R. LIQUIDOS"/>
    <n v="2366793.4295999999"/>
    <n v="1"/>
    <s v="#RRHH"/>
    <n v="2011774.4151999999"/>
    <s v="OPEX"/>
    <s v="0"/>
    <s v="0"/>
    <x v="6"/>
    <x v="0"/>
    <s v="CC25"/>
    <s v="DISPOSICION FINAL DE R. LIQUIDOS"/>
    <s v="EXPORTACION"/>
  </r>
  <r>
    <d v="2026-02-19T00:00:00"/>
    <s v="Chirichigno, Mario Alejandro"/>
    <s v="FA-C 00003-00000212"/>
    <s v="INVERSION_x000a_etapa 2_x000a_proyecto 50"/>
    <n v="2727314"/>
    <n v="1"/>
    <s v="UN "/>
    <n v="2002149.8145000001"/>
    <s v="CAPEX"/>
    <s v="VARIABLE"/>
    <s v="INDIRECTO"/>
    <x v="2"/>
    <x v="0"/>
    <s v="CC1"/>
    <s v="PROYECTO 50"/>
    <s v="INTENDENCIA"/>
  </r>
  <r>
    <d v="2026-02-28T00:00:00"/>
    <s v="WORMS-RRHH"/>
    <s v="BRAVO FRANCISCO NICOLAS"/>
    <s v="DISPOSICION FINAL DE R. LIQUIDOS"/>
    <n v="2339355.3379000002"/>
    <n v="1"/>
    <s v="#RRHH"/>
    <n v="1988452.0371999999"/>
    <s v="OPEX"/>
    <s v="0"/>
    <s v="0"/>
    <x v="6"/>
    <x v="0"/>
    <s v="CC25"/>
    <s v="DISPOSICION FINAL DE R. LIQUIDOS"/>
    <s v="EXPORTACION"/>
  </r>
  <r>
    <d v="2026-02-10T00:00:00"/>
    <s v="Strupeni, Federico Lisandro"/>
    <s v="FA-A 00008-00000058"/>
    <s v="OC 0001-00004631: INVERSION_x000a_Disco 4tb para grabación nvr _x000a_"/>
    <n v="342403.2"/>
    <n v="4"/>
    <s v="UN "/>
    <n v="1979272.14"/>
    <s v="CAPEX"/>
    <s v="VARIABLE"/>
    <s v="INDIRECTO"/>
    <x v="2"/>
    <x v="0"/>
    <s v="CC11"/>
    <m/>
    <s v="EXPORTACION"/>
  </r>
  <r>
    <d v="2026-02-28T00:00:00"/>
    <s v="WORMS-RRHH"/>
    <s v="ENRIQUEZ, MAXIMO GUSTAVO"/>
    <s v="DISPOSICION FINAL DE R. LIQUIDOS"/>
    <n v="2318520.1834999998"/>
    <n v="1"/>
    <s v="#RRHH"/>
    <n v="1970742.156"/>
    <s v="OPEX"/>
    <s v="0"/>
    <s v="0"/>
    <x v="6"/>
    <x v="0"/>
    <s v="CC25"/>
    <s v="DISPOSICION FINAL DE R. LIQUIDOS"/>
    <s v="EXPORTACION"/>
  </r>
  <r>
    <d v="2026-02-28T00:00:00"/>
    <s v="WORMS-RRHH"/>
    <s v="PETERS CORZO, JOSE LUIS"/>
    <s v="LABORATORIO"/>
    <n v="3091668.4021999999"/>
    <n v="1"/>
    <s v="#RRHH"/>
    <n v="1947751.0933999999"/>
    <s v="OPEX"/>
    <s v="0"/>
    <s v="0"/>
    <x v="6"/>
    <x v="0"/>
    <s v="CC17"/>
    <s v="LABORATORIO"/>
    <s v="EXPORTACION"/>
  </r>
  <r>
    <d v="2026-02-28T00:00:00"/>
    <s v="WORMS-RRHH"/>
    <s v="MORENO RAMIRO ROMAN"/>
    <s v="PILETAS"/>
    <n v="1942874.4042"/>
    <n v="1"/>
    <s v="#RRHH"/>
    <n v="1942874.4042"/>
    <s v="OPEX"/>
    <s v="0"/>
    <s v="0"/>
    <x v="6"/>
    <x v="5"/>
    <s v="CC4"/>
    <s v="PILETAS"/>
    <s v="PILETAS"/>
  </r>
  <r>
    <d v="2026-02-28T00:00:00"/>
    <s v="WORMS-RRHH"/>
    <s v="FERNANDEZ JEREMIAS EDGARDO NAHUEL"/>
    <s v="BACHAS"/>
    <n v="1848040.2782999999"/>
    <n v="1"/>
    <s v="#RRHH"/>
    <n v="1848040.2782999999"/>
    <s v="OPEX"/>
    <s v="0"/>
    <s v="0"/>
    <x v="6"/>
    <x v="1"/>
    <s v="CC6"/>
    <s v="BACHAS"/>
    <s v="BACHAS"/>
  </r>
  <r>
    <d v="2026-02-28T00:00:00"/>
    <s v="WORMS-RRHH"/>
    <s v="RODRIGUEZ, AYRTON"/>
    <s v="DISPOSICION FINAL DE R. LIQUIDOS"/>
    <n v="2171482.7349999999"/>
    <n v="1"/>
    <s v="#RRHH"/>
    <n v="1845760.3248000001"/>
    <s v="OPEX"/>
    <s v="0"/>
    <s v="0"/>
    <x v="6"/>
    <x v="0"/>
    <s v="CC25"/>
    <s v="DISPOSICION FINAL DE R. LIQUIDOS"/>
    <s v="EXPORTACION"/>
  </r>
  <r>
    <d v="2026-02-28T00:00:00"/>
    <s v="WORMS-RRHH"/>
    <s v="VAZQUEZ MATIAS EMANUEL"/>
    <s v="PILETAS"/>
    <n v="1836940.0644"/>
    <n v="1"/>
    <s v="#RRHH"/>
    <n v="1836940.0644"/>
    <s v="OPEX"/>
    <s v="0"/>
    <s v="0"/>
    <x v="6"/>
    <x v="5"/>
    <s v="CC4"/>
    <s v="PILETAS"/>
    <s v="PILETAS"/>
  </r>
  <r>
    <d v="2026-02-28T00:00:00"/>
    <s v="WORMS-RRHH"/>
    <s v="GOMEZ, FRANCO JAVIER"/>
    <s v="DISPOSICION FINAL DE R. LIQUIDOS"/>
    <n v="2140538.3980999999"/>
    <n v="1"/>
    <s v="#RRHH"/>
    <n v="1819457.6384000001"/>
    <s v="OPEX"/>
    <s v="0"/>
    <s v="0"/>
    <x v="6"/>
    <x v="0"/>
    <s v="CC25"/>
    <s v="DISPOSICION FINAL DE R. LIQUIDOS"/>
    <s v="EXPORTACION"/>
  </r>
  <r>
    <d v="2026-02-28T00:00:00"/>
    <s v="WORMS-RRHH"/>
    <s v="LARREY VANINA"/>
    <s v="PORTERIA"/>
    <n v="3096266.9007000001"/>
    <n v="1"/>
    <s v="#RRHH"/>
    <n v="1790571.1487"/>
    <s v="OPEX"/>
    <s v="0"/>
    <s v="0"/>
    <x v="6"/>
    <x v="3"/>
    <s v="CC22"/>
    <s v="PORTERIA"/>
    <s v="DISP. FINAL RESIDUOS LÍQUIDOS"/>
  </r>
  <r>
    <d v="2026-02-28T00:00:00"/>
    <s v="WORMS-RRHH"/>
    <s v="MARTINEZ JUAN IGNACIO"/>
    <s v="PILETAS"/>
    <n v="1786848.0708999999"/>
    <n v="1"/>
    <s v="#RRHH"/>
    <n v="1786848.0708999999"/>
    <s v="OPEX"/>
    <s v="0"/>
    <s v="0"/>
    <x v="6"/>
    <x v="5"/>
    <s v="CC4"/>
    <s v="PILETAS"/>
    <s v="PILETAS"/>
  </r>
  <r>
    <d v="2026-02-28T00:00:00"/>
    <s v="WORMS-RRHH"/>
    <s v="DE AVELENDA VALENTIN"/>
    <s v="DISPOSICION FINAL DE R. LIQUIDOS"/>
    <n v="2057254.3633000001"/>
    <n v="1"/>
    <s v="#RRHH"/>
    <n v="1748666.2087999999"/>
    <s v="OPEX"/>
    <s v="0"/>
    <s v="0"/>
    <x v="6"/>
    <x v="0"/>
    <s v="CC25"/>
    <s v="DISPOSICION FINAL DE R. LIQUIDOS"/>
    <s v="EXPORTACION"/>
  </r>
  <r>
    <d v="2026-02-10T00:00:00"/>
    <s v="Empresa Provincial De La Energia De Santa Fe (W)"/>
    <s v="FA-A 00069-00037349"/>
    <s v="OC 0001-00003944: ENERGIA_x000a_Luz "/>
    <n v="20913570.399999999"/>
    <n v="1"/>
    <s v="UN "/>
    <n v="1732495.1991999999"/>
    <s v="OPEX"/>
    <s v="VARIABLE"/>
    <s v="DIRECTO"/>
    <x v="5"/>
    <x v="1"/>
    <s v="CC14"/>
    <s v="ENERGIA"/>
    <s v="BACHAS"/>
  </r>
  <r>
    <d v="2026-02-28T00:00:00"/>
    <s v="WORMS-RRHH"/>
    <s v="FRANCO BRUNO"/>
    <s v="DISPOSICION FINAL DE R. LIQUIDOS"/>
    <n v="2029818.9594000001"/>
    <n v="1"/>
    <s v="#RRHH"/>
    <n v="1725346.1155000001"/>
    <s v="OPEX"/>
    <s v="0"/>
    <s v="0"/>
    <x v="6"/>
    <x v="0"/>
    <s v="CC25"/>
    <s v="DISPOSICION FINAL DE R. LIQUIDOS"/>
    <s v="EXPORTACION"/>
  </r>
  <r>
    <d v="2026-02-10T00:00:00"/>
    <s v="Servitubos S.R.L."/>
    <s v="FA-A 00005-00015672"/>
    <s v="OC 0001-00004633: INVERSION_x000a_T.Pvc.san.clot.160x3,2z4m"/>
    <n v="27728.93"/>
    <n v="70"/>
    <s v="UN "/>
    <n v="1724161.5308000001"/>
    <s v="CAPEX"/>
    <s v="VARIABLE"/>
    <s v="INDIRECTO"/>
    <x v="2"/>
    <x v="0"/>
    <s v="CC1"/>
    <s v="MANTENIMIENTO Y ORDEN"/>
    <s v="INTENDENCIA"/>
  </r>
  <r>
    <d v="2026-02-02T00:00:00"/>
    <s v="Adhoc S.A.(W)"/>
    <s v="FA-A 00003-00021368"/>
    <s v="OC 0001-00003852: SERVICIOS_x000a_Sistema contable"/>
    <n v="1828654.1"/>
    <n v="1"/>
    <s v="UN "/>
    <n v="1624345.3278000001"/>
    <s v="OPEX"/>
    <s v="FIJO"/>
    <s v="INDIRECTO"/>
    <x v="4"/>
    <x v="0"/>
    <s v="CC1"/>
    <s v="SISTEMA"/>
    <s v="ADM"/>
  </r>
  <r>
    <d v="2026-02-28T00:00:00"/>
    <s v="WORMS-RRHH"/>
    <s v="BALBUENA MAXIMILIANO EZEQUIEL"/>
    <s v="PILETAS"/>
    <n v="1589809.0645000001"/>
    <n v="1"/>
    <s v="#RRHH"/>
    <n v="1589809.0645000001"/>
    <s v="OPEX"/>
    <s v="0"/>
    <s v="0"/>
    <x v="6"/>
    <x v="5"/>
    <s v="CC4"/>
    <s v="PILETAS"/>
    <s v="PILETAS"/>
  </r>
  <r>
    <d v="2026-02-20T00:00:00"/>
    <s v="Huxley S.A."/>
    <s v="FA-A 00005-00041434"/>
    <s v="IMPUESTOS"/>
    <n v="84600"/>
    <n v="15"/>
    <s v="UN "/>
    <n v="1535490"/>
    <s v="OPEX"/>
    <s v="VARIABLE"/>
    <s v="DIRECTO"/>
    <x v="7"/>
    <x v="0"/>
    <s v="CC11"/>
    <s v="COMEX"/>
    <s v="EXPORTACION"/>
  </r>
  <r>
    <d v="2026-02-28T00:00:00"/>
    <s v="WORMS-RRHH"/>
    <s v="PARDEL, MAURO"/>
    <s v="PORTERIA"/>
    <n v="2629398.3793000001"/>
    <n v="1"/>
    <s v="#RRHH"/>
    <n v="1520581.0826999999"/>
    <s v="OPEX"/>
    <s v="0"/>
    <s v="0"/>
    <x v="6"/>
    <x v="3"/>
    <s v="CC22"/>
    <s v="PORTERIA"/>
    <s v="DISP. FINAL RESIDUOS LÍQUIDOS"/>
  </r>
  <r>
    <d v="2026-02-28T00:00:00"/>
    <s v="WORMS-RRHH"/>
    <s v="LOPEZ, AGUSTÍN ALBERTO"/>
    <s v="PORTERIA"/>
    <n v="2599197.3316000002"/>
    <n v="1"/>
    <s v="#RRHH"/>
    <n v="1503115.8169"/>
    <s v="OPEX"/>
    <s v="0"/>
    <s v="0"/>
    <x v="6"/>
    <x v="3"/>
    <s v="CC22"/>
    <s v="PORTERIA"/>
    <s v="DISP. FINAL RESIDUOS LÍQUIDOS"/>
  </r>
  <r>
    <d v="2026-02-28T00:00:00"/>
    <s v="WORMS-RRHH"/>
    <s v="MARTINEZ, FRANCO ALBERTO"/>
    <s v="CAT"/>
    <n v="1480271.3145000001"/>
    <n v="1"/>
    <s v="#RRHH"/>
    <n v="1480271.3145000001"/>
    <s v="OPEX"/>
    <s v="0"/>
    <s v="0"/>
    <x v="6"/>
    <x v="4"/>
    <s v="CC7"/>
    <s v="CAT"/>
    <s v="NFU"/>
  </r>
  <r>
    <d v="2026-02-03T00:00:00"/>
    <s v="Dragubitzky, Jose Luis"/>
    <s v="FA-C 00010-00000105"/>
    <s v="OC 0001-00004491: HABILITACIONES Y CERT_x000a_gestión sistema de sustentabilidad Enero 2026"/>
    <n v="1446000"/>
    <n v="1"/>
    <s v="UN "/>
    <n v="1446000"/>
    <s v="OPEX"/>
    <s v="VARIABLE"/>
    <s v="DIRECTO"/>
    <x v="9"/>
    <x v="0"/>
    <s v="CC11"/>
    <s v="ISCC"/>
    <s v="EXPORTACION"/>
  </r>
  <r>
    <d v="2026-02-28T00:00:00"/>
    <s v="WORMS-RRHH"/>
    <s v="GONZALEZ ESTEBAN JOEL"/>
    <s v="DISPOSICION FINAL DE R. LIQUIDOS"/>
    <n v="1655736.9072"/>
    <n v="1"/>
    <s v="#RRHH"/>
    <n v="1407376.3711000001"/>
    <s v="OPEX"/>
    <s v="0"/>
    <s v="0"/>
    <x v="6"/>
    <x v="0"/>
    <s v="CC25"/>
    <s v="DISPOSICION FINAL DE R. LIQUIDOS"/>
    <s v="EXPORTACION"/>
  </r>
  <r>
    <d v="2026-02-28T00:00:00"/>
    <s v="WORMS-RRHH"/>
    <s v="MUÑOZ LEANDRO GABRIEL"/>
    <s v="DISPOSICION FINAL DE R. LIQUIDOS"/>
    <n v="1611805.6235"/>
    <n v="1"/>
    <s v="#RRHH"/>
    <n v="1370034.78"/>
    <s v="OPEX"/>
    <s v="0"/>
    <s v="0"/>
    <x v="6"/>
    <x v="0"/>
    <s v="CC25"/>
    <s v="DISPOSICION FINAL DE R. LIQUIDOS"/>
    <s v="EXPORTACION"/>
  </r>
  <r>
    <d v="2026-02-28T00:00:00"/>
    <s v="WORMS-RRHH"/>
    <s v="PANZANELLA, EDUARDO JAVIER"/>
    <s v="PORTERIA"/>
    <n v="2316608.0606999998"/>
    <n v="1"/>
    <s v="#RRHH"/>
    <n v="1339694.4415"/>
    <s v="OPEX"/>
    <s v="0"/>
    <s v="0"/>
    <x v="6"/>
    <x v="3"/>
    <s v="CC22"/>
    <s v="PORTERIA"/>
    <s v="DISP. FINAL RESIDUOS LÍQUIDOS"/>
  </r>
  <r>
    <d v="2026-02-28T00:00:00"/>
    <s v="WORMS-RRHH"/>
    <s v="PETERS DIAZ, RAMÓN RICARDO"/>
    <s v="LABORATORIO"/>
    <n v="2081874.696"/>
    <n v="1"/>
    <s v="#RRHH"/>
    <n v="1311581.0585"/>
    <s v="OPEX"/>
    <s v="0"/>
    <s v="0"/>
    <x v="6"/>
    <x v="0"/>
    <s v="CC17"/>
    <s v="LABORATORIO"/>
    <s v="EXPORTACION"/>
  </r>
  <r>
    <d v="2026-02-04T00:00:00"/>
    <s v="Goma Paz S.R.L."/>
    <s v="FA-A 00005-00091838"/>
    <s v="OC 0001-00004484: REPOSICION_x000a_caño asp/exp rauspiraflex h2 amarillo 75 mm"/>
    <n v="1067821.97"/>
    <n v="1"/>
    <s v="UN "/>
    <n v="1292064.58"/>
    <s v="OPEX"/>
    <s v="VARIABLE"/>
    <s v="INDIRECTO"/>
    <x v="10"/>
    <x v="3"/>
    <s v="CC3"/>
    <s v="BIEN DE USO "/>
    <s v="DISP. FINAL RESIDUOS LÍQUIDOS"/>
  </r>
  <r>
    <d v="2026-02-27T00:00:00"/>
    <s v="Comercial Uritorco S. R. L. (w)"/>
    <s v="FA-A 00001-00008860"/>
    <s v="REPOSICION"/>
    <n v="1046499.46"/>
    <n v="1"/>
    <s v="UN "/>
    <n v="1266264.3500000001"/>
    <s v="OPEX"/>
    <s v="VARIABLE"/>
    <s v="INDIRECTO"/>
    <x v="10"/>
    <x v="4"/>
    <s v="CC7"/>
    <s v="BIEN DE USO "/>
    <s v="NFU"/>
  </r>
  <r>
    <d v="2026-02-06T00:00:00"/>
    <s v="Bca Distribuciones Sa"/>
    <s v="FA-A 00001-00005781"/>
    <s v="INVERSION proyecto 35 Bomba de 3&quot;"/>
    <n v="1041650"/>
    <n v="1"/>
    <s v="UN "/>
    <n v="1260396.5"/>
    <s v="CAPEX"/>
    <s v="VARIABLE"/>
    <s v="DIRECTO"/>
    <x v="2"/>
    <x v="1"/>
    <s v="CC6"/>
    <s v="POYECTO 35"/>
    <s v="BACHAS"/>
  </r>
  <r>
    <d v="2026-02-28T00:00:00"/>
    <s v="WORMS-RRHH"/>
    <s v="SANTA CRUZ, MANUEL ALBERTO"/>
    <s v="NFU"/>
    <n v="1217141.4032999999"/>
    <n v="1"/>
    <s v="#RRHH"/>
    <n v="1217141.4032999999"/>
    <s v="OPEX"/>
    <s v="0"/>
    <s v="0"/>
    <x v="6"/>
    <x v="4"/>
    <s v="CC7"/>
    <s v="NFU"/>
    <s v="NFU"/>
  </r>
  <r>
    <d v="2026-02-28T00:00:00"/>
    <s v="WORMS-RRHH"/>
    <s v="MATTAROLO EDITH"/>
    <s v="PORTERIA"/>
    <n v="2056682.6845"/>
    <n v="1"/>
    <s v="#RRHH"/>
    <n v="1189379.5963999999"/>
    <s v="OPEX"/>
    <s v="0"/>
    <s v="0"/>
    <x v="6"/>
    <x v="3"/>
    <s v="CC22"/>
    <s v="PORTERIA"/>
    <s v="DISP. FINAL RESIDUOS LÍQUIDOS"/>
  </r>
  <r>
    <d v="2026-02-28T00:00:00"/>
    <s v="IMPUESTOS"/>
    <s v="imp1"/>
    <s v="IMPUESTOS"/>
    <n v="0.5"/>
    <n v="1616.12"/>
    <s v="UN "/>
    <n v="1182999.8400000001"/>
    <s v="OPEX"/>
    <s v="VARIABLE"/>
    <s v="DIRECTO"/>
    <x v="7"/>
    <x v="0"/>
    <s v="CC11"/>
    <s v="GANANCIAS EXPORTACION"/>
    <s v="EXPORTACION"/>
  </r>
  <r>
    <d v="2026-02-28T00:00:00"/>
    <s v="WORMS-RRHH"/>
    <s v="NAVARRO, RAMÓN ROQUE"/>
    <s v="NFU"/>
    <n v="1160524.8770999999"/>
    <n v="1"/>
    <s v="#RRHH"/>
    <n v="1160524.8770999999"/>
    <s v="OPEX"/>
    <s v="0"/>
    <s v="0"/>
    <x v="6"/>
    <x v="4"/>
    <s v="CC7"/>
    <s v="NFU"/>
    <s v="NFU"/>
  </r>
  <r>
    <d v="2026-02-02T00:00:00"/>
    <s v="Centauro Alpha S R L"/>
    <s v="FA-A 00003-00010896"/>
    <s v="OC 0001-00004383: MANTENIMIENTO PREVENTIVO"/>
    <n v="6541.5"/>
    <n v="175"/>
    <s v="UN "/>
    <n v="1160496.2718"/>
    <s v="OPEX"/>
    <s v="VARIABLE"/>
    <s v="INDIRECTO"/>
    <x v="11"/>
    <x v="0"/>
    <s v="CC1"/>
    <s v="MANTENIMIENTO Y ORDEN"/>
    <s v="LABORATORIO"/>
  </r>
  <r>
    <d v="2026-02-04T00:00:00"/>
    <s v="Tecnogran S R L"/>
    <s v="FA-A 00012-00000385"/>
    <s v="OC 0001-00003876: SERVICIOS_x000a_Control de plagas Marzo 2026"/>
    <n v="1305815"/>
    <n v="1"/>
    <s v="UN "/>
    <n v="1159921.1109"/>
    <s v="OPEX"/>
    <s v="FIJO"/>
    <s v="INDIRECTO"/>
    <x v="4"/>
    <x v="0"/>
    <s v="CC1"/>
    <s v="MANTENIMIENTO Y ORDEN"/>
    <s v="INTENDENCIA"/>
  </r>
  <r>
    <d v="2026-02-28T00:00:00"/>
    <s v="WORMS-RRHH"/>
    <s v="SANTA CRUZ, ANA CIELO"/>
    <s v="LABORATORIO"/>
    <n v="1813694.9571"/>
    <n v="1"/>
    <s v="#RRHH"/>
    <n v="1142627.8230000001"/>
    <s v="OPEX"/>
    <s v="0"/>
    <s v="0"/>
    <x v="6"/>
    <x v="0"/>
    <s v="CC17"/>
    <s v="LABORATORIO"/>
    <s v="EXPORTACION"/>
  </r>
  <r>
    <d v="2026-02-28T00:00:00"/>
    <s v="WORMS-RRHH"/>
    <s v="MORENO RENZO EMANUEL"/>
    <s v="DISPOSICION FINAL DE R. LIQUIDOS"/>
    <n v="1309539.3483"/>
    <n v="1"/>
    <s v="#RRHH"/>
    <n v="1113108.4461000001"/>
    <s v="OPEX"/>
    <s v="0"/>
    <s v="0"/>
    <x v="6"/>
    <x v="0"/>
    <s v="CC25"/>
    <s v="DISPOSICION FINAL DE R. LIQUIDOS"/>
    <s v="EXPORTACION"/>
  </r>
  <r>
    <d v="2026-02-28T00:00:00"/>
    <s v="WORMS-RRHH"/>
    <s v="ROMITI MILAGROS"/>
    <s v="LABORATORIO"/>
    <n v="1740103.7392"/>
    <n v="1"/>
    <s v="#RRHH"/>
    <n v="1096265.3557"/>
    <s v="OPEX"/>
    <s v="0"/>
    <s v="0"/>
    <x v="6"/>
    <x v="0"/>
    <s v="CC17"/>
    <s v="LABORATORIO"/>
    <s v="EXPORTACION"/>
  </r>
  <r>
    <d v="2026-02-28T00:00:00"/>
    <s v="WORMS-RRHH"/>
    <s v="MANSILLA CARLOS ANDRES"/>
    <s v="NFU"/>
    <n v="1062007.5247"/>
    <n v="1"/>
    <s v="#RRHH"/>
    <n v="1062007.5247"/>
    <s v="OPEX"/>
    <s v="0"/>
    <s v="0"/>
    <x v="6"/>
    <x v="4"/>
    <s v="CC7"/>
    <s v="NFU"/>
    <s v="NFU"/>
  </r>
  <r>
    <d v="2026-02-28T00:00:00"/>
    <s v="WORMS-RRHH"/>
    <s v="PEREZ, CESAR IGNACIO"/>
    <s v="NFU"/>
    <n v="1059283.1984999999"/>
    <n v="1"/>
    <s v="#RRHH"/>
    <n v="1059283.1984999999"/>
    <s v="OPEX"/>
    <s v="0"/>
    <s v="0"/>
    <x v="6"/>
    <x v="4"/>
    <s v="CC7"/>
    <s v="NFU"/>
    <s v="NFU"/>
  </r>
  <r>
    <d v="2026-02-28T00:00:00"/>
    <s v="WORMS-RRHH"/>
    <s v="PRIETO DIONICIO HECTOR"/>
    <s v="NFU"/>
    <n v="1049898.2714"/>
    <n v="1"/>
    <s v="#RRHH"/>
    <n v="1049898.2714"/>
    <s v="OPEX"/>
    <s v="0"/>
    <s v="0"/>
    <x v="6"/>
    <x v="4"/>
    <s v="CC7"/>
    <s v="NFU"/>
    <s v="NFU"/>
  </r>
  <r>
    <d v="2026-02-28T00:00:00"/>
    <s v="WORMS-RRHH"/>
    <s v="MORENO ENZO"/>
    <s v="NFU"/>
    <n v="1031623.7943"/>
    <n v="1"/>
    <s v="#RRHH"/>
    <n v="1031623.7943"/>
    <s v="OPEX"/>
    <s v="0"/>
    <s v="0"/>
    <x v="6"/>
    <x v="4"/>
    <s v="CC7"/>
    <s v="NFU"/>
    <s v="NFU"/>
  </r>
  <r>
    <d v="2026-02-28T00:00:00"/>
    <s v="WORMS-RRHH"/>
    <s v="NIZ, GERMAN RODRIGO"/>
    <s v="NFU"/>
    <n v="1029415.9402"/>
    <n v="1"/>
    <s v="#RRHH"/>
    <n v="1029415.9402"/>
    <s v="OPEX"/>
    <s v="0"/>
    <s v="0"/>
    <x v="6"/>
    <x v="4"/>
    <s v="CC7"/>
    <s v="NFU"/>
    <s v="NFU"/>
  </r>
  <r>
    <d v="2026-02-28T00:00:00"/>
    <s v="WORMS-RRHH"/>
    <s v="BELTRAMO, ANDRES"/>
    <s v="DISPOSICION FINAL DE R. SOLIDOS"/>
    <n v="2000000"/>
    <n v="1"/>
    <s v="#RRHH"/>
    <n v="1000000"/>
    <s v="OPEX"/>
    <s v="0"/>
    <s v="0"/>
    <x v="6"/>
    <x v="3"/>
    <s v="CC26"/>
    <s v="DISPOSICION FINAL DE R. SOLIDOS"/>
    <s v="DISP. FINAL RESIDUOS LÍQUIDOS"/>
  </r>
  <r>
    <d v="2026-02-28T00:00:00"/>
    <s v="WORMS-RRHH"/>
    <s v="BELTRAMO, ANDRES"/>
    <s v="DISPOSICION FINAL DE R. SOLIDOS"/>
    <n v="2000000"/>
    <n v="1"/>
    <s v="#RRHH"/>
    <n v="1000000"/>
    <s v="OPEX"/>
    <s v="0"/>
    <s v="0"/>
    <x v="6"/>
    <x v="6"/>
    <s v="CC26"/>
    <s v="DISPOSICION FINAL DE R. SOLIDOS"/>
    <s v="DISP. FINAL RESIDUOS SÓLIDOS"/>
  </r>
  <r>
    <d v="2026-02-28T00:00:00"/>
    <s v="WORMS-RRHH"/>
    <s v="CENSABELLA, AMALIA"/>
    <s v="DISPOSICION FINAL DE R. SOLIDOS"/>
    <n v="2000000"/>
    <n v="1"/>
    <s v="#RRHH"/>
    <n v="1000000"/>
    <s v="OPEX"/>
    <s v="0"/>
    <s v="0"/>
    <x v="6"/>
    <x v="3"/>
    <s v="CC26"/>
    <s v="DISPOSICION FINAL DE R. SOLIDOS"/>
    <s v="DISP. FINAL RESIDUOS LÍQUIDOS"/>
  </r>
  <r>
    <d v="2026-02-28T00:00:00"/>
    <s v="WORMS-RRHH"/>
    <s v="CENSABELLA, AMALIA"/>
    <s v="DISPOSICION FINAL DE R. SOLIDOS"/>
    <n v="2000000"/>
    <n v="1"/>
    <s v="#RRHH"/>
    <n v="1000000"/>
    <s v="OPEX"/>
    <s v="0"/>
    <s v="0"/>
    <x v="6"/>
    <x v="6"/>
    <s v="CC26"/>
    <s v="DISPOSICION FINAL DE R. SOLIDOS"/>
    <s v="DISP. FINAL RESIDUOS SÓLIDOS"/>
  </r>
  <r>
    <d v="2026-02-10T00:00:00"/>
    <s v="Richetti, Adrian Leonardo"/>
    <s v="FA-A 00005-00003603"/>
    <s v="OC 0001-00004615: INVERSION_x000a_para bomba nueva pileta "/>
    <n v="758022.3"/>
    <n v="1"/>
    <s v="UN "/>
    <n v="917206.98"/>
    <s v="CAPEX"/>
    <s v="VARIABLE"/>
    <s v="INDIRECTO"/>
    <x v="2"/>
    <x v="5"/>
    <s v="CC4"/>
    <s v="PROYECTO 6"/>
    <s v="PILETAS"/>
  </r>
  <r>
    <d v="2026-02-28T00:00:00"/>
    <s v="WORMS-RRHH"/>
    <s v="VALLE MANUELA MARIA"/>
    <s v="LABORATORIO"/>
    <n v="1440461.6841"/>
    <n v="1"/>
    <s v="#RRHH"/>
    <n v="907490.86100000003"/>
    <s v="OPEX"/>
    <s v="0"/>
    <s v="0"/>
    <x v="6"/>
    <x v="0"/>
    <s v="CC17"/>
    <s v="LABORATORIO"/>
    <s v="EXPORTACION"/>
  </r>
  <r>
    <d v="2026-02-28T00:00:00"/>
    <s v="WORMS-RRHH"/>
    <s v="LOPEZ JESUS"/>
    <s v="LOGISTICA"/>
    <n v="2394868.4076999999"/>
    <n v="1"/>
    <s v="#RRHH"/>
    <n v="886101.31079999998"/>
    <s v="OPEX"/>
    <s v="0"/>
    <s v="0"/>
    <x v="6"/>
    <x v="6"/>
    <s v="CC18"/>
    <s v="LOGISTICA"/>
    <s v="DISP. FINAL RESIDUOS SÓLIDOS"/>
  </r>
  <r>
    <d v="2026-02-28T00:00:00"/>
    <s v="IMPUESTOS"/>
    <s v="imp7"/>
    <s v="IMPUESTOS"/>
    <n v="853146.27"/>
    <n v="1"/>
    <s v="UN "/>
    <n v="853146.27"/>
    <s v="OPEX"/>
    <s v="VARIABLE"/>
    <s v="INDIRECTO"/>
    <x v="7"/>
    <x v="4"/>
    <s v="CC7"/>
    <s v="DREI NFU"/>
    <s v="NFU"/>
  </r>
  <r>
    <d v="2026-02-28T00:00:00"/>
    <s v="WORMS-RRHH"/>
    <s v="ZIMMERMAN PABLO MAURICIO"/>
    <s v="DIRECTOR"/>
    <n v="10890280.277100001"/>
    <n v="1"/>
    <s v="#RRHH"/>
    <n v="847021.79929999996"/>
    <s v="OPEX"/>
    <s v="0"/>
    <s v="0"/>
    <x v="6"/>
    <x v="1"/>
    <s v="CC16"/>
    <s v="DIRECTOR"/>
    <s v="BACHAS"/>
  </r>
  <r>
    <d v="2026-02-28T00:00:00"/>
    <s v="WORMS-RRHH"/>
    <s v="ZIMMERMAN PABLO MAURICIO"/>
    <s v="DIRECTOR"/>
    <n v="10890280.277100001"/>
    <n v="1"/>
    <s v="#RRHH"/>
    <n v="847021.79929999996"/>
    <s v="OPEX"/>
    <s v="0"/>
    <s v="0"/>
    <x v="6"/>
    <x v="7"/>
    <s v="CC16"/>
    <s v="DIRECTOR"/>
    <s v="CEREAL &amp; POLVILLO"/>
  </r>
  <r>
    <d v="2026-02-28T00:00:00"/>
    <s v="WORMS-RRHH"/>
    <s v="ZIMMERMAN PABLO MAURICIO"/>
    <s v="DIRECTOR"/>
    <n v="10890280.277100001"/>
    <n v="1"/>
    <s v="#RRHH"/>
    <n v="847021.79929999996"/>
    <s v="OPEX"/>
    <s v="0"/>
    <s v="0"/>
    <x v="6"/>
    <x v="8"/>
    <s v="CC16"/>
    <s v="DIRECTOR"/>
    <s v="COMPOST &amp; FERTILIZANTES"/>
  </r>
  <r>
    <d v="2026-02-28T00:00:00"/>
    <s v="WORMS-RRHH"/>
    <s v="ZIMMERMAN PABLO MAURICIO"/>
    <s v="DIRECTOR"/>
    <n v="10890280.277100001"/>
    <n v="1"/>
    <s v="#RRHH"/>
    <n v="847021.79929999996"/>
    <s v="OPEX"/>
    <s v="0"/>
    <s v="0"/>
    <x v="6"/>
    <x v="3"/>
    <s v="CC16"/>
    <s v="DIRECTOR"/>
    <s v="DISP. FINAL RESIDUOS LÍQUIDOS"/>
  </r>
  <r>
    <d v="2026-02-28T00:00:00"/>
    <s v="WORMS-RRHH"/>
    <s v="ZIMMERMAN PABLO MAURICIO"/>
    <s v="DIRECTOR"/>
    <n v="10890280.277100001"/>
    <n v="1"/>
    <s v="#RRHH"/>
    <n v="847021.79929999996"/>
    <s v="OPEX"/>
    <s v="0"/>
    <s v="0"/>
    <x v="6"/>
    <x v="6"/>
    <s v="CC16"/>
    <s v="DIRECTOR"/>
    <s v="DISP. FINAL RESIDUOS SÓLIDOS"/>
  </r>
  <r>
    <d v="2026-02-28T00:00:00"/>
    <s v="WORMS-RRHH"/>
    <s v="ZIMMERMAN PABLO MAURICIO"/>
    <s v="DIRECTOR"/>
    <n v="10890280.277100001"/>
    <n v="1"/>
    <s v="#RRHH"/>
    <n v="847021.79929999996"/>
    <s v="OPEX"/>
    <s v="0"/>
    <s v="0"/>
    <x v="6"/>
    <x v="0"/>
    <s v="CC16"/>
    <s v="DIRECTOR"/>
    <s v="EXPORTACION"/>
  </r>
  <r>
    <d v="2026-02-28T00:00:00"/>
    <s v="WORMS-RRHH"/>
    <s v="ZIMMERMAN PABLO MAURICIO"/>
    <s v="DIRECTOR"/>
    <n v="10890280.277100001"/>
    <n v="1"/>
    <s v="#RRHH"/>
    <n v="847021.79929999996"/>
    <s v="OPEX"/>
    <s v="0"/>
    <s v="0"/>
    <x v="6"/>
    <x v="4"/>
    <s v="CC16"/>
    <s v="DIRECTOR"/>
    <s v="NFU"/>
  </r>
  <r>
    <d v="2026-02-28T00:00:00"/>
    <s v="WORMS-RRHH"/>
    <s v="ZIMMERMAN PABLO MAURICIO"/>
    <s v="DIRECTOR"/>
    <n v="10890280.277100001"/>
    <n v="1"/>
    <s v="#RRHH"/>
    <n v="847021.79929999996"/>
    <s v="OPEX"/>
    <s v="0"/>
    <s v="0"/>
    <x v="6"/>
    <x v="5"/>
    <s v="CC16"/>
    <s v="DIRECTOR"/>
    <s v="PILETAS"/>
  </r>
  <r>
    <d v="2026-02-28T00:00:00"/>
    <s v="WORMS-RRHH"/>
    <s v="ZIMMERMAN PABLO MAURICIO"/>
    <s v="DIRECTOR"/>
    <n v="10890280.277100001"/>
    <n v="1"/>
    <s v="#RRHH"/>
    <n v="847021.79929999996"/>
    <s v="OPEX"/>
    <s v="0"/>
    <s v="0"/>
    <x v="6"/>
    <x v="2"/>
    <s v="CC16"/>
    <s v="DIRECTOR"/>
    <s v="REACTORES"/>
  </r>
  <r>
    <d v="2026-02-19T00:00:00"/>
    <s v="Cina, Dario Ruben"/>
    <s v="FA-A 00002-00000007"/>
    <s v="INVERSION_x000a_Nunevo pozo de agua"/>
    <n v="6416280"/>
    <n v="1"/>
    <s v="UN "/>
    <n v="835376.54619999998"/>
    <s v="CAPEX"/>
    <s v="VARIABLE"/>
    <s v="INDIRECTO"/>
    <x v="2"/>
    <x v="5"/>
    <s v="CC1"/>
    <s v="PROYECTO 50"/>
    <s v="INTENDENCIA"/>
  </r>
  <r>
    <d v="2026-02-28T00:00:00"/>
    <s v="WORMS-RRHH"/>
    <s v="LUQUE, ADRIAN"/>
    <s v="TALLER MECANICO"/>
    <n v="4107684.4304"/>
    <n v="1"/>
    <s v="#RRHH"/>
    <n v="821536.8861"/>
    <s v="OPEX"/>
    <s v="0"/>
    <s v="0"/>
    <x v="6"/>
    <x v="5"/>
    <s v="CC23"/>
    <s v="TALLER MECANICO"/>
    <s v="PILETAS"/>
  </r>
  <r>
    <d v="2026-02-10T00:00:00"/>
    <s v="Strupeni, Federico Lisandro"/>
    <s v="FA-A 00008-00000056"/>
    <s v="OC 0001-00004630: INVERSION_x000a_Cámara para los  casilleros "/>
    <n v="129553.2"/>
    <n v="2"/>
    <s v="UN "/>
    <n v="816418.03220000002"/>
    <s v="CAPEX"/>
    <s v="VARIABLE"/>
    <s v="INDIRECTO"/>
    <x v="2"/>
    <x v="0"/>
    <s v="CC1"/>
    <s v="MANTENIMIENTO Y ORDEN"/>
    <s v="INTENDENCIA"/>
  </r>
  <r>
    <d v="2026-02-06T00:00:00"/>
    <s v="Forciniti, Maria Alejandra(W)"/>
    <s v="FA-C 00002-00000816"/>
    <s v="OC 0001-00003993: SERVICIOS_x000a_Soporte técnico"/>
    <n v="1095123"/>
    <n v="1"/>
    <s v="UN "/>
    <n v="803941.28119999997"/>
    <s v="OPEX"/>
    <s v="VARIABLE"/>
    <s v="INDIRECTO"/>
    <x v="4"/>
    <x v="0"/>
    <s v="CC1"/>
    <s v="SISTEMA"/>
    <s v="ADM"/>
  </r>
  <r>
    <d v="2026-02-28T00:00:00"/>
    <s v="WORMS-RRHH"/>
    <s v="MARTINEZ JUAN PABLO"/>
    <s v="MANTENIMIENTO"/>
    <n v="1942605.1513"/>
    <n v="1"/>
    <s v="#RRHH"/>
    <n v="777042.06050000002"/>
    <s v="OPEX"/>
    <s v="0"/>
    <s v="0"/>
    <x v="6"/>
    <x v="4"/>
    <s v="CC19"/>
    <s v="MANTENIMIENTO"/>
    <s v="NFU"/>
  </r>
  <r>
    <d v="2026-02-23T00:00:00"/>
    <s v="Southcross Logistics  S.A real"/>
    <s v="FA-A 00004-00037156"/>
    <s v="SERVICIOS_x000a_reacondicionamiento de contenedor"/>
    <n v="628357.5"/>
    <n v="1"/>
    <s v="UN "/>
    <n v="776996.56"/>
    <s v="OPEX"/>
    <s v="VARIABLE"/>
    <s v="DIRECTO"/>
    <x v="4"/>
    <x v="0"/>
    <s v="CC11"/>
    <m/>
    <s v="EXPORTACION"/>
  </r>
  <r>
    <d v="2026-02-28T00:00:00"/>
    <s v="WORMS-RRHH"/>
    <s v="OVANDO, BRYAN EZEQUIEL"/>
    <s v="MANTENIMIENTO"/>
    <n v="1928700.0708999999"/>
    <n v="1"/>
    <s v="#RRHH"/>
    <n v="771480.02839999995"/>
    <s v="OPEX"/>
    <s v="0"/>
    <s v="0"/>
    <x v="6"/>
    <x v="4"/>
    <s v="CC19"/>
    <s v="MANTENIMIENTO"/>
    <s v="NFU"/>
  </r>
  <r>
    <d v="2026-02-28T00:00:00"/>
    <s v="MARTINS, JOAQUIN"/>
    <s v="prod8"/>
    <s v=" GASOIL G3"/>
    <n v="1754"/>
    <n v="4031"/>
    <s v="Lts"/>
    <n v="760774.56960000005"/>
    <s v="OPEX"/>
    <s v="VARIABLE"/>
    <s v="DIRECTO"/>
    <x v="5"/>
    <x v="5"/>
    <s v="CC1"/>
    <s v=" GASOIL G3"/>
    <s v="INTENDENCIA"/>
  </r>
  <r>
    <d v="2026-02-08T00:00:00"/>
    <s v="Cina, Dario Ruben"/>
    <s v="FA-A 00002-00000006"/>
    <s v="OC 0001-00004428: INVERSION_x000a_Perforaciones"/>
    <n v="425000"/>
    <n v="2"/>
    <s v="UN "/>
    <n v="755032.63809999998"/>
    <s v="CAPEX"/>
    <s v="VARIABLE"/>
    <s v="INDIRECTO"/>
    <x v="2"/>
    <x v="0"/>
    <s v="CC1"/>
    <s v="PROYECTO 50"/>
    <s v="INTENDENCIA"/>
  </r>
  <r>
    <d v="2026-02-18T00:00:00"/>
    <s v="Boortmalt Argentina  S.A.U"/>
    <s v="FA-A 00005-00001977"/>
    <s v="MATERIA PRIMA_x000a_Recuperado seco"/>
    <n v="15731"/>
    <n v="35.880000000000003"/>
    <s v="UN "/>
    <n v="735569.92000000004"/>
    <s v="OPEX"/>
    <s v="VARIABLE"/>
    <s v="DIRECTO"/>
    <x v="0"/>
    <x v="6"/>
    <s v="CC2"/>
    <s v="BARRIDO"/>
    <s v="DISP. FINAL RESIDUOS SÓLIDOS"/>
  </r>
  <r>
    <d v="2026-02-28T00:00:00"/>
    <s v="WORMS-RRHH"/>
    <s v="LARREY VANINA"/>
    <s v="PORTERIA"/>
    <n v="3096266.9007000001"/>
    <n v="1"/>
    <s v="#RRHH"/>
    <n v="712141.3872"/>
    <s v="OPEX"/>
    <s v="0"/>
    <s v="0"/>
    <x v="6"/>
    <x v="6"/>
    <s v="CC22"/>
    <s v="PORTERIA"/>
    <s v="DISP. FINAL RESIDUOS SÓLIDOS"/>
  </r>
  <r>
    <d v="2026-02-28T00:00:00"/>
    <s v="WORMS-RRHH"/>
    <s v="PEREZ, MATIAS ROMAN"/>
    <s v="INTENDENCIA"/>
    <n v="3671564.7894000001"/>
    <n v="1"/>
    <s v="#RRHH"/>
    <n v="697597.31"/>
    <s v="OPEX"/>
    <s v="0"/>
    <s v="0"/>
    <x v="6"/>
    <x v="6"/>
    <s v="CC27"/>
    <s v="INTENDENCIA"/>
    <s v="DISP. FINAL RESIDUOS SÓLIDOS"/>
  </r>
  <r>
    <d v="2026-02-04T00:00:00"/>
    <s v="Telmex Argentina Sa"/>
    <s v="FA-A 00070-00343041"/>
    <s v="OC 0001-00003864: SERVICIOS_x000a_Internet "/>
    <n v="782068.3"/>
    <n v="1"/>
    <s v="UN "/>
    <n v="694690.69389999995"/>
    <s v="OPEX"/>
    <s v="VARIABLE"/>
    <s v="INDIRECTO"/>
    <x v="4"/>
    <x v="0"/>
    <s v="CC1"/>
    <s v="SISTEMA"/>
    <s v="ADM"/>
  </r>
  <r>
    <d v="2026-02-22T00:00:00"/>
    <s v="Picatto, Santiago"/>
    <s v="FA-A 00002-00004585"/>
    <s v="INSUMOS_x000a_pipeta-papel PH-aquametric"/>
    <n v="778920"/>
    <n v="1"/>
    <s v="UN "/>
    <n v="691894.14399999997"/>
    <s v="OPEX"/>
    <s v="VARIABLE"/>
    <s v="INDIRECTO"/>
    <x v="1"/>
    <x v="0"/>
    <s v="CC1"/>
    <s v="CONSUMIBLE"/>
    <s v="LABORATORIO"/>
  </r>
  <r>
    <d v="2026-02-28T00:00:00"/>
    <s v="WORMS-RRHH"/>
    <s v="FERREYRA GRACES JORGE BENJAMIN"/>
    <s v="DIRECTOR"/>
    <n v="8861694.2654999997"/>
    <n v="1"/>
    <s v="#RRHH"/>
    <n v="689242.88729999994"/>
    <s v="OPEX"/>
    <s v="0"/>
    <s v="0"/>
    <x v="6"/>
    <x v="1"/>
    <s v="CC16"/>
    <s v="DIRECTOR"/>
    <s v="BACHAS"/>
  </r>
  <r>
    <d v="2026-02-28T00:00:00"/>
    <s v="WORMS-RRHH"/>
    <s v="FERREYRA GRACES JORGE BENJAMIN"/>
    <s v="DIRECTOR"/>
    <n v="8861694.2654999997"/>
    <n v="1"/>
    <s v="#RRHH"/>
    <n v="689242.88729999994"/>
    <s v="OPEX"/>
    <s v="0"/>
    <s v="0"/>
    <x v="6"/>
    <x v="7"/>
    <s v="CC16"/>
    <s v="DIRECTOR"/>
    <s v="CEREAL &amp; POLVILLO"/>
  </r>
  <r>
    <d v="2026-02-28T00:00:00"/>
    <s v="WORMS-RRHH"/>
    <s v="FERREYRA GRACES JORGE BENJAMIN"/>
    <s v="DIRECTOR"/>
    <n v="8861694.2654999997"/>
    <n v="1"/>
    <s v="#RRHH"/>
    <n v="689242.88729999994"/>
    <s v="OPEX"/>
    <s v="0"/>
    <s v="0"/>
    <x v="6"/>
    <x v="8"/>
    <s v="CC16"/>
    <s v="DIRECTOR"/>
    <s v="COMPOST &amp; FERTILIZANTES"/>
  </r>
  <r>
    <d v="2026-02-28T00:00:00"/>
    <s v="WORMS-RRHH"/>
    <s v="FERREYRA GRACES JORGE BENJAMIN"/>
    <s v="DIRECTOR"/>
    <n v="8861694.2654999997"/>
    <n v="1"/>
    <s v="#RRHH"/>
    <n v="689242.88729999994"/>
    <s v="OPEX"/>
    <s v="0"/>
    <s v="0"/>
    <x v="6"/>
    <x v="3"/>
    <s v="CC16"/>
    <s v="DIRECTOR"/>
    <s v="DISP. FINAL RESIDUOS LÍQUIDOS"/>
  </r>
  <r>
    <d v="2026-02-28T00:00:00"/>
    <s v="WORMS-RRHH"/>
    <s v="FERREYRA GRACES JORGE BENJAMIN"/>
    <s v="DIRECTOR"/>
    <n v="8861694.2654999997"/>
    <n v="1"/>
    <s v="#RRHH"/>
    <n v="689242.88729999994"/>
    <s v="OPEX"/>
    <s v="0"/>
    <s v="0"/>
    <x v="6"/>
    <x v="6"/>
    <s v="CC16"/>
    <s v="DIRECTOR"/>
    <s v="DISP. FINAL RESIDUOS SÓLIDOS"/>
  </r>
  <r>
    <d v="2026-02-28T00:00:00"/>
    <s v="WORMS-RRHH"/>
    <s v="FERREYRA GRACES JORGE BENJAMIN"/>
    <s v="DIRECTOR"/>
    <n v="8861694.2654999997"/>
    <n v="1"/>
    <s v="#RRHH"/>
    <n v="689242.88729999994"/>
    <s v="OPEX"/>
    <s v="0"/>
    <s v="0"/>
    <x v="6"/>
    <x v="0"/>
    <s v="CC16"/>
    <s v="DIRECTOR"/>
    <s v="EXPORTACION"/>
  </r>
  <r>
    <d v="2026-02-28T00:00:00"/>
    <s v="WORMS-RRHH"/>
    <s v="FERREYRA GRACES JORGE BENJAMIN"/>
    <s v="DIRECTOR"/>
    <n v="8861694.2654999997"/>
    <n v="1"/>
    <s v="#RRHH"/>
    <n v="689242.88729999994"/>
    <s v="OPEX"/>
    <s v="0"/>
    <s v="0"/>
    <x v="6"/>
    <x v="4"/>
    <s v="CC16"/>
    <s v="DIRECTOR"/>
    <s v="NFU"/>
  </r>
  <r>
    <d v="2026-02-28T00:00:00"/>
    <s v="WORMS-RRHH"/>
    <s v="FERREYRA GRACES JORGE BENJAMIN"/>
    <s v="DIRECTOR"/>
    <n v="8861694.2654999997"/>
    <n v="1"/>
    <s v="#RRHH"/>
    <n v="689242.88729999994"/>
    <s v="OPEX"/>
    <s v="0"/>
    <s v="0"/>
    <x v="6"/>
    <x v="5"/>
    <s v="CC16"/>
    <s v="DIRECTOR"/>
    <s v="PILETAS"/>
  </r>
  <r>
    <d v="2026-02-28T00:00:00"/>
    <s v="WORMS-RRHH"/>
    <s v="FERREYRA GRACES JORGE BENJAMIN"/>
    <s v="DIRECTOR"/>
    <n v="8861694.2654999997"/>
    <n v="1"/>
    <s v="#RRHH"/>
    <n v="689242.88729999994"/>
    <s v="OPEX"/>
    <s v="0"/>
    <s v="0"/>
    <x v="6"/>
    <x v="2"/>
    <s v="CC16"/>
    <s v="DIRECTOR"/>
    <s v="REACTORES"/>
  </r>
  <r>
    <d v="2026-02-28T00:00:00"/>
    <s v="WORMS-RRHH"/>
    <s v="PAGANI, PABLO ALFONSO"/>
    <s v="PRODUCCION"/>
    <n v="6116414.8510999996"/>
    <n v="1"/>
    <s v="#RRHH"/>
    <n v="679533.69"/>
    <s v="OPEX"/>
    <s v="0"/>
    <s v="0"/>
    <x v="6"/>
    <x v="1"/>
    <s v="CC28"/>
    <s v="PRODUCCION"/>
    <s v="BACHAS"/>
  </r>
  <r>
    <d v="2026-02-28T00:00:00"/>
    <s v="WORMS-RRHH"/>
    <s v="PAGANI, PABLO ALFONSO"/>
    <s v="PRODUCCION"/>
    <n v="6116414.8510999996"/>
    <n v="1"/>
    <s v="#RRHH"/>
    <n v="679533.69"/>
    <s v="OPEX"/>
    <s v="0"/>
    <s v="0"/>
    <x v="6"/>
    <x v="7"/>
    <s v="CC28"/>
    <s v="PRODUCCION"/>
    <s v="CEREAL &amp; POLVILLO"/>
  </r>
  <r>
    <d v="2026-02-28T00:00:00"/>
    <s v="WORMS-RRHH"/>
    <s v="PAGANI, PABLO ALFONSO"/>
    <s v="PRODUCCION"/>
    <n v="6116414.8510999996"/>
    <n v="1"/>
    <s v="#RRHH"/>
    <n v="679533.69"/>
    <s v="OPEX"/>
    <s v="0"/>
    <s v="0"/>
    <x v="6"/>
    <x v="8"/>
    <s v="CC28"/>
    <s v="PRODUCCION"/>
    <s v="COMPOST &amp; FERTILIZANTES"/>
  </r>
  <r>
    <d v="2026-02-28T00:00:00"/>
    <s v="WORMS-RRHH"/>
    <s v="PAGANI, PABLO ALFONSO"/>
    <s v="PRODUCCION"/>
    <n v="6116414.8510999996"/>
    <n v="1"/>
    <s v="#RRHH"/>
    <n v="679533.69"/>
    <s v="OPEX"/>
    <s v="0"/>
    <s v="0"/>
    <x v="6"/>
    <x v="3"/>
    <s v="CC28"/>
    <s v="PRODUCCION"/>
    <s v="DISP. FINAL RESIDUOS LÍQUIDOS"/>
  </r>
  <r>
    <d v="2026-02-28T00:00:00"/>
    <s v="WORMS-RRHH"/>
    <s v="PAGANI, PABLO ALFONSO"/>
    <s v="PRODUCCION"/>
    <n v="6116414.8510999996"/>
    <n v="1"/>
    <s v="#RRHH"/>
    <n v="679533.69"/>
    <s v="OPEX"/>
    <s v="0"/>
    <s v="0"/>
    <x v="6"/>
    <x v="6"/>
    <s v="CC28"/>
    <s v="PRODUCCION"/>
    <s v="DISP. FINAL RESIDUOS SÓLIDOS"/>
  </r>
  <r>
    <d v="2026-02-28T00:00:00"/>
    <s v="WORMS-RRHH"/>
    <s v="PAGANI, PABLO ALFONSO"/>
    <s v="PRODUCCION"/>
    <n v="6116414.8510999996"/>
    <n v="1"/>
    <s v="#RRHH"/>
    <n v="679533.69"/>
    <s v="OPEX"/>
    <s v="0"/>
    <s v="0"/>
    <x v="6"/>
    <x v="0"/>
    <s v="CC28"/>
    <s v="PRODUCCION"/>
    <s v="EXPORTACION"/>
  </r>
  <r>
    <d v="2026-02-28T00:00:00"/>
    <s v="WORMS-RRHH"/>
    <s v="PAGANI, PABLO ALFONSO"/>
    <s v="PRODUCCION"/>
    <n v="6116414.8510999996"/>
    <n v="1"/>
    <s v="#RRHH"/>
    <n v="679533.69"/>
    <s v="OPEX"/>
    <s v="0"/>
    <s v="0"/>
    <x v="6"/>
    <x v="4"/>
    <s v="CC28"/>
    <s v="PRODUCCION"/>
    <s v="NFU"/>
  </r>
  <r>
    <d v="2026-02-28T00:00:00"/>
    <s v="WORMS-RRHH"/>
    <s v="PAGANI, PABLO ALFONSO"/>
    <s v="PRODUCCION"/>
    <n v="6116414.8510999996"/>
    <n v="1"/>
    <s v="#RRHH"/>
    <n v="679533.69"/>
    <s v="OPEX"/>
    <s v="0"/>
    <s v="0"/>
    <x v="6"/>
    <x v="5"/>
    <s v="CC28"/>
    <s v="PRODUCCION"/>
    <s v="PILETAS"/>
  </r>
  <r>
    <d v="2026-02-28T00:00:00"/>
    <s v="WORMS-RRHH"/>
    <s v="PAGANI, PABLO ALFONSO"/>
    <s v="PRODUCCION"/>
    <n v="6116414.8510999996"/>
    <n v="1"/>
    <s v="#RRHH"/>
    <n v="679533.69"/>
    <s v="OPEX"/>
    <s v="0"/>
    <s v="0"/>
    <x v="6"/>
    <x v="2"/>
    <s v="CC28"/>
    <s v="PRODUCCION"/>
    <s v="REACTORES"/>
  </r>
  <r>
    <d v="2026-02-28T00:00:00"/>
    <s v="WORMS-RRHH"/>
    <s v="REY ROLANDO"/>
    <s v="LOGISTICA"/>
    <n v="1824756.7154000001"/>
    <n v="1"/>
    <s v="#RRHH"/>
    <n v="675159.98470000003"/>
    <s v="OPEX"/>
    <s v="0"/>
    <s v="0"/>
    <x v="6"/>
    <x v="6"/>
    <s v="CC18"/>
    <s v="LOGISTICA"/>
    <s v="DISP. FINAL RESIDUOS SÓLIDOS"/>
  </r>
  <r>
    <d v="2026-02-28T00:00:00"/>
    <s v="IMPUESTOS"/>
    <s v="imp4"/>
    <s v="IMPUESTOS"/>
    <n v="674169.95"/>
    <n v="1"/>
    <s v="UN "/>
    <n v="674169.95"/>
    <s v="OPEX"/>
    <s v="VARIABLE"/>
    <s v="INDIRECTO"/>
    <x v="7"/>
    <x v="3"/>
    <s v="CC3"/>
    <s v="DREI DISPOSICIÓN FINAL RESIDUOS LIQUIDOS"/>
    <s v="DISP. FINAL RESIDUOS LÍQUIDOS"/>
  </r>
  <r>
    <d v="2026-02-10T00:00:00"/>
    <s v="Mastrangelo Productos Electricos Sa"/>
    <s v="FA-A 00016-00063314"/>
    <s v="OC 0001-00004621: INVERSION_x000a_materiales para tablero de bomba a pedido de fernando"/>
    <n v="533553.22"/>
    <n v="1"/>
    <s v="UN "/>
    <n v="671499.2"/>
    <s v="CAPEX"/>
    <s v="VARIABLE"/>
    <s v="DIRECTO"/>
    <x v="2"/>
    <x v="5"/>
    <s v="CC4"/>
    <s v="BIEN DE USO"/>
    <s v="PILETAS"/>
  </r>
  <r>
    <d v="2026-02-26T00:00:00"/>
    <s v="Septima Region S A"/>
    <s v="FA-A 00002-00005318"/>
    <s v="SERVICIOS_x000a_Disposición final de residuos industriales no peligrosos -PERIODO ENERO"/>
    <n v="34000"/>
    <n v="21.42"/>
    <s v="UN "/>
    <n v="646911.96429999999"/>
    <s v="OPEX"/>
    <s v="FIJO"/>
    <s v="DIRECTO"/>
    <x v="4"/>
    <x v="0"/>
    <s v="CC1"/>
    <s v="MANTENIMIENTO Y ORDEN"/>
    <s v="INTENDENCIA"/>
  </r>
  <r>
    <d v="2026-02-28T00:00:00"/>
    <s v="WORMS-RRHH"/>
    <s v="VIZCARRA MATIAS LEONEL "/>
    <s v="MANTENIMIENTO"/>
    <n v="1608950.2172000001"/>
    <n v="1"/>
    <s v="#RRHH"/>
    <n v="643580.08689999999"/>
    <s v="OPEX"/>
    <s v="0"/>
    <s v="0"/>
    <x v="6"/>
    <x v="4"/>
    <s v="CC19"/>
    <s v="MANTENIMIENTO"/>
    <s v="NFU"/>
  </r>
  <r>
    <d v="2026-02-02T00:00:00"/>
    <s v="Estudio De Profesionales Sa"/>
    <s v="FA-A 00002-00001532"/>
    <s v="OC 0001-00003839: HONORARIOS_x000a_Estudio contable"/>
    <n v="721000"/>
    <n v="1"/>
    <s v="UN "/>
    <n v="640445.33180000004"/>
    <s v="OPEX"/>
    <s v="FIJO"/>
    <s v="INDIRECTO"/>
    <x v="4"/>
    <x v="0"/>
    <s v="CC1"/>
    <s v="CONTABLE"/>
    <s v="ADM"/>
  </r>
  <r>
    <d v="2026-02-04T00:00:00"/>
    <s v="Petrolera Del Sur S R L"/>
    <s v="FA-A 00002-00006709"/>
    <s v="OC 0001-00004476: MANTENIMIENTO PREVENTIVO_x000a_20w50 x 80"/>
    <n v="74973.55"/>
    <n v="4"/>
    <s v="UN "/>
    <n v="629185.54509999999"/>
    <s v="OPEX"/>
    <s v="VARIABLE"/>
    <s v="DIRECTO"/>
    <x v="11"/>
    <x v="0"/>
    <s v="CC1"/>
    <s v="BIEN DE USO"/>
    <s v="TALLER"/>
  </r>
  <r>
    <d v="2026-02-28T00:00:00"/>
    <s v="WORMS-RRHH"/>
    <s v="LUQUE, ADRIAN"/>
    <s v="TALLER MECANICO"/>
    <n v="4107684.4304"/>
    <n v="1"/>
    <s v="#RRHH"/>
    <n v="616152.66460000002"/>
    <s v="OPEX"/>
    <s v="0"/>
    <s v="0"/>
    <x v="6"/>
    <x v="0"/>
    <s v="CC23"/>
    <s v="TALLER MECANICO"/>
    <s v="EXPORTACION"/>
  </r>
  <r>
    <d v="2026-02-28T00:00:00"/>
    <s v="WORMS-RRHH"/>
    <s v="PARDEL, MAURO"/>
    <s v="PORTERIA"/>
    <n v="2629398.3793000001"/>
    <n v="1"/>
    <s v="#RRHH"/>
    <n v="604761.62719999999"/>
    <s v="OPEX"/>
    <s v="0"/>
    <s v="0"/>
    <x v="6"/>
    <x v="6"/>
    <s v="CC22"/>
    <s v="PORTERIA"/>
    <s v="DISP. FINAL RESIDUOS SÓLIDOS"/>
  </r>
  <r>
    <d v="2026-02-26T00:00:00"/>
    <s v="Bordon, Carlos Roberto"/>
    <s v="FA-C 00004-00000003"/>
    <s v="INVERSION"/>
    <n v="600000"/>
    <n v="1"/>
    <s v="UN "/>
    <n v="600000"/>
    <s v="CAPEX"/>
    <s v="VARIABLE"/>
    <s v="INDIRECTO"/>
    <x v="2"/>
    <x v="1"/>
    <s v="CC6"/>
    <s v="POYECTO X"/>
    <s v="BACHAS"/>
  </r>
  <r>
    <d v="2026-02-28T00:00:00"/>
    <s v="WORMS-RRHH"/>
    <s v="LOPEZ, AGUSTÍN ALBERTO"/>
    <s v="PORTERIA"/>
    <n v="2599197.3316000002"/>
    <n v="1"/>
    <s v="#RRHH"/>
    <n v="597815.38630000001"/>
    <s v="OPEX"/>
    <s v="0"/>
    <s v="0"/>
    <x v="6"/>
    <x v="6"/>
    <s v="CC22"/>
    <s v="PORTERIA"/>
    <s v="DISP. FINAL RESIDUOS SÓLIDOS"/>
  </r>
  <r>
    <d v="2026-02-10T00:00:00"/>
    <s v="Telecom Argentina Sociedad Anonima"/>
    <s v="FA-A 06364-09371005"/>
    <s v="SERVICIOS_x000a_Telefonía móvil Enero 2026"/>
    <n v="647707.5"/>
    <n v="1"/>
    <s v="UN "/>
    <n v="590896.31680000003"/>
    <s v="OPEX"/>
    <s v="VARIABLE"/>
    <s v="INDIRECTO"/>
    <x v="4"/>
    <x v="0"/>
    <s v="CC1"/>
    <s v="SISTEMA"/>
    <s v="ADM"/>
  </r>
  <r>
    <d v="2026-02-28T00:00:00"/>
    <s v="WORMS-RRHH"/>
    <s v="LUQUE, ADRIAN"/>
    <s v="TALLER MECANICO"/>
    <n v="4107684.4304"/>
    <n v="1"/>
    <s v="#RRHH"/>
    <n v="575075.82030000002"/>
    <s v="OPEX"/>
    <s v="0"/>
    <s v="0"/>
    <x v="6"/>
    <x v="1"/>
    <s v="CC23"/>
    <s v="TALLER MECANICO"/>
    <s v="BACHAS"/>
  </r>
  <r>
    <d v="2026-02-06T00:00:00"/>
    <s v="Luque, Adrian Pablo"/>
    <s v="FA-C 00001-00000099"/>
    <s v="INVERSION_x000a_5 juegos de acoples de 3 de aluminio "/>
    <n v="395000"/>
    <n v="1"/>
    <s v="UN "/>
    <n v="555000"/>
    <s v="CAPEX"/>
    <s v="VARIABLE"/>
    <s v="DIRECTO"/>
    <x v="2"/>
    <x v="5"/>
    <s v="CC4"/>
    <s v="BIEN DE USO "/>
    <s v="PILETAS"/>
  </r>
  <r>
    <d v="2026-02-13T00:00:00"/>
    <s v="Stangoni Alejandro"/>
    <s v="OCOM/2026/0137"/>
    <s v="HONORARIOS_x000a_Cuota 4-Acuerdo Fighiera"/>
    <n v="755578"/>
    <n v="1"/>
    <s v="UN "/>
    <n v="554677.73510000005"/>
    <s v="DEUDA"/>
    <s v="VARIABLE"/>
    <s v="INDIRECTO"/>
    <x v="12"/>
    <x v="0"/>
    <s v="CC1"/>
    <s v="LEGALES"/>
    <s v="ADM"/>
  </r>
  <r>
    <d v="2026-02-13T00:00:00"/>
    <s v="Downes, Javier"/>
    <s v="OCOM/2026/0138"/>
    <s v="HONORARIOS Cuota 4 Acuerdo Fighiera"/>
    <n v="755577.85"/>
    <n v="1"/>
    <s v="UN "/>
    <n v="554677.625"/>
    <s v="DEUDA"/>
    <s v="VARIABLE"/>
    <s v="INDIRECTO"/>
    <x v="12"/>
    <x v="0"/>
    <s v="CC1"/>
    <s v="LEGALES"/>
    <s v="ADM"/>
  </r>
  <r>
    <d v="2026-02-28T00:00:00"/>
    <s v="WORMS-RRHH"/>
    <s v="MONTENEGRO, GUSTAVO"/>
    <s v="INTENDENCIA"/>
    <n v="2898353.6937000002"/>
    <n v="1"/>
    <s v="#RRHH"/>
    <n v="550687.20180000004"/>
    <s v="OPEX"/>
    <s v="0"/>
    <s v="0"/>
    <x v="6"/>
    <x v="6"/>
    <s v="CC27"/>
    <s v="INTENDENCIA"/>
    <s v="DISP. FINAL RESIDUOS SÓLIDOS"/>
  </r>
  <r>
    <d v="2026-02-28T00:00:00"/>
    <s v="IMPUESTOS"/>
    <s v="imp2"/>
    <s v="IMPUESTOS"/>
    <n v="5039229.71"/>
    <n v="1"/>
    <s v="UN "/>
    <n v="542222.77540000004"/>
    <s v="OPEX"/>
    <s v="VARIABLE"/>
    <s v="INDIRECTO"/>
    <x v="7"/>
    <x v="5"/>
    <s v="CC1"/>
    <s v="GASTOS BANCARIOS"/>
    <s v="PILETAS"/>
  </r>
  <r>
    <d v="2026-02-28T00:00:00"/>
    <s v="WORMS-RRHH"/>
    <s v="BAEZ SEBASTIAN ERNESTO"/>
    <s v="MANTENIMIENTO"/>
    <n v="1351482.1973999999"/>
    <n v="1"/>
    <s v="#RRHH"/>
    <n v="540592.87899999996"/>
    <s v="OPEX"/>
    <s v="0"/>
    <s v="0"/>
    <x v="6"/>
    <x v="4"/>
    <s v="CC19"/>
    <s v="MANTENIMIENTO"/>
    <s v="NFU"/>
  </r>
  <r>
    <d v="2026-02-28T00:00:00"/>
    <s v="WORMS-RRHH"/>
    <s v="PANZANELLA, EDUARDO JAVIER"/>
    <s v="PORTERIA"/>
    <n v="2316608.0606999998"/>
    <n v="1"/>
    <s v="#RRHH"/>
    <n v="532819.85400000005"/>
    <s v="OPEX"/>
    <s v="0"/>
    <s v="0"/>
    <x v="6"/>
    <x v="6"/>
    <s v="CC22"/>
    <s v="PORTERIA"/>
    <s v="DISP. FINAL RESIDUOS SÓLIDOS"/>
  </r>
  <r>
    <d v="2026-02-06T00:00:00"/>
    <s v="Mollard, Martin  Enrique"/>
    <s v="FA-A 00004-00011369"/>
    <s v="OC 0001-00004538: HIGIENE Y SEGURIDAD_x000a_GUANTE PVC ROJO ENTELADO LARGO"/>
    <n v="7568.31"/>
    <n v="90"/>
    <s v="UN "/>
    <n v="532440.26580000005"/>
    <s v="OPEX"/>
    <s v="VARIABLE"/>
    <s v="DIRECTO"/>
    <x v="8"/>
    <x v="0"/>
    <s v="CC1"/>
    <s v="EPP"/>
    <s v="EXPORTACION"/>
  </r>
  <r>
    <d v="2026-02-23T00:00:00"/>
    <s v="Aranda, Marisa Isabel"/>
    <s v="FA-C 00005-00000251"/>
    <s v="SERVICIOS_x000a_corte de pasto"/>
    <n v="80000"/>
    <n v="9"/>
    <s v="UN "/>
    <n v="528559.55220000003"/>
    <s v="OPEX"/>
    <s v="VARIABLE"/>
    <s v="INDIRECTO"/>
    <x v="4"/>
    <x v="0"/>
    <s v="CC1"/>
    <s v="MANTENIMIENTO Y ORDEN"/>
    <s v="INTENDENCIA"/>
  </r>
  <r>
    <d v="2026-02-17T00:00:00"/>
    <s v="Aranda, Marisa Isabel"/>
    <s v="FA-C 00005-00000249"/>
    <s v="SERVICIOS_x000a_servicios de perquisición 19-2"/>
    <n v="80000"/>
    <n v="9"/>
    <s v="UN "/>
    <n v="528559.55220000003"/>
    <s v="OPEX"/>
    <s v="VARIABLE"/>
    <s v="INDIRECTO"/>
    <x v="4"/>
    <x v="0"/>
    <s v="CC1"/>
    <s v="MANTENIMIENTO Y ORDEN"/>
    <s v="INTENDENCIA"/>
  </r>
  <r>
    <d v="2026-02-09T00:00:00"/>
    <s v="Aranda, Marisa Isabel"/>
    <s v="FA-C 00005-00000246"/>
    <s v="OC 0001-00004608: SERVICIOS_x000a_servicios de parquizacion 9 de febrero "/>
    <n v="80000"/>
    <n v="9"/>
    <s v="UN "/>
    <n v="528559.55220000003"/>
    <s v="OPEX"/>
    <s v="VARIABLE"/>
    <s v="INDIRECTO"/>
    <x v="4"/>
    <x v="0"/>
    <s v="CC1"/>
    <s v="MANTENIMIENTO Y ORDEN"/>
    <s v="INTENDENCIA"/>
  </r>
  <r>
    <d v="2026-02-02T00:00:00"/>
    <s v="Aranda, Marisa Isabel"/>
    <s v="FA-C 00005-00000244"/>
    <s v="OC 0001-00004474: SERVICIOS_x000a_servicios de parquizacion"/>
    <n v="80000"/>
    <n v="9"/>
    <s v="UN "/>
    <n v="528559.55220000003"/>
    <s v="OPEX"/>
    <s v="VARIABLE"/>
    <s v="INDIRECTO"/>
    <x v="4"/>
    <x v="0"/>
    <s v="CC1"/>
    <s v="MANTENIMIENTO Y ORDEN"/>
    <s v="INTENDENCIA"/>
  </r>
  <r>
    <d v="2026-02-10T00:00:00"/>
    <s v="Empresa Provincial De La Energia De Santa Fe (W)"/>
    <s v="FA-A 00069-00037349"/>
    <s v="OC 0001-00003944: ENERGIA_x000a_Luz "/>
    <n v="20913570.399999999"/>
    <n v="1"/>
    <s v="UN "/>
    <n v="525467.40289999999"/>
    <s v="OPEX"/>
    <s v="VARIABLE"/>
    <s v="DIRECTO"/>
    <x v="5"/>
    <x v="5"/>
    <s v="CC14"/>
    <s v="ENERGIA"/>
    <s v="PILETAS"/>
  </r>
  <r>
    <d v="2026-02-28T00:00:00"/>
    <s v="WORMS-RRHH"/>
    <s v="DI FRANCESCO SERGIO MAXIMILIANO"/>
    <s v="LOGISTICA"/>
    <n v="1411534.0728"/>
    <n v="1"/>
    <s v="#RRHH"/>
    <n v="522267.60690000001"/>
    <s v="OPEX"/>
    <s v="0"/>
    <s v="0"/>
    <x v="6"/>
    <x v="6"/>
    <s v="CC18"/>
    <s v="LOGISTICA"/>
    <s v="DISP. FINAL RESIDUOS SÓLIDOS"/>
  </r>
  <r>
    <d v="2026-02-24T00:00:00"/>
    <s v="Coroso, Hugo Ezequiel"/>
    <s v="FA-A 00002-00000225"/>
    <s v="SERVICIOS_x000a_logistica de caldera "/>
    <n v="580000"/>
    <n v="1"/>
    <s v="UN "/>
    <n v="515198.74129999999"/>
    <s v="OPEX"/>
    <s v="VARIABLE"/>
    <s v="INDIRECTO"/>
    <x v="4"/>
    <x v="0"/>
    <s v="CC1"/>
    <s v="MANTENIMIENTO Y ORDEN"/>
    <s v="INTENDENCIA"/>
  </r>
  <r>
    <d v="2026-02-28T00:00:00"/>
    <s v="LOPEZ, JESUS RODRIGO"/>
    <s v="FA-C 2-2026-3"/>
    <s v="LOGISTICA PUERT"/>
    <n v="19000"/>
    <n v="27"/>
    <s v="UN "/>
    <n v="513000"/>
    <s v="OPEX"/>
    <s v="VARIABLE"/>
    <s v="DIRECTO"/>
    <x v="3"/>
    <x v="7"/>
    <s v="CC9"/>
    <s v="PERMISO DE ACCESO"/>
    <s v="CEREAL &amp; POLVILLO"/>
  </r>
  <r>
    <d v="2026-02-02T00:00:00"/>
    <s v="Goma Paz S.R.L."/>
    <s v="FA-A 00005-00091738"/>
    <s v="OC 0001-00004464: REPOSICION_x000a_caño asp/exp rauspiraflex h2 amarillo 76mm"/>
    <n v="13977.37"/>
    <n v="30"/>
    <s v="UN "/>
    <n v="507378.56"/>
    <s v="OPEX"/>
    <s v="VARIABLE"/>
    <s v="INDIRECTO"/>
    <x v="10"/>
    <x v="3"/>
    <s v="CC3"/>
    <s v="BIEN DE USO "/>
    <s v="DISP. FINAL RESIDUOS LÍQUIDOS"/>
  </r>
  <r>
    <d v="2026-02-28T00:00:00"/>
    <s v="WORMS-RRHH"/>
    <s v="CEBALLEZ, MARIA EUGENIA"/>
    <s v="PRODUCCION"/>
    <n v="4555960.8767999997"/>
    <n v="1"/>
    <s v="#RRHH"/>
    <n v="506167.25339999999"/>
    <s v="OPEX"/>
    <s v="0"/>
    <s v="0"/>
    <x v="6"/>
    <x v="1"/>
    <s v="CC28"/>
    <s v="PRODUCCION"/>
    <s v="BACHAS"/>
  </r>
  <r>
    <d v="2026-02-28T00:00:00"/>
    <s v="WORMS-RRHH"/>
    <s v="CEBALLEZ, MARIA EUGENIA"/>
    <s v="PRODUCCION"/>
    <n v="4555960.8767999997"/>
    <n v="1"/>
    <s v="#RRHH"/>
    <n v="506167.25339999999"/>
    <s v="OPEX"/>
    <s v="0"/>
    <s v="0"/>
    <x v="6"/>
    <x v="7"/>
    <s v="CC28"/>
    <s v="PRODUCCION"/>
    <s v="CEREAL &amp; POLVILLO"/>
  </r>
  <r>
    <d v="2026-02-28T00:00:00"/>
    <s v="WORMS-RRHH"/>
    <s v="CEBALLEZ, MARIA EUGENIA"/>
    <s v="PRODUCCION"/>
    <n v="4555960.8767999997"/>
    <n v="1"/>
    <s v="#RRHH"/>
    <n v="506167.25339999999"/>
    <s v="OPEX"/>
    <s v="0"/>
    <s v="0"/>
    <x v="6"/>
    <x v="8"/>
    <s v="CC28"/>
    <s v="PRODUCCION"/>
    <s v="COMPOST &amp; FERTILIZANTES"/>
  </r>
  <r>
    <d v="2026-02-28T00:00:00"/>
    <s v="WORMS-RRHH"/>
    <s v="CEBALLEZ, MARIA EUGENIA"/>
    <s v="PRODUCCION"/>
    <n v="4555960.8767999997"/>
    <n v="1"/>
    <s v="#RRHH"/>
    <n v="506167.25339999999"/>
    <s v="OPEX"/>
    <s v="0"/>
    <s v="0"/>
    <x v="6"/>
    <x v="3"/>
    <s v="CC28"/>
    <s v="PRODUCCION"/>
    <s v="DISP. FINAL RESIDUOS LÍQUIDOS"/>
  </r>
  <r>
    <d v="2026-02-28T00:00:00"/>
    <s v="WORMS-RRHH"/>
    <s v="CEBALLEZ, MARIA EUGENIA"/>
    <s v="PRODUCCION"/>
    <n v="4555960.8767999997"/>
    <n v="1"/>
    <s v="#RRHH"/>
    <n v="506167.25339999999"/>
    <s v="OPEX"/>
    <s v="0"/>
    <s v="0"/>
    <x v="6"/>
    <x v="6"/>
    <s v="CC28"/>
    <s v="PRODUCCION"/>
    <s v="DISP. FINAL RESIDUOS SÓLIDOS"/>
  </r>
  <r>
    <d v="2026-02-28T00:00:00"/>
    <s v="WORMS-RRHH"/>
    <s v="CEBALLEZ, MARIA EUGENIA"/>
    <s v="PRODUCCION"/>
    <n v="4555960.8767999997"/>
    <n v="1"/>
    <s v="#RRHH"/>
    <n v="506167.25339999999"/>
    <s v="OPEX"/>
    <s v="0"/>
    <s v="0"/>
    <x v="6"/>
    <x v="0"/>
    <s v="CC28"/>
    <s v="PRODUCCION"/>
    <s v="EXPORTACION"/>
  </r>
  <r>
    <d v="2026-02-28T00:00:00"/>
    <s v="WORMS-RRHH"/>
    <s v="CEBALLEZ, MARIA EUGENIA"/>
    <s v="PRODUCCION"/>
    <n v="4555960.8767999997"/>
    <n v="1"/>
    <s v="#RRHH"/>
    <n v="506167.25339999999"/>
    <s v="OPEX"/>
    <s v="0"/>
    <s v="0"/>
    <x v="6"/>
    <x v="4"/>
    <s v="CC28"/>
    <s v="PRODUCCION"/>
    <s v="NFU"/>
  </r>
  <r>
    <d v="2026-02-28T00:00:00"/>
    <s v="WORMS-RRHH"/>
    <s v="CEBALLEZ, MARIA EUGENIA"/>
    <s v="PRODUCCION"/>
    <n v="4555960.8767999997"/>
    <n v="1"/>
    <s v="#RRHH"/>
    <n v="506167.25339999999"/>
    <s v="OPEX"/>
    <s v="0"/>
    <s v="0"/>
    <x v="6"/>
    <x v="5"/>
    <s v="CC28"/>
    <s v="PRODUCCION"/>
    <s v="PILETAS"/>
  </r>
  <r>
    <d v="2026-02-28T00:00:00"/>
    <s v="WORMS-RRHH"/>
    <s v="CEBALLEZ, MARIA EUGENIA"/>
    <s v="PRODUCCION"/>
    <n v="4555960.8767999997"/>
    <n v="1"/>
    <s v="#RRHH"/>
    <n v="506167.25339999999"/>
    <s v="OPEX"/>
    <s v="0"/>
    <s v="0"/>
    <x v="6"/>
    <x v="2"/>
    <s v="CC28"/>
    <s v="PRODUCCION"/>
    <s v="REACTORES"/>
  </r>
  <r>
    <d v="2026-02-26T00:00:00"/>
    <s v="Mastrangelo Productos Electricos Sa"/>
    <s v="FA-A 00015-00069810"/>
    <s v="INVERSION_x000a_para bomba de 15 HP"/>
    <n v="411208.72"/>
    <n v="1"/>
    <s v="UN "/>
    <n v="497562.55"/>
    <s v="CAPEX"/>
    <s v="VARIABLE"/>
    <s v="DIRECTO"/>
    <x v="2"/>
    <x v="1"/>
    <s v="CC6"/>
    <s v="PROYECTO 35"/>
    <s v="BACHAS"/>
  </r>
  <r>
    <d v="2026-02-12T00:00:00"/>
    <s v="Comercial Uritorco S. R. L. (w)"/>
    <s v="FA-A 00001-00008646"/>
    <s v="OC 0001-00004687: MANTENIMIENTO PREVENTIVO_x000a_corte 115_x000a_Flap 4 1/2 grano 40 , Electrodo Conarco P /gas macho  , acople rápido. Racords _x000a_Perno, Cinta, abrazadera"/>
    <n v="328025.68"/>
    <n v="1"/>
    <s v="UN "/>
    <n v="492932.06"/>
    <s v="OPEX"/>
    <s v="VARIABLE"/>
    <s v="INDIRECTO"/>
    <x v="11"/>
    <x v="2"/>
    <s v="CC5"/>
    <s v="BIEN DE USO "/>
    <s v="REACTORES"/>
  </r>
  <r>
    <d v="2026-02-06T00:00:00"/>
    <s v="Berardi, Alberto Jose -"/>
    <s v="FA-C 00005-00000214"/>
    <s v="OC 0001-00004553: SERVICIOS_x000a_Abono mensual"/>
    <n v="670000"/>
    <n v="1"/>
    <s v="UN "/>
    <n v="491854.02769999998"/>
    <s v="OPEX"/>
    <s v="VARIABLE"/>
    <s v="INDIRECTO"/>
    <x v="4"/>
    <x v="0"/>
    <s v="CC1"/>
    <s v="HABILITACIONES Y CERT"/>
    <s v="ADM"/>
  </r>
  <r>
    <d v="2026-02-24T00:00:00"/>
    <s v="Strupeni, Federico Lisandro"/>
    <s v="FA-A 00008-00000062"/>
    <s v="INVERSION_x000a_instalación cañerias y cajas de paso_x000a_"/>
    <n v="495000"/>
    <n v="1"/>
    <s v="UN "/>
    <n v="480910.76740000001"/>
    <s v="CAPEX"/>
    <s v="VARIABLE"/>
    <s v="INDIRECTO"/>
    <x v="2"/>
    <x v="0"/>
    <s v="CC1"/>
    <s v="MANTENIMIENTO Y ORDEN"/>
    <s v="INTENDENCIA"/>
  </r>
  <r>
    <d v="2026-02-28T00:00:00"/>
    <s v="WORMS-RRHH"/>
    <s v="LOPEZ JESUS"/>
    <s v="LOGISTICA"/>
    <n v="2394868.4076999999"/>
    <n v="1"/>
    <s v="#RRHH"/>
    <n v="478973.68150000001"/>
    <s v="OPEX"/>
    <s v="0"/>
    <s v="0"/>
    <x v="6"/>
    <x v="0"/>
    <s v="CC18"/>
    <s v="LOGISTICA"/>
    <s v="EXPORTACION"/>
  </r>
  <r>
    <d v="2026-02-28T00:00:00"/>
    <s v="WORMS-RRHH"/>
    <s v="LOPEZ CAMARGO BERLITZ, BEATRIZ"/>
    <s v="LABORATORIO"/>
    <n v="3415916.0836999998"/>
    <n v="1"/>
    <s v="#RRHH"/>
    <n v="478228.25170000002"/>
    <s v="OPEX"/>
    <s v="0"/>
    <s v="0"/>
    <x v="6"/>
    <x v="5"/>
    <s v="CC17"/>
    <s v="LABORATORIO"/>
    <s v="PILETAS"/>
  </r>
  <r>
    <d v="2026-02-09T00:00:00"/>
    <s v="Cg Rodamientos S. R. L."/>
    <s v="FA-A 00002-00001506"/>
    <s v="OC 0001-00004595: REPOSICION rod 6316"/>
    <n v="145000"/>
    <n v="1"/>
    <s v="UN "/>
    <n v="475226.42509999999"/>
    <s v="OPEX"/>
    <s v="VARIABLE"/>
    <s v="INDIRECTO"/>
    <x v="10"/>
    <x v="0"/>
    <s v="CC1"/>
    <s v="BIEN DE USO"/>
    <s v="TALLER"/>
  </r>
  <r>
    <d v="2026-02-09T00:00:00"/>
    <s v="Richetti, Adrian Leonardo"/>
    <s v="FA-A 00005-00003600"/>
    <s v="OC 0001-00004581: INVERSION_x000a_Proyecto 40_x000a_Tanque de acido sulfúrico "/>
    <n v="392425.34"/>
    <n v="1"/>
    <s v="UN "/>
    <n v="474834.66"/>
    <s v="CAPEX"/>
    <s v="VARIABLE"/>
    <s v="INDIRECTO"/>
    <x v="2"/>
    <x v="2"/>
    <s v="CC5"/>
    <s v="PROYECTO 40"/>
    <s v="REACTORES"/>
  </r>
  <r>
    <d v="2026-02-19T00:00:00"/>
    <s v="Strupeni, Federico Lisandro"/>
    <s v="FA-A 00008-00000061"/>
    <s v="INVERSION_x000a_instalación cañerias y cajas de paso_x000a_"/>
    <n v="495000"/>
    <n v="1"/>
    <s v="UN "/>
    <n v="473757.69760000001"/>
    <s v="CAPEX"/>
    <s v="VARIABLE"/>
    <s v="INDIRECTO"/>
    <x v="2"/>
    <x v="0"/>
    <s v="CC1"/>
    <s v="MANTENIMIENTO Y ORDEN"/>
    <s v="INTENDENCIA"/>
  </r>
  <r>
    <d v="2026-02-28T00:00:00"/>
    <s v="WORMS-RRHH"/>
    <s v="MATTAROLO EDITH"/>
    <s v="PORTERIA"/>
    <n v="2056682.6845"/>
    <n v="1"/>
    <s v="#RRHH"/>
    <n v="473037.01740000001"/>
    <s v="OPEX"/>
    <s v="0"/>
    <s v="0"/>
    <x v="6"/>
    <x v="6"/>
    <s v="CC22"/>
    <s v="PORTERIA"/>
    <s v="DISP. FINAL RESIDUOS SÓLIDOS"/>
  </r>
  <r>
    <d v="2026-02-28T00:00:00"/>
    <s v="WORMS-RRHH"/>
    <s v="MAZZALI CARLA JUDIT"/>
    <s v="ADMINISTRACION"/>
    <n v="6032968.3777000001"/>
    <n v="1"/>
    <s v="#RRHH"/>
    <n v="469230.8738"/>
    <s v="OPEX"/>
    <s v="0"/>
    <s v="0"/>
    <x v="6"/>
    <x v="1"/>
    <s v="CC15"/>
    <s v="ADMINISTRACION"/>
    <s v="BACHAS"/>
  </r>
  <r>
    <d v="2026-02-28T00:00:00"/>
    <s v="WORMS-RRHH"/>
    <s v="MAZZALI CARLA JUDIT"/>
    <s v="ADMINISTRACION"/>
    <n v="6032968.3777000001"/>
    <n v="1"/>
    <s v="#RRHH"/>
    <n v="469230.8738"/>
    <s v="OPEX"/>
    <s v="0"/>
    <s v="0"/>
    <x v="6"/>
    <x v="7"/>
    <s v="CC15"/>
    <s v="ADMINISTRACION"/>
    <s v="CEREAL &amp; POLVILLO"/>
  </r>
  <r>
    <d v="2026-02-28T00:00:00"/>
    <s v="WORMS-RRHH"/>
    <s v="MAZZALI CARLA JUDIT"/>
    <s v="ADMINISTRACION"/>
    <n v="6032968.3777000001"/>
    <n v="1"/>
    <s v="#RRHH"/>
    <n v="469230.8738"/>
    <s v="OPEX"/>
    <s v="0"/>
    <s v="0"/>
    <x v="6"/>
    <x v="8"/>
    <s v="CC15"/>
    <s v="ADMINISTRACION"/>
    <s v="COMPOST &amp; FERTILIZANTES"/>
  </r>
  <r>
    <d v="2026-02-28T00:00:00"/>
    <s v="WORMS-RRHH"/>
    <s v="MAZZALI CARLA JUDIT"/>
    <s v="ADMINISTRACION"/>
    <n v="6032968.3777000001"/>
    <n v="1"/>
    <s v="#RRHH"/>
    <n v="469230.8738"/>
    <s v="OPEX"/>
    <s v="0"/>
    <s v="0"/>
    <x v="6"/>
    <x v="3"/>
    <s v="CC15"/>
    <s v="ADMINISTRACION"/>
    <s v="DISP. FINAL RESIDUOS LÍQUIDOS"/>
  </r>
  <r>
    <d v="2026-02-28T00:00:00"/>
    <s v="WORMS-RRHH"/>
    <s v="MAZZALI CARLA JUDIT"/>
    <s v="ADMINISTRACION"/>
    <n v="6032968.3777000001"/>
    <n v="1"/>
    <s v="#RRHH"/>
    <n v="469230.8738"/>
    <s v="OPEX"/>
    <s v="0"/>
    <s v="0"/>
    <x v="6"/>
    <x v="6"/>
    <s v="CC15"/>
    <s v="ADMINISTRACION"/>
    <s v="DISP. FINAL RESIDUOS SÓLIDOS"/>
  </r>
  <r>
    <d v="2026-02-28T00:00:00"/>
    <s v="WORMS-RRHH"/>
    <s v="MAZZALI CARLA JUDIT"/>
    <s v="ADMINISTRACION"/>
    <n v="6032968.3777000001"/>
    <n v="1"/>
    <s v="#RRHH"/>
    <n v="469230.8738"/>
    <s v="OPEX"/>
    <s v="0"/>
    <s v="0"/>
    <x v="6"/>
    <x v="0"/>
    <s v="CC15"/>
    <s v="ADMINISTRACION"/>
    <s v="EXPORTACION"/>
  </r>
  <r>
    <d v="2026-02-28T00:00:00"/>
    <s v="WORMS-RRHH"/>
    <s v="MAZZALI CARLA JUDIT"/>
    <s v="ADMINISTRACION"/>
    <n v="6032968.3777000001"/>
    <n v="1"/>
    <s v="#RRHH"/>
    <n v="469230.8738"/>
    <s v="OPEX"/>
    <s v="0"/>
    <s v="0"/>
    <x v="6"/>
    <x v="4"/>
    <s v="CC15"/>
    <s v="ADMINISTRACION"/>
    <s v="NFU"/>
  </r>
  <r>
    <d v="2026-02-28T00:00:00"/>
    <s v="WORMS-RRHH"/>
    <s v="MAZZALI CARLA JUDIT"/>
    <s v="ADMINISTRACION"/>
    <n v="6032968.3777000001"/>
    <n v="1"/>
    <s v="#RRHH"/>
    <n v="469230.8738"/>
    <s v="OPEX"/>
    <s v="0"/>
    <s v="0"/>
    <x v="6"/>
    <x v="5"/>
    <s v="CC15"/>
    <s v="ADMINISTRACION"/>
    <s v="PILETAS"/>
  </r>
  <r>
    <d v="2026-02-28T00:00:00"/>
    <s v="WORMS-RRHH"/>
    <s v="MAZZALI CARLA JUDIT"/>
    <s v="ADMINISTRACION"/>
    <n v="6032968.3777000001"/>
    <n v="1"/>
    <s v="#RRHH"/>
    <n v="469230.8738"/>
    <s v="OPEX"/>
    <s v="0"/>
    <s v="0"/>
    <x v="6"/>
    <x v="2"/>
    <s v="CC15"/>
    <s v="ADMINISTRACION"/>
    <s v="REACTORES"/>
  </r>
  <r>
    <d v="2026-02-19T00:00:00"/>
    <s v="Cina, Dario Ruben"/>
    <s v="FA-A 00002-00000007"/>
    <s v="INVERSION_x000a_Nunevo pozo de agua"/>
    <n v="6416280"/>
    <n v="1"/>
    <s v="UN "/>
    <n v="464199.92430000001"/>
    <s v="CAPEX"/>
    <s v="VARIABLE"/>
    <s v="INDIRECTO"/>
    <x v="2"/>
    <x v="3"/>
    <s v="CC1"/>
    <s v="PROYECTO 50"/>
    <s v="INTENDENCIA"/>
  </r>
  <r>
    <d v="2026-02-28T00:00:00"/>
    <s v="WORMS-RRHH"/>
    <s v="MAIDANA, JOSE RAMON"/>
    <s v="INTENDENCIA"/>
    <n v="2416515.0120999999"/>
    <n v="1"/>
    <s v="#RRHH"/>
    <n v="459137.85230000003"/>
    <s v="OPEX"/>
    <s v="0"/>
    <s v="0"/>
    <x v="6"/>
    <x v="6"/>
    <s v="CC27"/>
    <s v="INTENDENCIA"/>
    <s v="DISP. FINAL RESIDUOS SÓLIDOS"/>
  </r>
  <r>
    <d v="2026-02-19T00:00:00"/>
    <s v="Bca Distribuciones Sa"/>
    <s v="FA-A 00001-00005786"/>
    <s v="COMERCIAL_x000a_tee galvanizada hhh"/>
    <n v="25805.66"/>
    <n v="1"/>
    <s v="UN "/>
    <n v="454532.86"/>
    <s v="OPEX"/>
    <s v="VARIABLE"/>
    <s v="DIRECTO"/>
    <x v="10"/>
    <x v="5"/>
    <s v="CC4"/>
    <s v="BIEN DE USO "/>
    <s v="PILETAS"/>
  </r>
  <r>
    <d v="2026-02-13T00:00:00"/>
    <s v="S I R Sociedad De Responsabilidad Limitada"/>
    <s v="FA-A 00006-00021389"/>
    <s v="INVERSION"/>
    <n v="371579"/>
    <n v="1"/>
    <s v="UN "/>
    <n v="449610.59"/>
    <s v="CAPEX"/>
    <s v="VARIABLE"/>
    <s v="INDIRECTO"/>
    <x v="2"/>
    <x v="1"/>
    <s v="CC6"/>
    <s v="PROYECTO 35"/>
    <s v="BACHAS"/>
  </r>
  <r>
    <d v="2026-02-28T00:00:00"/>
    <s v="WORMS-RRHH"/>
    <s v="RODRIGUEZ, HORACIO"/>
    <s v="TALLER MECANICO"/>
    <n v="2197552.3445000001"/>
    <n v="1"/>
    <s v="#RRHH"/>
    <n v="439510.46889999998"/>
    <s v="OPEX"/>
    <s v="0"/>
    <s v="0"/>
    <x v="6"/>
    <x v="5"/>
    <s v="CC23"/>
    <s v="TALLER MECANICO"/>
    <s v="PILETAS"/>
  </r>
  <r>
    <d v="2026-02-28T00:00:00"/>
    <s v="WORMS-RRHH"/>
    <s v="PETERS CORZO, JOSE LUIS"/>
    <s v="LABORATORIO"/>
    <n v="3091668.4021999999"/>
    <n v="1"/>
    <s v="#RRHH"/>
    <n v="432833.57630000002"/>
    <s v="OPEX"/>
    <s v="0"/>
    <s v="0"/>
    <x v="6"/>
    <x v="5"/>
    <s v="CC17"/>
    <s v="LABORATORIO"/>
    <s v="PILETAS"/>
  </r>
  <r>
    <d v="2026-02-28T00:00:00"/>
    <s v="MARTINS, JOAQUIN"/>
    <s v="prod8"/>
    <s v=" GASOIL G3"/>
    <n v="1754"/>
    <n v="4031"/>
    <s v="Lts"/>
    <n v="422745.2867"/>
    <s v="OPEX"/>
    <s v="VARIABLE"/>
    <s v="DIRECTO"/>
    <x v="5"/>
    <x v="3"/>
    <s v="CC1"/>
    <s v=" GASOIL G3"/>
    <s v="INTENDENCIA"/>
  </r>
  <r>
    <d v="2026-02-28T00:00:00"/>
    <s v="WORMS-RRHH"/>
    <s v="BARRERA, MAXIMILIANO ESEQUIEL"/>
    <s v="DISPOSICION FINAL DE R. LIQUIDOS"/>
    <n v="2792560.3418999999"/>
    <n v="1"/>
    <s v="#RRHH"/>
    <n v="418884.05129999999"/>
    <s v="OPEX"/>
    <s v="0"/>
    <s v="0"/>
    <x v="6"/>
    <x v="3"/>
    <s v="CC25"/>
    <s v="DISPOSICION FINAL DE R. LIQUIDOS"/>
    <s v="DISP. FINAL RESIDUOS LÍQUIDOS"/>
  </r>
  <r>
    <d v="2026-02-02T00:00:00"/>
    <s v="Pascual Materiales S. R. L."/>
    <s v="FA-A 00001-00000451"/>
    <s v="OC 0001-00004268: INVERSION_x000a_Playa estacionamiento _x000a_Proyecto 9 "/>
    <n v="463345.03"/>
    <n v="1"/>
    <s v="UN "/>
    <n v="411577.20309999998"/>
    <s v="CAPEX"/>
    <s v="VARIABLE"/>
    <s v="INDIRECTO"/>
    <x v="2"/>
    <x v="0"/>
    <s v="CC1"/>
    <s v="PROYECTO 9"/>
    <s v="INTENDENCIA"/>
  </r>
  <r>
    <d v="2026-02-28T00:00:00"/>
    <s v="WORMS-RRHH"/>
    <s v="LUQUE, ADRIAN"/>
    <s v="TALLER MECANICO"/>
    <n v="4107684.4304"/>
    <n v="1"/>
    <s v="#RRHH"/>
    <n v="410768.44300000003"/>
    <s v="OPEX"/>
    <s v="0"/>
    <s v="0"/>
    <x v="6"/>
    <x v="4"/>
    <s v="CC23"/>
    <s v="TALLER MECANICO"/>
    <s v="NFU"/>
  </r>
  <r>
    <d v="2026-02-28T00:00:00"/>
    <s v="WORMS-RRHH"/>
    <s v="LOPEZ JESUS"/>
    <s v="LOGISTICA"/>
    <n v="2394868.4076999999"/>
    <n v="1"/>
    <s v="#RRHH"/>
    <n v="407127.62929999997"/>
    <s v="OPEX"/>
    <s v="0"/>
    <s v="0"/>
    <x v="6"/>
    <x v="5"/>
    <s v="CC18"/>
    <s v="LOGISTICA"/>
    <s v="PILETAS"/>
  </r>
  <r>
    <d v="2026-02-28T00:00:00"/>
    <s v="WORMS-RRHH"/>
    <s v="PEREZ, MATIAS ROMAN"/>
    <s v="INTENDENCIA"/>
    <n v="3671564.7894000001"/>
    <n v="1"/>
    <s v="#RRHH"/>
    <n v="403872.12680000003"/>
    <s v="OPEX"/>
    <s v="0"/>
    <s v="0"/>
    <x v="6"/>
    <x v="1"/>
    <s v="CC27"/>
    <s v="INTENDENCIA"/>
    <s v="BACHAS"/>
  </r>
  <r>
    <d v="2026-02-28T00:00:00"/>
    <s v="WORMS-RRHH"/>
    <s v="PEREZ, MATIAS ROMAN"/>
    <s v="INTENDENCIA"/>
    <n v="3671564.7894000001"/>
    <n v="1"/>
    <s v="#RRHH"/>
    <n v="403872.12680000003"/>
    <s v="OPEX"/>
    <s v="0"/>
    <s v="0"/>
    <x v="6"/>
    <x v="3"/>
    <s v="CC27"/>
    <s v="INTENDENCIA"/>
    <s v="DISP. FINAL RESIDUOS LÍQUIDOS"/>
  </r>
  <r>
    <d v="2026-02-28T00:00:00"/>
    <s v="WORMS-RRHH"/>
    <s v="PEREZ, MATIAS ROMAN"/>
    <s v="INTENDENCIA"/>
    <n v="3671564.7894000001"/>
    <n v="1"/>
    <s v="#RRHH"/>
    <n v="403872.12680000003"/>
    <s v="OPEX"/>
    <s v="0"/>
    <s v="0"/>
    <x v="6"/>
    <x v="0"/>
    <s v="CC27"/>
    <s v="INTENDENCIA"/>
    <s v="EXPORTACION"/>
  </r>
  <r>
    <d v="2026-02-28T00:00:00"/>
    <s v="WORMS-RRHH"/>
    <s v="PEREZ, MATIAS ROMAN"/>
    <s v="INTENDENCIA"/>
    <n v="3671564.7894000001"/>
    <n v="1"/>
    <s v="#RRHH"/>
    <n v="403872.12680000003"/>
    <s v="OPEX"/>
    <s v="0"/>
    <s v="0"/>
    <x v="6"/>
    <x v="4"/>
    <s v="CC27"/>
    <s v="INTENDENCIA"/>
    <s v="NFU"/>
  </r>
  <r>
    <d v="2026-02-28T00:00:00"/>
    <s v="WORMS-RRHH"/>
    <s v="PEREZ, MATIAS ROMAN"/>
    <s v="INTENDENCIA"/>
    <n v="3671564.7894000001"/>
    <n v="1"/>
    <s v="#RRHH"/>
    <n v="403872.12680000003"/>
    <s v="OPEX"/>
    <s v="0"/>
    <s v="0"/>
    <x v="6"/>
    <x v="5"/>
    <s v="CC27"/>
    <s v="INTENDENCIA"/>
    <s v="PILETAS"/>
  </r>
  <r>
    <d v="2026-02-28T00:00:00"/>
    <s v="WORMS-RRHH"/>
    <s v="PEREZ, MATIAS ROMAN"/>
    <s v="INTENDENCIA"/>
    <n v="3671564.7894000001"/>
    <n v="1"/>
    <s v="#RRHH"/>
    <n v="403872.12680000003"/>
    <s v="OPEX"/>
    <s v="0"/>
    <s v="0"/>
    <x v="6"/>
    <x v="2"/>
    <s v="CC27"/>
    <s v="INTENDENCIA"/>
    <s v="REACTORES"/>
  </r>
  <r>
    <d v="2026-02-05T00:00:00"/>
    <s v="Alvarez, Alejandro Dario"/>
    <s v="FA-C 00002-00000298"/>
    <s v="OC 0001-00003848: HIGIENE Y SEGURIDAD_x000a_Servicio de higiene y seguridad em el trabajo s/resol srt 905/15._x000a_Servicio de asesor técnico ambiental en el marco de decreto maycc 153/25_x000a_mes 1/2026"/>
    <n v="545622"/>
    <n v="1"/>
    <s v="UN "/>
    <n v="400546.8333"/>
    <s v="OPEX"/>
    <s v="FIJO"/>
    <s v="DIRECTO"/>
    <x v="8"/>
    <x v="0"/>
    <s v="CC1"/>
    <s v="HIGIENE Y SEGURIDAD"/>
    <s v="ADM"/>
  </r>
  <r>
    <d v="2026-02-28T00:00:00"/>
    <s v="WORMS-RRHH"/>
    <s v="AREVALO MARCOS AXEL"/>
    <s v="TALLER MECANICO"/>
    <n v="1992393.3816"/>
    <n v="1"/>
    <s v="#RRHH"/>
    <n v="398478.67629999999"/>
    <s v="OPEX"/>
    <s v="0"/>
    <s v="0"/>
    <x v="6"/>
    <x v="5"/>
    <s v="CC23"/>
    <s v="TALLER MECANICO"/>
    <s v="PILETAS"/>
  </r>
  <r>
    <d v="2026-02-28T00:00:00"/>
    <s v="WORMS-RRHH"/>
    <s v="TULLIANI ROMINA"/>
    <s v="DISPOSICION FINAL DE R. LIQUIDOS"/>
    <n v="2652084.8821"/>
    <n v="1"/>
    <s v="#RRHH"/>
    <n v="397812.73229999997"/>
    <s v="OPEX"/>
    <s v="0"/>
    <s v="0"/>
    <x v="6"/>
    <x v="3"/>
    <s v="CC25"/>
    <s v="DISPOSICION FINAL DE R. LIQUIDOS"/>
    <s v="DISP. FINAL RESIDUOS LÍQUIDOS"/>
  </r>
  <r>
    <d v="2026-02-28T00:00:00"/>
    <s v="WORMS-RRHH"/>
    <s v="MARTINEZ JUAN PABLO"/>
    <s v="MANTENIMIENTO"/>
    <n v="1942605.1513"/>
    <n v="1"/>
    <s v="#RRHH"/>
    <n v="388521.03029999998"/>
    <s v="OPEX"/>
    <s v="0"/>
    <s v="0"/>
    <x v="6"/>
    <x v="2"/>
    <s v="CC19"/>
    <s v="MANTENIMIENTO"/>
    <s v="REACTORES"/>
  </r>
  <r>
    <d v="2026-02-28T00:00:00"/>
    <s v="WORMS-RRHH"/>
    <s v="OVANDO, BRYAN EZEQUIEL"/>
    <s v="MANTENIMIENTO"/>
    <n v="1928700.0708999999"/>
    <n v="1"/>
    <s v="#RRHH"/>
    <n v="385740.01419999998"/>
    <s v="OPEX"/>
    <s v="0"/>
    <s v="0"/>
    <x v="6"/>
    <x v="2"/>
    <s v="CC19"/>
    <s v="MANTENIMIENTO"/>
    <s v="REACTORES"/>
  </r>
  <r>
    <d v="2026-02-28T00:00:00"/>
    <s v="TOTAL QUIMICA S.A."/>
    <s v="prod1"/>
    <s v=" ACIDO CLORHIDRICO"/>
    <n v="464"/>
    <n v="809.19999999999993"/>
    <s v="KG"/>
    <n v="375468.79999999999"/>
    <s v="OPEX"/>
    <s v="VARIABLE"/>
    <s v="DIRECTO"/>
    <x v="1"/>
    <x v="1"/>
    <s v="CC6"/>
    <s v=" ACIDO CLORHIDRICO"/>
    <s v="BACHAS"/>
  </r>
  <r>
    <d v="2026-02-28T00:00:00"/>
    <s v="WORMS-RRHH"/>
    <s v="CHIANEA ERWIN"/>
    <s v="PRODUCCION"/>
    <n v="3349666.3095999998"/>
    <n v="1"/>
    <s v="#RRHH"/>
    <n v="372147.92700000003"/>
    <s v="OPEX"/>
    <s v="0"/>
    <s v="0"/>
    <x v="6"/>
    <x v="1"/>
    <s v="CC28"/>
    <s v="PRODUCCION"/>
    <s v="BACHAS"/>
  </r>
  <r>
    <d v="2026-02-28T00:00:00"/>
    <s v="WORMS-RRHH"/>
    <s v="CHIANEA ERWIN"/>
    <s v="PRODUCCION"/>
    <n v="3349666.3095999998"/>
    <n v="1"/>
    <s v="#RRHH"/>
    <n v="372147.92700000003"/>
    <s v="OPEX"/>
    <s v="0"/>
    <s v="0"/>
    <x v="6"/>
    <x v="7"/>
    <s v="CC28"/>
    <s v="PRODUCCION"/>
    <s v="CEREAL &amp; POLVILLO"/>
  </r>
  <r>
    <d v="2026-02-28T00:00:00"/>
    <s v="WORMS-RRHH"/>
    <s v="CHIANEA ERWIN"/>
    <s v="PRODUCCION"/>
    <n v="3349666.3095999998"/>
    <n v="1"/>
    <s v="#RRHH"/>
    <n v="372147.92700000003"/>
    <s v="OPEX"/>
    <s v="0"/>
    <s v="0"/>
    <x v="6"/>
    <x v="8"/>
    <s v="CC28"/>
    <s v="PRODUCCION"/>
    <s v="COMPOST &amp; FERTILIZANTES"/>
  </r>
  <r>
    <d v="2026-02-28T00:00:00"/>
    <s v="WORMS-RRHH"/>
    <s v="CHIANEA ERWIN"/>
    <s v="PRODUCCION"/>
    <n v="3349666.3095999998"/>
    <n v="1"/>
    <s v="#RRHH"/>
    <n v="372147.92700000003"/>
    <s v="OPEX"/>
    <s v="0"/>
    <s v="0"/>
    <x v="6"/>
    <x v="3"/>
    <s v="CC28"/>
    <s v="PRODUCCION"/>
    <s v="DISP. FINAL RESIDUOS LÍQUIDOS"/>
  </r>
  <r>
    <d v="2026-02-28T00:00:00"/>
    <s v="WORMS-RRHH"/>
    <s v="CHIANEA ERWIN"/>
    <s v="PRODUCCION"/>
    <n v="3349666.3095999998"/>
    <n v="1"/>
    <s v="#RRHH"/>
    <n v="372147.92700000003"/>
    <s v="OPEX"/>
    <s v="0"/>
    <s v="0"/>
    <x v="6"/>
    <x v="6"/>
    <s v="CC28"/>
    <s v="PRODUCCION"/>
    <s v="DISP. FINAL RESIDUOS SÓLIDOS"/>
  </r>
  <r>
    <d v="2026-02-28T00:00:00"/>
    <s v="WORMS-RRHH"/>
    <s v="CHIANEA ERWIN"/>
    <s v="PRODUCCION"/>
    <n v="3349666.3095999998"/>
    <n v="1"/>
    <s v="#RRHH"/>
    <n v="372147.92700000003"/>
    <s v="OPEX"/>
    <s v="0"/>
    <s v="0"/>
    <x v="6"/>
    <x v="0"/>
    <s v="CC28"/>
    <s v="PRODUCCION"/>
    <s v="EXPORTACION"/>
  </r>
  <r>
    <d v="2026-02-28T00:00:00"/>
    <s v="WORMS-RRHH"/>
    <s v="CHIANEA ERWIN"/>
    <s v="PRODUCCION"/>
    <n v="3349666.3095999998"/>
    <n v="1"/>
    <s v="#RRHH"/>
    <n v="372147.92700000003"/>
    <s v="OPEX"/>
    <s v="0"/>
    <s v="0"/>
    <x v="6"/>
    <x v="4"/>
    <s v="CC28"/>
    <s v="PRODUCCION"/>
    <s v="NFU"/>
  </r>
  <r>
    <d v="2026-02-28T00:00:00"/>
    <s v="WORMS-RRHH"/>
    <s v="CHIANEA ERWIN"/>
    <s v="PRODUCCION"/>
    <n v="3349666.3095999998"/>
    <n v="1"/>
    <s v="#RRHH"/>
    <n v="372147.92700000003"/>
    <s v="OPEX"/>
    <s v="0"/>
    <s v="0"/>
    <x v="6"/>
    <x v="5"/>
    <s v="CC28"/>
    <s v="PRODUCCION"/>
    <s v="PILETAS"/>
  </r>
  <r>
    <d v="2026-02-28T00:00:00"/>
    <s v="WORMS-RRHH"/>
    <s v="CHIANEA ERWIN"/>
    <s v="PRODUCCION"/>
    <n v="3349666.3095999998"/>
    <n v="1"/>
    <s v="#RRHH"/>
    <n v="372147.92700000003"/>
    <s v="OPEX"/>
    <s v="0"/>
    <s v="0"/>
    <x v="6"/>
    <x v="2"/>
    <s v="CC28"/>
    <s v="PRODUCCION"/>
    <s v="REACTORES"/>
  </r>
  <r>
    <d v="2026-02-28T00:00:00"/>
    <s v="WORMS-RRHH"/>
    <s v="LUQUE, ADRIAN"/>
    <s v="TALLER MECANICO"/>
    <n v="4107684.4304"/>
    <n v="1"/>
    <s v="#RRHH"/>
    <n v="369691.59869999997"/>
    <s v="OPEX"/>
    <s v="0"/>
    <s v="0"/>
    <x v="6"/>
    <x v="6"/>
    <s v="CC23"/>
    <s v="TALLER MECANICO"/>
    <s v="DISP. FINAL RESIDUOS SÓLIDOS"/>
  </r>
  <r>
    <d v="2026-02-28T00:00:00"/>
    <s v="WORMS-RRHH"/>
    <s v="REY ROLANDO"/>
    <s v="LOGISTICA"/>
    <n v="1824756.7154000001"/>
    <n v="1"/>
    <s v="#RRHH"/>
    <n v="364951.3431"/>
    <s v="OPEX"/>
    <s v="0"/>
    <s v="0"/>
    <x v="6"/>
    <x v="0"/>
    <s v="CC18"/>
    <s v="LOGISTICA"/>
    <s v="EXPORTACION"/>
  </r>
  <r>
    <d v="2026-02-02T00:00:00"/>
    <s v="Mastrangelo Productos Electricos Sa"/>
    <s v="FA-A 00015-00069785"/>
    <s v="OC 0001-00004473: INVERSION_x000a_pedido eléctrico de pileta "/>
    <n v="298198.88"/>
    <n v="1"/>
    <s v="UN "/>
    <n v="360820.64"/>
    <s v="CAPEX"/>
    <s v="VARIABLE"/>
    <s v="DIRECTO"/>
    <x v="2"/>
    <x v="5"/>
    <s v="CC4"/>
    <s v="BIEN DE USO"/>
    <s v="PILETAS"/>
  </r>
  <r>
    <d v="2026-02-02T00:00:00"/>
    <s v="Picatto, Santiago"/>
    <s v="FA-A 00002-00004502"/>
    <s v="OC 0001-00004425: INSUMOS_x000a_Laboratorio"/>
    <n v="404739"/>
    <n v="1"/>
    <s v="UN "/>
    <n v="359519.00579999998"/>
    <s v="OPEX"/>
    <s v="VARIABLE"/>
    <s v="INDIRECTO"/>
    <x v="1"/>
    <x v="0"/>
    <s v="CC1"/>
    <s v="CONSUMIBLE"/>
    <s v="LABORATORIO"/>
  </r>
  <r>
    <d v="2026-02-28T00:00:00"/>
    <s v="WORMS-RRHH"/>
    <s v="BUSTAMANTE, GUSTAVO GASTON"/>
    <s v="DISPOSICION FINAL DE R. LIQUIDOS"/>
    <n v="2366793.4295999999"/>
    <n v="1"/>
    <s v="#RRHH"/>
    <n v="355019.01439999999"/>
    <s v="OPEX"/>
    <s v="0"/>
    <s v="0"/>
    <x v="6"/>
    <x v="3"/>
    <s v="CC25"/>
    <s v="DISPOSICION FINAL DE R. LIQUIDOS"/>
    <s v="DISP. FINAL RESIDUOS LÍQUIDOS"/>
  </r>
  <r>
    <d v="2026-02-28T00:00:00"/>
    <s v="WORMS-RRHH"/>
    <s v="BRAVO FRANCISCO NICOLAS"/>
    <s v="DISPOSICION FINAL DE R. LIQUIDOS"/>
    <n v="2339355.3379000002"/>
    <n v="1"/>
    <s v="#RRHH"/>
    <n v="350903.30070000002"/>
    <s v="OPEX"/>
    <s v="0"/>
    <s v="0"/>
    <x v="6"/>
    <x v="3"/>
    <s v="CC25"/>
    <s v="DISPOSICION FINAL DE R. LIQUIDOS"/>
    <s v="DISP. FINAL RESIDUOS LÍQUIDOS"/>
  </r>
  <r>
    <d v="2026-02-28T00:00:00"/>
    <s v="WORMS-RRHH"/>
    <s v="BAEZ HECTOR JOAQUIN"/>
    <s v="TALLER MECANICO"/>
    <n v="1749819.9905000001"/>
    <n v="1"/>
    <s v="#RRHH"/>
    <n v="349963.99810000003"/>
    <s v="OPEX"/>
    <s v="0"/>
    <s v="0"/>
    <x v="6"/>
    <x v="5"/>
    <s v="CC23"/>
    <s v="TALLER MECANICO"/>
    <s v="PILETAS"/>
  </r>
  <r>
    <d v="2026-02-28T00:00:00"/>
    <s v="WORMS-RRHH"/>
    <s v="ENRIQUEZ, MAXIMO GUSTAVO"/>
    <s v="DISPOSICION FINAL DE R. LIQUIDOS"/>
    <n v="2318520.1834999998"/>
    <n v="1"/>
    <s v="#RRHH"/>
    <n v="347778.02750000003"/>
    <s v="OPEX"/>
    <s v="0"/>
    <s v="0"/>
    <x v="6"/>
    <x v="3"/>
    <s v="CC25"/>
    <s v="DISPOSICION FINAL DE R. LIQUIDOS"/>
    <s v="DISP. FINAL RESIDUOS LÍQUIDOS"/>
  </r>
  <r>
    <d v="2026-02-28T00:00:00"/>
    <s v="WORMS-RRHH"/>
    <s v="LOPEZ JESUS"/>
    <s v="LOGISTICA"/>
    <n v="2394868.4076999999"/>
    <n v="1"/>
    <s v="#RRHH"/>
    <n v="335281.57709999999"/>
    <s v="OPEX"/>
    <s v="0"/>
    <s v="0"/>
    <x v="6"/>
    <x v="2"/>
    <s v="CC18"/>
    <s v="LOGISTICA"/>
    <s v="REACTORES"/>
  </r>
  <r>
    <d v="2026-02-04T00:00:00"/>
    <s v="El Laboral Srl"/>
    <s v="FA-A 00001-00009552"/>
    <s v="OC 0001-00004006: PERSONAL_x000a_Indumentaria_x000a_Remeras, pantalón gorras  "/>
    <n v="2555097.6"/>
    <n v="1"/>
    <s v="UN "/>
    <n v="332664.50520000001"/>
    <s v="OPEX"/>
    <s v="VARIABLE"/>
    <s v="DIRECTO"/>
    <x v="6"/>
    <x v="5"/>
    <s v="CC1"/>
    <s v="EPP"/>
    <s v="PILETAS"/>
  </r>
  <r>
    <d v="2026-02-28T00:00:00"/>
    <s v="WORMS-RRHH"/>
    <s v="LARREY VANINA"/>
    <s v="PORTERIA"/>
    <n v="3096266.9007000001"/>
    <n v="1"/>
    <s v="#RRHH"/>
    <n v="330681.30499999999"/>
    <s v="OPEX"/>
    <s v="0"/>
    <s v="0"/>
    <x v="6"/>
    <x v="0"/>
    <s v="CC22"/>
    <s v="PORTERIA"/>
    <s v="EXPORTACION"/>
  </r>
  <r>
    <d v="2026-02-04T00:00:00"/>
    <s v="Acumuladores Argentinos Srl(W)"/>
    <s v="FA-A 00004-00007156"/>
    <s v="OC 0001-00004514: REPOSICION_x000a_bateria automotor 110 amp_x000a_Para Iveco Tector 320"/>
    <n v="185950.41"/>
    <n v="2"/>
    <s v="UN "/>
    <n v="330349.71279999998"/>
    <s v="OPEX"/>
    <s v="VARIABLE"/>
    <s v="INDIRECTO"/>
    <x v="10"/>
    <x v="0"/>
    <s v="CC1"/>
    <s v="BIEN DE USO"/>
    <s v="TALLER"/>
  </r>
  <r>
    <d v="2026-02-28T00:00:00"/>
    <s v="WORMS-RRHH"/>
    <s v="RODRIGUEZ, HORACIO"/>
    <s v="TALLER MECANICO"/>
    <n v="2197552.3445000001"/>
    <n v="1"/>
    <s v="#RRHH"/>
    <n v="329632.8517"/>
    <s v="OPEX"/>
    <s v="0"/>
    <s v="0"/>
    <x v="6"/>
    <x v="0"/>
    <s v="CC23"/>
    <s v="TALLER MECANICO"/>
    <s v="EXPORTACION"/>
  </r>
  <r>
    <d v="2026-02-18T00:00:00"/>
    <s v="Epp Y Mas S.A."/>
    <s v="FA-A 00006-00019294"/>
    <s v="HIGIENE Y SEGURIDAD_x000a_Elementos de protección personal "/>
    <n v="2528397.62"/>
    <n v="1"/>
    <s v="UN "/>
    <n v="329188.2635"/>
    <s v="OPEX"/>
    <s v="VARIABLE"/>
    <s v="DIRECTO"/>
    <x v="8"/>
    <x v="5"/>
    <s v="CC1"/>
    <s v="EPP"/>
    <s v="PILETAS"/>
  </r>
  <r>
    <d v="2026-02-28T00:00:00"/>
    <s v="WORMS-RRHH"/>
    <s v="TISCORNIA FERNANDO"/>
    <s v="DIRECTOR"/>
    <n v="4207865.3958000001"/>
    <n v="1"/>
    <s v="#RRHH"/>
    <n v="327278.41970000003"/>
    <s v="OPEX"/>
    <s v="0"/>
    <s v="0"/>
    <x v="6"/>
    <x v="1"/>
    <s v="CC16"/>
    <s v="DIRECTOR"/>
    <s v="BACHAS"/>
  </r>
  <r>
    <d v="2026-02-28T00:00:00"/>
    <s v="WORMS-RRHH"/>
    <s v="TISCORNIA FERNANDO"/>
    <s v="DIRECTOR"/>
    <n v="4207865.3958000001"/>
    <n v="1"/>
    <s v="#RRHH"/>
    <n v="327278.41970000003"/>
    <s v="OPEX"/>
    <s v="0"/>
    <s v="0"/>
    <x v="6"/>
    <x v="7"/>
    <s v="CC16"/>
    <s v="DIRECTOR"/>
    <s v="CEREAL &amp; POLVILLO"/>
  </r>
  <r>
    <d v="2026-02-28T00:00:00"/>
    <s v="WORMS-RRHH"/>
    <s v="TISCORNIA FERNANDO"/>
    <s v="DIRECTOR"/>
    <n v="4207865.3958000001"/>
    <n v="1"/>
    <s v="#RRHH"/>
    <n v="327278.41970000003"/>
    <s v="OPEX"/>
    <s v="0"/>
    <s v="0"/>
    <x v="6"/>
    <x v="8"/>
    <s v="CC16"/>
    <s v="DIRECTOR"/>
    <s v="COMPOST &amp; FERTILIZANTES"/>
  </r>
  <r>
    <d v="2026-02-28T00:00:00"/>
    <s v="WORMS-RRHH"/>
    <s v="TISCORNIA FERNANDO"/>
    <s v="DIRECTOR"/>
    <n v="4207865.3958000001"/>
    <n v="1"/>
    <s v="#RRHH"/>
    <n v="327278.41970000003"/>
    <s v="OPEX"/>
    <s v="0"/>
    <s v="0"/>
    <x v="6"/>
    <x v="3"/>
    <s v="CC16"/>
    <s v="DIRECTOR"/>
    <s v="DISP. FINAL RESIDUOS LÍQUIDOS"/>
  </r>
  <r>
    <d v="2026-02-28T00:00:00"/>
    <s v="WORMS-RRHH"/>
    <s v="TISCORNIA FERNANDO"/>
    <s v="DIRECTOR"/>
    <n v="4207865.3958000001"/>
    <n v="1"/>
    <s v="#RRHH"/>
    <n v="327278.41970000003"/>
    <s v="OPEX"/>
    <s v="0"/>
    <s v="0"/>
    <x v="6"/>
    <x v="6"/>
    <s v="CC16"/>
    <s v="DIRECTOR"/>
    <s v="DISP. FINAL RESIDUOS SÓLIDOS"/>
  </r>
  <r>
    <d v="2026-02-28T00:00:00"/>
    <s v="WORMS-RRHH"/>
    <s v="TISCORNIA FERNANDO"/>
    <s v="DIRECTOR"/>
    <n v="4207865.3958000001"/>
    <n v="1"/>
    <s v="#RRHH"/>
    <n v="327278.41970000003"/>
    <s v="OPEX"/>
    <s v="0"/>
    <s v="0"/>
    <x v="6"/>
    <x v="0"/>
    <s v="CC16"/>
    <s v="DIRECTOR"/>
    <s v="EXPORTACION"/>
  </r>
  <r>
    <d v="2026-02-28T00:00:00"/>
    <s v="WORMS-RRHH"/>
    <s v="TISCORNIA FERNANDO"/>
    <s v="DIRECTOR"/>
    <n v="4207865.3958000001"/>
    <n v="1"/>
    <s v="#RRHH"/>
    <n v="327278.41970000003"/>
    <s v="OPEX"/>
    <s v="0"/>
    <s v="0"/>
    <x v="6"/>
    <x v="4"/>
    <s v="CC16"/>
    <s v="DIRECTOR"/>
    <s v="NFU"/>
  </r>
  <r>
    <d v="2026-02-28T00:00:00"/>
    <s v="WORMS-RRHH"/>
    <s v="TISCORNIA FERNANDO"/>
    <s v="DIRECTOR"/>
    <n v="4207865.3958000001"/>
    <n v="1"/>
    <s v="#RRHH"/>
    <n v="327278.41970000003"/>
    <s v="OPEX"/>
    <s v="0"/>
    <s v="0"/>
    <x v="6"/>
    <x v="5"/>
    <s v="CC16"/>
    <s v="DIRECTOR"/>
    <s v="PILETAS"/>
  </r>
  <r>
    <d v="2026-02-28T00:00:00"/>
    <s v="WORMS-RRHH"/>
    <s v="TISCORNIA FERNANDO"/>
    <s v="DIRECTOR"/>
    <n v="4207865.3958000001"/>
    <n v="1"/>
    <s v="#RRHH"/>
    <n v="327278.41970000003"/>
    <s v="OPEX"/>
    <s v="0"/>
    <s v="0"/>
    <x v="6"/>
    <x v="2"/>
    <s v="CC16"/>
    <s v="DIRECTOR"/>
    <s v="REACTORES"/>
  </r>
  <r>
    <d v="2026-02-28T00:00:00"/>
    <s v="WORMS-RRHH"/>
    <s v="RODRIGUEZ, AYRTON"/>
    <s v="DISPOSICION FINAL DE R. LIQUIDOS"/>
    <n v="2171482.7349999999"/>
    <n v="1"/>
    <s v="#RRHH"/>
    <n v="325722.41019999998"/>
    <s v="OPEX"/>
    <s v="0"/>
    <s v="0"/>
    <x v="6"/>
    <x v="3"/>
    <s v="CC25"/>
    <s v="DISPOSICION FINAL DE R. LIQUIDOS"/>
    <s v="DISP. FINAL RESIDUOS LÍQUIDOS"/>
  </r>
  <r>
    <d v="2026-02-01T00:00:00"/>
    <s v="Bustamante, Eduardo Maria(W)"/>
    <s v="FA-A 00003-00000158"/>
    <s v="OC 0001-00004493: HONORARIOS_x000a_Servicios jurídicos Prestados en la ciudad autónoma de buenos aires "/>
    <n v="2500000"/>
    <n v="1"/>
    <s v="UN "/>
    <n v="325490.99570000003"/>
    <s v="OPEX"/>
    <s v="VARIABLE"/>
    <s v="INDIRECTO"/>
    <x v="4"/>
    <x v="5"/>
    <s v="CC1"/>
    <s v="LEGALES"/>
    <s v="ADM"/>
  </r>
  <r>
    <d v="2026-02-28T00:00:00"/>
    <s v="WORMS-RRHH"/>
    <s v="VIZCARRA MATIAS LEONEL "/>
    <s v="MANTENIMIENTO"/>
    <n v="1608950.2172000001"/>
    <n v="1"/>
    <s v="#RRHH"/>
    <n v="321790.04340000002"/>
    <s v="OPEX"/>
    <s v="0"/>
    <s v="0"/>
    <x v="6"/>
    <x v="2"/>
    <s v="CC19"/>
    <s v="MANTENIMIENTO"/>
    <s v="REACTORES"/>
  </r>
  <r>
    <d v="2026-02-28T00:00:00"/>
    <s v="WORMS-RRHH"/>
    <s v="GOMEZ, FRANCO JAVIER"/>
    <s v="DISPOSICION FINAL DE R. LIQUIDOS"/>
    <n v="2140538.3980999999"/>
    <n v="1"/>
    <s v="#RRHH"/>
    <n v="321080.7597"/>
    <s v="OPEX"/>
    <s v="0"/>
    <s v="0"/>
    <x v="6"/>
    <x v="3"/>
    <s v="CC25"/>
    <s v="DISPOSICION FINAL DE R. LIQUIDOS"/>
    <s v="DISP. FINAL RESIDUOS LÍQUIDOS"/>
  </r>
  <r>
    <d v="2026-02-28T00:00:00"/>
    <s v="WORMS-RRHH"/>
    <s v="MONTENEGRO, GUSTAVO"/>
    <s v="INTENDENCIA"/>
    <n v="2898353.6937000002"/>
    <n v="1"/>
    <s v="#RRHH"/>
    <n v="318818.90629999997"/>
    <s v="OPEX"/>
    <s v="0"/>
    <s v="0"/>
    <x v="6"/>
    <x v="1"/>
    <s v="CC27"/>
    <s v="INTENDENCIA"/>
    <s v="BACHAS"/>
  </r>
  <r>
    <d v="2026-02-28T00:00:00"/>
    <s v="WORMS-RRHH"/>
    <s v="MONTENEGRO, GUSTAVO"/>
    <s v="INTENDENCIA"/>
    <n v="2898353.6937000002"/>
    <n v="1"/>
    <s v="#RRHH"/>
    <n v="318818.90629999997"/>
    <s v="OPEX"/>
    <s v="0"/>
    <s v="0"/>
    <x v="6"/>
    <x v="3"/>
    <s v="CC27"/>
    <s v="INTENDENCIA"/>
    <s v="DISP. FINAL RESIDUOS LÍQUIDOS"/>
  </r>
  <r>
    <d v="2026-02-28T00:00:00"/>
    <s v="WORMS-RRHH"/>
    <s v="MONTENEGRO, GUSTAVO"/>
    <s v="INTENDENCIA"/>
    <n v="2898353.6937000002"/>
    <n v="1"/>
    <s v="#RRHH"/>
    <n v="318818.90629999997"/>
    <s v="OPEX"/>
    <s v="0"/>
    <s v="0"/>
    <x v="6"/>
    <x v="0"/>
    <s v="CC27"/>
    <s v="INTENDENCIA"/>
    <s v="EXPORTACION"/>
  </r>
  <r>
    <d v="2026-02-28T00:00:00"/>
    <s v="WORMS-RRHH"/>
    <s v="MONTENEGRO, GUSTAVO"/>
    <s v="INTENDENCIA"/>
    <n v="2898353.6937000002"/>
    <n v="1"/>
    <s v="#RRHH"/>
    <n v="318818.90629999997"/>
    <s v="OPEX"/>
    <s v="0"/>
    <s v="0"/>
    <x v="6"/>
    <x v="4"/>
    <s v="CC27"/>
    <s v="INTENDENCIA"/>
    <s v="NFU"/>
  </r>
  <r>
    <d v="2026-02-28T00:00:00"/>
    <s v="WORMS-RRHH"/>
    <s v="MONTENEGRO, GUSTAVO"/>
    <s v="INTENDENCIA"/>
    <n v="2898353.6937000002"/>
    <n v="1"/>
    <s v="#RRHH"/>
    <n v="318818.90629999997"/>
    <s v="OPEX"/>
    <s v="0"/>
    <s v="0"/>
    <x v="6"/>
    <x v="5"/>
    <s v="CC27"/>
    <s v="INTENDENCIA"/>
    <s v="PILETAS"/>
  </r>
  <r>
    <d v="2026-02-28T00:00:00"/>
    <s v="WORMS-RRHH"/>
    <s v="MONTENEGRO, GUSTAVO"/>
    <s v="INTENDENCIA"/>
    <n v="2898353.6937000002"/>
    <n v="1"/>
    <s v="#RRHH"/>
    <n v="318818.90629999997"/>
    <s v="OPEX"/>
    <s v="0"/>
    <s v="0"/>
    <x v="6"/>
    <x v="2"/>
    <s v="CC27"/>
    <s v="INTENDENCIA"/>
    <s v="REACTORES"/>
  </r>
  <r>
    <d v="2026-02-02T00:00:00"/>
    <s v="Acosta, Roberto Maximiliano"/>
    <s v="FA-C 00001-00000674"/>
    <s v="OC 0001-00004297: SERVICIOS_x000a_Servicio de limpieza enero 2026_x000a_"/>
    <n v="2950000"/>
    <n v="1"/>
    <s v="UN "/>
    <n v="317420.97100000002"/>
    <s v="OPEX"/>
    <s v="VARIABLE"/>
    <s v="INDIRECTO"/>
    <x v="4"/>
    <x v="5"/>
    <s v="CC1"/>
    <s v="LIMPIEZA"/>
    <s v="INTENDENCIA"/>
  </r>
  <r>
    <d v="2026-02-02T00:00:00"/>
    <s v="Gonzalez, Delia"/>
    <s v="FA-C 00001-00000012"/>
    <s v="OC 0001-00004298: SERVICIOS_x000a_Servicio de limpieza _x000a_Enero 2026"/>
    <n v="2950000"/>
    <n v="1"/>
    <s v="UN "/>
    <n v="317420.97100000002"/>
    <s v="OPEX"/>
    <s v="VARIABLE"/>
    <s v="INDIRECTO"/>
    <x v="4"/>
    <x v="5"/>
    <s v="CC1"/>
    <s v="LIMPIEZA"/>
    <s v="INTENDENCIA"/>
  </r>
  <r>
    <d v="2026-02-28T00:00:00"/>
    <s v="WORMS-RRHH"/>
    <s v="REY ROLANDO"/>
    <s v="LOGISTICA"/>
    <n v="1824756.7154000001"/>
    <n v="1"/>
    <s v="#RRHH"/>
    <n v="310208.64159999997"/>
    <s v="OPEX"/>
    <s v="0"/>
    <s v="0"/>
    <x v="6"/>
    <x v="5"/>
    <s v="CC18"/>
    <s v="LOGISTICA"/>
    <s v="PILETAS"/>
  </r>
  <r>
    <d v="2026-02-28T00:00:00"/>
    <s v="WORMS-RRHH"/>
    <s v="DE AVELENDA VALENTIN"/>
    <s v="DISPOSICION FINAL DE R. LIQUIDOS"/>
    <n v="2057254.3633000001"/>
    <n v="1"/>
    <s v="#RRHH"/>
    <n v="308588.1545"/>
    <s v="OPEX"/>
    <s v="0"/>
    <s v="0"/>
    <x v="6"/>
    <x v="3"/>
    <s v="CC25"/>
    <s v="DISPOSICION FINAL DE R. LIQUIDOS"/>
    <s v="DISP. FINAL RESIDUOS LÍQUIDOS"/>
  </r>
  <r>
    <d v="2026-02-19T00:00:00"/>
    <s v="Cina, Dario Ruben"/>
    <s v="FA-A 00002-00000007"/>
    <s v="INVERSION_x000a_Nunevo pozo de agua"/>
    <n v="6416280"/>
    <n v="1"/>
    <s v="UN "/>
    <n v="308028.01069999998"/>
    <s v="CAPEX"/>
    <s v="VARIABLE"/>
    <s v="INDIRECTO"/>
    <x v="2"/>
    <x v="2"/>
    <s v="CC1"/>
    <s v="PROYECTO 50"/>
    <s v="INTENDENCIA"/>
  </r>
  <r>
    <d v="2026-02-28T00:00:00"/>
    <s v="WORMS-RRHH"/>
    <s v="RODRIGUEZ, HORACIO"/>
    <s v="TALLER MECANICO"/>
    <n v="2197552.3445000001"/>
    <n v="1"/>
    <s v="#RRHH"/>
    <n v="307657.32819999999"/>
    <s v="OPEX"/>
    <s v="0"/>
    <s v="0"/>
    <x v="6"/>
    <x v="1"/>
    <s v="CC23"/>
    <s v="TALLER MECANICO"/>
    <s v="BACHAS"/>
  </r>
  <r>
    <d v="2026-02-08T00:00:00"/>
    <s v="Zavalia Lagos, Marina"/>
    <s v="FA-C 00002-00000085"/>
    <s v="OC 0001-00004592: HONORARIOS_x000a_Servicios profesionales _x000a_Tomas Bollini Enero 26"/>
    <n v="2850000"/>
    <n v="1"/>
    <s v="UN "/>
    <n v="306660.93810000003"/>
    <s v="OPEX"/>
    <s v="VARIABLE"/>
    <s v="INDIRECTO"/>
    <x v="4"/>
    <x v="5"/>
    <s v="CC1"/>
    <s v="LEGALES"/>
    <s v="ADM"/>
  </r>
  <r>
    <d v="2026-02-28T00:00:00"/>
    <s v="WORMS-RRHH"/>
    <s v="FRANCO BRUNO"/>
    <s v="DISPOSICION FINAL DE R. LIQUIDOS"/>
    <n v="2029818.9594000001"/>
    <n v="1"/>
    <s v="#RRHH"/>
    <n v="304472.84389999998"/>
    <s v="OPEX"/>
    <s v="0"/>
    <s v="0"/>
    <x v="6"/>
    <x v="3"/>
    <s v="CC25"/>
    <s v="DISPOSICION FINAL DE R. LIQUIDOS"/>
    <s v="DISP. FINAL RESIDUOS LÍQUIDOS"/>
  </r>
  <r>
    <d v="2026-02-28T00:00:00"/>
    <s v="IMPUESTOS"/>
    <s v="imp2"/>
    <s v="IMPUESTOS"/>
    <n v="5039229.71"/>
    <n v="1"/>
    <s v="UN "/>
    <n v="301300.9791"/>
    <s v="OPEX"/>
    <s v="VARIABLE"/>
    <s v="INDIRECTO"/>
    <x v="7"/>
    <x v="3"/>
    <s v="CC1"/>
    <s v="GASTOS BANCARIOS"/>
    <s v="DISP. FINAL RESIDUOS LÍQUIDOS"/>
  </r>
  <r>
    <d v="2026-02-28T00:00:00"/>
    <s v="WORMS-RRHH"/>
    <s v="AREVALO MARCOS AXEL"/>
    <s v="TALLER MECANICO"/>
    <n v="1992393.3816"/>
    <n v="1"/>
    <s v="#RRHH"/>
    <n v="298859.00719999999"/>
    <s v="OPEX"/>
    <s v="0"/>
    <s v="0"/>
    <x v="6"/>
    <x v="0"/>
    <s v="CC23"/>
    <s v="TALLER MECANICO"/>
    <s v="EXPORTACION"/>
  </r>
  <r>
    <d v="2026-02-13T00:00:00"/>
    <s v="Richetti, Adrian Leonardo"/>
    <s v="FA-A 00005-00003622"/>
    <s v="INVERSION"/>
    <n v="2851.84"/>
    <n v="86.48"/>
    <s v="UN "/>
    <n v="298418.82"/>
    <s v="CAPEX"/>
    <s v="VARIABLE"/>
    <s v="INDIRECTO"/>
    <x v="2"/>
    <x v="5"/>
    <s v="CC4"/>
    <s v="PROYECTO 6"/>
    <s v="PILETAS"/>
  </r>
  <r>
    <d v="2026-02-28T00:00:00"/>
    <s v="WORMS-RRHH"/>
    <s v="HONORES ANDRES"/>
    <s v="REACTOR"/>
    <n v="3780940.6891000001"/>
    <n v="1"/>
    <s v="#RRHH"/>
    <n v="294073.16470000002"/>
    <s v="OPEX"/>
    <s v="0"/>
    <s v="0"/>
    <x v="6"/>
    <x v="1"/>
    <s v="CC15"/>
    <s v="REACTOR"/>
    <s v="BACHAS"/>
  </r>
  <r>
    <d v="2026-02-28T00:00:00"/>
    <s v="WORMS-RRHH"/>
    <s v="HONORES ANDRES"/>
    <s v="REACTOR"/>
    <n v="3780940.6891000001"/>
    <n v="1"/>
    <s v="#RRHH"/>
    <n v="294073.16470000002"/>
    <s v="OPEX"/>
    <s v="0"/>
    <s v="0"/>
    <x v="6"/>
    <x v="7"/>
    <s v="CC15"/>
    <s v="REACTOR"/>
    <s v="CEREAL &amp; POLVILLO"/>
  </r>
  <r>
    <d v="2026-02-28T00:00:00"/>
    <s v="WORMS-RRHH"/>
    <s v="HONORES ANDRES"/>
    <s v="REACTOR"/>
    <n v="3780940.6891000001"/>
    <n v="1"/>
    <s v="#RRHH"/>
    <n v="294073.16470000002"/>
    <s v="OPEX"/>
    <s v="0"/>
    <s v="0"/>
    <x v="6"/>
    <x v="8"/>
    <s v="CC15"/>
    <s v="REACTOR"/>
    <s v="COMPOST &amp; FERTILIZANTES"/>
  </r>
  <r>
    <d v="2026-02-28T00:00:00"/>
    <s v="WORMS-RRHH"/>
    <s v="HONORES ANDRES"/>
    <s v="REACTOR"/>
    <n v="3780940.6891000001"/>
    <n v="1"/>
    <s v="#RRHH"/>
    <n v="294073.16470000002"/>
    <s v="OPEX"/>
    <s v="0"/>
    <s v="0"/>
    <x v="6"/>
    <x v="3"/>
    <s v="CC15"/>
    <s v="REACTOR"/>
    <s v="DISP. FINAL RESIDUOS LÍQUIDOS"/>
  </r>
  <r>
    <d v="2026-02-28T00:00:00"/>
    <s v="WORMS-RRHH"/>
    <s v="HONORES ANDRES"/>
    <s v="REACTOR"/>
    <n v="3780940.6891000001"/>
    <n v="1"/>
    <s v="#RRHH"/>
    <n v="294073.16470000002"/>
    <s v="OPEX"/>
    <s v="0"/>
    <s v="0"/>
    <x v="6"/>
    <x v="6"/>
    <s v="CC15"/>
    <s v="REACTOR"/>
    <s v="DISP. FINAL RESIDUOS SÓLIDOS"/>
  </r>
  <r>
    <d v="2026-02-28T00:00:00"/>
    <s v="WORMS-RRHH"/>
    <s v="HONORES ANDRES"/>
    <s v="REACTOR"/>
    <n v="3780940.6891000001"/>
    <n v="1"/>
    <s v="#RRHH"/>
    <n v="294073.16470000002"/>
    <s v="OPEX"/>
    <s v="0"/>
    <s v="0"/>
    <x v="6"/>
    <x v="0"/>
    <s v="CC15"/>
    <s v="REACTOR"/>
    <s v="EXPORTACION"/>
  </r>
  <r>
    <d v="2026-02-28T00:00:00"/>
    <s v="WORMS-RRHH"/>
    <s v="HONORES ANDRES"/>
    <s v="REACTOR"/>
    <n v="3780940.6891000001"/>
    <n v="1"/>
    <s v="#RRHH"/>
    <n v="294073.16470000002"/>
    <s v="OPEX"/>
    <s v="0"/>
    <s v="0"/>
    <x v="6"/>
    <x v="4"/>
    <s v="CC15"/>
    <s v="REACTOR"/>
    <s v="NFU"/>
  </r>
  <r>
    <d v="2026-02-28T00:00:00"/>
    <s v="WORMS-RRHH"/>
    <s v="HONORES ANDRES"/>
    <s v="REACTOR"/>
    <n v="3780940.6891000001"/>
    <n v="1"/>
    <s v="#RRHH"/>
    <n v="294073.16470000002"/>
    <s v="OPEX"/>
    <s v="0"/>
    <s v="0"/>
    <x v="6"/>
    <x v="5"/>
    <s v="CC15"/>
    <s v="REACTOR"/>
    <s v="PILETAS"/>
  </r>
  <r>
    <d v="2026-02-28T00:00:00"/>
    <s v="WORMS-RRHH"/>
    <s v="HONORES ANDRES"/>
    <s v="REACTOR"/>
    <n v="3780940.6891000001"/>
    <n v="1"/>
    <s v="#RRHH"/>
    <n v="294073.16470000002"/>
    <s v="OPEX"/>
    <s v="0"/>
    <s v="0"/>
    <x v="6"/>
    <x v="2"/>
    <s v="CC15"/>
    <s v="REACTOR"/>
    <s v="REACTORES"/>
  </r>
  <r>
    <d v="2026-02-28T00:00:00"/>
    <s v="WORMS-RRHH"/>
    <s v="PEREZ, MATIAS ROMAN"/>
    <s v="INTENDENCIA"/>
    <n v="3671564.7894000001"/>
    <n v="1"/>
    <s v="#RRHH"/>
    <n v="293725.18320000003"/>
    <s v="OPEX"/>
    <s v="0"/>
    <s v="0"/>
    <x v="6"/>
    <x v="7"/>
    <s v="CC27"/>
    <s v="INTENDENCIA"/>
    <s v="CEREAL &amp; POLVILLO"/>
  </r>
  <r>
    <d v="2026-02-26T00:00:00"/>
    <s v="Mercado Pago"/>
    <s v="OCOM/2026/0169"/>
    <s v="SERVICIOS_x000a_Pago de seguro de camiones"/>
    <n v="400000"/>
    <n v="1"/>
    <s v="UN "/>
    <n v="293644.19559999998"/>
    <s v="OPEX"/>
    <s v="VARIABLE"/>
    <s v="INDIRECTO"/>
    <x v="4"/>
    <x v="0"/>
    <s v="CC1"/>
    <s v="SEGURO"/>
    <s v="INTENDENCIA"/>
  </r>
  <r>
    <d v="2026-02-19T00:00:00"/>
    <s v="Chirichigno, Mario Alejandro"/>
    <s v="FA-C 00003-00000212"/>
    <s v="INVERSION_x000a_etapa 2_x000a_proyecto 50"/>
    <n v="2727314"/>
    <n v="1"/>
    <s v="UN "/>
    <n v="293459.88410000002"/>
    <s v="CAPEX"/>
    <s v="VARIABLE"/>
    <s v="INDIRECTO"/>
    <x v="2"/>
    <x v="5"/>
    <s v="CC1"/>
    <s v="PROYECTO 50"/>
    <s v="INTENDENCIA"/>
  </r>
  <r>
    <d v="2026-02-28T00:00:00"/>
    <s v="WORMS-RRHH"/>
    <s v="PETERS DIAZ, RAMÓN RICARDO"/>
    <s v="LABORATORIO"/>
    <n v="2081874.696"/>
    <n v="1"/>
    <s v="#RRHH"/>
    <n v="291462.45740000001"/>
    <s v="OPEX"/>
    <s v="0"/>
    <s v="0"/>
    <x v="6"/>
    <x v="5"/>
    <s v="CC17"/>
    <s v="LABORATORIO"/>
    <s v="PILETAS"/>
  </r>
  <r>
    <d v="2026-02-28T00:00:00"/>
    <s v="WORMS-RRHH"/>
    <s v="MARTINEZ JUAN PABLO"/>
    <s v="MANTENIMIENTO"/>
    <n v="1942605.1513"/>
    <n v="1"/>
    <s v="#RRHH"/>
    <n v="291390.77269999997"/>
    <s v="OPEX"/>
    <s v="0"/>
    <s v="0"/>
    <x v="6"/>
    <x v="0"/>
    <s v="CC19"/>
    <s v="MANTENIMIENTO"/>
    <s v="EXPORTACION"/>
  </r>
  <r>
    <d v="2026-02-28T00:00:00"/>
    <s v="WORMS-RRHH"/>
    <s v="OVANDO, BRYAN EZEQUIEL"/>
    <s v="MANTENIMIENTO"/>
    <n v="1928700.0708999999"/>
    <n v="1"/>
    <s v="#RRHH"/>
    <n v="289305.01059999998"/>
    <s v="OPEX"/>
    <s v="0"/>
    <s v="0"/>
    <x v="6"/>
    <x v="0"/>
    <s v="CC19"/>
    <s v="MANTENIMIENTO"/>
    <s v="EXPORTACION"/>
  </r>
  <r>
    <d v="2026-02-28T00:00:00"/>
    <s v="WORMS-RRHH"/>
    <s v="LUQUE, ADRIAN"/>
    <s v="TALLER MECANICO"/>
    <n v="4107684.4304"/>
    <n v="1"/>
    <s v="#RRHH"/>
    <n v="287537.91009999998"/>
    <s v="OPEX"/>
    <s v="0"/>
    <s v="0"/>
    <x v="6"/>
    <x v="7"/>
    <s v="CC23"/>
    <s v="TALLER MECANICO"/>
    <s v="CEREAL &amp; POLVILLO"/>
  </r>
  <r>
    <d v="2026-02-28T00:00:00"/>
    <s v="WORMS-RRHH"/>
    <s v="LUQUE, ADRIAN"/>
    <s v="TALLER MECANICO"/>
    <n v="4107684.4304"/>
    <n v="1"/>
    <s v="#RRHH"/>
    <n v="287537.91009999998"/>
    <s v="OPEX"/>
    <s v="0"/>
    <s v="0"/>
    <x v="6"/>
    <x v="8"/>
    <s v="CC23"/>
    <s v="TALLER MECANICO"/>
    <s v="COMPOST &amp; FERTILIZANTES"/>
  </r>
  <r>
    <d v="2026-02-28T00:00:00"/>
    <s v="WORMS-RRHH"/>
    <s v="LOPEZ JESUS"/>
    <s v="LOGISTICA"/>
    <n v="2394868.4076999999"/>
    <n v="1"/>
    <s v="#RRHH"/>
    <n v="287384.20890000003"/>
    <s v="OPEX"/>
    <s v="0"/>
    <s v="0"/>
    <x v="6"/>
    <x v="4"/>
    <s v="CC18"/>
    <s v="LOGISTICA"/>
    <s v="NFU"/>
  </r>
  <r>
    <d v="2026-02-06T00:00:00"/>
    <s v="S I R Sociedad De Responsabilidad Limitada"/>
    <s v="FA-A 00006-00021362"/>
    <s v="OC 0001-00004562: INVERSION_x000a_¨Proyecto 35_x000a_Codo ac rl 2&quot; a 90 sch 20_x000a_"/>
    <n v="8906"/>
    <n v="20"/>
    <s v="UN "/>
    <n v="282656"/>
    <s v="CAPEX"/>
    <s v="VARIABLE"/>
    <s v="INDIRECTO"/>
    <x v="2"/>
    <x v="1"/>
    <s v="CC6"/>
    <s v="PROYECTO 35"/>
    <s v="BACHAS"/>
  </r>
  <r>
    <d v="2026-02-28T00:00:00"/>
    <s v="WORMS-RRHH"/>
    <s v="DI FRANCESCO SERGIO MAXIMILIANO"/>
    <s v="LOGISTICA"/>
    <n v="1411534.0728"/>
    <n v="1"/>
    <s v="#RRHH"/>
    <n v="282306.81459999998"/>
    <s v="OPEX"/>
    <s v="0"/>
    <s v="0"/>
    <x v="6"/>
    <x v="0"/>
    <s v="CC18"/>
    <s v="LOGISTICA"/>
    <s v="EXPORTACION"/>
  </r>
  <r>
    <d v="2026-02-28T00:00:00"/>
    <s v="WORMS-RRHH"/>
    <s v="PARDEL, MAURO"/>
    <s v="PORTERIA"/>
    <n v="2629398.3793000001"/>
    <n v="1"/>
    <s v="#RRHH"/>
    <n v="280819.74690000003"/>
    <s v="OPEX"/>
    <s v="0"/>
    <s v="0"/>
    <x v="6"/>
    <x v="0"/>
    <s v="CC22"/>
    <s v="PORTERIA"/>
    <s v="EXPORTACION"/>
  </r>
  <r>
    <d v="2026-02-28T00:00:00"/>
    <s v="MARTINS, JOAQUIN"/>
    <s v="prod8"/>
    <s v=" GASOIL G3"/>
    <n v="1754"/>
    <n v="4031"/>
    <s v="Lts"/>
    <n v="280520.05810000002"/>
    <s v="OPEX"/>
    <s v="VARIABLE"/>
    <s v="DIRECTO"/>
    <x v="5"/>
    <x v="2"/>
    <s v="CC1"/>
    <s v=" GASOIL G3"/>
    <s v="INTENDENCIA"/>
  </r>
  <r>
    <d v="2026-02-28T00:00:00"/>
    <s v="WORMS-RRHH"/>
    <s v="AREVALO MARCOS AXEL"/>
    <s v="TALLER MECANICO"/>
    <n v="1992393.3816"/>
    <n v="1"/>
    <s v="#RRHH"/>
    <n v="278935.07339999999"/>
    <s v="OPEX"/>
    <s v="0"/>
    <s v="0"/>
    <x v="6"/>
    <x v="1"/>
    <s v="CC23"/>
    <s v="TALLER MECANICO"/>
    <s v="BACHAS"/>
  </r>
  <r>
    <d v="2026-02-28T00:00:00"/>
    <s v="WORMS-RRHH"/>
    <s v="LOPEZ, AGUSTÍN ALBERTO"/>
    <s v="PORTERIA"/>
    <n v="2599197.3316000002"/>
    <n v="1"/>
    <s v="#RRHH"/>
    <n v="277594.27500000002"/>
    <s v="OPEX"/>
    <s v="0"/>
    <s v="0"/>
    <x v="6"/>
    <x v="0"/>
    <s v="CC22"/>
    <s v="PORTERIA"/>
    <s v="EXPORTACION"/>
  </r>
  <r>
    <d v="2026-02-28T00:00:00"/>
    <s v="IMPUESTOS"/>
    <s v="imp6"/>
    <s v="IMPUESTOS"/>
    <n v="274451.49"/>
    <n v="1"/>
    <s v="UN "/>
    <n v="274451.49"/>
    <s v="OPEX"/>
    <s v="VARIABLE"/>
    <s v="INDIRECTO"/>
    <x v="7"/>
    <x v="5"/>
    <s v="CC4"/>
    <s v="DREI PILETAS"/>
    <s v="PILETAS"/>
  </r>
  <r>
    <d v="2026-02-28T00:00:00"/>
    <s v="WORMS-RRHH"/>
    <s v="BAEZ SEBASTIAN ERNESTO"/>
    <s v="MANTENIMIENTO"/>
    <n v="1351482.1973999999"/>
    <n v="1"/>
    <s v="#RRHH"/>
    <n v="270296.43949999998"/>
    <s v="OPEX"/>
    <s v="0"/>
    <s v="0"/>
    <x v="6"/>
    <x v="2"/>
    <s v="CC19"/>
    <s v="MANTENIMIENTO"/>
    <s v="REACTORES"/>
  </r>
  <r>
    <d v="2026-02-28T00:00:00"/>
    <s v="WORMS-RRHH"/>
    <s v="MAIDANA, JOSE RAMON"/>
    <s v="INTENDENCIA"/>
    <n v="2416515.0120999999"/>
    <n v="1"/>
    <s v="#RRHH"/>
    <n v="265816.65130000003"/>
    <s v="OPEX"/>
    <s v="0"/>
    <s v="0"/>
    <x v="6"/>
    <x v="1"/>
    <s v="CC27"/>
    <s v="INTENDENCIA"/>
    <s v="BACHAS"/>
  </r>
  <r>
    <d v="2026-02-28T00:00:00"/>
    <s v="WORMS-RRHH"/>
    <s v="MAIDANA, JOSE RAMON"/>
    <s v="INTENDENCIA"/>
    <n v="2416515.0120999999"/>
    <n v="1"/>
    <s v="#RRHH"/>
    <n v="265816.65130000003"/>
    <s v="OPEX"/>
    <s v="0"/>
    <s v="0"/>
    <x v="6"/>
    <x v="3"/>
    <s v="CC27"/>
    <s v="INTENDENCIA"/>
    <s v="DISP. FINAL RESIDUOS LÍQUIDOS"/>
  </r>
  <r>
    <d v="2026-02-28T00:00:00"/>
    <s v="WORMS-RRHH"/>
    <s v="MAIDANA, JOSE RAMON"/>
    <s v="INTENDENCIA"/>
    <n v="2416515.0120999999"/>
    <n v="1"/>
    <s v="#RRHH"/>
    <n v="265816.65130000003"/>
    <s v="OPEX"/>
    <s v="0"/>
    <s v="0"/>
    <x v="6"/>
    <x v="0"/>
    <s v="CC27"/>
    <s v="INTENDENCIA"/>
    <s v="EXPORTACION"/>
  </r>
  <r>
    <d v="2026-02-28T00:00:00"/>
    <s v="WORMS-RRHH"/>
    <s v="MAIDANA, JOSE RAMON"/>
    <s v="INTENDENCIA"/>
    <n v="2416515.0120999999"/>
    <n v="1"/>
    <s v="#RRHH"/>
    <n v="265816.65130000003"/>
    <s v="OPEX"/>
    <s v="0"/>
    <s v="0"/>
    <x v="6"/>
    <x v="4"/>
    <s v="CC27"/>
    <s v="INTENDENCIA"/>
    <s v="NFU"/>
  </r>
  <r>
    <d v="2026-02-28T00:00:00"/>
    <s v="WORMS-RRHH"/>
    <s v="MAIDANA, JOSE RAMON"/>
    <s v="INTENDENCIA"/>
    <n v="2416515.0120999999"/>
    <n v="1"/>
    <s v="#RRHH"/>
    <n v="265816.65130000003"/>
    <s v="OPEX"/>
    <s v="0"/>
    <s v="0"/>
    <x v="6"/>
    <x v="5"/>
    <s v="CC27"/>
    <s v="INTENDENCIA"/>
    <s v="PILETAS"/>
  </r>
  <r>
    <d v="2026-02-28T00:00:00"/>
    <s v="WORMS-RRHH"/>
    <s v="MAIDANA, JOSE RAMON"/>
    <s v="INTENDENCIA"/>
    <n v="2416515.0120999999"/>
    <n v="1"/>
    <s v="#RRHH"/>
    <n v="265816.65130000003"/>
    <s v="OPEX"/>
    <s v="0"/>
    <s v="0"/>
    <x v="6"/>
    <x v="2"/>
    <s v="CC27"/>
    <s v="INTENDENCIA"/>
    <s v="REACTORES"/>
  </r>
  <r>
    <d v="2026-02-06T00:00:00"/>
    <s v="Comercial Uritorco S. R. L. (w)"/>
    <s v="FA-A 00001-00008570"/>
    <s v="OC 0001-00004568: REPARACIONES_x000a_pala ancha_x000a_pala punta_x000a_Escobillón_x000a_Grampa "/>
    <n v="89116.39"/>
    <n v="1"/>
    <s v="UN "/>
    <n v="264625.98"/>
    <s v="OPEX"/>
    <s v="VARIABLE"/>
    <s v="INDIRECTO"/>
    <x v="13"/>
    <x v="2"/>
    <s v="CC5"/>
    <s v="BIEN DE USO "/>
    <s v="REACTORES"/>
  </r>
  <r>
    <d v="2026-02-28T00:00:00"/>
    <s v="WORMS-RRHH"/>
    <s v="PELUZZA, CLAUDIA"/>
    <s v="ADMINISTRACION"/>
    <n v="3387545.4304"/>
    <n v="1"/>
    <s v="#RRHH"/>
    <n v="263475.75569999998"/>
    <s v="OPEX"/>
    <s v="0"/>
    <s v="0"/>
    <x v="6"/>
    <x v="1"/>
    <s v="CC15"/>
    <s v="ADMINISTRACION"/>
    <s v="BACHAS"/>
  </r>
  <r>
    <d v="2026-02-28T00:00:00"/>
    <s v="WORMS-RRHH"/>
    <s v="PELUZZA, CLAUDIA"/>
    <s v="ADMINISTRACION"/>
    <n v="3387545.4304"/>
    <n v="1"/>
    <s v="#RRHH"/>
    <n v="263475.75569999998"/>
    <s v="OPEX"/>
    <s v="0"/>
    <s v="0"/>
    <x v="6"/>
    <x v="7"/>
    <s v="CC15"/>
    <s v="ADMINISTRACION"/>
    <s v="CEREAL &amp; POLVILLO"/>
  </r>
  <r>
    <d v="2026-02-28T00:00:00"/>
    <s v="WORMS-RRHH"/>
    <s v="PELUZZA, CLAUDIA"/>
    <s v="ADMINISTRACION"/>
    <n v="3387545.4304"/>
    <n v="1"/>
    <s v="#RRHH"/>
    <n v="263475.75569999998"/>
    <s v="OPEX"/>
    <s v="0"/>
    <s v="0"/>
    <x v="6"/>
    <x v="8"/>
    <s v="CC15"/>
    <s v="ADMINISTRACION"/>
    <s v="COMPOST &amp; FERTILIZANTES"/>
  </r>
  <r>
    <d v="2026-02-28T00:00:00"/>
    <s v="WORMS-RRHH"/>
    <s v="PELUZZA, CLAUDIA"/>
    <s v="ADMINISTRACION"/>
    <n v="3387545.4304"/>
    <n v="1"/>
    <s v="#RRHH"/>
    <n v="263475.75569999998"/>
    <s v="OPEX"/>
    <s v="0"/>
    <s v="0"/>
    <x v="6"/>
    <x v="3"/>
    <s v="CC15"/>
    <s v="ADMINISTRACION"/>
    <s v="DISP. FINAL RESIDUOS LÍQUIDOS"/>
  </r>
  <r>
    <d v="2026-02-28T00:00:00"/>
    <s v="WORMS-RRHH"/>
    <s v="PELUZZA, CLAUDIA"/>
    <s v="ADMINISTRACION"/>
    <n v="3387545.4304"/>
    <n v="1"/>
    <s v="#RRHH"/>
    <n v="263475.75569999998"/>
    <s v="OPEX"/>
    <s v="0"/>
    <s v="0"/>
    <x v="6"/>
    <x v="6"/>
    <s v="CC15"/>
    <s v="ADMINISTRACION"/>
    <s v="DISP. FINAL RESIDUOS SÓLIDOS"/>
  </r>
  <r>
    <d v="2026-02-28T00:00:00"/>
    <s v="WORMS-RRHH"/>
    <s v="PELUZZA, CLAUDIA"/>
    <s v="ADMINISTRACION"/>
    <n v="3387545.4304"/>
    <n v="1"/>
    <s v="#RRHH"/>
    <n v="263475.75569999998"/>
    <s v="OPEX"/>
    <s v="0"/>
    <s v="0"/>
    <x v="6"/>
    <x v="0"/>
    <s v="CC15"/>
    <s v="ADMINISTRACION"/>
    <s v="EXPORTACION"/>
  </r>
  <r>
    <d v="2026-02-28T00:00:00"/>
    <s v="WORMS-RRHH"/>
    <s v="PELUZZA, CLAUDIA"/>
    <s v="ADMINISTRACION"/>
    <n v="3387545.4304"/>
    <n v="1"/>
    <s v="#RRHH"/>
    <n v="263475.75569999998"/>
    <s v="OPEX"/>
    <s v="0"/>
    <s v="0"/>
    <x v="6"/>
    <x v="4"/>
    <s v="CC15"/>
    <s v="ADMINISTRACION"/>
    <s v="NFU"/>
  </r>
  <r>
    <d v="2026-02-28T00:00:00"/>
    <s v="WORMS-RRHH"/>
    <s v="PELUZZA, CLAUDIA"/>
    <s v="ADMINISTRACION"/>
    <n v="3387545.4304"/>
    <n v="1"/>
    <s v="#RRHH"/>
    <n v="263475.75569999998"/>
    <s v="OPEX"/>
    <s v="0"/>
    <s v="0"/>
    <x v="6"/>
    <x v="5"/>
    <s v="CC15"/>
    <s v="ADMINISTRACION"/>
    <s v="PILETAS"/>
  </r>
  <r>
    <d v="2026-02-28T00:00:00"/>
    <s v="WORMS-RRHH"/>
    <s v="PELUZZA, CLAUDIA"/>
    <s v="ADMINISTRACION"/>
    <n v="3387545.4304"/>
    <n v="1"/>
    <s v="#RRHH"/>
    <n v="263475.75569999998"/>
    <s v="OPEX"/>
    <s v="0"/>
    <s v="0"/>
    <x v="6"/>
    <x v="2"/>
    <s v="CC15"/>
    <s v="ADMINISTRACION"/>
    <s v="REACTORES"/>
  </r>
  <r>
    <d v="2026-02-28T00:00:00"/>
    <s v="WORMS-RRHH"/>
    <s v="BAEZ HECTOR JOAQUIN"/>
    <s v="TALLER MECANICO"/>
    <n v="1749819.9905000001"/>
    <n v="1"/>
    <s v="#RRHH"/>
    <n v="262472.99859999999"/>
    <s v="OPEX"/>
    <s v="0"/>
    <s v="0"/>
    <x v="6"/>
    <x v="0"/>
    <s v="CC23"/>
    <s v="TALLER MECANICO"/>
    <s v="EXPORTACION"/>
  </r>
  <r>
    <d v="2026-02-28T00:00:00"/>
    <s v="WORMS-RRHH"/>
    <s v="REY ROLANDO"/>
    <s v="LOGISTICA"/>
    <n v="1824756.7154000001"/>
    <n v="1"/>
    <s v="#RRHH"/>
    <n v="255465.94020000001"/>
    <s v="OPEX"/>
    <s v="0"/>
    <s v="0"/>
    <x v="6"/>
    <x v="2"/>
    <s v="CC18"/>
    <s v="LOGISTICA"/>
    <s v="REACTORES"/>
  </r>
  <r>
    <d v="2026-02-28T00:00:00"/>
    <s v="WORMS-RRHH"/>
    <s v="SANTA CRUZ, ANA CIELO"/>
    <s v="LABORATORIO"/>
    <n v="1813694.9571"/>
    <n v="1"/>
    <s v="#RRHH"/>
    <n v="253917.29399999999"/>
    <s v="OPEX"/>
    <s v="0"/>
    <s v="0"/>
    <x v="6"/>
    <x v="5"/>
    <s v="CC17"/>
    <s v="LABORATORIO"/>
    <s v="PILETAS"/>
  </r>
  <r>
    <d v="2026-02-10T00:00:00"/>
    <s v="Servitubos S.R.L."/>
    <s v="FA-A 00005-00015672"/>
    <s v="OC 0001-00004633: INVERSION_x000a_T.Pvc.san.clot.160x3,2z4m"/>
    <n v="27728.93"/>
    <n v="70"/>
    <s v="UN "/>
    <n v="252714.4768"/>
    <s v="CAPEX"/>
    <s v="VARIABLE"/>
    <s v="INDIRECTO"/>
    <x v="2"/>
    <x v="5"/>
    <s v="CC1"/>
    <s v="MANTENIMIENTO Y ORDEN"/>
    <s v="INTENDENCIA"/>
  </r>
  <r>
    <d v="2026-02-19T00:00:00"/>
    <s v="Cina, Dario Ruben"/>
    <s v="FA-A 00002-00000007"/>
    <s v="INVERSION_x000a_Nunevo pozo de agua"/>
    <n v="6416280"/>
    <n v="1"/>
    <s v="UN "/>
    <n v="251677.66190000001"/>
    <s v="CAPEX"/>
    <s v="VARIABLE"/>
    <s v="INDIRECTO"/>
    <x v="2"/>
    <x v="1"/>
    <s v="CC1"/>
    <s v="PROYECTO 50"/>
    <s v="INTENDENCIA"/>
  </r>
  <r>
    <d v="2026-02-28T00:00:00"/>
    <s v="WORMS-RRHH"/>
    <s v="GONZALEZ ESTEBAN JOEL"/>
    <s v="DISPOSICION FINAL DE R. LIQUIDOS"/>
    <n v="1655736.9072"/>
    <n v="1"/>
    <s v="#RRHH"/>
    <n v="248360.5361"/>
    <s v="OPEX"/>
    <s v="0"/>
    <s v="0"/>
    <x v="6"/>
    <x v="3"/>
    <s v="CC25"/>
    <s v="DISPOSICION FINAL DE R. LIQUIDOS"/>
    <s v="DISP. FINAL RESIDUOS LÍQUIDOS"/>
  </r>
  <r>
    <d v="2026-02-28T00:00:00"/>
    <s v="WORMS-RRHH"/>
    <s v="PANZANELLA, EDUARDO JAVIER"/>
    <s v="PORTERIA"/>
    <n v="2316608.0606999998"/>
    <n v="1"/>
    <s v="#RRHH"/>
    <n v="247413.7409"/>
    <s v="OPEX"/>
    <s v="0"/>
    <s v="0"/>
    <x v="6"/>
    <x v="0"/>
    <s v="CC22"/>
    <s v="PORTERIA"/>
    <s v="EXPORTACION"/>
  </r>
  <r>
    <d v="2026-02-28T00:00:00"/>
    <s v="WORMS-RRHH"/>
    <s v="LUQUE, ADRIAN"/>
    <s v="TALLER MECANICO"/>
    <n v="4107684.4304"/>
    <n v="1"/>
    <s v="#RRHH"/>
    <n v="246461.06580000001"/>
    <s v="OPEX"/>
    <s v="0"/>
    <s v="0"/>
    <x v="6"/>
    <x v="3"/>
    <s v="CC23"/>
    <s v="TALLER MECANICO"/>
    <s v="DISP. FINAL RESIDUOS LÍQUIDOS"/>
  </r>
  <r>
    <d v="2026-02-28T00:00:00"/>
    <s v="WORMS-RRHH"/>
    <s v="ISOLA, GIULIANA"/>
    <s v="ADMINISTRACION"/>
    <n v="3167989.9956999999"/>
    <n v="1"/>
    <s v="#RRHH"/>
    <n v="246399.2219"/>
    <s v="OPEX"/>
    <s v="0"/>
    <s v="0"/>
    <x v="6"/>
    <x v="1"/>
    <s v="CC15"/>
    <s v="ADMINISTRACION"/>
    <s v="BACHAS"/>
  </r>
  <r>
    <d v="2026-02-28T00:00:00"/>
    <s v="WORMS-RRHH"/>
    <s v="ISOLA, GIULIANA"/>
    <s v="ADMINISTRACION"/>
    <n v="3167989.9956999999"/>
    <n v="1"/>
    <s v="#RRHH"/>
    <n v="246399.2219"/>
    <s v="OPEX"/>
    <s v="0"/>
    <s v="0"/>
    <x v="6"/>
    <x v="7"/>
    <s v="CC15"/>
    <s v="ADMINISTRACION"/>
    <s v="CEREAL &amp; POLVILLO"/>
  </r>
  <r>
    <d v="2026-02-28T00:00:00"/>
    <s v="WORMS-RRHH"/>
    <s v="ISOLA, GIULIANA"/>
    <s v="ADMINISTRACION"/>
    <n v="3167989.9956999999"/>
    <n v="1"/>
    <s v="#RRHH"/>
    <n v="246399.2219"/>
    <s v="OPEX"/>
    <s v="0"/>
    <s v="0"/>
    <x v="6"/>
    <x v="8"/>
    <s v="CC15"/>
    <s v="ADMINISTRACION"/>
    <s v="COMPOST &amp; FERTILIZANTES"/>
  </r>
  <r>
    <d v="2026-02-28T00:00:00"/>
    <s v="WORMS-RRHH"/>
    <s v="ISOLA, GIULIANA"/>
    <s v="ADMINISTRACION"/>
    <n v="3167989.9956999999"/>
    <n v="1"/>
    <s v="#RRHH"/>
    <n v="246399.2219"/>
    <s v="OPEX"/>
    <s v="0"/>
    <s v="0"/>
    <x v="6"/>
    <x v="3"/>
    <s v="CC15"/>
    <s v="ADMINISTRACION"/>
    <s v="DISP. FINAL RESIDUOS LÍQUIDOS"/>
  </r>
  <r>
    <d v="2026-02-28T00:00:00"/>
    <s v="WORMS-RRHH"/>
    <s v="ISOLA, GIULIANA"/>
    <s v="ADMINISTRACION"/>
    <n v="3167989.9956999999"/>
    <n v="1"/>
    <s v="#RRHH"/>
    <n v="246399.2219"/>
    <s v="OPEX"/>
    <s v="0"/>
    <s v="0"/>
    <x v="6"/>
    <x v="6"/>
    <s v="CC15"/>
    <s v="ADMINISTRACION"/>
    <s v="DISP. FINAL RESIDUOS SÓLIDOS"/>
  </r>
  <r>
    <d v="2026-02-28T00:00:00"/>
    <s v="WORMS-RRHH"/>
    <s v="ISOLA, GIULIANA"/>
    <s v="ADMINISTRACION"/>
    <n v="3167989.9956999999"/>
    <n v="1"/>
    <s v="#RRHH"/>
    <n v="246399.2219"/>
    <s v="OPEX"/>
    <s v="0"/>
    <s v="0"/>
    <x v="6"/>
    <x v="0"/>
    <s v="CC15"/>
    <s v="ADMINISTRACION"/>
    <s v="EXPORTACION"/>
  </r>
  <r>
    <d v="2026-02-28T00:00:00"/>
    <s v="WORMS-RRHH"/>
    <s v="ISOLA, GIULIANA"/>
    <s v="ADMINISTRACION"/>
    <n v="3167989.9956999999"/>
    <n v="1"/>
    <s v="#RRHH"/>
    <n v="246399.2219"/>
    <s v="OPEX"/>
    <s v="0"/>
    <s v="0"/>
    <x v="6"/>
    <x v="4"/>
    <s v="CC15"/>
    <s v="ADMINISTRACION"/>
    <s v="NFU"/>
  </r>
  <r>
    <d v="2026-02-28T00:00:00"/>
    <s v="WORMS-RRHH"/>
    <s v="ISOLA, GIULIANA"/>
    <s v="ADMINISTRACION"/>
    <n v="3167989.9956999999"/>
    <n v="1"/>
    <s v="#RRHH"/>
    <n v="246399.2219"/>
    <s v="OPEX"/>
    <s v="0"/>
    <s v="0"/>
    <x v="6"/>
    <x v="5"/>
    <s v="CC15"/>
    <s v="ADMINISTRACION"/>
    <s v="PILETAS"/>
  </r>
  <r>
    <d v="2026-02-28T00:00:00"/>
    <s v="WORMS-RRHH"/>
    <s v="ISOLA, GIULIANA"/>
    <s v="ADMINISTRACION"/>
    <n v="3167989.9956999999"/>
    <n v="1"/>
    <s v="#RRHH"/>
    <n v="246399.2219"/>
    <s v="OPEX"/>
    <s v="0"/>
    <s v="0"/>
    <x v="6"/>
    <x v="2"/>
    <s v="CC15"/>
    <s v="ADMINISTRACION"/>
    <s v="REACTORES"/>
  </r>
  <r>
    <d v="2026-02-02T00:00:00"/>
    <s v="Luque, Adrian Pablo"/>
    <s v="FA-C 00001-00000097"/>
    <s v="OC 0001-00004271: INVERSION Batan / skimer acoples"/>
    <n v="246000"/>
    <n v="1"/>
    <s v="UN "/>
    <n v="246000"/>
    <s v="CAPEX"/>
    <s v="VARIABLE"/>
    <s v="DIRECTO"/>
    <x v="2"/>
    <x v="5"/>
    <s v="CC4"/>
    <s v="BIEN DE USO "/>
    <s v="PILETAS"/>
  </r>
  <r>
    <d v="2026-02-28T00:00:00"/>
    <s v="WORMS-RRHH"/>
    <s v="BAEZ HECTOR JOAQUIN"/>
    <s v="TALLER MECANICO"/>
    <n v="1749819.9905000001"/>
    <n v="1"/>
    <s v="#RRHH"/>
    <n v="244974.79870000001"/>
    <s v="OPEX"/>
    <s v="0"/>
    <s v="0"/>
    <x v="6"/>
    <x v="1"/>
    <s v="CC23"/>
    <s v="TALLER MECANICO"/>
    <s v="BACHAS"/>
  </r>
  <r>
    <d v="2026-02-28T00:00:00"/>
    <s v="WORMS-RRHH"/>
    <s v="ROMITI MILAGROS"/>
    <s v="LABORATORIO"/>
    <n v="1740103.7392"/>
    <n v="1"/>
    <s v="#RRHH"/>
    <n v="243614.52350000001"/>
    <s v="OPEX"/>
    <s v="0"/>
    <s v="0"/>
    <x v="6"/>
    <x v="5"/>
    <s v="CC17"/>
    <s v="LABORATORIO"/>
    <s v="PILETAS"/>
  </r>
  <r>
    <d v="2026-02-28T00:00:00"/>
    <s v="WORMS-RRHH"/>
    <s v="PACHECO MAURICIO"/>
    <s v="VIGILANCIA"/>
    <n v="2184449.2204"/>
    <n v="1"/>
    <s v="#RRHH"/>
    <n v="242692.30840000001"/>
    <s v="OPEX"/>
    <s v="0"/>
    <s v="0"/>
    <x v="6"/>
    <x v="1"/>
    <s v="CC29"/>
    <s v="VIGILANCIA"/>
    <s v="BACHAS"/>
  </r>
  <r>
    <d v="2026-02-28T00:00:00"/>
    <s v="WORMS-RRHH"/>
    <s v="PACHECO MAURICIO"/>
    <s v="VIGILANCIA"/>
    <n v="2184449.2204"/>
    <n v="1"/>
    <s v="#RRHH"/>
    <n v="242692.30840000001"/>
    <s v="OPEX"/>
    <s v="0"/>
    <s v="0"/>
    <x v="6"/>
    <x v="7"/>
    <s v="CC29"/>
    <s v="VIGILANCIA"/>
    <s v="CEREAL &amp; POLVILLO"/>
  </r>
  <r>
    <d v="2026-02-28T00:00:00"/>
    <s v="WORMS-RRHH"/>
    <s v="PACHECO MAURICIO"/>
    <s v="VIGILANCIA"/>
    <n v="2184449.2204"/>
    <n v="1"/>
    <s v="#RRHH"/>
    <n v="242692.30840000001"/>
    <s v="OPEX"/>
    <s v="0"/>
    <s v="0"/>
    <x v="6"/>
    <x v="8"/>
    <s v="CC29"/>
    <s v="VIGILANCIA"/>
    <s v="COMPOST &amp; FERTILIZANTES"/>
  </r>
  <r>
    <d v="2026-02-28T00:00:00"/>
    <s v="WORMS-RRHH"/>
    <s v="PACHECO MAURICIO"/>
    <s v="VIGILANCIA"/>
    <n v="2184449.2204"/>
    <n v="1"/>
    <s v="#RRHH"/>
    <n v="242692.30840000001"/>
    <s v="OPEX"/>
    <s v="0"/>
    <s v="0"/>
    <x v="6"/>
    <x v="3"/>
    <s v="CC29"/>
    <s v="VIGILANCIA"/>
    <s v="DISP. FINAL RESIDUOS LÍQUIDOS"/>
  </r>
  <r>
    <d v="2026-02-28T00:00:00"/>
    <s v="WORMS-RRHH"/>
    <s v="PACHECO MAURICIO"/>
    <s v="VIGILANCIA"/>
    <n v="2184449.2204"/>
    <n v="1"/>
    <s v="#RRHH"/>
    <n v="242692.30840000001"/>
    <s v="OPEX"/>
    <s v="0"/>
    <s v="0"/>
    <x v="6"/>
    <x v="6"/>
    <s v="CC29"/>
    <s v="VIGILANCIA"/>
    <s v="DISP. FINAL RESIDUOS SÓLIDOS"/>
  </r>
  <r>
    <d v="2026-02-28T00:00:00"/>
    <s v="WORMS-RRHH"/>
    <s v="PACHECO MAURICIO"/>
    <s v="VIGILANCIA"/>
    <n v="2184449.2204"/>
    <n v="1"/>
    <s v="#RRHH"/>
    <n v="242692.30840000001"/>
    <s v="OPEX"/>
    <s v="0"/>
    <s v="0"/>
    <x v="6"/>
    <x v="0"/>
    <s v="CC29"/>
    <s v="VIGILANCIA"/>
    <s v="EXPORTACION"/>
  </r>
  <r>
    <d v="2026-02-28T00:00:00"/>
    <s v="WORMS-RRHH"/>
    <s v="PACHECO MAURICIO"/>
    <s v="VIGILANCIA"/>
    <n v="2184449.2204"/>
    <n v="1"/>
    <s v="#RRHH"/>
    <n v="242692.30840000001"/>
    <s v="OPEX"/>
    <s v="0"/>
    <s v="0"/>
    <x v="6"/>
    <x v="4"/>
    <s v="CC29"/>
    <s v="VIGILANCIA"/>
    <s v="NFU"/>
  </r>
  <r>
    <d v="2026-02-28T00:00:00"/>
    <s v="WORMS-RRHH"/>
    <s v="PACHECO MAURICIO"/>
    <s v="VIGILANCIA"/>
    <n v="2184449.2204"/>
    <n v="1"/>
    <s v="#RRHH"/>
    <n v="242692.30840000001"/>
    <s v="OPEX"/>
    <s v="0"/>
    <s v="0"/>
    <x v="6"/>
    <x v="5"/>
    <s v="CC29"/>
    <s v="VIGILANCIA"/>
    <s v="PILETAS"/>
  </r>
  <r>
    <d v="2026-02-28T00:00:00"/>
    <s v="WORMS-RRHH"/>
    <s v="PACHECO MAURICIO"/>
    <s v="VIGILANCIA"/>
    <n v="2184449.2204"/>
    <n v="1"/>
    <s v="#RRHH"/>
    <n v="242692.30840000001"/>
    <s v="OPEX"/>
    <s v="0"/>
    <s v="0"/>
    <x v="6"/>
    <x v="2"/>
    <s v="CC29"/>
    <s v="VIGILANCIA"/>
    <s v="REACTORES"/>
  </r>
  <r>
    <d v="2026-02-28T00:00:00"/>
    <s v="WORMS-RRHH"/>
    <s v="MUÑOZ LEANDRO GABRIEL"/>
    <s v="DISPOSICION FINAL DE R. LIQUIDOS"/>
    <n v="1611805.6235"/>
    <n v="1"/>
    <s v="#RRHH"/>
    <n v="241770.84349999999"/>
    <s v="OPEX"/>
    <s v="0"/>
    <s v="0"/>
    <x v="6"/>
    <x v="3"/>
    <s v="CC25"/>
    <s v="DISPOSICION FINAL DE R. LIQUIDOS"/>
    <s v="DISP. FINAL RESIDUOS LÍQUIDOS"/>
  </r>
  <r>
    <d v="2026-02-28T00:00:00"/>
    <s v="WORMS-RRHH"/>
    <s v="CULOTA ANDRES"/>
    <s v="ADMINISTRACION"/>
    <n v="3102992.2573000002"/>
    <n v="1"/>
    <s v="#RRHH"/>
    <n v="241343.84220000001"/>
    <s v="OPEX"/>
    <s v="0"/>
    <s v="0"/>
    <x v="6"/>
    <x v="1"/>
    <s v="CC15"/>
    <s v="ADMINISTRACION"/>
    <s v="BACHAS"/>
  </r>
  <r>
    <d v="2026-02-28T00:00:00"/>
    <s v="WORMS-RRHH"/>
    <s v="CULOTA ANDRES"/>
    <s v="ADMINISTRACION"/>
    <n v="3102992.2573000002"/>
    <n v="1"/>
    <s v="#RRHH"/>
    <n v="241343.84220000001"/>
    <s v="OPEX"/>
    <s v="0"/>
    <s v="0"/>
    <x v="6"/>
    <x v="7"/>
    <s v="CC15"/>
    <s v="ADMINISTRACION"/>
    <s v="CEREAL &amp; POLVILLO"/>
  </r>
  <r>
    <d v="2026-02-28T00:00:00"/>
    <s v="WORMS-RRHH"/>
    <s v="CULOTA ANDRES"/>
    <s v="ADMINISTRACION"/>
    <n v="3102992.2573000002"/>
    <n v="1"/>
    <s v="#RRHH"/>
    <n v="241343.84220000001"/>
    <s v="OPEX"/>
    <s v="0"/>
    <s v="0"/>
    <x v="6"/>
    <x v="8"/>
    <s v="CC15"/>
    <s v="ADMINISTRACION"/>
    <s v="COMPOST &amp; FERTILIZANTES"/>
  </r>
  <r>
    <d v="2026-02-28T00:00:00"/>
    <s v="WORMS-RRHH"/>
    <s v="CULOTA ANDRES"/>
    <s v="ADMINISTRACION"/>
    <n v="3102992.2573000002"/>
    <n v="1"/>
    <s v="#RRHH"/>
    <n v="241343.84220000001"/>
    <s v="OPEX"/>
    <s v="0"/>
    <s v="0"/>
    <x v="6"/>
    <x v="3"/>
    <s v="CC15"/>
    <s v="ADMINISTRACION"/>
    <s v="DISP. FINAL RESIDUOS LÍQUIDOS"/>
  </r>
  <r>
    <d v="2026-02-28T00:00:00"/>
    <s v="WORMS-RRHH"/>
    <s v="CULOTA ANDRES"/>
    <s v="ADMINISTRACION"/>
    <n v="3102992.2573000002"/>
    <n v="1"/>
    <s v="#RRHH"/>
    <n v="241343.84220000001"/>
    <s v="OPEX"/>
    <s v="0"/>
    <s v="0"/>
    <x v="6"/>
    <x v="6"/>
    <s v="CC15"/>
    <s v="ADMINISTRACION"/>
    <s v="DISP. FINAL RESIDUOS SÓLIDOS"/>
  </r>
  <r>
    <d v="2026-02-28T00:00:00"/>
    <s v="WORMS-RRHH"/>
    <s v="CULOTA ANDRES"/>
    <s v="ADMINISTRACION"/>
    <n v="3102992.2573000002"/>
    <n v="1"/>
    <s v="#RRHH"/>
    <n v="241343.84220000001"/>
    <s v="OPEX"/>
    <s v="0"/>
    <s v="0"/>
    <x v="6"/>
    <x v="0"/>
    <s v="CC15"/>
    <s v="ADMINISTRACION"/>
    <s v="EXPORTACION"/>
  </r>
  <r>
    <d v="2026-02-28T00:00:00"/>
    <s v="WORMS-RRHH"/>
    <s v="CULOTA ANDRES"/>
    <s v="ADMINISTRACION"/>
    <n v="3102992.2573000002"/>
    <n v="1"/>
    <s v="#RRHH"/>
    <n v="241343.84220000001"/>
    <s v="OPEX"/>
    <s v="0"/>
    <s v="0"/>
    <x v="6"/>
    <x v="4"/>
    <s v="CC15"/>
    <s v="ADMINISTRACION"/>
    <s v="NFU"/>
  </r>
  <r>
    <d v="2026-02-28T00:00:00"/>
    <s v="WORMS-RRHH"/>
    <s v="CULOTA ANDRES"/>
    <s v="ADMINISTRACION"/>
    <n v="3102992.2573000002"/>
    <n v="1"/>
    <s v="#RRHH"/>
    <n v="241343.84220000001"/>
    <s v="OPEX"/>
    <s v="0"/>
    <s v="0"/>
    <x v="6"/>
    <x v="5"/>
    <s v="CC15"/>
    <s v="ADMINISTRACION"/>
    <s v="PILETAS"/>
  </r>
  <r>
    <d v="2026-02-28T00:00:00"/>
    <s v="WORMS-RRHH"/>
    <s v="CULOTA ANDRES"/>
    <s v="ADMINISTRACION"/>
    <n v="3102992.2573000002"/>
    <n v="1"/>
    <s v="#RRHH"/>
    <n v="241343.84220000001"/>
    <s v="OPEX"/>
    <s v="0"/>
    <s v="0"/>
    <x v="6"/>
    <x v="2"/>
    <s v="CC15"/>
    <s v="ADMINISTRACION"/>
    <s v="REACTORES"/>
  </r>
  <r>
    <d v="2026-02-28T00:00:00"/>
    <s v="WORMS-RRHH"/>
    <s v="VIZCARRA MATIAS LEONEL "/>
    <s v="MANTENIMIENTO"/>
    <n v="1608950.2172000001"/>
    <n v="1"/>
    <s v="#RRHH"/>
    <n v="241342.53260000001"/>
    <s v="OPEX"/>
    <s v="0"/>
    <s v="0"/>
    <x v="6"/>
    <x v="0"/>
    <s v="CC19"/>
    <s v="MANTENIMIENTO"/>
    <s v="EXPORTACION"/>
  </r>
  <r>
    <d v="2026-02-23T00:00:00"/>
    <s v="American Express Argentina S. A."/>
    <s v="OCOM/2026/0163"/>
    <s v="PERSONAL_x000a_tarjeta benjamin"/>
    <n v="328107.75"/>
    <n v="1"/>
    <s v="UN "/>
    <n v="240867.34080000001"/>
    <s v="OPEX"/>
    <s v="VARIABLE"/>
    <s v="INDIRECTO"/>
    <x v="6"/>
    <x v="0"/>
    <s v="CC1"/>
    <s v="SISTEMA"/>
    <s v="ADM"/>
  </r>
  <r>
    <d v="2026-02-28T00:00:00"/>
    <s v="WORMS-RRHH"/>
    <s v="DI FRANCESCO SERGIO MAXIMILIANO"/>
    <s v="LOGISTICA"/>
    <n v="1411534.0728"/>
    <n v="1"/>
    <s v="#RRHH"/>
    <n v="239960.79240000001"/>
    <s v="OPEX"/>
    <s v="0"/>
    <s v="0"/>
    <x v="6"/>
    <x v="5"/>
    <s v="CC18"/>
    <s v="LOGISTICA"/>
    <s v="PILETAS"/>
  </r>
  <r>
    <d v="2026-02-02T00:00:00"/>
    <s v="Electric Litoral S.R.L."/>
    <s v="FA-A 00001-00000504"/>
    <s v="OC 0001-00004432: MANTENIMIENTO PREVENTIVO_x000a_lamparas infrarojas 250w e 27"/>
    <n v="13501.37"/>
    <n v="20"/>
    <s v="UN "/>
    <n v="239858.23259999999"/>
    <s v="OPEX"/>
    <s v="VARIABLE"/>
    <s v="INDIRECTO"/>
    <x v="11"/>
    <x v="0"/>
    <s v="CC1"/>
    <s v="BIEN DE USO "/>
    <s v="TALLER"/>
  </r>
  <r>
    <d v="2026-02-28T00:00:00"/>
    <s v="WORMS-RRHH"/>
    <s v="LOPEZ CAMARGO BERLITZ, BEATRIZ"/>
    <s v="LABORATORIO"/>
    <n v="3415916.0836999998"/>
    <n v="1"/>
    <s v="#RRHH"/>
    <n v="239114.12590000001"/>
    <s v="OPEX"/>
    <s v="0"/>
    <s v="0"/>
    <x v="6"/>
    <x v="2"/>
    <s v="CC17"/>
    <s v="LABORATORIO"/>
    <s v="REACTORES"/>
  </r>
  <r>
    <d v="2026-02-02T00:00:00"/>
    <s v="Adhoc S.A.(W)"/>
    <s v="FA-A 00003-00021368"/>
    <s v="OC 0001-00003852: SERVICIOS_x000a_Sistema contable"/>
    <n v="1828654.1"/>
    <n v="1"/>
    <s v="UN "/>
    <n v="238084.17739999999"/>
    <s v="OPEX"/>
    <s v="FIJO"/>
    <s v="INDIRECTO"/>
    <x v="4"/>
    <x v="5"/>
    <s v="CC1"/>
    <s v="SISTEMA"/>
    <s v="ADM"/>
  </r>
  <r>
    <d v="2026-02-11T00:00:00"/>
    <s v="Franklin Santiago Boglich Srl"/>
    <s v="FA-A 00009-00043964"/>
    <s v="OC 0001-00004685: MANTENIMIENTO PREVENTIVO_x000a_Aceite motor plus -50_x000a_para Komatzu y Manitub "/>
    <n v="133480"/>
    <n v="2"/>
    <s v="UN "/>
    <n v="237133.5448"/>
    <s v="OPEX"/>
    <s v="VARIABLE"/>
    <s v="DIRECTO"/>
    <x v="11"/>
    <x v="0"/>
    <s v="CC1"/>
    <s v="BIEN DE USO "/>
    <s v="TALLER"/>
  </r>
  <r>
    <d v="2026-02-12T00:00:00"/>
    <s v="Carrizo, Juan Mario"/>
    <s v="FA-C 00001-00000198"/>
    <s v="REPARACIONES_x000a_Reparacion centrifuga 5.5 hp. 380 v"/>
    <n v="320000"/>
    <n v="1"/>
    <s v="UN "/>
    <n v="234915.35649999999"/>
    <s v="OPEX"/>
    <s v="VARIABLE"/>
    <s v="INDIRECTO"/>
    <x v="13"/>
    <x v="0"/>
    <s v="CC1"/>
    <s v="BIEN DE USO"/>
    <s v="LABORATORIO"/>
  </r>
  <r>
    <d v="2026-02-13T00:00:00"/>
    <s v="Russo, Gabriela"/>
    <s v="FA-A 00003-00001578"/>
    <s v="INSUMOS_x000a_Tubos de oxigeno 10.6"/>
    <n v="62000"/>
    <n v="2"/>
    <s v="UN "/>
    <n v="233530"/>
    <s v="OPEX"/>
    <s v="VARIABLE"/>
    <s v="INDIRECTO"/>
    <x v="1"/>
    <x v="2"/>
    <s v="CC5"/>
    <s v="GAS"/>
    <s v="REACTORES"/>
  </r>
  <r>
    <d v="2026-02-28T00:00:00"/>
    <s v="WORMS-RRHH"/>
    <s v="MONTENEGRO, GUSTAVO"/>
    <s v="INTENDENCIA"/>
    <n v="2898353.6937000002"/>
    <n v="1"/>
    <s v="#RRHH"/>
    <n v="231868.29550000001"/>
    <s v="OPEX"/>
    <s v="0"/>
    <s v="0"/>
    <x v="6"/>
    <x v="7"/>
    <s v="CC27"/>
    <s v="INTENDENCIA"/>
    <s v="CEREAL &amp; POLVILLO"/>
  </r>
  <r>
    <d v="2026-02-28T00:00:00"/>
    <s v="MARTINS, JOAQUIN"/>
    <s v="prod8"/>
    <s v=" GASOIL G3"/>
    <n v="1754"/>
    <n v="4031"/>
    <s v="Lts"/>
    <n v="229201.9878"/>
    <s v="OPEX"/>
    <s v="VARIABLE"/>
    <s v="DIRECTO"/>
    <x v="5"/>
    <x v="1"/>
    <s v="CC1"/>
    <s v=" GASOIL G3"/>
    <s v="INTENDENCIA"/>
  </r>
  <r>
    <d v="2026-02-18T00:00:00"/>
    <s v="Rotmistrovsky, Lidia Yanina"/>
    <s v="FA-A 00003-00000867"/>
    <s v="HONORARIOS_x000a_legalizacion y certificacion"/>
    <n v="175000"/>
    <n v="1"/>
    <s v="UN "/>
    <n v="222671.86180000001"/>
    <s v="OPEX"/>
    <s v="VARIABLE"/>
    <s v="INDIRECTO"/>
    <x v="4"/>
    <x v="0"/>
    <s v="CC1"/>
    <s v="LEGALES"/>
    <s v="ADM"/>
  </r>
  <r>
    <d v="2026-02-10T00:00:00"/>
    <s v="Mercado Pago"/>
    <s v="OCOM/2026/0128"/>
    <s v="OC 0001-00003959: SERVICIOS_x000a_Para boleta se senasa "/>
    <n v="150000"/>
    <n v="1"/>
    <s v="UN "/>
    <n v="220233.14670000001"/>
    <s v="OPEX"/>
    <s v="FIJO"/>
    <s v="DIRECTO"/>
    <x v="4"/>
    <x v="0"/>
    <s v="CC1"/>
    <s v="SENASA"/>
    <s v="LABORATORIO"/>
  </r>
  <r>
    <d v="2026-02-28T00:00:00"/>
    <s v="WORMS-RRHH"/>
    <s v="RODRIGUEZ, HORACIO"/>
    <s v="TALLER MECANICO"/>
    <n v="2197552.3445000001"/>
    <n v="1"/>
    <s v="#RRHH"/>
    <n v="219755.23439999999"/>
    <s v="OPEX"/>
    <s v="0"/>
    <s v="0"/>
    <x v="6"/>
    <x v="4"/>
    <s v="CC23"/>
    <s v="TALLER MECANICO"/>
    <s v="NFU"/>
  </r>
  <r>
    <d v="2026-02-28T00:00:00"/>
    <s v="WORMS-RRHH"/>
    <s v="MATTAROLO EDITH"/>
    <s v="PORTERIA"/>
    <n v="2056682.6845"/>
    <n v="1"/>
    <s v="#RRHH"/>
    <n v="219653.7107"/>
    <s v="OPEX"/>
    <s v="0"/>
    <s v="0"/>
    <x v="6"/>
    <x v="0"/>
    <s v="CC22"/>
    <s v="PORTERIA"/>
    <s v="EXPORTACION"/>
  </r>
  <r>
    <d v="2026-02-28T00:00:00"/>
    <s v="WORMS-RRHH"/>
    <s v="REY ROLANDO"/>
    <s v="LOGISTICA"/>
    <n v="1824756.7154000001"/>
    <n v="1"/>
    <s v="#RRHH"/>
    <n v="218970.8058"/>
    <s v="OPEX"/>
    <s v="0"/>
    <s v="0"/>
    <x v="6"/>
    <x v="4"/>
    <s v="CC18"/>
    <s v="LOGISTICA"/>
    <s v="NFU"/>
  </r>
  <r>
    <d v="2026-02-28T00:00:00"/>
    <s v="WORMS-RRHH"/>
    <s v="FERNANDEZ, HECTOR OSCAR"/>
    <s v="VIGILANCIA"/>
    <n v="1958595.084"/>
    <n v="1"/>
    <s v="#RRHH"/>
    <n v="217599.91380000001"/>
    <s v="OPEX"/>
    <s v="0"/>
    <s v="0"/>
    <x v="6"/>
    <x v="1"/>
    <s v="CC29"/>
    <s v="VIGILANCIA"/>
    <s v="BACHAS"/>
  </r>
  <r>
    <d v="2026-02-28T00:00:00"/>
    <s v="WORMS-RRHH"/>
    <s v="FERNANDEZ, HECTOR OSCAR"/>
    <s v="VIGILANCIA"/>
    <n v="1958595.084"/>
    <n v="1"/>
    <s v="#RRHH"/>
    <n v="217599.91380000001"/>
    <s v="OPEX"/>
    <s v="0"/>
    <s v="0"/>
    <x v="6"/>
    <x v="7"/>
    <s v="CC29"/>
    <s v="VIGILANCIA"/>
    <s v="CEREAL &amp; POLVILLO"/>
  </r>
  <r>
    <d v="2026-02-28T00:00:00"/>
    <s v="WORMS-RRHH"/>
    <s v="FERNANDEZ, HECTOR OSCAR"/>
    <s v="VIGILANCIA"/>
    <n v="1958595.084"/>
    <n v="1"/>
    <s v="#RRHH"/>
    <n v="217599.91380000001"/>
    <s v="OPEX"/>
    <s v="0"/>
    <s v="0"/>
    <x v="6"/>
    <x v="8"/>
    <s v="CC29"/>
    <s v="VIGILANCIA"/>
    <s v="COMPOST &amp; FERTILIZANTES"/>
  </r>
  <r>
    <d v="2026-02-28T00:00:00"/>
    <s v="WORMS-RRHH"/>
    <s v="FERNANDEZ, HECTOR OSCAR"/>
    <s v="VIGILANCIA"/>
    <n v="1958595.084"/>
    <n v="1"/>
    <s v="#RRHH"/>
    <n v="217599.91380000001"/>
    <s v="OPEX"/>
    <s v="0"/>
    <s v="0"/>
    <x v="6"/>
    <x v="3"/>
    <s v="CC29"/>
    <s v="VIGILANCIA"/>
    <s v="DISP. FINAL RESIDUOS LÍQUIDOS"/>
  </r>
  <r>
    <d v="2026-02-28T00:00:00"/>
    <s v="WORMS-RRHH"/>
    <s v="FERNANDEZ, HECTOR OSCAR"/>
    <s v="VIGILANCIA"/>
    <n v="1958595.084"/>
    <n v="1"/>
    <s v="#RRHH"/>
    <n v="217599.91380000001"/>
    <s v="OPEX"/>
    <s v="0"/>
    <s v="0"/>
    <x v="6"/>
    <x v="6"/>
    <s v="CC29"/>
    <s v="VIGILANCIA"/>
    <s v="DISP. FINAL RESIDUOS SÓLIDOS"/>
  </r>
  <r>
    <d v="2026-02-28T00:00:00"/>
    <s v="WORMS-RRHH"/>
    <s v="FERNANDEZ, HECTOR OSCAR"/>
    <s v="VIGILANCIA"/>
    <n v="1958595.084"/>
    <n v="1"/>
    <s v="#RRHH"/>
    <n v="217599.91380000001"/>
    <s v="OPEX"/>
    <s v="0"/>
    <s v="0"/>
    <x v="6"/>
    <x v="0"/>
    <s v="CC29"/>
    <s v="VIGILANCIA"/>
    <s v="EXPORTACION"/>
  </r>
  <r>
    <d v="2026-02-28T00:00:00"/>
    <s v="WORMS-RRHH"/>
    <s v="FERNANDEZ, HECTOR OSCAR"/>
    <s v="VIGILANCIA"/>
    <n v="1958595.084"/>
    <n v="1"/>
    <s v="#RRHH"/>
    <n v="217599.91380000001"/>
    <s v="OPEX"/>
    <s v="0"/>
    <s v="0"/>
    <x v="6"/>
    <x v="4"/>
    <s v="CC29"/>
    <s v="VIGILANCIA"/>
    <s v="NFU"/>
  </r>
  <r>
    <d v="2026-02-28T00:00:00"/>
    <s v="WORMS-RRHH"/>
    <s v="FERNANDEZ, HECTOR OSCAR"/>
    <s v="VIGILANCIA"/>
    <n v="1958595.084"/>
    <n v="1"/>
    <s v="#RRHH"/>
    <n v="217599.91380000001"/>
    <s v="OPEX"/>
    <s v="0"/>
    <s v="0"/>
    <x v="6"/>
    <x v="5"/>
    <s v="CC29"/>
    <s v="VIGILANCIA"/>
    <s v="PILETAS"/>
  </r>
  <r>
    <d v="2026-02-28T00:00:00"/>
    <s v="WORMS-RRHH"/>
    <s v="FERNANDEZ, HECTOR OSCAR"/>
    <s v="VIGILANCIA"/>
    <n v="1958595.084"/>
    <n v="1"/>
    <s v="#RRHH"/>
    <n v="217599.91380000001"/>
    <s v="OPEX"/>
    <s v="0"/>
    <s v="0"/>
    <x v="6"/>
    <x v="2"/>
    <s v="CC29"/>
    <s v="VIGILANCIA"/>
    <s v="REACTORES"/>
  </r>
  <r>
    <d v="2026-02-28T00:00:00"/>
    <s v="WORMS-RRHH"/>
    <s v="PETERS CORZO, JOSE LUIS"/>
    <s v="LABORATORIO"/>
    <n v="3091668.4021999999"/>
    <n v="1"/>
    <s v="#RRHH"/>
    <n v="216416.78820000001"/>
    <s v="OPEX"/>
    <s v="0"/>
    <s v="0"/>
    <x v="6"/>
    <x v="2"/>
    <s v="CC17"/>
    <s v="LABORATORIO"/>
    <s v="REACTORES"/>
  </r>
  <r>
    <d v="2026-02-20T00:00:00"/>
    <s v="Adhoc S.A.(W)"/>
    <s v="FA-A 00003-00021527"/>
    <s v="SERVICIOS_x000a_horas de consultoria"/>
    <n v="237122.18"/>
    <n v="1"/>
    <s v="UN "/>
    <n v="210629.3959"/>
    <s v="OPEX"/>
    <s v="FIJO"/>
    <s v="INDIRECTO"/>
    <x v="4"/>
    <x v="0"/>
    <s v="CC1"/>
    <s v="SISTEMA"/>
    <s v="ADM"/>
  </r>
  <r>
    <d v="2026-02-28T00:00:00"/>
    <s v="WORMS-RRHH"/>
    <s v="LOPEZ CAMARGO BERLITZ, BEATRIZ"/>
    <s v="LABORATORIO"/>
    <n v="3415916.0836999998"/>
    <n v="1"/>
    <s v="#RRHH"/>
    <n v="204954.965"/>
    <s v="OPEX"/>
    <s v="0"/>
    <s v="0"/>
    <x v="6"/>
    <x v="3"/>
    <s v="CC17"/>
    <s v="LABORATORIO"/>
    <s v="DISP. FINAL RESIDUOS LÍQUIDOS"/>
  </r>
  <r>
    <d v="2026-02-28T00:00:00"/>
    <s v="WORMS-RRHH"/>
    <s v="BAEZ SEBASTIAN ERNESTO"/>
    <s v="MANTENIMIENTO"/>
    <n v="1351482.1973999999"/>
    <n v="1"/>
    <s v="#RRHH"/>
    <n v="202722.3296"/>
    <s v="OPEX"/>
    <s v="0"/>
    <s v="0"/>
    <x v="6"/>
    <x v="0"/>
    <s v="CC19"/>
    <s v="MANTENIMIENTO"/>
    <s v="EXPORTACION"/>
  </r>
  <r>
    <d v="2026-02-28T00:00:00"/>
    <s v="WORMS-RRHH"/>
    <s v="DI PAOLO ANDREA ANALI"/>
    <s v="ADMINISTRACION"/>
    <n v="2603553.3509999998"/>
    <n v="1"/>
    <s v="#RRHH"/>
    <n v="202498.59400000001"/>
    <s v="OPEX"/>
    <s v="0"/>
    <s v="0"/>
    <x v="6"/>
    <x v="1"/>
    <s v="CC15"/>
    <s v="ADMINISTRACION"/>
    <s v="BACHAS"/>
  </r>
  <r>
    <d v="2026-02-28T00:00:00"/>
    <s v="WORMS-RRHH"/>
    <s v="DI PAOLO ANDREA ANALI"/>
    <s v="ADMINISTRACION"/>
    <n v="2603553.3509999998"/>
    <n v="1"/>
    <s v="#RRHH"/>
    <n v="202498.59400000001"/>
    <s v="OPEX"/>
    <s v="0"/>
    <s v="0"/>
    <x v="6"/>
    <x v="7"/>
    <s v="CC15"/>
    <s v="ADMINISTRACION"/>
    <s v="CEREAL &amp; POLVILLO"/>
  </r>
  <r>
    <d v="2026-02-28T00:00:00"/>
    <s v="WORMS-RRHH"/>
    <s v="DI PAOLO ANDREA ANALI"/>
    <s v="ADMINISTRACION"/>
    <n v="2603553.3509999998"/>
    <n v="1"/>
    <s v="#RRHH"/>
    <n v="202498.59400000001"/>
    <s v="OPEX"/>
    <s v="0"/>
    <s v="0"/>
    <x v="6"/>
    <x v="8"/>
    <s v="CC15"/>
    <s v="ADMINISTRACION"/>
    <s v="COMPOST &amp; FERTILIZANTES"/>
  </r>
  <r>
    <d v="2026-02-28T00:00:00"/>
    <s v="WORMS-RRHH"/>
    <s v="DI PAOLO ANDREA ANALI"/>
    <s v="ADMINISTRACION"/>
    <n v="2603553.3509999998"/>
    <n v="1"/>
    <s v="#RRHH"/>
    <n v="202498.59400000001"/>
    <s v="OPEX"/>
    <s v="0"/>
    <s v="0"/>
    <x v="6"/>
    <x v="3"/>
    <s v="CC15"/>
    <s v="ADMINISTRACION"/>
    <s v="DISP. FINAL RESIDUOS LÍQUIDOS"/>
  </r>
  <r>
    <d v="2026-02-28T00:00:00"/>
    <s v="WORMS-RRHH"/>
    <s v="DI PAOLO ANDREA ANALI"/>
    <s v="ADMINISTRACION"/>
    <n v="2603553.3509999998"/>
    <n v="1"/>
    <s v="#RRHH"/>
    <n v="202498.59400000001"/>
    <s v="OPEX"/>
    <s v="0"/>
    <s v="0"/>
    <x v="6"/>
    <x v="6"/>
    <s v="CC15"/>
    <s v="ADMINISTRACION"/>
    <s v="DISP. FINAL RESIDUOS SÓLIDOS"/>
  </r>
  <r>
    <d v="2026-02-28T00:00:00"/>
    <s v="WORMS-RRHH"/>
    <s v="DI PAOLO ANDREA ANALI"/>
    <s v="ADMINISTRACION"/>
    <n v="2603553.3509999998"/>
    <n v="1"/>
    <s v="#RRHH"/>
    <n v="202498.59400000001"/>
    <s v="OPEX"/>
    <s v="0"/>
    <s v="0"/>
    <x v="6"/>
    <x v="0"/>
    <s v="CC15"/>
    <s v="ADMINISTRACION"/>
    <s v="EXPORTACION"/>
  </r>
  <r>
    <d v="2026-02-28T00:00:00"/>
    <s v="WORMS-RRHH"/>
    <s v="DI PAOLO ANDREA ANALI"/>
    <s v="ADMINISTRACION"/>
    <n v="2603553.3509999998"/>
    <n v="1"/>
    <s v="#RRHH"/>
    <n v="202498.59400000001"/>
    <s v="OPEX"/>
    <s v="0"/>
    <s v="0"/>
    <x v="6"/>
    <x v="4"/>
    <s v="CC15"/>
    <s v="ADMINISTRACION"/>
    <s v="NFU"/>
  </r>
  <r>
    <d v="2026-02-28T00:00:00"/>
    <s v="WORMS-RRHH"/>
    <s v="DI PAOLO ANDREA ANALI"/>
    <s v="ADMINISTRACION"/>
    <n v="2603553.3509999998"/>
    <n v="1"/>
    <s v="#RRHH"/>
    <n v="202498.59400000001"/>
    <s v="OPEX"/>
    <s v="0"/>
    <s v="0"/>
    <x v="6"/>
    <x v="5"/>
    <s v="CC15"/>
    <s v="ADMINISTRACION"/>
    <s v="PILETAS"/>
  </r>
  <r>
    <d v="2026-02-28T00:00:00"/>
    <s v="WORMS-RRHH"/>
    <s v="DI PAOLO ANDREA ANALI"/>
    <s v="ADMINISTRACION"/>
    <n v="2603553.3509999998"/>
    <n v="1"/>
    <s v="#RRHH"/>
    <n v="202498.59400000001"/>
    <s v="OPEX"/>
    <s v="0"/>
    <s v="0"/>
    <x v="6"/>
    <x v="2"/>
    <s v="CC15"/>
    <s v="ADMINISTRACION"/>
    <s v="REACTORES"/>
  </r>
  <r>
    <d v="2026-02-28T00:00:00"/>
    <s v="WORMS-RRHH"/>
    <s v="VALLE MANUELA MARIA"/>
    <s v="LABORATORIO"/>
    <n v="1440461.6841"/>
    <n v="1"/>
    <s v="#RRHH"/>
    <n v="201664.63579999999"/>
    <s v="OPEX"/>
    <s v="0"/>
    <s v="0"/>
    <x v="6"/>
    <x v="5"/>
    <s v="CC17"/>
    <s v="LABORATORIO"/>
    <s v="PILETAS"/>
  </r>
  <r>
    <d v="2026-02-28T00:00:00"/>
    <s v="IMPUESTOS"/>
    <s v="imp2"/>
    <s v="IMPUESTOS"/>
    <n v="5039229.71"/>
    <n v="1"/>
    <s v="UN "/>
    <n v="199933.55530000001"/>
    <s v="OPEX"/>
    <s v="VARIABLE"/>
    <s v="INDIRECTO"/>
    <x v="7"/>
    <x v="2"/>
    <s v="CC1"/>
    <s v="GASTOS BANCARIOS"/>
    <s v="REACTORES"/>
  </r>
  <r>
    <d v="2026-02-28T00:00:00"/>
    <s v="WORMS-RRHH"/>
    <s v="AREVALO MARCOS AXEL"/>
    <s v="TALLER MECANICO"/>
    <n v="1992393.3816"/>
    <n v="1"/>
    <s v="#RRHH"/>
    <n v="199239.3382"/>
    <s v="OPEX"/>
    <s v="0"/>
    <s v="0"/>
    <x v="6"/>
    <x v="4"/>
    <s v="CC23"/>
    <s v="TALLER MECANICO"/>
    <s v="NFU"/>
  </r>
  <r>
    <d v="2026-02-28T00:00:00"/>
    <s v="WORMS-RRHH"/>
    <s v="RODRIGUEZ, HORACIO"/>
    <s v="TALLER MECANICO"/>
    <n v="2197552.3445000001"/>
    <n v="1"/>
    <s v="#RRHH"/>
    <n v="197779.71100000001"/>
    <s v="OPEX"/>
    <s v="0"/>
    <s v="0"/>
    <x v="6"/>
    <x v="6"/>
    <s v="CC23"/>
    <s v="TALLER MECANICO"/>
    <s v="DISP. FINAL RESIDUOS SÓLIDOS"/>
  </r>
  <r>
    <d v="2026-02-28T00:00:00"/>
    <s v="WORMS-RRHH"/>
    <s v="DI FRANCESCO SERGIO MAXIMILIANO"/>
    <s v="LOGISTICA"/>
    <n v="1411534.0728"/>
    <n v="1"/>
    <s v="#RRHH"/>
    <n v="197614.7702"/>
    <s v="OPEX"/>
    <s v="0"/>
    <s v="0"/>
    <x v="6"/>
    <x v="2"/>
    <s v="CC18"/>
    <s v="LOGISTICA"/>
    <s v="REACTORES"/>
  </r>
  <r>
    <d v="2026-02-28T00:00:00"/>
    <s v="WORMS-RRHH"/>
    <s v="MORENO RENZO EMANUEL"/>
    <s v="DISPOSICION FINAL DE R. LIQUIDOS"/>
    <n v="1309539.3483"/>
    <n v="1"/>
    <s v="#RRHH"/>
    <n v="196430.90220000001"/>
    <s v="OPEX"/>
    <s v="0"/>
    <s v="0"/>
    <x v="6"/>
    <x v="3"/>
    <s v="CC25"/>
    <s v="DISPOSICION FINAL DE R. LIQUIDOS"/>
    <s v="DISP. FINAL RESIDUOS LÍQUIDOS"/>
  </r>
  <r>
    <d v="2026-02-28T00:00:00"/>
    <s v="MARTINS, JOAQUIN"/>
    <s v="prod9"/>
    <s v=" NAFTA"/>
    <n v="1495"/>
    <n v="130"/>
    <s v="Lts"/>
    <n v="194350"/>
    <s v="OPEX"/>
    <s v="VARIABLE"/>
    <s v="DIRECTO"/>
    <x v="5"/>
    <x v="1"/>
    <s v="CC6"/>
    <s v=" NAFTA"/>
    <s v="BACHAS"/>
  </r>
  <r>
    <d v="2026-02-28T00:00:00"/>
    <s v="WORMS-RRHH"/>
    <s v="CECCHI JOAQUIN ESTEBAN"/>
    <s v="PRODUCCION"/>
    <n v="1743652.6163000001"/>
    <n v="1"/>
    <s v="#RRHH"/>
    <n v="193719.8057"/>
    <s v="OPEX"/>
    <s v="0"/>
    <s v="0"/>
    <x v="6"/>
    <x v="1"/>
    <s v="CC28"/>
    <s v="PRODUCCION"/>
    <s v="BACHAS"/>
  </r>
  <r>
    <d v="2026-02-28T00:00:00"/>
    <s v="WORMS-RRHH"/>
    <s v="CECCHI JOAQUIN ESTEBAN"/>
    <s v="PRODUCCION"/>
    <n v="1743652.6163000001"/>
    <n v="1"/>
    <s v="#RRHH"/>
    <n v="193719.8057"/>
    <s v="OPEX"/>
    <s v="0"/>
    <s v="0"/>
    <x v="6"/>
    <x v="7"/>
    <s v="CC28"/>
    <s v="PRODUCCION"/>
    <s v="CEREAL &amp; POLVILLO"/>
  </r>
  <r>
    <d v="2026-02-28T00:00:00"/>
    <s v="WORMS-RRHH"/>
    <s v="CECCHI JOAQUIN ESTEBAN"/>
    <s v="PRODUCCION"/>
    <n v="1743652.6163000001"/>
    <n v="1"/>
    <s v="#RRHH"/>
    <n v="193719.8057"/>
    <s v="OPEX"/>
    <s v="0"/>
    <s v="0"/>
    <x v="6"/>
    <x v="8"/>
    <s v="CC28"/>
    <s v="PRODUCCION"/>
    <s v="COMPOST &amp; FERTILIZANTES"/>
  </r>
  <r>
    <d v="2026-02-28T00:00:00"/>
    <s v="WORMS-RRHH"/>
    <s v="CECCHI JOAQUIN ESTEBAN"/>
    <s v="PRODUCCION"/>
    <n v="1743652.6163000001"/>
    <n v="1"/>
    <s v="#RRHH"/>
    <n v="193719.8057"/>
    <s v="OPEX"/>
    <s v="0"/>
    <s v="0"/>
    <x v="6"/>
    <x v="3"/>
    <s v="CC28"/>
    <s v="PRODUCCION"/>
    <s v="DISP. FINAL RESIDUOS LÍQUIDOS"/>
  </r>
  <r>
    <d v="2026-02-28T00:00:00"/>
    <s v="WORMS-RRHH"/>
    <s v="CECCHI JOAQUIN ESTEBAN"/>
    <s v="PRODUCCION"/>
    <n v="1743652.6163000001"/>
    <n v="1"/>
    <s v="#RRHH"/>
    <n v="193719.8057"/>
    <s v="OPEX"/>
    <s v="0"/>
    <s v="0"/>
    <x v="6"/>
    <x v="6"/>
    <s v="CC28"/>
    <s v="PRODUCCION"/>
    <s v="DISP. FINAL RESIDUOS SÓLIDOS"/>
  </r>
  <r>
    <d v="2026-02-28T00:00:00"/>
    <s v="WORMS-RRHH"/>
    <s v="CECCHI JOAQUIN ESTEBAN"/>
    <s v="PRODUCCION"/>
    <n v="1743652.6163000001"/>
    <n v="1"/>
    <s v="#RRHH"/>
    <n v="193719.8057"/>
    <s v="OPEX"/>
    <s v="0"/>
    <s v="0"/>
    <x v="6"/>
    <x v="0"/>
    <s v="CC28"/>
    <s v="PRODUCCION"/>
    <s v="EXPORTACION"/>
  </r>
  <r>
    <d v="2026-02-28T00:00:00"/>
    <s v="WORMS-RRHH"/>
    <s v="CECCHI JOAQUIN ESTEBAN"/>
    <s v="PRODUCCION"/>
    <n v="1743652.6163000001"/>
    <n v="1"/>
    <s v="#RRHH"/>
    <n v="193719.8057"/>
    <s v="OPEX"/>
    <s v="0"/>
    <s v="0"/>
    <x v="6"/>
    <x v="4"/>
    <s v="CC28"/>
    <s v="PRODUCCION"/>
    <s v="NFU"/>
  </r>
  <r>
    <d v="2026-02-28T00:00:00"/>
    <s v="WORMS-RRHH"/>
    <s v="CECCHI JOAQUIN ESTEBAN"/>
    <s v="PRODUCCION"/>
    <n v="1743652.6163000001"/>
    <n v="1"/>
    <s v="#RRHH"/>
    <n v="193719.8057"/>
    <s v="OPEX"/>
    <s v="0"/>
    <s v="0"/>
    <x v="6"/>
    <x v="5"/>
    <s v="CC28"/>
    <s v="PRODUCCION"/>
    <s v="PILETAS"/>
  </r>
  <r>
    <d v="2026-02-28T00:00:00"/>
    <s v="WORMS-RRHH"/>
    <s v="CECCHI JOAQUIN ESTEBAN"/>
    <s v="PRODUCCION"/>
    <n v="1743652.6163000001"/>
    <n v="1"/>
    <s v="#RRHH"/>
    <n v="193719.8057"/>
    <s v="OPEX"/>
    <s v="0"/>
    <s v="0"/>
    <x v="6"/>
    <x v="2"/>
    <s v="CC28"/>
    <s v="PRODUCCION"/>
    <s v="REACTORES"/>
  </r>
  <r>
    <d v="2026-02-28T00:00:00"/>
    <s v="WORMS-RRHH"/>
    <s v="MAIDANA, JOSE RAMON"/>
    <s v="INTENDENCIA"/>
    <n v="2416515.0120999999"/>
    <n v="1"/>
    <s v="#RRHH"/>
    <n v="193321.201"/>
    <s v="OPEX"/>
    <s v="0"/>
    <s v="0"/>
    <x v="6"/>
    <x v="7"/>
    <s v="CC27"/>
    <s v="INTENDENCIA"/>
    <s v="CEREAL &amp; POLVILLO"/>
  </r>
  <r>
    <d v="2026-02-26T00:00:00"/>
    <s v="Mastrangelo Productos Electricos Sa"/>
    <s v="FA-A 00015-00069811"/>
    <s v="INVERSION_x000a_para puesta en marcha de caldera_x000a_"/>
    <n v="209816.3"/>
    <n v="1"/>
    <s v="UN "/>
    <n v="186374.2972"/>
    <s v="CAPEX"/>
    <s v="VARIABLE"/>
    <s v="DIRECTO"/>
    <x v="2"/>
    <x v="0"/>
    <s v="CC1"/>
    <s v="BIEN DE USO"/>
    <s v="INTENDENCIA"/>
  </r>
  <r>
    <d v="2026-02-28T00:00:00"/>
    <s v="WORMS-RRHH"/>
    <s v="PETERS CORZO, JOSE LUIS"/>
    <s v="LABORATORIO"/>
    <n v="3091668.4021999999"/>
    <n v="1"/>
    <s v="#RRHH"/>
    <n v="185500.1041"/>
    <s v="OPEX"/>
    <s v="0"/>
    <s v="0"/>
    <x v="6"/>
    <x v="3"/>
    <s v="CC17"/>
    <s v="LABORATORIO"/>
    <s v="DISP. FINAL RESIDUOS LÍQUIDOS"/>
  </r>
  <r>
    <d v="2026-02-04T00:00:00"/>
    <s v="El Laboral Srl"/>
    <s v="FA-A 00001-00009552"/>
    <s v="OC 0001-00004006: PERSONAL_x000a_Indumentaria_x000a_Remeras, pantalón gorras  "/>
    <n v="2555097.6"/>
    <n v="1"/>
    <s v="UN "/>
    <n v="184854.17"/>
    <s v="OPEX"/>
    <s v="VARIABLE"/>
    <s v="DIRECTO"/>
    <x v="6"/>
    <x v="3"/>
    <s v="CC1"/>
    <s v="EPP"/>
    <s v="DISP. FINAL RESIDUOS LÍQUIDOS"/>
  </r>
  <r>
    <d v="2026-02-03T00:00:00"/>
    <s v="Cesar Javier Wagner"/>
    <s v="OCOM/2026/0120"/>
    <s v="OC 0001-00004510: REPARACIONES_x000a_Centrifuga Laboratorio "/>
    <n v="250000"/>
    <n v="1"/>
    <s v="UN "/>
    <n v="183527.62229999999"/>
    <s v="OPEX"/>
    <s v="VARIABLE"/>
    <s v="INDIRECTO"/>
    <x v="13"/>
    <x v="0"/>
    <s v="CC1"/>
    <s v="BIEN DE USO"/>
    <s v="LABORATORIO"/>
  </r>
  <r>
    <d v="2026-02-18T00:00:00"/>
    <s v="Epp Y Mas S.A."/>
    <s v="FA-A 00006-00019294"/>
    <s v="HIGIENE Y SEGURIDAD_x000a_Elementos de protección personal "/>
    <n v="2528397.62"/>
    <n v="1"/>
    <s v="UN "/>
    <n v="182922.50080000001"/>
    <s v="OPEX"/>
    <s v="VARIABLE"/>
    <s v="DIRECTO"/>
    <x v="8"/>
    <x v="3"/>
    <s v="CC1"/>
    <s v="EPP"/>
    <s v="DISP. FINAL RESIDUOS LÍQUIDOS"/>
  </r>
  <r>
    <d v="2026-02-01T00:00:00"/>
    <s v="Bustamante, Eduardo Maria(W)"/>
    <s v="FA-A 00003-00000158"/>
    <s v="OC 0001-00004493: HONORARIOS_x000a_Servicios jurídicos Prestados en la ciudad autónoma de buenos aires "/>
    <n v="2500000"/>
    <n v="1"/>
    <s v="UN "/>
    <n v="180868.01240000001"/>
    <s v="OPEX"/>
    <s v="VARIABLE"/>
    <s v="INDIRECTO"/>
    <x v="4"/>
    <x v="3"/>
    <s v="CC1"/>
    <s v="LEGALES"/>
    <s v="ADM"/>
  </r>
  <r>
    <d v="2026-02-28T00:00:00"/>
    <s v="WORMS-RRHH"/>
    <s v="POLLACCHI GERMAN CLAUDIO"/>
    <s v="VIGILANCIA"/>
    <n v="1620872.1973999999"/>
    <n v="1"/>
    <s v="#RRHH"/>
    <n v="180078.90109999999"/>
    <s v="OPEX"/>
    <s v="0"/>
    <s v="0"/>
    <x v="6"/>
    <x v="1"/>
    <s v="CC29"/>
    <s v="VIGILANCIA"/>
    <s v="BACHAS"/>
  </r>
  <r>
    <d v="2026-02-28T00:00:00"/>
    <s v="WORMS-RRHH"/>
    <s v="POLLACCHI GERMAN CLAUDIO"/>
    <s v="VIGILANCIA"/>
    <n v="1620872.1973999999"/>
    <n v="1"/>
    <s v="#RRHH"/>
    <n v="180078.90109999999"/>
    <s v="OPEX"/>
    <s v="0"/>
    <s v="0"/>
    <x v="6"/>
    <x v="7"/>
    <s v="CC29"/>
    <s v="VIGILANCIA"/>
    <s v="CEREAL &amp; POLVILLO"/>
  </r>
  <r>
    <d v="2026-02-28T00:00:00"/>
    <s v="WORMS-RRHH"/>
    <s v="POLLACCHI GERMAN CLAUDIO"/>
    <s v="VIGILANCIA"/>
    <n v="1620872.1973999999"/>
    <n v="1"/>
    <s v="#RRHH"/>
    <n v="180078.90109999999"/>
    <s v="OPEX"/>
    <s v="0"/>
    <s v="0"/>
    <x v="6"/>
    <x v="8"/>
    <s v="CC29"/>
    <s v="VIGILANCIA"/>
    <s v="COMPOST &amp; FERTILIZANTES"/>
  </r>
  <r>
    <d v="2026-02-28T00:00:00"/>
    <s v="WORMS-RRHH"/>
    <s v="POLLACCHI GERMAN CLAUDIO"/>
    <s v="VIGILANCIA"/>
    <n v="1620872.1973999999"/>
    <n v="1"/>
    <s v="#RRHH"/>
    <n v="180078.90109999999"/>
    <s v="OPEX"/>
    <s v="0"/>
    <s v="0"/>
    <x v="6"/>
    <x v="3"/>
    <s v="CC29"/>
    <s v="VIGILANCIA"/>
    <s v="DISP. FINAL RESIDUOS LÍQUIDOS"/>
  </r>
  <r>
    <d v="2026-02-28T00:00:00"/>
    <s v="WORMS-RRHH"/>
    <s v="POLLACCHI GERMAN CLAUDIO"/>
    <s v="VIGILANCIA"/>
    <n v="1620872.1973999999"/>
    <n v="1"/>
    <s v="#RRHH"/>
    <n v="180078.90109999999"/>
    <s v="OPEX"/>
    <s v="0"/>
    <s v="0"/>
    <x v="6"/>
    <x v="6"/>
    <s v="CC29"/>
    <s v="VIGILANCIA"/>
    <s v="DISP. FINAL RESIDUOS SÓLIDOS"/>
  </r>
  <r>
    <d v="2026-02-28T00:00:00"/>
    <s v="WORMS-RRHH"/>
    <s v="POLLACCHI GERMAN CLAUDIO"/>
    <s v="VIGILANCIA"/>
    <n v="1620872.1973999999"/>
    <n v="1"/>
    <s v="#RRHH"/>
    <n v="180078.90109999999"/>
    <s v="OPEX"/>
    <s v="0"/>
    <s v="0"/>
    <x v="6"/>
    <x v="0"/>
    <s v="CC29"/>
    <s v="VIGILANCIA"/>
    <s v="EXPORTACION"/>
  </r>
  <r>
    <d v="2026-02-28T00:00:00"/>
    <s v="WORMS-RRHH"/>
    <s v="POLLACCHI GERMAN CLAUDIO"/>
    <s v="VIGILANCIA"/>
    <n v="1620872.1973999999"/>
    <n v="1"/>
    <s v="#RRHH"/>
    <n v="180078.90109999999"/>
    <s v="OPEX"/>
    <s v="0"/>
    <s v="0"/>
    <x v="6"/>
    <x v="4"/>
    <s v="CC29"/>
    <s v="VIGILANCIA"/>
    <s v="NFU"/>
  </r>
  <r>
    <d v="2026-02-28T00:00:00"/>
    <s v="WORMS-RRHH"/>
    <s v="POLLACCHI GERMAN CLAUDIO"/>
    <s v="VIGILANCIA"/>
    <n v="1620872.1973999999"/>
    <n v="1"/>
    <s v="#RRHH"/>
    <n v="180078.90109999999"/>
    <s v="OPEX"/>
    <s v="0"/>
    <s v="0"/>
    <x v="6"/>
    <x v="5"/>
    <s v="CC29"/>
    <s v="VIGILANCIA"/>
    <s v="PILETAS"/>
  </r>
  <r>
    <d v="2026-02-28T00:00:00"/>
    <s v="WORMS-RRHH"/>
    <s v="POLLACCHI GERMAN CLAUDIO"/>
    <s v="VIGILANCIA"/>
    <n v="1620872.1973999999"/>
    <n v="1"/>
    <s v="#RRHH"/>
    <n v="180078.90109999999"/>
    <s v="OPEX"/>
    <s v="0"/>
    <s v="0"/>
    <x v="6"/>
    <x v="2"/>
    <s v="CC29"/>
    <s v="VIGILANCIA"/>
    <s v="REACTORES"/>
  </r>
  <r>
    <d v="2026-02-28T00:00:00"/>
    <s v="MARTINS, JOAQUIN"/>
    <s v="prod11"/>
    <s v=" NAFTA"/>
    <n v="1495"/>
    <n v="120"/>
    <s v="Lts"/>
    <n v="179400"/>
    <s v="OPEX"/>
    <s v="VARIABLE"/>
    <s v="DIRECTO"/>
    <x v="5"/>
    <x v="3"/>
    <s v="CC3"/>
    <s v=" NAFTA"/>
    <s v="DISP. FINAL RESIDUOS LÍQUIDOS"/>
  </r>
  <r>
    <d v="2026-02-28T00:00:00"/>
    <s v="WORMS-RRHH"/>
    <s v="AREVALO MARCOS AXEL"/>
    <s v="TALLER MECANICO"/>
    <n v="1992393.3816"/>
    <n v="1"/>
    <s v="#RRHH"/>
    <n v="179315.40429999999"/>
    <s v="OPEX"/>
    <s v="0"/>
    <s v="0"/>
    <x v="6"/>
    <x v="6"/>
    <s v="CC23"/>
    <s v="TALLER MECANICO"/>
    <s v="DISP. FINAL RESIDUOS SÓLIDOS"/>
  </r>
  <r>
    <d v="2026-02-02T00:00:00"/>
    <s v="Acosta, Roberto Maximiliano"/>
    <s v="FA-C 00001-00000674"/>
    <s v="OC 0001-00004297: SERVICIOS_x000a_Servicio de limpieza enero 2026_x000a_"/>
    <n v="2950000"/>
    <n v="1"/>
    <s v="UN "/>
    <n v="176383.68150000001"/>
    <s v="OPEX"/>
    <s v="VARIABLE"/>
    <s v="INDIRECTO"/>
    <x v="4"/>
    <x v="3"/>
    <s v="CC1"/>
    <s v="LIMPIEZA"/>
    <s v="INTENDENCIA"/>
  </r>
  <r>
    <d v="2026-02-02T00:00:00"/>
    <s v="Gonzalez, Delia"/>
    <s v="FA-C 00001-00000012"/>
    <s v="OC 0001-00004298: SERVICIOS_x000a_Servicio de limpieza _x000a_Enero 2026"/>
    <n v="2950000"/>
    <n v="1"/>
    <s v="UN "/>
    <n v="176383.68150000001"/>
    <s v="OPEX"/>
    <s v="VARIABLE"/>
    <s v="INDIRECTO"/>
    <x v="4"/>
    <x v="3"/>
    <s v="CC1"/>
    <s v="LIMPIEZA"/>
    <s v="INTENDENCIA"/>
  </r>
  <r>
    <d v="2026-02-28T00:00:00"/>
    <s v="WORMS-RRHH"/>
    <s v="BAEZ HECTOR JOAQUIN"/>
    <s v="TALLER MECANICO"/>
    <n v="1749819.9905000001"/>
    <n v="1"/>
    <s v="#RRHH"/>
    <n v="174981.99900000001"/>
    <s v="OPEX"/>
    <s v="0"/>
    <s v="0"/>
    <x v="6"/>
    <x v="4"/>
    <s v="CC23"/>
    <s v="TALLER MECANICO"/>
    <s v="NFU"/>
  </r>
  <r>
    <d v="2026-02-28T00:00:00"/>
    <s v="WORMS-RRHH"/>
    <s v="MARTINEZ JUAN PABLO"/>
    <s v="MANTENIMIENTO"/>
    <n v="1942605.1513"/>
    <n v="1"/>
    <s v="#RRHH"/>
    <n v="174834.46359999999"/>
    <s v="OPEX"/>
    <s v="0"/>
    <s v="0"/>
    <x v="6"/>
    <x v="3"/>
    <s v="CC19"/>
    <s v="MANTENIMIENTO"/>
    <s v="DISP. FINAL RESIDUOS LÍQUIDOS"/>
  </r>
  <r>
    <d v="2026-02-28T00:00:00"/>
    <s v="WORMS-RRHH"/>
    <s v="OVANDO, BRYAN EZEQUIEL"/>
    <s v="MANTENIMIENTO"/>
    <n v="1928700.0708999999"/>
    <n v="1"/>
    <s v="#RRHH"/>
    <n v="173583.00640000001"/>
    <s v="OPEX"/>
    <s v="0"/>
    <s v="0"/>
    <x v="6"/>
    <x v="3"/>
    <s v="CC19"/>
    <s v="MANTENIMIENTO"/>
    <s v="DISP. FINAL RESIDUOS LÍQUIDOS"/>
  </r>
  <r>
    <d v="2026-02-28T00:00:00"/>
    <s v="WORMS-RRHH"/>
    <s v="LOPEZ CAMARGO BERLITZ, BEATRIZ"/>
    <s v="LABORATORIO"/>
    <n v="3415916.0836999998"/>
    <n v="1"/>
    <s v="#RRHH"/>
    <n v="170795.80420000001"/>
    <s v="OPEX"/>
    <s v="0"/>
    <s v="0"/>
    <x v="6"/>
    <x v="1"/>
    <s v="CC17"/>
    <s v="LABORATORIO"/>
    <s v="BACHAS"/>
  </r>
  <r>
    <d v="2026-02-28T00:00:00"/>
    <s v="WORMS-RRHH"/>
    <s v="LOPEZ CAMARGO BERLITZ, BEATRIZ"/>
    <s v="LABORATORIO"/>
    <n v="3415916.0836999998"/>
    <n v="1"/>
    <s v="#RRHH"/>
    <n v="170795.80420000001"/>
    <s v="OPEX"/>
    <s v="0"/>
    <s v="0"/>
    <x v="6"/>
    <x v="4"/>
    <s v="CC17"/>
    <s v="LABORATORIO"/>
    <s v="NFU"/>
  </r>
  <r>
    <d v="2026-02-25T00:00:00"/>
    <s v="Calderon, Alejandro Pablo"/>
    <s v="FA-A 00006-00000022"/>
    <s v="REPOSICION_x000a_luces Komatsu"/>
    <n v="192000"/>
    <n v="1"/>
    <s v="UN "/>
    <n v="170548.54879999999"/>
    <s v="OPEX"/>
    <s v="VARIABLE"/>
    <s v="INDIRECTO"/>
    <x v="10"/>
    <x v="0"/>
    <s v="CC1"/>
    <s v="BIEN DE USO"/>
    <s v="TALLER"/>
  </r>
  <r>
    <d v="2026-02-08T00:00:00"/>
    <s v="Zavalia Lagos, Marina"/>
    <s v="FA-C 00002-00000085"/>
    <s v="OC 0001-00004592: HONORARIOS_x000a_Servicios profesionales _x000a_Tomas Bollini Enero 26"/>
    <n v="2850000"/>
    <n v="1"/>
    <s v="UN "/>
    <n v="170404.57370000001"/>
    <s v="OPEX"/>
    <s v="VARIABLE"/>
    <s v="INDIRECTO"/>
    <x v="4"/>
    <x v="3"/>
    <s v="CC1"/>
    <s v="LEGALES"/>
    <s v="ADM"/>
  </r>
  <r>
    <d v="2026-02-02T00:00:00"/>
    <s v="Centauro Alpha S R L"/>
    <s v="FA-A 00003-00010896"/>
    <s v="OC 0001-00004383: MANTENIMIENTO PREVENTIVO"/>
    <n v="6541.5"/>
    <n v="175"/>
    <s v="UN "/>
    <n v="170096.71249999999"/>
    <s v="OPEX"/>
    <s v="VARIABLE"/>
    <s v="INDIRECTO"/>
    <x v="11"/>
    <x v="5"/>
    <s v="CC1"/>
    <s v="MANTENIMIENTO Y ORDEN"/>
    <s v="LABORATORIO"/>
  </r>
  <r>
    <d v="2026-02-04T00:00:00"/>
    <s v="Tecnogran S R L"/>
    <s v="FA-A 00012-00000385"/>
    <s v="OC 0001-00003876: SERVICIOS_x000a_Control de plagas Marzo 2026"/>
    <n v="1305815"/>
    <n v="1"/>
    <s v="UN "/>
    <n v="170012.40979999999"/>
    <s v="OPEX"/>
    <s v="FIJO"/>
    <s v="INDIRECTO"/>
    <x v="4"/>
    <x v="5"/>
    <s v="CC1"/>
    <s v="MANTENIMIENTO Y ORDEN"/>
    <s v="INTENDENCIA"/>
  </r>
  <r>
    <d v="2026-02-28T00:00:00"/>
    <s v="WORMS-RRHH"/>
    <s v="DI FRANCESCO SERGIO MAXIMILIANO"/>
    <s v="LOGISTICA"/>
    <n v="1411534.0728"/>
    <n v="1"/>
    <s v="#RRHH"/>
    <n v="169384.08869999999"/>
    <s v="OPEX"/>
    <s v="0"/>
    <s v="0"/>
    <x v="6"/>
    <x v="4"/>
    <s v="CC18"/>
    <s v="LOGISTICA"/>
    <s v="NFU"/>
  </r>
  <r>
    <d v="2026-02-28T00:00:00"/>
    <s v="IMPUESTOS"/>
    <s v="imp5"/>
    <s v="IMPUESTOS"/>
    <n v="166429.71"/>
    <n v="1"/>
    <s v="UN "/>
    <n v="166429.71"/>
    <s v="OPEX"/>
    <s v="VARIABLE"/>
    <s v="INDIRECTO"/>
    <x v="7"/>
    <x v="8"/>
    <s v="CC8"/>
    <s v="DREI COMPOST &amp; FERTILIZANTES"/>
    <s v="COMPOST &amp; FERTILIZANTES"/>
  </r>
  <r>
    <d v="2026-02-28T00:00:00"/>
    <s v="IMPUESTOS"/>
    <s v="imp2"/>
    <s v="IMPUESTOS"/>
    <n v="5039229.71"/>
    <n v="1"/>
    <s v="UN "/>
    <n v="163357.9025"/>
    <s v="OPEX"/>
    <s v="VARIABLE"/>
    <s v="INDIRECTO"/>
    <x v="7"/>
    <x v="1"/>
    <s v="CC1"/>
    <s v="GASTOS BANCARIOS"/>
    <s v="BACHAS"/>
  </r>
  <r>
    <d v="2026-02-19T00:00:00"/>
    <s v="Chirichigno, Mario Alejandro"/>
    <s v="FA-C 00003-00000212"/>
    <s v="INVERSION_x000a_etapa 2_x000a_proyecto 50"/>
    <n v="2727314"/>
    <n v="1"/>
    <s v="UN "/>
    <n v="163069.0454"/>
    <s v="CAPEX"/>
    <s v="VARIABLE"/>
    <s v="INDIRECTO"/>
    <x v="2"/>
    <x v="3"/>
    <s v="CC1"/>
    <s v="PROYECTO 50"/>
    <s v="INTENDENCIA"/>
  </r>
  <r>
    <d v="2026-02-25T00:00:00"/>
    <s v="Picatto, Santiago"/>
    <s v="FA-A 00002-00004606"/>
    <s v="INSUMOS_x000a_consumibles para laboratorio"/>
    <n v="180410"/>
    <n v="1"/>
    <s v="UN "/>
    <n v="160253.45670000001"/>
    <s v="OPEX"/>
    <s v="VARIABLE"/>
    <s v="INDIRECTO"/>
    <x v="1"/>
    <x v="0"/>
    <s v="CC1"/>
    <s v="CONSUMIBLE"/>
    <s v="LABORATORIO"/>
  </r>
  <r>
    <d v="2026-02-28T00:00:00"/>
    <s v="WORMS-RRHH"/>
    <s v="ALVAREZ IVAN DARIO"/>
    <s v="ADMINISTRACION"/>
    <n v="2041933.4742999999"/>
    <n v="1"/>
    <s v="#RRHH"/>
    <n v="158817.04800000001"/>
    <s v="OPEX"/>
    <s v="0"/>
    <s v="0"/>
    <x v="6"/>
    <x v="1"/>
    <s v="CC15"/>
    <s v="ADMINISTRACION"/>
    <s v="BACHAS"/>
  </r>
  <r>
    <d v="2026-02-28T00:00:00"/>
    <s v="WORMS-RRHH"/>
    <s v="ALVAREZ IVAN DARIO"/>
    <s v="ADMINISTRACION"/>
    <n v="2041933.4742999999"/>
    <n v="1"/>
    <s v="#RRHH"/>
    <n v="158817.04800000001"/>
    <s v="OPEX"/>
    <s v="0"/>
    <s v="0"/>
    <x v="6"/>
    <x v="7"/>
    <s v="CC15"/>
    <s v="ADMINISTRACION"/>
    <s v="CEREAL &amp; POLVILLO"/>
  </r>
  <r>
    <d v="2026-02-28T00:00:00"/>
    <s v="WORMS-RRHH"/>
    <s v="ALVAREZ IVAN DARIO"/>
    <s v="ADMINISTRACION"/>
    <n v="2041933.4742999999"/>
    <n v="1"/>
    <s v="#RRHH"/>
    <n v="158817.04800000001"/>
    <s v="OPEX"/>
    <s v="0"/>
    <s v="0"/>
    <x v="6"/>
    <x v="8"/>
    <s v="CC15"/>
    <s v="ADMINISTRACION"/>
    <s v="COMPOST &amp; FERTILIZANTES"/>
  </r>
  <r>
    <d v="2026-02-28T00:00:00"/>
    <s v="WORMS-RRHH"/>
    <s v="ALVAREZ IVAN DARIO"/>
    <s v="ADMINISTRACION"/>
    <n v="2041933.4742999999"/>
    <n v="1"/>
    <s v="#RRHH"/>
    <n v="158817.04800000001"/>
    <s v="OPEX"/>
    <s v="0"/>
    <s v="0"/>
    <x v="6"/>
    <x v="3"/>
    <s v="CC15"/>
    <s v="ADMINISTRACION"/>
    <s v="DISP. FINAL RESIDUOS LÍQUIDOS"/>
  </r>
  <r>
    <d v="2026-02-28T00:00:00"/>
    <s v="WORMS-RRHH"/>
    <s v="ALVAREZ IVAN DARIO"/>
    <s v="ADMINISTRACION"/>
    <n v="2041933.4742999999"/>
    <n v="1"/>
    <s v="#RRHH"/>
    <n v="158817.04800000001"/>
    <s v="OPEX"/>
    <s v="0"/>
    <s v="0"/>
    <x v="6"/>
    <x v="6"/>
    <s v="CC15"/>
    <s v="ADMINISTRACION"/>
    <s v="DISP. FINAL RESIDUOS SÓLIDOS"/>
  </r>
  <r>
    <d v="2026-02-28T00:00:00"/>
    <s v="WORMS-RRHH"/>
    <s v="ALVAREZ IVAN DARIO"/>
    <s v="ADMINISTRACION"/>
    <n v="2041933.4742999999"/>
    <n v="1"/>
    <s v="#RRHH"/>
    <n v="158817.04800000001"/>
    <s v="OPEX"/>
    <s v="0"/>
    <s v="0"/>
    <x v="6"/>
    <x v="0"/>
    <s v="CC15"/>
    <s v="ADMINISTRACION"/>
    <s v="EXPORTACION"/>
  </r>
  <r>
    <d v="2026-02-28T00:00:00"/>
    <s v="WORMS-RRHH"/>
    <s v="ALVAREZ IVAN DARIO"/>
    <s v="ADMINISTRACION"/>
    <n v="2041933.4742999999"/>
    <n v="1"/>
    <s v="#RRHH"/>
    <n v="158817.04800000001"/>
    <s v="OPEX"/>
    <s v="0"/>
    <s v="0"/>
    <x v="6"/>
    <x v="4"/>
    <s v="CC15"/>
    <s v="ADMINISTRACION"/>
    <s v="NFU"/>
  </r>
  <r>
    <d v="2026-02-28T00:00:00"/>
    <s v="WORMS-RRHH"/>
    <s v="ALVAREZ IVAN DARIO"/>
    <s v="ADMINISTRACION"/>
    <n v="2041933.4742999999"/>
    <n v="1"/>
    <s v="#RRHH"/>
    <n v="158817.04800000001"/>
    <s v="OPEX"/>
    <s v="0"/>
    <s v="0"/>
    <x v="6"/>
    <x v="5"/>
    <s v="CC15"/>
    <s v="ADMINISTRACION"/>
    <s v="PILETAS"/>
  </r>
  <r>
    <d v="2026-02-28T00:00:00"/>
    <s v="WORMS-RRHH"/>
    <s v="ALVAREZ IVAN DARIO"/>
    <s v="ADMINISTRACION"/>
    <n v="2041933.4742999999"/>
    <n v="1"/>
    <s v="#RRHH"/>
    <n v="158817.04800000001"/>
    <s v="OPEX"/>
    <s v="0"/>
    <s v="0"/>
    <x v="6"/>
    <x v="2"/>
    <s v="CC15"/>
    <s v="ADMINISTRACION"/>
    <s v="REACTORES"/>
  </r>
  <r>
    <d v="2026-02-28T00:00:00"/>
    <s v="WORMS-RRHH"/>
    <s v="GROSSO BRIAN "/>
    <s v="VIGILANCIA"/>
    <n v="1427843.0567000001"/>
    <n v="1"/>
    <s v="#RRHH"/>
    <n v="158633.36360000001"/>
    <s v="OPEX"/>
    <s v="0"/>
    <s v="0"/>
    <x v="6"/>
    <x v="1"/>
    <s v="CC29"/>
    <s v="VIGILANCIA"/>
    <s v="BACHAS"/>
  </r>
  <r>
    <d v="2026-02-28T00:00:00"/>
    <s v="WORMS-RRHH"/>
    <s v="GROSSO BRIAN "/>
    <s v="VIGILANCIA"/>
    <n v="1427843.0567000001"/>
    <n v="1"/>
    <s v="#RRHH"/>
    <n v="158633.36360000001"/>
    <s v="OPEX"/>
    <s v="0"/>
    <s v="0"/>
    <x v="6"/>
    <x v="7"/>
    <s v="CC29"/>
    <s v="VIGILANCIA"/>
    <s v="CEREAL &amp; POLVILLO"/>
  </r>
  <r>
    <d v="2026-02-28T00:00:00"/>
    <s v="WORMS-RRHH"/>
    <s v="GROSSO BRIAN "/>
    <s v="VIGILANCIA"/>
    <n v="1427843.0567000001"/>
    <n v="1"/>
    <s v="#RRHH"/>
    <n v="158633.36360000001"/>
    <s v="OPEX"/>
    <s v="0"/>
    <s v="0"/>
    <x v="6"/>
    <x v="8"/>
    <s v="CC29"/>
    <s v="VIGILANCIA"/>
    <s v="COMPOST &amp; FERTILIZANTES"/>
  </r>
  <r>
    <d v="2026-02-28T00:00:00"/>
    <s v="WORMS-RRHH"/>
    <s v="GROSSO BRIAN "/>
    <s v="VIGILANCIA"/>
    <n v="1427843.0567000001"/>
    <n v="1"/>
    <s v="#RRHH"/>
    <n v="158633.36360000001"/>
    <s v="OPEX"/>
    <s v="0"/>
    <s v="0"/>
    <x v="6"/>
    <x v="3"/>
    <s v="CC29"/>
    <s v="VIGILANCIA"/>
    <s v="DISP. FINAL RESIDUOS LÍQUIDOS"/>
  </r>
  <r>
    <d v="2026-02-28T00:00:00"/>
    <s v="WORMS-RRHH"/>
    <s v="GROSSO BRIAN "/>
    <s v="VIGILANCIA"/>
    <n v="1427843.0567000001"/>
    <n v="1"/>
    <s v="#RRHH"/>
    <n v="158633.36360000001"/>
    <s v="OPEX"/>
    <s v="0"/>
    <s v="0"/>
    <x v="6"/>
    <x v="6"/>
    <s v="CC29"/>
    <s v="VIGILANCIA"/>
    <s v="DISP. FINAL RESIDUOS SÓLIDOS"/>
  </r>
  <r>
    <d v="2026-02-28T00:00:00"/>
    <s v="WORMS-RRHH"/>
    <s v="GROSSO BRIAN "/>
    <s v="VIGILANCIA"/>
    <n v="1427843.0567000001"/>
    <n v="1"/>
    <s v="#RRHH"/>
    <n v="158633.36360000001"/>
    <s v="OPEX"/>
    <s v="0"/>
    <s v="0"/>
    <x v="6"/>
    <x v="0"/>
    <s v="CC29"/>
    <s v="VIGILANCIA"/>
    <s v="EXPORTACION"/>
  </r>
  <r>
    <d v="2026-02-28T00:00:00"/>
    <s v="WORMS-RRHH"/>
    <s v="GROSSO BRIAN "/>
    <s v="VIGILANCIA"/>
    <n v="1427843.0567000001"/>
    <n v="1"/>
    <s v="#RRHH"/>
    <n v="158633.36360000001"/>
    <s v="OPEX"/>
    <s v="0"/>
    <s v="0"/>
    <x v="6"/>
    <x v="4"/>
    <s v="CC29"/>
    <s v="VIGILANCIA"/>
    <s v="NFU"/>
  </r>
  <r>
    <d v="2026-02-28T00:00:00"/>
    <s v="WORMS-RRHH"/>
    <s v="GROSSO BRIAN "/>
    <s v="VIGILANCIA"/>
    <n v="1427843.0567000001"/>
    <n v="1"/>
    <s v="#RRHH"/>
    <n v="158633.36360000001"/>
    <s v="OPEX"/>
    <s v="0"/>
    <s v="0"/>
    <x v="6"/>
    <x v="5"/>
    <s v="CC29"/>
    <s v="VIGILANCIA"/>
    <s v="PILETAS"/>
  </r>
  <r>
    <d v="2026-02-28T00:00:00"/>
    <s v="WORMS-RRHH"/>
    <s v="GROSSO BRIAN "/>
    <s v="VIGILANCIA"/>
    <n v="1427843.0567000001"/>
    <n v="1"/>
    <s v="#RRHH"/>
    <n v="158633.36360000001"/>
    <s v="OPEX"/>
    <s v="0"/>
    <s v="0"/>
    <x v="6"/>
    <x v="2"/>
    <s v="CC29"/>
    <s v="VIGILANCIA"/>
    <s v="REACTORES"/>
  </r>
  <r>
    <d v="2026-02-19T00:00:00"/>
    <s v="Pascual Materiales S. R. L."/>
    <s v="FA-A 00001-00000469"/>
    <s v="INVERSION_x000a_Ladrillos - piedra - ceresita PP 15614"/>
    <n v="178359.7"/>
    <n v="1"/>
    <s v="UN "/>
    <n v="158432.23139999999"/>
    <s v="CAPEX"/>
    <s v="VARIABLE"/>
    <s v="INDIRECTO"/>
    <x v="2"/>
    <x v="0"/>
    <s v="CC1"/>
    <s v="PROYECTO 9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158432.23139999999"/>
    <s v="CAPEX"/>
    <s v="VARIABLE"/>
    <s v="INDIRECTO"/>
    <x v="2"/>
    <x v="0"/>
    <s v="CC1"/>
    <s v="PROYECTO 9"/>
    <s v="EXPORTACION"/>
  </r>
  <r>
    <d v="2026-02-19T00:00:00"/>
    <s v="Pascual Materiales S. R. L."/>
    <s v="FA-A 00001-00000469"/>
    <s v="INVERSION_x000a_Ladrillos - piedra - ceresita PP 15614"/>
    <n v="178359.7"/>
    <n v="1"/>
    <s v="UN "/>
    <n v="158432.23139999999"/>
    <s v="CAPEX"/>
    <s v="VARIABLE"/>
    <s v="INDIRECTO"/>
    <x v="2"/>
    <x v="0"/>
    <s v="CC1"/>
    <s v="EPP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158432.23139999999"/>
    <s v="CAPEX"/>
    <s v="VARIABLE"/>
    <s v="INDIRECTO"/>
    <x v="2"/>
    <x v="0"/>
    <s v="CC1"/>
    <s v="EPP"/>
    <s v="EXPORTACION"/>
  </r>
  <r>
    <d v="2026-02-28T00:00:00"/>
    <s v="WORMS-RRHH"/>
    <s v="BAEZ HECTOR JOAQUIN"/>
    <s v="TALLER MECANICO"/>
    <n v="1749819.9905000001"/>
    <n v="1"/>
    <s v="#RRHH"/>
    <n v="157483.7991"/>
    <s v="OPEX"/>
    <s v="0"/>
    <s v="0"/>
    <x v="6"/>
    <x v="6"/>
    <s v="CC23"/>
    <s v="TALLER MECANICO"/>
    <s v="DISP. FINAL RESIDUOS SÓLIDOS"/>
  </r>
  <r>
    <d v="2026-02-28T00:00:00"/>
    <s v="WORMS-RRHH"/>
    <s v="MARTINEZ JUAN PABLO"/>
    <s v="MANTENIMIENTO"/>
    <n v="1942605.1513"/>
    <n v="1"/>
    <s v="#RRHH"/>
    <n v="155408.41209999999"/>
    <s v="OPEX"/>
    <s v="0"/>
    <s v="0"/>
    <x v="6"/>
    <x v="1"/>
    <s v="CC19"/>
    <s v="MANTENIMIENTO"/>
    <s v="BACHAS"/>
  </r>
  <r>
    <d v="2026-02-28T00:00:00"/>
    <s v="WORMS-RRHH"/>
    <s v="MARTINEZ JUAN PABLO"/>
    <s v="MANTENIMIENTO"/>
    <n v="1942605.1513"/>
    <n v="1"/>
    <s v="#RRHH"/>
    <n v="155408.41209999999"/>
    <s v="OPEX"/>
    <s v="0"/>
    <s v="0"/>
    <x v="6"/>
    <x v="5"/>
    <s v="CC19"/>
    <s v="MANTENIMIENTO"/>
    <s v="PILETAS"/>
  </r>
  <r>
    <d v="2026-02-28T00:00:00"/>
    <s v="WORMS-RRHH"/>
    <s v="PETERS CORZO, JOSE LUIS"/>
    <s v="LABORATORIO"/>
    <n v="3091668.4021999999"/>
    <n v="1"/>
    <s v="#RRHH"/>
    <n v="154583.42009999999"/>
    <s v="OPEX"/>
    <s v="0"/>
    <s v="0"/>
    <x v="6"/>
    <x v="1"/>
    <s v="CC17"/>
    <s v="LABORATORIO"/>
    <s v="BACHAS"/>
  </r>
  <r>
    <d v="2026-02-28T00:00:00"/>
    <s v="WORMS-RRHH"/>
    <s v="PETERS CORZO, JOSE LUIS"/>
    <s v="LABORATORIO"/>
    <n v="3091668.4021999999"/>
    <n v="1"/>
    <s v="#RRHH"/>
    <n v="154583.42009999999"/>
    <s v="OPEX"/>
    <s v="0"/>
    <s v="0"/>
    <x v="6"/>
    <x v="4"/>
    <s v="CC17"/>
    <s v="LABORATORIO"/>
    <s v="NFU"/>
  </r>
  <r>
    <d v="2026-02-28T00:00:00"/>
    <s v="WORMS-RRHH"/>
    <s v="OVANDO, BRYAN EZEQUIEL"/>
    <s v="MANTENIMIENTO"/>
    <n v="1928700.0708999999"/>
    <n v="1"/>
    <s v="#RRHH"/>
    <n v="154296.00570000001"/>
    <s v="OPEX"/>
    <s v="0"/>
    <s v="0"/>
    <x v="6"/>
    <x v="1"/>
    <s v="CC19"/>
    <s v="MANTENIMIENTO"/>
    <s v="BACHAS"/>
  </r>
  <r>
    <d v="2026-02-28T00:00:00"/>
    <s v="WORMS-RRHH"/>
    <s v="OVANDO, BRYAN EZEQUIEL"/>
    <s v="MANTENIMIENTO"/>
    <n v="1928700.0708999999"/>
    <n v="1"/>
    <s v="#RRHH"/>
    <n v="154296.00570000001"/>
    <s v="OPEX"/>
    <s v="0"/>
    <s v="0"/>
    <x v="6"/>
    <x v="5"/>
    <s v="CC19"/>
    <s v="MANTENIMIENTO"/>
    <s v="PILETAS"/>
  </r>
  <r>
    <d v="2026-02-28T00:00:00"/>
    <s v="WORMS-RRHH"/>
    <s v="RODRIGUEZ, HORACIO"/>
    <s v="TALLER MECANICO"/>
    <n v="2197552.3445000001"/>
    <n v="1"/>
    <s v="#RRHH"/>
    <n v="153828.66409999999"/>
    <s v="OPEX"/>
    <s v="0"/>
    <s v="0"/>
    <x v="6"/>
    <x v="7"/>
    <s v="CC23"/>
    <s v="TALLER MECANICO"/>
    <s v="CEREAL &amp; POLVILLO"/>
  </r>
  <r>
    <d v="2026-02-28T00:00:00"/>
    <s v="WORMS-RRHH"/>
    <s v="RODRIGUEZ, HORACIO"/>
    <s v="TALLER MECANICO"/>
    <n v="2197552.3445000001"/>
    <n v="1"/>
    <s v="#RRHH"/>
    <n v="153828.66409999999"/>
    <s v="OPEX"/>
    <s v="0"/>
    <s v="0"/>
    <x v="6"/>
    <x v="8"/>
    <s v="CC23"/>
    <s v="TALLER MECANICO"/>
    <s v="COMPOST &amp; FERTILIZANTES"/>
  </r>
  <r>
    <d v="2026-02-28T00:00:00"/>
    <s v="WORMS-RRHH"/>
    <s v="BORDON CAMILO RAFAEL"/>
    <s v="REACTOR"/>
    <n v="1972720.5293000001"/>
    <n v="1"/>
    <s v="#RRHH"/>
    <n v="153433.81890000001"/>
    <s v="OPEX"/>
    <s v="0"/>
    <s v="0"/>
    <x v="6"/>
    <x v="1"/>
    <s v="CC15"/>
    <s v="REACTOR"/>
    <s v="BACHAS"/>
  </r>
  <r>
    <d v="2026-02-28T00:00:00"/>
    <s v="WORMS-RRHH"/>
    <s v="BORDON CAMILO RAFAEL"/>
    <s v="REACTOR"/>
    <n v="1972720.5293000001"/>
    <n v="1"/>
    <s v="#RRHH"/>
    <n v="153433.81890000001"/>
    <s v="OPEX"/>
    <s v="0"/>
    <s v="0"/>
    <x v="6"/>
    <x v="7"/>
    <s v="CC15"/>
    <s v="REACTOR"/>
    <s v="CEREAL &amp; POLVILLO"/>
  </r>
  <r>
    <d v="2026-02-28T00:00:00"/>
    <s v="WORMS-RRHH"/>
    <s v="BORDON CAMILO RAFAEL"/>
    <s v="REACTOR"/>
    <n v="1972720.5293000001"/>
    <n v="1"/>
    <s v="#RRHH"/>
    <n v="153433.81890000001"/>
    <s v="OPEX"/>
    <s v="0"/>
    <s v="0"/>
    <x v="6"/>
    <x v="8"/>
    <s v="CC15"/>
    <s v="REACTOR"/>
    <s v="COMPOST &amp; FERTILIZANTES"/>
  </r>
  <r>
    <d v="2026-02-28T00:00:00"/>
    <s v="WORMS-RRHH"/>
    <s v="BORDON CAMILO RAFAEL"/>
    <s v="REACTOR"/>
    <n v="1972720.5293000001"/>
    <n v="1"/>
    <s v="#RRHH"/>
    <n v="153433.81890000001"/>
    <s v="OPEX"/>
    <s v="0"/>
    <s v="0"/>
    <x v="6"/>
    <x v="3"/>
    <s v="CC15"/>
    <s v="REACTOR"/>
    <s v="DISP. FINAL RESIDUOS LÍQUIDOS"/>
  </r>
  <r>
    <d v="2026-02-28T00:00:00"/>
    <s v="WORMS-RRHH"/>
    <s v="BORDON CAMILO RAFAEL"/>
    <s v="REACTOR"/>
    <n v="1972720.5293000001"/>
    <n v="1"/>
    <s v="#RRHH"/>
    <n v="153433.81890000001"/>
    <s v="OPEX"/>
    <s v="0"/>
    <s v="0"/>
    <x v="6"/>
    <x v="6"/>
    <s v="CC15"/>
    <s v="REACTOR"/>
    <s v="DISP. FINAL RESIDUOS SÓLIDOS"/>
  </r>
  <r>
    <d v="2026-02-28T00:00:00"/>
    <s v="WORMS-RRHH"/>
    <s v="BORDON CAMILO RAFAEL"/>
    <s v="REACTOR"/>
    <n v="1972720.5293000001"/>
    <n v="1"/>
    <s v="#RRHH"/>
    <n v="153433.81890000001"/>
    <s v="OPEX"/>
    <s v="0"/>
    <s v="0"/>
    <x v="6"/>
    <x v="0"/>
    <s v="CC15"/>
    <s v="REACTOR"/>
    <s v="EXPORTACION"/>
  </r>
  <r>
    <d v="2026-02-28T00:00:00"/>
    <s v="WORMS-RRHH"/>
    <s v="BORDON CAMILO RAFAEL"/>
    <s v="REACTOR"/>
    <n v="1972720.5293000001"/>
    <n v="1"/>
    <s v="#RRHH"/>
    <n v="153433.81890000001"/>
    <s v="OPEX"/>
    <s v="0"/>
    <s v="0"/>
    <x v="6"/>
    <x v="4"/>
    <s v="CC15"/>
    <s v="REACTOR"/>
    <s v="NFU"/>
  </r>
  <r>
    <d v="2026-02-28T00:00:00"/>
    <s v="WORMS-RRHH"/>
    <s v="BORDON CAMILO RAFAEL"/>
    <s v="REACTOR"/>
    <n v="1972720.5293000001"/>
    <n v="1"/>
    <s v="#RRHH"/>
    <n v="153433.81890000001"/>
    <s v="OPEX"/>
    <s v="0"/>
    <s v="0"/>
    <x v="6"/>
    <x v="5"/>
    <s v="CC15"/>
    <s v="REACTOR"/>
    <s v="PILETAS"/>
  </r>
  <r>
    <d v="2026-02-28T00:00:00"/>
    <s v="WORMS-RRHH"/>
    <s v="BORDON CAMILO RAFAEL"/>
    <s v="REACTOR"/>
    <n v="1972720.5293000001"/>
    <n v="1"/>
    <s v="#RRHH"/>
    <n v="153433.81890000001"/>
    <s v="OPEX"/>
    <s v="0"/>
    <s v="0"/>
    <x v="6"/>
    <x v="2"/>
    <s v="CC15"/>
    <s v="REACTOR"/>
    <s v="REACTORES"/>
  </r>
  <r>
    <d v="2026-02-25T00:00:00"/>
    <s v="Richetti, Adrian Leonardo"/>
    <s v="FA-A 00005-00003670"/>
    <s v="INVERSION_x000a_Alambrado para el fondo de la pileta "/>
    <n v="125634.16"/>
    <n v="1"/>
    <s v="UN "/>
    <n v="152017.32999999999"/>
    <s v="CAPEX"/>
    <s v="VARIABLE"/>
    <s v="INDIRECTO"/>
    <x v="2"/>
    <x v="5"/>
    <s v="CC4"/>
    <s v="PROYECTO 6"/>
    <s v="PILETAS"/>
  </r>
  <r>
    <d v="2026-02-28T00:00:00"/>
    <s v="WORMS-RRHH"/>
    <s v="CORDOBA GABRIEL "/>
    <s v="ADMINISTRACION"/>
    <n v="1930813.4201"/>
    <n v="1"/>
    <s v="#RRHH"/>
    <n v="150174.37710000001"/>
    <s v="OPEX"/>
    <s v="0"/>
    <s v="0"/>
    <x v="6"/>
    <x v="1"/>
    <s v="CC15"/>
    <s v="ADMINISTRACION"/>
    <s v="BACHAS"/>
  </r>
  <r>
    <d v="2026-02-28T00:00:00"/>
    <s v="WORMS-RRHH"/>
    <s v="CORDOBA GABRIEL "/>
    <s v="ADMINISTRACION"/>
    <n v="1930813.4201"/>
    <n v="1"/>
    <s v="#RRHH"/>
    <n v="150174.37710000001"/>
    <s v="OPEX"/>
    <s v="0"/>
    <s v="0"/>
    <x v="6"/>
    <x v="7"/>
    <s v="CC15"/>
    <s v="ADMINISTRACION"/>
    <s v="CEREAL &amp; POLVILLO"/>
  </r>
  <r>
    <d v="2026-02-28T00:00:00"/>
    <s v="WORMS-RRHH"/>
    <s v="CORDOBA GABRIEL "/>
    <s v="ADMINISTRACION"/>
    <n v="1930813.4201"/>
    <n v="1"/>
    <s v="#RRHH"/>
    <n v="150174.37710000001"/>
    <s v="OPEX"/>
    <s v="0"/>
    <s v="0"/>
    <x v="6"/>
    <x v="8"/>
    <s v="CC15"/>
    <s v="ADMINISTRACION"/>
    <s v="COMPOST &amp; FERTILIZANTES"/>
  </r>
  <r>
    <d v="2026-02-28T00:00:00"/>
    <s v="WORMS-RRHH"/>
    <s v="CORDOBA GABRIEL "/>
    <s v="ADMINISTRACION"/>
    <n v="1930813.4201"/>
    <n v="1"/>
    <s v="#RRHH"/>
    <n v="150174.37710000001"/>
    <s v="OPEX"/>
    <s v="0"/>
    <s v="0"/>
    <x v="6"/>
    <x v="3"/>
    <s v="CC15"/>
    <s v="ADMINISTRACION"/>
    <s v="DISP. FINAL RESIDUOS LÍQUIDOS"/>
  </r>
  <r>
    <d v="2026-02-28T00:00:00"/>
    <s v="WORMS-RRHH"/>
    <s v="CORDOBA GABRIEL "/>
    <s v="ADMINISTRACION"/>
    <n v="1930813.4201"/>
    <n v="1"/>
    <s v="#RRHH"/>
    <n v="150174.37710000001"/>
    <s v="OPEX"/>
    <s v="0"/>
    <s v="0"/>
    <x v="6"/>
    <x v="6"/>
    <s v="CC15"/>
    <s v="ADMINISTRACION"/>
    <s v="DISP. FINAL RESIDUOS SÓLIDOS"/>
  </r>
  <r>
    <d v="2026-02-28T00:00:00"/>
    <s v="WORMS-RRHH"/>
    <s v="CORDOBA GABRIEL "/>
    <s v="ADMINISTRACION"/>
    <n v="1930813.4201"/>
    <n v="1"/>
    <s v="#RRHH"/>
    <n v="150174.37710000001"/>
    <s v="OPEX"/>
    <s v="0"/>
    <s v="0"/>
    <x v="6"/>
    <x v="0"/>
    <s v="CC15"/>
    <s v="ADMINISTRACION"/>
    <s v="EXPORTACION"/>
  </r>
  <r>
    <d v="2026-02-28T00:00:00"/>
    <s v="WORMS-RRHH"/>
    <s v="CORDOBA GABRIEL "/>
    <s v="ADMINISTRACION"/>
    <n v="1930813.4201"/>
    <n v="1"/>
    <s v="#RRHH"/>
    <n v="150174.37710000001"/>
    <s v="OPEX"/>
    <s v="0"/>
    <s v="0"/>
    <x v="6"/>
    <x v="4"/>
    <s v="CC15"/>
    <s v="ADMINISTRACION"/>
    <s v="NFU"/>
  </r>
  <r>
    <d v="2026-02-28T00:00:00"/>
    <s v="WORMS-RRHH"/>
    <s v="CORDOBA GABRIEL "/>
    <s v="ADMINISTRACION"/>
    <n v="1930813.4201"/>
    <n v="1"/>
    <s v="#RRHH"/>
    <n v="150174.37710000001"/>
    <s v="OPEX"/>
    <s v="0"/>
    <s v="0"/>
    <x v="6"/>
    <x v="5"/>
    <s v="CC15"/>
    <s v="ADMINISTRACION"/>
    <s v="PILETAS"/>
  </r>
  <r>
    <d v="2026-02-28T00:00:00"/>
    <s v="WORMS-RRHH"/>
    <s v="CORDOBA GABRIEL "/>
    <s v="ADMINISTRACION"/>
    <n v="1930813.4201"/>
    <n v="1"/>
    <s v="#RRHH"/>
    <n v="150174.37710000001"/>
    <s v="OPEX"/>
    <s v="0"/>
    <s v="0"/>
    <x v="6"/>
    <x v="2"/>
    <s v="CC15"/>
    <s v="ADMINISTRACION"/>
    <s v="REACTORES"/>
  </r>
  <r>
    <d v="2026-02-28T00:00:00"/>
    <s v="WORMS-RRHH"/>
    <s v="CABRERA JULIAN LEON"/>
    <s v="REACTOR"/>
    <n v="1914723.4356"/>
    <n v="1"/>
    <s v="#RRHH"/>
    <n v="148922.9339"/>
    <s v="OPEX"/>
    <s v="0"/>
    <s v="0"/>
    <x v="6"/>
    <x v="1"/>
    <s v="CC15"/>
    <s v="REACTOR"/>
    <s v="BACHAS"/>
  </r>
  <r>
    <d v="2026-02-28T00:00:00"/>
    <s v="WORMS-RRHH"/>
    <s v="CABRERA JULIAN LEON"/>
    <s v="REACTOR"/>
    <n v="1914723.4356"/>
    <n v="1"/>
    <s v="#RRHH"/>
    <n v="148922.9339"/>
    <s v="OPEX"/>
    <s v="0"/>
    <s v="0"/>
    <x v="6"/>
    <x v="7"/>
    <s v="CC15"/>
    <s v="REACTOR"/>
    <s v="CEREAL &amp; POLVILLO"/>
  </r>
  <r>
    <d v="2026-02-28T00:00:00"/>
    <s v="WORMS-RRHH"/>
    <s v="CABRERA JULIAN LEON"/>
    <s v="REACTOR"/>
    <n v="1914723.4356"/>
    <n v="1"/>
    <s v="#RRHH"/>
    <n v="148922.9339"/>
    <s v="OPEX"/>
    <s v="0"/>
    <s v="0"/>
    <x v="6"/>
    <x v="8"/>
    <s v="CC15"/>
    <s v="REACTOR"/>
    <s v="COMPOST &amp; FERTILIZANTES"/>
  </r>
  <r>
    <d v="2026-02-28T00:00:00"/>
    <s v="WORMS-RRHH"/>
    <s v="CABRERA JULIAN LEON"/>
    <s v="REACTOR"/>
    <n v="1914723.4356"/>
    <n v="1"/>
    <s v="#RRHH"/>
    <n v="148922.9339"/>
    <s v="OPEX"/>
    <s v="0"/>
    <s v="0"/>
    <x v="6"/>
    <x v="3"/>
    <s v="CC15"/>
    <s v="REACTOR"/>
    <s v="DISP. FINAL RESIDUOS LÍQUIDOS"/>
  </r>
  <r>
    <d v="2026-02-28T00:00:00"/>
    <s v="WORMS-RRHH"/>
    <s v="CABRERA JULIAN LEON"/>
    <s v="REACTOR"/>
    <n v="1914723.4356"/>
    <n v="1"/>
    <s v="#RRHH"/>
    <n v="148922.9339"/>
    <s v="OPEX"/>
    <s v="0"/>
    <s v="0"/>
    <x v="6"/>
    <x v="6"/>
    <s v="CC15"/>
    <s v="REACTOR"/>
    <s v="DISP. FINAL RESIDUOS SÓLIDOS"/>
  </r>
  <r>
    <d v="2026-02-28T00:00:00"/>
    <s v="WORMS-RRHH"/>
    <s v="CABRERA JULIAN LEON"/>
    <s v="REACTOR"/>
    <n v="1914723.4356"/>
    <n v="1"/>
    <s v="#RRHH"/>
    <n v="148922.9339"/>
    <s v="OPEX"/>
    <s v="0"/>
    <s v="0"/>
    <x v="6"/>
    <x v="0"/>
    <s v="CC15"/>
    <s v="REACTOR"/>
    <s v="EXPORTACION"/>
  </r>
  <r>
    <d v="2026-02-28T00:00:00"/>
    <s v="WORMS-RRHH"/>
    <s v="CABRERA JULIAN LEON"/>
    <s v="REACTOR"/>
    <n v="1914723.4356"/>
    <n v="1"/>
    <s v="#RRHH"/>
    <n v="148922.9339"/>
    <s v="OPEX"/>
    <s v="0"/>
    <s v="0"/>
    <x v="6"/>
    <x v="4"/>
    <s v="CC15"/>
    <s v="REACTOR"/>
    <s v="NFU"/>
  </r>
  <r>
    <d v="2026-02-28T00:00:00"/>
    <s v="WORMS-RRHH"/>
    <s v="CABRERA JULIAN LEON"/>
    <s v="REACTOR"/>
    <n v="1914723.4356"/>
    <n v="1"/>
    <s v="#RRHH"/>
    <n v="148922.9339"/>
    <s v="OPEX"/>
    <s v="0"/>
    <s v="0"/>
    <x v="6"/>
    <x v="5"/>
    <s v="CC15"/>
    <s v="REACTOR"/>
    <s v="PILETAS"/>
  </r>
  <r>
    <d v="2026-02-28T00:00:00"/>
    <s v="WORMS-RRHH"/>
    <s v="CABRERA JULIAN LEON"/>
    <s v="REACTOR"/>
    <n v="1914723.4356"/>
    <n v="1"/>
    <s v="#RRHH"/>
    <n v="148922.9339"/>
    <s v="OPEX"/>
    <s v="0"/>
    <s v="0"/>
    <x v="6"/>
    <x v="2"/>
    <s v="CC15"/>
    <s v="REACTOR"/>
    <s v="REACTORES"/>
  </r>
  <r>
    <d v="2026-02-28T00:00:00"/>
    <s v="WORMS-RRHH"/>
    <s v="CARIAGA, SOFIA"/>
    <s v="ADMINISTRACION"/>
    <n v="1898057.4957000001"/>
    <n v="1"/>
    <s v="#RRHH"/>
    <n v="147626.69409999999"/>
    <s v="OPEX"/>
    <s v="0"/>
    <s v="0"/>
    <x v="6"/>
    <x v="1"/>
    <s v="CC15"/>
    <s v="ADMINISTRACION"/>
    <s v="BACHAS"/>
  </r>
  <r>
    <d v="2026-02-28T00:00:00"/>
    <s v="WORMS-RRHH"/>
    <s v="CARIAGA, SOFIA"/>
    <s v="ADMINISTRACION"/>
    <n v="1898057.4957000001"/>
    <n v="1"/>
    <s v="#RRHH"/>
    <n v="147626.69409999999"/>
    <s v="OPEX"/>
    <s v="0"/>
    <s v="0"/>
    <x v="6"/>
    <x v="7"/>
    <s v="CC15"/>
    <s v="ADMINISTRACION"/>
    <s v="CEREAL &amp; POLVILLO"/>
  </r>
  <r>
    <d v="2026-02-28T00:00:00"/>
    <s v="WORMS-RRHH"/>
    <s v="CARIAGA, SOFIA"/>
    <s v="ADMINISTRACION"/>
    <n v="1898057.4957000001"/>
    <n v="1"/>
    <s v="#RRHH"/>
    <n v="147626.69409999999"/>
    <s v="OPEX"/>
    <s v="0"/>
    <s v="0"/>
    <x v="6"/>
    <x v="8"/>
    <s v="CC15"/>
    <s v="ADMINISTRACION"/>
    <s v="COMPOST &amp; FERTILIZANTES"/>
  </r>
  <r>
    <d v="2026-02-28T00:00:00"/>
    <s v="WORMS-RRHH"/>
    <s v="CARIAGA, SOFIA"/>
    <s v="ADMINISTRACION"/>
    <n v="1898057.4957000001"/>
    <n v="1"/>
    <s v="#RRHH"/>
    <n v="147626.69409999999"/>
    <s v="OPEX"/>
    <s v="0"/>
    <s v="0"/>
    <x v="6"/>
    <x v="3"/>
    <s v="CC15"/>
    <s v="ADMINISTRACION"/>
    <s v="DISP. FINAL RESIDUOS LÍQUIDOS"/>
  </r>
  <r>
    <d v="2026-02-28T00:00:00"/>
    <s v="WORMS-RRHH"/>
    <s v="CARIAGA, SOFIA"/>
    <s v="ADMINISTRACION"/>
    <n v="1898057.4957000001"/>
    <n v="1"/>
    <s v="#RRHH"/>
    <n v="147626.69409999999"/>
    <s v="OPEX"/>
    <s v="0"/>
    <s v="0"/>
    <x v="6"/>
    <x v="6"/>
    <s v="CC15"/>
    <s v="ADMINISTRACION"/>
    <s v="DISP. FINAL RESIDUOS SÓLIDOS"/>
  </r>
  <r>
    <d v="2026-02-28T00:00:00"/>
    <s v="WORMS-RRHH"/>
    <s v="CARIAGA, SOFIA"/>
    <s v="ADMINISTRACION"/>
    <n v="1898057.4957000001"/>
    <n v="1"/>
    <s v="#RRHH"/>
    <n v="147626.69409999999"/>
    <s v="OPEX"/>
    <s v="0"/>
    <s v="0"/>
    <x v="6"/>
    <x v="0"/>
    <s v="CC15"/>
    <s v="ADMINISTRACION"/>
    <s v="EXPORTACION"/>
  </r>
  <r>
    <d v="2026-02-28T00:00:00"/>
    <s v="WORMS-RRHH"/>
    <s v="CARIAGA, SOFIA"/>
    <s v="ADMINISTRACION"/>
    <n v="1898057.4957000001"/>
    <n v="1"/>
    <s v="#RRHH"/>
    <n v="147626.69409999999"/>
    <s v="OPEX"/>
    <s v="0"/>
    <s v="0"/>
    <x v="6"/>
    <x v="4"/>
    <s v="CC15"/>
    <s v="ADMINISTRACION"/>
    <s v="NFU"/>
  </r>
  <r>
    <d v="2026-02-28T00:00:00"/>
    <s v="WORMS-RRHH"/>
    <s v="CARIAGA, SOFIA"/>
    <s v="ADMINISTRACION"/>
    <n v="1898057.4957000001"/>
    <n v="1"/>
    <s v="#RRHH"/>
    <n v="147626.69409999999"/>
    <s v="OPEX"/>
    <s v="0"/>
    <s v="0"/>
    <x v="6"/>
    <x v="5"/>
    <s v="CC15"/>
    <s v="ADMINISTRACION"/>
    <s v="PILETAS"/>
  </r>
  <r>
    <d v="2026-02-28T00:00:00"/>
    <s v="WORMS-RRHH"/>
    <s v="CARIAGA, SOFIA"/>
    <s v="ADMINISTRACION"/>
    <n v="1898057.4957000001"/>
    <n v="1"/>
    <s v="#RRHH"/>
    <n v="147626.69409999999"/>
    <s v="OPEX"/>
    <s v="0"/>
    <s v="0"/>
    <x v="6"/>
    <x v="2"/>
    <s v="CC15"/>
    <s v="ADMINISTRACION"/>
    <s v="REACTORES"/>
  </r>
  <r>
    <d v="2026-02-28T00:00:00"/>
    <s v="WORMS-RRHH"/>
    <s v="PETERS DIAZ, RAMÓN RICARDO"/>
    <s v="LABORATORIO"/>
    <n v="2081874.696"/>
    <n v="1"/>
    <s v="#RRHH"/>
    <n v="145731.22870000001"/>
    <s v="OPEX"/>
    <s v="0"/>
    <s v="0"/>
    <x v="6"/>
    <x v="2"/>
    <s v="CC17"/>
    <s v="LABORATORIO"/>
    <s v="REACTORES"/>
  </r>
  <r>
    <d v="2026-02-28T00:00:00"/>
    <s v="WORMS-RRHH"/>
    <s v="VIZCARRA MATIAS LEONEL "/>
    <s v="MANTENIMIENTO"/>
    <n v="1608950.2172000001"/>
    <n v="1"/>
    <s v="#RRHH"/>
    <n v="144805.51949999999"/>
    <s v="OPEX"/>
    <s v="0"/>
    <s v="0"/>
    <x v="6"/>
    <x v="3"/>
    <s v="CC19"/>
    <s v="MANTENIMIENTO"/>
    <s v="DISP. FINAL RESIDUOS LÍQUIDOS"/>
  </r>
  <r>
    <d v="2026-02-06T00:00:00"/>
    <s v="Mollard, Martin  Enrique"/>
    <s v="FA-A 00004-00011368"/>
    <s v="OC 0001-00004536: INVERSION candados para casilleros"/>
    <n v="2190.09"/>
    <n v="74"/>
    <s v="UN "/>
    <n v="143959.5514"/>
    <s v="CAPEX"/>
    <s v="VARIABLE"/>
    <s v="INDIRECTO"/>
    <x v="2"/>
    <x v="0"/>
    <s v="CC1"/>
    <s v="BIEN DE USO "/>
    <s v="INTENDENCIA"/>
  </r>
  <r>
    <d v="2026-02-28T00:00:00"/>
    <s v="WORMS-RRHH"/>
    <s v="RODRIGUEZ LEANDRO"/>
    <s v="REACTOR"/>
    <n v="1841830.5856999999"/>
    <n v="1"/>
    <s v="#RRHH"/>
    <n v="143253.49"/>
    <s v="OPEX"/>
    <s v="0"/>
    <s v="0"/>
    <x v="6"/>
    <x v="1"/>
    <s v="CC15"/>
    <s v="REACTOR"/>
    <s v="BACHAS"/>
  </r>
  <r>
    <d v="2026-02-28T00:00:00"/>
    <s v="WORMS-RRHH"/>
    <s v="RODRIGUEZ LEANDRO"/>
    <s v="REACTOR"/>
    <n v="1841830.5856999999"/>
    <n v="1"/>
    <s v="#RRHH"/>
    <n v="143253.49"/>
    <s v="OPEX"/>
    <s v="0"/>
    <s v="0"/>
    <x v="6"/>
    <x v="7"/>
    <s v="CC15"/>
    <s v="REACTOR"/>
    <s v="CEREAL &amp; POLVILLO"/>
  </r>
  <r>
    <d v="2026-02-28T00:00:00"/>
    <s v="WORMS-RRHH"/>
    <s v="RODRIGUEZ LEANDRO"/>
    <s v="REACTOR"/>
    <n v="1841830.5856999999"/>
    <n v="1"/>
    <s v="#RRHH"/>
    <n v="143253.49"/>
    <s v="OPEX"/>
    <s v="0"/>
    <s v="0"/>
    <x v="6"/>
    <x v="8"/>
    <s v="CC15"/>
    <s v="REACTOR"/>
    <s v="COMPOST &amp; FERTILIZANTES"/>
  </r>
  <r>
    <d v="2026-02-28T00:00:00"/>
    <s v="WORMS-RRHH"/>
    <s v="RODRIGUEZ LEANDRO"/>
    <s v="REACTOR"/>
    <n v="1841830.5856999999"/>
    <n v="1"/>
    <s v="#RRHH"/>
    <n v="143253.49"/>
    <s v="OPEX"/>
    <s v="0"/>
    <s v="0"/>
    <x v="6"/>
    <x v="3"/>
    <s v="CC15"/>
    <s v="REACTOR"/>
    <s v="DISP. FINAL RESIDUOS LÍQUIDOS"/>
  </r>
  <r>
    <d v="2026-02-28T00:00:00"/>
    <s v="WORMS-RRHH"/>
    <s v="RODRIGUEZ LEANDRO"/>
    <s v="REACTOR"/>
    <n v="1841830.5856999999"/>
    <n v="1"/>
    <s v="#RRHH"/>
    <n v="143253.49"/>
    <s v="OPEX"/>
    <s v="0"/>
    <s v="0"/>
    <x v="6"/>
    <x v="6"/>
    <s v="CC15"/>
    <s v="REACTOR"/>
    <s v="DISP. FINAL RESIDUOS SÓLIDOS"/>
  </r>
  <r>
    <d v="2026-02-28T00:00:00"/>
    <s v="WORMS-RRHH"/>
    <s v="RODRIGUEZ LEANDRO"/>
    <s v="REACTOR"/>
    <n v="1841830.5856999999"/>
    <n v="1"/>
    <s v="#RRHH"/>
    <n v="143253.49"/>
    <s v="OPEX"/>
    <s v="0"/>
    <s v="0"/>
    <x v="6"/>
    <x v="0"/>
    <s v="CC15"/>
    <s v="REACTOR"/>
    <s v="EXPORTACION"/>
  </r>
  <r>
    <d v="2026-02-28T00:00:00"/>
    <s v="WORMS-RRHH"/>
    <s v="RODRIGUEZ LEANDRO"/>
    <s v="REACTOR"/>
    <n v="1841830.5856999999"/>
    <n v="1"/>
    <s v="#RRHH"/>
    <n v="143253.49"/>
    <s v="OPEX"/>
    <s v="0"/>
    <s v="0"/>
    <x v="6"/>
    <x v="4"/>
    <s v="CC15"/>
    <s v="REACTOR"/>
    <s v="NFU"/>
  </r>
  <r>
    <d v="2026-02-28T00:00:00"/>
    <s v="WORMS-RRHH"/>
    <s v="RODRIGUEZ LEANDRO"/>
    <s v="REACTOR"/>
    <n v="1841830.5856999999"/>
    <n v="1"/>
    <s v="#RRHH"/>
    <n v="143253.49"/>
    <s v="OPEX"/>
    <s v="0"/>
    <s v="0"/>
    <x v="6"/>
    <x v="5"/>
    <s v="CC15"/>
    <s v="REACTOR"/>
    <s v="PILETAS"/>
  </r>
  <r>
    <d v="2026-02-28T00:00:00"/>
    <s v="WORMS-RRHH"/>
    <s v="RODRIGUEZ LEANDRO"/>
    <s v="REACTOR"/>
    <n v="1841830.5856999999"/>
    <n v="1"/>
    <s v="#RRHH"/>
    <n v="143253.49"/>
    <s v="OPEX"/>
    <s v="0"/>
    <s v="0"/>
    <x v="6"/>
    <x v="2"/>
    <s v="CC15"/>
    <s v="REACTOR"/>
    <s v="REACTORES"/>
  </r>
  <r>
    <d v="2026-02-28T00:00:00"/>
    <s v="WORMS-RRHH"/>
    <s v="BERON BRIAN"/>
    <s v="REACTOR"/>
    <n v="1813677.7246999999"/>
    <n v="1"/>
    <s v="#RRHH"/>
    <n v="141063.823"/>
    <s v="OPEX"/>
    <s v="0"/>
    <s v="0"/>
    <x v="6"/>
    <x v="1"/>
    <s v="CC15"/>
    <s v="REACTOR"/>
    <s v="BACHAS"/>
  </r>
  <r>
    <d v="2026-02-28T00:00:00"/>
    <s v="WORMS-RRHH"/>
    <s v="BERON BRIAN"/>
    <s v="REACTOR"/>
    <n v="1813677.7246999999"/>
    <n v="1"/>
    <s v="#RRHH"/>
    <n v="141063.823"/>
    <s v="OPEX"/>
    <s v="0"/>
    <s v="0"/>
    <x v="6"/>
    <x v="7"/>
    <s v="CC15"/>
    <s v="REACTOR"/>
    <s v="CEREAL &amp; POLVILLO"/>
  </r>
  <r>
    <d v="2026-02-28T00:00:00"/>
    <s v="WORMS-RRHH"/>
    <s v="BERON BRIAN"/>
    <s v="REACTOR"/>
    <n v="1813677.7246999999"/>
    <n v="1"/>
    <s v="#RRHH"/>
    <n v="141063.823"/>
    <s v="OPEX"/>
    <s v="0"/>
    <s v="0"/>
    <x v="6"/>
    <x v="8"/>
    <s v="CC15"/>
    <s v="REACTOR"/>
    <s v="COMPOST &amp; FERTILIZANTES"/>
  </r>
  <r>
    <d v="2026-02-28T00:00:00"/>
    <s v="WORMS-RRHH"/>
    <s v="BERON BRIAN"/>
    <s v="REACTOR"/>
    <n v="1813677.7246999999"/>
    <n v="1"/>
    <s v="#RRHH"/>
    <n v="141063.823"/>
    <s v="OPEX"/>
    <s v="0"/>
    <s v="0"/>
    <x v="6"/>
    <x v="3"/>
    <s v="CC15"/>
    <s v="REACTOR"/>
    <s v="DISP. FINAL RESIDUOS LÍQUIDOS"/>
  </r>
  <r>
    <d v="2026-02-28T00:00:00"/>
    <s v="WORMS-RRHH"/>
    <s v="BERON BRIAN"/>
    <s v="REACTOR"/>
    <n v="1813677.7246999999"/>
    <n v="1"/>
    <s v="#RRHH"/>
    <n v="141063.823"/>
    <s v="OPEX"/>
    <s v="0"/>
    <s v="0"/>
    <x v="6"/>
    <x v="6"/>
    <s v="CC15"/>
    <s v="REACTOR"/>
    <s v="DISP. FINAL RESIDUOS SÓLIDOS"/>
  </r>
  <r>
    <d v="2026-02-28T00:00:00"/>
    <s v="WORMS-RRHH"/>
    <s v="BERON BRIAN"/>
    <s v="REACTOR"/>
    <n v="1813677.7246999999"/>
    <n v="1"/>
    <s v="#RRHH"/>
    <n v="141063.823"/>
    <s v="OPEX"/>
    <s v="0"/>
    <s v="0"/>
    <x v="6"/>
    <x v="0"/>
    <s v="CC15"/>
    <s v="REACTOR"/>
    <s v="EXPORTACION"/>
  </r>
  <r>
    <d v="2026-02-28T00:00:00"/>
    <s v="WORMS-RRHH"/>
    <s v="BERON BRIAN"/>
    <s v="REACTOR"/>
    <n v="1813677.7246999999"/>
    <n v="1"/>
    <s v="#RRHH"/>
    <n v="141063.823"/>
    <s v="OPEX"/>
    <s v="0"/>
    <s v="0"/>
    <x v="6"/>
    <x v="4"/>
    <s v="CC15"/>
    <s v="REACTOR"/>
    <s v="NFU"/>
  </r>
  <r>
    <d v="2026-02-28T00:00:00"/>
    <s v="WORMS-RRHH"/>
    <s v="BERON BRIAN"/>
    <s v="REACTOR"/>
    <n v="1813677.7246999999"/>
    <n v="1"/>
    <s v="#RRHH"/>
    <n v="141063.823"/>
    <s v="OPEX"/>
    <s v="0"/>
    <s v="0"/>
    <x v="6"/>
    <x v="5"/>
    <s v="CC15"/>
    <s v="REACTOR"/>
    <s v="PILETAS"/>
  </r>
  <r>
    <d v="2026-02-28T00:00:00"/>
    <s v="WORMS-RRHH"/>
    <s v="BERON BRIAN"/>
    <s v="REACTOR"/>
    <n v="1813677.7246999999"/>
    <n v="1"/>
    <s v="#RRHH"/>
    <n v="141063.823"/>
    <s v="OPEX"/>
    <s v="0"/>
    <s v="0"/>
    <x v="6"/>
    <x v="2"/>
    <s v="CC15"/>
    <s v="REACTOR"/>
    <s v="REACTORES"/>
  </r>
  <r>
    <d v="2026-02-10T00:00:00"/>
    <s v="Servitubos S.R.L."/>
    <s v="FA-A 00005-00015672"/>
    <s v="OC 0001-00004633: INVERSION_x000a_T.Pvc.san.clot.160x3,2z4m"/>
    <n v="27728.93"/>
    <n v="70"/>
    <s v="UN "/>
    <n v="140427.74069999999"/>
    <s v="CAPEX"/>
    <s v="VARIABLE"/>
    <s v="INDIRECTO"/>
    <x v="2"/>
    <x v="3"/>
    <s v="CC1"/>
    <s v="MANTENIMIENTO Y ORDEN"/>
    <s v="INTENDENCIA"/>
  </r>
  <r>
    <d v="2026-02-28T00:00:00"/>
    <s v="WORMS-RRHH"/>
    <s v="AREVALO MARCOS AXEL"/>
    <s v="TALLER MECANICO"/>
    <n v="1992393.3816"/>
    <n v="1"/>
    <s v="#RRHH"/>
    <n v="139467.5367"/>
    <s v="OPEX"/>
    <s v="0"/>
    <s v="0"/>
    <x v="6"/>
    <x v="7"/>
    <s v="CC23"/>
    <s v="TALLER MECANICO"/>
    <s v="CEREAL &amp; POLVILLO"/>
  </r>
  <r>
    <d v="2026-02-28T00:00:00"/>
    <s v="WORMS-RRHH"/>
    <s v="AREVALO MARCOS AXEL"/>
    <s v="TALLER MECANICO"/>
    <n v="1992393.3816"/>
    <n v="1"/>
    <s v="#RRHH"/>
    <n v="139467.5367"/>
    <s v="OPEX"/>
    <s v="0"/>
    <s v="0"/>
    <x v="6"/>
    <x v="8"/>
    <s v="CC23"/>
    <s v="TALLER MECANICO"/>
    <s v="COMPOST &amp; FERTILIZANTES"/>
  </r>
  <r>
    <d v="2026-02-28T00:00:00"/>
    <s v="WORMS-RRHH"/>
    <s v="ZACARIA FABIANA MARISEL"/>
    <s v="ADMINISTRACION"/>
    <n v="1775503.9569999999"/>
    <n v="1"/>
    <s v="#RRHH"/>
    <n v="138094.75219999999"/>
    <s v="OPEX"/>
    <s v="0"/>
    <s v="0"/>
    <x v="6"/>
    <x v="1"/>
    <s v="CC15"/>
    <s v="ADMINISTRACION"/>
    <s v="BACHAS"/>
  </r>
  <r>
    <d v="2026-02-28T00:00:00"/>
    <s v="WORMS-RRHH"/>
    <s v="ZACARIA FABIANA MARISEL"/>
    <s v="ADMINISTRACION"/>
    <n v="1775503.9569999999"/>
    <n v="1"/>
    <s v="#RRHH"/>
    <n v="138094.75219999999"/>
    <s v="OPEX"/>
    <s v="0"/>
    <s v="0"/>
    <x v="6"/>
    <x v="7"/>
    <s v="CC15"/>
    <s v="ADMINISTRACION"/>
    <s v="CEREAL &amp; POLVILLO"/>
  </r>
  <r>
    <d v="2026-02-28T00:00:00"/>
    <s v="WORMS-RRHH"/>
    <s v="ZACARIA FABIANA MARISEL"/>
    <s v="ADMINISTRACION"/>
    <n v="1775503.9569999999"/>
    <n v="1"/>
    <s v="#RRHH"/>
    <n v="138094.75219999999"/>
    <s v="OPEX"/>
    <s v="0"/>
    <s v="0"/>
    <x v="6"/>
    <x v="8"/>
    <s v="CC15"/>
    <s v="ADMINISTRACION"/>
    <s v="COMPOST &amp; FERTILIZANTES"/>
  </r>
  <r>
    <d v="2026-02-28T00:00:00"/>
    <s v="WORMS-RRHH"/>
    <s v="ZACARIA FABIANA MARISEL"/>
    <s v="ADMINISTRACION"/>
    <n v="1775503.9569999999"/>
    <n v="1"/>
    <s v="#RRHH"/>
    <n v="138094.75219999999"/>
    <s v="OPEX"/>
    <s v="0"/>
    <s v="0"/>
    <x v="6"/>
    <x v="3"/>
    <s v="CC15"/>
    <s v="ADMINISTRACION"/>
    <s v="DISP. FINAL RESIDUOS LÍQUIDOS"/>
  </r>
  <r>
    <d v="2026-02-28T00:00:00"/>
    <s v="WORMS-RRHH"/>
    <s v="ZACARIA FABIANA MARISEL"/>
    <s v="ADMINISTRACION"/>
    <n v="1775503.9569999999"/>
    <n v="1"/>
    <s v="#RRHH"/>
    <n v="138094.75219999999"/>
    <s v="OPEX"/>
    <s v="0"/>
    <s v="0"/>
    <x v="6"/>
    <x v="6"/>
    <s v="CC15"/>
    <s v="ADMINISTRACION"/>
    <s v="DISP. FINAL RESIDUOS SÓLIDOS"/>
  </r>
  <r>
    <d v="2026-02-28T00:00:00"/>
    <s v="WORMS-RRHH"/>
    <s v="ZACARIA FABIANA MARISEL"/>
    <s v="ADMINISTRACION"/>
    <n v="1775503.9569999999"/>
    <n v="1"/>
    <s v="#RRHH"/>
    <n v="138094.75219999999"/>
    <s v="OPEX"/>
    <s v="0"/>
    <s v="0"/>
    <x v="6"/>
    <x v="0"/>
    <s v="CC15"/>
    <s v="ADMINISTRACION"/>
    <s v="EXPORTACION"/>
  </r>
  <r>
    <d v="2026-02-28T00:00:00"/>
    <s v="WORMS-RRHH"/>
    <s v="ZACARIA FABIANA MARISEL"/>
    <s v="ADMINISTRACION"/>
    <n v="1775503.9569999999"/>
    <n v="1"/>
    <s v="#RRHH"/>
    <n v="138094.75219999999"/>
    <s v="OPEX"/>
    <s v="0"/>
    <s v="0"/>
    <x v="6"/>
    <x v="4"/>
    <s v="CC15"/>
    <s v="ADMINISTRACION"/>
    <s v="NFU"/>
  </r>
  <r>
    <d v="2026-02-28T00:00:00"/>
    <s v="WORMS-RRHH"/>
    <s v="ZACARIA FABIANA MARISEL"/>
    <s v="ADMINISTRACION"/>
    <n v="1775503.9569999999"/>
    <n v="1"/>
    <s v="#RRHH"/>
    <n v="138094.75219999999"/>
    <s v="OPEX"/>
    <s v="0"/>
    <s v="0"/>
    <x v="6"/>
    <x v="5"/>
    <s v="CC15"/>
    <s v="ADMINISTRACION"/>
    <s v="PILETAS"/>
  </r>
  <r>
    <d v="2026-02-28T00:00:00"/>
    <s v="WORMS-RRHH"/>
    <s v="ZACARIA FABIANA MARISEL"/>
    <s v="ADMINISTRACION"/>
    <n v="1775503.9569999999"/>
    <n v="1"/>
    <s v="#RRHH"/>
    <n v="138094.75219999999"/>
    <s v="OPEX"/>
    <s v="0"/>
    <s v="0"/>
    <x v="6"/>
    <x v="2"/>
    <s v="CC15"/>
    <s v="ADMINISTRACION"/>
    <s v="REACTORES"/>
  </r>
  <r>
    <d v="2026-02-26T00:00:00"/>
    <s v="Sancor Cooperativa De Seguros Limitada (C)"/>
    <s v="OCOM/2026/0170"/>
    <s v="SERVICIOS_x000a_seguro mes Febrero 2026"/>
    <n v="187343.73"/>
    <n v="1"/>
    <s v="UN "/>
    <n v="137530.99729999999"/>
    <s v="OPEX"/>
    <s v="VARIABLE"/>
    <s v="INDIRECTO"/>
    <x v="4"/>
    <x v="0"/>
    <s v="CC1"/>
    <s v="SEGURO"/>
    <s v="INTENDENCIA"/>
  </r>
  <r>
    <d v="2026-02-28T00:00:00"/>
    <s v="WORMS-RRHH"/>
    <s v="POSSE, FLEIPE"/>
    <s v="ADMINISTRACION"/>
    <n v="1740000"/>
    <n v="1"/>
    <s v="#RRHH"/>
    <n v="135333.3333"/>
    <s v="OPEX"/>
    <s v="0"/>
    <s v="0"/>
    <x v="6"/>
    <x v="1"/>
    <s v="CC15"/>
    <s v="ADMINISTRACION"/>
    <s v="BACHAS"/>
  </r>
  <r>
    <d v="2026-02-28T00:00:00"/>
    <s v="WORMS-RRHH"/>
    <s v="POSSE, FLEIPE"/>
    <s v="ADMINISTRACION"/>
    <n v="1740000"/>
    <n v="1"/>
    <s v="#RRHH"/>
    <n v="135333.3333"/>
    <s v="OPEX"/>
    <s v="0"/>
    <s v="0"/>
    <x v="6"/>
    <x v="7"/>
    <s v="CC15"/>
    <s v="ADMINISTRACION"/>
    <s v="CEREAL &amp; POLVILLO"/>
  </r>
  <r>
    <d v="2026-02-28T00:00:00"/>
    <s v="WORMS-RRHH"/>
    <s v="POSSE, FLEIPE"/>
    <s v="ADMINISTRACION"/>
    <n v="1740000"/>
    <n v="1"/>
    <s v="#RRHH"/>
    <n v="135333.3333"/>
    <s v="OPEX"/>
    <s v="0"/>
    <s v="0"/>
    <x v="6"/>
    <x v="8"/>
    <s v="CC15"/>
    <s v="ADMINISTRACION"/>
    <s v="COMPOST &amp; FERTILIZANTES"/>
  </r>
  <r>
    <d v="2026-02-28T00:00:00"/>
    <s v="WORMS-RRHH"/>
    <s v="POSSE, FLEIPE"/>
    <s v="ADMINISTRACION"/>
    <n v="1740000"/>
    <n v="1"/>
    <s v="#RRHH"/>
    <n v="135333.3333"/>
    <s v="OPEX"/>
    <s v="0"/>
    <s v="0"/>
    <x v="6"/>
    <x v="3"/>
    <s v="CC15"/>
    <s v="ADMINISTRACION"/>
    <s v="DISP. FINAL RESIDUOS LÍQUIDOS"/>
  </r>
  <r>
    <d v="2026-02-28T00:00:00"/>
    <s v="WORMS-RRHH"/>
    <s v="POSSE, FLEIPE"/>
    <s v="ADMINISTRACION"/>
    <n v="1740000"/>
    <n v="1"/>
    <s v="#RRHH"/>
    <n v="135333.3333"/>
    <s v="OPEX"/>
    <s v="0"/>
    <s v="0"/>
    <x v="6"/>
    <x v="6"/>
    <s v="CC15"/>
    <s v="ADMINISTRACION"/>
    <s v="DISP. FINAL RESIDUOS SÓLIDOS"/>
  </r>
  <r>
    <d v="2026-02-28T00:00:00"/>
    <s v="WORMS-RRHH"/>
    <s v="POSSE, FLEIPE"/>
    <s v="ADMINISTRACION"/>
    <n v="1740000"/>
    <n v="1"/>
    <s v="#RRHH"/>
    <n v="135333.3333"/>
    <s v="OPEX"/>
    <s v="0"/>
    <s v="0"/>
    <x v="6"/>
    <x v="0"/>
    <s v="CC15"/>
    <s v="ADMINISTRACION"/>
    <s v="EXPORTACION"/>
  </r>
  <r>
    <d v="2026-02-28T00:00:00"/>
    <s v="WORMS-RRHH"/>
    <s v="POSSE, FLEIPE"/>
    <s v="ADMINISTRACION"/>
    <n v="1740000"/>
    <n v="1"/>
    <s v="#RRHH"/>
    <n v="135333.3333"/>
    <s v="OPEX"/>
    <s v="0"/>
    <s v="0"/>
    <x v="6"/>
    <x v="4"/>
    <s v="CC15"/>
    <s v="ADMINISTRACION"/>
    <s v="NFU"/>
  </r>
  <r>
    <d v="2026-02-28T00:00:00"/>
    <s v="WORMS-RRHH"/>
    <s v="POSSE, FLEIPE"/>
    <s v="ADMINISTRACION"/>
    <n v="1740000"/>
    <n v="1"/>
    <s v="#RRHH"/>
    <n v="135333.3333"/>
    <s v="OPEX"/>
    <s v="0"/>
    <s v="0"/>
    <x v="6"/>
    <x v="5"/>
    <s v="CC15"/>
    <s v="ADMINISTRACION"/>
    <s v="PILETAS"/>
  </r>
  <r>
    <d v="2026-02-28T00:00:00"/>
    <s v="WORMS-RRHH"/>
    <s v="POSSE, FLEIPE"/>
    <s v="ADMINISTRACION"/>
    <n v="1740000"/>
    <n v="1"/>
    <s v="#RRHH"/>
    <n v="135333.3333"/>
    <s v="OPEX"/>
    <s v="0"/>
    <s v="0"/>
    <x v="6"/>
    <x v="2"/>
    <s v="CC15"/>
    <s v="ADMINISTRACION"/>
    <s v="REACTORES"/>
  </r>
  <r>
    <d v="2026-02-02T00:00:00"/>
    <s v="Adhoc S.A.(W)"/>
    <s v="FA-A 00003-00021368"/>
    <s v="OC 0001-00003852: SERVICIOS_x000a_Sistema contable"/>
    <n v="1828654.1"/>
    <n v="1"/>
    <s v="UN "/>
    <n v="132298.0129"/>
    <s v="OPEX"/>
    <s v="FIJO"/>
    <s v="INDIRECTO"/>
    <x v="4"/>
    <x v="3"/>
    <s v="CC1"/>
    <s v="SISTEMA"/>
    <s v="ADM"/>
  </r>
  <r>
    <d v="2026-02-10T00:00:00"/>
    <s v="Picatto, Santiago"/>
    <s v="FA-A 00021-00004556"/>
    <s v="OC 0001-00004624: CONSUMIBLE Alcohol para laboratorio"/>
    <n v="2481"/>
    <n v="60"/>
    <s v="UN "/>
    <n v="132228.42180000001"/>
    <s v="OPEX"/>
    <s v="VARIABLE"/>
    <s v="INDIRECTO"/>
    <x v="1"/>
    <x v="0"/>
    <s v="CC1"/>
    <s v="CONSUMIBLE"/>
    <s v="LABORATORIO"/>
  </r>
  <r>
    <d v="2026-02-28T00:00:00"/>
    <s v="WORMS-RRHH"/>
    <s v="RODRIGUEZ, HORACIO"/>
    <s v="TALLER MECANICO"/>
    <n v="2197552.3445000001"/>
    <n v="1"/>
    <s v="#RRHH"/>
    <n v="131853.14069999999"/>
    <s v="OPEX"/>
    <s v="0"/>
    <s v="0"/>
    <x v="6"/>
    <x v="3"/>
    <s v="CC23"/>
    <s v="TALLER MECANICO"/>
    <s v="DISP. FINAL RESIDUOS LÍQUIDOS"/>
  </r>
  <r>
    <d v="2026-02-28T00:00:00"/>
    <s v="WORMS-RRHH"/>
    <s v="MARTINEZ ALEJO NAHUEL"/>
    <s v="REACTOR"/>
    <n v="1675779.1318000001"/>
    <n v="1"/>
    <s v="#RRHH"/>
    <n v="130338.3769"/>
    <s v="OPEX"/>
    <s v="0"/>
    <s v="0"/>
    <x v="6"/>
    <x v="1"/>
    <s v="CC15"/>
    <s v="REACTOR"/>
    <s v="BACHAS"/>
  </r>
  <r>
    <d v="2026-02-28T00:00:00"/>
    <s v="WORMS-RRHH"/>
    <s v="MARTINEZ ALEJO NAHUEL"/>
    <s v="REACTOR"/>
    <n v="1675779.1318000001"/>
    <n v="1"/>
    <s v="#RRHH"/>
    <n v="130338.3769"/>
    <s v="OPEX"/>
    <s v="0"/>
    <s v="0"/>
    <x v="6"/>
    <x v="7"/>
    <s v="CC15"/>
    <s v="REACTOR"/>
    <s v="CEREAL &amp; POLVILLO"/>
  </r>
  <r>
    <d v="2026-02-28T00:00:00"/>
    <s v="WORMS-RRHH"/>
    <s v="MARTINEZ ALEJO NAHUEL"/>
    <s v="REACTOR"/>
    <n v="1675779.1318000001"/>
    <n v="1"/>
    <s v="#RRHH"/>
    <n v="130338.3769"/>
    <s v="OPEX"/>
    <s v="0"/>
    <s v="0"/>
    <x v="6"/>
    <x v="8"/>
    <s v="CC15"/>
    <s v="REACTOR"/>
    <s v="COMPOST &amp; FERTILIZANTES"/>
  </r>
  <r>
    <d v="2026-02-28T00:00:00"/>
    <s v="WORMS-RRHH"/>
    <s v="MARTINEZ ALEJO NAHUEL"/>
    <s v="REACTOR"/>
    <n v="1675779.1318000001"/>
    <n v="1"/>
    <s v="#RRHH"/>
    <n v="130338.3769"/>
    <s v="OPEX"/>
    <s v="0"/>
    <s v="0"/>
    <x v="6"/>
    <x v="3"/>
    <s v="CC15"/>
    <s v="REACTOR"/>
    <s v="DISP. FINAL RESIDUOS LÍQUIDOS"/>
  </r>
  <r>
    <d v="2026-02-28T00:00:00"/>
    <s v="WORMS-RRHH"/>
    <s v="MARTINEZ ALEJO NAHUEL"/>
    <s v="REACTOR"/>
    <n v="1675779.1318000001"/>
    <n v="1"/>
    <s v="#RRHH"/>
    <n v="130338.3769"/>
    <s v="OPEX"/>
    <s v="0"/>
    <s v="0"/>
    <x v="6"/>
    <x v="6"/>
    <s v="CC15"/>
    <s v="REACTOR"/>
    <s v="DISP. FINAL RESIDUOS SÓLIDOS"/>
  </r>
  <r>
    <d v="2026-02-28T00:00:00"/>
    <s v="WORMS-RRHH"/>
    <s v="MARTINEZ ALEJO NAHUEL"/>
    <s v="REACTOR"/>
    <n v="1675779.1318000001"/>
    <n v="1"/>
    <s v="#RRHH"/>
    <n v="130338.3769"/>
    <s v="OPEX"/>
    <s v="0"/>
    <s v="0"/>
    <x v="6"/>
    <x v="0"/>
    <s v="CC15"/>
    <s v="REACTOR"/>
    <s v="EXPORTACION"/>
  </r>
  <r>
    <d v="2026-02-28T00:00:00"/>
    <s v="WORMS-RRHH"/>
    <s v="MARTINEZ ALEJO NAHUEL"/>
    <s v="REACTOR"/>
    <n v="1675779.1318000001"/>
    <n v="1"/>
    <s v="#RRHH"/>
    <n v="130338.3769"/>
    <s v="OPEX"/>
    <s v="0"/>
    <s v="0"/>
    <x v="6"/>
    <x v="4"/>
    <s v="CC15"/>
    <s v="REACTOR"/>
    <s v="NFU"/>
  </r>
  <r>
    <d v="2026-02-28T00:00:00"/>
    <s v="WORMS-RRHH"/>
    <s v="MARTINEZ ALEJO NAHUEL"/>
    <s v="REACTOR"/>
    <n v="1675779.1318000001"/>
    <n v="1"/>
    <s v="#RRHH"/>
    <n v="130338.3769"/>
    <s v="OPEX"/>
    <s v="0"/>
    <s v="0"/>
    <x v="6"/>
    <x v="5"/>
    <s v="CC15"/>
    <s v="REACTOR"/>
    <s v="PILETAS"/>
  </r>
  <r>
    <d v="2026-02-28T00:00:00"/>
    <s v="WORMS-RRHH"/>
    <s v="MARTINEZ ALEJO NAHUEL"/>
    <s v="REACTOR"/>
    <n v="1675779.1318000001"/>
    <n v="1"/>
    <s v="#RRHH"/>
    <n v="130338.3769"/>
    <s v="OPEX"/>
    <s v="0"/>
    <s v="0"/>
    <x v="6"/>
    <x v="2"/>
    <s v="CC15"/>
    <s v="REACTOR"/>
    <s v="REACTORES"/>
  </r>
  <r>
    <d v="2026-02-28T00:00:00"/>
    <s v="WORMS-RRHH"/>
    <s v="VIZCARRA MATIAS LEONEL "/>
    <s v="MANTENIMIENTO"/>
    <n v="1608950.2172000001"/>
    <n v="1"/>
    <s v="#RRHH"/>
    <n v="128716.0174"/>
    <s v="OPEX"/>
    <s v="0"/>
    <s v="0"/>
    <x v="6"/>
    <x v="1"/>
    <s v="CC19"/>
    <s v="MANTENIMIENTO"/>
    <s v="BACHAS"/>
  </r>
  <r>
    <d v="2026-02-28T00:00:00"/>
    <s v="WORMS-RRHH"/>
    <s v="VIZCARRA MATIAS LEONEL "/>
    <s v="MANTENIMIENTO"/>
    <n v="1608950.2172000001"/>
    <n v="1"/>
    <s v="#RRHH"/>
    <n v="128716.0174"/>
    <s v="OPEX"/>
    <s v="0"/>
    <s v="0"/>
    <x v="6"/>
    <x v="5"/>
    <s v="CC19"/>
    <s v="MANTENIMIENTO"/>
    <s v="PILETAS"/>
  </r>
  <r>
    <d v="2026-02-28T00:00:00"/>
    <s v="WORMS-RRHH"/>
    <s v="SANTA CRUZ, ANA CIELO"/>
    <s v="LABORATORIO"/>
    <n v="1813694.9571"/>
    <n v="1"/>
    <s v="#RRHH"/>
    <n v="126958.647"/>
    <s v="OPEX"/>
    <s v="0"/>
    <s v="0"/>
    <x v="6"/>
    <x v="2"/>
    <s v="CC17"/>
    <s v="LABORATORIO"/>
    <s v="REACTORES"/>
  </r>
  <r>
    <d v="2026-02-25T00:00:00"/>
    <s v="Dattatec.Com S.R.L."/>
    <s v="OCOM/2026/0175"/>
    <s v="SERVICIOS_x000a_Sistema de nfu, hostinhg "/>
    <n v="126126"/>
    <n v="1"/>
    <s v="UN "/>
    <n v="126126"/>
    <s v="OPEX"/>
    <s v="FIJO"/>
    <s v="INDIRECTO"/>
    <x v="4"/>
    <x v="4"/>
    <s v="CC7"/>
    <s v="SISTEMA"/>
    <s v="NFU"/>
  </r>
  <r>
    <d v="2026-02-28T00:00:00"/>
    <s v="WORMS-RRHH"/>
    <s v="PETERS DIAZ, RAMÓN RICARDO"/>
    <s v="LABORATORIO"/>
    <n v="2081874.696"/>
    <n v="1"/>
    <s v="#RRHH"/>
    <n v="124912.48179999999"/>
    <s v="OPEX"/>
    <s v="0"/>
    <s v="0"/>
    <x v="6"/>
    <x v="3"/>
    <s v="CC17"/>
    <s v="LABORATORIO"/>
    <s v="DISP. FINAL RESIDUOS LÍQUIDOS"/>
  </r>
  <r>
    <d v="2026-02-13T00:00:00"/>
    <s v="Antonini, Nicolas Ezequiel"/>
    <s v="FA-C 00001-00000027"/>
    <s v="MANTENIMIENTO PREVENTIVO_x000a_Servicio de refrigeración . Limpieza de 3 bandejas y desagües de 3 aires. "/>
    <n v="170000"/>
    <n v="1"/>
    <s v="UN "/>
    <n v="124798.78320000001"/>
    <s v="OPEX"/>
    <s v="VARIABLE"/>
    <s v="INDIRECTO"/>
    <x v="11"/>
    <x v="0"/>
    <s v="CC1"/>
    <s v="MANTENIMIENTO Y ORDEN"/>
    <s v="INTENDENCIA"/>
  </r>
  <r>
    <d v="2026-02-10T00:00:00"/>
    <s v="Goma Paz S.R.L."/>
    <s v="FA-A 00005-00092013"/>
    <s v="OC 0001-00004626: REPOSICION abrazaderas para recuperacon"/>
    <n v="102799.22"/>
    <n v="1"/>
    <s v="UN "/>
    <n v="124387.06"/>
    <s v="OPEX"/>
    <s v="VARIABLE"/>
    <s v="INDIRECTO"/>
    <x v="10"/>
    <x v="5"/>
    <s v="CC4"/>
    <s v="BIEN DE USO "/>
    <s v="PILETAS"/>
  </r>
  <r>
    <d v="2026-02-04T00:00:00"/>
    <s v="El Laboral Srl"/>
    <s v="FA-A 00001-00009552"/>
    <s v="OC 0001-00004006: PERSONAL_x000a_Indumentaria_x000a_Remeras, pantalón gorras  "/>
    <n v="2555097.6"/>
    <n v="1"/>
    <s v="UN "/>
    <n v="122663.2304"/>
    <s v="OPEX"/>
    <s v="VARIABLE"/>
    <s v="DIRECTO"/>
    <x v="6"/>
    <x v="2"/>
    <s v="CC1"/>
    <s v="EPP"/>
    <s v="REACTORES"/>
  </r>
  <r>
    <d v="2026-02-28T00:00:00"/>
    <s v="WORMS-RRHH"/>
    <s v="BAEZ HECTOR JOAQUIN"/>
    <s v="TALLER MECANICO"/>
    <n v="1749819.9905000001"/>
    <n v="1"/>
    <s v="#RRHH"/>
    <n v="122487.3993"/>
    <s v="OPEX"/>
    <s v="0"/>
    <s v="0"/>
    <x v="6"/>
    <x v="7"/>
    <s v="CC23"/>
    <s v="TALLER MECANICO"/>
    <s v="CEREAL &amp; POLVILLO"/>
  </r>
  <r>
    <d v="2026-02-28T00:00:00"/>
    <s v="WORMS-RRHH"/>
    <s v="BAEZ HECTOR JOAQUIN"/>
    <s v="TALLER MECANICO"/>
    <n v="1749819.9905000001"/>
    <n v="1"/>
    <s v="#RRHH"/>
    <n v="122487.3993"/>
    <s v="OPEX"/>
    <s v="0"/>
    <s v="0"/>
    <x v="6"/>
    <x v="8"/>
    <s v="CC23"/>
    <s v="TALLER MECANICO"/>
    <s v="COMPOST &amp; FERTILIZANTES"/>
  </r>
  <r>
    <d v="2026-02-28T00:00:00"/>
    <s v="WORMS-RRHH"/>
    <s v="ROMITI MILAGROS"/>
    <s v="LABORATORIO"/>
    <n v="1740103.7392"/>
    <n v="1"/>
    <s v="#RRHH"/>
    <n v="121807.2617"/>
    <s v="OPEX"/>
    <s v="0"/>
    <s v="0"/>
    <x v="6"/>
    <x v="2"/>
    <s v="CC17"/>
    <s v="LABORATORIO"/>
    <s v="REACTORES"/>
  </r>
  <r>
    <d v="2026-02-28T00:00:00"/>
    <s v="WORMS-RRHH"/>
    <s v="BAEZ SEBASTIAN ERNESTO"/>
    <s v="MANTENIMIENTO"/>
    <n v="1351482.1973999999"/>
    <n v="1"/>
    <s v="#RRHH"/>
    <n v="121633.39780000001"/>
    <s v="OPEX"/>
    <s v="0"/>
    <s v="0"/>
    <x v="6"/>
    <x v="3"/>
    <s v="CC19"/>
    <s v="MANTENIMIENTO"/>
    <s v="DISP. FINAL RESIDUOS LÍQUIDOS"/>
  </r>
  <r>
    <d v="2026-02-18T00:00:00"/>
    <s v="Epp Y Mas S.A."/>
    <s v="FA-A 00006-00019294"/>
    <s v="HIGIENE Y SEGURIDAD_x000a_Elementos de protección personal "/>
    <n v="2528397.62"/>
    <n v="1"/>
    <s v="UN "/>
    <n v="121381.4374"/>
    <s v="OPEX"/>
    <s v="VARIABLE"/>
    <s v="DIRECTO"/>
    <x v="8"/>
    <x v="2"/>
    <s v="CC1"/>
    <s v="EPP"/>
    <s v="REACTORES"/>
  </r>
  <r>
    <d v="2026-02-01T00:00:00"/>
    <s v="Bustamante, Eduardo Maria(W)"/>
    <s v="FA-A 00003-00000158"/>
    <s v="OC 0001-00004493: HONORARIOS_x000a_Servicios jurídicos Prestados en la ciudad autónoma de buenos aires "/>
    <n v="2500000"/>
    <n v="1"/>
    <s v="UN "/>
    <n v="120018.1455"/>
    <s v="OPEX"/>
    <s v="VARIABLE"/>
    <s v="INDIRECTO"/>
    <x v="4"/>
    <x v="2"/>
    <s v="CC1"/>
    <s v="LEGALES"/>
    <s v="ADM"/>
  </r>
  <r>
    <d v="2026-02-10T00:00:00"/>
    <s v="Strupeni, Federico Lisandro"/>
    <s v="FA-A 00008-00000056"/>
    <s v="OC 0001-00004630: INVERSION_x000a_Cámara para los  casilleros "/>
    <n v="129553.2"/>
    <n v="2"/>
    <s v="UN "/>
    <n v="119664.3425"/>
    <s v="CAPEX"/>
    <s v="VARIABLE"/>
    <s v="INDIRECTO"/>
    <x v="2"/>
    <x v="5"/>
    <s v="CC1"/>
    <s v="MANTENIMIENTO Y ORDEN"/>
    <s v="INTENDENCIA"/>
  </r>
  <r>
    <d v="2026-02-28T00:00:00"/>
    <s v="WORMS-RRHH"/>
    <s v="AREVALO MARCOS AXEL"/>
    <s v="TALLER MECANICO"/>
    <n v="1992393.3816"/>
    <n v="1"/>
    <s v="#RRHH"/>
    <n v="119543.6029"/>
    <s v="OPEX"/>
    <s v="0"/>
    <s v="0"/>
    <x v="6"/>
    <x v="3"/>
    <s v="CC23"/>
    <s v="TALLER MECANICO"/>
    <s v="DISP. FINAL RESIDUOS LÍQUIDOS"/>
  </r>
  <r>
    <d v="2026-02-06T00:00:00"/>
    <s v="Forciniti, Maria Alejandra(W)"/>
    <s v="FA-C 00002-00000816"/>
    <s v="OC 0001-00003993: SERVICIOS_x000a_Soporte técnico"/>
    <n v="1095123"/>
    <n v="1"/>
    <s v="UN "/>
    <n v="117835.5953"/>
    <s v="OPEX"/>
    <s v="VARIABLE"/>
    <s v="INDIRECTO"/>
    <x v="4"/>
    <x v="5"/>
    <s v="CC1"/>
    <s v="SISTEMA"/>
    <s v="ADM"/>
  </r>
  <r>
    <d v="2026-02-02T00:00:00"/>
    <s v="Acosta, Roberto Maximiliano"/>
    <s v="FA-C 00001-00000674"/>
    <s v="OC 0001-00004297: SERVICIOS_x000a_Servicio de limpieza enero 2026_x000a_"/>
    <n v="2950000"/>
    <n v="1"/>
    <s v="UN "/>
    <n v="117042.489"/>
    <s v="OPEX"/>
    <s v="VARIABLE"/>
    <s v="INDIRECTO"/>
    <x v="4"/>
    <x v="2"/>
    <s v="CC1"/>
    <s v="LIMPIEZA"/>
    <s v="INTENDENCIA"/>
  </r>
  <r>
    <d v="2026-02-02T00:00:00"/>
    <s v="Gonzalez, Delia"/>
    <s v="FA-C 00001-00000012"/>
    <s v="OC 0001-00004298: SERVICIOS_x000a_Servicio de limpieza _x000a_Enero 2026"/>
    <n v="2950000"/>
    <n v="1"/>
    <s v="UN "/>
    <n v="117042.489"/>
    <s v="OPEX"/>
    <s v="VARIABLE"/>
    <s v="INDIRECTO"/>
    <x v="4"/>
    <x v="2"/>
    <s v="CC1"/>
    <s v="LIMPIEZA"/>
    <s v="INTENDENCIA"/>
  </r>
  <r>
    <d v="2026-02-28T00:00:00"/>
    <s v="WORMS-RRHH"/>
    <s v="LISARDO, MATIAS IVAN"/>
    <s v="REACTOR"/>
    <n v="1476009.8740000001"/>
    <n v="1"/>
    <s v="#RRHH"/>
    <n v="114800.768"/>
    <s v="OPEX"/>
    <s v="0"/>
    <s v="0"/>
    <x v="6"/>
    <x v="1"/>
    <s v="CC15"/>
    <s v="REACTOR"/>
    <s v="BACHAS"/>
  </r>
  <r>
    <d v="2026-02-28T00:00:00"/>
    <s v="WORMS-RRHH"/>
    <s v="LISARDO, MATIAS IVAN"/>
    <s v="REACTOR"/>
    <n v="1476009.8740000001"/>
    <n v="1"/>
    <s v="#RRHH"/>
    <n v="114800.768"/>
    <s v="OPEX"/>
    <s v="0"/>
    <s v="0"/>
    <x v="6"/>
    <x v="7"/>
    <s v="CC15"/>
    <s v="REACTOR"/>
    <s v="CEREAL &amp; POLVILLO"/>
  </r>
  <r>
    <d v="2026-02-28T00:00:00"/>
    <s v="WORMS-RRHH"/>
    <s v="LISARDO, MATIAS IVAN"/>
    <s v="REACTOR"/>
    <n v="1476009.8740000001"/>
    <n v="1"/>
    <s v="#RRHH"/>
    <n v="114800.768"/>
    <s v="OPEX"/>
    <s v="0"/>
    <s v="0"/>
    <x v="6"/>
    <x v="8"/>
    <s v="CC15"/>
    <s v="REACTOR"/>
    <s v="COMPOST &amp; FERTILIZANTES"/>
  </r>
  <r>
    <d v="2026-02-28T00:00:00"/>
    <s v="WORMS-RRHH"/>
    <s v="LISARDO, MATIAS IVAN"/>
    <s v="REACTOR"/>
    <n v="1476009.8740000001"/>
    <n v="1"/>
    <s v="#RRHH"/>
    <n v="114800.768"/>
    <s v="OPEX"/>
    <s v="0"/>
    <s v="0"/>
    <x v="6"/>
    <x v="3"/>
    <s v="CC15"/>
    <s v="REACTOR"/>
    <s v="DISP. FINAL RESIDUOS LÍQUIDOS"/>
  </r>
  <r>
    <d v="2026-02-28T00:00:00"/>
    <s v="WORMS-RRHH"/>
    <s v="LISARDO, MATIAS IVAN"/>
    <s v="REACTOR"/>
    <n v="1476009.8740000001"/>
    <n v="1"/>
    <s v="#RRHH"/>
    <n v="114800.768"/>
    <s v="OPEX"/>
    <s v="0"/>
    <s v="0"/>
    <x v="6"/>
    <x v="6"/>
    <s v="CC15"/>
    <s v="REACTOR"/>
    <s v="DISP. FINAL RESIDUOS SÓLIDOS"/>
  </r>
  <r>
    <d v="2026-02-28T00:00:00"/>
    <s v="WORMS-RRHH"/>
    <s v="LISARDO, MATIAS IVAN"/>
    <s v="REACTOR"/>
    <n v="1476009.8740000001"/>
    <n v="1"/>
    <s v="#RRHH"/>
    <n v="114800.768"/>
    <s v="OPEX"/>
    <s v="0"/>
    <s v="0"/>
    <x v="6"/>
    <x v="0"/>
    <s v="CC15"/>
    <s v="REACTOR"/>
    <s v="EXPORTACION"/>
  </r>
  <r>
    <d v="2026-02-28T00:00:00"/>
    <s v="WORMS-RRHH"/>
    <s v="LISARDO, MATIAS IVAN"/>
    <s v="REACTOR"/>
    <n v="1476009.8740000001"/>
    <n v="1"/>
    <s v="#RRHH"/>
    <n v="114800.768"/>
    <s v="OPEX"/>
    <s v="0"/>
    <s v="0"/>
    <x v="6"/>
    <x v="4"/>
    <s v="CC15"/>
    <s v="REACTOR"/>
    <s v="NFU"/>
  </r>
  <r>
    <d v="2026-02-28T00:00:00"/>
    <s v="WORMS-RRHH"/>
    <s v="LISARDO, MATIAS IVAN"/>
    <s v="REACTOR"/>
    <n v="1476009.8740000001"/>
    <n v="1"/>
    <s v="#RRHH"/>
    <n v="114800.768"/>
    <s v="OPEX"/>
    <s v="0"/>
    <s v="0"/>
    <x v="6"/>
    <x v="5"/>
    <s v="CC15"/>
    <s v="REACTOR"/>
    <s v="PILETAS"/>
  </r>
  <r>
    <d v="2026-02-28T00:00:00"/>
    <s v="WORMS-RRHH"/>
    <s v="LISARDO, MATIAS IVAN"/>
    <s v="REACTOR"/>
    <n v="1476009.8740000001"/>
    <n v="1"/>
    <s v="#RRHH"/>
    <n v="114800.768"/>
    <s v="OPEX"/>
    <s v="0"/>
    <s v="0"/>
    <x v="6"/>
    <x v="2"/>
    <s v="CC15"/>
    <s v="REACTOR"/>
    <s v="REACTORES"/>
  </r>
  <r>
    <d v="2026-02-28T00:00:00"/>
    <s v="WORMS-RRHH"/>
    <s v="PASQUALINI, FLORENCIA "/>
    <s v="ADMINISTRACION"/>
    <n v="1456024.6247"/>
    <n v="1"/>
    <s v="#RRHH"/>
    <n v="113246.3597"/>
    <s v="OPEX"/>
    <s v="0"/>
    <s v="0"/>
    <x v="6"/>
    <x v="1"/>
    <s v="CC15"/>
    <s v="ADMINISTRACION"/>
    <s v="BACHAS"/>
  </r>
  <r>
    <d v="2026-02-28T00:00:00"/>
    <s v="WORMS-RRHH"/>
    <s v="PASQUALINI, FLORENCIA "/>
    <s v="ADMINISTRACION"/>
    <n v="1456024.6247"/>
    <n v="1"/>
    <s v="#RRHH"/>
    <n v="113246.3597"/>
    <s v="OPEX"/>
    <s v="0"/>
    <s v="0"/>
    <x v="6"/>
    <x v="7"/>
    <s v="CC15"/>
    <s v="ADMINISTRACION"/>
    <s v="CEREAL &amp; POLVILLO"/>
  </r>
  <r>
    <d v="2026-02-28T00:00:00"/>
    <s v="WORMS-RRHH"/>
    <s v="PASQUALINI, FLORENCIA "/>
    <s v="ADMINISTRACION"/>
    <n v="1456024.6247"/>
    <n v="1"/>
    <s v="#RRHH"/>
    <n v="113246.3597"/>
    <s v="OPEX"/>
    <s v="0"/>
    <s v="0"/>
    <x v="6"/>
    <x v="8"/>
    <s v="CC15"/>
    <s v="ADMINISTRACION"/>
    <s v="COMPOST &amp; FERTILIZANTES"/>
  </r>
  <r>
    <d v="2026-02-28T00:00:00"/>
    <s v="WORMS-RRHH"/>
    <s v="PASQUALINI, FLORENCIA "/>
    <s v="ADMINISTRACION"/>
    <n v="1456024.6247"/>
    <n v="1"/>
    <s v="#RRHH"/>
    <n v="113246.3597"/>
    <s v="OPEX"/>
    <s v="0"/>
    <s v="0"/>
    <x v="6"/>
    <x v="3"/>
    <s v="CC15"/>
    <s v="ADMINISTRACION"/>
    <s v="DISP. FINAL RESIDUOS LÍQUIDOS"/>
  </r>
  <r>
    <d v="2026-02-28T00:00:00"/>
    <s v="WORMS-RRHH"/>
    <s v="PASQUALINI, FLORENCIA "/>
    <s v="ADMINISTRACION"/>
    <n v="1456024.6247"/>
    <n v="1"/>
    <s v="#RRHH"/>
    <n v="113246.3597"/>
    <s v="OPEX"/>
    <s v="0"/>
    <s v="0"/>
    <x v="6"/>
    <x v="6"/>
    <s v="CC15"/>
    <s v="ADMINISTRACION"/>
    <s v="DISP. FINAL RESIDUOS SÓLIDOS"/>
  </r>
  <r>
    <d v="2026-02-28T00:00:00"/>
    <s v="WORMS-RRHH"/>
    <s v="PASQUALINI, FLORENCIA "/>
    <s v="ADMINISTRACION"/>
    <n v="1456024.6247"/>
    <n v="1"/>
    <s v="#RRHH"/>
    <n v="113246.3597"/>
    <s v="OPEX"/>
    <s v="0"/>
    <s v="0"/>
    <x v="6"/>
    <x v="0"/>
    <s v="CC15"/>
    <s v="ADMINISTRACION"/>
    <s v="EXPORTACION"/>
  </r>
  <r>
    <d v="2026-02-28T00:00:00"/>
    <s v="WORMS-RRHH"/>
    <s v="PASQUALINI, FLORENCIA "/>
    <s v="ADMINISTRACION"/>
    <n v="1456024.6247"/>
    <n v="1"/>
    <s v="#RRHH"/>
    <n v="113246.3597"/>
    <s v="OPEX"/>
    <s v="0"/>
    <s v="0"/>
    <x v="6"/>
    <x v="4"/>
    <s v="CC15"/>
    <s v="ADMINISTRACION"/>
    <s v="NFU"/>
  </r>
  <r>
    <d v="2026-02-28T00:00:00"/>
    <s v="WORMS-RRHH"/>
    <s v="PASQUALINI, FLORENCIA "/>
    <s v="ADMINISTRACION"/>
    <n v="1456024.6247"/>
    <n v="1"/>
    <s v="#RRHH"/>
    <n v="113246.3597"/>
    <s v="OPEX"/>
    <s v="0"/>
    <s v="0"/>
    <x v="6"/>
    <x v="5"/>
    <s v="CC15"/>
    <s v="ADMINISTRACION"/>
    <s v="PILETAS"/>
  </r>
  <r>
    <d v="2026-02-28T00:00:00"/>
    <s v="WORMS-RRHH"/>
    <s v="PASQUALINI, FLORENCIA "/>
    <s v="ADMINISTRACION"/>
    <n v="1456024.6247"/>
    <n v="1"/>
    <s v="#RRHH"/>
    <n v="113246.3597"/>
    <s v="OPEX"/>
    <s v="0"/>
    <s v="0"/>
    <x v="6"/>
    <x v="2"/>
    <s v="CC15"/>
    <s v="ADMINISTRACION"/>
    <s v="REACTORES"/>
  </r>
  <r>
    <d v="2026-02-08T00:00:00"/>
    <s v="Zavalia Lagos, Marina"/>
    <s v="FA-C 00002-00000085"/>
    <s v="OC 0001-00004592: HONORARIOS_x000a_Servicios profesionales _x000a_Tomas Bollini Enero 26"/>
    <n v="2850000"/>
    <n v="1"/>
    <s v="UN "/>
    <n v="113074.947"/>
    <s v="OPEX"/>
    <s v="VARIABLE"/>
    <s v="INDIRECTO"/>
    <x v="4"/>
    <x v="2"/>
    <s v="CC1"/>
    <s v="LEGALES"/>
    <s v="ADM"/>
  </r>
  <r>
    <d v="2026-02-25T00:00:00"/>
    <s v="Bollini, Tomas Maria"/>
    <s v="OCOM/2026/0166"/>
    <s v="SERVICIOS_x000a_pago de cartas"/>
    <n v="154000"/>
    <n v="1"/>
    <s v="UN "/>
    <n v="113053.0153"/>
    <s v="OPEX"/>
    <s v="VARIABLE"/>
    <s v="INDIRECTO"/>
    <x v="4"/>
    <x v="0"/>
    <s v="CC1"/>
    <s v="LEGALES"/>
    <s v="ADM"/>
  </r>
  <r>
    <d v="2026-02-10T00:00:00"/>
    <s v="Richetti, Adrian Leonardo"/>
    <s v="FA-A 00005-00003604"/>
    <s v="OC 0001-00004614: INVERSION_x000a_Alambrado para el fondo de la pileta "/>
    <n v="92856.82"/>
    <n v="1"/>
    <s v="UN "/>
    <n v="112356.75"/>
    <s v="CAPEX"/>
    <s v="VARIABLE"/>
    <s v="INDIRECTO"/>
    <x v="2"/>
    <x v="5"/>
    <s v="CC4"/>
    <s v="PROYECTO 6"/>
    <s v="PILETAS"/>
  </r>
  <r>
    <d v="2026-02-28T00:00:00"/>
    <s v="WORMS-RRHH"/>
    <s v="NIEVES PAULA MARIA"/>
    <s v="ADMINISTRACION"/>
    <n v="1440386.9968000001"/>
    <n v="1"/>
    <s v="#RRHH"/>
    <n v="112030.0998"/>
    <s v="OPEX"/>
    <s v="0"/>
    <s v="0"/>
    <x v="6"/>
    <x v="1"/>
    <s v="CC15"/>
    <s v="ADMINISTRACION"/>
    <s v="BACHAS"/>
  </r>
  <r>
    <d v="2026-02-28T00:00:00"/>
    <s v="WORMS-RRHH"/>
    <s v="NIEVES PAULA MARIA"/>
    <s v="ADMINISTRACION"/>
    <n v="1440386.9968000001"/>
    <n v="1"/>
    <s v="#RRHH"/>
    <n v="112030.0998"/>
    <s v="OPEX"/>
    <s v="0"/>
    <s v="0"/>
    <x v="6"/>
    <x v="7"/>
    <s v="CC15"/>
    <s v="ADMINISTRACION"/>
    <s v="CEREAL &amp; POLVILLO"/>
  </r>
  <r>
    <d v="2026-02-28T00:00:00"/>
    <s v="WORMS-RRHH"/>
    <s v="NIEVES PAULA MARIA"/>
    <s v="ADMINISTRACION"/>
    <n v="1440386.9968000001"/>
    <n v="1"/>
    <s v="#RRHH"/>
    <n v="112030.0998"/>
    <s v="OPEX"/>
    <s v="0"/>
    <s v="0"/>
    <x v="6"/>
    <x v="8"/>
    <s v="CC15"/>
    <s v="ADMINISTRACION"/>
    <s v="COMPOST &amp; FERTILIZANTES"/>
  </r>
  <r>
    <d v="2026-02-28T00:00:00"/>
    <s v="WORMS-RRHH"/>
    <s v="NIEVES PAULA MARIA"/>
    <s v="ADMINISTRACION"/>
    <n v="1440386.9968000001"/>
    <n v="1"/>
    <s v="#RRHH"/>
    <n v="112030.0998"/>
    <s v="OPEX"/>
    <s v="0"/>
    <s v="0"/>
    <x v="6"/>
    <x v="3"/>
    <s v="CC15"/>
    <s v="ADMINISTRACION"/>
    <s v="DISP. FINAL RESIDUOS LÍQUIDOS"/>
  </r>
  <r>
    <d v="2026-02-28T00:00:00"/>
    <s v="WORMS-RRHH"/>
    <s v="NIEVES PAULA MARIA"/>
    <s v="ADMINISTRACION"/>
    <n v="1440386.9968000001"/>
    <n v="1"/>
    <s v="#RRHH"/>
    <n v="112030.0998"/>
    <s v="OPEX"/>
    <s v="0"/>
    <s v="0"/>
    <x v="6"/>
    <x v="6"/>
    <s v="CC15"/>
    <s v="ADMINISTRACION"/>
    <s v="DISP. FINAL RESIDUOS SÓLIDOS"/>
  </r>
  <r>
    <d v="2026-02-28T00:00:00"/>
    <s v="WORMS-RRHH"/>
    <s v="NIEVES PAULA MARIA"/>
    <s v="ADMINISTRACION"/>
    <n v="1440386.9968000001"/>
    <n v="1"/>
    <s v="#RRHH"/>
    <n v="112030.0998"/>
    <s v="OPEX"/>
    <s v="0"/>
    <s v="0"/>
    <x v="6"/>
    <x v="0"/>
    <s v="CC15"/>
    <s v="ADMINISTRACION"/>
    <s v="EXPORTACION"/>
  </r>
  <r>
    <d v="2026-02-28T00:00:00"/>
    <s v="WORMS-RRHH"/>
    <s v="NIEVES PAULA MARIA"/>
    <s v="ADMINISTRACION"/>
    <n v="1440386.9968000001"/>
    <n v="1"/>
    <s v="#RRHH"/>
    <n v="112030.0998"/>
    <s v="OPEX"/>
    <s v="0"/>
    <s v="0"/>
    <x v="6"/>
    <x v="4"/>
    <s v="CC15"/>
    <s v="ADMINISTRACION"/>
    <s v="NFU"/>
  </r>
  <r>
    <d v="2026-02-28T00:00:00"/>
    <s v="WORMS-RRHH"/>
    <s v="NIEVES PAULA MARIA"/>
    <s v="ADMINISTRACION"/>
    <n v="1440386.9968000001"/>
    <n v="1"/>
    <s v="#RRHH"/>
    <n v="112030.0998"/>
    <s v="OPEX"/>
    <s v="0"/>
    <s v="0"/>
    <x v="6"/>
    <x v="5"/>
    <s v="CC15"/>
    <s v="ADMINISTRACION"/>
    <s v="PILETAS"/>
  </r>
  <r>
    <d v="2026-02-28T00:00:00"/>
    <s v="WORMS-RRHH"/>
    <s v="NIEVES PAULA MARIA"/>
    <s v="ADMINISTRACION"/>
    <n v="1440386.9968000001"/>
    <n v="1"/>
    <s v="#RRHH"/>
    <n v="112030.0998"/>
    <s v="OPEX"/>
    <s v="0"/>
    <s v="0"/>
    <x v="6"/>
    <x v="2"/>
    <s v="CC15"/>
    <s v="ADMINISTRACION"/>
    <s v="REACTORES"/>
  </r>
  <r>
    <d v="2026-02-08T00:00:00"/>
    <s v="Cina, Dario Ruben"/>
    <s v="FA-A 00002-00000006"/>
    <s v="OC 0001-00004428: INVERSION_x000a_Perforaciones"/>
    <n v="425000"/>
    <n v="2"/>
    <s v="UN "/>
    <n v="110666.9385"/>
    <s v="CAPEX"/>
    <s v="VARIABLE"/>
    <s v="INDIRECTO"/>
    <x v="2"/>
    <x v="5"/>
    <s v="CC1"/>
    <s v="PROYECTO 50"/>
    <s v="INTENDENCIA"/>
  </r>
  <r>
    <d v="2026-02-03T00:00:00"/>
    <s v="Antonini, Nicolas Ezequiel"/>
    <s v="FA-C 00001-00000025"/>
    <s v="OC 0001-00004475: MANTENIMIENTO PREVENTIVO_x000a_Servicio de refrigeración . limpieza de 2 unidades interiores de aire acondicionado split y control de funcionamiento .   "/>
    <n v="150000"/>
    <n v="1"/>
    <s v="UN "/>
    <n v="110116.57339999999"/>
    <s v="OPEX"/>
    <s v="VARIABLE"/>
    <s v="INDIRECTO"/>
    <x v="11"/>
    <x v="0"/>
    <s v="CC1"/>
    <s v="MANTENIMIENTO Y ORDEN"/>
    <s v="INTENDENCIA"/>
  </r>
  <r>
    <d v="2026-02-19T00:00:00"/>
    <s v="Cina, Dario Ruben"/>
    <s v="FA-A 00002-00000007"/>
    <s v="INVERSION_x000a_Nunevo pozo de agua"/>
    <n v="6416280"/>
    <n v="1"/>
    <s v="UN "/>
    <n v="109199.425"/>
    <s v="CAPEX"/>
    <s v="VARIABLE"/>
    <s v="INDIRECTO"/>
    <x v="2"/>
    <x v="4"/>
    <s v="CC1"/>
    <s v="PROYECTO 50"/>
    <s v="INTENDENCIA"/>
  </r>
  <r>
    <d v="2026-02-28T00:00:00"/>
    <s v="WORMS-RRHH"/>
    <s v="SANTA CRUZ, ANA CIELO"/>
    <s v="LABORATORIO"/>
    <n v="1813694.9571"/>
    <n v="1"/>
    <s v="#RRHH"/>
    <n v="108821.6974"/>
    <s v="OPEX"/>
    <s v="0"/>
    <s v="0"/>
    <x v="6"/>
    <x v="3"/>
    <s v="CC17"/>
    <s v="LABORATORIO"/>
    <s v="DISP. FINAL RESIDUOS LÍQUIDOS"/>
  </r>
  <r>
    <d v="2026-02-19T00:00:00"/>
    <s v="Chirichigno, Mario Alejandro"/>
    <s v="FA-C 00003-00000212"/>
    <s v="INVERSION_x000a_etapa 2_x000a_proyecto 50"/>
    <n v="2727314"/>
    <n v="1"/>
    <s v="UN "/>
    <n v="108207.3284"/>
    <s v="CAPEX"/>
    <s v="VARIABLE"/>
    <s v="INDIRECTO"/>
    <x v="2"/>
    <x v="2"/>
    <s v="CC1"/>
    <s v="PROYECTO 50"/>
    <s v="INTENDENCIA"/>
  </r>
  <r>
    <d v="2026-02-28T00:00:00"/>
    <s v="WORMS-RRHH"/>
    <s v="BAEZ SEBASTIAN ERNESTO"/>
    <s v="MANTENIMIENTO"/>
    <n v="1351482.1973999999"/>
    <n v="1"/>
    <s v="#RRHH"/>
    <n v="108118.57580000001"/>
    <s v="OPEX"/>
    <s v="0"/>
    <s v="0"/>
    <x v="6"/>
    <x v="1"/>
    <s v="CC19"/>
    <s v="MANTENIMIENTO"/>
    <s v="BACHAS"/>
  </r>
  <r>
    <d v="2026-02-28T00:00:00"/>
    <s v="WORMS-RRHH"/>
    <s v="BAEZ SEBASTIAN ERNESTO"/>
    <s v="MANTENIMIENTO"/>
    <n v="1351482.1973999999"/>
    <n v="1"/>
    <s v="#RRHH"/>
    <n v="108118.57580000001"/>
    <s v="OPEX"/>
    <s v="0"/>
    <s v="0"/>
    <x v="6"/>
    <x v="5"/>
    <s v="CC19"/>
    <s v="MANTENIMIENTO"/>
    <s v="PILETAS"/>
  </r>
  <r>
    <d v="2026-02-18T00:00:00"/>
    <s v="Trimerce Repuestos S. R. L."/>
    <s v="FA-A 00001-00007529"/>
    <s v="REPARACIONES_x000a_Valvula"/>
    <n v="120000"/>
    <n v="1"/>
    <s v="UN "/>
    <n v="106592.84299999999"/>
    <s v="OPEX"/>
    <s v="VARIABLE"/>
    <s v="INDIRECTO"/>
    <x v="13"/>
    <x v="0"/>
    <s v="CC1"/>
    <s v="BIEN DE USO"/>
    <s v="TALLER"/>
  </r>
  <r>
    <d v="2026-02-28T00:00:00"/>
    <s v="WORMS-RRHH"/>
    <s v="BAEZ HECTOR JOAQUIN"/>
    <s v="TALLER MECANICO"/>
    <n v="1749819.9905000001"/>
    <n v="1"/>
    <s v="#RRHH"/>
    <n v="104989.1994"/>
    <s v="OPEX"/>
    <s v="0"/>
    <s v="0"/>
    <x v="6"/>
    <x v="3"/>
    <s v="CC23"/>
    <s v="TALLER MECANICO"/>
    <s v="DISP. FINAL RESIDUOS LÍQUIDOS"/>
  </r>
  <r>
    <d v="2026-02-28T00:00:00"/>
    <s v="WORMS-RRHH"/>
    <s v="ROMITI MILAGROS"/>
    <s v="LABORATORIO"/>
    <n v="1740103.7392"/>
    <n v="1"/>
    <s v="#RRHH"/>
    <n v="104406.22440000001"/>
    <s v="OPEX"/>
    <s v="0"/>
    <s v="0"/>
    <x v="6"/>
    <x v="3"/>
    <s v="CC17"/>
    <s v="LABORATORIO"/>
    <s v="DISP. FINAL RESIDUOS LÍQUIDOS"/>
  </r>
  <r>
    <d v="2026-02-28T00:00:00"/>
    <s v="WORMS-RRHH"/>
    <s v="PETERS DIAZ, RAMÓN RICARDO"/>
    <s v="LABORATORIO"/>
    <n v="2081874.696"/>
    <n v="1"/>
    <s v="#RRHH"/>
    <n v="104093.73480000001"/>
    <s v="OPEX"/>
    <s v="0"/>
    <s v="0"/>
    <x v="6"/>
    <x v="1"/>
    <s v="CC17"/>
    <s v="LABORATORIO"/>
    <s v="BACHAS"/>
  </r>
  <r>
    <d v="2026-02-28T00:00:00"/>
    <s v="WORMS-RRHH"/>
    <s v="PETERS DIAZ, RAMÓN RICARDO"/>
    <s v="LABORATORIO"/>
    <n v="2081874.696"/>
    <n v="1"/>
    <s v="#RRHH"/>
    <n v="104093.73480000001"/>
    <s v="OPEX"/>
    <s v="0"/>
    <s v="0"/>
    <x v="6"/>
    <x v="4"/>
    <s v="CC17"/>
    <s v="LABORATORIO"/>
    <s v="NFU"/>
  </r>
  <r>
    <d v="2026-02-04T00:00:00"/>
    <s v="Telmex Argentina Sa"/>
    <s v="FA-A 00070-00343041"/>
    <s v="OC 0001-00003864: SERVICIOS_x000a_Internet "/>
    <n v="782068.3"/>
    <n v="1"/>
    <s v="UN "/>
    <n v="101822.4755"/>
    <s v="OPEX"/>
    <s v="VARIABLE"/>
    <s v="INDIRECTO"/>
    <x v="4"/>
    <x v="5"/>
    <s v="CC1"/>
    <s v="SISTEMA"/>
    <s v="ADM"/>
  </r>
  <r>
    <d v="2026-02-22T00:00:00"/>
    <s v="Picatto, Santiago"/>
    <s v="FA-A 00002-00004585"/>
    <s v="INSUMOS_x000a_pipeta-papel PH-aquametric"/>
    <n v="778920"/>
    <n v="1"/>
    <s v="UN "/>
    <n v="101412.5785"/>
    <s v="OPEX"/>
    <s v="VARIABLE"/>
    <s v="INDIRECTO"/>
    <x v="1"/>
    <x v="5"/>
    <s v="CC1"/>
    <s v="CONSUMIBLE"/>
    <s v="LABORATORIO"/>
  </r>
  <r>
    <d v="2026-02-13T00:00:00"/>
    <s v="Pascual Materiales S. R. L."/>
    <s v="FA-A 00001-00000466"/>
    <s v="INVERSION_x000a_Materiales solicitados por Marcelo Martínez "/>
    <n v="113719.01"/>
    <n v="1"/>
    <s v="UN "/>
    <n v="101013.6033"/>
    <s v="CAPEX"/>
    <s v="VARIABLE"/>
    <s v="INDIRECTO"/>
    <x v="2"/>
    <x v="0"/>
    <s v="CC1"/>
    <s v="PROYECTO 9"/>
    <s v="INTENDENCIA"/>
  </r>
  <r>
    <d v="2026-02-28T00:00:00"/>
    <s v="WORMS-RRHH"/>
    <s v="VALLE MANUELA MARIA"/>
    <s v="LABORATORIO"/>
    <n v="1440461.6841"/>
    <n v="1"/>
    <s v="#RRHH"/>
    <n v="100832.31789999999"/>
    <s v="OPEX"/>
    <s v="0"/>
    <s v="0"/>
    <x v="6"/>
    <x v="2"/>
    <s v="CC17"/>
    <s v="LABORATORIO"/>
    <s v="REACTORES"/>
  </r>
  <r>
    <d v="2026-02-04T00:00:00"/>
    <s v="El Laboral Srl"/>
    <s v="FA-A 00001-00009552"/>
    <s v="OC 0001-00004006: PERSONAL_x000a_Indumentaria_x000a_Remeras, pantalón gorras  "/>
    <n v="2555097.6"/>
    <n v="1"/>
    <s v="UN "/>
    <n v="100223.3367"/>
    <s v="OPEX"/>
    <s v="VARIABLE"/>
    <s v="DIRECTO"/>
    <x v="6"/>
    <x v="1"/>
    <s v="CC1"/>
    <s v="EPP"/>
    <s v="BACHAS"/>
  </r>
  <r>
    <d v="2026-02-28T00:00:00"/>
    <s v="MARTINS, JOAQUIN"/>
    <s v="prod8"/>
    <s v=" GASOIL G3"/>
    <n v="1754"/>
    <n v="4031"/>
    <s v="Lts"/>
    <n v="99447.543699999995"/>
    <s v="OPEX"/>
    <s v="VARIABLE"/>
    <s v="DIRECTO"/>
    <x v="5"/>
    <x v="4"/>
    <s v="CC1"/>
    <s v=" GASOIL G3"/>
    <s v="INTENDENCIA"/>
  </r>
  <r>
    <d v="2026-02-18T00:00:00"/>
    <s v="Epp Y Mas S.A."/>
    <s v="FA-A 00006-00019294"/>
    <s v="HIGIENE Y SEGURIDAD_x000a_Elementos de protección personal "/>
    <n v="2528397.62"/>
    <n v="1"/>
    <s v="UN "/>
    <n v="99176.0337"/>
    <s v="OPEX"/>
    <s v="VARIABLE"/>
    <s v="DIRECTO"/>
    <x v="8"/>
    <x v="1"/>
    <s v="CC1"/>
    <s v="EPP"/>
    <s v="BACHAS"/>
  </r>
  <r>
    <d v="2026-02-01T00:00:00"/>
    <s v="Bustamante, Eduardo Maria(W)"/>
    <s v="FA-A 00003-00000158"/>
    <s v="OC 0001-00004493: HONORARIOS_x000a_Servicios jurídicos Prestados en la ciudad autónoma de buenos aires "/>
    <n v="2500000"/>
    <n v="1"/>
    <s v="UN "/>
    <n v="98062.141099999993"/>
    <s v="OPEX"/>
    <s v="VARIABLE"/>
    <s v="INDIRECTO"/>
    <x v="4"/>
    <x v="1"/>
    <s v="CC1"/>
    <s v="LEGALES"/>
    <s v="ADM"/>
  </r>
  <r>
    <d v="2026-02-02T00:00:00"/>
    <s v="Acosta, Roberto Maximiliano"/>
    <s v="FA-C 00001-00000675"/>
    <s v="OC 0001-00004469: SERVICIOS_x000a_Ajuste ipc diciembre 2025 del 2,8%_x000a_"/>
    <n v="132330"/>
    <n v="1"/>
    <s v="UN "/>
    <n v="97144.841"/>
    <s v="OPEX"/>
    <s v="VARIABLE"/>
    <s v="INDIRECTO"/>
    <x v="4"/>
    <x v="0"/>
    <s v="CC1"/>
    <s v="LIMPIEZA"/>
    <s v="INTENDENCIA"/>
  </r>
  <r>
    <d v="2026-02-02T00:00:00"/>
    <s v="Acosta, Roberto Maximiliano"/>
    <s v="FA-C 00001-00000674"/>
    <s v="OC 0001-00004297: SERVICIOS_x000a_Servicio de limpieza enero 2026_x000a_"/>
    <n v="2950000"/>
    <n v="1"/>
    <s v="UN "/>
    <n v="95630.848400000003"/>
    <s v="OPEX"/>
    <s v="VARIABLE"/>
    <s v="INDIRECTO"/>
    <x v="4"/>
    <x v="1"/>
    <s v="CC1"/>
    <s v="LIMPIEZA"/>
    <s v="INTENDENCIA"/>
  </r>
  <r>
    <d v="2026-02-02T00:00:00"/>
    <s v="Gonzalez, Delia"/>
    <s v="FA-C 00001-00000012"/>
    <s v="OC 0001-00004298: SERVICIOS_x000a_Servicio de limpieza _x000a_Enero 2026"/>
    <n v="2950000"/>
    <n v="1"/>
    <s v="UN "/>
    <n v="95630.848400000003"/>
    <s v="OPEX"/>
    <s v="VARIABLE"/>
    <s v="INDIRECTO"/>
    <x v="4"/>
    <x v="1"/>
    <s v="CC1"/>
    <s v="LIMPIEZA"/>
    <s v="INTENDENCIA"/>
  </r>
  <r>
    <d v="2026-02-26T00:00:00"/>
    <s v="Septima Region S A"/>
    <s v="FA-A 00002-00005318"/>
    <s v="SERVICIOS_x000a_Disposición final de residuos industriales no peligrosos -PERIODO ENERO"/>
    <n v="34000"/>
    <n v="21.42"/>
    <s v="UN "/>
    <n v="94819.4329"/>
    <s v="OPEX"/>
    <s v="FIJO"/>
    <s v="DIRECTO"/>
    <x v="4"/>
    <x v="5"/>
    <s v="CC1"/>
    <s v="MANTENIMIENTO Y ORDEN"/>
    <s v="INTENDENCIA"/>
  </r>
  <r>
    <d v="2026-02-02T00:00:00"/>
    <s v="Centauro Alpha S R L"/>
    <s v="FA-A 00003-00010896"/>
    <s v="OC 0001-00004383: MANTENIMIENTO PREVENTIVO"/>
    <n v="6541.5"/>
    <n v="175"/>
    <s v="UN "/>
    <n v="94518.910600000003"/>
    <s v="OPEX"/>
    <s v="VARIABLE"/>
    <s v="INDIRECTO"/>
    <x v="11"/>
    <x v="3"/>
    <s v="CC1"/>
    <s v="MANTENIMIENTO Y ORDEN"/>
    <s v="LABORATORIO"/>
  </r>
  <r>
    <d v="2026-02-04T00:00:00"/>
    <s v="Tecnogran S R L"/>
    <s v="FA-A 00012-00000385"/>
    <s v="OC 0001-00003876: SERVICIOS_x000a_Control de plagas Marzo 2026"/>
    <n v="1305815"/>
    <n v="1"/>
    <s v="UN "/>
    <n v="94472.065400000007"/>
    <s v="OPEX"/>
    <s v="FIJO"/>
    <s v="INDIRECTO"/>
    <x v="4"/>
    <x v="3"/>
    <s v="CC1"/>
    <s v="MANTENIMIENTO Y ORDEN"/>
    <s v="INTENDENCIA"/>
  </r>
  <r>
    <d v="2026-02-02T00:00:00"/>
    <s v="Estudio De Profesionales Sa"/>
    <s v="FA-A 00002-00001532"/>
    <s v="OC 0001-00003839: HONORARIOS_x000a_Estudio contable"/>
    <n v="721000"/>
    <n v="1"/>
    <s v="UN "/>
    <n v="93871.603099999993"/>
    <s v="OPEX"/>
    <s v="FIJO"/>
    <s v="INDIRECTO"/>
    <x v="4"/>
    <x v="5"/>
    <s v="CC1"/>
    <s v="CONTABLE"/>
    <s v="ADM"/>
  </r>
  <r>
    <d v="2026-02-10T00:00:00"/>
    <s v="Servitubos S.R.L."/>
    <s v="FA-A 00005-00015672"/>
    <s v="OC 0001-00004633: INVERSION_x000a_T.Pvc.san.clot.160x3,2z4m"/>
    <n v="27728.93"/>
    <n v="70"/>
    <s v="UN "/>
    <n v="93183.293099999995"/>
    <s v="CAPEX"/>
    <s v="VARIABLE"/>
    <s v="INDIRECTO"/>
    <x v="2"/>
    <x v="2"/>
    <s v="CC1"/>
    <s v="MANTENIMIENTO Y ORDEN"/>
    <s v="INTENDENCIA"/>
  </r>
  <r>
    <d v="2026-02-08T00:00:00"/>
    <s v="Zavalia Lagos, Marina"/>
    <s v="FA-C 00002-00000085"/>
    <s v="OC 0001-00004592: HONORARIOS_x000a_Servicios profesionales _x000a_Tomas Bollini Enero 26"/>
    <n v="2850000"/>
    <n v="1"/>
    <s v="UN "/>
    <n v="92389.1247"/>
    <s v="OPEX"/>
    <s v="VARIABLE"/>
    <s v="INDIRECTO"/>
    <x v="4"/>
    <x v="1"/>
    <s v="CC1"/>
    <s v="LEGALES"/>
    <s v="ADM"/>
  </r>
  <r>
    <d v="2026-02-04T00:00:00"/>
    <s v="Petrolera Del Sur S R L"/>
    <s v="FA-A 00002-00006709"/>
    <s v="OC 0001-00004476: MANTENIMIENTO PREVENTIVO_x000a_20w50 x 80"/>
    <n v="74973.55"/>
    <n v="4"/>
    <s v="UN "/>
    <n v="92221.229300000006"/>
    <s v="OPEX"/>
    <s v="VARIABLE"/>
    <s v="DIRECTO"/>
    <x v="11"/>
    <x v="5"/>
    <s v="CC1"/>
    <s v="BIEN DE USO"/>
    <s v="TALLER"/>
  </r>
  <r>
    <d v="2026-02-28T00:00:00"/>
    <s v="WORMS-RRHH"/>
    <s v="SANTA CRUZ, ANA CIELO"/>
    <s v="LABORATORIO"/>
    <n v="1813694.9571"/>
    <n v="1"/>
    <s v="#RRHH"/>
    <n v="90684.747900000002"/>
    <s v="OPEX"/>
    <s v="0"/>
    <s v="0"/>
    <x v="6"/>
    <x v="1"/>
    <s v="CC17"/>
    <s v="LABORATORIO"/>
    <s v="BACHAS"/>
  </r>
  <r>
    <d v="2026-02-28T00:00:00"/>
    <s v="WORMS-RRHH"/>
    <s v="SANTA CRUZ, ANA CIELO"/>
    <s v="LABORATORIO"/>
    <n v="1813694.9571"/>
    <n v="1"/>
    <s v="#RRHH"/>
    <n v="90684.747900000002"/>
    <s v="OPEX"/>
    <s v="0"/>
    <s v="0"/>
    <x v="6"/>
    <x v="4"/>
    <s v="CC17"/>
    <s v="LABORATORIO"/>
    <s v="NFU"/>
  </r>
  <r>
    <d v="2026-02-19T00:00:00"/>
    <s v="Chirichigno, Mario Alejandro"/>
    <s v="FA-C 00003-00000212"/>
    <s v="INVERSION_x000a_etapa 2_x000a_proyecto 50"/>
    <n v="2727314"/>
    <n v="1"/>
    <s v="UN "/>
    <n v="88411.983600000007"/>
    <s v="CAPEX"/>
    <s v="VARIABLE"/>
    <s v="INDIRECTO"/>
    <x v="2"/>
    <x v="1"/>
    <s v="CC1"/>
    <s v="PROYECTO 50"/>
    <s v="INTENDENCIA"/>
  </r>
  <r>
    <d v="2026-02-02T00:00:00"/>
    <s v="Adhoc S.A.(W)"/>
    <s v="FA-A 00003-00021368"/>
    <s v="OC 0001-00003852: SERVICIOS_x000a_Sistema contable"/>
    <n v="1828654.1"/>
    <n v="1"/>
    <s v="UN "/>
    <n v="87788.669500000004"/>
    <s v="OPEX"/>
    <s v="FIJO"/>
    <s v="INDIRECTO"/>
    <x v="4"/>
    <x v="2"/>
    <s v="CC1"/>
    <s v="SISTEMA"/>
    <s v="ADM"/>
  </r>
  <r>
    <d v="2026-02-28T00:00:00"/>
    <s v="WORMS-RRHH"/>
    <s v="ROMITI MILAGROS"/>
    <s v="LABORATORIO"/>
    <n v="1740103.7392"/>
    <n v="1"/>
    <s v="#RRHH"/>
    <n v="87005.187000000005"/>
    <s v="OPEX"/>
    <s v="0"/>
    <s v="0"/>
    <x v="6"/>
    <x v="1"/>
    <s v="CC17"/>
    <s v="LABORATORIO"/>
    <s v="BACHAS"/>
  </r>
  <r>
    <d v="2026-02-28T00:00:00"/>
    <s v="WORMS-RRHH"/>
    <s v="ROMITI MILAGROS"/>
    <s v="LABORATORIO"/>
    <n v="1740103.7392"/>
    <n v="1"/>
    <s v="#RRHH"/>
    <n v="87005.187000000005"/>
    <s v="OPEX"/>
    <s v="0"/>
    <s v="0"/>
    <x v="6"/>
    <x v="4"/>
    <s v="CC17"/>
    <s v="LABORATORIO"/>
    <s v="NFU"/>
  </r>
  <r>
    <d v="2026-02-10T00:00:00"/>
    <s v="Telecom Argentina Sociedad Anonima"/>
    <s v="FA-A 06364-09371005"/>
    <s v="SERVICIOS_x000a_Telefonía móvil Enero 2026"/>
    <n v="647707.5"/>
    <n v="1"/>
    <s v="UN "/>
    <n v="86609.085600000006"/>
    <s v="OPEX"/>
    <s v="VARIABLE"/>
    <s v="INDIRECTO"/>
    <x v="4"/>
    <x v="5"/>
    <s v="CC1"/>
    <s v="SISTEMA"/>
    <s v="ADM"/>
  </r>
  <r>
    <d v="2026-02-28T00:00:00"/>
    <s v="WORMS-RRHH"/>
    <s v="VALLE MANUELA MARIA"/>
    <s v="LABORATORIO"/>
    <n v="1440461.6841"/>
    <n v="1"/>
    <s v="#RRHH"/>
    <n v="86427.701000000001"/>
    <s v="OPEX"/>
    <s v="0"/>
    <s v="0"/>
    <x v="6"/>
    <x v="3"/>
    <s v="CC17"/>
    <s v="LABORATORIO"/>
    <s v="DISP. FINAL RESIDUOS LÍQUIDOS"/>
  </r>
  <r>
    <d v="2026-02-28T00:00:00"/>
    <s v="WORMS-RRHH"/>
    <s v="CUETO, DANIELA"/>
    <s v="ADMINISTRACION"/>
    <n v="1100000"/>
    <n v="1"/>
    <s v="#RRHH"/>
    <n v="85555.555600000007"/>
    <s v="OPEX"/>
    <s v="0"/>
    <s v="0"/>
    <x v="6"/>
    <x v="1"/>
    <s v="CC15"/>
    <s v="ADMINISTRACION"/>
    <s v="BACHAS"/>
  </r>
  <r>
    <d v="2026-02-28T00:00:00"/>
    <s v="WORMS-RRHH"/>
    <s v="CUETO, DANIELA"/>
    <s v="ADMINISTRACION"/>
    <n v="1100000"/>
    <n v="1"/>
    <s v="#RRHH"/>
    <n v="85555.555600000007"/>
    <s v="OPEX"/>
    <s v="0"/>
    <s v="0"/>
    <x v="6"/>
    <x v="7"/>
    <s v="CC15"/>
    <s v="ADMINISTRACION"/>
    <s v="CEREAL &amp; POLVILLO"/>
  </r>
  <r>
    <d v="2026-02-28T00:00:00"/>
    <s v="WORMS-RRHH"/>
    <s v="CUETO, DANIELA"/>
    <s v="ADMINISTRACION"/>
    <n v="1100000"/>
    <n v="1"/>
    <s v="#RRHH"/>
    <n v="85555.555600000007"/>
    <s v="OPEX"/>
    <s v="0"/>
    <s v="0"/>
    <x v="6"/>
    <x v="8"/>
    <s v="CC15"/>
    <s v="ADMINISTRACION"/>
    <s v="COMPOST &amp; FERTILIZANTES"/>
  </r>
  <r>
    <d v="2026-02-28T00:00:00"/>
    <s v="WORMS-RRHH"/>
    <s v="CUETO, DANIELA"/>
    <s v="ADMINISTRACION"/>
    <n v="1100000"/>
    <n v="1"/>
    <s v="#RRHH"/>
    <n v="85555.555600000007"/>
    <s v="OPEX"/>
    <s v="0"/>
    <s v="0"/>
    <x v="6"/>
    <x v="3"/>
    <s v="CC15"/>
    <s v="ADMINISTRACION"/>
    <s v="DISP. FINAL RESIDUOS LÍQUIDOS"/>
  </r>
  <r>
    <d v="2026-02-28T00:00:00"/>
    <s v="WORMS-RRHH"/>
    <s v="CUETO, DANIELA"/>
    <s v="ADMINISTRACION"/>
    <n v="1100000"/>
    <n v="1"/>
    <s v="#RRHH"/>
    <n v="85555.555600000007"/>
    <s v="OPEX"/>
    <s v="0"/>
    <s v="0"/>
    <x v="6"/>
    <x v="6"/>
    <s v="CC15"/>
    <s v="ADMINISTRACION"/>
    <s v="DISP. FINAL RESIDUOS SÓLIDOS"/>
  </r>
  <r>
    <d v="2026-02-28T00:00:00"/>
    <s v="WORMS-RRHH"/>
    <s v="CUETO, DANIELA"/>
    <s v="ADMINISTRACION"/>
    <n v="1100000"/>
    <n v="1"/>
    <s v="#RRHH"/>
    <n v="85555.555600000007"/>
    <s v="OPEX"/>
    <s v="0"/>
    <s v="0"/>
    <x v="6"/>
    <x v="0"/>
    <s v="CC15"/>
    <s v="ADMINISTRACION"/>
    <s v="EXPORTACION"/>
  </r>
  <r>
    <d v="2026-02-28T00:00:00"/>
    <s v="WORMS-RRHH"/>
    <s v="CUETO, DANIELA"/>
    <s v="ADMINISTRACION"/>
    <n v="1100000"/>
    <n v="1"/>
    <s v="#RRHH"/>
    <n v="85555.555600000007"/>
    <s v="OPEX"/>
    <s v="0"/>
    <s v="0"/>
    <x v="6"/>
    <x v="4"/>
    <s v="CC15"/>
    <s v="ADMINISTRACION"/>
    <s v="NFU"/>
  </r>
  <r>
    <d v="2026-02-28T00:00:00"/>
    <s v="WORMS-RRHH"/>
    <s v="CUETO, DANIELA"/>
    <s v="ADMINISTRACION"/>
    <n v="1100000"/>
    <n v="1"/>
    <s v="#RRHH"/>
    <n v="85555.555600000007"/>
    <s v="OPEX"/>
    <s v="0"/>
    <s v="0"/>
    <x v="6"/>
    <x v="5"/>
    <s v="CC15"/>
    <s v="ADMINISTRACION"/>
    <s v="PILETAS"/>
  </r>
  <r>
    <d v="2026-02-28T00:00:00"/>
    <s v="WORMS-RRHH"/>
    <s v="CUETO, DANIELA"/>
    <s v="ADMINISTRACION"/>
    <n v="1100000"/>
    <n v="1"/>
    <s v="#RRHH"/>
    <n v="85555.555600000007"/>
    <s v="OPEX"/>
    <s v="0"/>
    <s v="0"/>
    <x v="6"/>
    <x v="2"/>
    <s v="CC15"/>
    <s v="ADMINISTRACION"/>
    <s v="REACTORES"/>
  </r>
  <r>
    <d v="2026-02-24T00:00:00"/>
    <s v="Russo, Gabriela"/>
    <s v="FA-A 00003-00001581"/>
    <s v="INSUMOS"/>
    <n v="69000"/>
    <n v="1"/>
    <s v="UN "/>
    <n v="83490"/>
    <s v="OPEX"/>
    <s v="VARIABLE"/>
    <s v="INDIRECTO"/>
    <x v="1"/>
    <x v="2"/>
    <s v="CC5"/>
    <s v="GAS"/>
    <s v="REACTORES"/>
  </r>
  <r>
    <d v="2026-02-04T00:00:00"/>
    <s v="Bollini, Tomas Maria"/>
    <s v="OCOM/2026/0121"/>
    <s v="OC 0001-00004269: PERSONAL_x000a_Carta documento - Pilar Maschwitz"/>
    <n v="71370"/>
    <n v="1"/>
    <s v="UN "/>
    <n v="82022.164900000003"/>
    <s v="OPEX"/>
    <s v="VARIABLE"/>
    <s v="INDIRECTO"/>
    <x v="6"/>
    <x v="0"/>
    <s v="CC1"/>
    <s v="LEGALES"/>
    <s v="ADM"/>
  </r>
  <r>
    <d v="2026-02-13T00:00:00"/>
    <s v="Stangoni Alejandro"/>
    <s v="OCOM/2026/0137"/>
    <s v="HONORARIOS_x000a_Cuota 4-Acuerdo Fighiera"/>
    <n v="755578"/>
    <n v="1"/>
    <s v="UN "/>
    <n v="81300.441500000001"/>
    <s v="DEUDA"/>
    <s v="VARIABLE"/>
    <s v="INDIRECTO"/>
    <x v="12"/>
    <x v="5"/>
    <s v="CC1"/>
    <s v="LEGALES"/>
    <s v="ADM"/>
  </r>
  <r>
    <d v="2026-02-13T00:00:00"/>
    <s v="Downes, Javier"/>
    <s v="OCOM/2026/0138"/>
    <s v="HONORARIOS Cuota 4 Acuerdo Fighiera"/>
    <n v="755577.85"/>
    <n v="1"/>
    <s v="UN "/>
    <n v="81300.425399999993"/>
    <s v="DEUDA"/>
    <s v="VARIABLE"/>
    <s v="INDIRECTO"/>
    <x v="12"/>
    <x v="5"/>
    <s v="CC1"/>
    <s v="LEGALES"/>
    <s v="ADM"/>
  </r>
  <r>
    <d v="2026-02-28T00:00:00"/>
    <s v="WORMS-RRHH"/>
    <s v="LARREY VANINA"/>
    <s v="PORTERIA"/>
    <n v="3096266.9007000001"/>
    <n v="1"/>
    <s v="#RRHH"/>
    <n v="80812.566099999996"/>
    <s v="OPEX"/>
    <s v="0"/>
    <s v="0"/>
    <x v="6"/>
    <x v="4"/>
    <s v="CC22"/>
    <s v="PORTERIA"/>
    <s v="NFU"/>
  </r>
  <r>
    <d v="2026-02-28T00:00:00"/>
    <s v="WORMS-RRHH"/>
    <s v="MORENO JUAN PABLO"/>
    <s v="REACTOR"/>
    <n v="1031623.7943"/>
    <n v="1"/>
    <s v="#RRHH"/>
    <n v="80237.406199999998"/>
    <s v="OPEX"/>
    <s v="0"/>
    <s v="0"/>
    <x v="6"/>
    <x v="1"/>
    <s v="CC15"/>
    <s v="REACTOR"/>
    <s v="BACHAS"/>
  </r>
  <r>
    <d v="2026-02-28T00:00:00"/>
    <s v="WORMS-RRHH"/>
    <s v="MORENO JUAN PABLO"/>
    <s v="REACTOR"/>
    <n v="1031623.7943"/>
    <n v="1"/>
    <s v="#RRHH"/>
    <n v="80237.406199999998"/>
    <s v="OPEX"/>
    <s v="0"/>
    <s v="0"/>
    <x v="6"/>
    <x v="7"/>
    <s v="CC15"/>
    <s v="REACTOR"/>
    <s v="CEREAL &amp; POLVILLO"/>
  </r>
  <r>
    <d v="2026-02-28T00:00:00"/>
    <s v="WORMS-RRHH"/>
    <s v="MORENO JUAN PABLO"/>
    <s v="REACTOR"/>
    <n v="1031623.7943"/>
    <n v="1"/>
    <s v="#RRHH"/>
    <n v="80237.406199999998"/>
    <s v="OPEX"/>
    <s v="0"/>
    <s v="0"/>
    <x v="6"/>
    <x v="8"/>
    <s v="CC15"/>
    <s v="REACTOR"/>
    <s v="COMPOST &amp; FERTILIZANTES"/>
  </r>
  <r>
    <d v="2026-02-28T00:00:00"/>
    <s v="WORMS-RRHH"/>
    <s v="MORENO JUAN PABLO"/>
    <s v="REACTOR"/>
    <n v="1031623.7943"/>
    <n v="1"/>
    <s v="#RRHH"/>
    <n v="80237.406199999998"/>
    <s v="OPEX"/>
    <s v="0"/>
    <s v="0"/>
    <x v="6"/>
    <x v="3"/>
    <s v="CC15"/>
    <s v="REACTOR"/>
    <s v="DISP. FINAL RESIDUOS LÍQUIDOS"/>
  </r>
  <r>
    <d v="2026-02-28T00:00:00"/>
    <s v="WORMS-RRHH"/>
    <s v="MORENO JUAN PABLO"/>
    <s v="REACTOR"/>
    <n v="1031623.7943"/>
    <n v="1"/>
    <s v="#RRHH"/>
    <n v="80237.406199999998"/>
    <s v="OPEX"/>
    <s v="0"/>
    <s v="0"/>
    <x v="6"/>
    <x v="6"/>
    <s v="CC15"/>
    <s v="REACTOR"/>
    <s v="DISP. FINAL RESIDUOS SÓLIDOS"/>
  </r>
  <r>
    <d v="2026-02-28T00:00:00"/>
    <s v="WORMS-RRHH"/>
    <s v="MORENO JUAN PABLO"/>
    <s v="REACTOR"/>
    <n v="1031623.7943"/>
    <n v="1"/>
    <s v="#RRHH"/>
    <n v="80237.406199999998"/>
    <s v="OPEX"/>
    <s v="0"/>
    <s v="0"/>
    <x v="6"/>
    <x v="0"/>
    <s v="CC15"/>
    <s v="REACTOR"/>
    <s v="EXPORTACION"/>
  </r>
  <r>
    <d v="2026-02-28T00:00:00"/>
    <s v="WORMS-RRHH"/>
    <s v="MORENO JUAN PABLO"/>
    <s v="REACTOR"/>
    <n v="1031623.7943"/>
    <n v="1"/>
    <s v="#RRHH"/>
    <n v="80237.406199999998"/>
    <s v="OPEX"/>
    <s v="0"/>
    <s v="0"/>
    <x v="6"/>
    <x v="4"/>
    <s v="CC15"/>
    <s v="REACTOR"/>
    <s v="NFU"/>
  </r>
  <r>
    <d v="2026-02-28T00:00:00"/>
    <s v="WORMS-RRHH"/>
    <s v="MORENO JUAN PABLO"/>
    <s v="REACTOR"/>
    <n v="1031623.7943"/>
    <n v="1"/>
    <s v="#RRHH"/>
    <n v="80237.406199999998"/>
    <s v="OPEX"/>
    <s v="0"/>
    <s v="0"/>
    <x v="6"/>
    <x v="5"/>
    <s v="CC15"/>
    <s v="REACTOR"/>
    <s v="PILETAS"/>
  </r>
  <r>
    <d v="2026-02-28T00:00:00"/>
    <s v="WORMS-RRHH"/>
    <s v="MORENO JUAN PABLO"/>
    <s v="REACTOR"/>
    <n v="1031623.7943"/>
    <n v="1"/>
    <s v="#RRHH"/>
    <n v="80237.406199999998"/>
    <s v="OPEX"/>
    <s v="0"/>
    <s v="0"/>
    <x v="6"/>
    <x v="2"/>
    <s v="CC15"/>
    <s v="REACTOR"/>
    <s v="REACTORES"/>
  </r>
  <r>
    <d v="2026-02-18T00:00:00"/>
    <s v="Industrias Quimicas Kaiser Srl"/>
    <s v="FA-A 00010-00093142"/>
    <s v="INSUMOS"/>
    <n v="13223.14"/>
    <n v="5"/>
    <s v="UN "/>
    <n v="80000"/>
    <s v="OPEX"/>
    <s v="VARIABLE"/>
    <s v="INDIRECTO"/>
    <x v="1"/>
    <x v="0"/>
    <s v="CC11"/>
    <s v="CONSUMIBLE"/>
    <s v="EXPORTACION"/>
  </r>
  <r>
    <d v="2026-02-06T00:00:00"/>
    <s v="Mollard, Martin  Enrique"/>
    <s v="FA-A 00004-00011369"/>
    <s v="OC 0001-00004538: HIGIENE Y SEGURIDAD_x000a_GUANTE PVC ROJO ENTELADO LARGO"/>
    <n v="7568.31"/>
    <n v="90"/>
    <s v="UN "/>
    <n v="78041.042499999996"/>
    <s v="OPEX"/>
    <s v="VARIABLE"/>
    <s v="DIRECTO"/>
    <x v="8"/>
    <x v="5"/>
    <s v="CC1"/>
    <s v="EPP"/>
    <s v="PILETAS"/>
  </r>
  <r>
    <d v="2026-02-28T00:00:00"/>
    <s v="WORMS-RRHH"/>
    <s v="ABAD, GONZALO"/>
    <s v="ADMINISTRACION"/>
    <n v="1000000"/>
    <n v="1"/>
    <s v="#RRHH"/>
    <n v="77777.777799999996"/>
    <s v="OPEX"/>
    <s v="0"/>
    <s v="0"/>
    <x v="6"/>
    <x v="1"/>
    <s v="CC15"/>
    <s v="ADMINISTRACION"/>
    <s v="BACHAS"/>
  </r>
  <r>
    <d v="2026-02-28T00:00:00"/>
    <s v="WORMS-RRHH"/>
    <s v="ABAD, GONZALO"/>
    <s v="ADMINISTRACION"/>
    <n v="1000000"/>
    <n v="1"/>
    <s v="#RRHH"/>
    <n v="77777.777799999996"/>
    <s v="OPEX"/>
    <s v="0"/>
    <s v="0"/>
    <x v="6"/>
    <x v="7"/>
    <s v="CC15"/>
    <s v="ADMINISTRACION"/>
    <s v="CEREAL &amp; POLVILLO"/>
  </r>
  <r>
    <d v="2026-02-28T00:00:00"/>
    <s v="WORMS-RRHH"/>
    <s v="ABAD, GONZALO"/>
    <s v="ADMINISTRACION"/>
    <n v="1000000"/>
    <n v="1"/>
    <s v="#RRHH"/>
    <n v="77777.777799999996"/>
    <s v="OPEX"/>
    <s v="0"/>
    <s v="0"/>
    <x v="6"/>
    <x v="8"/>
    <s v="CC15"/>
    <s v="ADMINISTRACION"/>
    <s v="COMPOST &amp; FERTILIZANTES"/>
  </r>
  <r>
    <d v="2026-02-28T00:00:00"/>
    <s v="WORMS-RRHH"/>
    <s v="ABAD, GONZALO"/>
    <s v="ADMINISTRACION"/>
    <n v="1000000"/>
    <n v="1"/>
    <s v="#RRHH"/>
    <n v="77777.777799999996"/>
    <s v="OPEX"/>
    <s v="0"/>
    <s v="0"/>
    <x v="6"/>
    <x v="3"/>
    <s v="CC15"/>
    <s v="ADMINISTRACION"/>
    <s v="DISP. FINAL RESIDUOS LÍQUIDOS"/>
  </r>
  <r>
    <d v="2026-02-28T00:00:00"/>
    <s v="WORMS-RRHH"/>
    <s v="ABAD, GONZALO"/>
    <s v="ADMINISTRACION"/>
    <n v="1000000"/>
    <n v="1"/>
    <s v="#RRHH"/>
    <n v="77777.777799999996"/>
    <s v="OPEX"/>
    <s v="0"/>
    <s v="0"/>
    <x v="6"/>
    <x v="6"/>
    <s v="CC15"/>
    <s v="ADMINISTRACION"/>
    <s v="DISP. FINAL RESIDUOS SÓLIDOS"/>
  </r>
  <r>
    <d v="2026-02-28T00:00:00"/>
    <s v="WORMS-RRHH"/>
    <s v="ABAD, GONZALO"/>
    <s v="ADMINISTRACION"/>
    <n v="1000000"/>
    <n v="1"/>
    <s v="#RRHH"/>
    <n v="77777.777799999996"/>
    <s v="OPEX"/>
    <s v="0"/>
    <s v="0"/>
    <x v="6"/>
    <x v="0"/>
    <s v="CC15"/>
    <s v="ADMINISTRACION"/>
    <s v="EXPORTACION"/>
  </r>
  <r>
    <d v="2026-02-28T00:00:00"/>
    <s v="WORMS-RRHH"/>
    <s v="ABAD, GONZALO"/>
    <s v="ADMINISTRACION"/>
    <n v="1000000"/>
    <n v="1"/>
    <s v="#RRHH"/>
    <n v="77777.777799999996"/>
    <s v="OPEX"/>
    <s v="0"/>
    <s v="0"/>
    <x v="6"/>
    <x v="4"/>
    <s v="CC15"/>
    <s v="ADMINISTRACION"/>
    <s v="NFU"/>
  </r>
  <r>
    <d v="2026-02-28T00:00:00"/>
    <s v="WORMS-RRHH"/>
    <s v="ABAD, GONZALO"/>
    <s v="ADMINISTRACION"/>
    <n v="1000000"/>
    <n v="1"/>
    <s v="#RRHH"/>
    <n v="77777.777799999996"/>
    <s v="OPEX"/>
    <s v="0"/>
    <s v="0"/>
    <x v="6"/>
    <x v="5"/>
    <s v="CC15"/>
    <s v="ADMINISTRACION"/>
    <s v="PILETAS"/>
  </r>
  <r>
    <d v="2026-02-28T00:00:00"/>
    <s v="WORMS-RRHH"/>
    <s v="ABAD, GONZALO"/>
    <s v="ADMINISTRACION"/>
    <n v="1000000"/>
    <n v="1"/>
    <s v="#RRHH"/>
    <n v="77777.777799999996"/>
    <s v="OPEX"/>
    <s v="0"/>
    <s v="0"/>
    <x v="6"/>
    <x v="2"/>
    <s v="CC15"/>
    <s v="ADMINISTRACION"/>
    <s v="REACTORES"/>
  </r>
  <r>
    <d v="2026-02-23T00:00:00"/>
    <s v="Aranda, Marisa Isabel"/>
    <s v="FA-C 00005-00000251"/>
    <s v="SERVICIOS_x000a_corte de pasto"/>
    <n v="80000"/>
    <n v="9"/>
    <s v="UN "/>
    <n v="77472.236999999994"/>
    <s v="OPEX"/>
    <s v="VARIABLE"/>
    <s v="INDIRECTO"/>
    <x v="4"/>
    <x v="5"/>
    <s v="CC1"/>
    <s v="MANTENIMIENTO Y ORDEN"/>
    <s v="INTENDENCIA"/>
  </r>
  <r>
    <d v="2026-02-17T00:00:00"/>
    <s v="Aranda, Marisa Isabel"/>
    <s v="FA-C 00005-00000249"/>
    <s v="SERVICIOS_x000a_servicios de perquisición 19-2"/>
    <n v="80000"/>
    <n v="9"/>
    <s v="UN "/>
    <n v="77472.236999999994"/>
    <s v="OPEX"/>
    <s v="VARIABLE"/>
    <s v="INDIRECTO"/>
    <x v="4"/>
    <x v="5"/>
    <s v="CC1"/>
    <s v="MANTENIMIENTO Y ORDEN"/>
    <s v="INTENDENCIA"/>
  </r>
  <r>
    <d v="2026-02-09T00:00:00"/>
    <s v="Aranda, Marisa Isabel"/>
    <s v="FA-C 00005-00000246"/>
    <s v="OC 0001-00004608: SERVICIOS_x000a_servicios de parquizacion 9 de febrero "/>
    <n v="80000"/>
    <n v="9"/>
    <s v="UN "/>
    <n v="77472.236999999994"/>
    <s v="OPEX"/>
    <s v="VARIABLE"/>
    <s v="INDIRECTO"/>
    <x v="4"/>
    <x v="5"/>
    <s v="CC1"/>
    <s v="MANTENIMIENTO Y ORDEN"/>
    <s v="INTENDENCIA"/>
  </r>
  <r>
    <d v="2026-02-02T00:00:00"/>
    <s v="Aranda, Marisa Isabel"/>
    <s v="FA-C 00005-00000244"/>
    <s v="OC 0001-00004474: SERVICIOS_x000a_servicios de parquizacion"/>
    <n v="80000"/>
    <n v="9"/>
    <s v="UN "/>
    <n v="77472.236999999994"/>
    <s v="OPEX"/>
    <s v="VARIABLE"/>
    <s v="INDIRECTO"/>
    <x v="4"/>
    <x v="5"/>
    <s v="CC1"/>
    <s v="MANTENIMIENTO Y ORDEN"/>
    <s v="INTENDENCIA"/>
  </r>
  <r>
    <d v="2026-02-10T00:00:00"/>
    <s v="Servitubos S.R.L."/>
    <s v="FA-A 00005-00015672"/>
    <s v="OC 0001-00004633: INVERSION_x000a_T.Pvc.san.clot.160x3,2z4m"/>
    <n v="27728.93"/>
    <n v="70"/>
    <s v="UN "/>
    <n v="76136.430900000007"/>
    <s v="CAPEX"/>
    <s v="VARIABLE"/>
    <s v="INDIRECTO"/>
    <x v="2"/>
    <x v="1"/>
    <s v="CC1"/>
    <s v="MANTENIMIENTO Y ORDEN"/>
    <s v="INTENDENCIA"/>
  </r>
  <r>
    <d v="2026-02-24T00:00:00"/>
    <s v="Coroso, Hugo Ezequiel"/>
    <s v="FA-A 00002-00000225"/>
    <s v="SERVICIOS_x000a_logistica de caldera "/>
    <n v="580000"/>
    <n v="1"/>
    <s v="UN "/>
    <n v="75513.910999999993"/>
    <s v="OPEX"/>
    <s v="VARIABLE"/>
    <s v="INDIRECTO"/>
    <x v="4"/>
    <x v="5"/>
    <s v="CC1"/>
    <s v="MANTENIMIENTO Y ORDEN"/>
    <s v="INTENDENCIA"/>
  </r>
  <r>
    <d v="2026-02-02T00:00:00"/>
    <s v="La Casa Del Envase Plastico S.R.L."/>
    <s v="FA-A 00008-00038031"/>
    <s v="INSUMOS_x000a_laboratorio"/>
    <n v="357.83"/>
    <n v="100"/>
    <s v="UN "/>
    <n v="73476.223199999993"/>
    <s v="OPEX"/>
    <s v="VARIABLE"/>
    <s v="INDIRECTO"/>
    <x v="1"/>
    <x v="0"/>
    <s v="CC1"/>
    <s v="CONSUMIBLE"/>
    <s v="LABORATORIO"/>
  </r>
  <r>
    <d v="2026-02-04T00:00:00"/>
    <s v="Mercado Pago"/>
    <s v="OCOM/2026/0116"/>
    <s v="OC 0001-00004499: SERVICIOS _x000a_Botines"/>
    <n v="100000"/>
    <n v="1"/>
    <s v="UN "/>
    <n v="73411.048899999994"/>
    <s v="OPEX"/>
    <s v="VARIABLE"/>
    <s v="DIRECTO"/>
    <x v="4"/>
    <x v="0"/>
    <s v="CC1"/>
    <s v="EPP"/>
    <s v="EXPORTACION"/>
  </r>
  <r>
    <d v="2026-02-05T00:00:00"/>
    <s v="Ventura, Laura Susana"/>
    <s v="FA-A 00003-00107239"/>
    <s v="OC 0001-00004521: MANTENIMIENTO PREVENTIVO_x000a_Filtro de aire/gas para Komatzu"/>
    <n v="81828.63"/>
    <n v="1"/>
    <s v="UN "/>
    <n v="72686.217600000004"/>
    <s v="OPEX"/>
    <s v="VARIABLE"/>
    <s v="INDIRECTO"/>
    <x v="11"/>
    <x v="0"/>
    <s v="CC1"/>
    <s v="BIEN DE USO"/>
    <s v="TALLER"/>
  </r>
  <r>
    <d v="2026-02-06T00:00:00"/>
    <s v="Berardi, Alberto Jose -"/>
    <s v="FA-C 00005-00000214"/>
    <s v="OC 0001-00004553: SERVICIOS_x000a_Abono mensual"/>
    <n v="670000"/>
    <n v="1"/>
    <s v="UN "/>
    <n v="72092.220499999996"/>
    <s v="OPEX"/>
    <s v="VARIABLE"/>
    <s v="INDIRECTO"/>
    <x v="4"/>
    <x v="5"/>
    <s v="CC1"/>
    <s v="HABILITACIONES Y CERT"/>
    <s v="ADM"/>
  </r>
  <r>
    <d v="2026-02-28T00:00:00"/>
    <s v="WORMS-RRHH"/>
    <s v="VALLE MANUELA MARIA"/>
    <s v="LABORATORIO"/>
    <n v="1440461.6841"/>
    <n v="1"/>
    <s v="#RRHH"/>
    <n v="72023.084199999998"/>
    <s v="OPEX"/>
    <s v="0"/>
    <s v="0"/>
    <x v="6"/>
    <x v="1"/>
    <s v="CC17"/>
    <s v="LABORATORIO"/>
    <s v="BACHAS"/>
  </r>
  <r>
    <d v="2026-02-28T00:00:00"/>
    <s v="WORMS-RRHH"/>
    <s v="VALLE MANUELA MARIA"/>
    <s v="LABORATORIO"/>
    <n v="1440461.6841"/>
    <n v="1"/>
    <s v="#RRHH"/>
    <n v="72023.084199999998"/>
    <s v="OPEX"/>
    <s v="0"/>
    <s v="0"/>
    <x v="6"/>
    <x v="4"/>
    <s v="CC17"/>
    <s v="LABORATORIO"/>
    <s v="NFU"/>
  </r>
  <r>
    <d v="2026-02-02T00:00:00"/>
    <s v="Adhoc S.A.(W)"/>
    <s v="FA-A 00003-00021368"/>
    <s v="OC 0001-00003852: SERVICIOS_x000a_Sistema contable"/>
    <n v="1828654.1"/>
    <n v="1"/>
    <s v="UN "/>
    <n v="71728.694499999998"/>
    <s v="OPEX"/>
    <s v="FIJO"/>
    <s v="INDIRECTO"/>
    <x v="4"/>
    <x v="1"/>
    <s v="CC1"/>
    <s v="SISTEMA"/>
    <s v="ADM"/>
  </r>
  <r>
    <d v="2026-02-28T00:00:00"/>
    <s v="IMPUESTOS"/>
    <s v="imp2"/>
    <s v="IMPUESTOS"/>
    <n v="5039229.71"/>
    <n v="1"/>
    <s v="UN "/>
    <n v="70878.714000000007"/>
    <s v="OPEX"/>
    <s v="VARIABLE"/>
    <s v="INDIRECTO"/>
    <x v="7"/>
    <x v="4"/>
    <s v="CC1"/>
    <s v="GASTOS BANCARIOS"/>
    <s v="NFU"/>
  </r>
  <r>
    <d v="2026-02-24T00:00:00"/>
    <s v="Strupeni, Federico Lisandro"/>
    <s v="FA-A 00008-00000062"/>
    <s v="INVERSION_x000a_instalación cañerias y cajas de paso_x000a_"/>
    <n v="495000"/>
    <n v="1"/>
    <s v="UN "/>
    <n v="70488.240699999995"/>
    <s v="CAPEX"/>
    <s v="VARIABLE"/>
    <s v="INDIRECTO"/>
    <x v="2"/>
    <x v="5"/>
    <s v="CC1"/>
    <s v="MANTENIMIENTO Y ORDEN"/>
    <s v="INTENDENCIA"/>
  </r>
  <r>
    <d v="2026-02-09T00:00:00"/>
    <s v="Cg Rodamientos S. R. L."/>
    <s v="FA-A 00002-00001506"/>
    <s v="OC 0001-00004595: REPOSICION rod 6316"/>
    <n v="145000"/>
    <n v="1"/>
    <s v="UN "/>
    <n v="69655.073099999994"/>
    <s v="OPEX"/>
    <s v="VARIABLE"/>
    <s v="INDIRECTO"/>
    <x v="10"/>
    <x v="5"/>
    <s v="CC1"/>
    <s v="BIEN DE USO"/>
    <s v="TALLER"/>
  </r>
  <r>
    <d v="2026-02-13T00:00:00"/>
    <s v="Bca Distribuciones Sa"/>
    <s v="FA-A 00001-00005785"/>
    <s v="INVERSION_x000a_valv esf paso total_x000a_Para bombas de piletas ._x000a_"/>
    <n v="39337.410000000003"/>
    <n v="1"/>
    <s v="UN "/>
    <n v="69635.67"/>
    <s v="CAPEX"/>
    <s v="VARIABLE"/>
    <s v="DIRECTO"/>
    <x v="2"/>
    <x v="5"/>
    <s v="CC4"/>
    <s v="POYECTO 35"/>
    <s v="PILETAS"/>
  </r>
  <r>
    <d v="2026-02-19T00:00:00"/>
    <s v="Strupeni, Federico Lisandro"/>
    <s v="FA-A 00008-00000061"/>
    <s v="INVERSION_x000a_instalación cañerias y cajas de paso_x000a_"/>
    <n v="495000"/>
    <n v="1"/>
    <s v="UN "/>
    <n v="69439.798200000005"/>
    <s v="CAPEX"/>
    <s v="VARIABLE"/>
    <s v="INDIRECTO"/>
    <x v="2"/>
    <x v="5"/>
    <s v="CC1"/>
    <s v="MANTENIMIENTO Y ORDEN"/>
    <s v="INTENDENCIA"/>
  </r>
  <r>
    <d v="2026-02-28T00:00:00"/>
    <s v="WORMS-RRHH"/>
    <s v="PARDEL, MAURO"/>
    <s v="PORTERIA"/>
    <n v="2629398.3793000001"/>
    <n v="1"/>
    <s v="#RRHH"/>
    <n v="68627.297699999996"/>
    <s v="OPEX"/>
    <s v="0"/>
    <s v="0"/>
    <x v="6"/>
    <x v="4"/>
    <s v="CC22"/>
    <s v="PORTERIA"/>
    <s v="NFU"/>
  </r>
  <r>
    <d v="2026-02-28T00:00:00"/>
    <s v="WORMS-RRHH"/>
    <s v="LOPEZ, AGUSTÍN ALBERTO"/>
    <s v="PORTERIA"/>
    <n v="2599197.3316000002"/>
    <n v="1"/>
    <s v="#RRHH"/>
    <n v="67839.050399999993"/>
    <s v="OPEX"/>
    <s v="0"/>
    <s v="0"/>
    <x v="6"/>
    <x v="4"/>
    <s v="CC22"/>
    <s v="PORTERIA"/>
    <s v="NFU"/>
  </r>
  <r>
    <d v="2026-02-10T00:00:00"/>
    <s v="Strupeni, Federico Lisandro"/>
    <s v="FA-A 00008-00000056"/>
    <s v="OC 0001-00004630: INVERSION_x000a_Cámara para los  casilleros "/>
    <n v="129553.2"/>
    <n v="2"/>
    <s v="UN "/>
    <n v="66494.778900000005"/>
    <s v="CAPEX"/>
    <s v="VARIABLE"/>
    <s v="INDIRECTO"/>
    <x v="2"/>
    <x v="3"/>
    <s v="CC1"/>
    <s v="MANTENIMIENTO Y ORDEN"/>
    <s v="INTENDENCIA"/>
  </r>
  <r>
    <d v="2026-02-06T00:00:00"/>
    <s v="Forciniti, Maria Alejandra(W)"/>
    <s v="FA-C 00002-00000816"/>
    <s v="OC 0001-00003993: SERVICIOS_x000a_Soporte técnico"/>
    <n v="1095123"/>
    <n v="1"/>
    <s v="UN "/>
    <n v="65478.585200000001"/>
    <s v="OPEX"/>
    <s v="VARIABLE"/>
    <s v="INDIRECTO"/>
    <x v="4"/>
    <x v="3"/>
    <s v="CC1"/>
    <s v="SISTEMA"/>
    <s v="ADM"/>
  </r>
  <r>
    <d v="2026-02-28T00:00:00"/>
    <s v="WORMS-RRHH"/>
    <s v="LARREY VANINA"/>
    <s v="PORTERIA"/>
    <n v="3096266.9007000001"/>
    <n v="1"/>
    <s v="#RRHH"/>
    <n v="65331.231599999999"/>
    <s v="OPEX"/>
    <s v="0"/>
    <s v="0"/>
    <x v="6"/>
    <x v="8"/>
    <s v="CC22"/>
    <s v="PORTERIA"/>
    <s v="COMPOST &amp; FERTILIZANTES"/>
  </r>
  <r>
    <d v="2026-02-02T00:00:00"/>
    <s v="Centauro Alpha S R L"/>
    <s v="FA-A 00003-00010896"/>
    <s v="OC 0001-00004383: MANTENIMIENTO PREVENTIVO"/>
    <n v="6541.5"/>
    <n v="175"/>
    <s v="UN "/>
    <n v="62719.682800000002"/>
    <s v="OPEX"/>
    <s v="VARIABLE"/>
    <s v="INDIRECTO"/>
    <x v="11"/>
    <x v="2"/>
    <s v="CC1"/>
    <s v="MANTENIMIENTO Y ORDEN"/>
    <s v="LABORATORIO"/>
  </r>
  <r>
    <d v="2026-02-04T00:00:00"/>
    <s v="Tecnogran S R L"/>
    <s v="FA-A 00012-00000385"/>
    <s v="OC 0001-00003876: SERVICIOS_x000a_Control de plagas Marzo 2026"/>
    <n v="1305815"/>
    <n v="1"/>
    <s v="UN "/>
    <n v="62688.597900000001"/>
    <s v="OPEX"/>
    <s v="FIJO"/>
    <s v="INDIRECTO"/>
    <x v="4"/>
    <x v="2"/>
    <s v="CC1"/>
    <s v="MANTENIMIENTO Y ORDEN"/>
    <s v="INTENDENCIA"/>
  </r>
  <r>
    <d v="2026-02-28T00:00:00"/>
    <s v="WORMS-RRHH"/>
    <s v="LARREY VANINA"/>
    <s v="PORTERIA"/>
    <n v="3096266.9007000001"/>
    <n v="1"/>
    <s v="#RRHH"/>
    <n v="61925.338000000003"/>
    <s v="OPEX"/>
    <s v="0"/>
    <s v="0"/>
    <x v="6"/>
    <x v="1"/>
    <s v="CC22"/>
    <s v="PORTERIA"/>
    <s v="BACHAS"/>
  </r>
  <r>
    <d v="2026-02-08T00:00:00"/>
    <s v="Cina, Dario Ruben"/>
    <s v="FA-A 00002-00000006"/>
    <s v="OC 0001-00004428: INVERSION_x000a_Perforaciones"/>
    <n v="425000"/>
    <n v="2"/>
    <s v="UN "/>
    <n v="61495.124199999998"/>
    <s v="CAPEX"/>
    <s v="VARIABLE"/>
    <s v="INDIRECTO"/>
    <x v="2"/>
    <x v="3"/>
    <s v="CC1"/>
    <s v="PROYECTO 50"/>
    <s v="INTENDENCIA"/>
  </r>
  <r>
    <d v="2026-02-28T00:00:00"/>
    <s v="WORMS-RRHH"/>
    <s v="PANZANELLA, EDUARDO JAVIER"/>
    <s v="PORTERIA"/>
    <n v="2316608.0606999998"/>
    <n v="1"/>
    <s v="#RRHH"/>
    <n v="60463.470399999998"/>
    <s v="OPEX"/>
    <s v="0"/>
    <s v="0"/>
    <x v="6"/>
    <x v="4"/>
    <s v="CC22"/>
    <s v="PORTERIA"/>
    <s v="NFU"/>
  </r>
  <r>
    <d v="2026-02-02T00:00:00"/>
    <s v="Pascual Materiales S. R. L."/>
    <s v="FA-A 00001-00000451"/>
    <s v="OC 0001-00004268: INVERSION_x000a_Playa estacionamiento _x000a_Proyecto 9 "/>
    <n v="463345.03"/>
    <n v="1"/>
    <s v="UN "/>
    <n v="60325.854500000001"/>
    <s v="CAPEX"/>
    <s v="VARIABLE"/>
    <s v="INDIRECTO"/>
    <x v="2"/>
    <x v="5"/>
    <s v="CC1"/>
    <s v="PROYECTO 9"/>
    <s v="INTENDENCIA"/>
  </r>
  <r>
    <d v="2026-02-05T00:00:00"/>
    <s v="Alvarez, Alejandro Dario"/>
    <s v="FA-C 00002-00000298"/>
    <s v="OC 0001-00003848: HIGIENE Y SEGURIDAD_x000a_Servicio de higiene y seguridad em el trabajo s/resol srt 905/15._x000a_Servicio de asesor técnico ambiental en el marco de decreto maycc 153/25_x000a_mes 1/2026"/>
    <n v="545622"/>
    <n v="1"/>
    <s v="UN "/>
    <n v="58709.106800000001"/>
    <s v="OPEX"/>
    <s v="FIJO"/>
    <s v="DIRECTO"/>
    <x v="8"/>
    <x v="5"/>
    <s v="CC1"/>
    <s v="HIGIENE Y SEGURIDAD"/>
    <s v="ADM"/>
  </r>
  <r>
    <d v="2026-02-04T00:00:00"/>
    <s v="Telmex Argentina Sa"/>
    <s v="FA-A 00070-00343041"/>
    <s v="OC 0001-00003864: SERVICIOS_x000a_Internet "/>
    <n v="782068.3"/>
    <n v="1"/>
    <s v="UN "/>
    <n v="56580.455399999999"/>
    <s v="OPEX"/>
    <s v="VARIABLE"/>
    <s v="INDIRECTO"/>
    <x v="4"/>
    <x v="3"/>
    <s v="CC1"/>
    <s v="SISTEMA"/>
    <s v="ADM"/>
  </r>
  <r>
    <d v="2026-02-22T00:00:00"/>
    <s v="Picatto, Santiago"/>
    <s v="FA-A 00002-00004585"/>
    <s v="INSUMOS_x000a_pipeta-papel PH-aquametric"/>
    <n v="778920"/>
    <n v="1"/>
    <s v="UN "/>
    <n v="56352.6849"/>
    <s v="OPEX"/>
    <s v="VARIABLE"/>
    <s v="INDIRECTO"/>
    <x v="1"/>
    <x v="3"/>
    <s v="CC1"/>
    <s v="CONSUMIBLE"/>
    <s v="LABORATORIO"/>
  </r>
  <r>
    <d v="2026-02-28T00:00:00"/>
    <s v="WORMS-RRHH"/>
    <s v="DONDA, RUBEN"/>
    <s v="VIGILANCIA"/>
    <n v="500000"/>
    <n v="1"/>
    <s v="#RRHH"/>
    <n v="55550"/>
    <s v="OPEX"/>
    <s v="0"/>
    <s v="0"/>
    <x v="6"/>
    <x v="1"/>
    <s v="CC29"/>
    <s v="VIGILANCIA"/>
    <s v="BACHAS"/>
  </r>
  <r>
    <d v="2026-02-28T00:00:00"/>
    <s v="WORMS-RRHH"/>
    <s v="DONDA, RUBEN"/>
    <s v="VIGILANCIA"/>
    <n v="500000"/>
    <n v="1"/>
    <s v="#RRHH"/>
    <n v="55550"/>
    <s v="OPEX"/>
    <s v="0"/>
    <s v="0"/>
    <x v="6"/>
    <x v="7"/>
    <s v="CC29"/>
    <s v="VIGILANCIA"/>
    <s v="CEREAL &amp; POLVILLO"/>
  </r>
  <r>
    <d v="2026-02-28T00:00:00"/>
    <s v="WORMS-RRHH"/>
    <s v="DONDA, RUBEN"/>
    <s v="VIGILANCIA"/>
    <n v="500000"/>
    <n v="1"/>
    <s v="#RRHH"/>
    <n v="55550"/>
    <s v="OPEX"/>
    <s v="0"/>
    <s v="0"/>
    <x v="6"/>
    <x v="8"/>
    <s v="CC29"/>
    <s v="VIGILANCIA"/>
    <s v="COMPOST &amp; FERTILIZANTES"/>
  </r>
  <r>
    <d v="2026-02-28T00:00:00"/>
    <s v="WORMS-RRHH"/>
    <s v="DONDA, RUBEN"/>
    <s v="VIGILANCIA"/>
    <n v="500000"/>
    <n v="1"/>
    <s v="#RRHH"/>
    <n v="55550"/>
    <s v="OPEX"/>
    <s v="0"/>
    <s v="0"/>
    <x v="6"/>
    <x v="3"/>
    <s v="CC29"/>
    <s v="VIGILANCIA"/>
    <s v="DISP. FINAL RESIDUOS LÍQUIDOS"/>
  </r>
  <r>
    <d v="2026-02-28T00:00:00"/>
    <s v="WORMS-RRHH"/>
    <s v="DONDA, RUBEN"/>
    <s v="VIGILANCIA"/>
    <n v="500000"/>
    <n v="1"/>
    <s v="#RRHH"/>
    <n v="55550"/>
    <s v="OPEX"/>
    <s v="0"/>
    <s v="0"/>
    <x v="6"/>
    <x v="6"/>
    <s v="CC29"/>
    <s v="VIGILANCIA"/>
    <s v="DISP. FINAL RESIDUOS SÓLIDOS"/>
  </r>
  <r>
    <d v="2026-02-28T00:00:00"/>
    <s v="WORMS-RRHH"/>
    <s v="DONDA, RUBEN"/>
    <s v="VIGILANCIA"/>
    <n v="500000"/>
    <n v="1"/>
    <s v="#RRHH"/>
    <n v="55550"/>
    <s v="OPEX"/>
    <s v="0"/>
    <s v="0"/>
    <x v="6"/>
    <x v="0"/>
    <s v="CC29"/>
    <s v="VIGILANCIA"/>
    <s v="EXPORTACION"/>
  </r>
  <r>
    <d v="2026-02-28T00:00:00"/>
    <s v="WORMS-RRHH"/>
    <s v="DONDA, RUBEN"/>
    <s v="VIGILANCIA"/>
    <n v="500000"/>
    <n v="1"/>
    <s v="#RRHH"/>
    <n v="55550"/>
    <s v="OPEX"/>
    <s v="0"/>
    <s v="0"/>
    <x v="6"/>
    <x v="4"/>
    <s v="CC29"/>
    <s v="VIGILANCIA"/>
    <s v="NFU"/>
  </r>
  <r>
    <d v="2026-02-28T00:00:00"/>
    <s v="WORMS-RRHH"/>
    <s v="DONDA, RUBEN"/>
    <s v="VIGILANCIA"/>
    <n v="500000"/>
    <n v="1"/>
    <s v="#RRHH"/>
    <n v="55550"/>
    <s v="OPEX"/>
    <s v="0"/>
    <s v="0"/>
    <x v="6"/>
    <x v="5"/>
    <s v="CC29"/>
    <s v="VIGILANCIA"/>
    <s v="PILETAS"/>
  </r>
  <r>
    <d v="2026-02-28T00:00:00"/>
    <s v="WORMS-RRHH"/>
    <s v="DONDA, RUBEN"/>
    <s v="VIGILANCIA"/>
    <n v="500000"/>
    <n v="1"/>
    <s v="#RRHH"/>
    <n v="55550"/>
    <s v="OPEX"/>
    <s v="0"/>
    <s v="0"/>
    <x v="6"/>
    <x v="2"/>
    <s v="CC29"/>
    <s v="VIGILANCIA"/>
    <s v="REACTORES"/>
  </r>
  <r>
    <d v="2026-02-28T00:00:00"/>
    <s v="WORMS-RRHH"/>
    <s v="PARDEL, MAURO"/>
    <s v="PORTERIA"/>
    <n v="2629398.3793000001"/>
    <n v="1"/>
    <s v="#RRHH"/>
    <n v="55480.305800000002"/>
    <s v="OPEX"/>
    <s v="0"/>
    <s v="0"/>
    <x v="6"/>
    <x v="8"/>
    <s v="CC22"/>
    <s v="PORTERIA"/>
    <s v="COMPOST &amp; FERTILIZANTES"/>
  </r>
  <r>
    <d v="2026-02-28T00:00:00"/>
    <s v="WORMS-RRHH"/>
    <s v="LOPEZ, AGUSTÍN ALBERTO"/>
    <s v="PORTERIA"/>
    <n v="2599197.3316000002"/>
    <n v="1"/>
    <s v="#RRHH"/>
    <n v="54843.063699999999"/>
    <s v="OPEX"/>
    <s v="0"/>
    <s v="0"/>
    <x v="6"/>
    <x v="8"/>
    <s v="CC22"/>
    <s v="PORTERIA"/>
    <s v="COMPOST &amp; FERTILIZANTES"/>
  </r>
  <r>
    <d v="2026-02-19T00:00:00"/>
    <s v="Cina, Dario Ruben"/>
    <s v="FA-A 00002-00000007"/>
    <s v="INVERSION_x000a_Nunevo pozo de agua"/>
    <n v="6416280"/>
    <n v="1"/>
    <s v="UN "/>
    <n v="54809.500599999999"/>
    <s v="CAPEX"/>
    <s v="VARIABLE"/>
    <s v="INDIRECTO"/>
    <x v="2"/>
    <x v="7"/>
    <s v="CC1"/>
    <s v="PROYECTO 50"/>
    <s v="INTENDENCIA"/>
  </r>
  <r>
    <d v="2026-02-28T00:00:00"/>
    <s v="WORMS-RRHH"/>
    <s v="LARREY VANINA"/>
    <s v="PORTERIA"/>
    <n v="3096266.9007000001"/>
    <n v="1"/>
    <s v="#RRHH"/>
    <n v="54803.924099999997"/>
    <s v="OPEX"/>
    <s v="0"/>
    <s v="0"/>
    <x v="6"/>
    <x v="2"/>
    <s v="CC22"/>
    <s v="PORTERIA"/>
    <s v="REACTORES"/>
  </r>
  <r>
    <d v="2026-02-28T00:00:00"/>
    <s v="WORMS-RRHH"/>
    <s v="MATTAROLO EDITH"/>
    <s v="PORTERIA"/>
    <n v="2056682.6845"/>
    <n v="1"/>
    <s v="#RRHH"/>
    <n v="53679.418100000003"/>
    <s v="OPEX"/>
    <s v="0"/>
    <s v="0"/>
    <x v="6"/>
    <x v="4"/>
    <s v="CC22"/>
    <s v="PORTERIA"/>
    <s v="NFU"/>
  </r>
  <r>
    <d v="2026-02-02T00:00:00"/>
    <s v="Picatto, Santiago"/>
    <s v="FA-A 00002-00004502"/>
    <s v="OC 0001-00004425: INSUMOS_x000a_Laboratorio"/>
    <n v="404739"/>
    <n v="1"/>
    <s v="UN "/>
    <n v="52695.56"/>
    <s v="OPEX"/>
    <s v="VARIABLE"/>
    <s v="INDIRECTO"/>
    <x v="1"/>
    <x v="5"/>
    <s v="CC1"/>
    <s v="CONSUMIBLE"/>
    <s v="LABORATORIO"/>
  </r>
  <r>
    <d v="2026-02-26T00:00:00"/>
    <s v="Septima Region S A"/>
    <s v="FA-A 00002-00005318"/>
    <s v="SERVICIOS_x000a_Disposición final de residuos industriales no peligrosos -PERIODO ENERO"/>
    <n v="34000"/>
    <n v="21.42"/>
    <s v="UN "/>
    <n v="52689.022400000002"/>
    <s v="OPEX"/>
    <s v="FIJO"/>
    <s v="DIRECTO"/>
    <x v="4"/>
    <x v="3"/>
    <s v="CC1"/>
    <s v="MANTENIMIENTO Y ORDEN"/>
    <s v="INTENDENCIA"/>
  </r>
  <r>
    <d v="2026-02-28T00:00:00"/>
    <s v="WORMS-RRHH"/>
    <s v="PARDEL, MAURO"/>
    <s v="PORTERIA"/>
    <n v="2629398.3793000001"/>
    <n v="1"/>
    <s v="#RRHH"/>
    <n v="52587.967600000004"/>
    <s v="OPEX"/>
    <s v="0"/>
    <s v="0"/>
    <x v="6"/>
    <x v="1"/>
    <s v="CC22"/>
    <s v="PORTERIA"/>
    <s v="BACHAS"/>
  </r>
  <r>
    <d v="2026-02-02T00:00:00"/>
    <s v="Estudio De Profesionales Sa"/>
    <s v="FA-A 00002-00001532"/>
    <s v="OC 0001-00003839: HONORARIOS_x000a_Estudio contable"/>
    <n v="721000"/>
    <n v="1"/>
    <s v="UN "/>
    <n v="52162.334799999997"/>
    <s v="OPEX"/>
    <s v="FIJO"/>
    <s v="INDIRECTO"/>
    <x v="4"/>
    <x v="3"/>
    <s v="CC1"/>
    <s v="CONTABLE"/>
    <s v="ADM"/>
  </r>
  <r>
    <d v="2026-02-28T00:00:00"/>
    <s v="WORMS-RRHH"/>
    <s v="LOPEZ, AGUSTÍN ALBERTO"/>
    <s v="PORTERIA"/>
    <n v="2599197.3316000002"/>
    <n v="1"/>
    <s v="#RRHH"/>
    <n v="51983.946600000003"/>
    <s v="OPEX"/>
    <s v="0"/>
    <s v="0"/>
    <x v="6"/>
    <x v="1"/>
    <s v="CC22"/>
    <s v="PORTERIA"/>
    <s v="BACHAS"/>
  </r>
  <r>
    <d v="2026-02-26T00:00:00"/>
    <s v="Antonini, Nicolas Ezequiel"/>
    <s v="FA-C 00001-00000029"/>
    <s v="MANTENIMIENTO PREVENTIVO_x000a_Servicio de refrigeración . Limpieza de aire Giuli "/>
    <n v="70000"/>
    <n v="1"/>
    <s v="UN "/>
    <n v="51387.734199999999"/>
    <s v="OPEX"/>
    <s v="VARIABLE"/>
    <s v="INDIRECTO"/>
    <x v="11"/>
    <x v="0"/>
    <s v="CC1"/>
    <s v="MANTENIMIENTO Y ORDEN"/>
    <s v="INTENDENCIA"/>
  </r>
  <r>
    <d v="2026-02-02T00:00:00"/>
    <s v="Centauro Alpha S R L"/>
    <s v="FA-A 00003-00010896"/>
    <s v="OC 0001-00004383: MANTENIMIENTO PREVENTIVO"/>
    <n v="6541.5"/>
    <n v="175"/>
    <s v="UN "/>
    <n v="51245.804199999999"/>
    <s v="OPEX"/>
    <s v="VARIABLE"/>
    <s v="INDIRECTO"/>
    <x v="11"/>
    <x v="1"/>
    <s v="CC1"/>
    <s v="MANTENIMIENTO Y ORDEN"/>
    <s v="LABORATORIO"/>
  </r>
  <r>
    <d v="2026-02-04T00:00:00"/>
    <s v="Petrolera Del Sur S R L"/>
    <s v="FA-A 00002-00006709"/>
    <s v="OC 0001-00004476: MANTENIMIENTO PREVENTIVO_x000a_20w50 x 80"/>
    <n v="74973.55"/>
    <n v="4"/>
    <s v="UN "/>
    <n v="51245.2592"/>
    <s v="OPEX"/>
    <s v="VARIABLE"/>
    <s v="DIRECTO"/>
    <x v="11"/>
    <x v="3"/>
    <s v="CC1"/>
    <s v="BIEN DE USO"/>
    <s v="TALLER"/>
  </r>
  <r>
    <d v="2026-02-04T00:00:00"/>
    <s v="Tecnogran S R L"/>
    <s v="FA-A 00012-00000385"/>
    <s v="OC 0001-00003876: SERVICIOS_x000a_Control de plagas Marzo 2026"/>
    <n v="1305815"/>
    <n v="1"/>
    <s v="UN "/>
    <n v="51220.405899999998"/>
    <s v="OPEX"/>
    <s v="FIJO"/>
    <s v="INDIRECTO"/>
    <x v="4"/>
    <x v="1"/>
    <s v="CC1"/>
    <s v="MANTENIMIENTO Y ORDEN"/>
    <s v="INTENDENCIA"/>
  </r>
  <r>
    <d v="2026-02-28T00:00:00"/>
    <s v="MARTINS, JOAQUIN"/>
    <s v="prod8"/>
    <s v=" GASOIL G3"/>
    <n v="1754"/>
    <n v="4031"/>
    <s v="Lts"/>
    <n v="49914.825100000002"/>
    <s v="OPEX"/>
    <s v="VARIABLE"/>
    <s v="DIRECTO"/>
    <x v="5"/>
    <x v="7"/>
    <s v="CC1"/>
    <s v=" GASOIL G3"/>
    <s v="INTENDENCIA"/>
  </r>
  <r>
    <d v="2026-02-28T00:00:00"/>
    <s v="WORMS-RRHH"/>
    <s v="PANZANELLA, EDUARDO JAVIER"/>
    <s v="PORTERIA"/>
    <n v="2316608.0606999998"/>
    <n v="1"/>
    <s v="#RRHH"/>
    <n v="48880.430099999998"/>
    <s v="OPEX"/>
    <s v="0"/>
    <s v="0"/>
    <x v="6"/>
    <x v="8"/>
    <s v="CC22"/>
    <s v="PORTERIA"/>
    <s v="COMPOST &amp; FERTILIZANTES"/>
  </r>
  <r>
    <d v="2026-02-04T00:00:00"/>
    <s v="Acumuladores Argentinos Srl(W)"/>
    <s v="FA-A 00004-00007156"/>
    <s v="OC 0001-00004514: REPOSICION_x000a_bateria automotor 110 amp_x000a_Para Iveco Tector 320"/>
    <n v="185950.41"/>
    <n v="2"/>
    <s v="UN "/>
    <n v="48420.146999999997"/>
    <s v="OPEX"/>
    <s v="VARIABLE"/>
    <s v="INDIRECTO"/>
    <x v="10"/>
    <x v="5"/>
    <s v="CC1"/>
    <s v="BIEN DE USO"/>
    <s v="TALLER"/>
  </r>
  <r>
    <d v="2026-02-10T00:00:00"/>
    <s v="Telecom Argentina Sociedad Anonima"/>
    <s v="FA-A 06364-09371005"/>
    <s v="SERVICIOS_x000a_Telefonía móvil Enero 2026"/>
    <n v="647707.5"/>
    <n v="1"/>
    <s v="UN "/>
    <n v="48126.717400000001"/>
    <s v="OPEX"/>
    <s v="VARIABLE"/>
    <s v="INDIRECTO"/>
    <x v="4"/>
    <x v="3"/>
    <s v="CC1"/>
    <s v="SISTEMA"/>
    <s v="ADM"/>
  </r>
  <r>
    <d v="2026-02-28T00:00:00"/>
    <s v="WORMS-RRHH"/>
    <s v="PARDEL, MAURO"/>
    <s v="PORTERIA"/>
    <n v="2629398.3793000001"/>
    <n v="1"/>
    <s v="#RRHH"/>
    <n v="46540.351300000002"/>
    <s v="OPEX"/>
    <s v="0"/>
    <s v="0"/>
    <x v="6"/>
    <x v="2"/>
    <s v="CC22"/>
    <s v="PORTERIA"/>
    <s v="REACTORES"/>
  </r>
  <r>
    <d v="2026-02-28T00:00:00"/>
    <s v="WORMS-RRHH"/>
    <s v="PANZANELLA, EDUARDO JAVIER"/>
    <s v="PORTERIA"/>
    <n v="2316608.0606999998"/>
    <n v="1"/>
    <s v="#RRHH"/>
    <n v="46332.161200000002"/>
    <s v="OPEX"/>
    <s v="0"/>
    <s v="0"/>
    <x v="6"/>
    <x v="1"/>
    <s v="CC22"/>
    <s v="PORTERIA"/>
    <s v="BACHAS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46279.059300000001"/>
    <s v="OPEX"/>
    <s v="VARIABLE"/>
    <s v="DIRECTO"/>
    <x v="6"/>
    <x v="0"/>
    <s v="CC1"/>
    <s v="PROYECTO 9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46279.059300000001"/>
    <s v="OPEX"/>
    <s v="VARIABLE"/>
    <s v="DIRECTO"/>
    <x v="6"/>
    <x v="0"/>
    <s v="CC1"/>
    <s v="PROYECTO 9"/>
    <s v="EXPORTACION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46279.059300000001"/>
    <s v="OPEX"/>
    <s v="VARIABLE"/>
    <s v="DIRECTO"/>
    <x v="6"/>
    <x v="0"/>
    <s v="CC1"/>
    <s v="EPP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46279.059300000001"/>
    <s v="OPEX"/>
    <s v="VARIABLE"/>
    <s v="DIRECTO"/>
    <x v="6"/>
    <x v="0"/>
    <s v="CC1"/>
    <s v="EPP"/>
    <s v="EXPORTACION"/>
  </r>
  <r>
    <d v="2026-02-28T00:00:00"/>
    <s v="WORMS-RRHH"/>
    <s v="LOPEZ, AGUSTÍN ALBERTO"/>
    <s v="PORTERIA"/>
    <n v="2599197.3316000002"/>
    <n v="1"/>
    <s v="#RRHH"/>
    <n v="46005.792800000003"/>
    <s v="OPEX"/>
    <s v="0"/>
    <s v="0"/>
    <x v="6"/>
    <x v="2"/>
    <s v="CC22"/>
    <s v="PORTERIA"/>
    <s v="REACTORES"/>
  </r>
  <r>
    <d v="2026-02-13T00:00:00"/>
    <s v="Stangoni Alejandro"/>
    <s v="OCOM/2026/0137"/>
    <s v="HONORARIOS_x000a_Cuota 4-Acuerdo Fighiera"/>
    <n v="755578"/>
    <n v="1"/>
    <s v="UN "/>
    <n v="45176.823499999999"/>
    <s v="DEUDA"/>
    <s v="VARIABLE"/>
    <s v="INDIRECTO"/>
    <x v="12"/>
    <x v="3"/>
    <s v="CC1"/>
    <s v="LEGALES"/>
    <s v="ADM"/>
  </r>
  <r>
    <d v="2026-02-13T00:00:00"/>
    <s v="Downes, Javier"/>
    <s v="OCOM/2026/0138"/>
    <s v="HONORARIOS Cuota 4 Acuerdo Fighiera"/>
    <n v="755577.85"/>
    <n v="1"/>
    <s v="UN "/>
    <n v="45176.8145"/>
    <s v="DEUDA"/>
    <s v="VARIABLE"/>
    <s v="INDIRECTO"/>
    <x v="12"/>
    <x v="3"/>
    <s v="CC1"/>
    <s v="LEGALES"/>
    <s v="ADM"/>
  </r>
  <r>
    <d v="2026-02-10T00:00:00"/>
    <s v="Strupeni, Federico Lisandro"/>
    <s v="FA-A 00008-00000056"/>
    <s v="OC 0001-00004630: INVERSION_x000a_Cámara para los  casilleros "/>
    <n v="129553.2"/>
    <n v="2"/>
    <s v="UN "/>
    <n v="44123.778100000003"/>
    <s v="CAPEX"/>
    <s v="VARIABLE"/>
    <s v="INDIRECTO"/>
    <x v="2"/>
    <x v="2"/>
    <s v="CC1"/>
    <s v="MANTENIMIENTO Y ORDEN"/>
    <s v="INTENDENCIA"/>
  </r>
  <r>
    <d v="2026-02-04T00:00:00"/>
    <s v="El Laboral Srl"/>
    <s v="FA-A 00001-00009552"/>
    <s v="OC 0001-00004006: PERSONAL_x000a_Indumentaria_x000a_Remeras, pantalón gorras  "/>
    <n v="2555097.6"/>
    <n v="1"/>
    <s v="UN "/>
    <n v="43485.507100000003"/>
    <s v="OPEX"/>
    <s v="VARIABLE"/>
    <s v="DIRECTO"/>
    <x v="6"/>
    <x v="4"/>
    <s v="CC1"/>
    <s v="EPP"/>
    <s v="NFU"/>
  </r>
  <r>
    <d v="2026-02-26T00:00:00"/>
    <s v="Berardi, Alberto Jose -"/>
    <s v="FA-C 00005-00000217"/>
    <s v="SERVICIOS_x000a_visita 05/02"/>
    <n v="59200"/>
    <n v="1"/>
    <s v="UN "/>
    <n v="43459.341"/>
    <s v="OPEX"/>
    <s v="VARIABLE"/>
    <s v="INDIRECTO"/>
    <x v="4"/>
    <x v="0"/>
    <s v="CC1"/>
    <s v="HABILITACIONES Y CERT"/>
    <s v="ADM"/>
  </r>
  <r>
    <d v="2026-02-06T00:00:00"/>
    <s v="Forciniti, Maria Alejandra(W)"/>
    <s v="FA-C 00002-00000816"/>
    <s v="OC 0001-00003993: SERVICIOS_x000a_Soporte técnico"/>
    <n v="1095123"/>
    <n v="1"/>
    <s v="UN "/>
    <n v="43449.464999999997"/>
    <s v="OPEX"/>
    <s v="VARIABLE"/>
    <s v="INDIRECTO"/>
    <x v="4"/>
    <x v="2"/>
    <s v="CC1"/>
    <s v="SISTEMA"/>
    <s v="ADM"/>
  </r>
  <r>
    <d v="2026-02-28T00:00:00"/>
    <s v="WORMS-RRHH"/>
    <s v="MATTAROLO EDITH"/>
    <s v="PORTERIA"/>
    <n v="2056682.6845"/>
    <n v="1"/>
    <s v="#RRHH"/>
    <n v="43396.0046"/>
    <s v="OPEX"/>
    <s v="0"/>
    <s v="0"/>
    <x v="6"/>
    <x v="8"/>
    <s v="CC22"/>
    <s v="PORTERIA"/>
    <s v="COMPOST &amp; FERTILIZANTES"/>
  </r>
  <r>
    <d v="2026-02-06T00:00:00"/>
    <s v="Mollard, Martin  Enrique"/>
    <s v="FA-A 00004-00011369"/>
    <s v="OC 0001-00004538: HIGIENE Y SEGURIDAD_x000a_GUANTE PVC ROJO ENTELADO LARGO"/>
    <n v="7568.31"/>
    <n v="90"/>
    <s v="UN "/>
    <n v="43365.6489"/>
    <s v="OPEX"/>
    <s v="VARIABLE"/>
    <s v="DIRECTO"/>
    <x v="8"/>
    <x v="3"/>
    <s v="CC1"/>
    <s v="EPP"/>
    <s v="DISP. FINAL RESIDUOS LÍQUIDOS"/>
  </r>
  <r>
    <d v="2026-02-06T00:00:00"/>
    <s v="Mollard, Martin  Enrique"/>
    <s v="FA-A 00004-00011380"/>
    <s v="INSUMOS_x000a_diferencia de guantes EPP"/>
    <n v="48512.4"/>
    <n v="1"/>
    <s v="UN "/>
    <n v="43092.2857"/>
    <s v="OPEX"/>
    <s v="VARIABLE"/>
    <s v="DIRECTO"/>
    <x v="8"/>
    <x v="0"/>
    <s v="CC1"/>
    <s v="EPP"/>
    <s v="EXPORTACION"/>
  </r>
  <r>
    <d v="2026-02-23T00:00:00"/>
    <s v="Aranda, Marisa Isabel"/>
    <s v="FA-C 00005-00000251"/>
    <s v="SERVICIOS_x000a_corte de pasto"/>
    <n v="80000"/>
    <n v="9"/>
    <s v="UN "/>
    <n v="43049.576500000003"/>
    <s v="OPEX"/>
    <s v="VARIABLE"/>
    <s v="INDIRECTO"/>
    <x v="4"/>
    <x v="3"/>
    <s v="CC1"/>
    <s v="MANTENIMIENTO Y ORDEN"/>
    <s v="INTENDENCIA"/>
  </r>
  <r>
    <d v="2026-02-17T00:00:00"/>
    <s v="Aranda, Marisa Isabel"/>
    <s v="FA-C 00005-00000249"/>
    <s v="SERVICIOS_x000a_servicios de perquisición 19-2"/>
    <n v="80000"/>
    <n v="9"/>
    <s v="UN "/>
    <n v="43049.576500000003"/>
    <s v="OPEX"/>
    <s v="VARIABLE"/>
    <s v="INDIRECTO"/>
    <x v="4"/>
    <x v="3"/>
    <s v="CC1"/>
    <s v="MANTENIMIENTO Y ORDEN"/>
    <s v="INTENDENCIA"/>
  </r>
  <r>
    <d v="2026-02-09T00:00:00"/>
    <s v="Aranda, Marisa Isabel"/>
    <s v="FA-C 00005-00000246"/>
    <s v="OC 0001-00004608: SERVICIOS_x000a_servicios de parquizacion 9 de febrero "/>
    <n v="80000"/>
    <n v="9"/>
    <s v="UN "/>
    <n v="43049.576500000003"/>
    <s v="OPEX"/>
    <s v="VARIABLE"/>
    <s v="INDIRECTO"/>
    <x v="4"/>
    <x v="3"/>
    <s v="CC1"/>
    <s v="MANTENIMIENTO Y ORDEN"/>
    <s v="INTENDENCIA"/>
  </r>
  <r>
    <d v="2026-02-02T00:00:00"/>
    <s v="Aranda, Marisa Isabel"/>
    <s v="FA-C 00005-00000244"/>
    <s v="OC 0001-00004474: SERVICIOS_x000a_servicios de parquizacion"/>
    <n v="80000"/>
    <n v="9"/>
    <s v="UN "/>
    <n v="43049.576500000003"/>
    <s v="OPEX"/>
    <s v="VARIABLE"/>
    <s v="INDIRECTO"/>
    <x v="4"/>
    <x v="3"/>
    <s v="CC1"/>
    <s v="MANTENIMIENTO Y ORDEN"/>
    <s v="INTENDENCIA"/>
  </r>
  <r>
    <d v="2026-02-26T00:00:00"/>
    <s v="Mercado Pago"/>
    <s v="OCOM/2026/0169"/>
    <s v="SERVICIOS_x000a_Pago de seguro de camiones"/>
    <n v="400000"/>
    <n v="1"/>
    <s v="UN "/>
    <n v="43040.131699999998"/>
    <s v="OPEX"/>
    <s v="VARIABLE"/>
    <s v="INDIRECTO"/>
    <x v="4"/>
    <x v="5"/>
    <s v="CC1"/>
    <s v="SEGURO"/>
    <s v="INTENDENCIA"/>
  </r>
  <r>
    <d v="2026-02-18T00:00:00"/>
    <s v="Epp Y Mas S.A."/>
    <s v="FA-A 00006-00019294"/>
    <s v="HIGIENE Y SEGURIDAD_x000a_Elementos de protección personal "/>
    <n v="2528397.62"/>
    <n v="1"/>
    <s v="UN "/>
    <n v="43031.096899999997"/>
    <s v="OPEX"/>
    <s v="VARIABLE"/>
    <s v="DIRECTO"/>
    <x v="8"/>
    <x v="4"/>
    <s v="CC1"/>
    <s v="EPP"/>
    <s v="NFU"/>
  </r>
  <r>
    <d v="2026-02-01T00:00:00"/>
    <s v="Bustamante, Eduardo Maria(W)"/>
    <s v="FA-A 00003-00000158"/>
    <s v="OC 0001-00004493: HONORARIOS_x000a_Servicios jurídicos Prestados en la ciudad autónoma de buenos aires "/>
    <n v="2500000"/>
    <n v="1"/>
    <s v="UN "/>
    <n v="42547.794500000004"/>
    <s v="OPEX"/>
    <s v="VARIABLE"/>
    <s v="INDIRECTO"/>
    <x v="4"/>
    <x v="4"/>
    <s v="CC1"/>
    <s v="LEGALES"/>
    <s v="ADM"/>
  </r>
  <r>
    <d v="2026-02-24T00:00:00"/>
    <s v="Coroso, Hugo Ezequiel"/>
    <s v="FA-A 00002-00000225"/>
    <s v="SERVICIOS_x000a_logistica de caldera "/>
    <n v="580000"/>
    <n v="1"/>
    <s v="UN "/>
    <n v="41961.378900000003"/>
    <s v="OPEX"/>
    <s v="VARIABLE"/>
    <s v="INDIRECTO"/>
    <x v="4"/>
    <x v="3"/>
    <s v="CC1"/>
    <s v="MANTENIMIENTO Y ORDEN"/>
    <s v="INTENDENCIA"/>
  </r>
  <r>
    <d v="2026-02-02T00:00:00"/>
    <s v="Acosta, Roberto Maximiliano"/>
    <s v="FA-C 00001-00000674"/>
    <s v="OC 0001-00004297: SERVICIOS_x000a_Servicio de limpieza enero 2026_x000a_"/>
    <n v="2950000"/>
    <n v="1"/>
    <s v="UN "/>
    <n v="41492.890500000001"/>
    <s v="OPEX"/>
    <s v="VARIABLE"/>
    <s v="INDIRECTO"/>
    <x v="4"/>
    <x v="4"/>
    <s v="CC1"/>
    <s v="LIMPIEZA"/>
    <s v="INTENDENCIA"/>
  </r>
  <r>
    <d v="2026-02-02T00:00:00"/>
    <s v="Gonzalez, Delia"/>
    <s v="FA-C 00001-00000012"/>
    <s v="OC 0001-00004298: SERVICIOS_x000a_Servicio de limpieza _x000a_Enero 2026"/>
    <n v="2950000"/>
    <n v="1"/>
    <s v="UN "/>
    <n v="41492.890500000001"/>
    <s v="OPEX"/>
    <s v="VARIABLE"/>
    <s v="INDIRECTO"/>
    <x v="4"/>
    <x v="4"/>
    <s v="CC1"/>
    <s v="LIMPIEZA"/>
    <s v="INTENDENCIA"/>
  </r>
  <r>
    <d v="2026-02-28T00:00:00"/>
    <s v="WORMS-RRHH"/>
    <s v="MATTAROLO EDITH"/>
    <s v="PORTERIA"/>
    <n v="2056682.6845"/>
    <n v="1"/>
    <s v="#RRHH"/>
    <n v="41133.653700000003"/>
    <s v="OPEX"/>
    <s v="0"/>
    <s v="0"/>
    <x v="6"/>
    <x v="1"/>
    <s v="CC22"/>
    <s v="PORTERIA"/>
    <s v="BACHAS"/>
  </r>
  <r>
    <d v="2026-02-28T00:00:00"/>
    <s v="WORMS-RRHH"/>
    <s v="PANZANELLA, EDUARDO JAVIER"/>
    <s v="PORTERIA"/>
    <n v="2316608.0606999998"/>
    <n v="1"/>
    <s v="#RRHH"/>
    <n v="41003.962699999996"/>
    <s v="OPEX"/>
    <s v="0"/>
    <s v="0"/>
    <x v="6"/>
    <x v="2"/>
    <s v="CC22"/>
    <s v="PORTERIA"/>
    <s v="REACTORES"/>
  </r>
  <r>
    <d v="2026-02-08T00:00:00"/>
    <s v="Cina, Dario Ruben"/>
    <s v="FA-A 00002-00000006"/>
    <s v="OC 0001-00004428: INVERSION_x000a_Perforaciones"/>
    <n v="425000"/>
    <n v="2"/>
    <s v="UN "/>
    <n v="40806.169500000004"/>
    <s v="CAPEX"/>
    <s v="VARIABLE"/>
    <s v="INDIRECTO"/>
    <x v="2"/>
    <x v="2"/>
    <s v="CC1"/>
    <s v="PROYECTO 50"/>
    <s v="INTENDENCIA"/>
  </r>
  <r>
    <d v="2026-02-08T00:00:00"/>
    <s v="Zavalia Lagos, Marina"/>
    <s v="FA-C 00002-00000085"/>
    <s v="OC 0001-00004592: HONORARIOS_x000a_Servicios profesionales _x000a_Tomas Bollini Enero 26"/>
    <n v="2850000"/>
    <n v="1"/>
    <s v="UN "/>
    <n v="40086.351799999997"/>
    <s v="OPEX"/>
    <s v="VARIABLE"/>
    <s v="INDIRECTO"/>
    <x v="4"/>
    <x v="4"/>
    <s v="CC1"/>
    <s v="LEGALES"/>
    <s v="ADM"/>
  </r>
  <r>
    <d v="2026-02-06T00:00:00"/>
    <s v="Berardi, Alberto Jose -"/>
    <s v="FA-C 00005-00000214"/>
    <s v="OC 0001-00004553: SERVICIOS_x000a_Abono mensual"/>
    <n v="670000"/>
    <n v="1"/>
    <s v="UN "/>
    <n v="40060.022599999997"/>
    <s v="OPEX"/>
    <s v="VARIABLE"/>
    <s v="INDIRECTO"/>
    <x v="4"/>
    <x v="3"/>
    <s v="CC1"/>
    <s v="HABILITACIONES Y CERT"/>
    <s v="ADM"/>
  </r>
  <r>
    <d v="2026-02-24T00:00:00"/>
    <s v="Strupeni, Federico Lisandro"/>
    <s v="FA-A 00008-00000062"/>
    <s v="INVERSION_x000a_instalación cañerias y cajas de paso_x000a_"/>
    <n v="495000"/>
    <n v="1"/>
    <s v="UN "/>
    <n v="39168.727099999996"/>
    <s v="CAPEX"/>
    <s v="VARIABLE"/>
    <s v="INDIRECTO"/>
    <x v="2"/>
    <x v="3"/>
    <s v="CC1"/>
    <s v="MANTENIMIENTO Y ORDEN"/>
    <s v="INTENDENCIA"/>
  </r>
  <r>
    <d v="2026-02-09T00:00:00"/>
    <s v="Cg Rodamientos S. R. L."/>
    <s v="FA-A 00002-00001506"/>
    <s v="OC 0001-00004595: REPOSICION rod 6316"/>
    <n v="145000"/>
    <n v="1"/>
    <s v="UN "/>
    <n v="38705.754699999998"/>
    <s v="OPEX"/>
    <s v="VARIABLE"/>
    <s v="INDIRECTO"/>
    <x v="10"/>
    <x v="3"/>
    <s v="CC1"/>
    <s v="BIEN DE USO"/>
    <s v="TALLER"/>
  </r>
  <r>
    <d v="2026-02-19T00:00:00"/>
    <s v="Strupeni, Federico Lisandro"/>
    <s v="FA-A 00008-00000061"/>
    <s v="INVERSION_x000a_instalación cañerias y cajas de paso_x000a_"/>
    <n v="495000"/>
    <n v="1"/>
    <s v="UN "/>
    <n v="38586.131200000003"/>
    <s v="CAPEX"/>
    <s v="VARIABLE"/>
    <s v="INDIRECTO"/>
    <x v="2"/>
    <x v="3"/>
    <s v="CC1"/>
    <s v="MANTENIMIENTO Y ORDEN"/>
    <s v="INTENDENCIA"/>
  </r>
  <r>
    <d v="2026-02-19T00:00:00"/>
    <s v="Chirichigno, Mario Alejandro"/>
    <s v="FA-C 00003-00000212"/>
    <s v="INVERSION_x000a_etapa 2_x000a_proyecto 50"/>
    <n v="2727314"/>
    <n v="1"/>
    <s v="UN "/>
    <n v="38360.7258"/>
    <s v="CAPEX"/>
    <s v="VARIABLE"/>
    <s v="INDIRECTO"/>
    <x v="2"/>
    <x v="4"/>
    <s v="CC1"/>
    <s v="PROYECTO 50"/>
    <s v="INTENDENCIA"/>
  </r>
  <r>
    <d v="2026-02-19T00:00:00"/>
    <s v="Cina, Dario Ruben"/>
    <s v="FA-A 00002-00000007"/>
    <s v="INVERSION_x000a_Nunevo pozo de agua"/>
    <n v="6416280"/>
    <n v="1"/>
    <s v="UN "/>
    <n v="37838.811999999998"/>
    <s v="CAPEX"/>
    <s v="VARIABLE"/>
    <s v="INDIRECTO"/>
    <x v="2"/>
    <x v="6"/>
    <s v="CC1"/>
    <s v="PROYECTO 50"/>
    <s v="INTENDENCIA"/>
  </r>
  <r>
    <d v="2026-02-04T00:00:00"/>
    <s v="Telmex Argentina Sa"/>
    <s v="FA-A 00070-00343041"/>
    <s v="OC 0001-00003864: SERVICIOS_x000a_Internet "/>
    <n v="782068.3"/>
    <n v="1"/>
    <s v="UN "/>
    <n v="37544.954700000002"/>
    <s v="OPEX"/>
    <s v="VARIABLE"/>
    <s v="INDIRECTO"/>
    <x v="4"/>
    <x v="2"/>
    <s v="CC1"/>
    <s v="SISTEMA"/>
    <s v="ADM"/>
  </r>
  <r>
    <d v="2026-02-22T00:00:00"/>
    <s v="Picatto, Santiago"/>
    <s v="FA-A 00002-00004585"/>
    <s v="INSUMOS_x000a_pipeta-papel PH-aquametric"/>
    <n v="778920"/>
    <n v="1"/>
    <s v="UN "/>
    <n v="37393.813600000001"/>
    <s v="OPEX"/>
    <s v="VARIABLE"/>
    <s v="INDIRECTO"/>
    <x v="1"/>
    <x v="2"/>
    <s v="CC1"/>
    <s v="CONSUMIBLE"/>
    <s v="LABORATORIO"/>
  </r>
  <r>
    <d v="2026-02-05T00:00:00"/>
    <s v="Strupeni, Federico Lisandro"/>
    <s v="FA-A 00008-00000024"/>
    <s v="OC 0001-00004545: SERVICIOS_x000a_Servicio de monitoreo básico _x000a_Ex campo serraico "/>
    <n v="41218.54"/>
    <n v="1"/>
    <s v="UN "/>
    <n v="36613.342199999999"/>
    <s v="OPEX"/>
    <s v="VARIABLE"/>
    <s v="INDIRECTO"/>
    <x v="4"/>
    <x v="0"/>
    <s v="CC1"/>
    <s v="SISTEMA"/>
    <s v="ADM"/>
  </r>
  <r>
    <d v="2026-02-05T00:00:00"/>
    <s v="Strupeni, Federico Lisandro"/>
    <s v="FA-A 00008-00000021"/>
    <s v="OC 0001-00004543: SERVICIOS_x000a_Servicio de monitoreo básico _x000a_Administración "/>
    <n v="41218.54"/>
    <n v="1"/>
    <s v="UN "/>
    <n v="36613.342199999999"/>
    <s v="OPEX"/>
    <s v="VARIABLE"/>
    <s v="INDIRECTO"/>
    <x v="4"/>
    <x v="0"/>
    <s v="CC1"/>
    <s v="SISTEMA"/>
    <s v="ADM"/>
  </r>
  <r>
    <d v="2026-02-28T00:00:00"/>
    <s v="WORMS-RRHH"/>
    <s v="MATTAROLO EDITH"/>
    <s v="PORTERIA"/>
    <n v="2056682.6845"/>
    <n v="1"/>
    <s v="#RRHH"/>
    <n v="36403.283499999998"/>
    <s v="OPEX"/>
    <s v="0"/>
    <s v="0"/>
    <x v="6"/>
    <x v="2"/>
    <s v="CC22"/>
    <s v="PORTERIA"/>
    <s v="REACTORES"/>
  </r>
  <r>
    <d v="2026-02-10T00:00:00"/>
    <s v="Strupeni, Federico Lisandro"/>
    <s v="FA-A 00008-00000056"/>
    <s v="OC 0001-00004630: INVERSION_x000a_Cámara para los  casilleros "/>
    <n v="129553.2"/>
    <n v="2"/>
    <s v="UN "/>
    <n v="36051.816500000001"/>
    <s v="CAPEX"/>
    <s v="VARIABLE"/>
    <s v="INDIRECTO"/>
    <x v="2"/>
    <x v="1"/>
    <s v="CC1"/>
    <s v="MANTENIMIENTO Y ORDEN"/>
    <s v="INTENDENCIA"/>
  </r>
  <r>
    <d v="2026-02-28T00:00:00"/>
    <s v="IMPUESTOS"/>
    <s v="imp2"/>
    <s v="IMPUESTOS"/>
    <n v="5039229.71"/>
    <n v="1"/>
    <s v="UN "/>
    <n v="35575.525399999999"/>
    <s v="OPEX"/>
    <s v="VARIABLE"/>
    <s v="INDIRECTO"/>
    <x v="7"/>
    <x v="7"/>
    <s v="CC1"/>
    <s v="GASTOS BANCARIOS"/>
    <s v="CEREAL &amp; POLVILLO"/>
  </r>
  <r>
    <d v="2026-02-26T00:00:00"/>
    <s v="Tisone Emanuel (W)"/>
    <s v="OCOM/2026/0167"/>
    <s v="REPOSICION_x000a_100 remitos R, x triplicado del nª 0003-10201 al 10300"/>
    <n v="40000"/>
    <n v="1"/>
    <s v="UN "/>
    <n v="35530.947699999997"/>
    <s v="OPEX"/>
    <s v="VARIABLE"/>
    <s v="INDIRECTO"/>
    <x v="10"/>
    <x v="0"/>
    <s v="CC1"/>
    <s v="LIBRERÍA"/>
    <s v="ADM"/>
  </r>
  <r>
    <d v="2026-02-13T00:00:00"/>
    <s v="Tisone Emanuel (W)"/>
    <s v="OCOM/2026/0141"/>
    <s v="REPOSICION_x000a_100 remitos     &quot;R&quot; x triplicados del 3 nª 3-10001 l 10100"/>
    <n v="40000"/>
    <n v="1"/>
    <s v="UN "/>
    <n v="35530.947699999997"/>
    <s v="OPEX"/>
    <s v="VARIABLE"/>
    <s v="INDIRECTO"/>
    <x v="10"/>
    <x v="0"/>
    <s v="CC1"/>
    <s v="LIBRERÍA"/>
    <s v="ADM"/>
  </r>
  <r>
    <d v="2026-02-06T00:00:00"/>
    <s v="Forciniti, Maria Alejandra(W)"/>
    <s v="FA-C 00002-00000816"/>
    <s v="OC 0001-00003993: SERVICIOS_x000a_Soporte técnico"/>
    <n v="1095123"/>
    <n v="1"/>
    <s v="UN "/>
    <n v="35500.861499999999"/>
    <s v="OPEX"/>
    <s v="VARIABLE"/>
    <s v="INDIRECTO"/>
    <x v="4"/>
    <x v="1"/>
    <s v="CC1"/>
    <s v="SISTEMA"/>
    <s v="ADM"/>
  </r>
  <r>
    <d v="2026-02-23T00:00:00"/>
    <s v="American Express Argentina S. A."/>
    <s v="OCOM/2026/0163"/>
    <s v="PERSONAL_x000a_tarjeta benjamin"/>
    <n v="328107.75"/>
    <n v="1"/>
    <s v="UN "/>
    <n v="35304.501900000003"/>
    <s v="OPEX"/>
    <s v="VARIABLE"/>
    <s v="INDIRECTO"/>
    <x v="6"/>
    <x v="5"/>
    <s v="CC1"/>
    <s v="SISTEMA"/>
    <s v="ADM"/>
  </r>
  <r>
    <d v="2026-02-02T00:00:00"/>
    <s v="Electric Litoral S.R.L."/>
    <s v="FA-A 00001-00000504"/>
    <s v="OC 0001-00004432: MANTENIMIENTO PREVENTIVO_x000a_lamparas infrarojas 250w e 27"/>
    <n v="13501.37"/>
    <n v="20"/>
    <s v="UN "/>
    <n v="35156.594499999999"/>
    <s v="OPEX"/>
    <s v="VARIABLE"/>
    <s v="INDIRECTO"/>
    <x v="11"/>
    <x v="5"/>
    <s v="CC1"/>
    <s v="BIEN DE USO "/>
    <s v="TALLER"/>
  </r>
  <r>
    <d v="2026-02-26T00:00:00"/>
    <s v="Septima Region S A"/>
    <s v="FA-A 00002-00005318"/>
    <s v="SERVICIOS_x000a_Disposición final de residuos industriales no peligrosos -PERIODO ENERO"/>
    <n v="34000"/>
    <n v="21.42"/>
    <s v="UN "/>
    <n v="34962.726000000002"/>
    <s v="OPEX"/>
    <s v="FIJO"/>
    <s v="DIRECTO"/>
    <x v="4"/>
    <x v="2"/>
    <s v="CC1"/>
    <s v="MANTENIMIENTO Y ORDEN"/>
    <s v="INTENDENCIA"/>
  </r>
  <r>
    <d v="2026-02-11T00:00:00"/>
    <s v="Franklin Santiago Boglich Srl"/>
    <s v="FA-A 00009-00043964"/>
    <s v="OC 0001-00004685: MANTENIMIENTO PREVENTIVO_x000a_Aceite motor plus -50_x000a_para Komatzu y Manitub "/>
    <n v="133480"/>
    <n v="2"/>
    <s v="UN "/>
    <n v="34757.230499999998"/>
    <s v="OPEX"/>
    <s v="VARIABLE"/>
    <s v="DIRECTO"/>
    <x v="11"/>
    <x v="5"/>
    <s v="CC1"/>
    <s v="BIEN DE USO "/>
    <s v="TALLER"/>
  </r>
  <r>
    <d v="2026-02-02T00:00:00"/>
    <s v="Estudio De Profesionales Sa"/>
    <s v="FA-A 00002-00001532"/>
    <s v="OC 0001-00003839: HONORARIOS_x000a_Estudio contable"/>
    <n v="721000"/>
    <n v="1"/>
    <s v="UN "/>
    <n v="34613.233200000002"/>
    <s v="OPEX"/>
    <s v="FIJO"/>
    <s v="INDIRECTO"/>
    <x v="4"/>
    <x v="2"/>
    <s v="CC1"/>
    <s v="CONTABLE"/>
    <s v="ADM"/>
  </r>
  <r>
    <d v="2026-02-28T00:00:00"/>
    <s v="MARTINS, JOAQUIN"/>
    <s v="prod8"/>
    <s v=" GASOIL G3"/>
    <n v="1754"/>
    <n v="4031"/>
    <s v="Lts"/>
    <n v="34459.676899999999"/>
    <s v="OPEX"/>
    <s v="VARIABLE"/>
    <s v="DIRECTO"/>
    <x v="5"/>
    <x v="6"/>
    <s v="CC1"/>
    <s v=" GASOIL G3"/>
    <s v="INTENDENCIA"/>
  </r>
  <r>
    <d v="2026-02-12T00:00:00"/>
    <s v="Carrizo, Juan Mario"/>
    <s v="FA-C 00001-00000198"/>
    <s v="REPARACIONES_x000a_Reparacion centrifuga 5.5 hp. 380 v"/>
    <n v="320000"/>
    <n v="1"/>
    <s v="UN "/>
    <n v="34432.105300000003"/>
    <s v="OPEX"/>
    <s v="VARIABLE"/>
    <s v="INDIRECTO"/>
    <x v="13"/>
    <x v="5"/>
    <s v="CC1"/>
    <s v="BIEN DE USO"/>
    <s v="LABORATORIO"/>
  </r>
  <r>
    <d v="2026-02-04T00:00:00"/>
    <s v="Petrolera Del Sur S R L"/>
    <s v="FA-A 00002-00006709"/>
    <s v="OC 0001-00004476: MANTENIMIENTO PREVENTIVO_x000a_20w50 x 80"/>
    <n v="74973.55"/>
    <n v="4"/>
    <s v="UN "/>
    <n v="34004.691599999998"/>
    <s v="OPEX"/>
    <s v="VARIABLE"/>
    <s v="DIRECTO"/>
    <x v="11"/>
    <x v="2"/>
    <s v="CC1"/>
    <s v="BIEN DE USO"/>
    <s v="TALLER"/>
  </r>
  <r>
    <d v="2026-02-02T00:00:00"/>
    <s v="Pascual Materiales S. R. L."/>
    <s v="FA-A 00001-00000451"/>
    <s v="OC 0001-00004268: INVERSION_x000a_Playa estacionamiento _x000a_Proyecto 9 "/>
    <n v="463345.03"/>
    <n v="1"/>
    <s v="UN "/>
    <n v="33521.718099999998"/>
    <s v="CAPEX"/>
    <s v="VARIABLE"/>
    <s v="INDIRECTO"/>
    <x v="2"/>
    <x v="3"/>
    <s v="CC1"/>
    <s v="PROYECTO 9"/>
    <s v="INTENDENCIA"/>
  </r>
  <r>
    <d v="2026-02-08T00:00:00"/>
    <s v="Cina, Dario Ruben"/>
    <s v="FA-A 00002-00000006"/>
    <s v="OC 0001-00004428: INVERSION_x000a_Perforaciones"/>
    <n v="425000"/>
    <n v="2"/>
    <s v="UN "/>
    <n v="33341.127999999997"/>
    <s v="CAPEX"/>
    <s v="VARIABLE"/>
    <s v="INDIRECTO"/>
    <x v="2"/>
    <x v="1"/>
    <s v="CC1"/>
    <s v="PROYECTO 50"/>
    <s v="INTENDENCIA"/>
  </r>
  <r>
    <d v="2026-02-10T00:00:00"/>
    <s v="Servitubos S.R.L."/>
    <s v="FA-A 00005-00015672"/>
    <s v="OC 0001-00004633: INVERSION_x000a_T.Pvc.san.clot.160x3,2z4m"/>
    <n v="27728.93"/>
    <n v="70"/>
    <s v="UN "/>
    <n v="33034.534800000001"/>
    <s v="CAPEX"/>
    <s v="VARIABLE"/>
    <s v="INDIRECTO"/>
    <x v="2"/>
    <x v="4"/>
    <s v="CC1"/>
    <s v="MANTENIMIENTO Y ORDEN"/>
    <s v="INTENDENCIA"/>
  </r>
  <r>
    <d v="2026-02-18T00:00:00"/>
    <s v="Rotmistrovsky, Lidia Yanina"/>
    <s v="FA-A 00003-00000867"/>
    <s v="HONORARIOS_x000a_legalizacion y certificacion"/>
    <n v="175000"/>
    <n v="1"/>
    <s v="UN "/>
    <n v="32637.546999999999"/>
    <s v="OPEX"/>
    <s v="VARIABLE"/>
    <s v="INDIRECTO"/>
    <x v="4"/>
    <x v="5"/>
    <s v="CC1"/>
    <s v="LEGALES"/>
    <s v="ADM"/>
  </r>
  <r>
    <d v="2026-02-05T00:00:00"/>
    <s v="Alvarez, Alejandro Dario"/>
    <s v="FA-C 00002-00000298"/>
    <s v="OC 0001-00003848: HIGIENE Y SEGURIDAD_x000a_Servicio de higiene y seguridad em el trabajo s/resol srt 905/15._x000a_Servicio de asesor técnico ambiental en el marco de decreto maycc 153/25_x000a_mes 1/2026"/>
    <n v="545622"/>
    <n v="1"/>
    <s v="UN "/>
    <n v="32623.327799999999"/>
    <s v="OPEX"/>
    <s v="FIJO"/>
    <s v="DIRECTO"/>
    <x v="8"/>
    <x v="3"/>
    <s v="CC1"/>
    <s v="HIGIENE Y SEGURIDAD"/>
    <s v="ADM"/>
  </r>
  <r>
    <d v="2026-02-10T00:00:00"/>
    <s v="Mercado Pago"/>
    <s v="OCOM/2026/0128"/>
    <s v="OC 0001-00003959: SERVICIOS_x000a_Para boleta se senasa "/>
    <n v="150000"/>
    <n v="1"/>
    <s v="UN "/>
    <n v="32280.098699999999"/>
    <s v="OPEX"/>
    <s v="FIJO"/>
    <s v="DIRECTO"/>
    <x v="4"/>
    <x v="5"/>
    <s v="CC1"/>
    <s v="SENASA"/>
    <s v="LABORATORIO"/>
  </r>
  <r>
    <d v="2026-02-10T00:00:00"/>
    <s v="Telecom Argentina Sociedad Anonima"/>
    <s v="FA-A 06364-09371005"/>
    <s v="SERVICIOS_x000a_Telefonía móvil Enero 2026"/>
    <n v="647707.5"/>
    <n v="1"/>
    <s v="UN "/>
    <n v="31935.328399999999"/>
    <s v="OPEX"/>
    <s v="VARIABLE"/>
    <s v="INDIRECTO"/>
    <x v="4"/>
    <x v="2"/>
    <s v="CC1"/>
    <s v="SISTEMA"/>
    <s v="ADM"/>
  </r>
  <r>
    <d v="2026-02-02T00:00:00"/>
    <s v="Adhoc S.A.(W)"/>
    <s v="FA-A 00003-00021368"/>
    <s v="OC 0001-00003852: SERVICIOS_x000a_Sistema contable"/>
    <n v="1828654.1"/>
    <n v="1"/>
    <s v="UN "/>
    <n v="31122.0795"/>
    <s v="OPEX"/>
    <s v="FIJO"/>
    <s v="INDIRECTO"/>
    <x v="4"/>
    <x v="4"/>
    <s v="CC1"/>
    <s v="SISTEMA"/>
    <s v="ADM"/>
  </r>
  <r>
    <d v="2026-02-20T00:00:00"/>
    <s v="Adhoc S.A.(W)"/>
    <s v="FA-A 00003-00021527"/>
    <s v="SERVICIOS_x000a_horas de consultoria"/>
    <n v="237122.18"/>
    <n v="1"/>
    <s v="UN "/>
    <n v="30872.454000000002"/>
    <s v="OPEX"/>
    <s v="FIJO"/>
    <s v="INDIRECTO"/>
    <x v="4"/>
    <x v="5"/>
    <s v="CC1"/>
    <s v="SISTEMA"/>
    <s v="ADM"/>
  </r>
  <r>
    <d v="2026-02-03T00:00:00"/>
    <s v="Gomeria Donatti S. R. L."/>
    <s v="FA-A 00003-00023887"/>
    <s v="OC 0001-00004466: REPARACIONES_x000a_Parche yale _x000a_Parche camión  (Rey Rolando)"/>
    <n v="34710.74"/>
    <n v="1"/>
    <s v="UN "/>
    <n v="30832.640500000001"/>
    <s v="OPEX"/>
    <s v="VARIABLE"/>
    <s v="DIRECTO"/>
    <x v="13"/>
    <x v="0"/>
    <s v="CC1"/>
    <s v="BIEN DE USO "/>
    <s v="TALLER"/>
  </r>
  <r>
    <d v="2026-02-04T00:00:00"/>
    <s v="Telmex Argentina Sa"/>
    <s v="FA-A 00070-00343041"/>
    <s v="OC 0001-00003864: SERVICIOS_x000a_Internet "/>
    <n v="782068.3"/>
    <n v="1"/>
    <s v="UN "/>
    <n v="30676.5167"/>
    <s v="OPEX"/>
    <s v="VARIABLE"/>
    <s v="INDIRECTO"/>
    <x v="4"/>
    <x v="1"/>
    <s v="CC1"/>
    <s v="SISTEMA"/>
    <s v="ADM"/>
  </r>
  <r>
    <d v="2026-02-22T00:00:00"/>
    <s v="Picatto, Santiago"/>
    <s v="FA-A 00002-00004585"/>
    <s v="INSUMOS_x000a_pipeta-papel PH-aquametric"/>
    <n v="778920"/>
    <n v="1"/>
    <s v="UN "/>
    <n v="30553.0252"/>
    <s v="OPEX"/>
    <s v="VARIABLE"/>
    <s v="INDIRECTO"/>
    <x v="1"/>
    <x v="1"/>
    <s v="CC1"/>
    <s v="CONSUMIBLE"/>
    <s v="LABORATORIO"/>
  </r>
  <r>
    <d v="2026-02-13T00:00:00"/>
    <s v="Stangoni Alejandro"/>
    <s v="OCOM/2026/0137"/>
    <s v="HONORARIOS_x000a_Cuota 4-Acuerdo Fighiera"/>
    <n v="755578"/>
    <n v="1"/>
    <s v="UN "/>
    <n v="29977.874500000002"/>
    <s v="DEUDA"/>
    <s v="VARIABLE"/>
    <s v="INDIRECTO"/>
    <x v="12"/>
    <x v="2"/>
    <s v="CC1"/>
    <s v="LEGALES"/>
    <s v="ADM"/>
  </r>
  <r>
    <d v="2026-02-13T00:00:00"/>
    <s v="Downes, Javier"/>
    <s v="OCOM/2026/0138"/>
    <s v="HONORARIOS Cuota 4 Acuerdo Fighiera"/>
    <n v="755577.85"/>
    <n v="1"/>
    <s v="UN "/>
    <n v="29977.8685"/>
    <s v="DEUDA"/>
    <s v="VARIABLE"/>
    <s v="INDIRECTO"/>
    <x v="12"/>
    <x v="2"/>
    <s v="CC1"/>
    <s v="LEGALES"/>
    <s v="ADM"/>
  </r>
  <r>
    <d v="2026-02-06T00:00:00"/>
    <s v="Pascual Materiales S. R. L."/>
    <s v="FA-A 00001-00000458"/>
    <s v="OC 0001-00004558: INVERSION_x000a_Agregado x cambio de $ "/>
    <n v="33124.14"/>
    <n v="1"/>
    <s v="UN "/>
    <n v="29423.302599999999"/>
    <s v="CAPEX"/>
    <s v="VARIABLE"/>
    <s v="INDIRECTO"/>
    <x v="2"/>
    <x v="0"/>
    <s v="CC1"/>
    <s v="PROYECTO 9"/>
    <s v="INTENDENCIA"/>
  </r>
  <r>
    <d v="2026-02-25T00:00:00"/>
    <s v="Salinas, Santiago Francisco"/>
    <s v="FA-C 00002-00000528"/>
    <s v="SERVICIOS_x000a_asesoramiento Técnico Profesional SENASA, Direccion Técnica 02-2026"/>
    <n v="40000"/>
    <n v="1"/>
    <s v="UN "/>
    <n v="29364.419600000001"/>
    <s v="OPEX"/>
    <s v="VARIABLE"/>
    <s v="INDIRECTO"/>
    <x v="4"/>
    <x v="0"/>
    <s v="CC1"/>
    <s v="SISTEMA"/>
    <s v="ADM"/>
  </r>
  <r>
    <d v="2026-02-02T00:00:00"/>
    <s v="Picatto, Santiago"/>
    <s v="FA-A 00002-00004502"/>
    <s v="OC 0001-00004425: INSUMOS_x000a_Laboratorio"/>
    <n v="404739"/>
    <n v="1"/>
    <s v="UN "/>
    <n v="29281.735400000001"/>
    <s v="OPEX"/>
    <s v="VARIABLE"/>
    <s v="INDIRECTO"/>
    <x v="1"/>
    <x v="3"/>
    <s v="CC1"/>
    <s v="CONSUMIBLE"/>
    <s v="LABORATORIO"/>
  </r>
  <r>
    <d v="2026-02-06T00:00:00"/>
    <s v="Mollard, Martin  Enrique"/>
    <s v="FA-A 00004-00011369"/>
    <s v="OC 0001-00004538: HIGIENE Y SEGURIDAD_x000a_GUANTE PVC ROJO ENTELADO LARGO"/>
    <n v="7568.31"/>
    <n v="90"/>
    <s v="UN "/>
    <n v="28776.037799999998"/>
    <s v="OPEX"/>
    <s v="VARIABLE"/>
    <s v="DIRECTO"/>
    <x v="8"/>
    <x v="2"/>
    <s v="CC1"/>
    <s v="EPP"/>
    <s v="REACTORES"/>
  </r>
  <r>
    <d v="2026-02-26T00:00:00"/>
    <s v="Bunge Argentina S A"/>
    <s v="FA-A 02619-00300700"/>
    <s v="MATERIA PRIMA_x000a_RESIDUO SUCATA GR "/>
    <n v="0.1"/>
    <n v="235520"/>
    <s v="UN "/>
    <n v="28733.439999999999"/>
    <s v="OPEX"/>
    <s v="VARIABLE"/>
    <s v="DIRECTO"/>
    <x v="0"/>
    <x v="6"/>
    <s v="CC2"/>
    <s v="MATERIA PRIMA"/>
    <s v="DISP. FINAL RESIDUOS SÓLIDOS"/>
  </r>
  <r>
    <d v="2026-02-26T00:00:00"/>
    <s v="Septima Region S A"/>
    <s v="FA-A 00002-00005318"/>
    <s v="SERVICIOS_x000a_Disposición final de residuos industriales no peligrosos -PERIODO ENERO"/>
    <n v="34000"/>
    <n v="21.42"/>
    <s v="UN "/>
    <n v="28566.678500000002"/>
    <s v="OPEX"/>
    <s v="FIJO"/>
    <s v="DIRECTO"/>
    <x v="4"/>
    <x v="1"/>
    <s v="CC1"/>
    <s v="MANTENIMIENTO Y ORDEN"/>
    <s v="INTENDENCIA"/>
  </r>
  <r>
    <d v="2026-02-23T00:00:00"/>
    <s v="Aranda, Marisa Isabel"/>
    <s v="FA-C 00005-00000251"/>
    <s v="SERVICIOS_x000a_corte de pasto"/>
    <n v="80000"/>
    <n v="9"/>
    <s v="UN "/>
    <n v="28566.3024"/>
    <s v="OPEX"/>
    <s v="VARIABLE"/>
    <s v="INDIRECTO"/>
    <x v="4"/>
    <x v="2"/>
    <s v="CC1"/>
    <s v="MANTENIMIENTO Y ORDEN"/>
    <s v="INTENDENCIA"/>
  </r>
  <r>
    <d v="2026-02-17T00:00:00"/>
    <s v="Aranda, Marisa Isabel"/>
    <s v="FA-C 00005-00000249"/>
    <s v="SERVICIOS_x000a_servicios de perquisición 19-2"/>
    <n v="80000"/>
    <n v="9"/>
    <s v="UN "/>
    <n v="28566.3024"/>
    <s v="OPEX"/>
    <s v="VARIABLE"/>
    <s v="INDIRECTO"/>
    <x v="4"/>
    <x v="2"/>
    <s v="CC1"/>
    <s v="MANTENIMIENTO Y ORDEN"/>
    <s v="INTENDENCIA"/>
  </r>
  <r>
    <d v="2026-02-09T00:00:00"/>
    <s v="Aranda, Marisa Isabel"/>
    <s v="FA-C 00005-00000246"/>
    <s v="OC 0001-00004608: SERVICIOS_x000a_servicios de parquizacion 9 de febrero "/>
    <n v="80000"/>
    <n v="9"/>
    <s v="UN "/>
    <n v="28566.3024"/>
    <s v="OPEX"/>
    <s v="VARIABLE"/>
    <s v="INDIRECTO"/>
    <x v="4"/>
    <x v="2"/>
    <s v="CC1"/>
    <s v="MANTENIMIENTO Y ORDEN"/>
    <s v="INTENDENCIA"/>
  </r>
  <r>
    <d v="2026-02-02T00:00:00"/>
    <s v="Aranda, Marisa Isabel"/>
    <s v="FA-C 00005-00000244"/>
    <s v="OC 0001-00004474: SERVICIOS_x000a_servicios de parquizacion"/>
    <n v="80000"/>
    <n v="9"/>
    <s v="UN "/>
    <n v="28566.3024"/>
    <s v="OPEX"/>
    <s v="VARIABLE"/>
    <s v="INDIRECTO"/>
    <x v="4"/>
    <x v="2"/>
    <s v="CC1"/>
    <s v="MANTENIMIENTO Y ORDEN"/>
    <s v="INTENDENCIA"/>
  </r>
  <r>
    <d v="2026-02-02T00:00:00"/>
    <s v="Estudio De Profesionales Sa"/>
    <s v="FA-A 00002-00001532"/>
    <s v="OC 0001-00003839: HONORARIOS_x000a_Estudio contable"/>
    <n v="721000"/>
    <n v="1"/>
    <s v="UN "/>
    <n v="28281.121500000001"/>
    <s v="OPEX"/>
    <s v="FIJO"/>
    <s v="INDIRECTO"/>
    <x v="4"/>
    <x v="1"/>
    <s v="CC1"/>
    <s v="CONTABLE"/>
    <s v="ADM"/>
  </r>
  <r>
    <d v="2026-02-24T00:00:00"/>
    <s v="Coroso, Hugo Ezequiel"/>
    <s v="FA-A 00002-00000225"/>
    <s v="SERVICIOS_x000a_logistica de caldera "/>
    <n v="580000"/>
    <n v="1"/>
    <s v="UN "/>
    <n v="27844.209800000001"/>
    <s v="OPEX"/>
    <s v="VARIABLE"/>
    <s v="INDIRECTO"/>
    <x v="4"/>
    <x v="2"/>
    <s v="CC1"/>
    <s v="MANTENIMIENTO Y ORDEN"/>
    <s v="INTENDENCIA"/>
  </r>
  <r>
    <d v="2026-02-04T00:00:00"/>
    <s v="Petrolera Del Sur S R L"/>
    <s v="FA-A 00002-00006709"/>
    <s v="OC 0001-00004476: MANTENIMIENTO PREVENTIVO_x000a_20w50 x 80"/>
    <n v="74973.55"/>
    <n v="4"/>
    <s v="UN "/>
    <n v="27783.905900000002"/>
    <s v="OPEX"/>
    <s v="VARIABLE"/>
    <s v="DIRECTO"/>
    <x v="11"/>
    <x v="1"/>
    <s v="CC1"/>
    <s v="BIEN DE USO"/>
    <s v="TALLER"/>
  </r>
  <r>
    <d v="2026-02-26T00:00:00"/>
    <s v="Mastrangelo Productos Electricos Sa"/>
    <s v="FA-A 00015-00069811"/>
    <s v="INVERSION_x000a_para puesta en marcha de caldera_x000a_"/>
    <n v="209816.3"/>
    <n v="1"/>
    <s v="UN "/>
    <n v="27317.3262"/>
    <s v="CAPEX"/>
    <s v="VARIABLE"/>
    <s v="DIRECTO"/>
    <x v="2"/>
    <x v="5"/>
    <s v="CC1"/>
    <s v="BIEN DE USO"/>
    <s v="INTENDENCIA"/>
  </r>
  <r>
    <d v="2026-02-04T00:00:00"/>
    <s v="Acumuladores Argentinos Srl(W)"/>
    <s v="FA-A 00004-00007156"/>
    <s v="OC 0001-00004514: REPOSICION_x000a_bateria automotor 110 amp_x000a_Para Iveco Tector 320"/>
    <n v="185950.41"/>
    <n v="2"/>
    <s v="UN "/>
    <n v="26905.984700000001"/>
    <s v="OPEX"/>
    <s v="VARIABLE"/>
    <s v="INDIRECTO"/>
    <x v="10"/>
    <x v="3"/>
    <s v="CC1"/>
    <s v="BIEN DE USO"/>
    <s v="TALLER"/>
  </r>
  <r>
    <d v="2026-02-03T00:00:00"/>
    <s v="Cesar Javier Wagner"/>
    <s v="OCOM/2026/0120"/>
    <s v="OC 0001-00004510: REPARACIONES_x000a_Centrifuga Laboratorio "/>
    <n v="250000"/>
    <n v="1"/>
    <s v="UN "/>
    <n v="26900.082299999998"/>
    <s v="OPEX"/>
    <s v="VARIABLE"/>
    <s v="INDIRECTO"/>
    <x v="13"/>
    <x v="5"/>
    <s v="CC1"/>
    <s v="BIEN DE USO"/>
    <s v="LABORATORIO"/>
  </r>
  <r>
    <d v="2026-02-18T00:00:00"/>
    <s v="Cornaglia, Adrian Claudio"/>
    <s v="OCOM/2026/0142"/>
    <s v="HONORARIOS_x000a_Gasto Tomi. B"/>
    <n v="36600"/>
    <n v="1"/>
    <s v="UN "/>
    <n v="26868.443899999998"/>
    <s v="OPEX"/>
    <s v="VARIABLE"/>
    <s v="INDIRECTO"/>
    <x v="4"/>
    <x v="0"/>
    <s v="CC1"/>
    <s v="LEGALES"/>
    <s v="ADM"/>
  </r>
  <r>
    <d v="2026-02-05T00:00:00"/>
    <s v="Trimerce Repuestos S. R. L."/>
    <s v="FA-A 00001-00007469"/>
    <s v="OC 0001-00004520: REPARACIONES_x000a_Registro embrague 1114"/>
    <n v="30000"/>
    <n v="1"/>
    <s v="UN "/>
    <n v="26648.210800000001"/>
    <s v="OPEX"/>
    <s v="VARIABLE"/>
    <s v="INDIRECTO"/>
    <x v="13"/>
    <x v="0"/>
    <s v="CC1"/>
    <s v="BIEN DE USO"/>
    <s v="TALLER"/>
  </r>
  <r>
    <d v="2026-02-06T00:00:00"/>
    <s v="Berardi, Alberto Jose -"/>
    <s v="FA-C 00005-00000214"/>
    <s v="OC 0001-00004553: SERVICIOS_x000a_Abono mensual"/>
    <n v="670000"/>
    <n v="1"/>
    <s v="UN "/>
    <n v="26582.5314"/>
    <s v="OPEX"/>
    <s v="VARIABLE"/>
    <s v="INDIRECTO"/>
    <x v="4"/>
    <x v="2"/>
    <s v="CC1"/>
    <s v="HABILITACIONES Y CERT"/>
    <s v="ADM"/>
  </r>
  <r>
    <d v="2026-02-10T00:00:00"/>
    <s v="Telecom Argentina Sociedad Anonima"/>
    <s v="FA-A 06364-09371005"/>
    <s v="SERVICIOS_x000a_Telefonía móvil Enero 2026"/>
    <n v="647707.5"/>
    <n v="1"/>
    <s v="UN "/>
    <n v="26093.110100000002"/>
    <s v="OPEX"/>
    <s v="VARIABLE"/>
    <s v="INDIRECTO"/>
    <x v="4"/>
    <x v="1"/>
    <s v="CC1"/>
    <s v="SISTEMA"/>
    <s v="ADM"/>
  </r>
  <r>
    <d v="2026-02-24T00:00:00"/>
    <s v="Strupeni, Federico Lisandro"/>
    <s v="FA-A 00008-00000062"/>
    <s v="INVERSION_x000a_instalación cañerias y cajas de paso_x000a_"/>
    <n v="495000"/>
    <n v="1"/>
    <s v="UN "/>
    <n v="25991.096699999998"/>
    <s v="CAPEX"/>
    <s v="VARIABLE"/>
    <s v="INDIRECTO"/>
    <x v="2"/>
    <x v="2"/>
    <s v="CC1"/>
    <s v="MANTENIMIENTO Y ORDEN"/>
    <s v="INTENDENCIA"/>
  </r>
  <r>
    <d v="2026-02-09T00:00:00"/>
    <s v="Cg Rodamientos S. R. L."/>
    <s v="FA-A 00002-00001506"/>
    <s v="OC 0001-00004595: REPOSICION rod 6316"/>
    <n v="145000"/>
    <n v="1"/>
    <s v="UN "/>
    <n v="25683.883099999999"/>
    <s v="OPEX"/>
    <s v="VARIABLE"/>
    <s v="INDIRECTO"/>
    <x v="10"/>
    <x v="2"/>
    <s v="CC1"/>
    <s v="BIEN DE USO"/>
    <s v="TALLER"/>
  </r>
  <r>
    <d v="2026-02-19T00:00:00"/>
    <s v="Strupeni, Federico Lisandro"/>
    <s v="FA-A 00008-00000061"/>
    <s v="INVERSION_x000a_instalación cañerias y cajas de paso_x000a_"/>
    <n v="495000"/>
    <n v="1"/>
    <s v="UN "/>
    <n v="25604.5049"/>
    <s v="CAPEX"/>
    <s v="VARIABLE"/>
    <s v="INDIRECTO"/>
    <x v="2"/>
    <x v="2"/>
    <s v="CC1"/>
    <s v="MANTENIMIENTO Y ORDEN"/>
    <s v="INTENDENCIA"/>
  </r>
  <r>
    <d v="2026-02-10T00:00:00"/>
    <s v="Empresa Provincial De La Energia De Santa Fe (W)"/>
    <s v="FA-A 00069-00037349"/>
    <s v="OC 0001-00003944: ENERGIA_x000a_Luz "/>
    <n v="20913570.399999999"/>
    <n v="1"/>
    <s v="UN "/>
    <n v="25594.883099999999"/>
    <s v="OPEX"/>
    <s v="VARIABLE"/>
    <s v="DIRECTO"/>
    <x v="5"/>
    <x v="7"/>
    <s v="CC14"/>
    <s v="ENERGIA"/>
    <s v="CEREAL &amp; POLVILLO"/>
  </r>
  <r>
    <d v="2026-02-25T00:00:00"/>
    <s v="Calderon, Alejandro Pablo"/>
    <s v="FA-A 00006-00000022"/>
    <s v="REPOSICION_x000a_luces Komatsu"/>
    <n v="192000"/>
    <n v="1"/>
    <s v="UN "/>
    <n v="24997.708500000001"/>
    <s v="OPEX"/>
    <s v="VARIABLE"/>
    <s v="INDIRECTO"/>
    <x v="10"/>
    <x v="5"/>
    <s v="CC1"/>
    <s v="BIEN DE USO"/>
    <s v="TALLER"/>
  </r>
  <r>
    <d v="2026-02-28T00:00:00"/>
    <s v="IMPUESTOS"/>
    <s v="imp2"/>
    <s v="IMPUESTOS"/>
    <n v="5039229.71"/>
    <n v="1"/>
    <s v="UN "/>
    <n v="24560.260600000001"/>
    <s v="OPEX"/>
    <s v="VARIABLE"/>
    <s v="INDIRECTO"/>
    <x v="7"/>
    <x v="6"/>
    <s v="CC1"/>
    <s v="GASTOS BANCARIOS"/>
    <s v="DISP. FINAL RESIDUOS SÓLIDOS"/>
  </r>
  <r>
    <d v="2026-02-13T00:00:00"/>
    <s v="Stangoni Alejandro"/>
    <s v="OCOM/2026/0137"/>
    <s v="HONORARIOS_x000a_Cuota 4-Acuerdo Fighiera"/>
    <n v="755578"/>
    <n v="1"/>
    <s v="UN "/>
    <n v="24493.750899999999"/>
    <s v="DEUDA"/>
    <s v="VARIABLE"/>
    <s v="INDIRECTO"/>
    <x v="12"/>
    <x v="1"/>
    <s v="CC1"/>
    <s v="LEGALES"/>
    <s v="ADM"/>
  </r>
  <r>
    <d v="2026-02-13T00:00:00"/>
    <s v="Downes, Javier"/>
    <s v="OCOM/2026/0138"/>
    <s v="HONORARIOS Cuota 4 Acuerdo Fighiera"/>
    <n v="755577.85"/>
    <n v="1"/>
    <s v="UN "/>
    <n v="24493.745999999999"/>
    <s v="DEUDA"/>
    <s v="VARIABLE"/>
    <s v="INDIRECTO"/>
    <x v="12"/>
    <x v="1"/>
    <s v="CC1"/>
    <s v="LEGALES"/>
    <s v="ADM"/>
  </r>
  <r>
    <d v="2026-02-28T00:00:00"/>
    <s v="IMPUESTOS"/>
    <s v="imp3"/>
    <s v="IMPUESTOS"/>
    <n v="32811.49"/>
    <n v="1"/>
    <s v="UN "/>
    <n v="24087.258999999998"/>
    <s v="OPEX"/>
    <s v="VARIABLE"/>
    <s v="INDIRECTO"/>
    <x v="7"/>
    <x v="0"/>
    <s v="CC1"/>
    <s v="IB"/>
    <s v="EXPORTACION"/>
  </r>
  <r>
    <d v="2026-02-03T00:00:00"/>
    <s v="Bunge Argentina S A"/>
    <s v="FA-A 02619-00297554"/>
    <s v="OC 0001-00004496: MATERIA PRIMA_x000a_Residuo sucata_x000a_venta de residuo de solidos orgánicos "/>
    <n v="0.1"/>
    <n v="196510"/>
    <s v="UN "/>
    <n v="23974.22"/>
    <s v="OPEX"/>
    <s v="VARIABLE"/>
    <s v="DIRECTO"/>
    <x v="0"/>
    <x v="6"/>
    <s v="CC2"/>
    <s v="MATERIA PRIMA"/>
    <s v="DISP. FINAL RESIDUOS SÓLIDOS"/>
  </r>
  <r>
    <d v="2026-02-03T00:00:00"/>
    <s v="Bunge Argentina S A"/>
    <s v="FA-A 02619-00297502"/>
    <s v="MATERIA PRIMA_x000a_Residuo sucata . _x000a_Venta de residuo orgánico  "/>
    <n v="100"/>
    <n v="196.51"/>
    <s v="UN "/>
    <n v="23974.22"/>
    <s v="OPEX"/>
    <s v="VARIABLE"/>
    <s v="DIRECTO"/>
    <x v="0"/>
    <x v="6"/>
    <s v="CC2"/>
    <s v="MATERIA PRIMA"/>
    <s v="DISP. FINAL RESIDUOS SÓLIDOS"/>
  </r>
  <r>
    <d v="2026-02-26T00:00:00"/>
    <s v="Mercado Pago"/>
    <s v="OCOM/2026/0169"/>
    <s v="SERVICIOS_x000a_Pago de seguro de camiones"/>
    <n v="400000"/>
    <n v="1"/>
    <s v="UN "/>
    <n v="23916.431400000001"/>
    <s v="OPEX"/>
    <s v="VARIABLE"/>
    <s v="INDIRECTO"/>
    <x v="4"/>
    <x v="3"/>
    <s v="CC1"/>
    <s v="SEGURO"/>
    <s v="INTENDENCIA"/>
  </r>
  <r>
    <d v="2026-02-06T00:00:00"/>
    <s v="Mollard, Martin  Enrique"/>
    <s v="FA-A 00004-00011369"/>
    <s v="OC 0001-00004538: HIGIENE Y SEGURIDAD_x000a_GUANTE PVC ROJO ENTELADO LARGO"/>
    <n v="7568.31"/>
    <n v="90"/>
    <s v="UN "/>
    <n v="23511.776999999998"/>
    <s v="OPEX"/>
    <s v="VARIABLE"/>
    <s v="DIRECTO"/>
    <x v="8"/>
    <x v="1"/>
    <s v="CC1"/>
    <s v="EPP"/>
    <s v="BACHAS"/>
  </r>
  <r>
    <d v="2026-02-25T00:00:00"/>
    <s v="Picatto, Santiago"/>
    <s v="FA-A 00002-00004606"/>
    <s v="INSUMOS_x000a_consumibles para laboratorio"/>
    <n v="180410"/>
    <n v="1"/>
    <s v="UN "/>
    <n v="23488.732199999999"/>
    <s v="OPEX"/>
    <s v="VARIABLE"/>
    <s v="INDIRECTO"/>
    <x v="1"/>
    <x v="5"/>
    <s v="CC1"/>
    <s v="CONSUMIBLE"/>
    <s v="LABORATORIO"/>
  </r>
  <r>
    <d v="2026-02-26T00:00:00"/>
    <s v="Bunge Argentina S A"/>
    <s v="FA-A 02619-00300707"/>
    <s v="MATERIA PRIMA_x000a_RESIDUO SUCATA GR "/>
    <n v="0.1"/>
    <n v="192140"/>
    <s v="UN "/>
    <n v="23441.08"/>
    <s v="OPEX"/>
    <s v="VARIABLE"/>
    <s v="DIRECTO"/>
    <x v="0"/>
    <x v="6"/>
    <s v="CC2"/>
    <s v="MATERIA PRIMA"/>
    <s v="DISP. FINAL RESIDUOS SÓLIDOS"/>
  </r>
  <r>
    <d v="2026-02-23T00:00:00"/>
    <s v="Aranda, Marisa Isabel"/>
    <s v="FA-C 00005-00000251"/>
    <s v="SERVICIOS_x000a_corte de pasto"/>
    <n v="80000"/>
    <n v="9"/>
    <s v="UN "/>
    <n v="23340.410400000001"/>
    <s v="OPEX"/>
    <s v="VARIABLE"/>
    <s v="INDIRECTO"/>
    <x v="4"/>
    <x v="1"/>
    <s v="CC1"/>
    <s v="MANTENIMIENTO Y ORDEN"/>
    <s v="INTENDENCIA"/>
  </r>
  <r>
    <d v="2026-02-17T00:00:00"/>
    <s v="Aranda, Marisa Isabel"/>
    <s v="FA-C 00005-00000249"/>
    <s v="SERVICIOS_x000a_servicios de perquisición 19-2"/>
    <n v="80000"/>
    <n v="9"/>
    <s v="UN "/>
    <n v="23340.410400000001"/>
    <s v="OPEX"/>
    <s v="VARIABLE"/>
    <s v="INDIRECTO"/>
    <x v="4"/>
    <x v="1"/>
    <s v="CC1"/>
    <s v="MANTENIMIENTO Y ORDEN"/>
    <s v="INTENDENCIA"/>
  </r>
  <r>
    <d v="2026-02-09T00:00:00"/>
    <s v="Aranda, Marisa Isabel"/>
    <s v="FA-C 00005-00000246"/>
    <s v="OC 0001-00004608: SERVICIOS_x000a_servicios de parquizacion 9 de febrero "/>
    <n v="80000"/>
    <n v="9"/>
    <s v="UN "/>
    <n v="23340.410400000001"/>
    <s v="OPEX"/>
    <s v="VARIABLE"/>
    <s v="INDIRECTO"/>
    <x v="4"/>
    <x v="1"/>
    <s v="CC1"/>
    <s v="MANTENIMIENTO Y ORDEN"/>
    <s v="INTENDENCIA"/>
  </r>
  <r>
    <d v="2026-02-02T00:00:00"/>
    <s v="Aranda, Marisa Isabel"/>
    <s v="FA-C 00005-00000244"/>
    <s v="OC 0001-00004474: SERVICIOS_x000a_servicios de parquizacion"/>
    <n v="80000"/>
    <n v="9"/>
    <s v="UN "/>
    <n v="23340.410400000001"/>
    <s v="OPEX"/>
    <s v="VARIABLE"/>
    <s v="INDIRECTO"/>
    <x v="4"/>
    <x v="1"/>
    <s v="CC1"/>
    <s v="MANTENIMIENTO Y ORDEN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23221.7909"/>
    <s v="CAPEX"/>
    <s v="VARIABLE"/>
    <s v="INDIRECTO"/>
    <x v="2"/>
    <x v="5"/>
    <s v="CC1"/>
    <s v="PROYECTO 9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23221.7909"/>
    <s v="CAPEX"/>
    <s v="VARIABLE"/>
    <s v="INDIRECTO"/>
    <x v="2"/>
    <x v="5"/>
    <s v="CC1"/>
    <s v="PROYECTO 9"/>
    <s v="PILETAS"/>
  </r>
  <r>
    <d v="2026-02-19T00:00:00"/>
    <s v="Pascual Materiales S. R. L."/>
    <s v="FA-A 00001-00000469"/>
    <s v="INVERSION_x000a_Ladrillos - piedra - ceresita PP 15614"/>
    <n v="178359.7"/>
    <n v="1"/>
    <s v="UN "/>
    <n v="23221.7909"/>
    <s v="CAPEX"/>
    <s v="VARIABLE"/>
    <s v="INDIRECTO"/>
    <x v="2"/>
    <x v="5"/>
    <s v="CC1"/>
    <s v="EPP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23221.7909"/>
    <s v="CAPEX"/>
    <s v="VARIABLE"/>
    <s v="INDIRECTO"/>
    <x v="2"/>
    <x v="5"/>
    <s v="CC1"/>
    <s v="EPP"/>
    <s v="PILETAS"/>
  </r>
  <r>
    <d v="2026-02-24T00:00:00"/>
    <s v="Coroso, Hugo Ezequiel"/>
    <s v="FA-A 00002-00000225"/>
    <s v="SERVICIOS_x000a_logistica de caldera "/>
    <n v="580000"/>
    <n v="1"/>
    <s v="UN "/>
    <n v="22750.416700000002"/>
    <s v="OPEX"/>
    <s v="VARIABLE"/>
    <s v="INDIRECTO"/>
    <x v="4"/>
    <x v="1"/>
    <s v="CC1"/>
    <s v="MANTENIMIENTO Y ORDEN"/>
    <s v="INTENDENCIA"/>
  </r>
  <r>
    <d v="2026-02-02T00:00:00"/>
    <s v="Pascual Materiales S. R. L."/>
    <s v="FA-A 00001-00000451"/>
    <s v="OC 0001-00004268: INVERSION_x000a_Playa estacionamiento _x000a_Proyecto 9 "/>
    <n v="463345.03"/>
    <n v="1"/>
    <s v="UN "/>
    <n v="22243.924599999998"/>
    <s v="CAPEX"/>
    <s v="VARIABLE"/>
    <s v="INDIRECTO"/>
    <x v="2"/>
    <x v="2"/>
    <s v="CC1"/>
    <s v="PROYECTO 9"/>
    <s v="INTENDENCIA"/>
  </r>
  <r>
    <d v="2026-02-02T00:00:00"/>
    <s v="Centauro Alpha S R L"/>
    <s v="FA-A 00003-00010896"/>
    <s v="OC 0001-00004383: MANTENIMIENTO PREVENTIVO"/>
    <n v="6541.5"/>
    <n v="175"/>
    <s v="UN "/>
    <n v="22234.839199999999"/>
    <s v="OPEX"/>
    <s v="VARIABLE"/>
    <s v="INDIRECTO"/>
    <x v="11"/>
    <x v="4"/>
    <s v="CC1"/>
    <s v="MANTENIMIENTO Y ORDEN"/>
    <s v="LABORATORIO"/>
  </r>
  <r>
    <d v="2026-02-04T00:00:00"/>
    <s v="Tecnogran S R L"/>
    <s v="FA-A 00012-00000385"/>
    <s v="OC 0001-00003876: SERVICIOS_x000a_Control de plagas Marzo 2026"/>
    <n v="1305815"/>
    <n v="1"/>
    <s v="UN "/>
    <n v="22223.819299999999"/>
    <s v="OPEX"/>
    <s v="FIJO"/>
    <s v="INDIRECTO"/>
    <x v="4"/>
    <x v="4"/>
    <s v="CC1"/>
    <s v="MANTENIMIENTO Y ORDEN"/>
    <s v="INTENDENCIA"/>
  </r>
  <r>
    <d v="2026-02-04T00:00:00"/>
    <s v="El Laboral Srl"/>
    <s v="FA-A 00001-00009552"/>
    <s v="OC 0001-00004006: PERSONAL_x000a_Indumentaria_x000a_Remeras, pantalón gorras  "/>
    <n v="2555097.6"/>
    <n v="1"/>
    <s v="UN "/>
    <n v="21826.2955"/>
    <s v="OPEX"/>
    <s v="VARIABLE"/>
    <s v="DIRECTO"/>
    <x v="6"/>
    <x v="7"/>
    <s v="CC1"/>
    <s v="EPP"/>
    <s v="CEREAL &amp; POLVILLO"/>
  </r>
  <r>
    <d v="2026-02-06T00:00:00"/>
    <s v="Berardi, Alberto Jose -"/>
    <s v="FA-C 00005-00000214"/>
    <s v="OC 0001-00004553: SERVICIOS_x000a_Abono mensual"/>
    <n v="670000"/>
    <n v="1"/>
    <s v="UN "/>
    <n v="21719.548599999998"/>
    <s v="OPEX"/>
    <s v="VARIABLE"/>
    <s v="INDIRECTO"/>
    <x v="4"/>
    <x v="1"/>
    <s v="CC1"/>
    <s v="HABILITACIONES Y CERT"/>
    <s v="ADM"/>
  </r>
  <r>
    <d v="2026-02-05T00:00:00"/>
    <s v="Alvarez, Alejandro Dario"/>
    <s v="FA-C 00002-00000298"/>
    <s v="OC 0001-00003848: HIGIENE Y SEGURIDAD_x000a_Servicio de higiene y seguridad em el trabajo s/resol srt 905/15._x000a_Servicio de asesor técnico ambiental en el marco de decreto maycc 153/25_x000a_mes 1/2026"/>
    <n v="545622"/>
    <n v="1"/>
    <s v="UN "/>
    <n v="21647.781999999999"/>
    <s v="OPEX"/>
    <s v="FIJO"/>
    <s v="DIRECTO"/>
    <x v="8"/>
    <x v="2"/>
    <s v="CC1"/>
    <s v="HIGIENE Y SEGURIDAD"/>
    <s v="ADM"/>
  </r>
  <r>
    <d v="2026-02-18T00:00:00"/>
    <s v="Epp Y Mas S.A."/>
    <s v="FA-A 00006-00019294"/>
    <s v="HIGIENE Y SEGURIDAD_x000a_Elementos de protección personal "/>
    <n v="2528397.62"/>
    <n v="1"/>
    <s v="UN "/>
    <n v="21598.217499999999"/>
    <s v="OPEX"/>
    <s v="VARIABLE"/>
    <s v="DIRECTO"/>
    <x v="8"/>
    <x v="7"/>
    <s v="CC1"/>
    <s v="EPP"/>
    <s v="CEREAL &amp; POLVILLO"/>
  </r>
  <r>
    <d v="2026-02-01T00:00:00"/>
    <s v="Bustamante, Eduardo Maria(W)"/>
    <s v="FA-A 00003-00000158"/>
    <s v="OC 0001-00004493: HONORARIOS_x000a_Servicios jurídicos Prestados en la ciudad autónoma de buenos aires "/>
    <n v="2500000"/>
    <n v="1"/>
    <s v="UN "/>
    <n v="21355.6378"/>
    <s v="OPEX"/>
    <s v="VARIABLE"/>
    <s v="INDIRECTO"/>
    <x v="4"/>
    <x v="7"/>
    <s v="CC1"/>
    <s v="LEGALES"/>
    <s v="ADM"/>
  </r>
  <r>
    <d v="2026-02-24T00:00:00"/>
    <s v="Strupeni, Federico Lisandro"/>
    <s v="FA-A 00008-00000062"/>
    <s v="INVERSION_x000a_instalación cañerias y cajas de paso_x000a_"/>
    <n v="495000"/>
    <n v="1"/>
    <s v="UN "/>
    <n v="21236.310399999998"/>
    <s v="CAPEX"/>
    <s v="VARIABLE"/>
    <s v="INDIRECTO"/>
    <x v="2"/>
    <x v="1"/>
    <s v="CC1"/>
    <s v="MANTENIMIENTO Y ORDEN"/>
    <s v="INTENDENCIA"/>
  </r>
  <r>
    <d v="2026-02-06T00:00:00"/>
    <s v="Mollard, Martin  Enrique"/>
    <s v="FA-A 00004-00011368"/>
    <s v="OC 0001-00004536: INVERSION candados para casilleros"/>
    <n v="2190.09"/>
    <n v="74"/>
    <s v="UN "/>
    <n v="21100.495599999998"/>
    <s v="CAPEX"/>
    <s v="VARIABLE"/>
    <s v="INDIRECTO"/>
    <x v="2"/>
    <x v="5"/>
    <s v="CC1"/>
    <s v="BIEN DE USO "/>
    <s v="INTENDENCIA"/>
  </r>
  <r>
    <d v="2026-02-09T00:00:00"/>
    <s v="Cg Rodamientos S. R. L."/>
    <s v="FA-A 00002-00001506"/>
    <s v="OC 0001-00004595: REPOSICION rod 6316"/>
    <n v="145000"/>
    <n v="1"/>
    <s v="UN "/>
    <n v="20985.298200000001"/>
    <s v="OPEX"/>
    <s v="VARIABLE"/>
    <s v="INDIRECTO"/>
    <x v="10"/>
    <x v="1"/>
    <s v="CC1"/>
    <s v="BIEN DE USO"/>
    <s v="TALLER"/>
  </r>
  <r>
    <d v="2026-02-19T00:00:00"/>
    <s v="Strupeni, Federico Lisandro"/>
    <s v="FA-A 00008-00000061"/>
    <s v="INVERSION_x000a_instalación cañerias y cajas de paso_x000a_"/>
    <n v="495000"/>
    <n v="1"/>
    <s v="UN "/>
    <n v="20920.4414"/>
    <s v="CAPEX"/>
    <s v="VARIABLE"/>
    <s v="INDIRECTO"/>
    <x v="2"/>
    <x v="1"/>
    <s v="CC1"/>
    <s v="MANTENIMIENTO Y ORDEN"/>
    <s v="INTENDENCIA"/>
  </r>
  <r>
    <d v="2026-02-02T00:00:00"/>
    <s v="Acosta, Roberto Maximiliano"/>
    <s v="FA-C 00001-00000674"/>
    <s v="OC 0001-00004297: SERVICIOS_x000a_Servicio de limpieza enero 2026_x000a_"/>
    <n v="2950000"/>
    <n v="1"/>
    <s v="UN "/>
    <n v="20826.159100000001"/>
    <s v="OPEX"/>
    <s v="VARIABLE"/>
    <s v="INDIRECTO"/>
    <x v="4"/>
    <x v="7"/>
    <s v="CC1"/>
    <s v="LIMPIEZA"/>
    <s v="INTENDENCIA"/>
  </r>
  <r>
    <d v="2026-02-02T00:00:00"/>
    <s v="Gonzalez, Delia"/>
    <s v="FA-C 00001-00000012"/>
    <s v="OC 0001-00004298: SERVICIOS_x000a_Servicio de limpieza _x000a_Enero 2026"/>
    <n v="2950000"/>
    <n v="1"/>
    <s v="UN "/>
    <n v="20826.159100000001"/>
    <s v="OPEX"/>
    <s v="VARIABLE"/>
    <s v="INDIRECTO"/>
    <x v="4"/>
    <x v="7"/>
    <s v="CC1"/>
    <s v="LIMPIEZA"/>
    <s v="INTENDENCIA"/>
  </r>
  <r>
    <d v="2026-02-26T00:00:00"/>
    <s v="Sancor Cooperativa De Seguros Limitada (C)"/>
    <s v="OCOM/2026/0170"/>
    <s v="SERVICIOS_x000a_seguro mes Febrero 2026"/>
    <n v="187343.73"/>
    <n v="1"/>
    <s v="UN "/>
    <n v="20158.246999999999"/>
    <s v="OPEX"/>
    <s v="VARIABLE"/>
    <s v="INDIRECTO"/>
    <x v="4"/>
    <x v="5"/>
    <s v="CC1"/>
    <s v="SEGURO"/>
    <s v="INTENDENCIA"/>
  </r>
  <r>
    <d v="2026-02-08T00:00:00"/>
    <s v="Zavalia Lagos, Marina"/>
    <s v="FA-C 00002-00000085"/>
    <s v="OC 0001-00004592: HONORARIOS_x000a_Servicios profesionales _x000a_Tomas Bollini Enero 26"/>
    <n v="2850000"/>
    <n v="1"/>
    <s v="UN "/>
    <n v="20120.187600000001"/>
    <s v="OPEX"/>
    <s v="VARIABLE"/>
    <s v="INDIRECTO"/>
    <x v="4"/>
    <x v="7"/>
    <s v="CC1"/>
    <s v="LEGALES"/>
    <s v="ADM"/>
  </r>
  <r>
    <d v="2026-02-02T00:00:00"/>
    <s v="Acosta, Roberto Maximiliano"/>
    <s v="FA-C 00001-00000676"/>
    <s v="OC 0001-00004470: PRODUCTO_x000a_Bolsa residuos 15u 46x60 y 15u 60x90"/>
    <n v="27000"/>
    <n v="1"/>
    <s v="UN "/>
    <n v="19820.983199999999"/>
    <s v="OPEX"/>
    <s v="VARIABLE"/>
    <s v="INDIRECTO"/>
    <x v="1"/>
    <x v="0"/>
    <s v="CC1"/>
    <s v="CONSUMIBLE"/>
    <s v="INTENDENCIA"/>
  </r>
  <r>
    <d v="2026-02-03T00:00:00"/>
    <s v="Bunge Argentina S A"/>
    <s v="FA-A 02619-02297542"/>
    <s v="OC 0001-00004497: MATERIA PRIMA_x000a_Residuo sucata_x000a_tierra filtrante "/>
    <n v="0.1"/>
    <n v="161760"/>
    <s v="UN "/>
    <n v="19734.72"/>
    <s v="OPEX"/>
    <s v="VARIABLE"/>
    <s v="DIRECTO"/>
    <x v="0"/>
    <x v="6"/>
    <s v="CC2"/>
    <s v="MATERIA PRIMA"/>
    <s v="DISP. FINAL RESIDUOS SÓLIDOS"/>
  </r>
  <r>
    <d v="2026-02-23T00:00:00"/>
    <s v="American Express Argentina S. A."/>
    <s v="OCOM/2026/0163"/>
    <s v="PERSONAL_x000a_tarjeta benjamin"/>
    <n v="328107.75"/>
    <n v="1"/>
    <s v="UN "/>
    <n v="19617.9162"/>
    <s v="OPEX"/>
    <s v="VARIABLE"/>
    <s v="INDIRECTO"/>
    <x v="6"/>
    <x v="3"/>
    <s v="CC1"/>
    <s v="SISTEMA"/>
    <s v="ADM"/>
  </r>
  <r>
    <d v="2026-02-02T00:00:00"/>
    <s v="Electric Litoral S.R.L."/>
    <s v="FA-A 00001-00000504"/>
    <s v="OC 0001-00004432: MANTENIMIENTO PREVENTIVO_x000a_lamparas infrarojas 250w e 27"/>
    <n v="13501.37"/>
    <n v="20"/>
    <s v="UN "/>
    <n v="19535.7274"/>
    <s v="OPEX"/>
    <s v="VARIABLE"/>
    <s v="INDIRECTO"/>
    <x v="11"/>
    <x v="3"/>
    <s v="CC1"/>
    <s v="BIEN DE USO "/>
    <s v="TALLER"/>
  </r>
  <r>
    <d v="2026-02-02T00:00:00"/>
    <s v="Picatto, Santiago"/>
    <s v="FA-A 00002-00004502"/>
    <s v="OC 0001-00004425: INSUMOS_x000a_Laboratorio"/>
    <n v="404739"/>
    <n v="1"/>
    <s v="UN "/>
    <n v="19430.4097"/>
    <s v="OPEX"/>
    <s v="VARIABLE"/>
    <s v="INDIRECTO"/>
    <x v="1"/>
    <x v="2"/>
    <s v="CC1"/>
    <s v="CONSUMIBLE"/>
    <s v="LABORATORIO"/>
  </r>
  <r>
    <d v="2026-02-10T00:00:00"/>
    <s v="Picatto, Santiago"/>
    <s v="FA-A 00021-00004556"/>
    <s v="OC 0001-00004624: CONSUMIBLE Alcohol para laboratorio"/>
    <n v="2481"/>
    <n v="60"/>
    <s v="UN "/>
    <n v="19381.035800000001"/>
    <s v="OPEX"/>
    <s v="VARIABLE"/>
    <s v="INDIRECTO"/>
    <x v="1"/>
    <x v="5"/>
    <s v="CC1"/>
    <s v="CONSUMIBLE"/>
    <s v="LABORATORIO"/>
  </r>
  <r>
    <d v="2026-02-11T00:00:00"/>
    <s v="Franklin Santiago Boglich Srl"/>
    <s v="FA-A 00009-00043964"/>
    <s v="OC 0001-00004685: MANTENIMIENTO PREVENTIVO_x000a_Aceite motor plus -50_x000a_para Komatzu y Manitub "/>
    <n v="133480"/>
    <n v="2"/>
    <s v="UN "/>
    <n v="19313.809799999999"/>
    <s v="OPEX"/>
    <s v="VARIABLE"/>
    <s v="DIRECTO"/>
    <x v="11"/>
    <x v="3"/>
    <s v="CC1"/>
    <s v="BIEN DE USO "/>
    <s v="TALLER"/>
  </r>
  <r>
    <d v="2026-02-19T00:00:00"/>
    <s v="Chirichigno, Mario Alejandro"/>
    <s v="FA-C 00003-00000212"/>
    <s v="INVERSION_x000a_etapa 2_x000a_proyecto 50"/>
    <n v="2727314"/>
    <n v="1"/>
    <s v="UN "/>
    <n v="19254.059499999999"/>
    <s v="CAPEX"/>
    <s v="VARIABLE"/>
    <s v="INDIRECTO"/>
    <x v="2"/>
    <x v="7"/>
    <s v="CC1"/>
    <s v="PROYECTO 50"/>
    <s v="INTENDENCIA"/>
  </r>
  <r>
    <d v="2026-02-12T00:00:00"/>
    <s v="Carrizo, Juan Mario"/>
    <s v="FA-C 00001-00000198"/>
    <s v="REPARACIONES_x000a_Reparacion centrifuga 5.5 hp. 380 v"/>
    <n v="320000"/>
    <n v="1"/>
    <s v="UN "/>
    <n v="19133.145100000002"/>
    <s v="OPEX"/>
    <s v="VARIABLE"/>
    <s v="INDIRECTO"/>
    <x v="13"/>
    <x v="3"/>
    <s v="CC1"/>
    <s v="BIEN DE USO"/>
    <s v="LABORATORIO"/>
  </r>
  <r>
    <d v="2026-02-23T00:00:00"/>
    <s v="American Express Argentina S. A."/>
    <s v="OCOM/2026/0162"/>
    <s v="PERSONAL_x000a_B. FERREYRA"/>
    <n v="25198.74"/>
    <n v="1"/>
    <s v="UN "/>
    <n v="18498.659299999999"/>
    <s v="OPEX"/>
    <s v="VARIABLE"/>
    <s v="INDIRECTO"/>
    <x v="6"/>
    <x v="0"/>
    <s v="CC1"/>
    <s v="SISTEMA"/>
    <s v="ADM"/>
  </r>
  <r>
    <d v="2026-02-13T00:00:00"/>
    <s v="Antonini, Nicolas Ezequiel"/>
    <s v="FA-C 00001-00000027"/>
    <s v="MANTENIMIENTO PREVENTIVO_x000a_Servicio de refrigeración . Limpieza de 3 bandejas y desagües de 3 aires. "/>
    <n v="170000"/>
    <n v="1"/>
    <s v="UN "/>
    <n v="18292.056"/>
    <s v="OPEX"/>
    <s v="VARIABLE"/>
    <s v="INDIRECTO"/>
    <x v="11"/>
    <x v="5"/>
    <s v="CC1"/>
    <s v="MANTENIMIENTO Y ORDEN"/>
    <s v="INTENDENCIA"/>
  </r>
  <r>
    <d v="2026-02-02T00:00:00"/>
    <s v="Pascual Materiales S. R. L."/>
    <s v="FA-A 00001-00000451"/>
    <s v="OC 0001-00004268: INVERSION_x000a_Playa estacionamiento _x000a_Proyecto 9 "/>
    <n v="463345.03"/>
    <n v="1"/>
    <s v="UN "/>
    <n v="18174.642400000001"/>
    <s v="CAPEX"/>
    <s v="VARIABLE"/>
    <s v="INDIRECTO"/>
    <x v="2"/>
    <x v="1"/>
    <s v="CC1"/>
    <s v="PROYECTO 9"/>
    <s v="INTENDENCIA"/>
  </r>
  <r>
    <d v="2026-02-18T00:00:00"/>
    <s v="Rotmistrovsky, Lidia Yanina"/>
    <s v="FA-A 00003-00000867"/>
    <s v="HONORARIOS_x000a_legalizacion y certificacion"/>
    <n v="175000"/>
    <n v="1"/>
    <s v="UN "/>
    <n v="18135.949499999999"/>
    <s v="OPEX"/>
    <s v="VARIABLE"/>
    <s v="INDIRECTO"/>
    <x v="4"/>
    <x v="3"/>
    <s v="CC1"/>
    <s v="LEGALES"/>
    <s v="ADM"/>
  </r>
  <r>
    <d v="2026-02-10T00:00:00"/>
    <s v="Mercado Pago"/>
    <s v="OCOM/2026/0128"/>
    <s v="OC 0001-00003959: SERVICIOS_x000a_Para boleta se senasa "/>
    <n v="150000"/>
    <n v="1"/>
    <s v="UN "/>
    <n v="17937.323499999999"/>
    <s v="OPEX"/>
    <s v="FIJO"/>
    <s v="DIRECTO"/>
    <x v="4"/>
    <x v="3"/>
    <s v="CC1"/>
    <s v="SENASA"/>
    <s v="LABORATORIO"/>
  </r>
  <r>
    <d v="2026-02-04T00:00:00"/>
    <s v="Acumuladores Argentinos Srl(W)"/>
    <s v="FA-A 00004-00007156"/>
    <s v="OC 0001-00004514: REPOSICION_x000a_bateria automotor 110 amp_x000a_Para Iveco Tector 320"/>
    <n v="185950.41"/>
    <n v="2"/>
    <s v="UN "/>
    <n v="17853.938600000001"/>
    <s v="OPEX"/>
    <s v="VARIABLE"/>
    <s v="INDIRECTO"/>
    <x v="10"/>
    <x v="2"/>
    <s v="CC1"/>
    <s v="BIEN DE USO"/>
    <s v="TALLER"/>
  </r>
  <r>
    <d v="2026-02-05T00:00:00"/>
    <s v="Alvarez, Alejandro Dario"/>
    <s v="FA-C 00002-00000298"/>
    <s v="OC 0001-00003848: HIGIENE Y SEGURIDAD_x000a_Servicio de higiene y seguridad em el trabajo s/resol srt 905/15._x000a_Servicio de asesor técnico ambiental en el marco de decreto maycc 153/25_x000a_mes 1/2026"/>
    <n v="545622"/>
    <n v="1"/>
    <s v="UN "/>
    <n v="17687.557499999999"/>
    <s v="OPEX"/>
    <s v="FIJO"/>
    <s v="DIRECTO"/>
    <x v="8"/>
    <x v="1"/>
    <s v="CC1"/>
    <s v="HIGIENE Y SEGURIDAD"/>
    <s v="ADM"/>
  </r>
  <r>
    <d v="2026-02-20T00:00:00"/>
    <s v="Adhoc S.A.(W)"/>
    <s v="FA-A 00003-00021527"/>
    <s v="SERVICIOS_x000a_horas de consultoria"/>
    <n v="237122.18"/>
    <n v="1"/>
    <s v="UN "/>
    <n v="17155.127100000002"/>
    <s v="OPEX"/>
    <s v="FIJO"/>
    <s v="INDIRECTO"/>
    <x v="4"/>
    <x v="3"/>
    <s v="CC1"/>
    <s v="SISTEMA"/>
    <s v="ADM"/>
  </r>
  <r>
    <d v="2026-02-10T00:00:00"/>
    <s v="Servitubos S.R.L."/>
    <s v="FA-A 00005-00015672"/>
    <s v="OC 0001-00004633: INVERSION_x000a_T.Pvc.san.clot.160x3,2z4m"/>
    <n v="27728.93"/>
    <n v="70"/>
    <s v="UN "/>
    <n v="16580.731599999999"/>
    <s v="CAPEX"/>
    <s v="VARIABLE"/>
    <s v="INDIRECTO"/>
    <x v="2"/>
    <x v="7"/>
    <s v="CC1"/>
    <s v="MANTENIMIENTO Y ORDEN"/>
    <s v="INTENDENCIA"/>
  </r>
  <r>
    <d v="2026-02-25T00:00:00"/>
    <s v="Bollini, Tomas Maria"/>
    <s v="OCOM/2026/0166"/>
    <s v="SERVICIOS_x000a_pago de cartas"/>
    <n v="154000"/>
    <n v="1"/>
    <s v="UN "/>
    <n v="16570.450700000001"/>
    <s v="OPEX"/>
    <s v="VARIABLE"/>
    <s v="INDIRECTO"/>
    <x v="4"/>
    <x v="5"/>
    <s v="CC1"/>
    <s v="LEGALES"/>
    <s v="ADM"/>
  </r>
  <r>
    <d v="2026-02-23T00:00:00"/>
    <s v="Gomeria Donatti S. R. L."/>
    <s v="FA-A 00003-00024306"/>
    <s v="REPARACIONES"/>
    <n v="18181.82"/>
    <n v="1"/>
    <s v="UN "/>
    <n v="16150.4308"/>
    <s v="OPEX"/>
    <s v="VARIABLE"/>
    <s v="DIRECTO"/>
    <x v="13"/>
    <x v="0"/>
    <s v="CC1"/>
    <s v="BIEN DE USO "/>
    <s v="TALLER"/>
  </r>
  <r>
    <d v="2026-02-03T00:00:00"/>
    <s v="Antonini, Nicolas Ezequiel"/>
    <s v="FA-C 00001-00000025"/>
    <s v="OC 0001-00004475: MANTENIMIENTO PREVENTIVO_x000a_Servicio de refrigeración . limpieza de 2 unidades interiores de aire acondicionado split y control de funcionamiento .   "/>
    <n v="150000"/>
    <n v="1"/>
    <s v="UN "/>
    <n v="16140.0494"/>
    <s v="OPEX"/>
    <s v="VARIABLE"/>
    <s v="INDIRECTO"/>
    <x v="11"/>
    <x v="5"/>
    <s v="CC1"/>
    <s v="MANTENIMIENTO Y ORDEN"/>
    <s v="INTENDENCIA"/>
  </r>
  <r>
    <d v="2026-02-02T00:00:00"/>
    <s v="Picatto, Santiago"/>
    <s v="FA-A 00002-00004502"/>
    <s v="OC 0001-00004425: INSUMOS_x000a_Laboratorio"/>
    <n v="404739"/>
    <n v="1"/>
    <s v="UN "/>
    <n v="15875.8292"/>
    <s v="OPEX"/>
    <s v="VARIABLE"/>
    <s v="INDIRECTO"/>
    <x v="1"/>
    <x v="1"/>
    <s v="CC1"/>
    <s v="CONSUMIBLE"/>
    <s v="LABORATORIO"/>
  </r>
  <r>
    <d v="2026-02-26T00:00:00"/>
    <s v="Mercado Pago"/>
    <s v="OCOM/2026/0169"/>
    <s v="SERVICIOS_x000a_Pago de seguro de camiones"/>
    <n v="400000"/>
    <n v="1"/>
    <s v="UN "/>
    <n v="15870.168"/>
    <s v="OPEX"/>
    <s v="VARIABLE"/>
    <s v="INDIRECTO"/>
    <x v="4"/>
    <x v="2"/>
    <s v="CC1"/>
    <s v="SEGURO"/>
    <s v="INTENDENCIA"/>
  </r>
  <r>
    <d v="2026-02-10T00:00:00"/>
    <s v="Strupeni, Federico Lisandro"/>
    <s v="FA-A 00008-00000056"/>
    <s v="OC 0001-00004630: INVERSION_x000a_Cámara para los  casilleros "/>
    <n v="129553.2"/>
    <n v="2"/>
    <s v="UN "/>
    <n v="15642.38"/>
    <s v="CAPEX"/>
    <s v="VARIABLE"/>
    <s v="INDIRECTO"/>
    <x v="2"/>
    <x v="4"/>
    <s v="CC1"/>
    <s v="MANTENIMIENTO Y ORDEN"/>
    <s v="INTENDENCIA"/>
  </r>
  <r>
    <d v="2026-02-18T00:00:00"/>
    <s v="Trimerce Repuestos S. R. L."/>
    <s v="FA-A 00001-00007529"/>
    <s v="REPARACIONES_x000a_Valvula"/>
    <n v="120000"/>
    <n v="1"/>
    <s v="UN "/>
    <n v="15623.567800000001"/>
    <s v="OPEX"/>
    <s v="VARIABLE"/>
    <s v="INDIRECTO"/>
    <x v="13"/>
    <x v="5"/>
    <s v="CC1"/>
    <s v="BIEN DE USO"/>
    <s v="TALLER"/>
  </r>
  <r>
    <d v="2026-02-02T00:00:00"/>
    <s v="Adhoc S.A.(W)"/>
    <s v="FA-A 00003-00021368"/>
    <s v="OC 0001-00003852: SERVICIOS_x000a_Sistema contable"/>
    <n v="1828654.1"/>
    <n v="1"/>
    <s v="UN "/>
    <n v="15620.8298"/>
    <s v="OPEX"/>
    <s v="FIJO"/>
    <s v="INDIRECTO"/>
    <x v="4"/>
    <x v="7"/>
    <s v="CC1"/>
    <s v="SISTEMA"/>
    <s v="ADM"/>
  </r>
  <r>
    <d v="2026-02-06T00:00:00"/>
    <s v="Forciniti, Maria Alejandra(W)"/>
    <s v="FA-C 00002-00000816"/>
    <s v="OC 0001-00003993: SERVICIOS_x000a_Soporte técnico"/>
    <n v="1095123"/>
    <n v="1"/>
    <s v="UN "/>
    <n v="15403.3284"/>
    <s v="OPEX"/>
    <s v="VARIABLE"/>
    <s v="INDIRECTO"/>
    <x v="4"/>
    <x v="4"/>
    <s v="CC1"/>
    <s v="SISTEMA"/>
    <s v="ADM"/>
  </r>
  <r>
    <d v="2026-02-19T00:00:00"/>
    <s v="Amx Argentina Sociedad Anonima"/>
    <s v="FA-A 01331-02010704"/>
    <s v="SERVICIOS"/>
    <n v="13912.33"/>
    <n v="1"/>
    <s v="UN "/>
    <n v="15193.5838"/>
    <s v="OPEX"/>
    <s v="VARIABLE"/>
    <s v="INDIRECTO"/>
    <x v="4"/>
    <x v="0"/>
    <s v="CC1"/>
    <s v="SISTEMA"/>
    <s v="ADM"/>
  </r>
  <r>
    <d v="2026-02-26T00:00:00"/>
    <s v="Mastrangelo Productos Electricos Sa"/>
    <s v="FA-A 00015-00069811"/>
    <s v="INVERSION_x000a_para puesta en marcha de caldera_x000a_"/>
    <n v="209816.3"/>
    <n v="1"/>
    <s v="UN "/>
    <n v="15179.6227"/>
    <s v="CAPEX"/>
    <s v="VARIABLE"/>
    <s v="DIRECTO"/>
    <x v="2"/>
    <x v="3"/>
    <s v="CC1"/>
    <s v="BIEN DE USO"/>
    <s v="INTENDENCIA"/>
  </r>
  <r>
    <d v="2026-02-04T00:00:00"/>
    <s v="El Laboral Srl"/>
    <s v="FA-A 00001-00009552"/>
    <s v="OC 0001-00004006: PERSONAL_x000a_Indumentaria_x000a_Remeras, pantalón gorras  "/>
    <n v="2555097.6"/>
    <n v="1"/>
    <s v="UN "/>
    <n v="15068.210499999999"/>
    <s v="OPEX"/>
    <s v="VARIABLE"/>
    <s v="DIRECTO"/>
    <x v="6"/>
    <x v="6"/>
    <s v="CC1"/>
    <s v="EPP"/>
    <s v="DISP. FINAL RESIDUOS SÓLIDOS"/>
  </r>
  <r>
    <d v="2026-02-03T00:00:00"/>
    <s v="Cesar Javier Wagner"/>
    <s v="OCOM/2026/0120"/>
    <s v="OC 0001-00004510: REPARACIONES_x000a_Centrifuga Laboratorio "/>
    <n v="250000"/>
    <n v="1"/>
    <s v="UN "/>
    <n v="14947.7696"/>
    <s v="OPEX"/>
    <s v="VARIABLE"/>
    <s v="INDIRECTO"/>
    <x v="13"/>
    <x v="3"/>
    <s v="CC1"/>
    <s v="BIEN DE USO"/>
    <s v="LABORATORIO"/>
  </r>
  <r>
    <d v="2026-02-18T00:00:00"/>
    <s v="Epp Y Mas S.A."/>
    <s v="FA-A 00006-00019294"/>
    <s v="HIGIENE Y SEGURIDAD_x000a_Elementos de protección personal "/>
    <n v="2528397.62"/>
    <n v="1"/>
    <s v="UN "/>
    <n v="14910.752399999999"/>
    <s v="OPEX"/>
    <s v="VARIABLE"/>
    <s v="DIRECTO"/>
    <x v="8"/>
    <x v="6"/>
    <s v="CC1"/>
    <s v="EPP"/>
    <s v="DISP. FINAL RESIDUOS SÓLIDOS"/>
  </r>
  <r>
    <d v="2026-02-13T00:00:00"/>
    <s v="Pascual Materiales S. R. L."/>
    <s v="FA-A 00001-00000466"/>
    <s v="INVERSION_x000a_Materiales solicitados por Marcelo Martínez "/>
    <n v="113719.01"/>
    <n v="1"/>
    <s v="UN "/>
    <n v="14805.8053"/>
    <s v="CAPEX"/>
    <s v="VARIABLE"/>
    <s v="INDIRECTO"/>
    <x v="2"/>
    <x v="5"/>
    <s v="CC1"/>
    <s v="PROYECTO 9"/>
    <s v="INTENDENCIA"/>
  </r>
  <r>
    <d v="2026-02-01T00:00:00"/>
    <s v="Bustamante, Eduardo Maria(W)"/>
    <s v="FA-A 00003-00000158"/>
    <s v="OC 0001-00004493: HONORARIOS_x000a_Servicios jurídicos Prestados en la ciudad autónoma de buenos aires "/>
    <n v="2500000"/>
    <n v="1"/>
    <s v="UN "/>
    <n v="14743.2827"/>
    <s v="OPEX"/>
    <s v="VARIABLE"/>
    <s v="INDIRECTO"/>
    <x v="4"/>
    <x v="6"/>
    <s v="CC1"/>
    <s v="LEGALES"/>
    <s v="ADM"/>
  </r>
  <r>
    <d v="2026-02-11T00:00:00"/>
    <s v="Cg Rodamientos S. R. L."/>
    <s v="FA-A 00002-00001548"/>
    <s v="REPARACIONES"/>
    <n v="8264.4699999999993"/>
    <n v="2"/>
    <s v="UN "/>
    <n v="14682.2245"/>
    <s v="OPEX"/>
    <s v="VARIABLE"/>
    <s v="INDIRECTO"/>
    <x v="13"/>
    <x v="0"/>
    <s v="CC1"/>
    <s v="BIEN DE USO"/>
    <s v="TALLER"/>
  </r>
  <r>
    <d v="2026-02-26T00:00:00"/>
    <s v="Calderon, Alejandro Pablo"/>
    <s v="FA-A 00006-00000023"/>
    <s v="REPOSICION_x000a_luces Komatsu"/>
    <n v="16528.939999999999"/>
    <n v="1"/>
    <s v="UN "/>
    <n v="14682.209800000001"/>
    <s v="OPEX"/>
    <s v="VARIABLE"/>
    <s v="INDIRECTO"/>
    <x v="10"/>
    <x v="0"/>
    <s v="CC1"/>
    <s v="BIEN DE USO"/>
    <s v="TALLER"/>
  </r>
  <r>
    <d v="2026-02-04T00:00:00"/>
    <s v="Acumuladores Argentinos Srl(W)"/>
    <s v="FA-A 00004-00007156"/>
    <s v="OC 0001-00004514: REPOSICION_x000a_bateria automotor 110 amp_x000a_Para Iveco Tector 320"/>
    <n v="185950.41"/>
    <n v="2"/>
    <s v="UN "/>
    <n v="14587.7562"/>
    <s v="OPEX"/>
    <s v="VARIABLE"/>
    <s v="INDIRECTO"/>
    <x v="10"/>
    <x v="1"/>
    <s v="CC1"/>
    <s v="BIEN DE USO"/>
    <s v="TALLER"/>
  </r>
  <r>
    <d v="2026-02-08T00:00:00"/>
    <s v="Cina, Dario Ruben"/>
    <s v="FA-A 00002-00000006"/>
    <s v="OC 0001-00004428: INVERSION_x000a_Perforaciones"/>
    <n v="425000"/>
    <n v="2"/>
    <s v="UN "/>
    <n v="14466.250099999999"/>
    <s v="CAPEX"/>
    <s v="VARIABLE"/>
    <s v="INDIRECTO"/>
    <x v="2"/>
    <x v="4"/>
    <s v="CC1"/>
    <s v="PROYECTO 50"/>
    <s v="INTENDENCIA"/>
  </r>
  <r>
    <d v="2026-02-02T00:00:00"/>
    <s v="Acosta, Roberto Maximiliano"/>
    <s v="FA-C 00001-00000674"/>
    <s v="OC 0001-00004297: SERVICIOS_x000a_Servicio de limpieza enero 2026_x000a_"/>
    <n v="2950000"/>
    <n v="1"/>
    <s v="UN "/>
    <n v="14377.746800000001"/>
    <s v="OPEX"/>
    <s v="VARIABLE"/>
    <s v="INDIRECTO"/>
    <x v="4"/>
    <x v="6"/>
    <s v="CC1"/>
    <s v="LIMPIEZA"/>
    <s v="INTENDENCIA"/>
  </r>
  <r>
    <d v="2026-02-02T00:00:00"/>
    <s v="Gonzalez, Delia"/>
    <s v="FA-C 00001-00000012"/>
    <s v="OC 0001-00004298: SERVICIOS_x000a_Servicio de limpieza _x000a_Enero 2026"/>
    <n v="2950000"/>
    <n v="1"/>
    <s v="UN "/>
    <n v="14377.746800000001"/>
    <s v="OPEX"/>
    <s v="VARIABLE"/>
    <s v="INDIRECTO"/>
    <x v="4"/>
    <x v="6"/>
    <s v="CC1"/>
    <s v="LIMPIEZA"/>
    <s v="INTENDENCIA"/>
  </r>
  <r>
    <d v="2026-02-02T00:00:00"/>
    <s v="Acosta, Roberto Maximiliano"/>
    <s v="FA-C 00001-00000675"/>
    <s v="OC 0001-00004469: SERVICIOS_x000a_Ajuste ipc diciembre 2025 del 2,8%_x000a_"/>
    <n v="132330"/>
    <n v="1"/>
    <s v="UN "/>
    <n v="14238.7516"/>
    <s v="OPEX"/>
    <s v="VARIABLE"/>
    <s v="INDIRECTO"/>
    <x v="4"/>
    <x v="5"/>
    <s v="CC1"/>
    <s v="LIMPIEZA"/>
    <s v="INTENDENCIA"/>
  </r>
  <r>
    <d v="2026-02-25T00:00:00"/>
    <s v="Calderon, Alejandro Pablo"/>
    <s v="FA-A 00006-00000022"/>
    <s v="REPOSICION_x000a_luces Komatsu"/>
    <n v="192000"/>
    <n v="1"/>
    <s v="UN "/>
    <n v="13890.663399999999"/>
    <s v="OPEX"/>
    <s v="VARIABLE"/>
    <s v="INDIRECTO"/>
    <x v="10"/>
    <x v="3"/>
    <s v="CC1"/>
    <s v="BIEN DE USO"/>
    <s v="TALLER"/>
  </r>
  <r>
    <d v="2026-02-08T00:00:00"/>
    <s v="Zavalia Lagos, Marina"/>
    <s v="FA-C 00002-00000085"/>
    <s v="OC 0001-00004592: HONORARIOS_x000a_Servicios profesionales _x000a_Tomas Bollini Enero 26"/>
    <n v="2850000"/>
    <n v="1"/>
    <s v="UN "/>
    <n v="13890.3655"/>
    <s v="OPEX"/>
    <s v="VARIABLE"/>
    <s v="INDIRECTO"/>
    <x v="4"/>
    <x v="6"/>
    <s v="CC1"/>
    <s v="LEGALES"/>
    <s v="ADM"/>
  </r>
  <r>
    <d v="2026-02-04T00:00:00"/>
    <s v="Telmex Argentina Sa"/>
    <s v="FA-A 00070-00343041"/>
    <s v="OC 0001-00003864: SERVICIOS_x000a_Internet "/>
    <n v="782068.3"/>
    <n v="1"/>
    <s v="UN "/>
    <n v="13310.112499999999"/>
    <s v="OPEX"/>
    <s v="VARIABLE"/>
    <s v="INDIRECTO"/>
    <x v="4"/>
    <x v="4"/>
    <s v="CC1"/>
    <s v="SISTEMA"/>
    <s v="ADM"/>
  </r>
  <r>
    <d v="2026-02-19T00:00:00"/>
    <s v="Chirichigno, Mario Alejandro"/>
    <s v="FA-C 00003-00000212"/>
    <s v="INVERSION_x000a_etapa 2_x000a_proyecto 50"/>
    <n v="2727314"/>
    <n v="1"/>
    <s v="UN "/>
    <n v="13292.416999999999"/>
    <s v="CAPEX"/>
    <s v="VARIABLE"/>
    <s v="INDIRECTO"/>
    <x v="2"/>
    <x v="6"/>
    <s v="CC1"/>
    <s v="PROYECTO 50"/>
    <s v="INTENDENCIA"/>
  </r>
  <r>
    <d v="2026-02-22T00:00:00"/>
    <s v="Picatto, Santiago"/>
    <s v="FA-A 00002-00004585"/>
    <s v="INSUMOS_x000a_pipeta-papel PH-aquametric"/>
    <n v="778920"/>
    <n v="1"/>
    <s v="UN "/>
    <n v="13256.531199999999"/>
    <s v="OPEX"/>
    <s v="VARIABLE"/>
    <s v="INDIRECTO"/>
    <x v="1"/>
    <x v="4"/>
    <s v="CC1"/>
    <s v="CONSUMIBLE"/>
    <s v="LABORATORIO"/>
  </r>
  <r>
    <d v="2026-02-09T00:00:00"/>
    <s v="Gomeria Donatti S. R. L."/>
    <s v="FA-A 00003-00024046"/>
    <s v="OC 0001-00004610: REPARACIONES"/>
    <n v="14876.03"/>
    <n v="1"/>
    <s v="UN "/>
    <n v="13213.988799999999"/>
    <s v="OPEX"/>
    <s v="VARIABLE"/>
    <s v="DIRECTO"/>
    <x v="13"/>
    <x v="0"/>
    <s v="CC1"/>
    <s v="BIEN DE USO "/>
    <s v="TALLER"/>
  </r>
  <r>
    <d v="2026-02-25T00:00:00"/>
    <s v="Picatto, Santiago"/>
    <s v="FA-A 00002-00004606"/>
    <s v="INSUMOS_x000a_consumibles para laboratorio"/>
    <n v="180410"/>
    <n v="1"/>
    <s v="UN "/>
    <n v="13052.1592"/>
    <s v="OPEX"/>
    <s v="VARIABLE"/>
    <s v="INDIRECTO"/>
    <x v="1"/>
    <x v="3"/>
    <s v="CC1"/>
    <s v="CONSUMIBLE"/>
    <s v="LABORATORIO"/>
  </r>
  <r>
    <d v="2026-02-23T00:00:00"/>
    <s v="American Express Argentina S. A."/>
    <s v="OCOM/2026/0163"/>
    <s v="PERSONAL_x000a_tarjeta benjamin"/>
    <n v="328107.75"/>
    <n v="1"/>
    <s v="UN "/>
    <n v="13017.8128"/>
    <s v="OPEX"/>
    <s v="VARIABLE"/>
    <s v="INDIRECTO"/>
    <x v="6"/>
    <x v="2"/>
    <s v="CC1"/>
    <s v="SISTEMA"/>
    <s v="ADM"/>
  </r>
  <r>
    <d v="2026-02-26T00:00:00"/>
    <s v="Mercado Pago"/>
    <s v="OCOM/2026/0169"/>
    <s v="SERVICIOS_x000a_Pago de seguro de camiones"/>
    <n v="400000"/>
    <n v="1"/>
    <s v="UN "/>
    <n v="12966.894700000001"/>
    <s v="OPEX"/>
    <s v="VARIABLE"/>
    <s v="INDIRECTO"/>
    <x v="4"/>
    <x v="1"/>
    <s v="CC1"/>
    <s v="SEGURO"/>
    <s v="INTENDENCIA"/>
  </r>
  <r>
    <d v="2026-02-02T00:00:00"/>
    <s v="Electric Litoral S.R.L."/>
    <s v="FA-A 00001-00000504"/>
    <s v="OC 0001-00004432: MANTENIMIENTO PREVENTIVO_x000a_lamparas infrarojas 250w e 27"/>
    <n v="13501.37"/>
    <n v="20"/>
    <s v="UN "/>
    <n v="12963.275"/>
    <s v="OPEX"/>
    <s v="VARIABLE"/>
    <s v="INDIRECTO"/>
    <x v="11"/>
    <x v="2"/>
    <s v="CC1"/>
    <s v="BIEN DE USO "/>
    <s v="TALLER"/>
  </r>
  <r>
    <d v="2026-02-19T00:00:00"/>
    <s v="Pascual Materiales S. R. L."/>
    <s v="FA-A 00001-00000469"/>
    <s v="INVERSION_x000a_Ladrillos - piedra - ceresita PP 15614"/>
    <n v="178359.7"/>
    <n v="1"/>
    <s v="UN "/>
    <n v="12903.825999999999"/>
    <s v="CAPEX"/>
    <s v="VARIABLE"/>
    <s v="INDIRECTO"/>
    <x v="2"/>
    <x v="3"/>
    <s v="CC1"/>
    <s v="PROYECTO 9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12903.825999999999"/>
    <s v="CAPEX"/>
    <s v="VARIABLE"/>
    <s v="INDIRECTO"/>
    <x v="2"/>
    <x v="3"/>
    <s v="CC1"/>
    <s v="PROYECTO 9"/>
    <s v="DISP. FINAL RESIDUOS LÍQUIDOS"/>
  </r>
  <r>
    <d v="2026-02-19T00:00:00"/>
    <s v="Pascual Materiales S. R. L."/>
    <s v="FA-A 00001-00000469"/>
    <s v="INVERSION_x000a_Ladrillos - piedra - ceresita PP 15614"/>
    <n v="178359.7"/>
    <n v="1"/>
    <s v="UN "/>
    <n v="12903.825999999999"/>
    <s v="CAPEX"/>
    <s v="VARIABLE"/>
    <s v="INDIRECTO"/>
    <x v="2"/>
    <x v="3"/>
    <s v="CC1"/>
    <s v="EPP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12903.825999999999"/>
    <s v="CAPEX"/>
    <s v="VARIABLE"/>
    <s v="INDIRECTO"/>
    <x v="2"/>
    <x v="3"/>
    <s v="CC1"/>
    <s v="EPP"/>
    <s v="DISP. FINAL RESIDUOS LÍQUIDOS"/>
  </r>
  <r>
    <d v="2026-02-11T00:00:00"/>
    <s v="Franklin Santiago Boglich Srl"/>
    <s v="FA-A 00009-00043964"/>
    <s v="OC 0001-00004685: MANTENIMIENTO PREVENTIVO_x000a_Aceite motor plus -50_x000a_para Komatzu y Manitub "/>
    <n v="133480"/>
    <n v="2"/>
    <s v="UN "/>
    <n v="12816.0177"/>
    <s v="OPEX"/>
    <s v="VARIABLE"/>
    <s v="DIRECTO"/>
    <x v="11"/>
    <x v="2"/>
    <s v="CC1"/>
    <s v="BIEN DE USO "/>
    <s v="TALLER"/>
  </r>
  <r>
    <d v="2026-02-12T00:00:00"/>
    <s v="Carrizo, Juan Mario"/>
    <s v="FA-C 00001-00000198"/>
    <s v="REPARACIONES_x000a_Reparacion centrifuga 5.5 hp. 380 v"/>
    <n v="320000"/>
    <n v="1"/>
    <s v="UN "/>
    <n v="12696.134400000001"/>
    <s v="OPEX"/>
    <s v="VARIABLE"/>
    <s v="INDIRECTO"/>
    <x v="13"/>
    <x v="2"/>
    <s v="CC1"/>
    <s v="BIEN DE USO"/>
    <s v="LABORATORIO"/>
  </r>
  <r>
    <d v="2026-02-26T00:00:00"/>
    <s v="Septima Region S A"/>
    <s v="FA-A 00002-00005318"/>
    <s v="SERVICIOS_x000a_Disposición final de residuos industriales no peligrosos -PERIODO ENERO"/>
    <n v="34000"/>
    <n v="21.42"/>
    <s v="UN "/>
    <n v="12394.6831"/>
    <s v="OPEX"/>
    <s v="FIJO"/>
    <s v="DIRECTO"/>
    <x v="4"/>
    <x v="4"/>
    <s v="CC1"/>
    <s v="MANTENIMIENTO Y ORDEN"/>
    <s v="INTENDENCIA"/>
  </r>
  <r>
    <d v="2026-02-02T00:00:00"/>
    <s v="Estudio De Profesionales Sa"/>
    <s v="FA-A 00002-00001532"/>
    <s v="OC 0001-00003839: HONORARIOS_x000a_Estudio contable"/>
    <n v="721000"/>
    <n v="1"/>
    <s v="UN "/>
    <n v="12270.7839"/>
    <s v="OPEX"/>
    <s v="FIJO"/>
    <s v="INDIRECTO"/>
    <x v="4"/>
    <x v="4"/>
    <s v="CC1"/>
    <s v="CONTABLE"/>
    <s v="ADM"/>
  </r>
  <r>
    <d v="2026-02-04T00:00:00"/>
    <s v="Petrolera Del Sur S R L"/>
    <s v="FA-A 00002-00006709"/>
    <s v="OC 0001-00004476: MANTENIMIENTO PREVENTIVO_x000a_20w50 x 80"/>
    <n v="74973.55"/>
    <n v="4"/>
    <s v="UN "/>
    <n v="12055.049000000001"/>
    <s v="OPEX"/>
    <s v="VARIABLE"/>
    <s v="DIRECTO"/>
    <x v="11"/>
    <x v="4"/>
    <s v="CC1"/>
    <s v="BIEN DE USO"/>
    <s v="TALLER"/>
  </r>
  <r>
    <d v="2026-02-18T00:00:00"/>
    <s v="Rotmistrovsky, Lidia Yanina"/>
    <s v="FA-A 00003-00000867"/>
    <s v="HONORARIOS_x000a_legalizacion y certificacion"/>
    <n v="175000"/>
    <n v="1"/>
    <s v="UN "/>
    <n v="12034.4277"/>
    <s v="OPEX"/>
    <s v="VARIABLE"/>
    <s v="INDIRECTO"/>
    <x v="4"/>
    <x v="2"/>
    <s v="CC1"/>
    <s v="LEGALES"/>
    <s v="ADM"/>
  </r>
  <r>
    <d v="2026-02-04T00:00:00"/>
    <s v="Bollini, Tomas Maria"/>
    <s v="OCOM/2026/0121"/>
    <s v="OC 0001-00004269: PERSONAL_x000a_Carta documento - Pilar Maschwitz"/>
    <n v="71370"/>
    <n v="1"/>
    <s v="UN "/>
    <n v="12022.184800000001"/>
    <s v="OPEX"/>
    <s v="VARIABLE"/>
    <s v="INDIRECTO"/>
    <x v="6"/>
    <x v="5"/>
    <s v="CC1"/>
    <s v="LEGALES"/>
    <s v="ADM"/>
  </r>
  <r>
    <d v="2026-02-10T00:00:00"/>
    <s v="Mercado Pago"/>
    <s v="OCOM/2026/0128"/>
    <s v="OC 0001-00003959: SERVICIOS_x000a_Para boleta se senasa "/>
    <n v="150000"/>
    <n v="1"/>
    <s v="UN "/>
    <n v="11902.626"/>
    <s v="OPEX"/>
    <s v="FIJO"/>
    <s v="DIRECTO"/>
    <x v="4"/>
    <x v="2"/>
    <s v="CC1"/>
    <s v="SENASA"/>
    <s v="LABORATORIO"/>
  </r>
  <r>
    <d v="2026-02-06T00:00:00"/>
    <s v="Mollard, Martin  Enrique"/>
    <s v="FA-A 00004-00011368"/>
    <s v="OC 0001-00004536: INVERSION candados para casilleros"/>
    <n v="2190.09"/>
    <n v="74"/>
    <s v="UN "/>
    <n v="11725.07"/>
    <s v="CAPEX"/>
    <s v="VARIABLE"/>
    <s v="INDIRECTO"/>
    <x v="2"/>
    <x v="3"/>
    <s v="CC1"/>
    <s v="BIEN DE USO "/>
    <s v="INTENDENCIA"/>
  </r>
  <r>
    <d v="2026-02-10T00:00:00"/>
    <s v="Servitubos S.R.L."/>
    <s v="FA-A 00005-00015672"/>
    <s v="OC 0001-00004633: INVERSION_x000a_T.Pvc.san.clot.160x3,2z4m"/>
    <n v="27728.93"/>
    <n v="70"/>
    <s v="UN "/>
    <n v="11446.832700000001"/>
    <s v="CAPEX"/>
    <s v="VARIABLE"/>
    <s v="INDIRECTO"/>
    <x v="2"/>
    <x v="6"/>
    <s v="CC1"/>
    <s v="MANTENIMIENTO Y ORDEN"/>
    <s v="INTENDENCIA"/>
  </r>
  <r>
    <d v="2026-02-20T00:00:00"/>
    <s v="Adhoc S.A.(W)"/>
    <s v="FA-A 00003-00021527"/>
    <s v="SERVICIOS_x000a_horas de consultoria"/>
    <n v="237122.18"/>
    <n v="1"/>
    <s v="UN "/>
    <n v="11383.585800000001"/>
    <s v="OPEX"/>
    <s v="FIJO"/>
    <s v="INDIRECTO"/>
    <x v="4"/>
    <x v="2"/>
    <s v="CC1"/>
    <s v="SISTEMA"/>
    <s v="ADM"/>
  </r>
  <r>
    <d v="2026-02-10T00:00:00"/>
    <s v="Telecom Argentina Sociedad Anonima"/>
    <s v="FA-A 06364-09371005"/>
    <s v="SERVICIOS_x000a_Telefonía móvil Enero 2026"/>
    <n v="647707.5"/>
    <n v="1"/>
    <s v="UN "/>
    <n v="11321.436299999999"/>
    <s v="OPEX"/>
    <s v="VARIABLE"/>
    <s v="INDIRECTO"/>
    <x v="4"/>
    <x v="4"/>
    <s v="CC1"/>
    <s v="SISTEMA"/>
    <s v="ADM"/>
  </r>
  <r>
    <d v="2026-02-26T00:00:00"/>
    <s v="Sancor Cooperativa De Seguros Limitada (C)"/>
    <s v="OCOM/2026/0170"/>
    <s v="SERVICIOS_x000a_seguro mes Febrero 2026"/>
    <n v="187343.73"/>
    <n v="1"/>
    <s v="UN "/>
    <n v="11201.483700000001"/>
    <s v="OPEX"/>
    <s v="VARIABLE"/>
    <s v="INDIRECTO"/>
    <x v="4"/>
    <x v="3"/>
    <s v="CC1"/>
    <s v="SEGURO"/>
    <s v="INTENDENCIA"/>
  </r>
  <r>
    <d v="2026-02-02T00:00:00"/>
    <s v="Centauro Alpha S R L"/>
    <s v="FA-A 00003-00010896"/>
    <s v="OC 0001-00004383: MANTENIMIENTO PREVENTIVO"/>
    <n v="6541.5"/>
    <n v="175"/>
    <s v="UN "/>
    <n v="11160.136"/>
    <s v="OPEX"/>
    <s v="VARIABLE"/>
    <s v="INDIRECTO"/>
    <x v="11"/>
    <x v="7"/>
    <s v="CC1"/>
    <s v="MANTENIMIENTO Y ORDEN"/>
    <s v="LABORATORIO"/>
  </r>
  <r>
    <d v="2026-02-04T00:00:00"/>
    <s v="Tecnogran S R L"/>
    <s v="FA-A 00012-00000385"/>
    <s v="OC 0001-00003876: SERVICIOS_x000a_Control de plagas Marzo 2026"/>
    <n v="1305815"/>
    <n v="1"/>
    <s v="UN "/>
    <n v="11154.6049"/>
    <s v="OPEX"/>
    <s v="FIJO"/>
    <s v="INDIRECTO"/>
    <x v="4"/>
    <x v="7"/>
    <s v="CC1"/>
    <s v="MANTENIMIENTO Y ORDEN"/>
    <s v="INTENDENCIA"/>
  </r>
  <r>
    <d v="2026-02-05T00:00:00"/>
    <s v="Gomeria Donatti S. R. L."/>
    <s v="FA-A 00003-00023954"/>
    <s v="REPARACIONES"/>
    <n v="12396.69"/>
    <n v="1"/>
    <s v="UN "/>
    <n v="11011.657300000001"/>
    <s v="OPEX"/>
    <s v="VARIABLE"/>
    <s v="DIRECTO"/>
    <x v="13"/>
    <x v="0"/>
    <s v="CC1"/>
    <s v="BIEN DE USO "/>
    <s v="TALLER"/>
  </r>
  <r>
    <d v="2026-02-02T00:00:00"/>
    <s v="Adhoc S.A.(W)"/>
    <s v="FA-A 00003-00021368"/>
    <s v="OC 0001-00003852: SERVICIOS_x000a_Sistema contable"/>
    <n v="1828654.1"/>
    <n v="1"/>
    <s v="UN "/>
    <n v="10784.145699999999"/>
    <s v="OPEX"/>
    <s v="FIJO"/>
    <s v="INDIRECTO"/>
    <x v="4"/>
    <x v="6"/>
    <s v="CC1"/>
    <s v="SISTEMA"/>
    <s v="ADM"/>
  </r>
  <r>
    <d v="2026-02-10T00:00:00"/>
    <s v="Picatto, Santiago"/>
    <s v="FA-A 00021-00004556"/>
    <s v="OC 0001-00004624: CONSUMIBLE Alcohol para laboratorio"/>
    <n v="2481"/>
    <n v="60"/>
    <s v="UN "/>
    <n v="10769.6049"/>
    <s v="OPEX"/>
    <s v="VARIABLE"/>
    <s v="INDIRECTO"/>
    <x v="1"/>
    <x v="3"/>
    <s v="CC1"/>
    <s v="CONSUMIBLE"/>
    <s v="LABORATORIO"/>
  </r>
  <r>
    <d v="2026-02-02T00:00:00"/>
    <s v="La Casa Del Envase Plastico S.R.L."/>
    <s v="FA-A 00008-00038031"/>
    <s v="INSUMOS_x000a_laboratorio"/>
    <n v="357.83"/>
    <n v="100"/>
    <s v="UN "/>
    <n v="10769.5857"/>
    <s v="OPEX"/>
    <s v="VARIABLE"/>
    <s v="INDIRECTO"/>
    <x v="1"/>
    <x v="5"/>
    <s v="CC1"/>
    <s v="CONSUMIBLE"/>
    <s v="LABORATORIO"/>
  </r>
  <r>
    <d v="2026-02-04T00:00:00"/>
    <s v="Mercado Pago"/>
    <s v="OCOM/2026/0116"/>
    <s v="OC 0001-00004499: SERVICIOS _x000a_Botines"/>
    <n v="100000"/>
    <n v="1"/>
    <s v="UN "/>
    <n v="10760.0329"/>
    <s v="OPEX"/>
    <s v="VARIABLE"/>
    <s v="DIRECTO"/>
    <x v="4"/>
    <x v="5"/>
    <s v="CC1"/>
    <s v="EPP"/>
    <s v="PILETAS"/>
  </r>
  <r>
    <d v="2026-02-05T00:00:00"/>
    <s v="Ventura, Laura Susana"/>
    <s v="FA-A 00003-00107239"/>
    <s v="OC 0001-00004521: MANTENIMIENTO PREVENTIVO_x000a_Filtro de aire/gas para Komatzu"/>
    <n v="81828.63"/>
    <n v="1"/>
    <s v="UN "/>
    <n v="10653.7927"/>
    <s v="OPEX"/>
    <s v="VARIABLE"/>
    <s v="INDIRECTO"/>
    <x v="11"/>
    <x v="5"/>
    <s v="CC1"/>
    <s v="BIEN DE USO"/>
    <s v="TALLER"/>
  </r>
  <r>
    <d v="2026-02-23T00:00:00"/>
    <s v="American Express Argentina S. A."/>
    <s v="OCOM/2026/0163"/>
    <s v="PERSONAL_x000a_tarjeta benjamin"/>
    <n v="328107.75"/>
    <n v="1"/>
    <s v="UN "/>
    <n v="10636.346600000001"/>
    <s v="OPEX"/>
    <s v="VARIABLE"/>
    <s v="INDIRECTO"/>
    <x v="6"/>
    <x v="1"/>
    <s v="CC1"/>
    <s v="SISTEMA"/>
    <s v="ADM"/>
  </r>
  <r>
    <d v="2026-02-13T00:00:00"/>
    <s v="Stangoni Alejandro"/>
    <s v="OCOM/2026/0137"/>
    <s v="HONORARIOS_x000a_Cuota 4-Acuerdo Fighiera"/>
    <n v="755578"/>
    <n v="1"/>
    <s v="UN "/>
    <n v="10627.4967"/>
    <s v="DEUDA"/>
    <s v="VARIABLE"/>
    <s v="INDIRECTO"/>
    <x v="12"/>
    <x v="4"/>
    <s v="CC1"/>
    <s v="LEGALES"/>
    <s v="ADM"/>
  </r>
  <r>
    <d v="2026-02-13T00:00:00"/>
    <s v="Downes, Javier"/>
    <s v="OCOM/2026/0138"/>
    <s v="HONORARIOS Cuota 4 Acuerdo Fighiera"/>
    <n v="755577.85"/>
    <n v="1"/>
    <s v="UN "/>
    <n v="10627.4946"/>
    <s v="DEUDA"/>
    <s v="VARIABLE"/>
    <s v="INDIRECTO"/>
    <x v="12"/>
    <x v="4"/>
    <s v="CC1"/>
    <s v="LEGALES"/>
    <s v="ADM"/>
  </r>
  <r>
    <d v="2026-02-02T00:00:00"/>
    <s v="Electric Litoral S.R.L."/>
    <s v="FA-A 00001-00000504"/>
    <s v="OC 0001-00004432: MANTENIMIENTO PREVENTIVO_x000a_lamparas infrarojas 250w e 27"/>
    <n v="13501.37"/>
    <n v="20"/>
    <s v="UN "/>
    <n v="10591.785900000001"/>
    <s v="OPEX"/>
    <s v="VARIABLE"/>
    <s v="INDIRECTO"/>
    <x v="11"/>
    <x v="1"/>
    <s v="CC1"/>
    <s v="BIEN DE USO "/>
    <s v="TALLER"/>
  </r>
  <r>
    <d v="2026-02-11T00:00:00"/>
    <s v="Franklin Santiago Boglich Srl"/>
    <s v="FA-A 00009-00043964"/>
    <s v="OC 0001-00004685: MANTENIMIENTO PREVENTIVO_x000a_Aceite motor plus -50_x000a_para Komatzu y Manitub "/>
    <n v="133480"/>
    <n v="2"/>
    <s v="UN "/>
    <n v="10471.467699999999"/>
    <s v="OPEX"/>
    <s v="VARIABLE"/>
    <s v="DIRECTO"/>
    <x v="11"/>
    <x v="1"/>
    <s v="CC1"/>
    <s v="BIEN DE USO "/>
    <s v="TALLER"/>
  </r>
  <r>
    <d v="2026-02-12T00:00:00"/>
    <s v="Carrizo, Juan Mario"/>
    <s v="FA-C 00001-00000198"/>
    <s v="REPARACIONES_x000a_Reparacion centrifuga 5.5 hp. 380 v"/>
    <n v="320000"/>
    <n v="1"/>
    <s v="UN "/>
    <n v="10373.515799999999"/>
    <s v="OPEX"/>
    <s v="VARIABLE"/>
    <s v="INDIRECTO"/>
    <x v="13"/>
    <x v="1"/>
    <s v="CC1"/>
    <s v="BIEN DE USO"/>
    <s v="LABORATORIO"/>
  </r>
  <r>
    <d v="2026-02-06T00:00:00"/>
    <s v="Mollard, Martin  Enrique"/>
    <s v="FA-A 00004-00011369"/>
    <s v="OC 0001-00004538: HIGIENE Y SEGURIDAD_x000a_GUANTE PVC ROJO ENTELADO LARGO"/>
    <n v="7568.31"/>
    <n v="90"/>
    <s v="UN "/>
    <n v="10201.4319"/>
    <s v="OPEX"/>
    <s v="VARIABLE"/>
    <s v="DIRECTO"/>
    <x v="8"/>
    <x v="4"/>
    <s v="CC1"/>
    <s v="EPP"/>
    <s v="NFU"/>
  </r>
  <r>
    <d v="2026-02-13T00:00:00"/>
    <s v="Antonini, Nicolas Ezequiel"/>
    <s v="FA-C 00001-00000027"/>
    <s v="MANTENIMIENTO PREVENTIVO_x000a_Servicio de refrigeración . Limpieza de 3 bandejas y desagües de 3 aires. "/>
    <n v="170000"/>
    <n v="1"/>
    <s v="UN "/>
    <n v="10164.4833"/>
    <s v="OPEX"/>
    <s v="VARIABLE"/>
    <s v="INDIRECTO"/>
    <x v="11"/>
    <x v="3"/>
    <s v="CC1"/>
    <s v="MANTENIMIENTO Y ORDEN"/>
    <s v="INTENDENCIA"/>
  </r>
  <r>
    <d v="2026-02-23T00:00:00"/>
    <s v="Aranda, Marisa Isabel"/>
    <s v="FA-C 00005-00000251"/>
    <s v="SERVICIOS_x000a_corte de pasto"/>
    <n v="80000"/>
    <n v="9"/>
    <s v="UN "/>
    <n v="10127.0784"/>
    <s v="OPEX"/>
    <s v="VARIABLE"/>
    <s v="INDIRECTO"/>
    <x v="4"/>
    <x v="4"/>
    <s v="CC1"/>
    <s v="MANTENIMIENTO Y ORDEN"/>
    <s v="INTENDENCIA"/>
  </r>
  <r>
    <d v="2026-02-17T00:00:00"/>
    <s v="Aranda, Marisa Isabel"/>
    <s v="FA-C 00005-00000249"/>
    <s v="SERVICIOS_x000a_servicios de perquisición 19-2"/>
    <n v="80000"/>
    <n v="9"/>
    <s v="UN "/>
    <n v="10127.0784"/>
    <s v="OPEX"/>
    <s v="VARIABLE"/>
    <s v="INDIRECTO"/>
    <x v="4"/>
    <x v="4"/>
    <s v="CC1"/>
    <s v="MANTENIMIENTO Y ORDEN"/>
    <s v="INTENDENCIA"/>
  </r>
  <r>
    <d v="2026-02-09T00:00:00"/>
    <s v="Aranda, Marisa Isabel"/>
    <s v="FA-C 00005-00000246"/>
    <s v="OC 0001-00004608: SERVICIOS_x000a_servicios de parquizacion 9 de febrero "/>
    <n v="80000"/>
    <n v="9"/>
    <s v="UN "/>
    <n v="10127.0784"/>
    <s v="OPEX"/>
    <s v="VARIABLE"/>
    <s v="INDIRECTO"/>
    <x v="4"/>
    <x v="4"/>
    <s v="CC1"/>
    <s v="MANTENIMIENTO Y ORDEN"/>
    <s v="INTENDENCIA"/>
  </r>
  <r>
    <d v="2026-02-02T00:00:00"/>
    <s v="Aranda, Marisa Isabel"/>
    <s v="FA-C 00005-00000244"/>
    <s v="OC 0001-00004474: SERVICIOS_x000a_servicios de parquizacion"/>
    <n v="80000"/>
    <n v="9"/>
    <s v="UN "/>
    <n v="10127.0784"/>
    <s v="OPEX"/>
    <s v="VARIABLE"/>
    <s v="INDIRECTO"/>
    <x v="4"/>
    <x v="4"/>
    <s v="CC1"/>
    <s v="MANTENIMIENTO Y ORDEN"/>
    <s v="INTENDENCIA"/>
  </r>
  <r>
    <d v="2026-02-26T00:00:00"/>
    <s v="Mastrangelo Productos Electricos Sa"/>
    <s v="FA-A 00015-00069811"/>
    <s v="INVERSION_x000a_para puesta en marcha de caldera_x000a_"/>
    <n v="209816.3"/>
    <n v="1"/>
    <s v="UN "/>
    <n v="10072.7052"/>
    <s v="CAPEX"/>
    <s v="VARIABLE"/>
    <s v="DIRECTO"/>
    <x v="2"/>
    <x v="2"/>
    <s v="CC1"/>
    <s v="BIEN DE USO"/>
    <s v="INTENDENCIA"/>
  </r>
  <r>
    <d v="2026-02-03T00:00:00"/>
    <s v="Cesar Javier Wagner"/>
    <s v="OCOM/2026/0120"/>
    <s v="OC 0001-00004510: REPARACIONES_x000a_Centrifuga Laboratorio "/>
    <n v="250000"/>
    <n v="1"/>
    <s v="UN "/>
    <n v="9918.8549999999996"/>
    <s v="OPEX"/>
    <s v="VARIABLE"/>
    <s v="INDIRECTO"/>
    <x v="13"/>
    <x v="2"/>
    <s v="CC1"/>
    <s v="BIEN DE USO"/>
    <s v="LABORATORIO"/>
  </r>
  <r>
    <d v="2026-02-24T00:00:00"/>
    <s v="Coroso, Hugo Ezequiel"/>
    <s v="FA-A 00002-00000225"/>
    <s v="SERVICIOS_x000a_logistica de caldera "/>
    <n v="580000"/>
    <n v="1"/>
    <s v="UN "/>
    <n v="9871.0882999999994"/>
    <s v="OPEX"/>
    <s v="VARIABLE"/>
    <s v="INDIRECTO"/>
    <x v="4"/>
    <x v="4"/>
    <s v="CC1"/>
    <s v="MANTENIMIENTO Y ORDEN"/>
    <s v="INTENDENCIA"/>
  </r>
  <r>
    <d v="2026-02-18T00:00:00"/>
    <s v="Rotmistrovsky, Lidia Yanina"/>
    <s v="FA-A 00003-00000867"/>
    <s v="HONORARIOS_x000a_legalizacion y certificacion"/>
    <n v="175000"/>
    <n v="1"/>
    <s v="UN "/>
    <n v="9832.8611000000001"/>
    <s v="OPEX"/>
    <s v="VARIABLE"/>
    <s v="INDIRECTO"/>
    <x v="4"/>
    <x v="1"/>
    <s v="CC1"/>
    <s v="LEGALES"/>
    <s v="ADM"/>
  </r>
  <r>
    <d v="2026-02-10T00:00:00"/>
    <s v="Mercado Pago"/>
    <s v="OCOM/2026/0128"/>
    <s v="OC 0001-00003959: SERVICIOS_x000a_Para boleta se senasa "/>
    <n v="150000"/>
    <n v="1"/>
    <s v="UN "/>
    <n v="9725.1710000000003"/>
    <s v="OPEX"/>
    <s v="FIJO"/>
    <s v="DIRECTO"/>
    <x v="4"/>
    <x v="1"/>
    <s v="CC1"/>
    <s v="SENASA"/>
    <s v="LABORATORIO"/>
  </r>
  <r>
    <d v="2026-02-06T00:00:00"/>
    <s v="Berardi, Alberto Jose -"/>
    <s v="FA-C 00005-00000214"/>
    <s v="OC 0001-00004553: SERVICIOS_x000a_Abono mensual"/>
    <n v="670000"/>
    <n v="1"/>
    <s v="UN "/>
    <n v="9423.8089999999993"/>
    <s v="OPEX"/>
    <s v="VARIABLE"/>
    <s v="INDIRECTO"/>
    <x v="4"/>
    <x v="4"/>
    <s v="CC1"/>
    <s v="HABILITACIONES Y CERT"/>
    <s v="ADM"/>
  </r>
  <r>
    <d v="2026-02-20T00:00:00"/>
    <s v="Adhoc S.A.(W)"/>
    <s v="FA-A 00003-00021527"/>
    <s v="SERVICIOS_x000a_horas de consultoria"/>
    <n v="237122.18"/>
    <n v="1"/>
    <s v="UN "/>
    <n v="9301.0835000000006"/>
    <s v="OPEX"/>
    <s v="FIJO"/>
    <s v="INDIRECTO"/>
    <x v="4"/>
    <x v="1"/>
    <s v="CC1"/>
    <s v="SISTEMA"/>
    <s v="ADM"/>
  </r>
  <r>
    <d v="2026-02-25T00:00:00"/>
    <s v="Calderon, Alejandro Pablo"/>
    <s v="FA-A 00006-00000022"/>
    <s v="REPOSICION_x000a_luces Komatsu"/>
    <n v="192000"/>
    <n v="1"/>
    <s v="UN "/>
    <n v="9217.3935999999994"/>
    <s v="OPEX"/>
    <s v="VARIABLE"/>
    <s v="INDIRECTO"/>
    <x v="10"/>
    <x v="2"/>
    <s v="CC1"/>
    <s v="BIEN DE USO"/>
    <s v="TALLER"/>
  </r>
  <r>
    <d v="2026-02-24T00:00:00"/>
    <s v="Strupeni, Federico Lisandro"/>
    <s v="FA-A 00008-00000062"/>
    <s v="INVERSION_x000a_instalación cañerias y cajas de paso_x000a_"/>
    <n v="495000"/>
    <n v="1"/>
    <s v="UN "/>
    <n v="9214.1386999999995"/>
    <s v="CAPEX"/>
    <s v="VARIABLE"/>
    <s v="INDIRECTO"/>
    <x v="2"/>
    <x v="4"/>
    <s v="CC1"/>
    <s v="MANTENIMIENTO Y ORDEN"/>
    <s v="INTENDENCIA"/>
  </r>
  <r>
    <d v="2026-02-25T00:00:00"/>
    <s v="Bollini, Tomas Maria"/>
    <s v="OCOM/2026/0166"/>
    <s v="SERVICIOS_x000a_pago de cartas"/>
    <n v="154000"/>
    <n v="1"/>
    <s v="UN "/>
    <n v="9207.8261000000002"/>
    <s v="OPEX"/>
    <s v="VARIABLE"/>
    <s v="INDIRECTO"/>
    <x v="4"/>
    <x v="3"/>
    <s v="CC1"/>
    <s v="LEGALES"/>
    <s v="ADM"/>
  </r>
  <r>
    <d v="2026-02-09T00:00:00"/>
    <s v="Cg Rodamientos S. R. L."/>
    <s v="FA-A 00002-00001506"/>
    <s v="OC 0001-00004595: REPOSICION rod 6316"/>
    <n v="145000"/>
    <n v="1"/>
    <s v="UN "/>
    <n v="9105.2279999999992"/>
    <s v="OPEX"/>
    <s v="VARIABLE"/>
    <s v="INDIRECTO"/>
    <x v="10"/>
    <x v="4"/>
    <s v="CC1"/>
    <s v="BIEN DE USO"/>
    <s v="TALLER"/>
  </r>
  <r>
    <d v="2026-02-19T00:00:00"/>
    <s v="Strupeni, Federico Lisandro"/>
    <s v="FA-A 00008-00000061"/>
    <s v="INVERSION_x000a_instalación cañerias y cajas de paso_x000a_"/>
    <n v="495000"/>
    <n v="1"/>
    <s v="UN "/>
    <n v="9077.0874999999996"/>
    <s v="CAPEX"/>
    <s v="VARIABLE"/>
    <s v="INDIRECTO"/>
    <x v="2"/>
    <x v="4"/>
    <s v="CC1"/>
    <s v="MANTENIMIENTO Y ORDEN"/>
    <s v="INTENDENCIA"/>
  </r>
  <r>
    <d v="2026-02-03T00:00:00"/>
    <s v="Antonini, Nicolas Ezequiel"/>
    <s v="FA-C 00001-00000025"/>
    <s v="OC 0001-00004475: MANTENIMIENTO PREVENTIVO_x000a_Servicio de refrigeración . limpieza de 2 unidades interiores de aire acondicionado split y control de funcionamiento .   "/>
    <n v="150000"/>
    <n v="1"/>
    <s v="UN "/>
    <n v="8968.6617999999999"/>
    <s v="OPEX"/>
    <s v="VARIABLE"/>
    <s v="INDIRECTO"/>
    <x v="11"/>
    <x v="3"/>
    <s v="CC1"/>
    <s v="MANTENIMIENTO Y ORDEN"/>
    <s v="INTENDENCIA"/>
  </r>
  <r>
    <d v="2026-02-18T00:00:00"/>
    <s v="Trimerce Repuestos S. R. L."/>
    <s v="FA-A 00001-00007529"/>
    <s v="REPARACIONES_x000a_Valvula"/>
    <n v="120000"/>
    <n v="1"/>
    <s v="UN "/>
    <n v="8681.6646000000001"/>
    <s v="OPEX"/>
    <s v="VARIABLE"/>
    <s v="INDIRECTO"/>
    <x v="13"/>
    <x v="3"/>
    <s v="CC1"/>
    <s v="BIEN DE USO"/>
    <s v="TALLER"/>
  </r>
  <r>
    <d v="2026-02-25T00:00:00"/>
    <s v="Picatto, Santiago"/>
    <s v="FA-A 00002-00004606"/>
    <s v="INSUMOS_x000a_consumibles para laboratorio"/>
    <n v="180410"/>
    <n v="1"/>
    <s v="UN "/>
    <n v="8660.9894999999997"/>
    <s v="OPEX"/>
    <s v="VARIABLE"/>
    <s v="INDIRECTO"/>
    <x v="1"/>
    <x v="2"/>
    <s v="CC1"/>
    <s v="CONSUMIBLE"/>
    <s v="LABORATORIO"/>
  </r>
  <r>
    <d v="2026-02-19T00:00:00"/>
    <s v="Pascual Materiales S. R. L."/>
    <s v="FA-A 00001-00000469"/>
    <s v="INVERSION_x000a_Ladrillos - piedra - ceresita PP 15614"/>
    <n v="178359.7"/>
    <n v="1"/>
    <s v="UN "/>
    <n v="8562.5602999999992"/>
    <s v="CAPEX"/>
    <s v="VARIABLE"/>
    <s v="INDIRECTO"/>
    <x v="2"/>
    <x v="2"/>
    <s v="CC1"/>
    <s v="PROYECTO 9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8562.5602999999992"/>
    <s v="CAPEX"/>
    <s v="VARIABLE"/>
    <s v="INDIRECTO"/>
    <x v="2"/>
    <x v="2"/>
    <s v="CC1"/>
    <s v="PROYECTO 9"/>
    <s v="REACTORES"/>
  </r>
  <r>
    <d v="2026-02-19T00:00:00"/>
    <s v="Pascual Materiales S. R. L."/>
    <s v="FA-A 00001-00000469"/>
    <s v="INVERSION_x000a_Ladrillos - piedra - ceresita PP 15614"/>
    <n v="178359.7"/>
    <n v="1"/>
    <s v="UN "/>
    <n v="8562.5602999999992"/>
    <s v="CAPEX"/>
    <s v="VARIABLE"/>
    <s v="INDIRECTO"/>
    <x v="2"/>
    <x v="2"/>
    <s v="CC1"/>
    <s v="EPP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8562.5602999999992"/>
    <s v="CAPEX"/>
    <s v="VARIABLE"/>
    <s v="INDIRECTO"/>
    <x v="2"/>
    <x v="2"/>
    <s v="CC1"/>
    <s v="EPP"/>
    <s v="REACTORES"/>
  </r>
  <r>
    <d v="2026-02-26T00:00:00"/>
    <s v="Mastrangelo Productos Electricos Sa"/>
    <s v="FA-A 00015-00069811"/>
    <s v="INVERSION_x000a_para puesta en marcha de caldera_x000a_"/>
    <n v="209816.3"/>
    <n v="1"/>
    <s v="UN "/>
    <n v="8230.0141999999996"/>
    <s v="CAPEX"/>
    <s v="VARIABLE"/>
    <s v="DIRECTO"/>
    <x v="2"/>
    <x v="1"/>
    <s v="CC1"/>
    <s v="BIEN DE USO"/>
    <s v="INTENDENCIA"/>
  </r>
  <r>
    <d v="2026-02-13T00:00:00"/>
    <s v="Pascual Materiales S. R. L."/>
    <s v="FA-A 00001-00000466"/>
    <s v="INVERSION_x000a_Materiales solicitados por Marcelo Martínez "/>
    <n v="113719.01"/>
    <n v="1"/>
    <s v="UN "/>
    <n v="8227.2523999999994"/>
    <s v="CAPEX"/>
    <s v="VARIABLE"/>
    <s v="INDIRECTO"/>
    <x v="2"/>
    <x v="3"/>
    <s v="CC1"/>
    <s v="PROYECTO 9"/>
    <s v="INTENDENCIA"/>
  </r>
  <r>
    <d v="2026-02-03T00:00:00"/>
    <s v="Cesar Javier Wagner"/>
    <s v="OCOM/2026/0120"/>
    <s v="OC 0001-00004510: REPARACIONES_x000a_Centrifuga Laboratorio "/>
    <n v="250000"/>
    <n v="1"/>
    <s v="UN "/>
    <n v="8104.3091999999997"/>
    <s v="OPEX"/>
    <s v="VARIABLE"/>
    <s v="INDIRECTO"/>
    <x v="13"/>
    <x v="1"/>
    <s v="CC1"/>
    <s v="BIEN DE USO"/>
    <s v="LABORATORIO"/>
  </r>
  <r>
    <d v="2026-02-02T00:00:00"/>
    <s v="Acosta, Roberto Maximiliano"/>
    <s v="FA-C 00001-00000675"/>
    <s v="OC 0001-00004469: SERVICIOS_x000a_Ajuste ipc diciembre 2025 del 2,8%_x000a_"/>
    <n v="132330"/>
    <n v="1"/>
    <s v="UN "/>
    <n v="7912.1534000000001"/>
    <s v="OPEX"/>
    <s v="VARIABLE"/>
    <s v="INDIRECTO"/>
    <x v="4"/>
    <x v="3"/>
    <s v="CC1"/>
    <s v="LIMPIEZA"/>
    <s v="INTENDENCIA"/>
  </r>
  <r>
    <d v="2026-02-02T00:00:00"/>
    <s v="Pascual Materiales S. R. L."/>
    <s v="FA-A 00001-00000451"/>
    <s v="OC 0001-00004268: INVERSION_x000a_Playa estacionamiento _x000a_Proyecto 9 "/>
    <n v="463345.03"/>
    <n v="1"/>
    <s v="UN "/>
    <n v="7885.7236999999996"/>
    <s v="CAPEX"/>
    <s v="VARIABLE"/>
    <s v="INDIRECTO"/>
    <x v="2"/>
    <x v="4"/>
    <s v="CC1"/>
    <s v="PROYECTO 9"/>
    <s v="INTENDENCIA"/>
  </r>
  <r>
    <d v="2026-02-10T00:00:00"/>
    <s v="Strupeni, Federico Lisandro"/>
    <s v="FA-A 00008-00000056"/>
    <s v="OC 0001-00004630: INVERSION_x000a_Cámara para los  casilleros "/>
    <n v="129553.2"/>
    <n v="2"/>
    <s v="UN "/>
    <n v="7851.2412999999997"/>
    <s v="CAPEX"/>
    <s v="VARIABLE"/>
    <s v="INDIRECTO"/>
    <x v="2"/>
    <x v="7"/>
    <s v="CC1"/>
    <s v="MANTENIMIENTO Y ORDEN"/>
    <s v="INTENDENCIA"/>
  </r>
  <r>
    <d v="2026-02-06T00:00:00"/>
    <s v="Mollard, Martin  Enrique"/>
    <s v="FA-A 00004-00011368"/>
    <s v="OC 0001-00004536: INVERSION candados para casilleros"/>
    <n v="2190.09"/>
    <n v="74"/>
    <s v="UN "/>
    <n v="7780.3760000000002"/>
    <s v="CAPEX"/>
    <s v="VARIABLE"/>
    <s v="INDIRECTO"/>
    <x v="2"/>
    <x v="2"/>
    <s v="CC1"/>
    <s v="BIEN DE USO "/>
    <s v="INTENDENCIA"/>
  </r>
  <r>
    <d v="2026-02-06T00:00:00"/>
    <s v="Forciniti, Maria Alejandra(W)"/>
    <s v="FA-C 00002-00000816"/>
    <s v="OC 0001-00003993: SERVICIOS_x000a_Soporte técnico"/>
    <n v="1095123"/>
    <n v="1"/>
    <s v="UN "/>
    <n v="7731.2561999999998"/>
    <s v="OPEX"/>
    <s v="VARIABLE"/>
    <s v="INDIRECTO"/>
    <x v="4"/>
    <x v="7"/>
    <s v="CC1"/>
    <s v="SISTEMA"/>
    <s v="ADM"/>
  </r>
  <r>
    <d v="2026-02-02T00:00:00"/>
    <s v="Centauro Alpha S R L"/>
    <s v="FA-A 00003-00010896"/>
    <s v="OC 0001-00004383: MANTENIMIENTO PREVENTIVO"/>
    <n v="6541.5"/>
    <n v="175"/>
    <s v="UN "/>
    <n v="7704.6184000000003"/>
    <s v="OPEX"/>
    <s v="VARIABLE"/>
    <s v="INDIRECTO"/>
    <x v="11"/>
    <x v="6"/>
    <s v="CC1"/>
    <s v="MANTENIMIENTO Y ORDEN"/>
    <s v="LABORATORIO"/>
  </r>
  <r>
    <d v="2026-02-04T00:00:00"/>
    <s v="Tecnogran S R L"/>
    <s v="FA-A 00012-00000385"/>
    <s v="OC 0001-00003876: SERVICIOS_x000a_Control de plagas Marzo 2026"/>
    <n v="1305815"/>
    <n v="1"/>
    <s v="UN "/>
    <n v="7700.7999"/>
    <s v="OPEX"/>
    <s v="FIJO"/>
    <s v="INDIRECTO"/>
    <x v="4"/>
    <x v="6"/>
    <s v="CC1"/>
    <s v="MANTENIMIENTO Y ORDEN"/>
    <s v="INTENDENCIA"/>
  </r>
  <r>
    <d v="2026-02-05T00:00:00"/>
    <s v="Alvarez, Alejandro Dario"/>
    <s v="FA-C 00002-00000298"/>
    <s v="OC 0001-00003848: HIGIENE Y SEGURIDAD_x000a_Servicio de higiene y seguridad em el trabajo s/resol srt 905/15._x000a_Servicio de asesor técnico ambiental en el marco de decreto maycc 153/25_x000a_mes 1/2026"/>
    <n v="545622"/>
    <n v="1"/>
    <s v="UN "/>
    <n v="7674.3843999999999"/>
    <s v="OPEX"/>
    <s v="FIJO"/>
    <s v="DIRECTO"/>
    <x v="8"/>
    <x v="4"/>
    <s v="CC1"/>
    <s v="HIGIENE Y SEGURIDAD"/>
    <s v="ADM"/>
  </r>
  <r>
    <d v="2026-02-26T00:00:00"/>
    <s v="Antonini, Nicolas Ezequiel"/>
    <s v="FA-C 00001-00000029"/>
    <s v="MANTENIMIENTO PREVENTIVO_x000a_Servicio de refrigeración . Limpieza de aire Giuli "/>
    <n v="70000"/>
    <n v="1"/>
    <s v="UN "/>
    <n v="7532.0230000000001"/>
    <s v="OPEX"/>
    <s v="VARIABLE"/>
    <s v="INDIRECTO"/>
    <x v="11"/>
    <x v="5"/>
    <s v="CC1"/>
    <s v="MANTENIMIENTO Y ORDEN"/>
    <s v="INTENDENCIA"/>
  </r>
  <r>
    <d v="2026-02-25T00:00:00"/>
    <s v="Calderon, Alejandro Pablo"/>
    <s v="FA-A 00006-00000022"/>
    <s v="REPOSICION_x000a_luces Komatsu"/>
    <n v="192000"/>
    <n v="1"/>
    <s v="UN "/>
    <n v="7531.1724000000004"/>
    <s v="OPEX"/>
    <s v="VARIABLE"/>
    <s v="INDIRECTO"/>
    <x v="10"/>
    <x v="1"/>
    <s v="CC1"/>
    <s v="BIEN DE USO"/>
    <s v="TALLER"/>
  </r>
  <r>
    <d v="2026-02-26T00:00:00"/>
    <s v="Sancor Cooperativa De Seguros Limitada (C)"/>
    <s v="OCOM/2026/0170"/>
    <s v="SERVICIOS_x000a_seguro mes Febrero 2026"/>
    <n v="187343.73"/>
    <n v="1"/>
    <s v="UN "/>
    <n v="7432.9412000000002"/>
    <s v="OPEX"/>
    <s v="VARIABLE"/>
    <s v="INDIRECTO"/>
    <x v="4"/>
    <x v="2"/>
    <s v="CC1"/>
    <s v="SEGURO"/>
    <s v="INTENDENCIA"/>
  </r>
  <r>
    <d v="2026-02-08T00:00:00"/>
    <s v="Cina, Dario Ruben"/>
    <s v="FA-A 00002-00000006"/>
    <s v="OC 0001-00004428: INVERSION_x000a_Perforaciones"/>
    <n v="425000"/>
    <n v="2"/>
    <s v="UN "/>
    <n v="7260.9168"/>
    <s v="CAPEX"/>
    <s v="VARIABLE"/>
    <s v="INDIRECTO"/>
    <x v="2"/>
    <x v="7"/>
    <s v="CC1"/>
    <s v="PROYECTO 50"/>
    <s v="INTENDENCIA"/>
  </r>
  <r>
    <d v="2026-02-10T00:00:00"/>
    <s v="Picatto, Santiago"/>
    <s v="FA-A 00021-00004556"/>
    <s v="OC 0001-00004624: CONSUMIBLE Alcohol para laboratorio"/>
    <n v="2481"/>
    <n v="60"/>
    <s v="UN "/>
    <n v="7146.3604999999998"/>
    <s v="OPEX"/>
    <s v="VARIABLE"/>
    <s v="INDIRECTO"/>
    <x v="1"/>
    <x v="2"/>
    <s v="CC1"/>
    <s v="CONSUMIBLE"/>
    <s v="LABORATORIO"/>
  </r>
  <r>
    <d v="2026-02-25T00:00:00"/>
    <s v="Picatto, Santiago"/>
    <s v="FA-A 00002-00004606"/>
    <s v="INSUMOS_x000a_consumibles para laboratorio"/>
    <n v="180410"/>
    <n v="1"/>
    <s v="UN "/>
    <n v="7076.5564000000004"/>
    <s v="OPEX"/>
    <s v="VARIABLE"/>
    <s v="INDIRECTO"/>
    <x v="1"/>
    <x v="1"/>
    <s v="CC1"/>
    <s v="CONSUMIBLE"/>
    <s v="LABORATORIO"/>
  </r>
  <r>
    <d v="2026-02-19T00:00:00"/>
    <s v="Pascual Materiales S. R. L."/>
    <s v="FA-A 00001-00000469"/>
    <s v="INVERSION_x000a_Ladrillos - piedra - ceresita PP 15614"/>
    <n v="178359.7"/>
    <n v="1"/>
    <s v="UN "/>
    <n v="6996.1337000000003"/>
    <s v="CAPEX"/>
    <s v="VARIABLE"/>
    <s v="INDIRECTO"/>
    <x v="2"/>
    <x v="1"/>
    <s v="CC1"/>
    <s v="PROYECTO 9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6996.1337000000003"/>
    <s v="CAPEX"/>
    <s v="VARIABLE"/>
    <s v="INDIRECTO"/>
    <x v="2"/>
    <x v="1"/>
    <s v="CC1"/>
    <s v="PROYECTO 9"/>
    <s v="BACHAS"/>
  </r>
  <r>
    <d v="2026-02-19T00:00:00"/>
    <s v="Pascual Materiales S. R. L."/>
    <s v="FA-A 00001-00000469"/>
    <s v="INVERSION_x000a_Ladrillos - piedra - ceresita PP 15614"/>
    <n v="178359.7"/>
    <n v="1"/>
    <s v="UN "/>
    <n v="6996.1337000000003"/>
    <s v="CAPEX"/>
    <s v="VARIABLE"/>
    <s v="INDIRECTO"/>
    <x v="2"/>
    <x v="1"/>
    <s v="CC1"/>
    <s v="EPP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6996.1337000000003"/>
    <s v="CAPEX"/>
    <s v="VARIABLE"/>
    <s v="INDIRECTO"/>
    <x v="2"/>
    <x v="1"/>
    <s v="CC1"/>
    <s v="EPP"/>
    <s v="BACHAS"/>
  </r>
  <r>
    <d v="2026-02-02T00:00:00"/>
    <s v="Picatto, Santiago"/>
    <s v="FA-A 00002-00004502"/>
    <s v="OC 0001-00004425: INSUMOS_x000a_Laboratorio"/>
    <n v="404739"/>
    <n v="1"/>
    <s v="UN "/>
    <n v="6888.3006999999998"/>
    <s v="OPEX"/>
    <s v="VARIABLE"/>
    <s v="INDIRECTO"/>
    <x v="1"/>
    <x v="4"/>
    <s v="CC1"/>
    <s v="CONSUMIBLE"/>
    <s v="LABORATORIO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6783.2322999999997"/>
    <s v="OPEX"/>
    <s v="VARIABLE"/>
    <s v="DIRECTO"/>
    <x v="6"/>
    <x v="5"/>
    <s v="CC1"/>
    <s v="PROYECTO 9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6783.2322999999997"/>
    <s v="OPEX"/>
    <s v="VARIABLE"/>
    <s v="DIRECTO"/>
    <x v="6"/>
    <x v="5"/>
    <s v="CC1"/>
    <s v="PROYECTO 9"/>
    <s v="PILETAS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6783.2322999999997"/>
    <s v="OPEX"/>
    <s v="VARIABLE"/>
    <s v="DIRECTO"/>
    <x v="6"/>
    <x v="5"/>
    <s v="CC1"/>
    <s v="EPP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6783.2322999999997"/>
    <s v="OPEX"/>
    <s v="VARIABLE"/>
    <s v="DIRECTO"/>
    <x v="6"/>
    <x v="5"/>
    <s v="CC1"/>
    <s v="EPP"/>
    <s v="PILETAS"/>
  </r>
  <r>
    <d v="2026-02-13T00:00:00"/>
    <s v="Antonini, Nicolas Ezequiel"/>
    <s v="FA-C 00001-00000027"/>
    <s v="MANTENIMIENTO PREVENTIVO_x000a_Servicio de refrigeración . Limpieza de 3 bandejas y desagües de 3 aires. "/>
    <n v="170000"/>
    <n v="1"/>
    <s v="UN "/>
    <n v="6744.8213999999998"/>
    <s v="OPEX"/>
    <s v="VARIABLE"/>
    <s v="INDIRECTO"/>
    <x v="11"/>
    <x v="2"/>
    <s v="CC1"/>
    <s v="MANTENIMIENTO Y ORDEN"/>
    <s v="INTENDENCIA"/>
  </r>
  <r>
    <d v="2026-02-04T00:00:00"/>
    <s v="Telmex Argentina Sa"/>
    <s v="FA-A 00070-00343041"/>
    <s v="OC 0001-00003864: SERVICIOS_x000a_Internet "/>
    <n v="782068.3"/>
    <n v="1"/>
    <s v="UN "/>
    <n v="6680.6269000000002"/>
    <s v="OPEX"/>
    <s v="VARIABLE"/>
    <s v="INDIRECTO"/>
    <x v="4"/>
    <x v="7"/>
    <s v="CC1"/>
    <s v="SISTEMA"/>
    <s v="ADM"/>
  </r>
  <r>
    <d v="2026-02-04T00:00:00"/>
    <s v="Bollini, Tomas Maria"/>
    <s v="OCOM/2026/0121"/>
    <s v="OC 0001-00004269: PERSONAL_x000a_Carta documento - Pilar Maschwitz"/>
    <n v="71370"/>
    <n v="1"/>
    <s v="UN "/>
    <n v="6680.4571999999998"/>
    <s v="OPEX"/>
    <s v="VARIABLE"/>
    <s v="INDIRECTO"/>
    <x v="6"/>
    <x v="3"/>
    <s v="CC1"/>
    <s v="LEGALES"/>
    <s v="ADM"/>
  </r>
  <r>
    <d v="2026-02-22T00:00:00"/>
    <s v="Picatto, Santiago"/>
    <s v="FA-A 00002-00004585"/>
    <s v="INSUMOS_x000a_pipeta-papel PH-aquametric"/>
    <n v="778920"/>
    <n v="1"/>
    <s v="UN "/>
    <n v="6653.7332999999999"/>
    <s v="OPEX"/>
    <s v="VARIABLE"/>
    <s v="INDIRECTO"/>
    <x v="1"/>
    <x v="7"/>
    <s v="CC1"/>
    <s v="CONSUMIBLE"/>
    <s v="LABORATORIO"/>
  </r>
  <r>
    <d v="2026-02-26T00:00:00"/>
    <s v="Berardi, Alberto Jose -"/>
    <s v="FA-C 00005-00000217"/>
    <s v="SERVICIOS_x000a_visita 05/02"/>
    <n v="59200"/>
    <n v="1"/>
    <s v="UN "/>
    <n v="6369.9395000000004"/>
    <s v="OPEX"/>
    <s v="VARIABLE"/>
    <s v="INDIRECTO"/>
    <x v="4"/>
    <x v="5"/>
    <s v="CC1"/>
    <s v="HABILITACIONES Y CERT"/>
    <s v="ADM"/>
  </r>
  <r>
    <d v="2026-02-06T00:00:00"/>
    <s v="Mollard, Martin  Enrique"/>
    <s v="FA-A 00004-00011368"/>
    <s v="OC 0001-00004536: INVERSION candados para casilleros"/>
    <n v="2190.09"/>
    <n v="74"/>
    <s v="UN "/>
    <n v="6357.0415000000003"/>
    <s v="CAPEX"/>
    <s v="VARIABLE"/>
    <s v="INDIRECTO"/>
    <x v="2"/>
    <x v="1"/>
    <s v="CC1"/>
    <s v="BIEN DE USO "/>
    <s v="INTENDENCIA"/>
  </r>
  <r>
    <d v="2026-02-04T00:00:00"/>
    <s v="Acumuladores Argentinos Srl(W)"/>
    <s v="FA-A 00004-00007156"/>
    <s v="OC 0001-00004514: REPOSICION_x000a_bateria automotor 110 amp_x000a_Para Iveco Tector 320"/>
    <n v="185950.41"/>
    <n v="2"/>
    <s v="UN "/>
    <n v="6329.4237999999996"/>
    <s v="OPEX"/>
    <s v="VARIABLE"/>
    <s v="INDIRECTO"/>
    <x v="10"/>
    <x v="4"/>
    <s v="CC1"/>
    <s v="BIEN DE USO"/>
    <s v="TALLER"/>
  </r>
  <r>
    <d v="2026-02-06T00:00:00"/>
    <s v="Mollard, Martin  Enrique"/>
    <s v="FA-A 00004-00011380"/>
    <s v="INSUMOS_x000a_diferencia de guantes EPP"/>
    <n v="48512.4"/>
    <n v="1"/>
    <s v="UN "/>
    <n v="6316.1392999999998"/>
    <s v="OPEX"/>
    <s v="VARIABLE"/>
    <s v="DIRECTO"/>
    <x v="8"/>
    <x v="5"/>
    <s v="CC1"/>
    <s v="EPP"/>
    <s v="PILETAS"/>
  </r>
  <r>
    <d v="2026-02-26T00:00:00"/>
    <s v="Septima Region S A"/>
    <s v="FA-A 00002-00005318"/>
    <s v="SERVICIOS_x000a_Disposición final de residuos industriales no peligrosos -PERIODO ENERO"/>
    <n v="34000"/>
    <n v="21.42"/>
    <s v="UN "/>
    <n v="6221.1535000000003"/>
    <s v="OPEX"/>
    <s v="FIJO"/>
    <s v="DIRECTO"/>
    <x v="4"/>
    <x v="7"/>
    <s v="CC1"/>
    <s v="MANTENIMIENTO Y ORDEN"/>
    <s v="INTENDENCIA"/>
  </r>
  <r>
    <d v="2026-02-02T00:00:00"/>
    <s v="Estudio De Profesionales Sa"/>
    <s v="FA-A 00002-00001532"/>
    <s v="OC 0001-00003839: HONORARIOS_x000a_Estudio contable"/>
    <n v="721000"/>
    <n v="1"/>
    <s v="UN "/>
    <n v="6158.9659000000001"/>
    <s v="OPEX"/>
    <s v="FIJO"/>
    <s v="INDIRECTO"/>
    <x v="4"/>
    <x v="7"/>
    <s v="CC1"/>
    <s v="CONTABLE"/>
    <s v="ADM"/>
  </r>
  <r>
    <d v="2026-02-25T00:00:00"/>
    <s v="Bollini, Tomas Maria"/>
    <s v="OCOM/2026/0166"/>
    <s v="SERVICIOS_x000a_pago de cartas"/>
    <n v="154000"/>
    <n v="1"/>
    <s v="UN "/>
    <n v="6110.0146999999997"/>
    <s v="OPEX"/>
    <s v="VARIABLE"/>
    <s v="INDIRECTO"/>
    <x v="4"/>
    <x v="2"/>
    <s v="CC1"/>
    <s v="LEGALES"/>
    <s v="ADM"/>
  </r>
  <r>
    <d v="2026-02-26T00:00:00"/>
    <s v="Sancor Cooperativa De Seguros Limitada (C)"/>
    <s v="OCOM/2026/0170"/>
    <s v="SERVICIOS_x000a_seguro mes Febrero 2026"/>
    <n v="187343.73"/>
    <n v="1"/>
    <s v="UN "/>
    <n v="6073.1660000000002"/>
    <s v="OPEX"/>
    <s v="VARIABLE"/>
    <s v="INDIRECTO"/>
    <x v="4"/>
    <x v="1"/>
    <s v="CC1"/>
    <s v="SEGURO"/>
    <s v="INTENDENCIA"/>
  </r>
  <r>
    <d v="2026-02-04T00:00:00"/>
    <s v="Petrolera Del Sur S R L"/>
    <s v="FA-A 00002-00006709"/>
    <s v="OC 0001-00004476: MANTENIMIENTO PREVENTIVO_x000a_20w50 x 80"/>
    <n v="74973.55"/>
    <n v="4"/>
    <s v="UN "/>
    <n v="6050.6840000000002"/>
    <s v="OPEX"/>
    <s v="VARIABLE"/>
    <s v="DIRECTO"/>
    <x v="11"/>
    <x v="7"/>
    <s v="CC1"/>
    <s v="BIEN DE USO"/>
    <s v="TALLER"/>
  </r>
  <r>
    <d v="2026-02-02T00:00:00"/>
    <s v="La Casa Del Envase Plastico S.R.L."/>
    <s v="FA-A 00008-00038031"/>
    <s v="INSUMOS_x000a_laboratorio"/>
    <n v="357.83"/>
    <n v="100"/>
    <s v="UN "/>
    <n v="5984.4161000000004"/>
    <s v="OPEX"/>
    <s v="VARIABLE"/>
    <s v="INDIRECTO"/>
    <x v="1"/>
    <x v="3"/>
    <s v="CC1"/>
    <s v="CONSUMIBLE"/>
    <s v="LABORATORIO"/>
  </r>
  <r>
    <d v="2026-02-04T00:00:00"/>
    <s v="Mercado Pago"/>
    <s v="OCOM/2026/0116"/>
    <s v="OC 0001-00004499: SERVICIOS _x000a_Botines"/>
    <n v="100000"/>
    <n v="1"/>
    <s v="UN "/>
    <n v="5979.1077999999998"/>
    <s v="OPEX"/>
    <s v="VARIABLE"/>
    <s v="DIRECTO"/>
    <x v="4"/>
    <x v="3"/>
    <s v="CC1"/>
    <s v="EPP"/>
    <s v="DISP. FINAL RESIDUOS LÍQUIDOS"/>
  </r>
  <r>
    <d v="2026-02-03T00:00:00"/>
    <s v="Antonini, Nicolas Ezequiel"/>
    <s v="FA-C 00001-00000025"/>
    <s v="OC 0001-00004475: MANTENIMIENTO PREVENTIVO_x000a_Servicio de refrigeración . limpieza de 2 unidades interiores de aire acondicionado split y control de funcionamiento .   "/>
    <n v="150000"/>
    <n v="1"/>
    <s v="UN "/>
    <n v="5951.3130000000001"/>
    <s v="OPEX"/>
    <s v="VARIABLE"/>
    <s v="INDIRECTO"/>
    <x v="11"/>
    <x v="2"/>
    <s v="CC1"/>
    <s v="MANTENIMIENTO Y ORDEN"/>
    <s v="INTENDENCIA"/>
  </r>
  <r>
    <d v="2026-02-05T00:00:00"/>
    <s v="Ventura, Laura Susana"/>
    <s v="FA-A 00003-00107239"/>
    <s v="OC 0001-00004521: MANTENIMIENTO PREVENTIVO_x000a_Filtro de aire/gas para Komatzu"/>
    <n v="81828.63"/>
    <n v="1"/>
    <s v="UN "/>
    <n v="5920.0725000000002"/>
    <s v="OPEX"/>
    <s v="VARIABLE"/>
    <s v="INDIRECTO"/>
    <x v="11"/>
    <x v="3"/>
    <s v="CC1"/>
    <s v="BIEN DE USO"/>
    <s v="TALLER"/>
  </r>
  <r>
    <d v="2026-02-10T00:00:00"/>
    <s v="Picatto, Santiago"/>
    <s v="FA-A 00021-00004556"/>
    <s v="OC 0001-00004624: CONSUMIBLE Alcohol para laboratorio"/>
    <n v="2481"/>
    <n v="60"/>
    <s v="UN "/>
    <n v="5839.0120999999999"/>
    <s v="OPEX"/>
    <s v="VARIABLE"/>
    <s v="INDIRECTO"/>
    <x v="1"/>
    <x v="1"/>
    <s v="CC1"/>
    <s v="CONSUMIBLE"/>
    <s v="LABORATORIO"/>
  </r>
  <r>
    <d v="2026-02-18T00:00:00"/>
    <s v="Trimerce Repuestos S. R. L."/>
    <s v="FA-A 00001-00007529"/>
    <s v="REPARACIONES_x000a_Valvula"/>
    <n v="120000"/>
    <n v="1"/>
    <s v="UN "/>
    <n v="5760.8710000000001"/>
    <s v="OPEX"/>
    <s v="VARIABLE"/>
    <s v="INDIRECTO"/>
    <x v="13"/>
    <x v="2"/>
    <s v="CC1"/>
    <s v="BIEN DE USO"/>
    <s v="TALLER"/>
  </r>
  <r>
    <d v="2026-02-10T00:00:00"/>
    <s v="Telecom Argentina Sociedad Anonima"/>
    <s v="FA-A 06364-09371005"/>
    <s v="SERVICIOS_x000a_Telefonía móvil Enero 2026"/>
    <n v="647707.5"/>
    <n v="1"/>
    <s v="UN "/>
    <n v="5682.4683000000005"/>
    <s v="OPEX"/>
    <s v="VARIABLE"/>
    <s v="INDIRECTO"/>
    <x v="4"/>
    <x v="7"/>
    <s v="CC1"/>
    <s v="SISTEMA"/>
    <s v="ADM"/>
  </r>
  <r>
    <d v="2026-02-26T00:00:00"/>
    <s v="Mercado Pago"/>
    <s v="OCOM/2026/0169"/>
    <s v="SERVICIOS_x000a_Pago de seguro de camiones"/>
    <n v="400000"/>
    <n v="1"/>
    <s v="UN "/>
    <n v="5626.1545999999998"/>
    <s v="OPEX"/>
    <s v="VARIABLE"/>
    <s v="INDIRECTO"/>
    <x v="4"/>
    <x v="4"/>
    <s v="CC1"/>
    <s v="SEGURO"/>
    <s v="INTENDENCIA"/>
  </r>
  <r>
    <d v="2026-02-13T00:00:00"/>
    <s v="Antonini, Nicolas Ezequiel"/>
    <s v="FA-C 00001-00000027"/>
    <s v="MANTENIMIENTO PREVENTIVO_x000a_Servicio de refrigeración . Limpieza de 3 bandejas y desagües de 3 aires. "/>
    <n v="170000"/>
    <n v="1"/>
    <s v="UN "/>
    <n v="5510.9301999999998"/>
    <s v="OPEX"/>
    <s v="VARIABLE"/>
    <s v="INDIRECTO"/>
    <x v="11"/>
    <x v="1"/>
    <s v="CC1"/>
    <s v="MANTENIMIENTO Y ORDEN"/>
    <s v="INTENDENCIA"/>
  </r>
  <r>
    <d v="2026-02-13T00:00:00"/>
    <s v="Pascual Materiales S. R. L."/>
    <s v="FA-A 00001-00000466"/>
    <s v="INVERSION_x000a_Materiales solicitados por Marcelo Martínez "/>
    <n v="113719.01"/>
    <n v="1"/>
    <s v="UN "/>
    <n v="5459.3378000000002"/>
    <s v="CAPEX"/>
    <s v="VARIABLE"/>
    <s v="INDIRECTO"/>
    <x v="2"/>
    <x v="2"/>
    <s v="CC1"/>
    <s v="PROYECTO 9"/>
    <s v="INTENDENCIA"/>
  </r>
  <r>
    <d v="2026-02-10T00:00:00"/>
    <s v="Strupeni, Federico Lisandro"/>
    <s v="FA-A 00008-00000056"/>
    <s v="OC 0001-00004630: INVERSION_x000a_Cámara para los  casilleros "/>
    <n v="129553.2"/>
    <n v="2"/>
    <s v="UN "/>
    <n v="5420.2582000000002"/>
    <s v="CAPEX"/>
    <s v="VARIABLE"/>
    <s v="INDIRECTO"/>
    <x v="2"/>
    <x v="6"/>
    <s v="CC1"/>
    <s v="MANTENIMIENTO Y ORDEN"/>
    <s v="INTENDENCIA"/>
  </r>
  <r>
    <d v="2026-02-05T00:00:00"/>
    <s v="Strupeni, Federico Lisandro"/>
    <s v="FA-A 00008-00000024"/>
    <s v="OC 0001-00004545: SERVICIOS_x000a_Servicio de monitoreo básico _x000a_Ex campo serraico "/>
    <n v="41218.54"/>
    <n v="1"/>
    <s v="UN "/>
    <n v="5366.5051000000003"/>
    <s v="OPEX"/>
    <s v="VARIABLE"/>
    <s v="INDIRECTO"/>
    <x v="4"/>
    <x v="5"/>
    <s v="CC1"/>
    <s v="SISTEMA"/>
    <s v="ADM"/>
  </r>
  <r>
    <d v="2026-02-05T00:00:00"/>
    <s v="Strupeni, Federico Lisandro"/>
    <s v="FA-A 00008-00000021"/>
    <s v="OC 0001-00004543: SERVICIOS_x000a_Servicio de monitoreo básico _x000a_Administración "/>
    <n v="41218.54"/>
    <n v="1"/>
    <s v="UN "/>
    <n v="5366.5051000000003"/>
    <s v="OPEX"/>
    <s v="VARIABLE"/>
    <s v="INDIRECTO"/>
    <x v="4"/>
    <x v="5"/>
    <s v="CC1"/>
    <s v="SISTEMA"/>
    <s v="ADM"/>
  </r>
  <r>
    <d v="2026-02-06T00:00:00"/>
    <s v="Forciniti, Maria Alejandra(W)"/>
    <s v="FA-C 00002-00000816"/>
    <s v="OC 0001-00003993: SERVICIOS_x000a_Soporte técnico"/>
    <n v="1095123"/>
    <n v="1"/>
    <s v="UN "/>
    <n v="5337.4241000000002"/>
    <s v="OPEX"/>
    <s v="VARIABLE"/>
    <s v="INDIRECTO"/>
    <x v="4"/>
    <x v="6"/>
    <s v="CC1"/>
    <s v="SISTEMA"/>
    <s v="ADM"/>
  </r>
  <r>
    <d v="2026-02-13T00:00:00"/>
    <s v="Stangoni Alejandro"/>
    <s v="OCOM/2026/0137"/>
    <s v="HONORARIOS_x000a_Cuota 4-Acuerdo Fighiera"/>
    <n v="755578"/>
    <n v="1"/>
    <s v="UN "/>
    <n v="5334.1652999999997"/>
    <s v="DEUDA"/>
    <s v="VARIABLE"/>
    <s v="INDIRECTO"/>
    <x v="12"/>
    <x v="7"/>
    <s v="CC1"/>
    <s v="LEGALES"/>
    <s v="ADM"/>
  </r>
  <r>
    <d v="2026-02-13T00:00:00"/>
    <s v="Downes, Javier"/>
    <s v="OCOM/2026/0138"/>
    <s v="HONORARIOS Cuota 4 Acuerdo Fighiera"/>
    <n v="755577.85"/>
    <n v="1"/>
    <s v="UN "/>
    <n v="5334.1643000000004"/>
    <s v="DEUDA"/>
    <s v="VARIABLE"/>
    <s v="INDIRECTO"/>
    <x v="12"/>
    <x v="7"/>
    <s v="CC1"/>
    <s v="LEGALES"/>
    <s v="ADM"/>
  </r>
  <r>
    <d v="2026-02-02T00:00:00"/>
    <s v="Acosta, Roberto Maximiliano"/>
    <s v="FA-C 00001-00000675"/>
    <s v="OC 0001-00004469: SERVICIOS_x000a_Ajuste ipc diciembre 2025 del 2,8%_x000a_"/>
    <n v="132330"/>
    <n v="1"/>
    <s v="UN "/>
    <n v="5250.2483000000002"/>
    <s v="OPEX"/>
    <s v="VARIABLE"/>
    <s v="INDIRECTO"/>
    <x v="4"/>
    <x v="2"/>
    <s v="CC1"/>
    <s v="LIMPIEZA"/>
    <s v="INTENDENCIA"/>
  </r>
  <r>
    <d v="2026-02-26T00:00:00"/>
    <s v="Tisone Emanuel (W)"/>
    <s v="OCOM/2026/0167"/>
    <s v="REPOSICION_x000a_100 remitos R, x triplicado del nª 0003-10201 al 10300"/>
    <n v="40000"/>
    <n v="1"/>
    <s v="UN "/>
    <n v="5207.8558999999996"/>
    <s v="OPEX"/>
    <s v="VARIABLE"/>
    <s v="INDIRECTO"/>
    <x v="10"/>
    <x v="5"/>
    <s v="CC1"/>
    <s v="LIBRERÍA"/>
    <s v="ADM"/>
  </r>
  <r>
    <d v="2026-02-13T00:00:00"/>
    <s v="Tisone Emanuel (W)"/>
    <s v="OCOM/2026/0141"/>
    <s v="REPOSICION_x000a_100 remitos     &quot;R&quot; x triplicados del 3 nª 3-10001 l 10100"/>
    <n v="40000"/>
    <n v="1"/>
    <s v="UN "/>
    <n v="5207.8558999999996"/>
    <s v="OPEX"/>
    <s v="VARIABLE"/>
    <s v="INDIRECTO"/>
    <x v="10"/>
    <x v="5"/>
    <s v="CC1"/>
    <s v="LIBRERÍA"/>
    <s v="ADM"/>
  </r>
  <r>
    <d v="2026-02-06T00:00:00"/>
    <s v="Mollard, Martin  Enrique"/>
    <s v="FA-A 00004-00011369"/>
    <s v="OC 0001-00004538: HIGIENE Y SEGURIDAD_x000a_GUANTE PVC ROJO ENTELADO LARGO"/>
    <n v="7568.31"/>
    <n v="90"/>
    <s v="UN "/>
    <n v="5120.3144000000002"/>
    <s v="OPEX"/>
    <s v="VARIABLE"/>
    <s v="DIRECTO"/>
    <x v="8"/>
    <x v="7"/>
    <s v="CC1"/>
    <s v="EPP"/>
    <s v="CEREAL &amp; POLVILLO"/>
  </r>
  <r>
    <d v="2026-02-23T00:00:00"/>
    <s v="Aranda, Marisa Isabel"/>
    <s v="FA-C 00005-00000251"/>
    <s v="SERVICIOS_x000a_corte de pasto"/>
    <n v="80000"/>
    <n v="9"/>
    <s v="UN "/>
    <n v="5082.9948000000004"/>
    <s v="OPEX"/>
    <s v="VARIABLE"/>
    <s v="INDIRECTO"/>
    <x v="4"/>
    <x v="7"/>
    <s v="CC1"/>
    <s v="MANTENIMIENTO Y ORDEN"/>
    <s v="INTENDENCIA"/>
  </r>
  <r>
    <d v="2026-02-17T00:00:00"/>
    <s v="Aranda, Marisa Isabel"/>
    <s v="FA-C 00005-00000249"/>
    <s v="SERVICIOS_x000a_servicios de perquisición 19-2"/>
    <n v="80000"/>
    <n v="9"/>
    <s v="UN "/>
    <n v="5082.9948000000004"/>
    <s v="OPEX"/>
    <s v="VARIABLE"/>
    <s v="INDIRECTO"/>
    <x v="4"/>
    <x v="7"/>
    <s v="CC1"/>
    <s v="MANTENIMIENTO Y ORDEN"/>
    <s v="INTENDENCIA"/>
  </r>
  <r>
    <d v="2026-02-09T00:00:00"/>
    <s v="Aranda, Marisa Isabel"/>
    <s v="FA-C 00005-00000246"/>
    <s v="OC 0001-00004608: SERVICIOS_x000a_servicios de parquizacion 9 de febrero "/>
    <n v="80000"/>
    <n v="9"/>
    <s v="UN "/>
    <n v="5082.9948000000004"/>
    <s v="OPEX"/>
    <s v="VARIABLE"/>
    <s v="INDIRECTO"/>
    <x v="4"/>
    <x v="7"/>
    <s v="CC1"/>
    <s v="MANTENIMIENTO Y ORDEN"/>
    <s v="INTENDENCIA"/>
  </r>
  <r>
    <d v="2026-02-02T00:00:00"/>
    <s v="Aranda, Marisa Isabel"/>
    <s v="FA-C 00005-00000244"/>
    <s v="OC 0001-00004474: SERVICIOS_x000a_servicios de parquizacion"/>
    <n v="80000"/>
    <n v="9"/>
    <s v="UN "/>
    <n v="5082.9948000000004"/>
    <s v="OPEX"/>
    <s v="VARIABLE"/>
    <s v="INDIRECTO"/>
    <x v="4"/>
    <x v="7"/>
    <s v="CC1"/>
    <s v="MANTENIMIENTO Y ORDEN"/>
    <s v="INTENDENCIA"/>
  </r>
  <r>
    <d v="2026-02-08T00:00:00"/>
    <s v="Cina, Dario Ruben"/>
    <s v="FA-A 00002-00000006"/>
    <s v="OC 0001-00004428: INVERSION_x000a_Perforaciones"/>
    <n v="425000"/>
    <n v="2"/>
    <s v="UN "/>
    <n v="5012.7160999999996"/>
    <s v="CAPEX"/>
    <s v="VARIABLE"/>
    <s v="INDIRECTO"/>
    <x v="2"/>
    <x v="6"/>
    <s v="CC1"/>
    <s v="PROYECTO 50"/>
    <s v="INTENDENCIA"/>
  </r>
  <r>
    <d v="2026-02-25T00:00:00"/>
    <s v="Bollini, Tomas Maria"/>
    <s v="OCOM/2026/0166"/>
    <s v="SERVICIOS_x000a_pago de cartas"/>
    <n v="154000"/>
    <n v="1"/>
    <s v="UN "/>
    <n v="4992.2545"/>
    <s v="OPEX"/>
    <s v="VARIABLE"/>
    <s v="INDIRECTO"/>
    <x v="4"/>
    <x v="1"/>
    <s v="CC1"/>
    <s v="LEGALES"/>
    <s v="ADM"/>
  </r>
  <r>
    <d v="2026-02-24T00:00:00"/>
    <s v="Coroso, Hugo Ezequiel"/>
    <s v="FA-A 00002-00000225"/>
    <s v="SERVICIOS_x000a_logistica de caldera "/>
    <n v="580000"/>
    <n v="1"/>
    <s v="UN "/>
    <n v="4954.5079999999998"/>
    <s v="OPEX"/>
    <s v="VARIABLE"/>
    <s v="INDIRECTO"/>
    <x v="4"/>
    <x v="7"/>
    <s v="CC1"/>
    <s v="MANTENIMIENTO Y ORDEN"/>
    <s v="INTENDENCIA"/>
  </r>
  <r>
    <d v="2026-02-03T00:00:00"/>
    <s v="Antonini, Nicolas Ezequiel"/>
    <s v="FA-C 00001-00000025"/>
    <s v="OC 0001-00004475: MANTENIMIENTO PREVENTIVO_x000a_Servicio de refrigeración . limpieza de 2 unidades interiores de aire acondicionado split y control de funcionamiento .   "/>
    <n v="150000"/>
    <n v="1"/>
    <s v="UN "/>
    <n v="4862.5855000000001"/>
    <s v="OPEX"/>
    <s v="VARIABLE"/>
    <s v="INDIRECTO"/>
    <x v="11"/>
    <x v="1"/>
    <s v="CC1"/>
    <s v="MANTENIMIENTO Y ORDEN"/>
    <s v="INTENDENCIA"/>
  </r>
  <r>
    <d v="2026-02-06T00:00:00"/>
    <s v="Berardi, Alberto Jose -"/>
    <s v="FA-C 00005-00000214"/>
    <s v="OC 0001-00004553: SERVICIOS_x000a_Abono mensual"/>
    <n v="670000"/>
    <n v="1"/>
    <s v="UN "/>
    <n v="4730.009"/>
    <s v="OPEX"/>
    <s v="VARIABLE"/>
    <s v="INDIRECTO"/>
    <x v="4"/>
    <x v="7"/>
    <s v="CC1"/>
    <s v="HABILITACIONES Y CERT"/>
    <s v="ADM"/>
  </r>
  <r>
    <d v="2026-02-18T00:00:00"/>
    <s v="Trimerce Repuestos S. R. L."/>
    <s v="FA-A 00001-00007529"/>
    <s v="REPARACIONES_x000a_Valvula"/>
    <n v="120000"/>
    <n v="1"/>
    <s v="UN "/>
    <n v="4706.9827999999998"/>
    <s v="OPEX"/>
    <s v="VARIABLE"/>
    <s v="INDIRECTO"/>
    <x v="13"/>
    <x v="1"/>
    <s v="CC1"/>
    <s v="BIEN DE USO"/>
    <s v="TALLER"/>
  </r>
  <r>
    <d v="2026-02-24T00:00:00"/>
    <s v="Strupeni, Federico Lisandro"/>
    <s v="FA-A 00008-00000062"/>
    <s v="INVERSION_x000a_instalación cañerias y cajas de paso_x000a_"/>
    <n v="495000"/>
    <n v="1"/>
    <s v="UN "/>
    <n v="4624.7710999999999"/>
    <s v="CAPEX"/>
    <s v="VARIABLE"/>
    <s v="INDIRECTO"/>
    <x v="2"/>
    <x v="7"/>
    <s v="CC1"/>
    <s v="MANTENIMIENTO Y ORDEN"/>
    <s v="INTENDENCIA"/>
  </r>
  <r>
    <d v="2026-02-23T00:00:00"/>
    <s v="American Express Argentina S. A."/>
    <s v="OCOM/2026/0163"/>
    <s v="PERSONAL_x000a_tarjeta benjamin"/>
    <n v="328107.75"/>
    <n v="1"/>
    <s v="UN "/>
    <n v="4614.9623000000001"/>
    <s v="OPEX"/>
    <s v="VARIABLE"/>
    <s v="INDIRECTO"/>
    <x v="6"/>
    <x v="4"/>
    <s v="CC1"/>
    <s v="SISTEMA"/>
    <s v="ADM"/>
  </r>
  <r>
    <d v="2026-02-04T00:00:00"/>
    <s v="Telmex Argentina Sa"/>
    <s v="FA-A 00070-00343041"/>
    <s v="OC 0001-00003864: SERVICIOS_x000a_Internet "/>
    <n v="782068.3"/>
    <n v="1"/>
    <s v="UN "/>
    <n v="4612.1016"/>
    <s v="OPEX"/>
    <s v="VARIABLE"/>
    <s v="INDIRECTO"/>
    <x v="4"/>
    <x v="6"/>
    <s v="CC1"/>
    <s v="SISTEMA"/>
    <s v="ADM"/>
  </r>
  <r>
    <d v="2026-02-02T00:00:00"/>
    <s v="Electric Litoral S.R.L."/>
    <s v="FA-A 00001-00000504"/>
    <s v="OC 0001-00004432: MANTENIMIENTO PREVENTIVO_x000a_lamparas infrarojas 250w e 27"/>
    <n v="13501.37"/>
    <n v="20"/>
    <s v="UN "/>
    <n v="4595.6280999999999"/>
    <s v="OPEX"/>
    <s v="VARIABLE"/>
    <s v="INDIRECTO"/>
    <x v="11"/>
    <x v="4"/>
    <s v="CC1"/>
    <s v="BIEN DE USO "/>
    <s v="TALLER"/>
  </r>
  <r>
    <d v="2026-02-22T00:00:00"/>
    <s v="Picatto, Santiago"/>
    <s v="FA-A 00002-00004585"/>
    <s v="INSUMOS_x000a_pipeta-papel PH-aquametric"/>
    <n v="778920"/>
    <n v="1"/>
    <s v="UN "/>
    <n v="4593.5351000000001"/>
    <s v="OPEX"/>
    <s v="VARIABLE"/>
    <s v="INDIRECTO"/>
    <x v="1"/>
    <x v="6"/>
    <s v="CC1"/>
    <s v="CONSUMIBLE"/>
    <s v="LABORATORIO"/>
  </r>
  <r>
    <d v="2026-02-09T00:00:00"/>
    <s v="Cg Rodamientos S. R. L."/>
    <s v="FA-A 00002-00001506"/>
    <s v="OC 0001-00004595: REPOSICION rod 6316"/>
    <n v="145000"/>
    <n v="1"/>
    <s v="UN "/>
    <n v="4570.1064999999999"/>
    <s v="OPEX"/>
    <s v="VARIABLE"/>
    <s v="INDIRECTO"/>
    <x v="10"/>
    <x v="7"/>
    <s v="CC1"/>
    <s v="BIEN DE USO"/>
    <s v="TALLER"/>
  </r>
  <r>
    <d v="2026-02-19T00:00:00"/>
    <s v="Strupeni, Federico Lisandro"/>
    <s v="FA-A 00008-00000061"/>
    <s v="INVERSION_x000a_instalación cañerias y cajas de paso_x000a_"/>
    <n v="495000"/>
    <n v="1"/>
    <s v="UN "/>
    <n v="4555.9822000000004"/>
    <s v="CAPEX"/>
    <s v="VARIABLE"/>
    <s v="INDIRECTO"/>
    <x v="2"/>
    <x v="7"/>
    <s v="CC1"/>
    <s v="MANTENIMIENTO Y ORDEN"/>
    <s v="INTENDENCIA"/>
  </r>
  <r>
    <d v="2026-02-11T00:00:00"/>
    <s v="Franklin Santiago Boglich Srl"/>
    <s v="FA-A 00009-00043964"/>
    <s v="OC 0001-00004685: MANTENIMIENTO PREVENTIVO_x000a_Aceite motor plus -50_x000a_para Komatzu y Manitub "/>
    <n v="133480"/>
    <n v="2"/>
    <s v="UN "/>
    <n v="4543.4237000000003"/>
    <s v="OPEX"/>
    <s v="VARIABLE"/>
    <s v="DIRECTO"/>
    <x v="11"/>
    <x v="4"/>
    <s v="CC1"/>
    <s v="BIEN DE USO "/>
    <s v="TALLER"/>
  </r>
  <r>
    <d v="2026-02-03T00:00:00"/>
    <s v="Gomeria Donatti S. R. L."/>
    <s v="FA-A 00003-00023887"/>
    <s v="OC 0001-00004466: REPARACIONES_x000a_Parche yale _x000a_Parche camión  (Rey Rolando)"/>
    <n v="34710.74"/>
    <n v="1"/>
    <s v="UN "/>
    <n v="4519.2138000000004"/>
    <s v="OPEX"/>
    <s v="VARIABLE"/>
    <s v="DIRECTO"/>
    <x v="13"/>
    <x v="5"/>
    <s v="CC1"/>
    <s v="BIEN DE USO "/>
    <s v="TALLER"/>
  </r>
  <r>
    <d v="2026-02-12T00:00:00"/>
    <s v="Carrizo, Juan Mario"/>
    <s v="FA-C 00001-00000198"/>
    <s v="REPARACIONES_x000a_Reparacion centrifuga 5.5 hp. 380 v"/>
    <n v="320000"/>
    <n v="1"/>
    <s v="UN "/>
    <n v="4500.9237000000003"/>
    <s v="OPEX"/>
    <s v="VARIABLE"/>
    <s v="INDIRECTO"/>
    <x v="13"/>
    <x v="4"/>
    <s v="CC1"/>
    <s v="BIEN DE USO"/>
    <s v="LABORATORIO"/>
  </r>
  <r>
    <d v="2026-02-13T00:00:00"/>
    <s v="Pascual Materiales S. R. L."/>
    <s v="FA-A 00001-00000466"/>
    <s v="INVERSION_x000a_Materiales solicitados por Marcelo Martínez "/>
    <n v="113719.01"/>
    <n v="1"/>
    <s v="UN "/>
    <n v="4460.6117999999997"/>
    <s v="CAPEX"/>
    <s v="VARIABLE"/>
    <s v="INDIRECTO"/>
    <x v="2"/>
    <x v="1"/>
    <s v="CC1"/>
    <s v="PROYECTO 9"/>
    <s v="INTENDENCIA"/>
  </r>
  <r>
    <d v="2026-02-04T00:00:00"/>
    <s v="Bollini, Tomas Maria"/>
    <s v="OCOM/2026/0121"/>
    <s v="OC 0001-00004269: PERSONAL_x000a_Carta documento - Pilar Maschwitz"/>
    <n v="71370"/>
    <n v="1"/>
    <s v="UN "/>
    <n v="4432.9346999999998"/>
    <s v="OPEX"/>
    <s v="VARIABLE"/>
    <s v="INDIRECTO"/>
    <x v="6"/>
    <x v="2"/>
    <s v="CC1"/>
    <s v="LEGALES"/>
    <s v="ADM"/>
  </r>
  <r>
    <d v="2026-02-06T00:00:00"/>
    <s v="Pascual Materiales S. R. L."/>
    <s v="FA-A 00001-00000458"/>
    <s v="OC 0001-00004558: INVERSION_x000a_Agregado x cambio de $ "/>
    <n v="33124.14"/>
    <n v="1"/>
    <s v="UN "/>
    <n v="4312.6437999999998"/>
    <s v="CAPEX"/>
    <s v="VARIABLE"/>
    <s v="INDIRECTO"/>
    <x v="2"/>
    <x v="5"/>
    <s v="CC1"/>
    <s v="PROYECTO 9"/>
    <s v="INTENDENCIA"/>
  </r>
  <r>
    <d v="2026-02-25T00:00:00"/>
    <s v="Salinas, Santiago Francisco"/>
    <s v="FA-C 00002-00000528"/>
    <s v="SERVICIOS_x000a_asesoramiento Técnico Profesional SENASA, Direccion Técnica 02-2026"/>
    <n v="40000"/>
    <n v="1"/>
    <s v="UN "/>
    <n v="4304.0132000000003"/>
    <s v="OPEX"/>
    <s v="VARIABLE"/>
    <s v="INDIRECTO"/>
    <x v="4"/>
    <x v="5"/>
    <s v="CC1"/>
    <s v="SISTEMA"/>
    <s v="ADM"/>
  </r>
  <r>
    <d v="2026-02-26T00:00:00"/>
    <s v="Septima Region S A"/>
    <s v="FA-A 00002-00005318"/>
    <s v="SERVICIOS_x000a_Disposición final de residuos industriales no peligrosos -PERIODO ENERO"/>
    <n v="34000"/>
    <n v="21.42"/>
    <s v="UN "/>
    <n v="4294.8951999999999"/>
    <s v="OPEX"/>
    <s v="FIJO"/>
    <s v="DIRECTO"/>
    <x v="4"/>
    <x v="6"/>
    <s v="CC1"/>
    <s v="MANTENIMIENTO Y ORDEN"/>
    <s v="INTENDENCIA"/>
  </r>
  <r>
    <d v="2026-02-02T00:00:00"/>
    <s v="Acosta, Roberto Maximiliano"/>
    <s v="FA-C 00001-00000675"/>
    <s v="OC 0001-00004469: SERVICIOS_x000a_Ajuste ipc diciembre 2025 del 2,8%_x000a_"/>
    <n v="132330"/>
    <n v="1"/>
    <s v="UN "/>
    <n v="4289.7728999999999"/>
    <s v="OPEX"/>
    <s v="VARIABLE"/>
    <s v="INDIRECTO"/>
    <x v="4"/>
    <x v="1"/>
    <s v="CC1"/>
    <s v="LIMPIEZA"/>
    <s v="INTENDENCIA"/>
  </r>
  <r>
    <d v="2026-02-18T00:00:00"/>
    <s v="Rotmistrovsky, Lidia Yanina"/>
    <s v="FA-A 00003-00000867"/>
    <s v="HONORARIOS_x000a_legalizacion y certificacion"/>
    <n v="175000"/>
    <n v="1"/>
    <s v="UN "/>
    <n v="4266.3411999999998"/>
    <s v="OPEX"/>
    <s v="VARIABLE"/>
    <s v="INDIRECTO"/>
    <x v="4"/>
    <x v="4"/>
    <s v="CC1"/>
    <s v="LEGALES"/>
    <s v="ADM"/>
  </r>
  <r>
    <d v="2026-02-02T00:00:00"/>
    <s v="Estudio De Profesionales Sa"/>
    <s v="FA-A 00002-00001532"/>
    <s v="OC 0001-00003839: HONORARIOS_x000a_Estudio contable"/>
    <n v="721000"/>
    <n v="1"/>
    <s v="UN "/>
    <n v="4251.9627"/>
    <s v="OPEX"/>
    <s v="FIJO"/>
    <s v="INDIRECTO"/>
    <x v="4"/>
    <x v="6"/>
    <s v="CC1"/>
    <s v="CONTABLE"/>
    <s v="ADM"/>
  </r>
  <r>
    <d v="2026-02-10T00:00:00"/>
    <s v="Mercado Pago"/>
    <s v="OCOM/2026/0128"/>
    <s v="OC 0001-00003959: SERVICIOS_x000a_Para boleta se senasa "/>
    <n v="150000"/>
    <n v="1"/>
    <s v="UN "/>
    <n v="4219.616"/>
    <s v="OPEX"/>
    <s v="FIJO"/>
    <s v="DIRECTO"/>
    <x v="4"/>
    <x v="4"/>
    <s v="CC1"/>
    <s v="SENASA"/>
    <s v="LABORATORIO"/>
  </r>
  <r>
    <d v="2026-02-26T00:00:00"/>
    <s v="Antonini, Nicolas Ezequiel"/>
    <s v="FA-C 00001-00000029"/>
    <s v="MANTENIMIENTO PREVENTIVO_x000a_Servicio de refrigeración . Limpieza de aire Giuli "/>
    <n v="70000"/>
    <n v="1"/>
    <s v="UN "/>
    <n v="4185.3755000000001"/>
    <s v="OPEX"/>
    <s v="VARIABLE"/>
    <s v="INDIRECTO"/>
    <x v="11"/>
    <x v="3"/>
    <s v="CC1"/>
    <s v="MANTENIMIENTO Y ORDEN"/>
    <s v="INTENDENCIA"/>
  </r>
  <r>
    <d v="2026-02-04T00:00:00"/>
    <s v="Petrolera Del Sur S R L"/>
    <s v="FA-A 00002-00006709"/>
    <s v="OC 0001-00004476: MANTENIMIENTO PREVENTIVO_x000a_20w50 x 80"/>
    <n v="74973.55"/>
    <n v="4"/>
    <s v="UN "/>
    <n v="4177.2082"/>
    <s v="OPEX"/>
    <s v="VARIABLE"/>
    <s v="DIRECTO"/>
    <x v="11"/>
    <x v="6"/>
    <s v="CC1"/>
    <s v="BIEN DE USO"/>
    <s v="TALLER"/>
  </r>
  <r>
    <d v="2026-02-20T00:00:00"/>
    <s v="Adhoc S.A.(W)"/>
    <s v="FA-A 00003-00021527"/>
    <s v="SERVICIOS_x000a_horas de consultoria"/>
    <n v="237122.18"/>
    <n v="1"/>
    <s v="UN "/>
    <n v="4035.6102999999998"/>
    <s v="OPEX"/>
    <s v="FIJO"/>
    <s v="INDIRECTO"/>
    <x v="4"/>
    <x v="4"/>
    <s v="CC1"/>
    <s v="SISTEMA"/>
    <s v="ADM"/>
  </r>
  <r>
    <d v="2026-02-02T00:00:00"/>
    <s v="La Casa Del Envase Plastico S.R.L."/>
    <s v="FA-A 00008-00038031"/>
    <s v="INSUMOS_x000a_laboratorio"/>
    <n v="357.83"/>
    <n v="100"/>
    <s v="UN "/>
    <n v="3971.0644000000002"/>
    <s v="OPEX"/>
    <s v="VARIABLE"/>
    <s v="INDIRECTO"/>
    <x v="1"/>
    <x v="2"/>
    <s v="CC1"/>
    <s v="CONSUMIBLE"/>
    <s v="LABORATORIO"/>
  </r>
  <r>
    <d v="2026-02-04T00:00:00"/>
    <s v="Mercado Pago"/>
    <s v="OCOM/2026/0116"/>
    <s v="OC 0001-00004499: SERVICIOS _x000a_Botines"/>
    <n v="100000"/>
    <n v="1"/>
    <s v="UN "/>
    <n v="3967.5419999999999"/>
    <s v="OPEX"/>
    <s v="VARIABLE"/>
    <s v="DIRECTO"/>
    <x v="4"/>
    <x v="2"/>
    <s v="CC1"/>
    <s v="EPP"/>
    <s v="REACTORES"/>
  </r>
  <r>
    <d v="2026-02-02T00:00:00"/>
    <s v="Pascual Materiales S. R. L."/>
    <s v="FA-A 00001-00000451"/>
    <s v="OC 0001-00004268: INVERSION_x000a_Playa estacionamiento _x000a_Proyecto 9 "/>
    <n v="463345.03"/>
    <n v="1"/>
    <s v="UN "/>
    <n v="3958.0115000000001"/>
    <s v="CAPEX"/>
    <s v="VARIABLE"/>
    <s v="INDIRECTO"/>
    <x v="2"/>
    <x v="7"/>
    <s v="CC1"/>
    <s v="PROYECTO 9"/>
    <s v="INTENDENCIA"/>
  </r>
  <r>
    <d v="2026-02-18T00:00:00"/>
    <s v="Cornaglia, Adrian Claudio"/>
    <s v="OCOM/2026/0142"/>
    <s v="HONORARIOS_x000a_Gasto Tomi. B"/>
    <n v="36600"/>
    <n v="1"/>
    <s v="UN "/>
    <n v="3938.172"/>
    <s v="OPEX"/>
    <s v="VARIABLE"/>
    <s v="INDIRECTO"/>
    <x v="4"/>
    <x v="5"/>
    <s v="CC1"/>
    <s v="LEGALES"/>
    <s v="ADM"/>
  </r>
  <r>
    <d v="2026-02-05T00:00:00"/>
    <s v="Ventura, Laura Susana"/>
    <s v="FA-A 00003-00107239"/>
    <s v="OC 0001-00004521: MANTENIMIENTO PREVENTIVO_x000a_Filtro de aire/gas para Komatzu"/>
    <n v="81828.63"/>
    <n v="1"/>
    <s v="UN "/>
    <n v="3928.3681000000001"/>
    <s v="OPEX"/>
    <s v="VARIABLE"/>
    <s v="INDIRECTO"/>
    <x v="11"/>
    <x v="2"/>
    <s v="CC1"/>
    <s v="BIEN DE USO"/>
    <s v="TALLER"/>
  </r>
  <r>
    <d v="2026-02-10T00:00:00"/>
    <s v="Telecom Argentina Sociedad Anonima"/>
    <s v="FA-A 06364-09371005"/>
    <s v="SERVICIOS_x000a_Telefonía móvil Enero 2026"/>
    <n v="647707.5"/>
    <n v="1"/>
    <s v="UN "/>
    <n v="3923.0032000000001"/>
    <s v="OPEX"/>
    <s v="VARIABLE"/>
    <s v="INDIRECTO"/>
    <x v="4"/>
    <x v="6"/>
    <s v="CC1"/>
    <s v="SISTEMA"/>
    <s v="ADM"/>
  </r>
  <r>
    <d v="2026-02-05T00:00:00"/>
    <s v="Trimerce Repuestos S. R. L."/>
    <s v="FA-A 00001-00007469"/>
    <s v="OC 0001-00004520: REPARACIONES_x000a_Registro embrague 1114"/>
    <n v="30000"/>
    <n v="1"/>
    <s v="UN "/>
    <n v="3905.8919000000001"/>
    <s v="OPEX"/>
    <s v="VARIABLE"/>
    <s v="INDIRECTO"/>
    <x v="13"/>
    <x v="5"/>
    <s v="CC1"/>
    <s v="BIEN DE USO"/>
    <s v="TALLER"/>
  </r>
  <r>
    <d v="2026-02-28T00:00:00"/>
    <s v="BERNIS, CARLOS OSCAR"/>
    <s v="FA-C 2-2026-4"/>
    <s v="LOGISTICA NFU"/>
    <n v="968"/>
    <n v="4"/>
    <s v="UN "/>
    <n v="3872"/>
    <s v="OPEX"/>
    <s v="VARIABLE"/>
    <s v="DIRECTO"/>
    <x v="3"/>
    <x v="4"/>
    <s v="CC7"/>
    <s v="LOGISTICA"/>
    <s v="NFU"/>
  </r>
  <r>
    <d v="2026-02-05T00:00:00"/>
    <s v="Alvarez, Alejandro Dario"/>
    <s v="FA-C 00002-00000298"/>
    <s v="OC 0001-00003848: HIGIENE Y SEGURIDAD_x000a_Servicio de higiene y seguridad em el trabajo s/resol srt 905/15._x000a_Servicio de asesor técnico ambiental en el marco de decreto maycc 153/25_x000a_mes 1/2026"/>
    <n v="545622"/>
    <n v="1"/>
    <s v="UN "/>
    <n v="3851.9358000000002"/>
    <s v="OPEX"/>
    <s v="FIJO"/>
    <s v="DIRECTO"/>
    <x v="8"/>
    <x v="7"/>
    <s v="CC1"/>
    <s v="HIGIENE Y SEGURIDAD"/>
    <s v="ADM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3769.2894000000001"/>
    <s v="OPEX"/>
    <s v="VARIABLE"/>
    <s v="DIRECTO"/>
    <x v="6"/>
    <x v="3"/>
    <s v="CC1"/>
    <s v="PROYECTO 9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3769.2894000000001"/>
    <s v="OPEX"/>
    <s v="VARIABLE"/>
    <s v="DIRECTO"/>
    <x v="6"/>
    <x v="3"/>
    <s v="CC1"/>
    <s v="PROYECTO 9"/>
    <s v="DISP. FINAL RESIDUOS LÍQUIDOS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3769.2894000000001"/>
    <s v="OPEX"/>
    <s v="VARIABLE"/>
    <s v="DIRECTO"/>
    <x v="6"/>
    <x v="3"/>
    <s v="CC1"/>
    <s v="EPP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3769.2894000000001"/>
    <s v="OPEX"/>
    <s v="VARIABLE"/>
    <s v="DIRECTO"/>
    <x v="6"/>
    <x v="3"/>
    <s v="CC1"/>
    <s v="EPP"/>
    <s v="DISP. FINAL RESIDUOS LÍQUIDOS"/>
  </r>
  <r>
    <d v="2026-02-10T00:00:00"/>
    <s v="Empresa Provincial De La Energia De Santa Fe (W)"/>
    <s v="FA-A 00069-00037349"/>
    <s v="OC 0001-00003944: ENERGIA_x000a_Luz "/>
    <n v="20913570.399999999"/>
    <n v="1"/>
    <s v="UN "/>
    <n v="3764.0463"/>
    <s v="OPEX"/>
    <s v="VARIABLE"/>
    <s v="DIRECTO"/>
    <x v="5"/>
    <x v="6"/>
    <s v="CC14"/>
    <s v="ENERGIA"/>
    <s v="DISP. FINAL RESIDUOS SÓLIDOS"/>
  </r>
  <r>
    <d v="2026-02-13T00:00:00"/>
    <s v="Stangoni Alejandro"/>
    <s v="OCOM/2026/0137"/>
    <s v="HONORARIOS_x000a_Cuota 4-Acuerdo Fighiera"/>
    <n v="755578"/>
    <n v="1"/>
    <s v="UN "/>
    <n v="3682.5455000000002"/>
    <s v="DEUDA"/>
    <s v="VARIABLE"/>
    <s v="INDIRECTO"/>
    <x v="12"/>
    <x v="6"/>
    <s v="CC1"/>
    <s v="LEGALES"/>
    <s v="ADM"/>
  </r>
  <r>
    <d v="2026-02-13T00:00:00"/>
    <s v="Downes, Javier"/>
    <s v="OCOM/2026/0138"/>
    <s v="HONORARIOS Cuota 4 Acuerdo Fighiera"/>
    <n v="755577.85"/>
    <n v="1"/>
    <s v="UN "/>
    <n v="3682.5446999999999"/>
    <s v="DEUDA"/>
    <s v="VARIABLE"/>
    <s v="INDIRECTO"/>
    <x v="12"/>
    <x v="6"/>
    <s v="CC1"/>
    <s v="LEGALES"/>
    <s v="ADM"/>
  </r>
  <r>
    <d v="2026-02-04T00:00:00"/>
    <s v="Bollini, Tomas Maria"/>
    <s v="OCOM/2026/0121"/>
    <s v="OC 0001-00004269: PERSONAL_x000a_Carta documento - Pilar Maschwitz"/>
    <n v="71370"/>
    <n v="1"/>
    <s v="UN "/>
    <n v="3621.9778999999999"/>
    <s v="OPEX"/>
    <s v="VARIABLE"/>
    <s v="INDIRECTO"/>
    <x v="6"/>
    <x v="1"/>
    <s v="CC1"/>
    <s v="LEGALES"/>
    <s v="ADM"/>
  </r>
  <r>
    <d v="2026-02-26T00:00:00"/>
    <s v="Mastrangelo Productos Electricos Sa"/>
    <s v="FA-A 00015-00069811"/>
    <s v="INVERSION_x000a_para puesta en marcha de caldera_x000a_"/>
    <n v="209816.3"/>
    <n v="1"/>
    <s v="UN "/>
    <n v="3570.8883000000001"/>
    <s v="CAPEX"/>
    <s v="VARIABLE"/>
    <s v="DIRECTO"/>
    <x v="2"/>
    <x v="4"/>
    <s v="CC1"/>
    <s v="BIEN DE USO"/>
    <s v="INTENDENCIA"/>
  </r>
  <r>
    <d v="2026-02-26T00:00:00"/>
    <s v="Berardi, Alberto Jose -"/>
    <s v="FA-C 00005-00000217"/>
    <s v="SERVICIOS_x000a_visita 05/02"/>
    <n v="59200"/>
    <n v="1"/>
    <s v="UN "/>
    <n v="3539.6318000000001"/>
    <s v="OPEX"/>
    <s v="VARIABLE"/>
    <s v="INDIRECTO"/>
    <x v="4"/>
    <x v="3"/>
    <s v="CC1"/>
    <s v="HABILITACIONES Y CERT"/>
    <s v="ADM"/>
  </r>
  <r>
    <d v="2026-02-06T00:00:00"/>
    <s v="Mollard, Martin  Enrique"/>
    <s v="FA-A 00004-00011369"/>
    <s v="OC 0001-00004538: HIGIENE Y SEGURIDAD_x000a_GUANTE PVC ROJO ENTELADO LARGO"/>
    <n v="7568.31"/>
    <n v="90"/>
    <s v="UN "/>
    <n v="3534.9092999999998"/>
    <s v="OPEX"/>
    <s v="VARIABLE"/>
    <s v="DIRECTO"/>
    <x v="8"/>
    <x v="6"/>
    <s v="CC1"/>
    <s v="EPP"/>
    <s v="DISP. FINAL RESIDUOS SÓLIDOS"/>
  </r>
  <r>
    <d v="2026-02-28T00:00:00"/>
    <s v="IMPUESTOS"/>
    <s v="imp3"/>
    <s v="IMPUESTOS"/>
    <n v="32811.49"/>
    <n v="1"/>
    <s v="UN "/>
    <n v="3530.5270999999998"/>
    <s v="OPEX"/>
    <s v="VARIABLE"/>
    <s v="INDIRECTO"/>
    <x v="7"/>
    <x v="5"/>
    <s v="CC1"/>
    <s v="IB"/>
    <s v="PILETAS"/>
  </r>
  <r>
    <d v="2026-02-03T00:00:00"/>
    <s v="Cesar Javier Wagner"/>
    <s v="OCOM/2026/0120"/>
    <s v="OC 0001-00004510: REPARACIONES_x000a_Centrifuga Laboratorio "/>
    <n v="250000"/>
    <n v="1"/>
    <s v="UN "/>
    <n v="3516.3465999999999"/>
    <s v="OPEX"/>
    <s v="VARIABLE"/>
    <s v="INDIRECTO"/>
    <x v="13"/>
    <x v="4"/>
    <s v="CC1"/>
    <s v="BIEN DE USO"/>
    <s v="LABORATORIO"/>
  </r>
  <r>
    <d v="2026-02-06T00:00:00"/>
    <s v="Mollard, Martin  Enrique"/>
    <s v="FA-A 00004-00011380"/>
    <s v="INSUMOS_x000a_diferencia de guantes EPP"/>
    <n v="48512.4"/>
    <n v="1"/>
    <s v="UN "/>
    <n v="3509.7363"/>
    <s v="OPEX"/>
    <s v="VARIABLE"/>
    <s v="DIRECTO"/>
    <x v="8"/>
    <x v="3"/>
    <s v="CC1"/>
    <s v="EPP"/>
    <s v="DISP. FINAL RESIDUOS LÍQUIDOS"/>
  </r>
  <r>
    <d v="2026-02-23T00:00:00"/>
    <s v="Aranda, Marisa Isabel"/>
    <s v="FA-C 00005-00000251"/>
    <s v="SERVICIOS_x000a_corte de pasto"/>
    <n v="80000"/>
    <n v="9"/>
    <s v="UN "/>
    <n v="3509.145"/>
    <s v="OPEX"/>
    <s v="VARIABLE"/>
    <s v="INDIRECTO"/>
    <x v="4"/>
    <x v="6"/>
    <s v="CC1"/>
    <s v="MANTENIMIENTO Y ORDEN"/>
    <s v="INTENDENCIA"/>
  </r>
  <r>
    <d v="2026-02-17T00:00:00"/>
    <s v="Aranda, Marisa Isabel"/>
    <s v="FA-C 00005-00000249"/>
    <s v="SERVICIOS_x000a_servicios de perquisición 19-2"/>
    <n v="80000"/>
    <n v="9"/>
    <s v="UN "/>
    <n v="3509.145"/>
    <s v="OPEX"/>
    <s v="VARIABLE"/>
    <s v="INDIRECTO"/>
    <x v="4"/>
    <x v="6"/>
    <s v="CC1"/>
    <s v="MANTENIMIENTO Y ORDEN"/>
    <s v="INTENDENCIA"/>
  </r>
  <r>
    <d v="2026-02-09T00:00:00"/>
    <s v="Aranda, Marisa Isabel"/>
    <s v="FA-C 00005-00000246"/>
    <s v="OC 0001-00004608: SERVICIOS_x000a_servicios de parquizacion 9 de febrero "/>
    <n v="80000"/>
    <n v="9"/>
    <s v="UN "/>
    <n v="3509.145"/>
    <s v="OPEX"/>
    <s v="VARIABLE"/>
    <s v="INDIRECTO"/>
    <x v="4"/>
    <x v="6"/>
    <s v="CC1"/>
    <s v="MANTENIMIENTO Y ORDEN"/>
    <s v="INTENDENCIA"/>
  </r>
  <r>
    <d v="2026-02-02T00:00:00"/>
    <s v="Aranda, Marisa Isabel"/>
    <s v="FA-C 00005-00000244"/>
    <s v="OC 0001-00004474: SERVICIOS_x000a_servicios de parquizacion"/>
    <n v="80000"/>
    <n v="9"/>
    <s v="UN "/>
    <n v="3509.145"/>
    <s v="OPEX"/>
    <s v="VARIABLE"/>
    <s v="INDIRECTO"/>
    <x v="4"/>
    <x v="6"/>
    <s v="CC1"/>
    <s v="MANTENIMIENTO Y ORDEN"/>
    <s v="INTENDENCIA"/>
  </r>
  <r>
    <d v="2026-02-02T00:00:00"/>
    <s v="Picatto, Santiago"/>
    <s v="FA-A 00002-00004502"/>
    <s v="OC 0001-00004425: INSUMOS_x000a_Laboratorio"/>
    <n v="404739"/>
    <n v="1"/>
    <s v="UN "/>
    <n v="3457.3838000000001"/>
    <s v="OPEX"/>
    <s v="VARIABLE"/>
    <s v="INDIRECTO"/>
    <x v="1"/>
    <x v="7"/>
    <s v="CC1"/>
    <s v="CONSUMIBLE"/>
    <s v="LABORATORIO"/>
  </r>
  <r>
    <d v="2026-02-24T00:00:00"/>
    <s v="Coroso, Hugo Ezequiel"/>
    <s v="FA-A 00002-00000225"/>
    <s v="SERVICIOS_x000a_logistica de caldera "/>
    <n v="580000"/>
    <n v="1"/>
    <s v="UN "/>
    <n v="3420.4416000000001"/>
    <s v="OPEX"/>
    <s v="VARIABLE"/>
    <s v="INDIRECTO"/>
    <x v="4"/>
    <x v="6"/>
    <s v="CC1"/>
    <s v="MANTENIMIENTO Y ORDEN"/>
    <s v="INTENDENCIA"/>
  </r>
  <r>
    <d v="2026-02-25T00:00:00"/>
    <s v="Calderon, Alejandro Pablo"/>
    <s v="FA-A 00006-00000022"/>
    <s v="REPOSICION_x000a_luces Komatsu"/>
    <n v="192000"/>
    <n v="1"/>
    <s v="UN "/>
    <n v="3267.6705999999999"/>
    <s v="OPEX"/>
    <s v="VARIABLE"/>
    <s v="INDIRECTO"/>
    <x v="10"/>
    <x v="4"/>
    <s v="CC1"/>
    <s v="BIEN DE USO"/>
    <s v="TALLER"/>
  </r>
  <r>
    <d v="2026-02-06T00:00:00"/>
    <s v="Berardi, Alberto Jose -"/>
    <s v="FA-C 00005-00000214"/>
    <s v="OC 0001-00004553: SERVICIOS_x000a_Abono mensual"/>
    <n v="670000"/>
    <n v="1"/>
    <s v="UN "/>
    <n v="3265.4544000000001"/>
    <s v="OPEX"/>
    <s v="VARIABLE"/>
    <s v="INDIRECTO"/>
    <x v="4"/>
    <x v="6"/>
    <s v="CC1"/>
    <s v="HABILITACIONES Y CERT"/>
    <s v="ADM"/>
  </r>
  <r>
    <d v="2026-02-02T00:00:00"/>
    <s v="La Casa Del Envase Plastico S.R.L."/>
    <s v="FA-A 00008-00038031"/>
    <s v="INSUMOS_x000a_laboratorio"/>
    <n v="357.83"/>
    <n v="100"/>
    <s v="UN "/>
    <n v="3244.6017000000002"/>
    <s v="OPEX"/>
    <s v="VARIABLE"/>
    <s v="INDIRECTO"/>
    <x v="1"/>
    <x v="1"/>
    <s v="CC1"/>
    <s v="CONSUMIBLE"/>
    <s v="LABORATORIO"/>
  </r>
  <r>
    <d v="2026-02-04T00:00:00"/>
    <s v="Mercado Pago"/>
    <s v="OCOM/2026/0116"/>
    <s v="OC 0001-00004499: SERVICIOS _x000a_Botines"/>
    <n v="100000"/>
    <n v="1"/>
    <s v="UN "/>
    <n v="3241.7237"/>
    <s v="OPEX"/>
    <s v="VARIABLE"/>
    <s v="DIRECTO"/>
    <x v="4"/>
    <x v="1"/>
    <s v="CC1"/>
    <s v="EPP"/>
    <s v="BACHAS"/>
  </r>
  <r>
    <d v="2026-02-05T00:00:00"/>
    <s v="Ventura, Laura Susana"/>
    <s v="FA-A 00003-00107239"/>
    <s v="OC 0001-00004521: MANTENIMIENTO PREVENTIVO_x000a_Filtro de aire/gas para Komatzu"/>
    <n v="81828.63"/>
    <n v="1"/>
    <s v="UN "/>
    <n v="3209.7161999999998"/>
    <s v="OPEX"/>
    <s v="VARIABLE"/>
    <s v="INDIRECTO"/>
    <x v="11"/>
    <x v="1"/>
    <s v="CC1"/>
    <s v="BIEN DE USO"/>
    <s v="TALLER"/>
  </r>
  <r>
    <d v="2026-02-24T00:00:00"/>
    <s v="Strupeni, Federico Lisandro"/>
    <s v="FA-A 00008-00000062"/>
    <s v="INVERSION_x000a_instalación cañerias y cajas de paso_x000a_"/>
    <n v="495000"/>
    <n v="1"/>
    <s v="UN "/>
    <n v="3192.8013000000001"/>
    <s v="CAPEX"/>
    <s v="VARIABLE"/>
    <s v="INDIRECTO"/>
    <x v="2"/>
    <x v="6"/>
    <s v="CC1"/>
    <s v="MANTENIMIENTO Y ORDEN"/>
    <s v="INTENDENCIA"/>
  </r>
  <r>
    <d v="2026-02-04T00:00:00"/>
    <s v="Acumuladores Argentinos Srl(W)"/>
    <s v="FA-A 00004-00007156"/>
    <s v="OC 0001-00004514: REPOSICION_x000a_bateria automotor 110 amp_x000a_Para Iveco Tector 320"/>
    <n v="185950.41"/>
    <n v="2"/>
    <s v="UN "/>
    <n v="3176.8717000000001"/>
    <s v="OPEX"/>
    <s v="VARIABLE"/>
    <s v="INDIRECTO"/>
    <x v="10"/>
    <x v="7"/>
    <s v="CC1"/>
    <s v="BIEN DE USO"/>
    <s v="TALLER"/>
  </r>
  <r>
    <d v="2026-02-19T00:00:00"/>
    <s v="Cina, Dario Ruben"/>
    <s v="FA-A 00002-00000007"/>
    <s v="INVERSION_x000a_Nunevo pozo de agua"/>
    <n v="6416280"/>
    <n v="1"/>
    <s v="UN "/>
    <n v="3156.1958"/>
    <s v="CAPEX"/>
    <s v="VARIABLE"/>
    <s v="INDIRECTO"/>
    <x v="2"/>
    <x v="8"/>
    <s v="CC1"/>
    <s v="PROYECTO 50"/>
    <s v="INTENDENCIA"/>
  </r>
  <r>
    <d v="2026-02-09T00:00:00"/>
    <s v="Cg Rodamientos S. R. L."/>
    <s v="FA-A 00002-00001506"/>
    <s v="OC 0001-00004595: REPOSICION rod 6316"/>
    <n v="145000"/>
    <n v="1"/>
    <s v="UN "/>
    <n v="3155.0625"/>
    <s v="OPEX"/>
    <s v="VARIABLE"/>
    <s v="INDIRECTO"/>
    <x v="10"/>
    <x v="6"/>
    <s v="CC1"/>
    <s v="BIEN DE USO"/>
    <s v="TALLER"/>
  </r>
  <r>
    <d v="2026-02-19T00:00:00"/>
    <s v="Strupeni, Federico Lisandro"/>
    <s v="FA-A 00008-00000061"/>
    <s v="INVERSION_x000a_instalación cañerias y cajas de paso_x000a_"/>
    <n v="495000"/>
    <n v="1"/>
    <s v="UN "/>
    <n v="3145.3114999999998"/>
    <s v="CAPEX"/>
    <s v="VARIABLE"/>
    <s v="INDIRECTO"/>
    <x v="2"/>
    <x v="6"/>
    <s v="CC1"/>
    <s v="MANTENIMIENTO Y ORDEN"/>
    <s v="INTENDENCIA"/>
  </r>
  <r>
    <d v="2026-02-25T00:00:00"/>
    <s v="Picatto, Santiago"/>
    <s v="FA-A 00002-00004606"/>
    <s v="INSUMOS_x000a_consumibles para laboratorio"/>
    <n v="180410"/>
    <n v="1"/>
    <s v="UN "/>
    <n v="3070.4189999999999"/>
    <s v="OPEX"/>
    <s v="VARIABLE"/>
    <s v="INDIRECTO"/>
    <x v="1"/>
    <x v="4"/>
    <s v="CC1"/>
    <s v="CONSUMIBLE"/>
    <s v="LABORATORIO"/>
  </r>
  <r>
    <d v="2026-02-19T00:00:00"/>
    <s v="Pascual Materiales S. R. L."/>
    <s v="FA-A 00001-00000469"/>
    <s v="INVERSION_x000a_Ladrillos - piedra - ceresita PP 15614"/>
    <n v="178359.7"/>
    <n v="1"/>
    <s v="UN "/>
    <n v="3035.5248000000001"/>
    <s v="CAPEX"/>
    <s v="VARIABLE"/>
    <s v="INDIRECTO"/>
    <x v="2"/>
    <x v="4"/>
    <s v="CC1"/>
    <s v="PROYECTO 9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3035.5248000000001"/>
    <s v="CAPEX"/>
    <s v="VARIABLE"/>
    <s v="INDIRECTO"/>
    <x v="2"/>
    <x v="4"/>
    <s v="CC1"/>
    <s v="PROYECTO 9"/>
    <s v="NFU"/>
  </r>
  <r>
    <d v="2026-02-19T00:00:00"/>
    <s v="Pascual Materiales S. R. L."/>
    <s v="FA-A 00001-00000469"/>
    <s v="INVERSION_x000a_Ladrillos - piedra - ceresita PP 15614"/>
    <n v="178359.7"/>
    <n v="1"/>
    <s v="UN "/>
    <n v="3035.5248000000001"/>
    <s v="CAPEX"/>
    <s v="VARIABLE"/>
    <s v="INDIRECTO"/>
    <x v="2"/>
    <x v="4"/>
    <s v="CC1"/>
    <s v="EPP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3035.5248000000001"/>
    <s v="CAPEX"/>
    <s v="VARIABLE"/>
    <s v="INDIRECTO"/>
    <x v="2"/>
    <x v="4"/>
    <s v="CC1"/>
    <s v="EPP"/>
    <s v="NFU"/>
  </r>
  <r>
    <d v="2026-02-05T00:00:00"/>
    <s v="Strupeni, Federico Lisandro"/>
    <s v="FA-A 00008-00000024"/>
    <s v="OC 0001-00004545: SERVICIOS_x000a_Servicio de monitoreo básico _x000a_Ex campo serraico "/>
    <n v="41218.54"/>
    <n v="1"/>
    <s v="UN "/>
    <n v="2982.0459999999998"/>
    <s v="OPEX"/>
    <s v="VARIABLE"/>
    <s v="INDIRECTO"/>
    <x v="4"/>
    <x v="3"/>
    <s v="CC1"/>
    <s v="SISTEMA"/>
    <s v="ADM"/>
  </r>
  <r>
    <d v="2026-02-05T00:00:00"/>
    <s v="Strupeni, Federico Lisandro"/>
    <s v="FA-A 00008-00000021"/>
    <s v="OC 0001-00004543: SERVICIOS_x000a_Servicio de monitoreo básico _x000a_Administración "/>
    <n v="41218.54"/>
    <n v="1"/>
    <s v="UN "/>
    <n v="2982.0459999999998"/>
    <s v="OPEX"/>
    <s v="VARIABLE"/>
    <s v="INDIRECTO"/>
    <x v="4"/>
    <x v="3"/>
    <s v="CC1"/>
    <s v="SISTEMA"/>
    <s v="ADM"/>
  </r>
  <r>
    <d v="2026-02-02T00:00:00"/>
    <s v="Acosta, Roberto Maximiliano"/>
    <s v="FA-C 00001-00000676"/>
    <s v="OC 0001-00004470: PRODUCTO_x000a_Bolsa residuos 15u 46x60 y 15u 60x90"/>
    <n v="27000"/>
    <n v="1"/>
    <s v="UN "/>
    <n v="2905.2089000000001"/>
    <s v="OPEX"/>
    <s v="VARIABLE"/>
    <s v="INDIRECTO"/>
    <x v="1"/>
    <x v="5"/>
    <s v="CC1"/>
    <s v="CONSUMIBLE"/>
    <s v="INTENDENCIA"/>
  </r>
  <r>
    <d v="2026-02-26T00:00:00"/>
    <s v="Tisone Emanuel (W)"/>
    <s v="OCOM/2026/0167"/>
    <s v="REPOSICION_x000a_100 remitos R, x triplicado del nª 0003-10201 al 10300"/>
    <n v="40000"/>
    <n v="1"/>
    <s v="UN "/>
    <n v="2893.8881999999999"/>
    <s v="OPEX"/>
    <s v="VARIABLE"/>
    <s v="INDIRECTO"/>
    <x v="10"/>
    <x v="3"/>
    <s v="CC1"/>
    <s v="LIBRERÍA"/>
    <s v="ADM"/>
  </r>
  <r>
    <d v="2026-02-13T00:00:00"/>
    <s v="Tisone Emanuel (W)"/>
    <s v="OCOM/2026/0141"/>
    <s v="REPOSICION_x000a_100 remitos     &quot;R&quot; x triplicados del 3 nª 3-10001 l 10100"/>
    <n v="40000"/>
    <n v="1"/>
    <s v="UN "/>
    <n v="2893.8881999999999"/>
    <s v="OPEX"/>
    <s v="VARIABLE"/>
    <s v="INDIRECTO"/>
    <x v="10"/>
    <x v="3"/>
    <s v="CC1"/>
    <s v="LIBRERÍA"/>
    <s v="ADM"/>
  </r>
  <r>
    <d v="2026-02-28T00:00:00"/>
    <s v="MARTINS, JOAQUIN"/>
    <s v="prod8"/>
    <s v=" GASOIL G3"/>
    <n v="1754"/>
    <n v="4031"/>
    <s v="Lts"/>
    <n v="2874.3368"/>
    <s v="OPEX"/>
    <s v="VARIABLE"/>
    <s v="DIRECTO"/>
    <x v="5"/>
    <x v="8"/>
    <s v="CC1"/>
    <s v=" GASOIL G3"/>
    <s v="INTENDENCIA"/>
  </r>
  <r>
    <d v="2026-02-26T00:00:00"/>
    <s v="Mercado Pago"/>
    <s v="OCOM/2026/0169"/>
    <s v="SERVICIOS_x000a_Pago de seguro de camiones"/>
    <n v="400000"/>
    <n v="1"/>
    <s v="UN "/>
    <n v="2823.886"/>
    <s v="OPEX"/>
    <s v="VARIABLE"/>
    <s v="INDIRECTO"/>
    <x v="4"/>
    <x v="7"/>
    <s v="CC1"/>
    <s v="SEGURO"/>
    <s v="INTENDENCIA"/>
  </r>
  <r>
    <d v="2026-02-26T00:00:00"/>
    <s v="Antonini, Nicolas Ezequiel"/>
    <s v="FA-C 00001-00000029"/>
    <s v="MANTENIMIENTO PREVENTIVO_x000a_Servicio de refrigeración . Limpieza de aire Giuli "/>
    <n v="70000"/>
    <n v="1"/>
    <s v="UN "/>
    <n v="2777.2793999999999"/>
    <s v="OPEX"/>
    <s v="VARIABLE"/>
    <s v="INDIRECTO"/>
    <x v="11"/>
    <x v="2"/>
    <s v="CC1"/>
    <s v="MANTENIMIENTO Y ORDEN"/>
    <s v="INTENDENCIA"/>
  </r>
  <r>
    <d v="2026-02-06T00:00:00"/>
    <s v="Mollard, Martin  Enrique"/>
    <s v="FA-A 00004-00011368"/>
    <s v="OC 0001-00004536: INVERSION candados para casilleros"/>
    <n v="2190.09"/>
    <n v="74"/>
    <s v="UN "/>
    <n v="2758.2316000000001"/>
    <s v="CAPEX"/>
    <s v="VARIABLE"/>
    <s v="INDIRECTO"/>
    <x v="2"/>
    <x v="4"/>
    <s v="CC1"/>
    <s v="BIEN DE USO "/>
    <s v="INTENDENCIA"/>
  </r>
  <r>
    <d v="2026-02-02T00:00:00"/>
    <s v="Pascual Materiales S. R. L."/>
    <s v="FA-A 00001-00000451"/>
    <s v="OC 0001-00004268: INVERSION_x000a_Playa estacionamiento _x000a_Proyecto 9 "/>
    <n v="463345.03"/>
    <n v="1"/>
    <s v="UN "/>
    <n v="2732.4906999999998"/>
    <s v="CAPEX"/>
    <s v="VARIABLE"/>
    <s v="INDIRECTO"/>
    <x v="2"/>
    <x v="6"/>
    <s v="CC1"/>
    <s v="PROYECTO 9"/>
    <s v="INTENDENCIA"/>
  </r>
  <r>
    <d v="2026-02-23T00:00:00"/>
    <s v="American Express Argentina S. A."/>
    <s v="OCOM/2026/0162"/>
    <s v="PERSONAL_x000a_B. FERREYRA"/>
    <n v="25198.74"/>
    <n v="1"/>
    <s v="UN "/>
    <n v="2711.3926999999999"/>
    <s v="OPEX"/>
    <s v="VARIABLE"/>
    <s v="INDIRECTO"/>
    <x v="6"/>
    <x v="5"/>
    <s v="CC1"/>
    <s v="SISTEMA"/>
    <s v="ADM"/>
  </r>
  <r>
    <d v="2026-02-05T00:00:00"/>
    <s v="Alvarez, Alejandro Dario"/>
    <s v="FA-C 00002-00000298"/>
    <s v="OC 0001-00003848: HIGIENE Y SEGURIDAD_x000a_Servicio de higiene y seguridad em el trabajo s/resol srt 905/15._x000a_Servicio de asesor técnico ambiental en el marco de decreto maycc 153/25_x000a_mes 1/2026"/>
    <n v="545622"/>
    <n v="1"/>
    <s v="UN "/>
    <n v="2659.2593000000002"/>
    <s v="OPEX"/>
    <s v="FIJO"/>
    <s v="DIRECTO"/>
    <x v="8"/>
    <x v="6"/>
    <s v="CC1"/>
    <s v="HIGIENE Y SEGURIDAD"/>
    <s v="ADM"/>
  </r>
  <r>
    <d v="2026-02-26T00:00:00"/>
    <s v="Sancor Cooperativa De Seguros Limitada (C)"/>
    <s v="OCOM/2026/0170"/>
    <s v="SERVICIOS_x000a_seguro mes Febrero 2026"/>
    <n v="187343.73"/>
    <n v="1"/>
    <s v="UN "/>
    <n v="2635.0619999999999"/>
    <s v="OPEX"/>
    <s v="VARIABLE"/>
    <s v="INDIRECTO"/>
    <x v="4"/>
    <x v="4"/>
    <s v="CC1"/>
    <s v="SEGURO"/>
    <s v="INTENDENCIA"/>
  </r>
  <r>
    <d v="2026-02-10T00:00:00"/>
    <s v="Picatto, Santiago"/>
    <s v="FA-A 00021-00004556"/>
    <s v="OC 0001-00004624: CONSUMIBLE Alcohol para laboratorio"/>
    <n v="2481"/>
    <n v="60"/>
    <s v="UN "/>
    <n v="2533.4659000000001"/>
    <s v="OPEX"/>
    <s v="VARIABLE"/>
    <s v="INDIRECTO"/>
    <x v="1"/>
    <x v="4"/>
    <s v="CC1"/>
    <s v="CONSUMIBLE"/>
    <s v="LABORATORIO"/>
  </r>
  <r>
    <d v="2026-02-03T00:00:00"/>
    <s v="Gomeria Donatti S. R. L."/>
    <s v="FA-A 00003-00023887"/>
    <s v="OC 0001-00004466: REPARACIONES_x000a_Parche yale _x000a_Parche camión  (Rey Rolando)"/>
    <n v="34710.74"/>
    <n v="1"/>
    <s v="UN "/>
    <n v="2511.2253000000001"/>
    <s v="OPEX"/>
    <s v="VARIABLE"/>
    <s v="DIRECTO"/>
    <x v="13"/>
    <x v="3"/>
    <s v="CC1"/>
    <s v="BIEN DE USO "/>
    <s v="TALLER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501.1781999999998"/>
    <s v="OPEX"/>
    <s v="VARIABLE"/>
    <s v="DIRECTO"/>
    <x v="6"/>
    <x v="2"/>
    <s v="CC1"/>
    <s v="PROYECTO 9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501.1781999999998"/>
    <s v="OPEX"/>
    <s v="VARIABLE"/>
    <s v="DIRECTO"/>
    <x v="6"/>
    <x v="2"/>
    <s v="CC1"/>
    <s v="PROYECTO 9"/>
    <s v="REACTORES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501.1781999999998"/>
    <s v="OPEX"/>
    <s v="VARIABLE"/>
    <s v="DIRECTO"/>
    <x v="6"/>
    <x v="2"/>
    <s v="CC1"/>
    <s v="EPP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501.1781999999998"/>
    <s v="OPEX"/>
    <s v="VARIABLE"/>
    <s v="DIRECTO"/>
    <x v="6"/>
    <x v="2"/>
    <s v="CC1"/>
    <s v="EPP"/>
    <s v="REACTORES"/>
  </r>
  <r>
    <d v="2026-02-06T00:00:00"/>
    <s v="Pascual Materiales S. R. L."/>
    <s v="FA-A 00001-00000458"/>
    <s v="OC 0001-00004558: INVERSION_x000a_Agregado x cambio de $ "/>
    <n v="33124.14"/>
    <n v="1"/>
    <s v="UN "/>
    <n v="2396.4389999999999"/>
    <s v="CAPEX"/>
    <s v="VARIABLE"/>
    <s v="INDIRECTO"/>
    <x v="2"/>
    <x v="3"/>
    <s v="CC1"/>
    <s v="PROYECTO 9"/>
    <s v="INTENDENCIA"/>
  </r>
  <r>
    <d v="2026-02-25T00:00:00"/>
    <s v="Salinas, Santiago Francisco"/>
    <s v="FA-C 00002-00000528"/>
    <s v="SERVICIOS_x000a_asesoramiento Técnico Profesional SENASA, Direccion Técnica 02-2026"/>
    <n v="40000"/>
    <n v="1"/>
    <s v="UN "/>
    <n v="2391.6430999999998"/>
    <s v="OPEX"/>
    <s v="VARIABLE"/>
    <s v="INDIRECTO"/>
    <x v="4"/>
    <x v="3"/>
    <s v="CC1"/>
    <s v="SISTEMA"/>
    <s v="ADM"/>
  </r>
  <r>
    <d v="2026-02-13T00:00:00"/>
    <s v="Antonini, Nicolas Ezequiel"/>
    <s v="FA-C 00001-00000027"/>
    <s v="MANTENIMIENTO PREVENTIVO_x000a_Servicio de refrigeración . Limpieza de 3 bandejas y desagües de 3 aires. "/>
    <n v="170000"/>
    <n v="1"/>
    <s v="UN "/>
    <n v="2391.1156999999998"/>
    <s v="OPEX"/>
    <s v="VARIABLE"/>
    <s v="INDIRECTO"/>
    <x v="11"/>
    <x v="4"/>
    <s v="CC1"/>
    <s v="MANTENIMIENTO Y ORDEN"/>
    <s v="INTENDENCIA"/>
  </r>
  <r>
    <d v="2026-02-02T00:00:00"/>
    <s v="Picatto, Santiago"/>
    <s v="FA-A 00002-00004502"/>
    <s v="OC 0001-00004425: INSUMOS_x000a_Laboratorio"/>
    <n v="404739"/>
    <n v="1"/>
    <s v="UN "/>
    <n v="2386.8726000000001"/>
    <s v="OPEX"/>
    <s v="VARIABLE"/>
    <s v="INDIRECTO"/>
    <x v="1"/>
    <x v="6"/>
    <s v="CC1"/>
    <s v="CONSUMIBLE"/>
    <s v="LABORATORIO"/>
  </r>
  <r>
    <d v="2026-02-23T00:00:00"/>
    <s v="Gomeria Donatti S. R. L."/>
    <s v="FA-A 00003-00024306"/>
    <s v="REPARACIONES"/>
    <n v="18181.82"/>
    <n v="1"/>
    <s v="UN "/>
    <n v="2367.2071999999998"/>
    <s v="OPEX"/>
    <s v="VARIABLE"/>
    <s v="DIRECTO"/>
    <x v="13"/>
    <x v="5"/>
    <s v="CC1"/>
    <s v="BIEN DE USO "/>
    <s v="TALLER"/>
  </r>
  <r>
    <d v="2026-02-26T00:00:00"/>
    <s v="Berardi, Alberto Jose -"/>
    <s v="FA-C 00005-00000217"/>
    <s v="SERVICIOS_x000a_visita 05/02"/>
    <n v="59200"/>
    <n v="1"/>
    <s v="UN "/>
    <n v="2348.7849000000001"/>
    <s v="OPEX"/>
    <s v="VARIABLE"/>
    <s v="INDIRECTO"/>
    <x v="4"/>
    <x v="2"/>
    <s v="CC1"/>
    <s v="HABILITACIONES Y CERT"/>
    <s v="ADM"/>
  </r>
  <r>
    <d v="2026-02-06T00:00:00"/>
    <s v="Mollard, Martin  Enrique"/>
    <s v="FA-A 00004-00011380"/>
    <s v="INSUMOS_x000a_diferencia de guantes EPP"/>
    <n v="48512.4"/>
    <n v="1"/>
    <s v="UN "/>
    <n v="2328.9472000000001"/>
    <s v="OPEX"/>
    <s v="VARIABLE"/>
    <s v="DIRECTO"/>
    <x v="8"/>
    <x v="2"/>
    <s v="CC1"/>
    <s v="EPP"/>
    <s v="REACTORES"/>
  </r>
  <r>
    <d v="2026-02-23T00:00:00"/>
    <s v="American Express Argentina S. A."/>
    <s v="OCOM/2026/0163"/>
    <s v="PERSONAL_x000a_tarjeta benjamin"/>
    <n v="328107.75"/>
    <n v="1"/>
    <s v="UN "/>
    <n v="2316.3472000000002"/>
    <s v="OPEX"/>
    <s v="VARIABLE"/>
    <s v="INDIRECTO"/>
    <x v="6"/>
    <x v="7"/>
    <s v="CC1"/>
    <s v="SISTEMA"/>
    <s v="ADM"/>
  </r>
  <r>
    <d v="2026-02-02T00:00:00"/>
    <s v="Electric Litoral S.R.L."/>
    <s v="FA-A 00001-00000504"/>
    <s v="OC 0001-00004432: MANTENIMIENTO PREVENTIVO_x000a_lamparas infrarojas 250w e 27"/>
    <n v="13501.37"/>
    <n v="20"/>
    <s v="UN "/>
    <n v="2306.6428999999998"/>
    <s v="OPEX"/>
    <s v="VARIABLE"/>
    <s v="INDIRECTO"/>
    <x v="11"/>
    <x v="7"/>
    <s v="CC1"/>
    <s v="BIEN DE USO "/>
    <s v="TALLER"/>
  </r>
  <r>
    <d v="2026-02-11T00:00:00"/>
    <s v="Franklin Santiago Boglich Srl"/>
    <s v="FA-A 00009-00043964"/>
    <s v="OC 0001-00004685: MANTENIMIENTO PREVENTIVO_x000a_Aceite motor plus -50_x000a_para Komatzu y Manitub "/>
    <n v="133480"/>
    <n v="2"/>
    <s v="UN "/>
    <n v="2280.4404"/>
    <s v="OPEX"/>
    <s v="VARIABLE"/>
    <s v="DIRECTO"/>
    <x v="11"/>
    <x v="7"/>
    <s v="CC1"/>
    <s v="BIEN DE USO "/>
    <s v="TALLER"/>
  </r>
  <r>
    <d v="2026-02-26T00:00:00"/>
    <s v="Antonini, Nicolas Ezequiel"/>
    <s v="FA-C 00001-00000029"/>
    <s v="MANTENIMIENTO PREVENTIVO_x000a_Servicio de refrigeración . Limpieza de aire Giuli "/>
    <n v="70000"/>
    <n v="1"/>
    <s v="UN "/>
    <n v="2269.2066"/>
    <s v="OPEX"/>
    <s v="VARIABLE"/>
    <s v="INDIRECTO"/>
    <x v="11"/>
    <x v="1"/>
    <s v="CC1"/>
    <s v="MANTENIMIENTO Y ORDEN"/>
    <s v="INTENDENCIA"/>
  </r>
  <r>
    <d v="2026-02-12T00:00:00"/>
    <s v="Carrizo, Juan Mario"/>
    <s v="FA-C 00001-00000198"/>
    <s v="REPARACIONES_x000a_Reparacion centrifuga 5.5 hp. 380 v"/>
    <n v="320000"/>
    <n v="1"/>
    <s v="UN "/>
    <n v="2259.1088"/>
    <s v="OPEX"/>
    <s v="VARIABLE"/>
    <s v="INDIRECTO"/>
    <x v="13"/>
    <x v="7"/>
    <s v="CC1"/>
    <s v="BIEN DE USO"/>
    <s v="LABORATORIO"/>
  </r>
  <r>
    <d v="2026-02-19T00:00:00"/>
    <s v="Amx Argentina Sociedad Anonima"/>
    <s v="FA-A 01331-02010704"/>
    <s v="SERVICIOS"/>
    <n v="13912.33"/>
    <n v="1"/>
    <s v="UN "/>
    <n v="2226.9598999999998"/>
    <s v="OPEX"/>
    <s v="VARIABLE"/>
    <s v="INDIRECTO"/>
    <x v="4"/>
    <x v="5"/>
    <s v="CC1"/>
    <s v="SISTEMA"/>
    <s v="ADM"/>
  </r>
  <r>
    <d v="2026-02-04T00:00:00"/>
    <s v="Acumuladores Argentinos Srl(W)"/>
    <s v="FA-A 00004-00007156"/>
    <s v="OC 0001-00004514: REPOSICION_x000a_bateria automotor 110 amp_x000a_Para Iveco Tector 320"/>
    <n v="185950.41"/>
    <n v="2"/>
    <s v="UN "/>
    <n v="2193.2156"/>
    <s v="OPEX"/>
    <s v="VARIABLE"/>
    <s v="INDIRECTO"/>
    <x v="10"/>
    <x v="6"/>
    <s v="CC1"/>
    <s v="BIEN DE USO"/>
    <s v="TALLER"/>
  </r>
  <r>
    <d v="2026-02-18T00:00:00"/>
    <s v="Cornaglia, Adrian Claudio"/>
    <s v="OCOM/2026/0142"/>
    <s v="HONORARIOS_x000a_Gasto Tomi. B"/>
    <n v="36600"/>
    <n v="1"/>
    <s v="UN "/>
    <n v="2188.3535000000002"/>
    <s v="OPEX"/>
    <s v="VARIABLE"/>
    <s v="INDIRECTO"/>
    <x v="4"/>
    <x v="3"/>
    <s v="CC1"/>
    <s v="LEGALES"/>
    <s v="ADM"/>
  </r>
  <r>
    <d v="2026-02-05T00:00:00"/>
    <s v="Trimerce Repuestos S. R. L."/>
    <s v="FA-A 00001-00007469"/>
    <s v="OC 0001-00004520: REPARACIONES_x000a_Registro embrague 1114"/>
    <n v="30000"/>
    <n v="1"/>
    <s v="UN "/>
    <n v="2170.4160999999999"/>
    <s v="OPEX"/>
    <s v="VARIABLE"/>
    <s v="INDIRECTO"/>
    <x v="13"/>
    <x v="3"/>
    <s v="CC1"/>
    <s v="BIEN DE USO"/>
    <s v="TALLER"/>
  </r>
  <r>
    <d v="2026-02-25T00:00:00"/>
    <s v="Bollini, Tomas Maria"/>
    <s v="OCOM/2026/0166"/>
    <s v="SERVICIOS_x000a_pago de cartas"/>
    <n v="154000"/>
    <n v="1"/>
    <s v="UN "/>
    <n v="2166.0695000000001"/>
    <s v="OPEX"/>
    <s v="VARIABLE"/>
    <s v="INDIRECTO"/>
    <x v="4"/>
    <x v="4"/>
    <s v="CC1"/>
    <s v="LEGALES"/>
    <s v="ADM"/>
  </r>
  <r>
    <d v="2026-02-11T00:00:00"/>
    <s v="Cg Rodamientos S. R. L."/>
    <s v="FA-A 00002-00001548"/>
    <s v="REPARACIONES"/>
    <n v="8264.4699999999993"/>
    <n v="2"/>
    <s v="UN "/>
    <n v="2152.0086999999999"/>
    <s v="OPEX"/>
    <s v="VARIABLE"/>
    <s v="INDIRECTO"/>
    <x v="13"/>
    <x v="5"/>
    <s v="CC1"/>
    <s v="BIEN DE USO"/>
    <s v="TALLER"/>
  </r>
  <r>
    <d v="2026-02-26T00:00:00"/>
    <s v="Calderon, Alejandro Pablo"/>
    <s v="FA-A 00006-00000023"/>
    <s v="REPOSICION_x000a_luces Komatsu"/>
    <n v="16528.939999999999"/>
    <n v="1"/>
    <s v="UN "/>
    <n v="2152.0066000000002"/>
    <s v="OPEX"/>
    <s v="VARIABLE"/>
    <s v="INDIRECTO"/>
    <x v="10"/>
    <x v="5"/>
    <s v="CC1"/>
    <s v="BIEN DE USO"/>
    <s v="TALLER"/>
  </r>
  <r>
    <d v="2026-02-18T00:00:00"/>
    <s v="Rotmistrovsky, Lidia Yanina"/>
    <s v="FA-A 00003-00000867"/>
    <s v="HONORARIOS_x000a_legalizacion y certificacion"/>
    <n v="175000"/>
    <n v="1"/>
    <s v="UN "/>
    <n v="2141.3669"/>
    <s v="OPEX"/>
    <s v="VARIABLE"/>
    <s v="INDIRECTO"/>
    <x v="4"/>
    <x v="7"/>
    <s v="CC1"/>
    <s v="LEGALES"/>
    <s v="ADM"/>
  </r>
  <r>
    <d v="2026-02-10T00:00:00"/>
    <s v="Mercado Pago"/>
    <s v="OCOM/2026/0128"/>
    <s v="OC 0001-00003959: SERVICIOS_x000a_Para boleta se senasa "/>
    <n v="150000"/>
    <n v="1"/>
    <s v="UN "/>
    <n v="2117.9144999999999"/>
    <s v="OPEX"/>
    <s v="FIJO"/>
    <s v="DIRECTO"/>
    <x v="4"/>
    <x v="7"/>
    <s v="CC1"/>
    <s v="SENASA"/>
    <s v="LABORATORIO"/>
  </r>
  <r>
    <d v="2026-02-03T00:00:00"/>
    <s v="Antonini, Nicolas Ezequiel"/>
    <s v="FA-C 00001-00000025"/>
    <s v="OC 0001-00004475: MANTENIMIENTO PREVENTIVO_x000a_Servicio de refrigeración . limpieza de 2 unidades interiores de aire acondicionado split y control de funcionamiento .   "/>
    <n v="150000"/>
    <n v="1"/>
    <s v="UN "/>
    <n v="2109.808"/>
    <s v="OPEX"/>
    <s v="VARIABLE"/>
    <s v="INDIRECTO"/>
    <x v="11"/>
    <x v="4"/>
    <s v="CC1"/>
    <s v="MANTENIMIENTO Y ORDEN"/>
    <s v="INTENDENCIA"/>
  </r>
  <r>
    <d v="2026-02-28T00:00:00"/>
    <s v="IMPUESTOS"/>
    <s v="imp2"/>
    <s v="IMPUESTOS"/>
    <n v="5039229.71"/>
    <n v="1"/>
    <s v="UN "/>
    <n v="2048.6106"/>
    <s v="OPEX"/>
    <s v="VARIABLE"/>
    <s v="INDIRECTO"/>
    <x v="7"/>
    <x v="8"/>
    <s v="CC1"/>
    <s v="GASTOS BANCARIOS"/>
    <s v="COMPOST &amp; FERTILIZANTES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043.615"/>
    <s v="OPEX"/>
    <s v="VARIABLE"/>
    <s v="DIRECTO"/>
    <x v="6"/>
    <x v="1"/>
    <s v="CC1"/>
    <s v="PROYECTO 9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043.615"/>
    <s v="OPEX"/>
    <s v="VARIABLE"/>
    <s v="DIRECTO"/>
    <x v="6"/>
    <x v="1"/>
    <s v="CC1"/>
    <s v="PROYECTO 9"/>
    <s v="BACHAS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043.615"/>
    <s v="OPEX"/>
    <s v="VARIABLE"/>
    <s v="DIRECTO"/>
    <x v="6"/>
    <x v="1"/>
    <s v="CC1"/>
    <s v="EPP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043.615"/>
    <s v="OPEX"/>
    <s v="VARIABLE"/>
    <s v="DIRECTO"/>
    <x v="6"/>
    <x v="1"/>
    <s v="CC1"/>
    <s v="EPP"/>
    <s v="BACHAS"/>
  </r>
  <r>
    <d v="2026-02-18T00:00:00"/>
    <s v="Trimerce Repuestos S. R. L."/>
    <s v="FA-A 00001-00007529"/>
    <s v="REPARACIONES_x000a_Valvula"/>
    <n v="120000"/>
    <n v="1"/>
    <s v="UN "/>
    <n v="2042.2941000000001"/>
    <s v="OPEX"/>
    <s v="VARIABLE"/>
    <s v="INDIRECTO"/>
    <x v="13"/>
    <x v="4"/>
    <s v="CC1"/>
    <s v="BIEN DE USO"/>
    <s v="TALLER"/>
  </r>
  <r>
    <d v="2026-02-20T00:00:00"/>
    <s v="Adhoc S.A.(W)"/>
    <s v="FA-A 00003-00021527"/>
    <s v="SERVICIOS_x000a_horas de consultoria"/>
    <n v="237122.18"/>
    <n v="1"/>
    <s v="UN "/>
    <n v="2025.5581999999999"/>
    <s v="OPEX"/>
    <s v="FIJO"/>
    <s v="INDIRECTO"/>
    <x v="4"/>
    <x v="7"/>
    <s v="CC1"/>
    <s v="SISTEMA"/>
    <s v="ADM"/>
  </r>
  <r>
    <d v="2026-02-05T00:00:00"/>
    <s v="Strupeni, Federico Lisandro"/>
    <s v="FA-A 00008-00000024"/>
    <s v="OC 0001-00004545: SERVICIOS_x000a_Servicio de monitoreo básico _x000a_Ex campo serraico "/>
    <n v="41218.54"/>
    <n v="1"/>
    <s v="UN "/>
    <n v="1978.789"/>
    <s v="OPEX"/>
    <s v="VARIABLE"/>
    <s v="INDIRECTO"/>
    <x v="4"/>
    <x v="2"/>
    <s v="CC1"/>
    <s v="SISTEMA"/>
    <s v="ADM"/>
  </r>
  <r>
    <d v="2026-02-05T00:00:00"/>
    <s v="Strupeni, Federico Lisandro"/>
    <s v="FA-A 00008-00000021"/>
    <s v="OC 0001-00004543: SERVICIOS_x000a_Servicio de monitoreo básico _x000a_Administración "/>
    <n v="41218.54"/>
    <n v="1"/>
    <s v="UN "/>
    <n v="1978.789"/>
    <s v="OPEX"/>
    <s v="VARIABLE"/>
    <s v="INDIRECTO"/>
    <x v="4"/>
    <x v="2"/>
    <s v="CC1"/>
    <s v="SISTEMA"/>
    <s v="ADM"/>
  </r>
  <r>
    <d v="2026-02-28T00:00:00"/>
    <s v="IMPUESTOS"/>
    <s v="imp3"/>
    <s v="IMPUESTOS"/>
    <n v="32811.49"/>
    <n v="1"/>
    <s v="UN "/>
    <n v="1961.8344"/>
    <s v="OPEX"/>
    <s v="VARIABLE"/>
    <s v="INDIRECTO"/>
    <x v="7"/>
    <x v="3"/>
    <s v="CC1"/>
    <s v="IB"/>
    <s v="DISP. FINAL RESIDUOS LÍQUIDOS"/>
  </r>
  <r>
    <d v="2026-02-26T00:00:00"/>
    <s v="Mercado Pago"/>
    <s v="OCOM/2026/0169"/>
    <s v="SERVICIOS_x000a_Pago de seguro de camiones"/>
    <n v="400000"/>
    <n v="1"/>
    <s v="UN "/>
    <n v="1949.5250000000001"/>
    <s v="OPEX"/>
    <s v="VARIABLE"/>
    <s v="INDIRECTO"/>
    <x v="4"/>
    <x v="6"/>
    <s v="CC1"/>
    <s v="SEGURO"/>
    <s v="INTENDENCIA"/>
  </r>
  <r>
    <d v="2026-02-09T00:00:00"/>
    <s v="Gomeria Donatti S. R. L."/>
    <s v="FA-A 00003-00024046"/>
    <s v="OC 0001-00004610: REPARACIONES"/>
    <n v="14876.03"/>
    <n v="1"/>
    <s v="UN "/>
    <n v="1936.8059000000001"/>
    <s v="OPEX"/>
    <s v="VARIABLE"/>
    <s v="DIRECTO"/>
    <x v="13"/>
    <x v="5"/>
    <s v="CC1"/>
    <s v="BIEN DE USO "/>
    <s v="TALLER"/>
  </r>
  <r>
    <d v="2026-02-13T00:00:00"/>
    <s v="Pascual Materiales S. R. L."/>
    <s v="FA-A 00001-00000466"/>
    <s v="INVERSION_x000a_Materiales solicitados por Marcelo Martínez "/>
    <n v="113719.01"/>
    <n v="1"/>
    <s v="UN "/>
    <n v="1935.3972000000001"/>
    <s v="CAPEX"/>
    <s v="VARIABLE"/>
    <s v="INDIRECTO"/>
    <x v="2"/>
    <x v="4"/>
    <s v="CC1"/>
    <s v="PROYECTO 9"/>
    <s v="INTENDENCIA"/>
  </r>
  <r>
    <d v="2026-02-26T00:00:00"/>
    <s v="Tisone Emanuel (W)"/>
    <s v="OCOM/2026/0167"/>
    <s v="REPOSICION_x000a_100 remitos R, x triplicado del nª 0003-10201 al 10300"/>
    <n v="40000"/>
    <n v="1"/>
    <s v="UN "/>
    <n v="1920.2902999999999"/>
    <s v="OPEX"/>
    <s v="VARIABLE"/>
    <s v="INDIRECTO"/>
    <x v="10"/>
    <x v="2"/>
    <s v="CC1"/>
    <s v="LIBRERÍA"/>
    <s v="ADM"/>
  </r>
  <r>
    <d v="2026-02-13T00:00:00"/>
    <s v="Tisone Emanuel (W)"/>
    <s v="OCOM/2026/0141"/>
    <s v="REPOSICION_x000a_100 remitos     &quot;R&quot; x triplicados del 3 nª 3-10001 l 10100"/>
    <n v="40000"/>
    <n v="1"/>
    <s v="UN "/>
    <n v="1920.2902999999999"/>
    <s v="OPEX"/>
    <s v="VARIABLE"/>
    <s v="INDIRECTO"/>
    <x v="10"/>
    <x v="2"/>
    <s v="CC1"/>
    <s v="LIBRERÍA"/>
    <s v="ADM"/>
  </r>
  <r>
    <d v="2026-02-26T00:00:00"/>
    <s v="Berardi, Alberto Jose -"/>
    <s v="FA-C 00005-00000217"/>
    <s v="SERVICIOS_x000a_visita 05/02"/>
    <n v="59200"/>
    <n v="1"/>
    <s v="UN "/>
    <n v="1919.1004"/>
    <s v="OPEX"/>
    <s v="VARIABLE"/>
    <s v="INDIRECTO"/>
    <x v="4"/>
    <x v="1"/>
    <s v="CC1"/>
    <s v="HABILITACIONES Y CERT"/>
    <s v="ADM"/>
  </r>
  <r>
    <d v="2026-02-06T00:00:00"/>
    <s v="Mollard, Martin  Enrique"/>
    <s v="FA-A 00004-00011380"/>
    <s v="INSUMOS_x000a_diferencia de guantes EPP"/>
    <n v="48512.4"/>
    <n v="1"/>
    <s v="UN "/>
    <n v="1902.8918000000001"/>
    <s v="OPEX"/>
    <s v="VARIABLE"/>
    <s v="DIRECTO"/>
    <x v="8"/>
    <x v="1"/>
    <s v="CC1"/>
    <s v="EPP"/>
    <s v="BACHAS"/>
  </r>
  <r>
    <d v="2026-02-02T00:00:00"/>
    <s v="Acosta, Roberto Maximiliano"/>
    <s v="FA-C 00001-00000675"/>
    <s v="OC 0001-00004469: SERVICIOS_x000a_Ajuste ipc diciembre 2025 del 2,8%_x000a_"/>
    <n v="132330"/>
    <n v="1"/>
    <s v="UN "/>
    <n v="1861.2726"/>
    <s v="OPEX"/>
    <s v="VARIABLE"/>
    <s v="INDIRECTO"/>
    <x v="4"/>
    <x v="4"/>
    <s v="CC1"/>
    <s v="LIMPIEZA"/>
    <s v="INTENDENCIA"/>
  </r>
  <r>
    <d v="2026-02-26T00:00:00"/>
    <s v="Mastrangelo Productos Electricos Sa"/>
    <s v="FA-A 00015-00069811"/>
    <s v="INVERSION_x000a_para puesta en marcha de caldera_x000a_"/>
    <n v="209816.3"/>
    <n v="1"/>
    <s v="UN "/>
    <n v="1792.3043"/>
    <s v="CAPEX"/>
    <s v="VARIABLE"/>
    <s v="DIRECTO"/>
    <x v="2"/>
    <x v="7"/>
    <s v="CC1"/>
    <s v="BIEN DE USO"/>
    <s v="INTENDENCIA"/>
  </r>
  <r>
    <d v="2026-02-03T00:00:00"/>
    <s v="Cesar Javier Wagner"/>
    <s v="OCOM/2026/0120"/>
    <s v="OC 0001-00004510: REPARACIONES_x000a_Centrifuga Laboratorio "/>
    <n v="250000"/>
    <n v="1"/>
    <s v="UN "/>
    <n v="1764.9286999999999"/>
    <s v="OPEX"/>
    <s v="VARIABLE"/>
    <s v="INDIRECTO"/>
    <x v="13"/>
    <x v="7"/>
    <s v="CC1"/>
    <s v="BIEN DE USO"/>
    <s v="LABORATORIO"/>
  </r>
  <r>
    <d v="2026-02-10T00:00:00"/>
    <s v="Empresa Provincial De La Energia De Santa Fe (W)"/>
    <s v="FA-A 00069-00037349"/>
    <s v="OC 0001-00003944: ENERGIA_x000a_Luz "/>
    <n v="20913570.399999999"/>
    <n v="1"/>
    <s v="UN "/>
    <n v="1671.9074000000001"/>
    <s v="OPEX"/>
    <s v="VARIABLE"/>
    <s v="DIRECTO"/>
    <x v="5"/>
    <x v="8"/>
    <s v="CC14"/>
    <s v="ENERGIA"/>
    <s v="COMPOST &amp; FERTILIZANTES"/>
  </r>
  <r>
    <d v="2026-02-03T00:00:00"/>
    <s v="Gomeria Donatti S. R. L."/>
    <s v="FA-A 00003-00023887"/>
    <s v="OC 0001-00004466: REPARACIONES_x000a_Parche yale _x000a_Parche camión  (Rey Rolando)"/>
    <n v="34710.74"/>
    <n v="1"/>
    <s v="UN "/>
    <n v="1666.3676"/>
    <s v="OPEX"/>
    <s v="VARIABLE"/>
    <s v="DIRECTO"/>
    <x v="13"/>
    <x v="2"/>
    <s v="CC1"/>
    <s v="BIEN DE USO "/>
    <s v="TALLER"/>
  </r>
  <r>
    <d v="2026-02-25T00:00:00"/>
    <s v="Calderon, Alejandro Pablo"/>
    <s v="FA-A 00006-00000022"/>
    <s v="REPOSICION_x000a_luces Komatsu"/>
    <n v="192000"/>
    <n v="1"/>
    <s v="UN "/>
    <n v="1640.1130000000001"/>
    <s v="OPEX"/>
    <s v="VARIABLE"/>
    <s v="INDIRECTO"/>
    <x v="10"/>
    <x v="7"/>
    <s v="CC1"/>
    <s v="BIEN DE USO"/>
    <s v="TALLER"/>
  </r>
  <r>
    <d v="2026-02-05T00:00:00"/>
    <s v="Strupeni, Federico Lisandro"/>
    <s v="FA-A 00008-00000024"/>
    <s v="OC 0001-00004545: SERVICIOS_x000a_Servicio de monitoreo básico _x000a_Ex campo serraico "/>
    <n v="41218.54"/>
    <n v="1"/>
    <s v="UN "/>
    <n v="1616.7911999999999"/>
    <s v="OPEX"/>
    <s v="VARIABLE"/>
    <s v="INDIRECTO"/>
    <x v="4"/>
    <x v="1"/>
    <s v="CC1"/>
    <s v="SISTEMA"/>
    <s v="ADM"/>
  </r>
  <r>
    <d v="2026-02-05T00:00:00"/>
    <s v="Strupeni, Federico Lisandro"/>
    <s v="FA-A 00008-00000021"/>
    <s v="OC 0001-00004543: SERVICIOS_x000a_Servicio de monitoreo básico _x000a_Administración "/>
    <n v="41218.54"/>
    <n v="1"/>
    <s v="UN "/>
    <n v="1616.7911999999999"/>
    <s v="OPEX"/>
    <s v="VARIABLE"/>
    <s v="INDIRECTO"/>
    <x v="4"/>
    <x v="1"/>
    <s v="CC1"/>
    <s v="SISTEMA"/>
    <s v="ADM"/>
  </r>
  <r>
    <d v="2026-02-02T00:00:00"/>
    <s v="Acosta, Roberto Maximiliano"/>
    <s v="FA-C 00001-00000676"/>
    <s v="OC 0001-00004470: PRODUCTO_x000a_Bolsa residuos 15u 46x60 y 15u 60x90"/>
    <n v="27000"/>
    <n v="1"/>
    <s v="UN "/>
    <n v="1614.3590999999999"/>
    <s v="OPEX"/>
    <s v="VARIABLE"/>
    <s v="INDIRECTO"/>
    <x v="1"/>
    <x v="3"/>
    <s v="CC1"/>
    <s v="CONSUMIBLE"/>
    <s v="INTENDENCIA"/>
  </r>
  <r>
    <d v="2026-02-05T00:00:00"/>
    <s v="Gomeria Donatti S. R. L."/>
    <s v="FA-A 00003-00023954"/>
    <s v="REPARACIONES"/>
    <n v="12396.69"/>
    <n v="1"/>
    <s v="UN "/>
    <n v="1614.0048999999999"/>
    <s v="OPEX"/>
    <s v="VARIABLE"/>
    <s v="DIRECTO"/>
    <x v="13"/>
    <x v="5"/>
    <s v="CC1"/>
    <s v="BIEN DE USO "/>
    <s v="TALLER"/>
  </r>
  <r>
    <d v="2026-02-23T00:00:00"/>
    <s v="American Express Argentina S. A."/>
    <s v="OCOM/2026/0163"/>
    <s v="PERSONAL_x000a_tarjeta benjamin"/>
    <n v="328107.75"/>
    <n v="1"/>
    <s v="UN "/>
    <n v="1599.1356000000001"/>
    <s v="OPEX"/>
    <s v="VARIABLE"/>
    <s v="INDIRECTO"/>
    <x v="6"/>
    <x v="6"/>
    <s v="CC1"/>
    <s v="SISTEMA"/>
    <s v="ADM"/>
  </r>
  <r>
    <d v="2026-02-02T00:00:00"/>
    <s v="Electric Litoral S.R.L."/>
    <s v="FA-A 00001-00000504"/>
    <s v="OC 0001-00004432: MANTENIMIENTO PREVENTIVO_x000a_lamparas infrarojas 250w e 27"/>
    <n v="13501.37"/>
    <n v="20"/>
    <s v="UN "/>
    <n v="1592.4360999999999"/>
    <s v="OPEX"/>
    <s v="VARIABLE"/>
    <s v="INDIRECTO"/>
    <x v="11"/>
    <x v="6"/>
    <s v="CC1"/>
    <s v="BIEN DE USO "/>
    <s v="TALLER"/>
  </r>
  <r>
    <d v="2026-02-06T00:00:00"/>
    <s v="Pascual Materiales S. R. L."/>
    <s v="FA-A 00001-00000458"/>
    <s v="OC 0001-00004558: INVERSION_x000a_Agregado x cambio de $ "/>
    <n v="33124.14"/>
    <n v="1"/>
    <s v="UN "/>
    <n v="1590.1992"/>
    <s v="CAPEX"/>
    <s v="VARIABLE"/>
    <s v="INDIRECTO"/>
    <x v="2"/>
    <x v="2"/>
    <s v="CC1"/>
    <s v="PROYECTO 9"/>
    <s v="INTENDENCIA"/>
  </r>
  <r>
    <d v="2026-02-25T00:00:00"/>
    <s v="Salinas, Santiago Francisco"/>
    <s v="FA-C 00002-00000528"/>
    <s v="SERVICIOS_x000a_asesoramiento Técnico Profesional SENASA, Direccion Técnica 02-2026"/>
    <n v="40000"/>
    <n v="1"/>
    <s v="UN "/>
    <n v="1587.0168000000001"/>
    <s v="OPEX"/>
    <s v="VARIABLE"/>
    <s v="INDIRECTO"/>
    <x v="4"/>
    <x v="2"/>
    <s v="CC1"/>
    <s v="SISTEMA"/>
    <s v="ADM"/>
  </r>
  <r>
    <d v="2026-02-11T00:00:00"/>
    <s v="Franklin Santiago Boglich Srl"/>
    <s v="FA-A 00009-00043964"/>
    <s v="OC 0001-00004685: MANTENIMIENTO PREVENTIVO_x000a_Aceite motor plus -50_x000a_para Komatzu y Manitub "/>
    <n v="133480"/>
    <n v="2"/>
    <s v="UN "/>
    <n v="1574.3467000000001"/>
    <s v="OPEX"/>
    <s v="VARIABLE"/>
    <s v="DIRECTO"/>
    <x v="11"/>
    <x v="6"/>
    <s v="CC1"/>
    <s v="BIEN DE USO "/>
    <s v="TALLER"/>
  </r>
  <r>
    <d v="2026-02-04T00:00:00"/>
    <s v="Bollini, Tomas Maria"/>
    <s v="OCOM/2026/0121"/>
    <s v="OC 0001-00004269: PERSONAL_x000a_Carta documento - Pilar Maschwitz"/>
    <n v="71370"/>
    <n v="1"/>
    <s v="UN "/>
    <n v="1571.5255999999999"/>
    <s v="OPEX"/>
    <s v="VARIABLE"/>
    <s v="INDIRECTO"/>
    <x v="6"/>
    <x v="4"/>
    <s v="CC1"/>
    <s v="LEGALES"/>
    <s v="ADM"/>
  </r>
  <r>
    <d v="2026-02-26T00:00:00"/>
    <s v="Tisone Emanuel (W)"/>
    <s v="OCOM/2026/0167"/>
    <s v="REPOSICION_x000a_100 remitos R, x triplicado del nª 0003-10201 al 10300"/>
    <n v="40000"/>
    <n v="1"/>
    <s v="UN "/>
    <n v="1568.9943000000001"/>
    <s v="OPEX"/>
    <s v="VARIABLE"/>
    <s v="INDIRECTO"/>
    <x v="10"/>
    <x v="1"/>
    <s v="CC1"/>
    <s v="LIBRERÍA"/>
    <s v="ADM"/>
  </r>
  <r>
    <d v="2026-02-13T00:00:00"/>
    <s v="Tisone Emanuel (W)"/>
    <s v="OCOM/2026/0141"/>
    <s v="REPOSICION_x000a_100 remitos     &quot;R&quot; x triplicados del 3 nª 3-10001 l 10100"/>
    <n v="40000"/>
    <n v="1"/>
    <s v="UN "/>
    <n v="1568.9943000000001"/>
    <s v="OPEX"/>
    <s v="VARIABLE"/>
    <s v="INDIRECTO"/>
    <x v="10"/>
    <x v="1"/>
    <s v="CC1"/>
    <s v="LIBRERÍA"/>
    <s v="ADM"/>
  </r>
  <r>
    <d v="2026-02-12T00:00:00"/>
    <s v="Carrizo, Juan Mario"/>
    <s v="FA-C 00001-00000198"/>
    <s v="REPARACIONES_x000a_Reparacion centrifuga 5.5 hp. 380 v"/>
    <n v="320000"/>
    <n v="1"/>
    <s v="UN "/>
    <n v="1559.62"/>
    <s v="OPEX"/>
    <s v="VARIABLE"/>
    <s v="INDIRECTO"/>
    <x v="13"/>
    <x v="6"/>
    <s v="CC1"/>
    <s v="BIEN DE USO"/>
    <s v="LABORATORIO"/>
  </r>
  <r>
    <d v="2026-02-25T00:00:00"/>
    <s v="Picatto, Santiago"/>
    <s v="FA-A 00002-00004606"/>
    <s v="INSUMOS_x000a_consumibles para laboratorio"/>
    <n v="180410"/>
    <n v="1"/>
    <s v="UN "/>
    <n v="1541.1081999999999"/>
    <s v="OPEX"/>
    <s v="VARIABLE"/>
    <s v="INDIRECTO"/>
    <x v="1"/>
    <x v="7"/>
    <s v="CC1"/>
    <s v="CONSUMIBLE"/>
    <s v="LABORATORIO"/>
  </r>
  <r>
    <d v="2026-02-19T00:00:00"/>
    <s v="Pascual Materiales S. R. L."/>
    <s v="FA-A 00001-00000469"/>
    <s v="INVERSION_x000a_Ladrillos - piedra - ceresita PP 15614"/>
    <n v="178359.7"/>
    <n v="1"/>
    <s v="UN "/>
    <n v="1523.5941"/>
    <s v="CAPEX"/>
    <s v="VARIABLE"/>
    <s v="INDIRECTO"/>
    <x v="2"/>
    <x v="7"/>
    <s v="CC1"/>
    <s v="PROYECTO 9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1523.5941"/>
    <s v="CAPEX"/>
    <s v="VARIABLE"/>
    <s v="INDIRECTO"/>
    <x v="2"/>
    <x v="7"/>
    <s v="CC1"/>
    <s v="PROYECTO 9"/>
    <s v="CEREAL &amp; POLVILLO"/>
  </r>
  <r>
    <d v="2026-02-19T00:00:00"/>
    <s v="Pascual Materiales S. R. L."/>
    <s v="FA-A 00001-00000469"/>
    <s v="INVERSION_x000a_Ladrillos - piedra - ceresita PP 15614"/>
    <n v="178359.7"/>
    <n v="1"/>
    <s v="UN "/>
    <n v="1523.5941"/>
    <s v="CAPEX"/>
    <s v="VARIABLE"/>
    <s v="INDIRECTO"/>
    <x v="2"/>
    <x v="7"/>
    <s v="CC1"/>
    <s v="EPP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1523.5941"/>
    <s v="CAPEX"/>
    <s v="VARIABLE"/>
    <s v="INDIRECTO"/>
    <x v="2"/>
    <x v="7"/>
    <s v="CC1"/>
    <s v="EPP"/>
    <s v="CEREAL &amp; POLVILLO"/>
  </r>
  <r>
    <d v="2026-02-23T00:00:00"/>
    <s v="American Express Argentina S. A."/>
    <s v="OCOM/2026/0162"/>
    <s v="PERSONAL_x000a_B. FERREYRA"/>
    <n v="25198.74"/>
    <n v="1"/>
    <s v="UN "/>
    <n v="1506.6597999999999"/>
    <s v="OPEX"/>
    <s v="VARIABLE"/>
    <s v="INDIRECTO"/>
    <x v="6"/>
    <x v="3"/>
    <s v="CC1"/>
    <s v="SISTEMA"/>
    <s v="ADM"/>
  </r>
  <r>
    <d v="2026-02-18T00:00:00"/>
    <s v="Rotmistrovsky, Lidia Yanina"/>
    <s v="FA-A 00003-00000867"/>
    <s v="HONORARIOS_x000a_legalizacion y certificacion"/>
    <n v="175000"/>
    <n v="1"/>
    <s v="UN "/>
    <n v="1478.3344999999999"/>
    <s v="OPEX"/>
    <s v="VARIABLE"/>
    <s v="INDIRECTO"/>
    <x v="4"/>
    <x v="6"/>
    <s v="CC1"/>
    <s v="LEGALES"/>
    <s v="ADM"/>
  </r>
  <r>
    <d v="2026-02-10T00:00:00"/>
    <s v="Mercado Pago"/>
    <s v="OCOM/2026/0128"/>
    <s v="OC 0001-00003959: SERVICIOS_x000a_Para boleta se senasa "/>
    <n v="150000"/>
    <n v="1"/>
    <s v="UN "/>
    <n v="1462.1437000000001"/>
    <s v="OPEX"/>
    <s v="FIJO"/>
    <s v="DIRECTO"/>
    <x v="4"/>
    <x v="6"/>
    <s v="CC1"/>
    <s v="SENASA"/>
    <s v="LABORATORIO"/>
  </r>
  <r>
    <d v="2026-02-18T00:00:00"/>
    <s v="Cornaglia, Adrian Claudio"/>
    <s v="OCOM/2026/0142"/>
    <s v="HONORARIOS_x000a_Gasto Tomi. B"/>
    <n v="36600"/>
    <n v="1"/>
    <s v="UN "/>
    <n v="1452.1204"/>
    <s v="OPEX"/>
    <s v="VARIABLE"/>
    <s v="INDIRECTO"/>
    <x v="4"/>
    <x v="2"/>
    <s v="CC1"/>
    <s v="LEGALES"/>
    <s v="ADM"/>
  </r>
  <r>
    <d v="2026-02-05T00:00:00"/>
    <s v="Trimerce Repuestos S. R. L."/>
    <s v="FA-A 00001-00007469"/>
    <s v="OC 0001-00004520: REPARACIONES_x000a_Registro embrague 1114"/>
    <n v="30000"/>
    <n v="1"/>
    <s v="UN "/>
    <n v="1440.2176999999999"/>
    <s v="OPEX"/>
    <s v="VARIABLE"/>
    <s v="INDIRECTO"/>
    <x v="13"/>
    <x v="2"/>
    <s v="CC1"/>
    <s v="BIEN DE USO"/>
    <s v="TALLER"/>
  </r>
  <r>
    <d v="2026-02-02T00:00:00"/>
    <s v="La Casa Del Envase Plastico S.R.L."/>
    <s v="FA-A 00008-00038031"/>
    <s v="INSUMOS_x000a_laboratorio"/>
    <n v="357.83"/>
    <n v="100"/>
    <s v="UN "/>
    <n v="1407.7873999999999"/>
    <s v="OPEX"/>
    <s v="VARIABLE"/>
    <s v="INDIRECTO"/>
    <x v="1"/>
    <x v="4"/>
    <s v="CC1"/>
    <s v="CONSUMIBLE"/>
    <s v="LABORATORIO"/>
  </r>
  <r>
    <d v="2026-02-04T00:00:00"/>
    <s v="Mercado Pago"/>
    <s v="OCOM/2026/0116"/>
    <s v="OC 0001-00004499: SERVICIOS _x000a_Botines"/>
    <n v="100000"/>
    <n v="1"/>
    <s v="UN "/>
    <n v="1406.5387000000001"/>
    <s v="OPEX"/>
    <s v="VARIABLE"/>
    <s v="DIRECTO"/>
    <x v="4"/>
    <x v="4"/>
    <s v="CC1"/>
    <s v="EPP"/>
    <s v="NFU"/>
  </r>
  <r>
    <d v="2026-02-20T00:00:00"/>
    <s v="Adhoc S.A.(W)"/>
    <s v="FA-A 00003-00021527"/>
    <s v="SERVICIOS_x000a_horas de consultoria"/>
    <n v="237122.18"/>
    <n v="1"/>
    <s v="UN "/>
    <n v="1398.3837000000001"/>
    <s v="OPEX"/>
    <s v="FIJO"/>
    <s v="INDIRECTO"/>
    <x v="4"/>
    <x v="6"/>
    <s v="CC1"/>
    <s v="SISTEMA"/>
    <s v="ADM"/>
  </r>
  <r>
    <d v="2026-02-05T00:00:00"/>
    <s v="Ventura, Laura Susana"/>
    <s v="FA-A 00003-00107239"/>
    <s v="OC 0001-00004521: MANTENIMIENTO PREVENTIVO_x000a_Filtro de aire/gas para Komatzu"/>
    <n v="81828.63"/>
    <n v="1"/>
    <s v="UN "/>
    <n v="1392.6511"/>
    <s v="OPEX"/>
    <s v="VARIABLE"/>
    <s v="INDIRECTO"/>
    <x v="11"/>
    <x v="4"/>
    <s v="CC1"/>
    <s v="BIEN DE USO"/>
    <s v="TALLER"/>
  </r>
  <r>
    <d v="2026-02-06T00:00:00"/>
    <s v="Mollard, Martin  Enrique"/>
    <s v="FA-A 00004-00011368"/>
    <s v="OC 0001-00004536: INVERSION candados para casilleros"/>
    <n v="2190.09"/>
    <n v="74"/>
    <s v="UN "/>
    <n v="1384.4148"/>
    <s v="CAPEX"/>
    <s v="VARIABLE"/>
    <s v="INDIRECTO"/>
    <x v="2"/>
    <x v="7"/>
    <s v="CC1"/>
    <s v="BIEN DE USO "/>
    <s v="INTENDENCIA"/>
  </r>
  <r>
    <d v="2026-02-03T00:00:00"/>
    <s v="Gomeria Donatti S. R. L."/>
    <s v="FA-A 00003-00023887"/>
    <s v="OC 0001-00004466: REPARACIONES_x000a_Parche yale _x000a_Parche camión  (Rey Rolando)"/>
    <n v="34710.74"/>
    <n v="1"/>
    <s v="UN "/>
    <n v="1361.5238999999999"/>
    <s v="OPEX"/>
    <s v="VARIABLE"/>
    <s v="DIRECTO"/>
    <x v="13"/>
    <x v="1"/>
    <s v="CC1"/>
    <s v="BIEN DE USO "/>
    <s v="TALLER"/>
  </r>
  <r>
    <d v="2026-02-26T00:00:00"/>
    <s v="Sancor Cooperativa De Seguros Limitada (C)"/>
    <s v="OCOM/2026/0170"/>
    <s v="SERVICIOS_x000a_seguro mes Febrero 2026"/>
    <n v="187343.73"/>
    <n v="1"/>
    <s v="UN "/>
    <n v="1322.5933"/>
    <s v="OPEX"/>
    <s v="VARIABLE"/>
    <s v="INDIRECTO"/>
    <x v="4"/>
    <x v="7"/>
    <s v="CC1"/>
    <s v="SEGURO"/>
    <s v="INTENDENCIA"/>
  </r>
  <r>
    <d v="2026-02-23T00:00:00"/>
    <s v="Gomeria Donatti S. R. L."/>
    <s v="FA-A 00003-00024306"/>
    <s v="REPARACIONES"/>
    <n v="18181.82"/>
    <n v="1"/>
    <s v="UN "/>
    <n v="1315.4037000000001"/>
    <s v="OPEX"/>
    <s v="VARIABLE"/>
    <s v="DIRECTO"/>
    <x v="13"/>
    <x v="3"/>
    <s v="CC1"/>
    <s v="BIEN DE USO "/>
    <s v="TALLER"/>
  </r>
  <r>
    <d v="2026-02-28T00:00:00"/>
    <s v="IMPUESTOS"/>
    <s v="imp3"/>
    <s v="IMPUESTOS"/>
    <n v="32811.49"/>
    <n v="1"/>
    <s v="UN "/>
    <n v="1301.8096"/>
    <s v="OPEX"/>
    <s v="VARIABLE"/>
    <s v="INDIRECTO"/>
    <x v="7"/>
    <x v="2"/>
    <s v="CC1"/>
    <s v="IB"/>
    <s v="REACTORES"/>
  </r>
  <r>
    <d v="2026-02-06T00:00:00"/>
    <s v="Pascual Materiales S. R. L."/>
    <s v="FA-A 00001-00000458"/>
    <s v="OC 0001-00004558: INVERSION_x000a_Agregado x cambio de $ "/>
    <n v="33124.14"/>
    <n v="1"/>
    <s v="UN "/>
    <n v="1299.2897"/>
    <s v="CAPEX"/>
    <s v="VARIABLE"/>
    <s v="INDIRECTO"/>
    <x v="2"/>
    <x v="1"/>
    <s v="CC1"/>
    <s v="PROYECTO 9"/>
    <s v="INTENDENCIA"/>
  </r>
  <r>
    <d v="2026-02-25T00:00:00"/>
    <s v="Salinas, Santiago Francisco"/>
    <s v="FA-C 00002-00000528"/>
    <s v="SERVICIOS_x000a_asesoramiento Técnico Profesional SENASA, Direccion Técnica 02-2026"/>
    <n v="40000"/>
    <n v="1"/>
    <s v="UN "/>
    <n v="1296.6895"/>
    <s v="OPEX"/>
    <s v="VARIABLE"/>
    <s v="INDIRECTO"/>
    <x v="4"/>
    <x v="1"/>
    <s v="CC1"/>
    <s v="SISTEMA"/>
    <s v="ADM"/>
  </r>
  <r>
    <d v="2026-02-10T00:00:00"/>
    <s v="Picatto, Santiago"/>
    <s v="FA-A 00021-00004556"/>
    <s v="OC 0001-00004624: CONSUMIBLE Alcohol para laboratorio"/>
    <n v="2481"/>
    <n v="60"/>
    <s v="UN "/>
    <n v="1271.6001000000001"/>
    <s v="OPEX"/>
    <s v="VARIABLE"/>
    <s v="INDIRECTO"/>
    <x v="1"/>
    <x v="7"/>
    <s v="CC1"/>
    <s v="CONSUMIBLE"/>
    <s v="LABORATORIO"/>
  </r>
  <r>
    <d v="2026-02-04T00:00:00"/>
    <s v="El Laboral Srl"/>
    <s v="FA-A 00001-00009552"/>
    <s v="OC 0001-00004006: PERSONAL_x000a_Indumentaria_x000a_Remeras, pantalón gorras  "/>
    <n v="2555097.6"/>
    <n v="1"/>
    <s v="UN "/>
    <n v="1256.8634999999999"/>
    <s v="OPEX"/>
    <s v="VARIABLE"/>
    <s v="DIRECTO"/>
    <x v="6"/>
    <x v="8"/>
    <s v="CC1"/>
    <s v="EPP"/>
    <s v="COMPOST &amp; FERTILIZANTES"/>
  </r>
  <r>
    <d v="2026-02-18T00:00:00"/>
    <s v="Epp Y Mas S.A."/>
    <s v="FA-A 00006-00019294"/>
    <s v="HIGIENE Y SEGURIDAD_x000a_Elementos de protección personal "/>
    <n v="2528397.62"/>
    <n v="1"/>
    <s v="UN "/>
    <n v="1243.7297000000001"/>
    <s v="OPEX"/>
    <s v="VARIABLE"/>
    <s v="DIRECTO"/>
    <x v="8"/>
    <x v="8"/>
    <s v="CC1"/>
    <s v="EPP"/>
    <s v="COMPOST &amp; FERTILIZANTES"/>
  </r>
  <r>
    <d v="2026-02-19T00:00:00"/>
    <s v="Amx Argentina Sociedad Anonima"/>
    <s v="FA-A 01331-02010704"/>
    <s v="SERVICIOS"/>
    <n v="13912.33"/>
    <n v="1"/>
    <s v="UN "/>
    <n v="1237.4713999999999"/>
    <s v="OPEX"/>
    <s v="VARIABLE"/>
    <s v="INDIRECTO"/>
    <x v="4"/>
    <x v="3"/>
    <s v="CC1"/>
    <s v="SISTEMA"/>
    <s v="ADM"/>
  </r>
  <r>
    <d v="2026-02-26T00:00:00"/>
    <s v="Mastrangelo Productos Electricos Sa"/>
    <s v="FA-A 00015-00069811"/>
    <s v="INVERSION_x000a_para puesta en marcha de caldera_x000a_"/>
    <n v="209816.3"/>
    <n v="1"/>
    <s v="UN "/>
    <n v="1237.3524"/>
    <s v="CAPEX"/>
    <s v="VARIABLE"/>
    <s v="DIRECTO"/>
    <x v="2"/>
    <x v="6"/>
    <s v="CC1"/>
    <s v="BIEN DE USO"/>
    <s v="INTENDENCIA"/>
  </r>
  <r>
    <d v="2026-02-01T00:00:00"/>
    <s v="Bustamante, Eduardo Maria(W)"/>
    <s v="FA-A 00003-00000158"/>
    <s v="OC 0001-00004493: HONORARIOS_x000a_Servicios jurídicos Prestados en la ciudad autónoma de buenos aires "/>
    <n v="2500000"/>
    <n v="1"/>
    <s v="UN "/>
    <n v="1229.7608"/>
    <s v="OPEX"/>
    <s v="VARIABLE"/>
    <s v="INDIRECTO"/>
    <x v="4"/>
    <x v="8"/>
    <s v="CC1"/>
    <s v="LEGALES"/>
    <s v="ADM"/>
  </r>
  <r>
    <d v="2026-02-03T00:00:00"/>
    <s v="Cesar Javier Wagner"/>
    <s v="OCOM/2026/0120"/>
    <s v="OC 0001-00004510: REPARACIONES_x000a_Centrifuga Laboratorio "/>
    <n v="250000"/>
    <n v="1"/>
    <s v="UN "/>
    <n v="1218.4530999999999"/>
    <s v="OPEX"/>
    <s v="VARIABLE"/>
    <s v="INDIRECTO"/>
    <x v="13"/>
    <x v="6"/>
    <s v="CC1"/>
    <s v="BIEN DE USO"/>
    <s v="LABORATORIO"/>
  </r>
  <r>
    <d v="2026-02-13T00:00:00"/>
    <s v="Antonini, Nicolas Ezequiel"/>
    <s v="FA-C 00001-00000027"/>
    <s v="MANTENIMIENTO PREVENTIVO_x000a_Servicio de refrigeración . Limpieza de 3 bandejas y desagües de 3 aires. "/>
    <n v="170000"/>
    <n v="1"/>
    <s v="UN "/>
    <n v="1200.1514999999999"/>
    <s v="OPEX"/>
    <s v="VARIABLE"/>
    <s v="INDIRECTO"/>
    <x v="11"/>
    <x v="7"/>
    <s v="CC1"/>
    <s v="MANTENIMIENTO Y ORDEN"/>
    <s v="INTENDENCIA"/>
  </r>
  <r>
    <d v="2026-02-02T00:00:00"/>
    <s v="Acosta, Roberto Maximiliano"/>
    <s v="FA-C 00001-00000674"/>
    <s v="OC 0001-00004297: SERVICIOS_x000a_Servicio de limpieza enero 2026_x000a_"/>
    <n v="2950000"/>
    <n v="1"/>
    <s v="UN "/>
    <n v="1199.2709"/>
    <s v="OPEX"/>
    <s v="VARIABLE"/>
    <s v="INDIRECTO"/>
    <x v="4"/>
    <x v="8"/>
    <s v="CC1"/>
    <s v="LIMPIEZA"/>
    <s v="INTENDENCIA"/>
  </r>
  <r>
    <d v="2026-02-02T00:00:00"/>
    <s v="Gonzalez, Delia"/>
    <s v="FA-C 00001-00000012"/>
    <s v="OC 0001-00004298: SERVICIOS_x000a_Servicio de limpieza _x000a_Enero 2026"/>
    <n v="2950000"/>
    <n v="1"/>
    <s v="UN "/>
    <n v="1199.2709"/>
    <s v="OPEX"/>
    <s v="VARIABLE"/>
    <s v="INDIRECTO"/>
    <x v="4"/>
    <x v="8"/>
    <s v="CC1"/>
    <s v="LIMPIEZA"/>
    <s v="INTENDENCIA"/>
  </r>
  <r>
    <d v="2026-02-11T00:00:00"/>
    <s v="Cg Rodamientos S. R. L."/>
    <s v="FA-A 00002-00001548"/>
    <s v="REPARACIONES"/>
    <n v="8264.4699999999993"/>
    <n v="2"/>
    <s v="UN "/>
    <n v="1195.8227999999999"/>
    <s v="OPEX"/>
    <s v="VARIABLE"/>
    <s v="INDIRECTO"/>
    <x v="13"/>
    <x v="3"/>
    <s v="CC1"/>
    <s v="BIEN DE USO"/>
    <s v="TALLER"/>
  </r>
  <r>
    <d v="2026-02-26T00:00:00"/>
    <s v="Calderon, Alejandro Pablo"/>
    <s v="FA-A 00006-00000023"/>
    <s v="REPOSICION_x000a_luces Komatsu"/>
    <n v="16528.939999999999"/>
    <n v="1"/>
    <s v="UN "/>
    <n v="1195.8216"/>
    <s v="OPEX"/>
    <s v="VARIABLE"/>
    <s v="INDIRECTO"/>
    <x v="10"/>
    <x v="3"/>
    <s v="CC1"/>
    <s v="BIEN DE USO"/>
    <s v="TALLER"/>
  </r>
  <r>
    <d v="2026-02-18T00:00:00"/>
    <s v="Cornaglia, Adrian Claudio"/>
    <s v="OCOM/2026/0142"/>
    <s v="HONORARIOS_x000a_Gasto Tomi. B"/>
    <n v="36600"/>
    <n v="1"/>
    <s v="UN "/>
    <n v="1186.4709"/>
    <s v="OPEX"/>
    <s v="VARIABLE"/>
    <s v="INDIRECTO"/>
    <x v="4"/>
    <x v="1"/>
    <s v="CC1"/>
    <s v="LEGALES"/>
    <s v="ADM"/>
  </r>
  <r>
    <d v="2026-02-05T00:00:00"/>
    <s v="Trimerce Repuestos S. R. L."/>
    <s v="FA-A 00001-00007469"/>
    <s v="OC 0001-00004520: REPARACIONES_x000a_Registro embrague 1114"/>
    <n v="30000"/>
    <n v="1"/>
    <s v="UN "/>
    <n v="1176.7456999999999"/>
    <s v="OPEX"/>
    <s v="VARIABLE"/>
    <s v="INDIRECTO"/>
    <x v="13"/>
    <x v="1"/>
    <s v="CC1"/>
    <s v="BIEN DE USO"/>
    <s v="TALLER"/>
  </r>
  <r>
    <d v="2026-02-08T00:00:00"/>
    <s v="Zavalia Lagos, Marina"/>
    <s v="FA-C 00002-00000085"/>
    <s v="OC 0001-00004592: HONORARIOS_x000a_Servicios profesionales _x000a_Tomas Bollini Enero 26"/>
    <n v="2850000"/>
    <n v="1"/>
    <s v="UN "/>
    <n v="1158.6176"/>
    <s v="OPEX"/>
    <s v="VARIABLE"/>
    <s v="INDIRECTO"/>
    <x v="4"/>
    <x v="8"/>
    <s v="CC1"/>
    <s v="LEGALES"/>
    <s v="ADM"/>
  </r>
  <r>
    <d v="2026-02-25T00:00:00"/>
    <s v="Calderon, Alejandro Pablo"/>
    <s v="FA-A 00006-00000022"/>
    <s v="REPOSICION_x000a_luces Komatsu"/>
    <n v="192000"/>
    <n v="1"/>
    <s v="UN "/>
    <n v="1132.2841000000001"/>
    <s v="OPEX"/>
    <s v="VARIABLE"/>
    <s v="INDIRECTO"/>
    <x v="10"/>
    <x v="6"/>
    <s v="CC1"/>
    <s v="BIEN DE USO"/>
    <s v="TALLER"/>
  </r>
  <r>
    <d v="2026-02-19T00:00:00"/>
    <s v="Chirichigno, Mario Alejandro"/>
    <s v="FA-C 00003-00000212"/>
    <s v="INVERSION_x000a_etapa 2_x000a_proyecto 50"/>
    <n v="2727314"/>
    <n v="1"/>
    <s v="UN "/>
    <n v="1108.7418"/>
    <s v="CAPEX"/>
    <s v="VARIABLE"/>
    <s v="INDIRECTO"/>
    <x v="2"/>
    <x v="8"/>
    <s v="CC1"/>
    <s v="PROYECTO 50"/>
    <s v="INTENDENCIA"/>
  </r>
  <r>
    <d v="2026-02-25T00:00:00"/>
    <s v="Bollini, Tomas Maria"/>
    <s v="OCOM/2026/0166"/>
    <s v="SERVICIOS_x000a_pago de cartas"/>
    <n v="154000"/>
    <n v="1"/>
    <s v="UN "/>
    <n v="1087.1960999999999"/>
    <s v="OPEX"/>
    <s v="VARIABLE"/>
    <s v="INDIRECTO"/>
    <x v="4"/>
    <x v="7"/>
    <s v="CC1"/>
    <s v="LEGALES"/>
    <s v="ADM"/>
  </r>
  <r>
    <d v="2026-02-09T00:00:00"/>
    <s v="Gomeria Donatti S. R. L."/>
    <s v="FA-A 00003-00024046"/>
    <s v="OC 0001-00004610: REPARACIONES"/>
    <n v="14876.03"/>
    <n v="1"/>
    <s v="UN "/>
    <n v="1076.2393999999999"/>
    <s v="OPEX"/>
    <s v="VARIABLE"/>
    <s v="DIRECTO"/>
    <x v="13"/>
    <x v="3"/>
    <s v="CC1"/>
    <s v="BIEN DE USO "/>
    <s v="TALLER"/>
  </r>
  <r>
    <d v="2026-02-02T00:00:00"/>
    <s v="Acosta, Roberto Maximiliano"/>
    <s v="FA-C 00001-00000676"/>
    <s v="OC 0001-00004470: PRODUCTO_x000a_Bolsa residuos 15u 46x60 y 15u 60x90"/>
    <n v="27000"/>
    <n v="1"/>
    <s v="UN "/>
    <n v="1071.2363"/>
    <s v="OPEX"/>
    <s v="VARIABLE"/>
    <s v="INDIRECTO"/>
    <x v="1"/>
    <x v="2"/>
    <s v="CC1"/>
    <s v="CONSUMIBLE"/>
    <s v="INTENDENCIA"/>
  </r>
  <r>
    <d v="2026-02-25T00:00:00"/>
    <s v="Picatto, Santiago"/>
    <s v="FA-A 00002-00004606"/>
    <s v="INSUMOS_x000a_consumibles para laboratorio"/>
    <n v="180410"/>
    <n v="1"/>
    <s v="UN "/>
    <n v="1063.9342999999999"/>
    <s v="OPEX"/>
    <s v="VARIABLE"/>
    <s v="INDIRECTO"/>
    <x v="1"/>
    <x v="6"/>
    <s v="CC1"/>
    <s v="CONSUMIBLE"/>
    <s v="LABORATORIO"/>
  </r>
  <r>
    <d v="2026-02-28T00:00:00"/>
    <s v="IMPUESTOS"/>
    <s v="imp3"/>
    <s v="IMPUESTOS"/>
    <n v="32811.49"/>
    <n v="1"/>
    <s v="UN "/>
    <n v="1063.6578"/>
    <s v="OPEX"/>
    <s v="VARIABLE"/>
    <s v="INDIRECTO"/>
    <x v="7"/>
    <x v="1"/>
    <s v="CC1"/>
    <s v="IB"/>
    <s v="BACHAS"/>
  </r>
  <r>
    <d v="2026-02-03T00:00:00"/>
    <s v="Antonini, Nicolas Ezequiel"/>
    <s v="FA-C 00001-00000025"/>
    <s v="OC 0001-00004475: MANTENIMIENTO PREVENTIVO_x000a_Servicio de refrigeración . limpieza de 2 unidades interiores de aire acondicionado split y control de funcionamiento .   "/>
    <n v="150000"/>
    <n v="1"/>
    <s v="UN "/>
    <n v="1058.9572000000001"/>
    <s v="OPEX"/>
    <s v="VARIABLE"/>
    <s v="INDIRECTO"/>
    <x v="11"/>
    <x v="7"/>
    <s v="CC1"/>
    <s v="MANTENIMIENTO Y ORDEN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1051.8430000000001"/>
    <s v="CAPEX"/>
    <s v="VARIABLE"/>
    <s v="INDIRECTO"/>
    <x v="2"/>
    <x v="6"/>
    <s v="CC1"/>
    <s v="PROYECTO 9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1051.8430000000001"/>
    <s v="CAPEX"/>
    <s v="VARIABLE"/>
    <s v="INDIRECTO"/>
    <x v="2"/>
    <x v="6"/>
    <s v="CC1"/>
    <s v="PROYECTO 9"/>
    <s v="DISP. FINAL RESIDUOS SÓLIDOS"/>
  </r>
  <r>
    <d v="2026-02-19T00:00:00"/>
    <s v="Pascual Materiales S. R. L."/>
    <s v="FA-A 00001-00000469"/>
    <s v="INVERSION_x000a_Ladrillos - piedra - ceresita PP 15614"/>
    <n v="178359.7"/>
    <n v="1"/>
    <s v="UN "/>
    <n v="1051.8430000000001"/>
    <s v="CAPEX"/>
    <s v="VARIABLE"/>
    <s v="INDIRECTO"/>
    <x v="2"/>
    <x v="6"/>
    <s v="CC1"/>
    <s v="EPP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1051.8430000000001"/>
    <s v="CAPEX"/>
    <s v="VARIABLE"/>
    <s v="INDIRECTO"/>
    <x v="2"/>
    <x v="6"/>
    <s v="CC1"/>
    <s v="EPP"/>
    <s v="DISP. FINAL RESIDUOS SÓLIDOS"/>
  </r>
  <r>
    <d v="2026-02-18T00:00:00"/>
    <s v="Trimerce Repuestos S. R. L."/>
    <s v="FA-A 00001-00007529"/>
    <s v="REPARACIONES_x000a_Valvula"/>
    <n v="120000"/>
    <n v="1"/>
    <s v="UN "/>
    <n v="1025.0706"/>
    <s v="OPEX"/>
    <s v="VARIABLE"/>
    <s v="INDIRECTO"/>
    <x v="13"/>
    <x v="7"/>
    <s v="CC1"/>
    <s v="BIEN DE USO"/>
    <s v="TALLER"/>
  </r>
  <r>
    <d v="2026-02-23T00:00:00"/>
    <s v="American Express Argentina S. A."/>
    <s v="OCOM/2026/0162"/>
    <s v="PERSONAL_x000a_B. FERREYRA"/>
    <n v="25198.74"/>
    <n v="1"/>
    <s v="UN "/>
    <n v="999.77059999999994"/>
    <s v="OPEX"/>
    <s v="VARIABLE"/>
    <s v="INDIRECTO"/>
    <x v="6"/>
    <x v="2"/>
    <s v="CC1"/>
    <s v="SISTEMA"/>
    <s v="ADM"/>
  </r>
  <r>
    <d v="2026-02-26T00:00:00"/>
    <s v="Antonini, Nicolas Ezequiel"/>
    <s v="FA-C 00001-00000029"/>
    <s v="MANTENIMIENTO PREVENTIVO_x000a_Servicio de refrigeración . Limpieza de aire Giuli "/>
    <n v="70000"/>
    <n v="1"/>
    <s v="UN "/>
    <n v="984.57709999999997"/>
    <s v="OPEX"/>
    <s v="VARIABLE"/>
    <s v="INDIRECTO"/>
    <x v="11"/>
    <x v="4"/>
    <s v="CC1"/>
    <s v="MANTENIMIENTO Y ORDEN"/>
    <s v="INTENDENCIA"/>
  </r>
  <r>
    <d v="2026-02-13T00:00:00"/>
    <s v="Pascual Materiales S. R. L."/>
    <s v="FA-A 00001-00000466"/>
    <s v="INVERSION_x000a_Materiales solicitados por Marcelo Martínez "/>
    <n v="113719.01"/>
    <n v="1"/>
    <s v="UN "/>
    <n v="971.41679999999997"/>
    <s v="CAPEX"/>
    <s v="VARIABLE"/>
    <s v="INDIRECTO"/>
    <x v="2"/>
    <x v="7"/>
    <s v="CC1"/>
    <s v="PROYECTO 9"/>
    <s v="INTENDENCIA"/>
  </r>
  <r>
    <d v="2026-02-06T00:00:00"/>
    <s v="Mollard, Martin  Enrique"/>
    <s v="FA-A 00004-00011368"/>
    <s v="OC 0001-00004536: INVERSION candados para casilleros"/>
    <n v="2190.09"/>
    <n v="74"/>
    <s v="UN "/>
    <n v="955.75779999999997"/>
    <s v="CAPEX"/>
    <s v="VARIABLE"/>
    <s v="INDIRECTO"/>
    <x v="2"/>
    <x v="6"/>
    <s v="CC1"/>
    <s v="BIEN DE USO "/>
    <s v="INTENDENCIA"/>
  </r>
  <r>
    <d v="2026-02-10T00:00:00"/>
    <s v="Servitubos S.R.L."/>
    <s v="FA-A 00005-00015672"/>
    <s v="OC 0001-00004633: INVERSION_x000a_T.Pvc.san.clot.160x3,2z4m"/>
    <n v="27728.93"/>
    <n v="70"/>
    <s v="UN "/>
    <n v="954.79859999999996"/>
    <s v="CAPEX"/>
    <s v="VARIABLE"/>
    <s v="INDIRECTO"/>
    <x v="2"/>
    <x v="8"/>
    <s v="CC1"/>
    <s v="MANTENIMIENTO Y ORDEN"/>
    <s v="INTENDENCIA"/>
  </r>
  <r>
    <d v="2026-02-02T00:00:00"/>
    <s v="Acosta, Roberto Maximiliano"/>
    <s v="FA-C 00001-00000675"/>
    <s v="OC 0001-00004469: SERVICIOS_x000a_Ajuste ipc diciembre 2025 del 2,8%_x000a_"/>
    <n v="132330"/>
    <n v="1"/>
    <s v="UN "/>
    <n v="934.21209999999996"/>
    <s v="OPEX"/>
    <s v="VARIABLE"/>
    <s v="INDIRECTO"/>
    <x v="4"/>
    <x v="7"/>
    <s v="CC1"/>
    <s v="LIMPIEZA"/>
    <s v="INTENDENCIA"/>
  </r>
  <r>
    <d v="2026-02-26T00:00:00"/>
    <s v="Sancor Cooperativa De Seguros Limitada (C)"/>
    <s v="OCOM/2026/0170"/>
    <s v="SERVICIOS_x000a_seguro mes Febrero 2026"/>
    <n v="187343.73"/>
    <n v="1"/>
    <s v="UN "/>
    <n v="913.07820000000004"/>
    <s v="OPEX"/>
    <s v="VARIABLE"/>
    <s v="INDIRECTO"/>
    <x v="4"/>
    <x v="6"/>
    <s v="CC1"/>
    <s v="SEGURO"/>
    <s v="INTENDENCIA"/>
  </r>
  <r>
    <d v="2026-02-02T00:00:00"/>
    <s v="Adhoc S.A.(W)"/>
    <s v="FA-A 00003-00021368"/>
    <s v="OC 0001-00003852: SERVICIOS_x000a_Sistema contable"/>
    <n v="1828654.1"/>
    <n v="1"/>
    <s v="UN "/>
    <n v="899.52279999999996"/>
    <s v="OPEX"/>
    <s v="FIJO"/>
    <s v="INDIRECTO"/>
    <x v="4"/>
    <x v="8"/>
    <s v="CC1"/>
    <s v="SISTEMA"/>
    <s v="ADM"/>
  </r>
  <r>
    <d v="2026-02-05T00:00:00"/>
    <s v="Gomeria Donatti S. R. L."/>
    <s v="FA-A 00003-00023954"/>
    <s v="REPARACIONES"/>
    <n v="12396.69"/>
    <n v="1"/>
    <s v="UN "/>
    <n v="896.86620000000005"/>
    <s v="OPEX"/>
    <s v="VARIABLE"/>
    <s v="DIRECTO"/>
    <x v="13"/>
    <x v="3"/>
    <s v="CC1"/>
    <s v="BIEN DE USO "/>
    <s v="TALLER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886.69600000000003"/>
    <s v="OPEX"/>
    <s v="VARIABLE"/>
    <s v="DIRECTO"/>
    <x v="6"/>
    <x v="4"/>
    <s v="CC1"/>
    <s v="PROYECTO 9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886.69600000000003"/>
    <s v="OPEX"/>
    <s v="VARIABLE"/>
    <s v="DIRECTO"/>
    <x v="6"/>
    <x v="4"/>
    <s v="CC1"/>
    <s v="PROYECTO 9"/>
    <s v="NFU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886.69600000000003"/>
    <s v="OPEX"/>
    <s v="VARIABLE"/>
    <s v="DIRECTO"/>
    <x v="6"/>
    <x v="4"/>
    <s v="CC1"/>
    <s v="EPP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886.69600000000003"/>
    <s v="OPEX"/>
    <s v="VARIABLE"/>
    <s v="DIRECTO"/>
    <x v="6"/>
    <x v="4"/>
    <s v="CC1"/>
    <s v="EPP"/>
    <s v="NFU"/>
  </r>
  <r>
    <d v="2026-02-10T00:00:00"/>
    <s v="Picatto, Santiago"/>
    <s v="FA-A 00021-00004556"/>
    <s v="OC 0001-00004624: CONSUMIBLE Alcohol para laboratorio"/>
    <n v="2481"/>
    <n v="60"/>
    <s v="UN "/>
    <n v="877.87400000000002"/>
    <s v="OPEX"/>
    <s v="VARIABLE"/>
    <s v="INDIRECTO"/>
    <x v="1"/>
    <x v="6"/>
    <s v="CC1"/>
    <s v="CONSUMIBLE"/>
    <s v="LABORATORIO"/>
  </r>
  <r>
    <d v="2026-02-02T00:00:00"/>
    <s v="Acosta, Roberto Maximiliano"/>
    <s v="FA-C 00001-00000676"/>
    <s v="OC 0001-00004470: PRODUCTO_x000a_Bolsa residuos 15u 46x60 y 15u 60x90"/>
    <n v="27000"/>
    <n v="1"/>
    <s v="UN "/>
    <n v="875.2654"/>
    <s v="OPEX"/>
    <s v="VARIABLE"/>
    <s v="INDIRECTO"/>
    <x v="1"/>
    <x v="1"/>
    <s v="CC1"/>
    <s v="CONSUMIBLE"/>
    <s v="INTENDENCIA"/>
  </r>
  <r>
    <d v="2026-02-23T00:00:00"/>
    <s v="Gomeria Donatti S. R. L."/>
    <s v="FA-A 00003-00024306"/>
    <s v="REPARACIONES"/>
    <n v="18181.82"/>
    <n v="1"/>
    <s v="UN "/>
    <n v="872.85919999999999"/>
    <s v="OPEX"/>
    <s v="VARIABLE"/>
    <s v="DIRECTO"/>
    <x v="13"/>
    <x v="2"/>
    <s v="CC1"/>
    <s v="BIEN DE USO "/>
    <s v="TALLER"/>
  </r>
  <r>
    <d v="2026-02-26T00:00:00"/>
    <s v="Berardi, Alberto Jose -"/>
    <s v="FA-C 00005-00000217"/>
    <s v="SERVICIOS_x000a_visita 05/02"/>
    <n v="59200"/>
    <n v="1"/>
    <s v="UN "/>
    <n v="832.67089999999996"/>
    <s v="OPEX"/>
    <s v="VARIABLE"/>
    <s v="INDIRECTO"/>
    <x v="4"/>
    <x v="4"/>
    <s v="CC1"/>
    <s v="HABILITACIONES Y CERT"/>
    <s v="ADM"/>
  </r>
  <r>
    <d v="2026-02-13T00:00:00"/>
    <s v="Antonini, Nicolas Ezequiel"/>
    <s v="FA-C 00001-00000027"/>
    <s v="MANTENIMIENTO PREVENTIVO_x000a_Servicio de refrigeración . Limpieza de 3 bandejas y desagües de 3 aires. "/>
    <n v="170000"/>
    <n v="1"/>
    <s v="UN "/>
    <n v="828.54809999999998"/>
    <s v="OPEX"/>
    <s v="VARIABLE"/>
    <s v="INDIRECTO"/>
    <x v="11"/>
    <x v="6"/>
    <s v="CC1"/>
    <s v="MANTENIMIENTO Y ORDEN"/>
    <s v="INTENDENCIA"/>
  </r>
  <r>
    <d v="2026-02-06T00:00:00"/>
    <s v="Mollard, Martin  Enrique"/>
    <s v="FA-A 00004-00011380"/>
    <s v="INSUMOS_x000a_diferencia de guantes EPP"/>
    <n v="48512.4"/>
    <n v="1"/>
    <s v="UN "/>
    <n v="825.63819999999998"/>
    <s v="OPEX"/>
    <s v="VARIABLE"/>
    <s v="DIRECTO"/>
    <x v="8"/>
    <x v="4"/>
    <s v="CC1"/>
    <s v="EPP"/>
    <s v="NFU"/>
  </r>
  <r>
    <d v="2026-02-19T00:00:00"/>
    <s v="Amx Argentina Sociedad Anonima"/>
    <s v="FA-A 01331-02010704"/>
    <s v="SERVICIOS"/>
    <n v="13912.33"/>
    <n v="1"/>
    <s v="UN "/>
    <n v="821.14589999999998"/>
    <s v="OPEX"/>
    <s v="VARIABLE"/>
    <s v="INDIRECTO"/>
    <x v="4"/>
    <x v="2"/>
    <s v="CC1"/>
    <s v="SISTEMA"/>
    <s v="ADM"/>
  </r>
  <r>
    <d v="2026-02-23T00:00:00"/>
    <s v="American Express Argentina S. A."/>
    <s v="OCOM/2026/0162"/>
    <s v="PERSONAL_x000a_B. FERREYRA"/>
    <n v="25198.74"/>
    <n v="1"/>
    <s v="UN "/>
    <n v="816.87350000000004"/>
    <s v="OPEX"/>
    <s v="VARIABLE"/>
    <s v="INDIRECTO"/>
    <x v="6"/>
    <x v="1"/>
    <s v="CC1"/>
    <s v="SISTEMA"/>
    <s v="ADM"/>
  </r>
  <r>
    <d v="2026-02-11T00:00:00"/>
    <s v="Cg Rodamientos S. R. L."/>
    <s v="FA-A 00002-00001548"/>
    <s v="REPARACIONES"/>
    <n v="8264.4699999999993"/>
    <n v="2"/>
    <s v="UN "/>
    <n v="793.50919999999996"/>
    <s v="OPEX"/>
    <s v="VARIABLE"/>
    <s v="INDIRECTO"/>
    <x v="13"/>
    <x v="2"/>
    <s v="CC1"/>
    <s v="BIEN DE USO"/>
    <s v="TALLER"/>
  </r>
  <r>
    <d v="2026-02-26T00:00:00"/>
    <s v="Calderon, Alejandro Pablo"/>
    <s v="FA-A 00006-00000023"/>
    <s v="REPOSICION_x000a_luces Komatsu"/>
    <n v="16528.939999999999"/>
    <n v="1"/>
    <s v="UN "/>
    <n v="793.50840000000005"/>
    <s v="OPEX"/>
    <s v="VARIABLE"/>
    <s v="INDIRECTO"/>
    <x v="10"/>
    <x v="2"/>
    <s v="CC1"/>
    <s v="BIEN DE USO"/>
    <s v="TALLER"/>
  </r>
  <r>
    <d v="2026-02-04T00:00:00"/>
    <s v="Bollini, Tomas Maria"/>
    <s v="OCOM/2026/0121"/>
    <s v="OC 0001-00004269: PERSONAL_x000a_Carta documento - Pilar Maschwitz"/>
    <n v="71370"/>
    <n v="1"/>
    <s v="UN "/>
    <n v="788.78200000000004"/>
    <s v="OPEX"/>
    <s v="VARIABLE"/>
    <s v="INDIRECTO"/>
    <x v="6"/>
    <x v="7"/>
    <s v="CC1"/>
    <s v="LEGALES"/>
    <s v="ADM"/>
  </r>
  <r>
    <d v="2026-02-25T00:00:00"/>
    <s v="Bollini, Tomas Maria"/>
    <s v="OCOM/2026/0166"/>
    <s v="SERVICIOS_x000a_pago de cartas"/>
    <n v="154000"/>
    <n v="1"/>
    <s v="UN "/>
    <n v="750.56709999999998"/>
    <s v="OPEX"/>
    <s v="VARIABLE"/>
    <s v="INDIRECTO"/>
    <x v="4"/>
    <x v="6"/>
    <s v="CC1"/>
    <s v="LEGALES"/>
    <s v="ADM"/>
  </r>
  <r>
    <d v="2026-02-03T00:00:00"/>
    <s v="Antonini, Nicolas Ezequiel"/>
    <s v="FA-C 00001-00000025"/>
    <s v="OC 0001-00004475: MANTENIMIENTO PREVENTIVO_x000a_Servicio de refrigeración . limpieza de 2 unidades interiores de aire acondicionado split y control de funcionamiento .   "/>
    <n v="150000"/>
    <n v="1"/>
    <s v="UN "/>
    <n v="731.07190000000003"/>
    <s v="OPEX"/>
    <s v="VARIABLE"/>
    <s v="INDIRECTO"/>
    <x v="11"/>
    <x v="6"/>
    <s v="CC1"/>
    <s v="MANTENIMIENTO Y ORDEN"/>
    <s v="INTENDENCIA"/>
  </r>
  <r>
    <d v="2026-02-09T00:00:00"/>
    <s v="Gomeria Donatti S. R. L."/>
    <s v="FA-A 00003-00024046"/>
    <s v="OC 0001-00004610: REPARACIONES"/>
    <n v="14876.03"/>
    <n v="1"/>
    <s v="UN "/>
    <n v="714.1576"/>
    <s v="OPEX"/>
    <s v="VARIABLE"/>
    <s v="DIRECTO"/>
    <x v="13"/>
    <x v="2"/>
    <s v="CC1"/>
    <s v="BIEN DE USO "/>
    <s v="TALLER"/>
  </r>
  <r>
    <d v="2026-02-23T00:00:00"/>
    <s v="Gomeria Donatti S. R. L."/>
    <s v="FA-A 00003-00024306"/>
    <s v="REPARACIONES"/>
    <n v="18181.82"/>
    <n v="1"/>
    <s v="UN "/>
    <n v="713.17920000000004"/>
    <s v="OPEX"/>
    <s v="VARIABLE"/>
    <s v="DIRECTO"/>
    <x v="13"/>
    <x v="1"/>
    <s v="CC1"/>
    <s v="BIEN DE USO "/>
    <s v="TALLER"/>
  </r>
  <r>
    <d v="2026-02-18T00:00:00"/>
    <s v="Trimerce Repuestos S. R. L."/>
    <s v="FA-A 00001-00007529"/>
    <s v="REPARACIONES_x000a_Valvula"/>
    <n v="120000"/>
    <n v="1"/>
    <s v="UN "/>
    <n v="707.67759999999998"/>
    <s v="OPEX"/>
    <s v="VARIABLE"/>
    <s v="INDIRECTO"/>
    <x v="13"/>
    <x v="6"/>
    <s v="CC1"/>
    <s v="BIEN DE USO"/>
    <s v="TALLER"/>
  </r>
  <r>
    <d v="2026-02-02T00:00:00"/>
    <s v="La Casa Del Envase Plastico S.R.L."/>
    <s v="FA-A 00008-00038031"/>
    <s v="INSUMOS_x000a_laboratorio"/>
    <n v="357.83"/>
    <n v="100"/>
    <s v="UN "/>
    <n v="706.59829999999999"/>
    <s v="OPEX"/>
    <s v="VARIABLE"/>
    <s v="INDIRECTO"/>
    <x v="1"/>
    <x v="7"/>
    <s v="CC1"/>
    <s v="CONSUMIBLE"/>
    <s v="LABORATORIO"/>
  </r>
  <r>
    <d v="2026-02-04T00:00:00"/>
    <s v="Mercado Pago"/>
    <s v="OCOM/2026/0116"/>
    <s v="OC 0001-00004499: SERVICIOS _x000a_Botines"/>
    <n v="100000"/>
    <n v="1"/>
    <s v="UN "/>
    <n v="705.97149999999999"/>
    <s v="OPEX"/>
    <s v="VARIABLE"/>
    <s v="DIRECTO"/>
    <x v="4"/>
    <x v="7"/>
    <s v="CC1"/>
    <s v="EPP"/>
    <s v="CEREAL &amp; POLVILLO"/>
  </r>
  <r>
    <d v="2026-02-05T00:00:00"/>
    <s v="Strupeni, Federico Lisandro"/>
    <s v="FA-A 00008-00000024"/>
    <s v="OC 0001-00004545: SERVICIOS_x000a_Servicio de monitoreo básico _x000a_Ex campo serraico "/>
    <n v="41218.54"/>
    <n v="1"/>
    <s v="UN "/>
    <n v="701.50310000000002"/>
    <s v="OPEX"/>
    <s v="VARIABLE"/>
    <s v="INDIRECTO"/>
    <x v="4"/>
    <x v="4"/>
    <s v="CC1"/>
    <s v="SISTEMA"/>
    <s v="ADM"/>
  </r>
  <r>
    <d v="2026-02-05T00:00:00"/>
    <s v="Strupeni, Federico Lisandro"/>
    <s v="FA-A 00008-00000021"/>
    <s v="OC 0001-00004543: SERVICIOS_x000a_Servicio de monitoreo básico _x000a_Administración "/>
    <n v="41218.54"/>
    <n v="1"/>
    <s v="UN "/>
    <n v="701.50310000000002"/>
    <s v="OPEX"/>
    <s v="VARIABLE"/>
    <s v="INDIRECTO"/>
    <x v="4"/>
    <x v="4"/>
    <s v="CC1"/>
    <s v="SISTEMA"/>
    <s v="ADM"/>
  </r>
  <r>
    <d v="2026-02-05T00:00:00"/>
    <s v="Ventura, Laura Susana"/>
    <s v="FA-A 00003-00107239"/>
    <s v="OC 0001-00004521: MANTENIMIENTO PREVENTIVO_x000a_Filtro de aire/gas para Komatzu"/>
    <n v="81828.63"/>
    <n v="1"/>
    <s v="UN "/>
    <n v="699.00099999999998"/>
    <s v="OPEX"/>
    <s v="VARIABLE"/>
    <s v="INDIRECTO"/>
    <x v="11"/>
    <x v="7"/>
    <s v="CC1"/>
    <s v="BIEN DE USO"/>
    <s v="TALLER"/>
  </r>
  <r>
    <d v="2026-02-26T00:00:00"/>
    <s v="Tisone Emanuel (W)"/>
    <s v="OCOM/2026/0167"/>
    <s v="REPOSICION_x000a_100 remitos R, x triplicado del nª 0003-10201 al 10300"/>
    <n v="40000"/>
    <n v="1"/>
    <s v="UN "/>
    <n v="680.76469999999995"/>
    <s v="OPEX"/>
    <s v="VARIABLE"/>
    <s v="INDIRECTO"/>
    <x v="10"/>
    <x v="4"/>
    <s v="CC1"/>
    <s v="LIBRERÍA"/>
    <s v="ADM"/>
  </r>
  <r>
    <d v="2026-02-13T00:00:00"/>
    <s v="Tisone Emanuel (W)"/>
    <s v="OCOM/2026/0141"/>
    <s v="REPOSICION_x000a_100 remitos     &quot;R&quot; x triplicados del 3 nª 3-10001 l 10100"/>
    <n v="40000"/>
    <n v="1"/>
    <s v="UN "/>
    <n v="680.76469999999995"/>
    <s v="OPEX"/>
    <s v="VARIABLE"/>
    <s v="INDIRECTO"/>
    <x v="10"/>
    <x v="4"/>
    <s v="CC1"/>
    <s v="LIBRERÍA"/>
    <s v="ADM"/>
  </r>
  <r>
    <d v="2026-02-19T00:00:00"/>
    <s v="Amx Argentina Sociedad Anonima"/>
    <s v="FA-A 01331-02010704"/>
    <s v="SERVICIOS"/>
    <n v="13912.33"/>
    <n v="1"/>
    <s v="UN "/>
    <n v="670.92629999999997"/>
    <s v="OPEX"/>
    <s v="VARIABLE"/>
    <s v="INDIRECTO"/>
    <x v="4"/>
    <x v="1"/>
    <s v="CC1"/>
    <s v="SISTEMA"/>
    <s v="ADM"/>
  </r>
  <r>
    <d v="2026-02-13T00:00:00"/>
    <s v="Pascual Materiales S. R. L."/>
    <s v="FA-A 00001-00000466"/>
    <s v="INVERSION_x000a_Materiales solicitados por Marcelo Martínez "/>
    <n v="113719.01"/>
    <n v="1"/>
    <s v="UN "/>
    <n v="670.63660000000004"/>
    <s v="CAPEX"/>
    <s v="VARIABLE"/>
    <s v="INDIRECTO"/>
    <x v="2"/>
    <x v="6"/>
    <s v="CC1"/>
    <s v="PROYECTO 9"/>
    <s v="INTENDENCIA"/>
  </r>
  <r>
    <d v="2026-02-11T00:00:00"/>
    <s v="Cg Rodamientos S. R. L."/>
    <s v="FA-A 00002-00001548"/>
    <s v="REPARACIONES"/>
    <n v="8264.4699999999993"/>
    <n v="2"/>
    <s v="UN "/>
    <n v="648.34540000000004"/>
    <s v="OPEX"/>
    <s v="VARIABLE"/>
    <s v="INDIRECTO"/>
    <x v="13"/>
    <x v="1"/>
    <s v="CC1"/>
    <s v="BIEN DE USO"/>
    <s v="TALLER"/>
  </r>
  <r>
    <d v="2026-02-26T00:00:00"/>
    <s v="Calderon, Alejandro Pablo"/>
    <s v="FA-A 00006-00000023"/>
    <s v="REPOSICION_x000a_luces Komatsu"/>
    <n v="16528.939999999999"/>
    <n v="1"/>
    <s v="UN "/>
    <n v="648.34469999999999"/>
    <s v="OPEX"/>
    <s v="VARIABLE"/>
    <s v="INDIRECTO"/>
    <x v="10"/>
    <x v="1"/>
    <s v="CC1"/>
    <s v="BIEN DE USO"/>
    <s v="TALLER"/>
  </r>
  <r>
    <d v="2026-02-02T00:00:00"/>
    <s v="Acosta, Roberto Maximiliano"/>
    <s v="FA-C 00001-00000675"/>
    <s v="OC 0001-00004469: SERVICIOS_x000a_Ajuste ipc diciembre 2025 del 2,8%_x000a_"/>
    <n v="132330"/>
    <n v="1"/>
    <s v="UN "/>
    <n v="644.95159999999998"/>
    <s v="OPEX"/>
    <s v="VARIABLE"/>
    <s v="INDIRECTO"/>
    <x v="4"/>
    <x v="6"/>
    <s v="CC1"/>
    <s v="LIMPIEZA"/>
    <s v="INTENDENCIA"/>
  </r>
  <r>
    <d v="2026-02-02T00:00:00"/>
    <s v="Centauro Alpha S R L"/>
    <s v="FA-A 00003-00010896"/>
    <s v="OC 0001-00004383: MANTENIMIENTO PREVENTIVO"/>
    <n v="6541.5"/>
    <n v="175"/>
    <s v="UN "/>
    <n v="642.65449999999998"/>
    <s v="OPEX"/>
    <s v="VARIABLE"/>
    <s v="INDIRECTO"/>
    <x v="11"/>
    <x v="8"/>
    <s v="CC1"/>
    <s v="MANTENIMIENTO Y ORDEN"/>
    <s v="LABORATORIO"/>
  </r>
  <r>
    <d v="2026-02-04T00:00:00"/>
    <s v="Tecnogran S R L"/>
    <s v="FA-A 00012-00000385"/>
    <s v="OC 0001-00003876: SERVICIOS_x000a_Control de plagas Marzo 2026"/>
    <n v="1305815"/>
    <n v="1"/>
    <s v="UN "/>
    <n v="642.33600000000001"/>
    <s v="OPEX"/>
    <s v="FIJO"/>
    <s v="INDIRECTO"/>
    <x v="4"/>
    <x v="8"/>
    <s v="CC1"/>
    <s v="MANTENIMIENTO Y ORDEN"/>
    <s v="INTENDENCIA"/>
  </r>
  <r>
    <d v="2026-02-05T00:00:00"/>
    <s v="Gomeria Donatti S. R. L."/>
    <s v="FA-A 00003-00023954"/>
    <s v="REPARACIONES"/>
    <n v="12396.69"/>
    <n v="1"/>
    <s v="UN "/>
    <n v="595.13130000000001"/>
    <s v="OPEX"/>
    <s v="VARIABLE"/>
    <s v="DIRECTO"/>
    <x v="13"/>
    <x v="2"/>
    <s v="CC1"/>
    <s v="BIEN DE USO "/>
    <s v="TALLER"/>
  </r>
  <r>
    <d v="2026-02-03T00:00:00"/>
    <s v="Gomeria Donatti S. R. L."/>
    <s v="FA-A 00003-00023887"/>
    <s v="OC 0001-00004466: REPARACIONES_x000a_Parche yale _x000a_Parche camión  (Rey Rolando)"/>
    <n v="34710.74"/>
    <n v="1"/>
    <s v="UN "/>
    <n v="590.74620000000004"/>
    <s v="OPEX"/>
    <s v="VARIABLE"/>
    <s v="DIRECTO"/>
    <x v="13"/>
    <x v="4"/>
    <s v="CC1"/>
    <s v="BIEN DE USO "/>
    <s v="TALLER"/>
  </r>
  <r>
    <d v="2026-02-09T00:00:00"/>
    <s v="Gomeria Donatti S. R. L."/>
    <s v="FA-A 00003-00024046"/>
    <s v="OC 0001-00004610: REPARACIONES"/>
    <n v="14876.03"/>
    <n v="1"/>
    <s v="UN "/>
    <n v="583.51030000000003"/>
    <s v="OPEX"/>
    <s v="VARIABLE"/>
    <s v="DIRECTO"/>
    <x v="13"/>
    <x v="1"/>
    <s v="CC1"/>
    <s v="BIEN DE USO "/>
    <s v="TALLER"/>
  </r>
  <r>
    <d v="2026-02-06T00:00:00"/>
    <s v="Pascual Materiales S. R. L."/>
    <s v="FA-A 00001-00000458"/>
    <s v="OC 0001-00004558: INVERSION_x000a_Agregado x cambio de $ "/>
    <n v="33124.14"/>
    <n v="1"/>
    <s v="UN "/>
    <n v="563.74360000000001"/>
    <s v="CAPEX"/>
    <s v="VARIABLE"/>
    <s v="INDIRECTO"/>
    <x v="2"/>
    <x v="4"/>
    <s v="CC1"/>
    <s v="PROYECTO 9"/>
    <s v="INTENDENCIA"/>
  </r>
  <r>
    <d v="2026-02-25T00:00:00"/>
    <s v="Salinas, Santiago Francisco"/>
    <s v="FA-C 00002-00000528"/>
    <s v="SERVICIOS_x000a_asesoramiento Técnico Profesional SENASA, Direccion Técnica 02-2026"/>
    <n v="40000"/>
    <n v="1"/>
    <s v="UN "/>
    <n v="562.6155"/>
    <s v="OPEX"/>
    <s v="VARIABLE"/>
    <s v="INDIRECTO"/>
    <x v="4"/>
    <x v="4"/>
    <s v="CC1"/>
    <s v="SISTEMA"/>
    <s v="ADM"/>
  </r>
  <r>
    <d v="2026-02-04T00:00:00"/>
    <s v="Bollini, Tomas Maria"/>
    <s v="OCOM/2026/0121"/>
    <s v="OC 0001-00004269: PERSONAL_x000a_Carta documento - Pilar Maschwitz"/>
    <n v="71370"/>
    <n v="1"/>
    <s v="UN "/>
    <n v="544.55110000000002"/>
    <s v="OPEX"/>
    <s v="VARIABLE"/>
    <s v="INDIRECTO"/>
    <x v="6"/>
    <x v="6"/>
    <s v="CC1"/>
    <s v="LEGALES"/>
    <s v="ADM"/>
  </r>
  <r>
    <d v="2026-02-18T00:00:00"/>
    <s v="Cornaglia, Adrian Claudio"/>
    <s v="OCOM/2026/0142"/>
    <s v="HONORARIOS_x000a_Gasto Tomi. B"/>
    <n v="36600"/>
    <n v="1"/>
    <s v="UN "/>
    <n v="514.79309999999998"/>
    <s v="OPEX"/>
    <s v="VARIABLE"/>
    <s v="INDIRECTO"/>
    <x v="4"/>
    <x v="4"/>
    <s v="CC1"/>
    <s v="LEGALES"/>
    <s v="ADM"/>
  </r>
  <r>
    <d v="2026-02-05T00:00:00"/>
    <s v="Trimerce Repuestos S. R. L."/>
    <s v="FA-A 00001-00007469"/>
    <s v="OC 0001-00004520: REPARACIONES_x000a_Registro embrague 1114"/>
    <n v="30000"/>
    <n v="1"/>
    <s v="UN "/>
    <n v="510.57350000000002"/>
    <s v="OPEX"/>
    <s v="VARIABLE"/>
    <s v="INDIRECTO"/>
    <x v="13"/>
    <x v="4"/>
    <s v="CC1"/>
    <s v="BIEN DE USO"/>
    <s v="TALLER"/>
  </r>
  <r>
    <d v="2026-02-26T00:00:00"/>
    <s v="Antonini, Nicolas Ezequiel"/>
    <s v="FA-C 00001-00000029"/>
    <s v="MANTENIMIENTO PREVENTIVO_x000a_Servicio de refrigeración . Limpieza de aire Giuli "/>
    <n v="70000"/>
    <n v="1"/>
    <s v="UN "/>
    <n v="494.18"/>
    <s v="OPEX"/>
    <s v="VARIABLE"/>
    <s v="INDIRECTO"/>
    <x v="11"/>
    <x v="7"/>
    <s v="CC1"/>
    <s v="MANTENIMIENTO Y ORDEN"/>
    <s v="INTENDENCIA"/>
  </r>
  <r>
    <d v="2026-02-02T00:00:00"/>
    <s v="La Casa Del Envase Plastico S.R.L."/>
    <s v="FA-A 00008-00038031"/>
    <s v="INSUMOS_x000a_laboratorio"/>
    <n v="357.83"/>
    <n v="100"/>
    <s v="UN "/>
    <n v="487.81389999999999"/>
    <s v="OPEX"/>
    <s v="VARIABLE"/>
    <s v="INDIRECTO"/>
    <x v="1"/>
    <x v="6"/>
    <s v="CC1"/>
    <s v="CONSUMIBLE"/>
    <s v="LABORATORIO"/>
  </r>
  <r>
    <d v="2026-02-04T00:00:00"/>
    <s v="Mercado Pago"/>
    <s v="OCOM/2026/0116"/>
    <s v="OC 0001-00004499: SERVICIOS _x000a_Botines"/>
    <n v="100000"/>
    <n v="1"/>
    <s v="UN "/>
    <n v="487.38119999999998"/>
    <s v="OPEX"/>
    <s v="VARIABLE"/>
    <s v="DIRECTO"/>
    <x v="4"/>
    <x v="6"/>
    <s v="CC1"/>
    <s v="EPP"/>
    <s v="DISP. FINAL RESIDUOS SÓLIDOS"/>
  </r>
  <r>
    <d v="2026-02-05T00:00:00"/>
    <s v="Gomeria Donatti S. R. L."/>
    <s v="FA-A 00003-00023954"/>
    <s v="REPARACIONES"/>
    <n v="12396.69"/>
    <n v="1"/>
    <s v="UN "/>
    <n v="486.2586"/>
    <s v="OPEX"/>
    <s v="VARIABLE"/>
    <s v="DIRECTO"/>
    <x v="13"/>
    <x v="1"/>
    <s v="CC1"/>
    <s v="BIEN DE USO "/>
    <s v="TALLER"/>
  </r>
  <r>
    <d v="2026-02-05T00:00:00"/>
    <s v="Ventura, Laura Susana"/>
    <s v="FA-A 00003-00107239"/>
    <s v="OC 0001-00004521: MANTENIMIENTO PREVENTIVO_x000a_Filtro de aire/gas para Komatzu"/>
    <n v="81828.63"/>
    <n v="1"/>
    <s v="UN "/>
    <n v="482.56900000000002"/>
    <s v="OPEX"/>
    <s v="VARIABLE"/>
    <s v="INDIRECTO"/>
    <x v="11"/>
    <x v="6"/>
    <s v="CC1"/>
    <s v="BIEN DE USO"/>
    <s v="TALLER"/>
  </r>
  <r>
    <d v="2026-02-28T00:00:00"/>
    <s v="IMPUESTOS"/>
    <s v="imp3"/>
    <s v="IMPUESTOS"/>
    <n v="32811.49"/>
    <n v="1"/>
    <s v="UN "/>
    <n v="461.50630000000001"/>
    <s v="OPEX"/>
    <s v="VARIABLE"/>
    <s v="INDIRECTO"/>
    <x v="7"/>
    <x v="4"/>
    <s v="CC1"/>
    <s v="IB"/>
    <s v="NFU"/>
  </r>
  <r>
    <d v="2026-02-10T00:00:00"/>
    <s v="Strupeni, Federico Lisandro"/>
    <s v="FA-A 00008-00000056"/>
    <s v="OC 0001-00004630: INVERSION_x000a_Cámara para los  casilleros "/>
    <n v="129553.2"/>
    <n v="2"/>
    <s v="UN "/>
    <n v="452.11239999999998"/>
    <s v="CAPEX"/>
    <s v="VARIABLE"/>
    <s v="INDIRECTO"/>
    <x v="2"/>
    <x v="8"/>
    <s v="CC1"/>
    <s v="MANTENIMIENTO Y ORDEN"/>
    <s v="INTENDENCIA"/>
  </r>
  <r>
    <d v="2026-02-06T00:00:00"/>
    <s v="Forciniti, Maria Alejandra(W)"/>
    <s v="FA-C 00002-00000816"/>
    <s v="OC 0001-00003993: SERVICIOS_x000a_Soporte técnico"/>
    <n v="1095123"/>
    <n v="1"/>
    <s v="UN "/>
    <n v="445.20310000000001"/>
    <s v="OPEX"/>
    <s v="VARIABLE"/>
    <s v="INDIRECTO"/>
    <x v="4"/>
    <x v="8"/>
    <s v="CC1"/>
    <s v="SISTEMA"/>
    <s v="ADM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445.05149999999998"/>
    <s v="OPEX"/>
    <s v="VARIABLE"/>
    <s v="DIRECTO"/>
    <x v="6"/>
    <x v="7"/>
    <s v="CC1"/>
    <s v="PROYECTO 9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445.05149999999998"/>
    <s v="OPEX"/>
    <s v="VARIABLE"/>
    <s v="DIRECTO"/>
    <x v="6"/>
    <x v="7"/>
    <s v="CC1"/>
    <s v="PROYECTO 9"/>
    <s v="CEREAL &amp; POLVILLO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445.05149999999998"/>
    <s v="OPEX"/>
    <s v="VARIABLE"/>
    <s v="DIRECTO"/>
    <x v="6"/>
    <x v="7"/>
    <s v="CC1"/>
    <s v="EPP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445.05149999999998"/>
    <s v="OPEX"/>
    <s v="VARIABLE"/>
    <s v="DIRECTO"/>
    <x v="6"/>
    <x v="7"/>
    <s v="CC1"/>
    <s v="EPP"/>
    <s v="CEREAL &amp; POLVILLO"/>
  </r>
  <r>
    <d v="2026-02-08T00:00:00"/>
    <s v="Cina, Dario Ruben"/>
    <s v="FA-A 00002-00000006"/>
    <s v="OC 0001-00004428: INVERSION_x000a_Perforaciones"/>
    <n v="425000"/>
    <n v="2"/>
    <s v="UN "/>
    <n v="418.11869999999999"/>
    <s v="CAPEX"/>
    <s v="VARIABLE"/>
    <s v="INDIRECTO"/>
    <x v="2"/>
    <x v="8"/>
    <s v="CC1"/>
    <s v="PROYECTO 50"/>
    <s v="INTENDENCIA"/>
  </r>
  <r>
    <d v="2026-02-26T00:00:00"/>
    <s v="Berardi, Alberto Jose -"/>
    <s v="FA-C 00005-00000217"/>
    <s v="SERVICIOS_x000a_visita 05/02"/>
    <n v="59200"/>
    <n v="1"/>
    <s v="UN "/>
    <n v="417.93509999999998"/>
    <s v="OPEX"/>
    <s v="VARIABLE"/>
    <s v="INDIRECTO"/>
    <x v="4"/>
    <x v="7"/>
    <s v="CC1"/>
    <s v="HABILITACIONES Y CERT"/>
    <s v="ADM"/>
  </r>
  <r>
    <d v="2026-02-06T00:00:00"/>
    <s v="Mollard, Martin  Enrique"/>
    <s v="FA-A 00004-00011380"/>
    <s v="INSUMOS_x000a_diferencia de guantes EPP"/>
    <n v="48512.4"/>
    <n v="1"/>
    <s v="UN "/>
    <n v="414.40530000000001"/>
    <s v="OPEX"/>
    <s v="VARIABLE"/>
    <s v="DIRECTO"/>
    <x v="8"/>
    <x v="7"/>
    <s v="CC1"/>
    <s v="EPP"/>
    <s v="CEREAL &amp; POLVILLO"/>
  </r>
  <r>
    <d v="2026-02-04T00:00:00"/>
    <s v="Telmex Argentina Sa"/>
    <s v="FA-A 00070-00343041"/>
    <s v="OC 0001-00003864: SERVICIOS_x000a_Internet "/>
    <n v="782068.3"/>
    <n v="1"/>
    <s v="UN "/>
    <n v="384.70280000000002"/>
    <s v="OPEX"/>
    <s v="VARIABLE"/>
    <s v="INDIRECTO"/>
    <x v="4"/>
    <x v="8"/>
    <s v="CC1"/>
    <s v="SISTEMA"/>
    <s v="ADM"/>
  </r>
  <r>
    <d v="2026-02-22T00:00:00"/>
    <s v="Picatto, Santiago"/>
    <s v="FA-A 00002-00004585"/>
    <s v="INSUMOS_x000a_pipeta-papel PH-aquametric"/>
    <n v="778920"/>
    <n v="1"/>
    <s v="UN "/>
    <n v="383.15410000000003"/>
    <s v="OPEX"/>
    <s v="VARIABLE"/>
    <s v="INDIRECTO"/>
    <x v="1"/>
    <x v="8"/>
    <s v="CC1"/>
    <s v="CONSUMIBLE"/>
    <s v="LABORATORIO"/>
  </r>
  <r>
    <d v="2026-02-02T00:00:00"/>
    <s v="Acosta, Roberto Maximiliano"/>
    <s v="FA-C 00001-00000676"/>
    <s v="OC 0001-00004470: PRODUCTO_x000a_Bolsa residuos 15u 46x60 y 15u 60x90"/>
    <n v="27000"/>
    <n v="1"/>
    <s v="UN "/>
    <n v="379.7654"/>
    <s v="OPEX"/>
    <s v="VARIABLE"/>
    <s v="INDIRECTO"/>
    <x v="1"/>
    <x v="4"/>
    <s v="CC1"/>
    <s v="CONSUMIBLE"/>
    <s v="INTENDENCIA"/>
  </r>
  <r>
    <d v="2026-02-26T00:00:00"/>
    <s v="Septima Region S A"/>
    <s v="FA-A 00002-00005318"/>
    <s v="SERVICIOS_x000a_Disposición final de residuos industriales no peligrosos -PERIODO ENERO"/>
    <n v="34000"/>
    <n v="21.42"/>
    <s v="UN "/>
    <n v="358.2441"/>
    <s v="OPEX"/>
    <s v="FIJO"/>
    <s v="DIRECTO"/>
    <x v="4"/>
    <x v="8"/>
    <s v="CC1"/>
    <s v="MANTENIMIENTO Y ORDEN"/>
    <s v="INTENDENCIA"/>
  </r>
  <r>
    <d v="2026-02-02T00:00:00"/>
    <s v="Estudio De Profesionales Sa"/>
    <s v="FA-A 00002-00001532"/>
    <s v="OC 0001-00003839: HONORARIOS_x000a_Estudio contable"/>
    <n v="721000"/>
    <n v="1"/>
    <s v="UN "/>
    <n v="354.66300000000001"/>
    <s v="OPEX"/>
    <s v="FIJO"/>
    <s v="INDIRECTO"/>
    <x v="4"/>
    <x v="8"/>
    <s v="CC1"/>
    <s v="CONTABLE"/>
    <s v="ADM"/>
  </r>
  <r>
    <d v="2026-02-23T00:00:00"/>
    <s v="American Express Argentina S. A."/>
    <s v="OCOM/2026/0162"/>
    <s v="PERSONAL_x000a_B. FERREYRA"/>
    <n v="25198.74"/>
    <n v="1"/>
    <s v="UN "/>
    <n v="354.43"/>
    <s v="OPEX"/>
    <s v="VARIABLE"/>
    <s v="INDIRECTO"/>
    <x v="6"/>
    <x v="4"/>
    <s v="CC1"/>
    <s v="SISTEMA"/>
    <s v="ADM"/>
  </r>
  <r>
    <d v="2026-02-05T00:00:00"/>
    <s v="Strupeni, Federico Lisandro"/>
    <s v="FA-A 00008-00000024"/>
    <s v="OC 0001-00004545: SERVICIOS_x000a_Servicio de monitoreo básico _x000a_Ex campo serraico "/>
    <n v="41218.54"/>
    <n v="1"/>
    <s v="UN "/>
    <n v="352.09930000000003"/>
    <s v="OPEX"/>
    <s v="VARIABLE"/>
    <s v="INDIRECTO"/>
    <x v="4"/>
    <x v="7"/>
    <s v="CC1"/>
    <s v="SISTEMA"/>
    <s v="ADM"/>
  </r>
  <r>
    <d v="2026-02-05T00:00:00"/>
    <s v="Strupeni, Federico Lisandro"/>
    <s v="FA-A 00008-00000021"/>
    <s v="OC 0001-00004543: SERVICIOS_x000a_Servicio de monitoreo básico _x000a_Administración "/>
    <n v="41218.54"/>
    <n v="1"/>
    <s v="UN "/>
    <n v="352.09930000000003"/>
    <s v="OPEX"/>
    <s v="VARIABLE"/>
    <s v="INDIRECTO"/>
    <x v="4"/>
    <x v="7"/>
    <s v="CC1"/>
    <s v="SISTEMA"/>
    <s v="ADM"/>
  </r>
  <r>
    <d v="2026-02-04T00:00:00"/>
    <s v="Petrolera Del Sur S R L"/>
    <s v="FA-A 00002-00006709"/>
    <s v="OC 0001-00004476: MANTENIMIENTO PREVENTIVO_x000a_20w50 x 80"/>
    <n v="74973.55"/>
    <n v="4"/>
    <s v="UN "/>
    <n v="348.42759999999998"/>
    <s v="OPEX"/>
    <s v="VARIABLE"/>
    <s v="DIRECTO"/>
    <x v="11"/>
    <x v="8"/>
    <s v="CC1"/>
    <s v="BIEN DE USO"/>
    <s v="TALLER"/>
  </r>
  <r>
    <d v="2026-02-26T00:00:00"/>
    <s v="Tisone Emanuel (W)"/>
    <s v="OCOM/2026/0167"/>
    <s v="REPOSICION_x000a_100 remitos R, x triplicado del nª 0003-10201 al 10300"/>
    <n v="40000"/>
    <n v="1"/>
    <s v="UN "/>
    <n v="341.6902"/>
    <s v="OPEX"/>
    <s v="VARIABLE"/>
    <s v="INDIRECTO"/>
    <x v="10"/>
    <x v="7"/>
    <s v="CC1"/>
    <s v="LIBRERÍA"/>
    <s v="ADM"/>
  </r>
  <r>
    <d v="2026-02-13T00:00:00"/>
    <s v="Tisone Emanuel (W)"/>
    <s v="OCOM/2026/0141"/>
    <s v="REPOSICION_x000a_100 remitos     &quot;R&quot; x triplicados del 3 nª 3-10001 l 10100"/>
    <n v="40000"/>
    <n v="1"/>
    <s v="UN "/>
    <n v="341.6902"/>
    <s v="OPEX"/>
    <s v="VARIABLE"/>
    <s v="INDIRECTO"/>
    <x v="10"/>
    <x v="7"/>
    <s v="CC1"/>
    <s v="LIBRERÍA"/>
    <s v="ADM"/>
  </r>
  <r>
    <d v="2026-02-26T00:00:00"/>
    <s v="Antonini, Nicolas Ezequiel"/>
    <s v="FA-C 00001-00000029"/>
    <s v="MANTENIMIENTO PREVENTIVO_x000a_Servicio de refrigeración . Limpieza de aire Giuli "/>
    <n v="70000"/>
    <n v="1"/>
    <s v="UN "/>
    <n v="341.1669"/>
    <s v="OPEX"/>
    <s v="VARIABLE"/>
    <s v="INDIRECTO"/>
    <x v="11"/>
    <x v="6"/>
    <s v="CC1"/>
    <s v="MANTENIMIENTO Y ORDEN"/>
    <s v="INTENDENCIA"/>
  </r>
  <r>
    <d v="2026-02-10T00:00:00"/>
    <s v="Telecom Argentina Sociedad Anonima"/>
    <s v="FA-A 06364-09371005"/>
    <s v="SERVICIOS_x000a_Telefonía móvil Enero 2026"/>
    <n v="647707.5"/>
    <n v="1"/>
    <s v="UN "/>
    <n v="327.22399999999999"/>
    <s v="OPEX"/>
    <s v="VARIABLE"/>
    <s v="INDIRECTO"/>
    <x v="4"/>
    <x v="8"/>
    <s v="CC1"/>
    <s v="SISTEMA"/>
    <s v="ADM"/>
  </r>
  <r>
    <d v="2026-02-23T00:00:00"/>
    <s v="Gomeria Donatti S. R. L."/>
    <s v="FA-A 00003-00024306"/>
    <s v="REPARACIONES"/>
    <n v="18181.82"/>
    <n v="1"/>
    <s v="UN "/>
    <n v="309.43849999999998"/>
    <s v="OPEX"/>
    <s v="VARIABLE"/>
    <s v="DIRECTO"/>
    <x v="13"/>
    <x v="4"/>
    <s v="CC1"/>
    <s v="BIEN DE USO "/>
    <s v="TALLER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307.25"/>
    <s v="OPEX"/>
    <s v="VARIABLE"/>
    <s v="DIRECTO"/>
    <x v="6"/>
    <x v="6"/>
    <s v="CC1"/>
    <s v="PROYECTO 9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307.25"/>
    <s v="OPEX"/>
    <s v="VARIABLE"/>
    <s v="DIRECTO"/>
    <x v="6"/>
    <x v="6"/>
    <s v="CC1"/>
    <s v="PROYECTO 9"/>
    <s v="DISP. FINAL RESIDUOS SÓLIDOS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307.25"/>
    <s v="OPEX"/>
    <s v="VARIABLE"/>
    <s v="DIRECTO"/>
    <x v="6"/>
    <x v="6"/>
    <s v="CC1"/>
    <s v="EPP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307.25"/>
    <s v="OPEX"/>
    <s v="VARIABLE"/>
    <s v="DIRECTO"/>
    <x v="6"/>
    <x v="6"/>
    <s v="CC1"/>
    <s v="EPP"/>
    <s v="DISP. FINAL RESIDUOS SÓLIDOS"/>
  </r>
  <r>
    <d v="2026-02-13T00:00:00"/>
    <s v="Stangoni Alejandro"/>
    <s v="OCOM/2026/0137"/>
    <s v="HONORARIOS_x000a_Cuota 4-Acuerdo Fighiera"/>
    <n v="755578"/>
    <n v="1"/>
    <s v="UN "/>
    <n v="307.16699999999997"/>
    <s v="DEUDA"/>
    <s v="VARIABLE"/>
    <s v="INDIRECTO"/>
    <x v="12"/>
    <x v="8"/>
    <s v="CC1"/>
    <s v="LEGALES"/>
    <s v="ADM"/>
  </r>
  <r>
    <d v="2026-02-13T00:00:00"/>
    <s v="Downes, Javier"/>
    <s v="OCOM/2026/0138"/>
    <s v="HONORARIOS Cuota 4 Acuerdo Fighiera"/>
    <n v="755577.85"/>
    <n v="1"/>
    <s v="UN "/>
    <n v="307.1669"/>
    <s v="DEUDA"/>
    <s v="VARIABLE"/>
    <s v="INDIRECTO"/>
    <x v="12"/>
    <x v="8"/>
    <s v="CC1"/>
    <s v="LEGALES"/>
    <s v="ADM"/>
  </r>
  <r>
    <d v="2026-02-03T00:00:00"/>
    <s v="Gomeria Donatti S. R. L."/>
    <s v="FA-A 00003-00023887"/>
    <s v="OC 0001-00004466: REPARACIONES_x000a_Parche yale _x000a_Parche camión  (Rey Rolando)"/>
    <n v="34710.74"/>
    <n v="1"/>
    <s v="UN "/>
    <n v="296.50799999999998"/>
    <s v="OPEX"/>
    <s v="VARIABLE"/>
    <s v="DIRECTO"/>
    <x v="13"/>
    <x v="7"/>
    <s v="CC1"/>
    <s v="BIEN DE USO "/>
    <s v="TALLER"/>
  </r>
  <r>
    <d v="2026-02-06T00:00:00"/>
    <s v="Mollard, Martin  Enrique"/>
    <s v="FA-A 00004-00011369"/>
    <s v="OC 0001-00004538: HIGIENE Y SEGURIDAD_x000a_GUANTE PVC ROJO ENTELADO LARGO"/>
    <n v="7568.31"/>
    <n v="90"/>
    <s v="UN "/>
    <n v="294.85239999999999"/>
    <s v="OPEX"/>
    <s v="VARIABLE"/>
    <s v="DIRECTO"/>
    <x v="8"/>
    <x v="8"/>
    <s v="CC1"/>
    <s v="EPP"/>
    <s v="COMPOST &amp; FERTILIZANTES"/>
  </r>
  <r>
    <d v="2026-02-23T00:00:00"/>
    <s v="Aranda, Marisa Isabel"/>
    <s v="FA-C 00005-00000251"/>
    <s v="SERVICIOS_x000a_corte de pasto"/>
    <n v="80000"/>
    <n v="9"/>
    <s v="UN "/>
    <n v="292.70339999999999"/>
    <s v="OPEX"/>
    <s v="VARIABLE"/>
    <s v="INDIRECTO"/>
    <x v="4"/>
    <x v="8"/>
    <s v="CC1"/>
    <s v="MANTENIMIENTO Y ORDEN"/>
    <s v="INTENDENCIA"/>
  </r>
  <r>
    <d v="2026-02-17T00:00:00"/>
    <s v="Aranda, Marisa Isabel"/>
    <s v="FA-C 00005-00000249"/>
    <s v="SERVICIOS_x000a_servicios de perquisición 19-2"/>
    <n v="80000"/>
    <n v="9"/>
    <s v="UN "/>
    <n v="292.70339999999999"/>
    <s v="OPEX"/>
    <s v="VARIABLE"/>
    <s v="INDIRECTO"/>
    <x v="4"/>
    <x v="8"/>
    <s v="CC1"/>
    <s v="MANTENIMIENTO Y ORDEN"/>
    <s v="INTENDENCIA"/>
  </r>
  <r>
    <d v="2026-02-09T00:00:00"/>
    <s v="Aranda, Marisa Isabel"/>
    <s v="FA-C 00005-00000246"/>
    <s v="OC 0001-00004608: SERVICIOS_x000a_servicios de parquizacion 9 de febrero "/>
    <n v="80000"/>
    <n v="9"/>
    <s v="UN "/>
    <n v="292.70339999999999"/>
    <s v="OPEX"/>
    <s v="VARIABLE"/>
    <s v="INDIRECTO"/>
    <x v="4"/>
    <x v="8"/>
    <s v="CC1"/>
    <s v="MANTENIMIENTO Y ORDEN"/>
    <s v="INTENDENCIA"/>
  </r>
  <r>
    <d v="2026-02-02T00:00:00"/>
    <s v="Aranda, Marisa Isabel"/>
    <s v="FA-C 00005-00000244"/>
    <s v="OC 0001-00004474: SERVICIOS_x000a_servicios de parquizacion"/>
    <n v="80000"/>
    <n v="9"/>
    <s v="UN "/>
    <n v="292.70339999999999"/>
    <s v="OPEX"/>
    <s v="VARIABLE"/>
    <s v="INDIRECTO"/>
    <x v="4"/>
    <x v="8"/>
    <s v="CC1"/>
    <s v="MANTENIMIENTO Y ORDEN"/>
    <s v="INTENDENCIA"/>
  </r>
  <r>
    <d v="2026-02-19T00:00:00"/>
    <s v="Amx Argentina Sociedad Anonima"/>
    <s v="FA-A 01331-02010704"/>
    <s v="SERVICIOS"/>
    <n v="13912.33"/>
    <n v="1"/>
    <s v="UN "/>
    <n v="291.10550000000001"/>
    <s v="OPEX"/>
    <s v="VARIABLE"/>
    <s v="INDIRECTO"/>
    <x v="4"/>
    <x v="4"/>
    <s v="CC1"/>
    <s v="SISTEMA"/>
    <s v="ADM"/>
  </r>
  <r>
    <d v="2026-02-26T00:00:00"/>
    <s v="Berardi, Alberto Jose -"/>
    <s v="FA-C 00005-00000217"/>
    <s v="SERVICIOS_x000a_visita 05/02"/>
    <n v="59200"/>
    <n v="1"/>
    <s v="UN "/>
    <n v="288.52969999999999"/>
    <s v="OPEX"/>
    <s v="VARIABLE"/>
    <s v="INDIRECTO"/>
    <x v="4"/>
    <x v="6"/>
    <s v="CC1"/>
    <s v="HABILITACIONES Y CERT"/>
    <s v="ADM"/>
  </r>
  <r>
    <d v="2026-02-06T00:00:00"/>
    <s v="Mollard, Martin  Enrique"/>
    <s v="FA-A 00004-00011380"/>
    <s v="INSUMOS_x000a_diferencia de guantes EPP"/>
    <n v="48512.4"/>
    <n v="1"/>
    <s v="UN "/>
    <n v="286.09280000000001"/>
    <s v="OPEX"/>
    <s v="VARIABLE"/>
    <s v="DIRECTO"/>
    <x v="8"/>
    <x v="6"/>
    <s v="CC1"/>
    <s v="EPP"/>
    <s v="DISP. FINAL RESIDUOS SÓLIDOS"/>
  </r>
  <r>
    <d v="2026-02-24T00:00:00"/>
    <s v="Coroso, Hugo Ezequiel"/>
    <s v="FA-A 00002-00000225"/>
    <s v="SERVICIOS_x000a_logistica de caldera "/>
    <n v="580000"/>
    <n v="1"/>
    <s v="UN "/>
    <n v="285.30450000000002"/>
    <s v="OPEX"/>
    <s v="VARIABLE"/>
    <s v="INDIRECTO"/>
    <x v="4"/>
    <x v="8"/>
    <s v="CC1"/>
    <s v="MANTENIMIENTO Y ORDEN"/>
    <s v="INTENDENCIA"/>
  </r>
  <r>
    <d v="2026-02-06T00:00:00"/>
    <s v="Pascual Materiales S. R. L."/>
    <s v="FA-A 00001-00000458"/>
    <s v="OC 0001-00004558: INVERSION_x000a_Agregado x cambio de $ "/>
    <n v="33124.14"/>
    <n v="1"/>
    <s v="UN "/>
    <n v="282.95490000000001"/>
    <s v="CAPEX"/>
    <s v="VARIABLE"/>
    <s v="INDIRECTO"/>
    <x v="2"/>
    <x v="7"/>
    <s v="CC1"/>
    <s v="PROYECTO 9"/>
    <s v="INTENDENCIA"/>
  </r>
  <r>
    <d v="2026-02-25T00:00:00"/>
    <s v="Salinas, Santiago Francisco"/>
    <s v="FA-C 00002-00000528"/>
    <s v="SERVICIOS_x000a_asesoramiento Técnico Profesional SENASA, Direccion Técnica 02-2026"/>
    <n v="40000"/>
    <n v="1"/>
    <s v="UN "/>
    <n v="282.3886"/>
    <s v="OPEX"/>
    <s v="VARIABLE"/>
    <s v="INDIRECTO"/>
    <x v="4"/>
    <x v="7"/>
    <s v="CC1"/>
    <s v="SISTEMA"/>
    <s v="ADM"/>
  </r>
  <r>
    <d v="2026-02-11T00:00:00"/>
    <s v="Cg Rodamientos S. R. L."/>
    <s v="FA-A 00002-00001548"/>
    <s v="REPARACIONES"/>
    <n v="8264.4699999999993"/>
    <n v="2"/>
    <s v="UN "/>
    <n v="281.30799999999999"/>
    <s v="OPEX"/>
    <s v="VARIABLE"/>
    <s v="INDIRECTO"/>
    <x v="13"/>
    <x v="4"/>
    <s v="CC1"/>
    <s v="BIEN DE USO"/>
    <s v="TALLER"/>
  </r>
  <r>
    <d v="2026-02-26T00:00:00"/>
    <s v="Calderon, Alejandro Pablo"/>
    <s v="FA-A 00006-00000023"/>
    <s v="REPOSICION_x000a_luces Komatsu"/>
    <n v="16528.939999999999"/>
    <n v="1"/>
    <s v="UN "/>
    <n v="281.30770000000001"/>
    <s v="OPEX"/>
    <s v="VARIABLE"/>
    <s v="INDIRECTO"/>
    <x v="10"/>
    <x v="4"/>
    <s v="CC1"/>
    <s v="BIEN DE USO"/>
    <s v="TALLER"/>
  </r>
  <r>
    <d v="2026-02-06T00:00:00"/>
    <s v="Berardi, Alberto Jose -"/>
    <s v="FA-C 00005-00000214"/>
    <s v="OC 0001-00004553: SERVICIOS_x000a_Abono mensual"/>
    <n v="670000"/>
    <n v="1"/>
    <s v="UN "/>
    <n v="272.3768"/>
    <s v="OPEX"/>
    <s v="VARIABLE"/>
    <s v="INDIRECTO"/>
    <x v="4"/>
    <x v="8"/>
    <s v="CC1"/>
    <s v="HABILITACIONES Y CERT"/>
    <s v="ADM"/>
  </r>
  <r>
    <d v="2026-02-24T00:00:00"/>
    <s v="Strupeni, Federico Lisandro"/>
    <s v="FA-A 00008-00000062"/>
    <s v="INVERSION_x000a_instalación cañerias y cajas de paso_x000a_"/>
    <n v="495000"/>
    <n v="1"/>
    <s v="UN "/>
    <n v="266.31670000000003"/>
    <s v="CAPEX"/>
    <s v="VARIABLE"/>
    <s v="INDIRECTO"/>
    <x v="2"/>
    <x v="8"/>
    <s v="CC1"/>
    <s v="MANTENIMIENTO Y ORDEN"/>
    <s v="INTENDENCIA"/>
  </r>
  <r>
    <d v="2026-02-09T00:00:00"/>
    <s v="Cg Rodamientos S. R. L."/>
    <s v="FA-A 00002-00001506"/>
    <s v="OC 0001-00004595: REPOSICION rod 6316"/>
    <n v="145000"/>
    <n v="1"/>
    <s v="UN "/>
    <n v="263.16879999999998"/>
    <s v="OPEX"/>
    <s v="VARIABLE"/>
    <s v="INDIRECTO"/>
    <x v="10"/>
    <x v="8"/>
    <s v="CC1"/>
    <s v="BIEN DE USO"/>
    <s v="TALLER"/>
  </r>
  <r>
    <d v="2026-02-19T00:00:00"/>
    <s v="Strupeni, Federico Lisandro"/>
    <s v="FA-A 00008-00000061"/>
    <s v="INVERSION_x000a_instalación cañerias y cajas de paso_x000a_"/>
    <n v="495000"/>
    <n v="1"/>
    <s v="UN "/>
    <n v="262.35550000000001"/>
    <s v="CAPEX"/>
    <s v="VARIABLE"/>
    <s v="INDIRECTO"/>
    <x v="2"/>
    <x v="8"/>
    <s v="CC1"/>
    <s v="MANTENIMIENTO Y ORDEN"/>
    <s v="INTENDENCIA"/>
  </r>
  <r>
    <d v="2026-02-18T00:00:00"/>
    <s v="Cornaglia, Adrian Claudio"/>
    <s v="OCOM/2026/0142"/>
    <s v="HONORARIOS_x000a_Gasto Tomi. B"/>
    <n v="36600"/>
    <n v="1"/>
    <s v="UN "/>
    <n v="258.38560000000001"/>
    <s v="OPEX"/>
    <s v="VARIABLE"/>
    <s v="INDIRECTO"/>
    <x v="4"/>
    <x v="7"/>
    <s v="CC1"/>
    <s v="LEGALES"/>
    <s v="ADM"/>
  </r>
  <r>
    <d v="2026-02-05T00:00:00"/>
    <s v="Trimerce Repuestos S. R. L."/>
    <s v="FA-A 00001-00007469"/>
    <s v="OC 0001-00004520: REPARACIONES_x000a_Registro embrague 1114"/>
    <n v="30000"/>
    <n v="1"/>
    <s v="UN "/>
    <n v="256.26769999999999"/>
    <s v="OPEX"/>
    <s v="VARIABLE"/>
    <s v="INDIRECTO"/>
    <x v="13"/>
    <x v="7"/>
    <s v="CC1"/>
    <s v="BIEN DE USO"/>
    <s v="TALLER"/>
  </r>
  <r>
    <d v="2026-02-09T00:00:00"/>
    <s v="Gomeria Donatti S. R. L."/>
    <s v="FA-A 00003-00024046"/>
    <s v="OC 0001-00004610: REPARACIONES"/>
    <n v="14876.03"/>
    <n v="1"/>
    <s v="UN "/>
    <n v="253.17699999999999"/>
    <s v="OPEX"/>
    <s v="VARIABLE"/>
    <s v="DIRECTO"/>
    <x v="13"/>
    <x v="4"/>
    <s v="CC1"/>
    <s v="BIEN DE USO "/>
    <s v="TALLER"/>
  </r>
  <r>
    <d v="2026-02-05T00:00:00"/>
    <s v="Strupeni, Federico Lisandro"/>
    <s v="FA-A 00008-00000024"/>
    <s v="OC 0001-00004545: SERVICIOS_x000a_Servicio de monitoreo básico _x000a_Ex campo serraico "/>
    <n v="41218.54"/>
    <n v="1"/>
    <s v="UN "/>
    <n v="243.07859999999999"/>
    <s v="OPEX"/>
    <s v="VARIABLE"/>
    <s v="INDIRECTO"/>
    <x v="4"/>
    <x v="6"/>
    <s v="CC1"/>
    <s v="SISTEMA"/>
    <s v="ADM"/>
  </r>
  <r>
    <d v="2026-02-05T00:00:00"/>
    <s v="Strupeni, Federico Lisandro"/>
    <s v="FA-A 00008-00000021"/>
    <s v="OC 0001-00004543: SERVICIOS_x000a_Servicio de monitoreo básico _x000a_Administración "/>
    <n v="41218.54"/>
    <n v="1"/>
    <s v="UN "/>
    <n v="243.07859999999999"/>
    <s v="OPEX"/>
    <s v="VARIABLE"/>
    <s v="INDIRECTO"/>
    <x v="4"/>
    <x v="6"/>
    <s v="CC1"/>
    <s v="SISTEMA"/>
    <s v="ADM"/>
  </r>
  <r>
    <d v="2026-02-26T00:00:00"/>
    <s v="Tisone Emanuel (W)"/>
    <s v="OCOM/2026/0167"/>
    <s v="REPOSICION_x000a_100 remitos R, x triplicado del nª 0003-10201 al 10300"/>
    <n v="40000"/>
    <n v="1"/>
    <s v="UN "/>
    <n v="235.89250000000001"/>
    <s v="OPEX"/>
    <s v="VARIABLE"/>
    <s v="INDIRECTO"/>
    <x v="10"/>
    <x v="6"/>
    <s v="CC1"/>
    <s v="LIBRERÍA"/>
    <s v="ADM"/>
  </r>
  <r>
    <d v="2026-02-13T00:00:00"/>
    <s v="Tisone Emanuel (W)"/>
    <s v="OCOM/2026/0141"/>
    <s v="REPOSICION_x000a_100 remitos     &quot;R&quot; x triplicados del 3 nª 3-10001 l 10100"/>
    <n v="40000"/>
    <n v="1"/>
    <s v="UN "/>
    <n v="235.89250000000001"/>
    <s v="OPEX"/>
    <s v="VARIABLE"/>
    <s v="INDIRECTO"/>
    <x v="10"/>
    <x v="6"/>
    <s v="CC1"/>
    <s v="LIBRERÍA"/>
    <s v="ADM"/>
  </r>
  <r>
    <d v="2026-02-28T00:00:00"/>
    <s v="IMPUESTOS"/>
    <s v="imp3"/>
    <s v="IMPUESTOS"/>
    <n v="32811.49"/>
    <n v="1"/>
    <s v="UN "/>
    <n v="231.63980000000001"/>
    <s v="OPEX"/>
    <s v="VARIABLE"/>
    <s v="INDIRECTO"/>
    <x v="7"/>
    <x v="7"/>
    <s v="CC1"/>
    <s v="IB"/>
    <s v="CEREAL &amp; POLVILLO"/>
  </r>
  <r>
    <d v="2026-02-02T00:00:00"/>
    <s v="Pascual Materiales S. R. L."/>
    <s v="FA-A 00001-00000451"/>
    <s v="OC 0001-00004268: INVERSION_x000a_Playa estacionamiento _x000a_Proyecto 9 "/>
    <n v="463345.03"/>
    <n v="1"/>
    <s v="UN "/>
    <n v="227.92140000000001"/>
    <s v="CAPEX"/>
    <s v="VARIABLE"/>
    <s v="INDIRECTO"/>
    <x v="2"/>
    <x v="8"/>
    <s v="CC1"/>
    <s v="PROYECTO 9"/>
    <s v="INTENDENCIA"/>
  </r>
  <r>
    <d v="2026-02-05T00:00:00"/>
    <s v="Alvarez, Alejandro Dario"/>
    <s v="FA-C 00002-00000298"/>
    <s v="OC 0001-00003848: HIGIENE Y SEGURIDAD_x000a_Servicio de higiene y seguridad em el trabajo s/resol srt 905/15._x000a_Servicio de asesor técnico ambiental en el marco de decreto maycc 153/25_x000a_mes 1/2026"/>
    <n v="545622"/>
    <n v="1"/>
    <s v="UN "/>
    <n v="221.81309999999999"/>
    <s v="OPEX"/>
    <s v="FIJO"/>
    <s v="DIRECTO"/>
    <x v="8"/>
    <x v="8"/>
    <s v="CC1"/>
    <s v="HIGIENE Y SEGURIDAD"/>
    <s v="ADM"/>
  </r>
  <r>
    <d v="2026-02-05T00:00:00"/>
    <s v="Gomeria Donatti S. R. L."/>
    <s v="FA-A 00003-00023954"/>
    <s v="REPARACIONES"/>
    <n v="12396.69"/>
    <n v="1"/>
    <s v="UN "/>
    <n v="210.98079999999999"/>
    <s v="OPEX"/>
    <s v="VARIABLE"/>
    <s v="DIRECTO"/>
    <x v="13"/>
    <x v="4"/>
    <s v="CC1"/>
    <s v="BIEN DE USO "/>
    <s v="TALLER"/>
  </r>
  <r>
    <d v="2026-02-03T00:00:00"/>
    <s v="Gomeria Donatti S. R. L."/>
    <s v="FA-A 00003-00023887"/>
    <s v="OC 0001-00004466: REPARACIONES_x000a_Parche yale _x000a_Parche camión  (Rey Rolando)"/>
    <n v="34710.74"/>
    <n v="1"/>
    <s v="UN "/>
    <n v="204.70009999999999"/>
    <s v="OPEX"/>
    <s v="VARIABLE"/>
    <s v="DIRECTO"/>
    <x v="13"/>
    <x v="6"/>
    <s v="CC1"/>
    <s v="BIEN DE USO "/>
    <s v="TALLER"/>
  </r>
  <r>
    <d v="2026-02-02T00:00:00"/>
    <s v="Picatto, Santiago"/>
    <s v="FA-A 00002-00004502"/>
    <s v="OC 0001-00004425: INSUMOS_x000a_Laboratorio"/>
    <n v="404739"/>
    <n v="1"/>
    <s v="UN "/>
    <n v="199.09289999999999"/>
    <s v="OPEX"/>
    <s v="VARIABLE"/>
    <s v="INDIRECTO"/>
    <x v="1"/>
    <x v="8"/>
    <s v="CC1"/>
    <s v="CONSUMIBLE"/>
    <s v="LABORATORIO"/>
  </r>
  <r>
    <d v="2026-02-06T00:00:00"/>
    <s v="Pascual Materiales S. R. L."/>
    <s v="FA-A 00001-00000458"/>
    <s v="OC 0001-00004558: INVERSION_x000a_Agregado x cambio de $ "/>
    <n v="33124.14"/>
    <n v="1"/>
    <s v="UN "/>
    <n v="195.3434"/>
    <s v="CAPEX"/>
    <s v="VARIABLE"/>
    <s v="INDIRECTO"/>
    <x v="2"/>
    <x v="6"/>
    <s v="CC1"/>
    <s v="PROYECTO 9"/>
    <s v="INTENDENCIA"/>
  </r>
  <r>
    <d v="2026-02-25T00:00:00"/>
    <s v="Salinas, Santiago Francisco"/>
    <s v="FA-C 00002-00000528"/>
    <s v="SERVICIOS_x000a_asesoramiento Técnico Profesional SENASA, Direccion Técnica 02-2026"/>
    <n v="40000"/>
    <n v="1"/>
    <s v="UN "/>
    <n v="194.95249999999999"/>
    <s v="OPEX"/>
    <s v="VARIABLE"/>
    <s v="INDIRECTO"/>
    <x v="4"/>
    <x v="6"/>
    <s v="CC1"/>
    <s v="SISTEMA"/>
    <s v="ADM"/>
  </r>
  <r>
    <d v="2026-02-02T00:00:00"/>
    <s v="Acosta, Roberto Maximiliano"/>
    <s v="FA-C 00001-00000676"/>
    <s v="OC 0001-00004470: PRODUCTO_x000a_Bolsa residuos 15u 46x60 y 15u 60x90"/>
    <n v="27000"/>
    <n v="1"/>
    <s v="UN "/>
    <n v="190.6123"/>
    <s v="OPEX"/>
    <s v="VARIABLE"/>
    <s v="INDIRECTO"/>
    <x v="1"/>
    <x v="7"/>
    <s v="CC1"/>
    <s v="CONSUMIBLE"/>
    <s v="INTENDENCIA"/>
  </r>
  <r>
    <d v="2026-02-04T00:00:00"/>
    <s v="Acumuladores Argentinos Srl(W)"/>
    <s v="FA-A 00004-00007156"/>
    <s v="OC 0001-00004514: REPOSICION_x000a_bateria automotor 110 amp_x000a_Para Iveco Tector 320"/>
    <n v="185950.41"/>
    <n v="2"/>
    <s v="UN "/>
    <n v="182.93960000000001"/>
    <s v="OPEX"/>
    <s v="VARIABLE"/>
    <s v="INDIRECTO"/>
    <x v="10"/>
    <x v="8"/>
    <s v="CC1"/>
    <s v="BIEN DE USO"/>
    <s v="TALLER"/>
  </r>
  <r>
    <d v="2026-02-18T00:00:00"/>
    <s v="Cornaglia, Adrian Claudio"/>
    <s v="OCOM/2026/0142"/>
    <s v="HONORARIOS_x000a_Gasto Tomi. B"/>
    <n v="36600"/>
    <n v="1"/>
    <s v="UN "/>
    <n v="178.38149999999999"/>
    <s v="OPEX"/>
    <s v="VARIABLE"/>
    <s v="INDIRECTO"/>
    <x v="4"/>
    <x v="6"/>
    <s v="CC1"/>
    <s v="LEGALES"/>
    <s v="ADM"/>
  </r>
  <r>
    <d v="2026-02-23T00:00:00"/>
    <s v="American Express Argentina S. A."/>
    <s v="OCOM/2026/0162"/>
    <s v="PERSONAL_x000a_B. FERREYRA"/>
    <n v="25198.74"/>
    <n v="1"/>
    <s v="UN "/>
    <n v="177.89590000000001"/>
    <s v="OPEX"/>
    <s v="VARIABLE"/>
    <s v="INDIRECTO"/>
    <x v="6"/>
    <x v="7"/>
    <s v="CC1"/>
    <s v="SISTEMA"/>
    <s v="ADM"/>
  </r>
  <r>
    <d v="2026-02-05T00:00:00"/>
    <s v="Trimerce Repuestos S. R. L."/>
    <s v="FA-A 00001-00007469"/>
    <s v="OC 0001-00004520: REPARACIONES_x000a_Registro embrague 1114"/>
    <n v="30000"/>
    <n v="1"/>
    <s v="UN "/>
    <n v="176.9194"/>
    <s v="OPEX"/>
    <s v="VARIABLE"/>
    <s v="INDIRECTO"/>
    <x v="13"/>
    <x v="6"/>
    <s v="CC1"/>
    <s v="BIEN DE USO"/>
    <s v="TALLER"/>
  </r>
  <r>
    <d v="2026-02-26T00:00:00"/>
    <s v="Mercado Pago"/>
    <s v="OCOM/2026/0169"/>
    <s v="SERVICIOS_x000a_Pago de seguro de camiones"/>
    <n v="400000"/>
    <n v="1"/>
    <s v="UN "/>
    <n v="162.613"/>
    <s v="OPEX"/>
    <s v="VARIABLE"/>
    <s v="INDIRECTO"/>
    <x v="4"/>
    <x v="8"/>
    <s v="CC1"/>
    <s v="SEGURO"/>
    <s v="INTENDENCIA"/>
  </r>
  <r>
    <d v="2026-02-28T00:00:00"/>
    <s v="IMPUESTOS"/>
    <s v="imp3"/>
    <s v="IMPUESTOS"/>
    <n v="32811.49"/>
    <n v="1"/>
    <s v="UN "/>
    <n v="159.917"/>
    <s v="OPEX"/>
    <s v="VARIABLE"/>
    <s v="INDIRECTO"/>
    <x v="7"/>
    <x v="6"/>
    <s v="CC1"/>
    <s v="IB"/>
    <s v="DISP. FINAL RESIDUOS SÓLIDOS"/>
  </r>
  <r>
    <d v="2026-02-23T00:00:00"/>
    <s v="Gomeria Donatti S. R. L."/>
    <s v="FA-A 00003-00024306"/>
    <s v="REPARACIONES"/>
    <n v="18181.82"/>
    <n v="1"/>
    <s v="UN "/>
    <n v="155.31370000000001"/>
    <s v="OPEX"/>
    <s v="VARIABLE"/>
    <s v="DIRECTO"/>
    <x v="13"/>
    <x v="7"/>
    <s v="CC1"/>
    <s v="BIEN DE USO "/>
    <s v="TALLER"/>
  </r>
  <r>
    <d v="2026-02-19T00:00:00"/>
    <s v="Amx Argentina Sociedad Anonima"/>
    <s v="FA-A 01331-02010704"/>
    <s v="SERVICIOS"/>
    <n v="13912.33"/>
    <n v="1"/>
    <s v="UN "/>
    <n v="146.11199999999999"/>
    <s v="OPEX"/>
    <s v="VARIABLE"/>
    <s v="INDIRECTO"/>
    <x v="4"/>
    <x v="7"/>
    <s v="CC1"/>
    <s v="SISTEMA"/>
    <s v="ADM"/>
  </r>
  <r>
    <d v="2026-02-11T00:00:00"/>
    <s v="Cg Rodamientos S. R. L."/>
    <s v="FA-A 00002-00001548"/>
    <s v="REPARACIONES"/>
    <n v="8264.4699999999993"/>
    <n v="2"/>
    <s v="UN "/>
    <n v="141.1944"/>
    <s v="OPEX"/>
    <s v="VARIABLE"/>
    <s v="INDIRECTO"/>
    <x v="13"/>
    <x v="7"/>
    <s v="CC1"/>
    <s v="BIEN DE USO"/>
    <s v="TALLER"/>
  </r>
  <r>
    <d v="2026-02-26T00:00:00"/>
    <s v="Calderon, Alejandro Pablo"/>
    <s v="FA-A 00006-00000023"/>
    <s v="REPOSICION_x000a_luces Komatsu"/>
    <n v="16528.939999999999"/>
    <n v="1"/>
    <s v="UN "/>
    <n v="141.1943"/>
    <s v="OPEX"/>
    <s v="VARIABLE"/>
    <s v="INDIRECTO"/>
    <x v="10"/>
    <x v="7"/>
    <s v="CC1"/>
    <s v="BIEN DE USO"/>
    <s v="TALLER"/>
  </r>
  <r>
    <d v="2026-02-23T00:00:00"/>
    <s v="American Express Argentina S. A."/>
    <s v="OCOM/2026/0163"/>
    <s v="PERSONAL_x000a_tarjeta benjamin"/>
    <n v="328107.75"/>
    <n v="1"/>
    <s v="UN "/>
    <n v="133.38650000000001"/>
    <s v="OPEX"/>
    <s v="VARIABLE"/>
    <s v="INDIRECTO"/>
    <x v="6"/>
    <x v="8"/>
    <s v="CC1"/>
    <s v="SISTEMA"/>
    <s v="ADM"/>
  </r>
  <r>
    <d v="2026-02-02T00:00:00"/>
    <s v="Electric Litoral S.R.L."/>
    <s v="FA-A 00001-00000504"/>
    <s v="OC 0001-00004432: MANTENIMIENTO PREVENTIVO_x000a_lamparas infrarojas 250w e 27"/>
    <n v="13501.37"/>
    <n v="20"/>
    <s v="UN "/>
    <n v="132.82759999999999"/>
    <s v="OPEX"/>
    <s v="VARIABLE"/>
    <s v="INDIRECTO"/>
    <x v="11"/>
    <x v="8"/>
    <s v="CC1"/>
    <s v="BIEN DE USO "/>
    <s v="TALLER"/>
  </r>
  <r>
    <d v="2026-02-02T00:00:00"/>
    <s v="Acosta, Roberto Maximiliano"/>
    <s v="FA-C 00001-00000676"/>
    <s v="OC 0001-00004470: PRODUCTO_x000a_Bolsa residuos 15u 46x60 y 15u 60x90"/>
    <n v="27000"/>
    <n v="1"/>
    <s v="UN "/>
    <n v="131.59289999999999"/>
    <s v="OPEX"/>
    <s v="VARIABLE"/>
    <s v="INDIRECTO"/>
    <x v="1"/>
    <x v="6"/>
    <s v="CC1"/>
    <s v="CONSUMIBLE"/>
    <s v="INTENDENCIA"/>
  </r>
  <r>
    <d v="2026-02-11T00:00:00"/>
    <s v="Franklin Santiago Boglich Srl"/>
    <s v="FA-A 00009-00043964"/>
    <s v="OC 0001-00004685: MANTENIMIENTO PREVENTIVO_x000a_Aceite motor plus -50_x000a_para Komatzu y Manitub "/>
    <n v="133480"/>
    <n v="2"/>
    <s v="UN "/>
    <n v="131.31880000000001"/>
    <s v="OPEX"/>
    <s v="VARIABLE"/>
    <s v="DIRECTO"/>
    <x v="11"/>
    <x v="8"/>
    <s v="CC1"/>
    <s v="BIEN DE USO "/>
    <s v="TALLER"/>
  </r>
  <r>
    <d v="2026-02-12T00:00:00"/>
    <s v="Carrizo, Juan Mario"/>
    <s v="FA-C 00001-00000198"/>
    <s v="REPARACIONES_x000a_Reparacion centrifuga 5.5 hp. 380 v"/>
    <n v="320000"/>
    <n v="1"/>
    <s v="UN "/>
    <n v="130.09039999999999"/>
    <s v="OPEX"/>
    <s v="VARIABLE"/>
    <s v="INDIRECTO"/>
    <x v="13"/>
    <x v="8"/>
    <s v="CC1"/>
    <s v="BIEN DE USO"/>
    <s v="LABORATORIO"/>
  </r>
  <r>
    <d v="2026-02-09T00:00:00"/>
    <s v="Gomeria Donatti S. R. L."/>
    <s v="FA-A 00003-00024046"/>
    <s v="OC 0001-00004610: REPARACIONES"/>
    <n v="14876.03"/>
    <n v="1"/>
    <s v="UN "/>
    <n v="127.0749"/>
    <s v="OPEX"/>
    <s v="VARIABLE"/>
    <s v="DIRECTO"/>
    <x v="13"/>
    <x v="7"/>
    <s v="CC1"/>
    <s v="BIEN DE USO "/>
    <s v="TALLER"/>
  </r>
  <r>
    <d v="2026-02-18T00:00:00"/>
    <s v="Rotmistrovsky, Lidia Yanina"/>
    <s v="FA-A 00003-00000867"/>
    <s v="HONORARIOS_x000a_legalizacion y certificacion"/>
    <n v="175000"/>
    <n v="1"/>
    <s v="UN "/>
    <n v="123.31019999999999"/>
    <s v="OPEX"/>
    <s v="VARIABLE"/>
    <s v="INDIRECTO"/>
    <x v="4"/>
    <x v="8"/>
    <s v="CC1"/>
    <s v="LEGALES"/>
    <s v="ADM"/>
  </r>
  <r>
    <d v="2026-02-23T00:00:00"/>
    <s v="American Express Argentina S. A."/>
    <s v="OCOM/2026/0162"/>
    <s v="PERSONAL_x000a_B. FERREYRA"/>
    <n v="25198.74"/>
    <n v="1"/>
    <s v="UN "/>
    <n v="122.8139"/>
    <s v="OPEX"/>
    <s v="VARIABLE"/>
    <s v="INDIRECTO"/>
    <x v="6"/>
    <x v="6"/>
    <s v="CC1"/>
    <s v="SISTEMA"/>
    <s v="ADM"/>
  </r>
  <r>
    <d v="2026-02-10T00:00:00"/>
    <s v="Mercado Pago"/>
    <s v="OCOM/2026/0128"/>
    <s v="OC 0001-00003959: SERVICIOS_x000a_Para boleta se senasa "/>
    <n v="150000"/>
    <n v="1"/>
    <s v="UN "/>
    <n v="121.9597"/>
    <s v="OPEX"/>
    <s v="FIJO"/>
    <s v="DIRECTO"/>
    <x v="4"/>
    <x v="8"/>
    <s v="CC1"/>
    <s v="SENASA"/>
    <s v="LABORATORIO"/>
  </r>
  <r>
    <d v="2026-02-20T00:00:00"/>
    <s v="Adhoc S.A.(W)"/>
    <s v="FA-A 00003-00021527"/>
    <s v="SERVICIOS_x000a_horas de consultoria"/>
    <n v="237122.18"/>
    <n v="1"/>
    <s v="UN "/>
    <n v="116.6414"/>
    <s v="OPEX"/>
    <s v="FIJO"/>
    <s v="INDIRECTO"/>
    <x v="4"/>
    <x v="8"/>
    <s v="CC1"/>
    <s v="SISTEMA"/>
    <s v="ADM"/>
  </r>
  <r>
    <d v="2026-02-23T00:00:00"/>
    <s v="Gomeria Donatti S. R. L."/>
    <s v="FA-A 00003-00024306"/>
    <s v="REPARACIONES"/>
    <n v="18181.82"/>
    <n v="1"/>
    <s v="UN "/>
    <n v="107.2239"/>
    <s v="OPEX"/>
    <s v="VARIABLE"/>
    <s v="DIRECTO"/>
    <x v="13"/>
    <x v="6"/>
    <s v="CC1"/>
    <s v="BIEN DE USO "/>
    <s v="TALLER"/>
  </r>
  <r>
    <d v="2026-02-05T00:00:00"/>
    <s v="Gomeria Donatti S. R. L."/>
    <s v="FA-A 00003-00023954"/>
    <s v="REPARACIONES"/>
    <n v="12396.69"/>
    <n v="1"/>
    <s v="UN "/>
    <n v="105.89570000000001"/>
    <s v="OPEX"/>
    <s v="VARIABLE"/>
    <s v="DIRECTO"/>
    <x v="13"/>
    <x v="7"/>
    <s v="CC1"/>
    <s v="BIEN DE USO "/>
    <s v="TALLER"/>
  </r>
  <r>
    <d v="2026-02-26T00:00:00"/>
    <s v="Mastrangelo Productos Electricos Sa"/>
    <s v="FA-A 00015-00069811"/>
    <s v="INVERSION_x000a_para puesta en marcha de caldera_x000a_"/>
    <n v="209816.3"/>
    <n v="1"/>
    <s v="UN "/>
    <n v="103.20950000000001"/>
    <s v="CAPEX"/>
    <s v="VARIABLE"/>
    <s v="DIRECTO"/>
    <x v="2"/>
    <x v="8"/>
    <s v="CC1"/>
    <s v="BIEN DE USO"/>
    <s v="INTENDENCIA"/>
  </r>
  <r>
    <d v="2026-02-03T00:00:00"/>
    <s v="Cesar Javier Wagner"/>
    <s v="OCOM/2026/0120"/>
    <s v="OC 0001-00004510: REPARACIONES_x000a_Centrifuga Laboratorio "/>
    <n v="250000"/>
    <n v="1"/>
    <s v="UN "/>
    <n v="101.6331"/>
    <s v="OPEX"/>
    <s v="VARIABLE"/>
    <s v="INDIRECTO"/>
    <x v="13"/>
    <x v="8"/>
    <s v="CC1"/>
    <s v="BIEN DE USO"/>
    <s v="LABORATORIO"/>
  </r>
  <r>
    <d v="2026-02-19T00:00:00"/>
    <s v="Amx Argentina Sociedad Anonima"/>
    <s v="FA-A 01331-02010704"/>
    <s v="SERVICIOS"/>
    <n v="13912.33"/>
    <n v="1"/>
    <s v="UN "/>
    <n v="100.87130000000001"/>
    <s v="OPEX"/>
    <s v="VARIABLE"/>
    <s v="INDIRECTO"/>
    <x v="4"/>
    <x v="6"/>
    <s v="CC1"/>
    <s v="SISTEMA"/>
    <s v="ADM"/>
  </r>
  <r>
    <d v="2026-02-11T00:00:00"/>
    <s v="Cg Rodamientos S. R. L."/>
    <s v="FA-A 00002-00001548"/>
    <s v="REPARACIONES"/>
    <n v="8264.4699999999993"/>
    <n v="2"/>
    <s v="UN "/>
    <n v="97.476299999999995"/>
    <s v="OPEX"/>
    <s v="VARIABLE"/>
    <s v="INDIRECTO"/>
    <x v="13"/>
    <x v="6"/>
    <s v="CC1"/>
    <s v="BIEN DE USO"/>
    <s v="TALLER"/>
  </r>
  <r>
    <d v="2026-02-26T00:00:00"/>
    <s v="Calderon, Alejandro Pablo"/>
    <s v="FA-A 00006-00000023"/>
    <s v="REPOSICION_x000a_luces Komatsu"/>
    <n v="16528.939999999999"/>
    <n v="1"/>
    <s v="UN "/>
    <n v="97.476200000000006"/>
    <s v="OPEX"/>
    <s v="VARIABLE"/>
    <s v="INDIRECTO"/>
    <x v="10"/>
    <x v="6"/>
    <s v="CC1"/>
    <s v="BIEN DE USO"/>
    <s v="TALLER"/>
  </r>
  <r>
    <d v="2026-02-25T00:00:00"/>
    <s v="Calderon, Alejandro Pablo"/>
    <s v="FA-A 00006-00000022"/>
    <s v="REPOSICION_x000a_luces Komatsu"/>
    <n v="192000"/>
    <n v="1"/>
    <s v="UN "/>
    <n v="94.445599999999999"/>
    <s v="OPEX"/>
    <s v="VARIABLE"/>
    <s v="INDIRECTO"/>
    <x v="10"/>
    <x v="8"/>
    <s v="CC1"/>
    <s v="BIEN DE USO"/>
    <s v="TALLER"/>
  </r>
  <r>
    <d v="2026-02-25T00:00:00"/>
    <s v="Picatto, Santiago"/>
    <s v="FA-A 00002-00004606"/>
    <s v="INSUMOS_x000a_consumibles para laboratorio"/>
    <n v="180410"/>
    <n v="1"/>
    <s v="UN "/>
    <n v="88.744500000000002"/>
    <s v="OPEX"/>
    <s v="VARIABLE"/>
    <s v="INDIRECTO"/>
    <x v="1"/>
    <x v="8"/>
    <s v="CC1"/>
    <s v="CONSUMIBLE"/>
    <s v="LABORATORIO"/>
  </r>
  <r>
    <d v="2026-02-19T00:00:00"/>
    <s v="Pascual Materiales S. R. L."/>
    <s v="FA-A 00001-00000469"/>
    <s v="INVERSION_x000a_Ladrillos - piedra - ceresita PP 15614"/>
    <n v="178359.7"/>
    <n v="1"/>
    <s v="UN "/>
    <n v="87.735900000000001"/>
    <s v="CAPEX"/>
    <s v="VARIABLE"/>
    <s v="INDIRECTO"/>
    <x v="2"/>
    <x v="8"/>
    <s v="CC1"/>
    <s v="PROYECTO 9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87.735900000000001"/>
    <s v="CAPEX"/>
    <s v="VARIABLE"/>
    <s v="INDIRECTO"/>
    <x v="2"/>
    <x v="8"/>
    <s v="CC1"/>
    <s v="PROYECTO 9"/>
    <s v="COMPOST &amp; FERTILIZANTES"/>
  </r>
  <r>
    <d v="2026-02-19T00:00:00"/>
    <s v="Pascual Materiales S. R. L."/>
    <s v="FA-A 00001-00000469"/>
    <s v="INVERSION_x000a_Ladrillos - piedra - ceresita PP 15614"/>
    <n v="178359.7"/>
    <n v="1"/>
    <s v="UN "/>
    <n v="87.735900000000001"/>
    <s v="CAPEX"/>
    <s v="VARIABLE"/>
    <s v="INDIRECTO"/>
    <x v="2"/>
    <x v="8"/>
    <s v="CC1"/>
    <s v="EPP"/>
    <s v="INTENDENCIA"/>
  </r>
  <r>
    <d v="2026-02-19T00:00:00"/>
    <s v="Pascual Materiales S. R. L."/>
    <s v="FA-A 00001-00000469"/>
    <s v="INVERSION_x000a_Ladrillos - piedra - ceresita PP 15614"/>
    <n v="178359.7"/>
    <n v="1"/>
    <s v="UN "/>
    <n v="87.735900000000001"/>
    <s v="CAPEX"/>
    <s v="VARIABLE"/>
    <s v="INDIRECTO"/>
    <x v="2"/>
    <x v="8"/>
    <s v="CC1"/>
    <s v="EPP"/>
    <s v="COMPOST &amp; FERTILIZANTES"/>
  </r>
  <r>
    <d v="2026-02-09T00:00:00"/>
    <s v="Gomeria Donatti S. R. L."/>
    <s v="FA-A 00003-00024046"/>
    <s v="OC 0001-00004610: REPARACIONES"/>
    <n v="14876.03"/>
    <n v="1"/>
    <s v="UN "/>
    <n v="87.7286"/>
    <s v="OPEX"/>
    <s v="VARIABLE"/>
    <s v="DIRECTO"/>
    <x v="13"/>
    <x v="6"/>
    <s v="CC1"/>
    <s v="BIEN DE USO "/>
    <s v="TALLER"/>
  </r>
  <r>
    <d v="2026-02-06T00:00:00"/>
    <s v="Mollard, Martin  Enrique"/>
    <s v="FA-A 00004-00011368"/>
    <s v="OC 0001-00004536: INVERSION candados para casilleros"/>
    <n v="2190.09"/>
    <n v="74"/>
    <s v="UN "/>
    <n v="79.721299999999999"/>
    <s v="CAPEX"/>
    <s v="VARIABLE"/>
    <s v="INDIRECTO"/>
    <x v="2"/>
    <x v="8"/>
    <s v="CC1"/>
    <s v="BIEN DE USO "/>
    <s v="INTENDENCIA"/>
  </r>
  <r>
    <d v="2026-02-26T00:00:00"/>
    <s v="Sancor Cooperativa De Seguros Limitada (C)"/>
    <s v="OCOM/2026/0170"/>
    <s v="SERVICIOS_x000a_seguro mes Febrero 2026"/>
    <n v="187343.73"/>
    <n v="1"/>
    <s v="UN "/>
    <n v="76.161299999999997"/>
    <s v="OPEX"/>
    <s v="VARIABLE"/>
    <s v="INDIRECTO"/>
    <x v="4"/>
    <x v="8"/>
    <s v="CC1"/>
    <s v="SEGURO"/>
    <s v="INTENDENCIA"/>
  </r>
  <r>
    <d v="2026-02-10T00:00:00"/>
    <s v="Picatto, Santiago"/>
    <s v="FA-A 00021-00004556"/>
    <s v="OC 0001-00004624: CONSUMIBLE Alcohol para laboratorio"/>
    <n v="2481"/>
    <n v="60"/>
    <s v="UN "/>
    <n v="73.224900000000005"/>
    <s v="OPEX"/>
    <s v="VARIABLE"/>
    <s v="INDIRECTO"/>
    <x v="1"/>
    <x v="8"/>
    <s v="CC1"/>
    <s v="CONSUMIBLE"/>
    <s v="LABORATORIO"/>
  </r>
  <r>
    <d v="2026-02-05T00:00:00"/>
    <s v="Gomeria Donatti S. R. L."/>
    <s v="FA-A 00003-00023954"/>
    <s v="REPARACIONES"/>
    <n v="12396.69"/>
    <n v="1"/>
    <s v="UN "/>
    <n v="73.107200000000006"/>
    <s v="OPEX"/>
    <s v="VARIABLE"/>
    <s v="DIRECTO"/>
    <x v="13"/>
    <x v="6"/>
    <s v="CC1"/>
    <s v="BIEN DE USO "/>
    <s v="TALLER"/>
  </r>
  <r>
    <d v="2026-02-13T00:00:00"/>
    <s v="Antonini, Nicolas Ezequiel"/>
    <s v="FA-C 00001-00000027"/>
    <s v="MANTENIMIENTO PREVENTIVO_x000a_Servicio de refrigeración . Limpieza de 3 bandejas y desagües de 3 aires. "/>
    <n v="170000"/>
    <n v="1"/>
    <s v="UN "/>
    <n v="69.110500000000002"/>
    <s v="OPEX"/>
    <s v="VARIABLE"/>
    <s v="INDIRECTO"/>
    <x v="11"/>
    <x v="8"/>
    <s v="CC1"/>
    <s v="MANTENIMIENTO Y ORDEN"/>
    <s v="INTENDENCIA"/>
  </r>
  <r>
    <d v="2026-02-03T00:00:00"/>
    <s v="Bunge Argentina S A"/>
    <s v="FA-A 02619-00297512"/>
    <s v="OC 0001-00004498: MATERIA PRIMA_x000a_Residuo sucata_x000a_venta de chatarra- diciembre 2025"/>
    <n v="0.1"/>
    <n v="540"/>
    <s v="UN "/>
    <n v="65.88"/>
    <s v="OPEX"/>
    <s v="VARIABLE"/>
    <s v="DIRECTO"/>
    <x v="0"/>
    <x v="6"/>
    <s v="CC2"/>
    <s v="MATERIA PRIMA"/>
    <s v="DISP. FINAL RESIDUOS SÓLIDOS"/>
  </r>
  <r>
    <d v="2026-02-25T00:00:00"/>
    <s v="Bollini, Tomas Maria"/>
    <s v="OCOM/2026/0166"/>
    <s v="SERVICIOS_x000a_pago de cartas"/>
    <n v="154000"/>
    <n v="1"/>
    <s v="UN "/>
    <n v="62.606000000000002"/>
    <s v="OPEX"/>
    <s v="VARIABLE"/>
    <s v="INDIRECTO"/>
    <x v="4"/>
    <x v="8"/>
    <s v="CC1"/>
    <s v="LEGALES"/>
    <s v="ADM"/>
  </r>
  <r>
    <d v="2026-02-03T00:00:00"/>
    <s v="Antonini, Nicolas Ezequiel"/>
    <s v="FA-C 00001-00000025"/>
    <s v="OC 0001-00004475: MANTENIMIENTO PREVENTIVO_x000a_Servicio de refrigeración . limpieza de 2 unidades interiores de aire acondicionado split y control de funcionamiento .   "/>
    <n v="150000"/>
    <n v="1"/>
    <s v="UN "/>
    <n v="60.979900000000001"/>
    <s v="OPEX"/>
    <s v="VARIABLE"/>
    <s v="INDIRECTO"/>
    <x v="11"/>
    <x v="8"/>
    <s v="CC1"/>
    <s v="MANTENIMIENTO Y ORDEN"/>
    <s v="INTENDENCIA"/>
  </r>
  <r>
    <d v="2026-02-18T00:00:00"/>
    <s v="Trimerce Repuestos S. R. L."/>
    <s v="FA-A 00001-00007529"/>
    <s v="REPARACIONES_x000a_Valvula"/>
    <n v="120000"/>
    <n v="1"/>
    <s v="UN "/>
    <n v="59.028500000000001"/>
    <s v="OPEX"/>
    <s v="VARIABLE"/>
    <s v="INDIRECTO"/>
    <x v="13"/>
    <x v="8"/>
    <s v="CC1"/>
    <s v="BIEN DE USO"/>
    <s v="TALLER"/>
  </r>
  <r>
    <d v="2026-02-13T00:00:00"/>
    <s v="Pascual Materiales S. R. L."/>
    <s v="FA-A 00001-00000466"/>
    <s v="INVERSION_x000a_Materiales solicitados por Marcelo Martínez "/>
    <n v="113719.01"/>
    <n v="1"/>
    <s v="UN "/>
    <n v="55.938899999999997"/>
    <s v="CAPEX"/>
    <s v="VARIABLE"/>
    <s v="INDIRECTO"/>
    <x v="2"/>
    <x v="8"/>
    <s v="CC1"/>
    <s v="PROYECTO 9"/>
    <s v="INTENDENCIA"/>
  </r>
  <r>
    <d v="2026-02-02T00:00:00"/>
    <s v="Acosta, Roberto Maximiliano"/>
    <s v="FA-C 00001-00000675"/>
    <s v="OC 0001-00004469: SERVICIOS_x000a_Ajuste ipc diciembre 2025 del 2,8%_x000a_"/>
    <n v="132330"/>
    <n v="1"/>
    <s v="UN "/>
    <n v="53.796399999999998"/>
    <s v="OPEX"/>
    <s v="VARIABLE"/>
    <s v="INDIRECTO"/>
    <x v="4"/>
    <x v="8"/>
    <s v="CC1"/>
    <s v="LIMPIEZA"/>
    <s v="INTENDENCIA"/>
  </r>
  <r>
    <d v="2026-02-04T00:00:00"/>
    <s v="Bollini, Tomas Maria"/>
    <s v="OCOM/2026/0121"/>
    <s v="OC 0001-00004269: PERSONAL_x000a_Carta documento - Pilar Maschwitz"/>
    <n v="71370"/>
    <n v="1"/>
    <s v="UN "/>
    <n v="45.421900000000001"/>
    <s v="OPEX"/>
    <s v="VARIABLE"/>
    <s v="INDIRECTO"/>
    <x v="6"/>
    <x v="8"/>
    <s v="CC1"/>
    <s v="LEGALES"/>
    <s v="ADM"/>
  </r>
  <r>
    <d v="2026-02-02T00:00:00"/>
    <s v="La Casa Del Envase Plastico S.R.L."/>
    <s v="FA-A 00008-00038031"/>
    <s v="INSUMOS_x000a_laboratorio"/>
    <n v="357.83"/>
    <n v="100"/>
    <s v="UN "/>
    <n v="40.689300000000003"/>
    <s v="OPEX"/>
    <s v="VARIABLE"/>
    <s v="INDIRECTO"/>
    <x v="1"/>
    <x v="8"/>
    <s v="CC1"/>
    <s v="CONSUMIBLE"/>
    <s v="LABORATORIO"/>
  </r>
  <r>
    <d v="2026-02-04T00:00:00"/>
    <s v="Mercado Pago"/>
    <s v="OCOM/2026/0116"/>
    <s v="OC 0001-00004499: SERVICIOS _x000a_Botines"/>
    <n v="100000"/>
    <n v="1"/>
    <s v="UN "/>
    <n v="40.653199999999998"/>
    <s v="OPEX"/>
    <s v="VARIABLE"/>
    <s v="DIRECTO"/>
    <x v="4"/>
    <x v="8"/>
    <s v="CC1"/>
    <s v="EPP"/>
    <s v="COMPOST &amp; FERTILIZANTES"/>
  </r>
  <r>
    <d v="2026-02-05T00:00:00"/>
    <s v="Ventura, Laura Susana"/>
    <s v="FA-A 00003-00107239"/>
    <s v="OC 0001-00004521: MANTENIMIENTO PREVENTIVO_x000a_Filtro de aire/gas para Komatzu"/>
    <n v="81828.63"/>
    <n v="1"/>
    <s v="UN "/>
    <n v="40.251899999999999"/>
    <s v="OPEX"/>
    <s v="VARIABLE"/>
    <s v="INDIRECTO"/>
    <x v="11"/>
    <x v="8"/>
    <s v="CC1"/>
    <s v="BIEN DE USO"/>
    <s v="TALLER"/>
  </r>
  <r>
    <d v="2026-02-26T00:00:00"/>
    <s v="Antonini, Nicolas Ezequiel"/>
    <s v="FA-C 00001-00000029"/>
    <s v="MANTENIMIENTO PREVENTIVO_x000a_Servicio de refrigeración . Limpieza de aire Giuli "/>
    <n v="70000"/>
    <n v="1"/>
    <s v="UN "/>
    <n v="28.4573"/>
    <s v="OPEX"/>
    <s v="VARIABLE"/>
    <s v="INDIRECTO"/>
    <x v="11"/>
    <x v="8"/>
    <s v="CC1"/>
    <s v="MANTENIMIENTO Y ORDEN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5.6282"/>
    <s v="OPEX"/>
    <s v="VARIABLE"/>
    <s v="DIRECTO"/>
    <x v="6"/>
    <x v="8"/>
    <s v="CC1"/>
    <s v="PROYECTO 9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5.6282"/>
    <s v="OPEX"/>
    <s v="VARIABLE"/>
    <s v="DIRECTO"/>
    <x v="6"/>
    <x v="8"/>
    <s v="CC1"/>
    <s v="PROYECTO 9"/>
    <s v="COMPOST &amp; FERTILIZANTES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5.6282"/>
    <s v="OPEX"/>
    <s v="VARIABLE"/>
    <s v="DIRECTO"/>
    <x v="6"/>
    <x v="8"/>
    <s v="CC1"/>
    <s v="EPP"/>
    <s v="INTENDENCIA"/>
  </r>
  <r>
    <d v="2026-02-02T00:00:00"/>
    <s v="Spipperi Pablo Sebastian Y Porto Paula Gabriela S. Cap I Secc Iv"/>
    <s v="FA-A 00001-00000469"/>
    <s v="OC 0001-00004437: PERSONAL_x000a_Pantalon cargo beige t.42"/>
    <n v="26050"/>
    <n v="2"/>
    <s v="UN "/>
    <n v="25.6282"/>
    <s v="OPEX"/>
    <s v="VARIABLE"/>
    <s v="DIRECTO"/>
    <x v="6"/>
    <x v="8"/>
    <s v="CC1"/>
    <s v="EPP"/>
    <s v="COMPOST &amp; FERTILIZANTES"/>
  </r>
  <r>
    <d v="2026-02-26T00:00:00"/>
    <s v="Berardi, Alberto Jose -"/>
    <s v="FA-C 00005-00000217"/>
    <s v="SERVICIOS_x000a_visita 05/02"/>
    <n v="59200"/>
    <n v="1"/>
    <s v="UN "/>
    <n v="24.066700000000001"/>
    <s v="OPEX"/>
    <s v="VARIABLE"/>
    <s v="INDIRECTO"/>
    <x v="4"/>
    <x v="8"/>
    <s v="CC1"/>
    <s v="HABILITACIONES Y CERT"/>
    <s v="ADM"/>
  </r>
  <r>
    <d v="2026-02-06T00:00:00"/>
    <s v="Mollard, Martin  Enrique"/>
    <s v="FA-A 00004-00011380"/>
    <s v="INSUMOS_x000a_diferencia de guantes EPP"/>
    <n v="48512.4"/>
    <n v="1"/>
    <s v="UN "/>
    <n v="23.863499999999998"/>
    <s v="OPEX"/>
    <s v="VARIABLE"/>
    <s v="DIRECTO"/>
    <x v="8"/>
    <x v="8"/>
    <s v="CC1"/>
    <s v="EPP"/>
    <s v="COMPOST &amp; FERTILIZANTES"/>
  </r>
  <r>
    <d v="2026-02-05T00:00:00"/>
    <s v="Strupeni, Federico Lisandro"/>
    <s v="FA-A 00008-00000024"/>
    <s v="OC 0001-00004545: SERVICIOS_x000a_Servicio de monitoreo básico _x000a_Ex campo serraico "/>
    <n v="41218.54"/>
    <n v="1"/>
    <s v="UN "/>
    <n v="20.275600000000001"/>
    <s v="OPEX"/>
    <s v="VARIABLE"/>
    <s v="INDIRECTO"/>
    <x v="4"/>
    <x v="8"/>
    <s v="CC1"/>
    <s v="SISTEMA"/>
    <s v="ADM"/>
  </r>
  <r>
    <d v="2026-02-05T00:00:00"/>
    <s v="Strupeni, Federico Lisandro"/>
    <s v="FA-A 00008-00000021"/>
    <s v="OC 0001-00004543: SERVICIOS_x000a_Servicio de monitoreo básico _x000a_Administración "/>
    <n v="41218.54"/>
    <n v="1"/>
    <s v="UN "/>
    <n v="20.275600000000001"/>
    <s v="OPEX"/>
    <s v="VARIABLE"/>
    <s v="INDIRECTO"/>
    <x v="4"/>
    <x v="8"/>
    <s v="CC1"/>
    <s v="SISTEMA"/>
    <s v="ADM"/>
  </r>
  <r>
    <d v="2026-02-26T00:00:00"/>
    <s v="Tisone Emanuel (W)"/>
    <s v="OCOM/2026/0167"/>
    <s v="REPOSICION_x000a_100 remitos R, x triplicado del nª 0003-10201 al 10300"/>
    <n v="40000"/>
    <n v="1"/>
    <s v="UN "/>
    <n v="19.676200000000001"/>
    <s v="OPEX"/>
    <s v="VARIABLE"/>
    <s v="INDIRECTO"/>
    <x v="10"/>
    <x v="8"/>
    <s v="CC1"/>
    <s v="LIBRERÍA"/>
    <s v="ADM"/>
  </r>
  <r>
    <d v="2026-02-13T00:00:00"/>
    <s v="Tisone Emanuel (W)"/>
    <s v="OCOM/2026/0141"/>
    <s v="REPOSICION_x000a_100 remitos     &quot;R&quot; x triplicados del 3 nª 3-10001 l 10100"/>
    <n v="40000"/>
    <n v="1"/>
    <s v="UN "/>
    <n v="19.676200000000001"/>
    <s v="OPEX"/>
    <s v="VARIABLE"/>
    <s v="INDIRECTO"/>
    <x v="10"/>
    <x v="8"/>
    <s v="CC1"/>
    <s v="LIBRERÍA"/>
    <s v="ADM"/>
  </r>
  <r>
    <d v="2026-02-03T00:00:00"/>
    <s v="Gomeria Donatti S. R. L."/>
    <s v="FA-A 00003-00023887"/>
    <s v="OC 0001-00004466: REPARACIONES_x000a_Parche yale _x000a_Parche camión  (Rey Rolando)"/>
    <n v="34710.74"/>
    <n v="1"/>
    <s v="UN "/>
    <n v="17.074400000000001"/>
    <s v="OPEX"/>
    <s v="VARIABLE"/>
    <s v="DIRECTO"/>
    <x v="13"/>
    <x v="8"/>
    <s v="CC1"/>
    <s v="BIEN DE USO "/>
    <s v="TALLER"/>
  </r>
  <r>
    <d v="2026-02-06T00:00:00"/>
    <s v="Pascual Materiales S. R. L."/>
    <s v="FA-A 00001-00000458"/>
    <s v="OC 0001-00004558: INVERSION_x000a_Agregado x cambio de $ "/>
    <n v="33124.14"/>
    <n v="1"/>
    <s v="UN "/>
    <n v="16.293900000000001"/>
    <s v="CAPEX"/>
    <s v="VARIABLE"/>
    <s v="INDIRECTO"/>
    <x v="2"/>
    <x v="8"/>
    <s v="CC1"/>
    <s v="PROYECTO 9"/>
    <s v="INTENDENCIA"/>
  </r>
  <r>
    <d v="2026-02-25T00:00:00"/>
    <s v="Salinas, Santiago Francisco"/>
    <s v="FA-C 00002-00000528"/>
    <s v="SERVICIOS_x000a_asesoramiento Técnico Profesional SENASA, Direccion Técnica 02-2026"/>
    <n v="40000"/>
    <n v="1"/>
    <s v="UN "/>
    <n v="16.261299999999999"/>
    <s v="OPEX"/>
    <s v="VARIABLE"/>
    <s v="INDIRECTO"/>
    <x v="4"/>
    <x v="8"/>
    <s v="CC1"/>
    <s v="SISTEMA"/>
    <s v="ADM"/>
  </r>
  <r>
    <d v="2026-02-18T00:00:00"/>
    <s v="Cornaglia, Adrian Claudio"/>
    <s v="OCOM/2026/0142"/>
    <s v="HONORARIOS_x000a_Gasto Tomi. B"/>
    <n v="36600"/>
    <n v="1"/>
    <s v="UN "/>
    <n v="14.879099999999999"/>
    <s v="OPEX"/>
    <s v="VARIABLE"/>
    <s v="INDIRECTO"/>
    <x v="4"/>
    <x v="8"/>
    <s v="CC1"/>
    <s v="LEGALES"/>
    <s v="ADM"/>
  </r>
  <r>
    <d v="2026-02-05T00:00:00"/>
    <s v="Trimerce Repuestos S. R. L."/>
    <s v="FA-A 00001-00007469"/>
    <s v="OC 0001-00004520: REPARACIONES_x000a_Registro embrague 1114"/>
    <n v="30000"/>
    <n v="1"/>
    <s v="UN "/>
    <n v="14.757099999999999"/>
    <s v="OPEX"/>
    <s v="VARIABLE"/>
    <s v="INDIRECTO"/>
    <x v="13"/>
    <x v="8"/>
    <s v="CC1"/>
    <s v="BIEN DE USO"/>
    <s v="TALLER"/>
  </r>
  <r>
    <d v="2026-02-28T00:00:00"/>
    <s v="IMPUESTOS"/>
    <s v="imp3"/>
    <s v="IMPUESTOS"/>
    <n v="32811.49"/>
    <n v="1"/>
    <s v="UN "/>
    <n v="13.338900000000001"/>
    <s v="OPEX"/>
    <s v="VARIABLE"/>
    <s v="INDIRECTO"/>
    <x v="7"/>
    <x v="8"/>
    <s v="CC1"/>
    <s v="IB"/>
    <s v="COMPOST &amp; FERTILIZANTES"/>
  </r>
  <r>
    <d v="2026-02-02T00:00:00"/>
    <s v="Acosta, Roberto Maximiliano"/>
    <s v="FA-C 00001-00000676"/>
    <s v="OC 0001-00004470: PRODUCTO_x000a_Bolsa residuos 15u 46x60 y 15u 60x90"/>
    <n v="27000"/>
    <n v="1"/>
    <s v="UN "/>
    <n v="10.9764"/>
    <s v="OPEX"/>
    <s v="VARIABLE"/>
    <s v="INDIRECTO"/>
    <x v="1"/>
    <x v="8"/>
    <s v="CC1"/>
    <s v="CONSUMIBLE"/>
    <s v="INTENDENCIA"/>
  </r>
  <r>
    <d v="2026-02-23T00:00:00"/>
    <s v="American Express Argentina S. A."/>
    <s v="OCOM/2026/0162"/>
    <s v="PERSONAL_x000a_B. FERREYRA"/>
    <n v="25198.74"/>
    <n v="1"/>
    <s v="UN "/>
    <n v="10.2441"/>
    <s v="OPEX"/>
    <s v="VARIABLE"/>
    <s v="INDIRECTO"/>
    <x v="6"/>
    <x v="8"/>
    <s v="CC1"/>
    <s v="SISTEMA"/>
    <s v="ADM"/>
  </r>
  <r>
    <d v="2026-02-23T00:00:00"/>
    <s v="Gomeria Donatti S. R. L."/>
    <s v="FA-A 00003-00024306"/>
    <s v="REPARACIONES"/>
    <n v="18181.82"/>
    <n v="1"/>
    <s v="UN "/>
    <n v="8.9436999999999998"/>
    <s v="OPEX"/>
    <s v="VARIABLE"/>
    <s v="DIRECTO"/>
    <x v="13"/>
    <x v="8"/>
    <s v="CC1"/>
    <s v="BIEN DE USO "/>
    <s v="TALLER"/>
  </r>
  <r>
    <d v="2026-02-19T00:00:00"/>
    <s v="Amx Argentina Sociedad Anonima"/>
    <s v="FA-A 01331-02010704"/>
    <s v="SERVICIOS"/>
    <n v="13912.33"/>
    <n v="1"/>
    <s v="UN "/>
    <n v="8.4138000000000002"/>
    <s v="OPEX"/>
    <s v="VARIABLE"/>
    <s v="INDIRECTO"/>
    <x v="4"/>
    <x v="8"/>
    <s v="CC1"/>
    <s v="SISTEMA"/>
    <s v="ADM"/>
  </r>
  <r>
    <d v="2026-02-11T00:00:00"/>
    <s v="Cg Rodamientos S. R. L."/>
    <s v="FA-A 00002-00001548"/>
    <s v="REPARACIONES"/>
    <n v="8264.4699999999993"/>
    <n v="2"/>
    <s v="UN "/>
    <n v="8.1306999999999992"/>
    <s v="OPEX"/>
    <s v="VARIABLE"/>
    <s v="INDIRECTO"/>
    <x v="13"/>
    <x v="8"/>
    <s v="CC1"/>
    <s v="BIEN DE USO"/>
    <s v="TALLER"/>
  </r>
  <r>
    <d v="2026-02-26T00:00:00"/>
    <s v="Calderon, Alejandro Pablo"/>
    <s v="FA-A 00006-00000023"/>
    <s v="REPOSICION_x000a_luces Komatsu"/>
    <n v="16528.939999999999"/>
    <n v="1"/>
    <s v="UN "/>
    <n v="8.1305999999999994"/>
    <s v="OPEX"/>
    <s v="VARIABLE"/>
    <s v="INDIRECTO"/>
    <x v="10"/>
    <x v="8"/>
    <s v="CC1"/>
    <s v="BIEN DE USO"/>
    <s v="TALLER"/>
  </r>
  <r>
    <d v="2026-02-09T00:00:00"/>
    <s v="Gomeria Donatti S. R. L."/>
    <s v="FA-A 00003-00024046"/>
    <s v="OC 0001-00004610: REPARACIONES"/>
    <n v="14876.03"/>
    <n v="1"/>
    <s v="UN "/>
    <n v="7.3175999999999997"/>
    <s v="OPEX"/>
    <s v="VARIABLE"/>
    <s v="DIRECTO"/>
    <x v="13"/>
    <x v="8"/>
    <s v="CC1"/>
    <s v="BIEN DE USO "/>
    <s v="TALLER"/>
  </r>
  <r>
    <d v="2026-02-05T00:00:00"/>
    <s v="Gomeria Donatti S. R. L."/>
    <s v="FA-A 00003-00023954"/>
    <s v="REPARACIONES"/>
    <n v="12396.69"/>
    <n v="1"/>
    <s v="UN "/>
    <n v="6.0979999999999999"/>
    <s v="OPEX"/>
    <s v="VARIABLE"/>
    <s v="DIRECTO"/>
    <x v="13"/>
    <x v="8"/>
    <s v="CC1"/>
    <s v="BIEN DE USO "/>
    <s v="TALL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d v="2026-02-28T00:00:00"/>
    <n v="2"/>
    <s v="TRATAMIENTO DE RESIDUOS LIQUIDOS"/>
    <x v="0"/>
    <s v="AG - A"/>
    <s v="WORMS 1"/>
    <s v="PRODUCCION"/>
    <s v="TN"/>
    <n v="0"/>
    <n v="850"/>
    <s v="USD"/>
    <n v="0"/>
    <n v="1432"/>
    <n v="0"/>
    <n v="0"/>
    <m/>
    <s v="ingresos_produccion"/>
    <x v="0"/>
  </r>
  <r>
    <d v="2026-02-28T00:00:00"/>
    <n v="2"/>
    <s v="TRATAMIENTO DE RESIDUOS LIQUIDOS"/>
    <x v="0"/>
    <s v="AG - C"/>
    <s v="WORMS 1"/>
    <s v="PRODUCCION"/>
    <s v="TN"/>
    <n v="78.92"/>
    <n v="740"/>
    <s v="USD"/>
    <n v="58400.800000000003"/>
    <n v="1432"/>
    <n v="0"/>
    <n v="83653305.920000017"/>
    <m/>
    <s v="ingresos_produccion"/>
    <x v="0"/>
  </r>
  <r>
    <d v="2026-02-28T00:00:00"/>
    <n v="2"/>
    <s v="TRATAMIENTO DE RESIDUOS LIQUIDOS"/>
    <x v="0"/>
    <s v="SEBO 2 DA -C"/>
    <s v="WORMS 1"/>
    <s v="PRODUCCION"/>
    <s v="TN"/>
    <n v="0"/>
    <m/>
    <s v="USD"/>
    <n v="0"/>
    <n v="1432"/>
    <n v="0"/>
    <n v="0"/>
    <m/>
    <s v="ingresos_produccion"/>
    <x v="0"/>
  </r>
  <r>
    <d v="2026-02-28T00:00:00"/>
    <n v="2"/>
    <s v="TRATAMIENTO DE RESIDUOS LIQUIDOS"/>
    <x v="0"/>
    <s v="BORRA A "/>
    <s v="WORMS 2"/>
    <s v="FASON DE BORRAS DE TERCEROS"/>
    <s v="TN"/>
    <n v="0"/>
    <n v="40"/>
    <s v="USD"/>
    <n v="0"/>
    <n v="1432"/>
    <n v="0"/>
    <n v="0"/>
    <m/>
    <s v="ingresos_produccion"/>
    <x v="0"/>
  </r>
  <r>
    <d v="2026-02-28T00:00:00"/>
    <n v="2"/>
    <s v="TRATAMIENTO DE RESIDUOS LIQUIDOS"/>
    <x v="0"/>
    <s v="AG-D"/>
    <s v="WORMS 2"/>
    <s v="FASON DE BORRAS DE TERCEROS"/>
    <s v="TN"/>
    <n v="19.2"/>
    <n v="40"/>
    <s v="USD"/>
    <n v="768"/>
    <n v="1432"/>
    <n v="0"/>
    <n v="1100083.2000000002"/>
    <m/>
    <s v="ingresos_produccion"/>
    <x v="0"/>
  </r>
  <r>
    <d v="2026-02-28T00:00:00"/>
    <n v="2"/>
    <s v="TRATAMIENTO DE RESIDUOS LIQUIDOS"/>
    <x v="0"/>
    <s v="FONDO DE TK "/>
    <s v="WORMS 2"/>
    <s v="FASON DE BORRAS DE TERCEROS"/>
    <s v="TN"/>
    <n v="71.599999999999994"/>
    <n v="40"/>
    <s v="USD"/>
    <n v="1432"/>
    <n v="1432"/>
    <n v="0"/>
    <n v="2051196.8"/>
    <m/>
    <s v="ingresos_produccion"/>
    <x v="0"/>
  </r>
  <r>
    <d v="2026-02-28T00:00:00"/>
    <n v="2"/>
    <s v="TRATAMIENTO DE RESIDUOS LIQUIDOS"/>
    <x v="0"/>
    <s v="BORRA -AN"/>
    <s v="WORMS 2"/>
    <s v="FASON DE BORRAS DE TERCEROS"/>
    <s v="TN"/>
    <n v="0"/>
    <n v="40"/>
    <s v="USD"/>
    <n v="0"/>
    <n v="1432"/>
    <n v="0"/>
    <n v="0"/>
    <m/>
    <s v="ingresos_produccion"/>
    <x v="0"/>
  </r>
  <r>
    <d v="2026-02-28T00:00:00"/>
    <n v="2"/>
    <s v="TRATAMIENTO DE RESIDUOS LIQUIDOS"/>
    <x v="0"/>
    <s v="AFE (SG)"/>
    <s v="WORMS 2"/>
    <s v="DESGOMADO"/>
    <s v="TN"/>
    <n v="99.28"/>
    <n v="40"/>
    <s v="USD"/>
    <n v="3971.2"/>
    <n v="1432"/>
    <n v="0"/>
    <n v="5688346.8799999999"/>
    <m/>
    <s v="ingresos_produccion"/>
    <x v="0"/>
  </r>
  <r>
    <d v="2026-02-28T00:00:00"/>
    <n v="2"/>
    <s v="TRATAMIENTO DE RESIDUOS LIQUIDOS"/>
    <x v="0"/>
    <s v="AFE (P) "/>
    <s v="WORMS 2"/>
    <s v="DESGOMADO"/>
    <s v="TN"/>
    <n v="0"/>
    <n v="40"/>
    <s v="USD"/>
    <n v="0"/>
    <n v="1432"/>
    <n v="0"/>
    <n v="0"/>
    <m/>
    <s v="ingresos_produccion"/>
    <x v="0"/>
  </r>
  <r>
    <d v="2026-02-28T00:00:00"/>
    <n v="2"/>
    <s v="TRATAMIENTO DE RESIDUOS LIQUIDOS"/>
    <x v="0"/>
    <s v="AG (PES)"/>
    <s v="WORMS 1"/>
    <s v="PRODUCCION"/>
    <s v="TN"/>
    <n v="1"/>
    <n v="740"/>
    <s v="USD"/>
    <n v="740"/>
    <n v="1432"/>
    <n v="0"/>
    <n v="1059976"/>
    <m/>
    <s v="ingresos_produccion"/>
    <x v="0"/>
  </r>
  <r>
    <d v="2026-02-28T00:00:00"/>
    <n v="2"/>
    <s v="TRATAMIENTO DE RESIDUOS LIQUIDOS"/>
    <x v="0"/>
    <s v="BORRA( PES)"/>
    <s v="D ABIAD"/>
    <s v="FASON DE BORRAS DE TERCEROS"/>
    <s v="TN"/>
    <n v="21.88"/>
    <n v="110"/>
    <s v="USD"/>
    <n v="2406.7999999999997"/>
    <n v="1432"/>
    <n v="0"/>
    <n v="3447500.32"/>
    <m/>
    <s v="ingresos_produccion"/>
    <x v="0"/>
  </r>
  <r>
    <d v="2026-02-28T00:00:00"/>
    <n v="2"/>
    <s v="TRATAMIENTO DE RESIDUOS LIQUIDOS"/>
    <x v="0"/>
    <s v="GLICERINA -FE"/>
    <s v="WORMS 1"/>
    <s v="PRODUCCION"/>
    <s v="TN"/>
    <n v="0"/>
    <n v="400"/>
    <s v="USD"/>
    <n v="0"/>
    <n v="1432"/>
    <n v="0"/>
    <n v="0"/>
    <m/>
    <s v="ingresos_produccion"/>
    <x v="0"/>
  </r>
  <r>
    <d v="2026-02-28T00:00:00"/>
    <n v="2"/>
    <s v="TRATAMIENTO DE RESIDUOS LIQUIDOS"/>
    <x v="0"/>
    <s v="AG - D"/>
    <s v="WORMS 1"/>
    <s v="PRODUCCION"/>
    <s v="TN"/>
    <n v="4.08"/>
    <n v="500"/>
    <s v="USD"/>
    <n v="2040"/>
    <n v="1432"/>
    <n v="0"/>
    <n v="2922096"/>
    <m/>
    <s v="ingresos_produccion"/>
    <x v="0"/>
  </r>
  <r>
    <d v="2026-02-28T00:00:00"/>
    <n v="2"/>
    <s v="TRATAMIENTO DE RESIDUOS LIQUIDOS"/>
    <x v="0"/>
    <s v="BORRA  A "/>
    <s v="MILO"/>
    <s v="FASON DE BORRAS DE TERCEROS"/>
    <s v="TN"/>
    <n v="29.18"/>
    <n v="40"/>
    <s v="USD"/>
    <n v="1167.2"/>
    <n v="1432"/>
    <n v="0"/>
    <n v="1671897.2800000005"/>
    <m/>
    <s v="ingresos_produccion"/>
    <x v="0"/>
  </r>
  <r>
    <d v="2026-02-28T00:00:00"/>
    <n v="2"/>
    <s v="TRATAMIENTO DE RESIDUOS LIQUIDOS"/>
    <x v="0"/>
    <s v="BORRA -AN"/>
    <s v="MILO"/>
    <s v="FASON DE BORRAS DE TERCEROS"/>
    <s v="TN"/>
    <n v="25.26"/>
    <n v="40"/>
    <s v="USD"/>
    <n v="1010.4"/>
    <n v="1432"/>
    <n v="0"/>
    <n v="1447296.9600000002"/>
    <m/>
    <s v="ingresos_produccion"/>
    <x v="0"/>
  </r>
  <r>
    <d v="2026-02-01T00:00:00"/>
    <n v="2"/>
    <s v="RECEPCION DE RESIDUOS SOLIDOS"/>
    <x v="1"/>
    <s v="BARRIDO"/>
    <s v="ALVAREZ DANIEL FABIAN"/>
    <s v="BARRIDO"/>
    <s v="TN"/>
    <n v="451.4"/>
    <n v="23653.52"/>
    <s v="ARS"/>
    <n v="10677198.927999999"/>
    <n v="1"/>
    <n v="0"/>
    <n v="10677198.927999999"/>
    <m/>
    <s v="ingresos_ingresos"/>
    <x v="1"/>
  </r>
  <r>
    <d v="2026-02-01T00:00:00"/>
    <n v="2"/>
    <s v="RECEPCION DE RESIDUOS SOLIDOS"/>
    <x v="1"/>
    <s v="BARRIDO"/>
    <s v="BATISTELLI"/>
    <s v="BARRIDO"/>
    <s v="TN"/>
    <n v="84.26"/>
    <n v="30000"/>
    <s v="ARS"/>
    <n v="2527800"/>
    <n v="1"/>
    <n v="0"/>
    <n v="2527800"/>
    <m/>
    <s v="ingresos_ingresos"/>
    <x v="1"/>
  </r>
  <r>
    <d v="2026-02-01T00:00:00"/>
    <n v="1"/>
    <s v="RECEPCION DE RESIDUOS SOLIDOS"/>
    <x v="1"/>
    <s v="BARRIDO"/>
    <s v="RIANI AGRO"/>
    <s v="BARRIDO"/>
    <s v="TN"/>
    <n v="209.88"/>
    <n v="25000"/>
    <s v="ARS"/>
    <n v="5247000"/>
    <n v="1"/>
    <n v="0.21"/>
    <n v="6348870"/>
    <m/>
    <s v="ingresos_ingresos"/>
    <x v="1"/>
  </r>
  <r>
    <d v="2026-02-01T00:00:00"/>
    <n v="1"/>
    <s v="RECEPCION DE RESIDUOS SOLIDOS"/>
    <x v="1"/>
    <s v="BARRIDO"/>
    <s v="PASCUAL"/>
    <s v="BARRIDO"/>
    <s v="TN"/>
    <n v="36.92"/>
    <n v="40000"/>
    <s v="ARS"/>
    <n v="1476800"/>
    <n v="1"/>
    <n v="0"/>
    <n v="1476800"/>
    <m/>
    <s v="ingresos_ingresos"/>
    <x v="1"/>
  </r>
  <r>
    <d v="2026-02-01T00:00:00"/>
    <n v="2"/>
    <s v="RECEPCION DE RESIDUOS SOLIDOS"/>
    <x v="1"/>
    <s v="BARRIDO"/>
    <s v="VANELLI"/>
    <s v="BARRIDO"/>
    <s v="TN"/>
    <n v="31.32"/>
    <n v="45000"/>
    <s v="ARS"/>
    <n v="1409400"/>
    <n v="1"/>
    <n v="0"/>
    <n v="1409400"/>
    <m/>
    <s v="ingresos_ingresos"/>
    <x v="1"/>
  </r>
  <r>
    <d v="2026-02-01T00:00:00"/>
    <n v="1"/>
    <s v="RECEPCION DE RESIDUOS SOLIDOS"/>
    <x v="2"/>
    <s v="DESCARTE SEMILLAS"/>
    <s v="TECNORED ENERGIA S.A."/>
    <s v="SOLIDOS"/>
    <s v="TN"/>
    <n v="124.26"/>
    <n v="6"/>
    <s v="USD"/>
    <n v="1067940.1440000003"/>
    <n v="1432.4"/>
    <n v="0.21"/>
    <n v="1292207.5742400005"/>
    <m/>
    <s v="ingresos_ingresos"/>
    <x v="2"/>
  </r>
  <r>
    <d v="2026-02-01T00:00:00"/>
    <n v="1"/>
    <s v="RECEPCION DE RESIDUOS LIQUIDOS"/>
    <x v="3"/>
    <s v="CERTIFICADO DISP FINAL LIQUIDOS"/>
    <s v="BIO NOGOYA S.A."/>
    <s v="EFLUENTES LIQUIDOS"/>
    <s v="TN"/>
    <n v="194.12"/>
    <n v="9500"/>
    <s v="ARS"/>
    <n v="1844140"/>
    <n v="1"/>
    <n v="0.21"/>
    <n v="2231409.4"/>
    <m/>
    <s v="ingresos_ingresos"/>
    <x v="3"/>
  </r>
  <r>
    <d v="2026-02-01T00:00:00"/>
    <n v="1"/>
    <s v="RECEPCION DE RESIDUOS LIQUIDOS"/>
    <x v="3"/>
    <s v="CERTIFICADO DISP FINAL LIQUIDOS"/>
    <s v="BUNGE ARGENTINA S A - SAN JERONIMO SUD"/>
    <s v="EFLUENTES LIQUIDOS"/>
    <s v="TN"/>
    <n v="44.27"/>
    <n v="5.58"/>
    <s v="USD"/>
    <n v="353840.90184000006"/>
    <n v="1432.4"/>
    <n v="0.21"/>
    <n v="428147.49122640007"/>
    <m/>
    <s v="ingresos_ingresos"/>
    <x v="3"/>
  </r>
  <r>
    <d v="2026-02-01T00:00:00"/>
    <n v="1"/>
    <s v="RECEPCION DE RESIDUOS LIQUIDOS"/>
    <x v="3"/>
    <s v="CERTIFICADO DISP FINAL LIQUIDOS"/>
    <s v="CAVALLO OMAR RENE"/>
    <s v="EFLUENTES LIQUIDOS"/>
    <s v="TN"/>
    <n v="17.899999999999999"/>
    <n v="15000"/>
    <s v="ARS"/>
    <n v="268500"/>
    <n v="1"/>
    <n v="0.21"/>
    <n v="324885"/>
    <m/>
    <s v="ingresos_ingresos"/>
    <x v="3"/>
  </r>
  <r>
    <d v="2026-02-01T00:00:00"/>
    <n v="1"/>
    <s v="RECEPCION DE RESIDUOS LIQUIDOS"/>
    <x v="3"/>
    <s v="CERTIFICADO DISP FINAL LIQUIDOS"/>
    <s v="CASINO DE ROSARIO"/>
    <s v="EFLUENTES LIQUIDOS"/>
    <s v="TN"/>
    <n v="14.28"/>
    <n v="22000"/>
    <s v="ARS"/>
    <n v="314160"/>
    <n v="1"/>
    <n v="0.21"/>
    <n v="380133.6"/>
    <m/>
    <s v="ingresos_ingresos"/>
    <x v="3"/>
  </r>
  <r>
    <d v="2026-02-01T00:00:00"/>
    <n v="2"/>
    <s v="RECEPCION DE RESIDUOS LIQUIDOS"/>
    <x v="3"/>
    <s v="CERTIFICADO DISP FINAL LIQUIDOS"/>
    <s v="CREMER - CRONOS"/>
    <s v="EFLUENTES LIQUIDOS"/>
    <s v="TN"/>
    <n v="736.82"/>
    <n v="0"/>
    <s v="ARS"/>
    <n v="0"/>
    <n v="1"/>
    <n v="0.21"/>
    <n v="0"/>
    <m/>
    <s v="ingresos_ingresos"/>
    <x v="3"/>
  </r>
  <r>
    <d v="2026-02-01T00:00:00"/>
    <n v="1"/>
    <s v="RECEPCION DE RESIDUOS LIQUIDOS"/>
    <x v="3"/>
    <s v="CERTIFICADO DISP FINAL LIQUIDOS"/>
    <s v="CRONOS"/>
    <s v="EFLUENTES LIQUIDOS"/>
    <s v="TN"/>
    <n v="2021.8"/>
    <n v="7"/>
    <s v="USD"/>
    <n v="20272184.239999998"/>
    <n v="1432.4"/>
    <n v="0.21"/>
    <n v="24529342.930400003"/>
    <m/>
    <s v="ingresos_ingresos"/>
    <x v="3"/>
  </r>
  <r>
    <d v="2026-02-01T00:00:00"/>
    <n v="2"/>
    <s v="RECEPCION DE RESIDUOS LIQUIDOS"/>
    <x v="3"/>
    <s v="CERTIFICADO DISP FINAL LIQUIDOS"/>
    <s v="DESIDERIO ZERIAL"/>
    <s v="EFLUENTES LIQUIDOS"/>
    <s v="TN"/>
    <n v="26.32"/>
    <n v="0"/>
    <s v="ARS"/>
    <n v="0"/>
    <n v="1"/>
    <n v="0.21"/>
    <n v="0"/>
    <m/>
    <s v="ingresos_ingresos"/>
    <x v="3"/>
  </r>
  <r>
    <d v="2026-02-01T00:00:00"/>
    <n v="1"/>
    <s v="RECEPCION DE RESIDUOS LIQUIDOS"/>
    <x v="3"/>
    <s v="CERTIFICADO DISP FINAL LIQUIDOS"/>
    <s v="DUPORT S.R.L."/>
    <s v="EFLUENTES LIQUIDOS"/>
    <s v="TN"/>
    <n v="1375.4"/>
    <n v="12000"/>
    <s v="ARS"/>
    <n v="16504800.000000002"/>
    <n v="1"/>
    <n v="0.21"/>
    <n v="19970808.000000004"/>
    <m/>
    <s v="ingresos_ingresos"/>
    <x v="3"/>
  </r>
  <r>
    <d v="2026-02-01T00:00:00"/>
    <n v="1"/>
    <s v="RECEPCION DE RESIDUOS LIQUIDOS"/>
    <x v="3"/>
    <s v="CERTIFICADO DISP FINAL LIQUIDOS"/>
    <s v="ERA S.A."/>
    <s v="EFLUENTES LIQUIDOS"/>
    <s v="TN"/>
    <n v="195.52"/>
    <n v="7.5"/>
    <s v="USD"/>
    <n v="2100471.3600000003"/>
    <n v="1432.4"/>
    <n v="0.21"/>
    <n v="2541570.3456000006"/>
    <m/>
    <s v="ingresos_ingresos"/>
    <x v="3"/>
  </r>
  <r>
    <d v="2026-02-01T00:00:00"/>
    <n v="1"/>
    <s v="RECEPCION DE RESIDUOS LIQUIDOS"/>
    <x v="3"/>
    <s v="CERTIFICADO DISP FINAL LIQUIDOS"/>
    <s v="GEO S.R.L."/>
    <s v="EFLUENTES LIQUIDOS"/>
    <s v="TN"/>
    <n v="215.66"/>
    <n v="7.5"/>
    <s v="USD"/>
    <n v="2316835.3800000004"/>
    <n v="1432.4"/>
    <n v="0.21"/>
    <n v="2803370.8098000004"/>
    <m/>
    <s v="ingresos_ingresos"/>
    <x v="3"/>
  </r>
  <r>
    <d v="2026-02-01T00:00:00"/>
    <n v="1"/>
    <s v="RECEPCION DE RESIDUOS LIQUIDOS"/>
    <x v="3"/>
    <s v="CERTIFICADO DISP FINAL LIQUIDOS"/>
    <s v="GLARDON ANIBAL MAURICIO"/>
    <s v="EFLUENTES LIQUIDOS"/>
    <s v="TN"/>
    <n v="117.58"/>
    <n v="9500"/>
    <s v="ARS"/>
    <n v="1117010"/>
    <n v="1"/>
    <n v="0.21"/>
    <n v="1351582.1"/>
    <m/>
    <s v="ingresos_ingresos"/>
    <x v="3"/>
  </r>
  <r>
    <d v="2026-02-01T00:00:00"/>
    <n v="1"/>
    <s v="RECEPCION DE RESIDUOS LIQUIDOS"/>
    <x v="3"/>
    <s v="CERTIFICADO DISP FINAL LIQUIDOS"/>
    <s v="GLYCOPHARMA S.A."/>
    <s v="EFLUENTES LIQUIDOS"/>
    <s v="TN"/>
    <n v="399.73"/>
    <n v="9500"/>
    <s v="ARS"/>
    <n v="3797435"/>
    <n v="1"/>
    <n v="0.21"/>
    <n v="4594896.3499999996"/>
    <m/>
    <s v="ingresos_ingresos"/>
    <x v="3"/>
  </r>
  <r>
    <d v="2026-02-01T00:00:00"/>
    <n v="1"/>
    <s v="RECEPCION DE RESIDUOS LIQUIDOS"/>
    <x v="3"/>
    <s v="CERTIFICADO DISP FINAL LIQUIDOS"/>
    <s v="GRUPO BOLZAN S.A."/>
    <s v="EFLUENTES LIQUIDOS"/>
    <s v="TN"/>
    <n v="27.44"/>
    <n v="9500"/>
    <s v="ARS"/>
    <n v="260680"/>
    <n v="1"/>
    <n v="0.21"/>
    <n v="315422.8"/>
    <m/>
    <s v="ingresos_ingresos"/>
    <x v="3"/>
  </r>
  <r>
    <d v="2026-02-01T00:00:00"/>
    <n v="1"/>
    <s v="RECEPCION DE RESIDUOS LIQUIDOS"/>
    <x v="3"/>
    <s v="CERTIFICADO DISP FINAL LIQUIDOS"/>
    <s v="INAGRO S.R.L."/>
    <s v="EFLUENTES LIQUIDOS"/>
    <s v="TN"/>
    <n v="5494.76"/>
    <n v="6"/>
    <s v="USD"/>
    <n v="47224165.343999997"/>
    <n v="1432.4"/>
    <n v="0.21"/>
    <n v="57141240.066239998"/>
    <m/>
    <s v="ingresos_ingresos"/>
    <x v="3"/>
  </r>
  <r>
    <d v="2026-02-01T00:00:00"/>
    <n v="1"/>
    <s v="RECEPCION DE RESIDUOS LIQUIDOS"/>
    <x v="3"/>
    <s v="CERTIFICADO DISP FINAL LIQUIDOS"/>
    <s v="RENOPACK S.A."/>
    <s v="EFLUENTES LIQUIDOS"/>
    <s v="TN"/>
    <n v="9.39"/>
    <n v="4380"/>
    <s v="ARS"/>
    <n v="41128.199999999997"/>
    <n v="1"/>
    <n v="0.21"/>
    <n v="49765.122000000003"/>
    <m/>
    <s v="ingresos_ingresos"/>
    <x v="3"/>
  </r>
  <r>
    <d v="2026-02-01T00:00:00"/>
    <n v="1"/>
    <s v="RECEPCION DE RESIDUOS LIQUIDOS"/>
    <x v="3"/>
    <s v="CERTIFICADO DISP FINAL LIQUIDOS"/>
    <s v="RENOVA S.A."/>
    <s v="EFLUENTES LIQUIDOS"/>
    <s v="TN"/>
    <n v="74.06"/>
    <n v="12421"/>
    <s v="ARS"/>
    <n v="919899.26"/>
    <n v="1"/>
    <n v="0.21"/>
    <n v="1113078.1046"/>
    <m/>
    <s v="ingresos_ingresos"/>
    <x v="3"/>
  </r>
  <r>
    <d v="2026-02-01T00:00:00"/>
    <n v="1"/>
    <s v="RECEPCION DE RESIDUOS LIQUIDOS"/>
    <x v="3"/>
    <s v="CERTIFICADO DISP FINAL LIQUIDOS"/>
    <s v="ROSARIO BIO ENERGY S.A."/>
    <s v="EFLUENTES LIQUIDOS"/>
    <s v="TN"/>
    <n v="11.38"/>
    <n v="11000"/>
    <s v="ARS"/>
    <n v="125180"/>
    <n v="1"/>
    <n v="0.21"/>
    <n v="151467.80000000002"/>
    <m/>
    <s v="ingresos_ingresos"/>
    <x v="3"/>
  </r>
  <r>
    <d v="2026-02-01T00:00:00"/>
    <n v="1"/>
    <s v="RECEPCION DE RESIDUOS LIQUIDOS"/>
    <x v="3"/>
    <s v="CERTIFICADO DISP FINAL LIQUIDOS"/>
    <s v="SANTA FE ACEITES S.R.L."/>
    <s v="EFLUENTES LIQUIDOS"/>
    <s v="TN"/>
    <n v="3246.74"/>
    <n v="9500"/>
    <s v="ARS"/>
    <n v="30844029.999999996"/>
    <n v="1"/>
    <n v="0.21"/>
    <n v="37321276.299999997"/>
    <m/>
    <s v="ingresos_ingresos"/>
    <x v="3"/>
  </r>
  <r>
    <d v="2026-02-01T00:00:00"/>
    <n v="1"/>
    <s v="RECEPCION DE RESIDUOS LIQUIDOS"/>
    <x v="3"/>
    <s v="CERTIFICADO DISP FINAL LIQUIDOS"/>
    <s v="SODIR"/>
    <s v="EFLUENTES LIQUIDOS"/>
    <s v="TN"/>
    <n v="39.54"/>
    <n v="0"/>
    <s v="ARS"/>
    <n v="0"/>
    <n v="1"/>
    <n v="0.21"/>
    <n v="0"/>
    <m/>
    <s v="ingresos_ingresos"/>
    <x v="3"/>
  </r>
  <r>
    <d v="2026-02-01T00:00:00"/>
    <n v="1"/>
    <s v="RECEPCION DE RESIDUOS LIQUIDOS"/>
    <x v="3"/>
    <s v="CERTIFICADO DISP FINAL LIQUIDOS"/>
    <s v="UNILEVER DE ARGENTINA S.A."/>
    <s v="EFLUENTES LIQUIDOS"/>
    <s v="TN"/>
    <n v="228.9"/>
    <n v="12000"/>
    <s v="ARS"/>
    <n v="2746800"/>
    <n v="1"/>
    <n v="0.21"/>
    <n v="3323628"/>
    <m/>
    <s v="ingresos_ingresos"/>
    <x v="3"/>
  </r>
  <r>
    <d v="2026-02-01T00:00:00"/>
    <n v="1"/>
    <s v="RECEPCION DE RESIDUOS LIQUIDOS"/>
    <x v="3"/>
    <s v="CERTIFICADO DISP FINAL LIQUIDOS"/>
    <s v="VICENTÍN S.A.I.C."/>
    <s v="EFLUENTES LIQUIDOS"/>
    <s v="TN"/>
    <n v="252.04"/>
    <n v="11905"/>
    <s v="ARS"/>
    <n v="3000536.1999999997"/>
    <n v="1"/>
    <n v="0.21"/>
    <n v="3630648.8020000001"/>
    <m/>
    <s v="ingresos_ingresos"/>
    <x v="3"/>
  </r>
  <r>
    <d v="2026-02-01T00:00:00"/>
    <n v="1"/>
    <s v="RECEPCION DE RESIDUOS LIQUIDOS"/>
    <x v="3"/>
    <s v="CERTIFICADO DISP FINAL LIQUIDOS"/>
    <s v="ZYX S. R. L."/>
    <s v="EFLUENTES LIQUIDOS"/>
    <s v="TN"/>
    <n v="126"/>
    <n v="7.5"/>
    <s v="USD"/>
    <n v="1353618"/>
    <n v="1432.4"/>
    <n v="0.21"/>
    <n v="1637877.78"/>
    <m/>
    <s v="ingresos_ingresos"/>
    <x v="3"/>
  </r>
  <r>
    <d v="2026-02-01T00:00:00"/>
    <n v="1"/>
    <s v="RECEPCION DE RESIDUOS LIQUIDOS"/>
    <x v="3"/>
    <s v="CERTIFICADO DISP FINAL LIQUIDOS"/>
    <s v="BUNGE ARGENTINA S A - PUERTO GRAL SAN MARTÍN"/>
    <s v="EFLUENTES LIQUIDOS"/>
    <s v="TN"/>
    <n v="83.3"/>
    <n v="6.5"/>
    <s v="USD"/>
    <n v="775572.98"/>
    <n v="1432.4"/>
    <n v="0.21"/>
    <n v="938443.30579999997"/>
    <m/>
    <s v="ingresos_ingresos"/>
    <x v="3"/>
  </r>
  <r>
    <d v="2026-02-01T00:00:00"/>
    <n v="1"/>
    <s v="RECEPCION DE RESIDUOS LIQUIDOS"/>
    <x v="3"/>
    <s v="CERTIFICADO DISP FINAL LIQUIDOS"/>
    <s v="CONGELADOS DEL SUR"/>
    <s v="EFLUENTES LIQUIDOS"/>
    <s v="TN"/>
    <n v="30.88"/>
    <n v="8750"/>
    <s v="ARS"/>
    <n v="270200"/>
    <n v="1"/>
    <n v="0.21"/>
    <n v="326942"/>
    <m/>
    <s v="ingresos_ingresos"/>
    <x v="3"/>
  </r>
  <r>
    <d v="2026-02-01T00:00:00"/>
    <n v="1"/>
    <s v="RECEPCION DE RESIDUOS LIQUIDOS"/>
    <x v="3"/>
    <s v="CERTIFICADO DISP FINAL LIQUIDOS"/>
    <s v="DH-SH S.R.L."/>
    <s v="EFLUENTES LIQUIDOS"/>
    <s v="TN"/>
    <n v="753.12"/>
    <n v="9500"/>
    <s v="ARS"/>
    <n v="7154640"/>
    <n v="1"/>
    <n v="0.21"/>
    <n v="8657114.4000000004"/>
    <m/>
    <s v="ingresos_ingresos"/>
    <x v="3"/>
  </r>
  <r>
    <d v="2026-02-01T00:00:00"/>
    <n v="1"/>
    <s v="RECEPCION DE RESIDUOS LIQUIDOS"/>
    <x v="3"/>
    <s v="CERTIFICADO DISP FINAL LIQUIDOS"/>
    <s v="LDC ARGENTINA S.A. - LAGOS"/>
    <s v="EFLUENTES LIQUIDOS"/>
    <s v="TN"/>
    <n v="176.63"/>
    <n v="5.8"/>
    <s v="USD"/>
    <n v="1467427.9095999999"/>
    <n v="1432.4"/>
    <n v="0.21"/>
    <n v="1775587.7706160001"/>
    <m/>
    <s v="ingresos_ingresos"/>
    <x v="3"/>
  </r>
  <r>
    <d v="2026-02-01T00:00:00"/>
    <n v="1"/>
    <s v="RECEPCION DE RESIDUOS LIQUIDOS"/>
    <x v="3"/>
    <s v="CERTIFICADO DISP FINAL LIQUIDOS"/>
    <s v="MOLINO CAÑUELAS - BAIGORRIA"/>
    <s v="EFLUENTES LIQUIDOS"/>
    <s v="TN"/>
    <n v="42.52"/>
    <n v="10850"/>
    <s v="ARS"/>
    <n v="461342.00000000006"/>
    <n v="1"/>
    <n v="0.21"/>
    <n v="558223.82000000007"/>
    <m/>
    <s v="ingresos_ingresos"/>
    <x v="3"/>
  </r>
  <r>
    <d v="2026-02-01T00:00:00"/>
    <n v="1"/>
    <s v="RECEPCION DE RESIDUOS LIQUIDOS"/>
    <x v="3"/>
    <s v="CERTIFICADO DISP FINAL LIQUIDOS"/>
    <s v="MOLINO CAÑUELAS - CAÑUELAS"/>
    <s v="EFLUENTES LIQUIDOS"/>
    <s v="TN"/>
    <n v="705.2"/>
    <n v="10850"/>
    <s v="ARS"/>
    <n v="7651420.0000000019"/>
    <n v="1"/>
    <n v="0.21"/>
    <n v="9258218.2000000011"/>
    <m/>
    <s v="ingresos_ingresos"/>
    <x v="3"/>
  </r>
  <r>
    <d v="2026-02-01T00:00:00"/>
    <n v="1"/>
    <s v="RECEPCION DE RESIDUOS LIQUIDOS"/>
    <x v="3"/>
    <s v="CERTIFICADO DISP FINAL LIQUIDOS"/>
    <s v="MI PAÍS 33.3"/>
    <s v="EFLUENTES LIQUIDOS"/>
    <s v="TN"/>
    <n v="145.08000000000001"/>
    <n v="20000"/>
    <s v="ARS"/>
    <n v="2901600.0000000005"/>
    <n v="1"/>
    <n v="0.21"/>
    <n v="3510936.0000000005"/>
    <m/>
    <s v="ingresos_ingresos"/>
    <x v="3"/>
  </r>
  <r>
    <d v="2026-02-01T00:00:00"/>
    <n v="1"/>
    <s v="RECEPCION DE RESIDUOS LIQUIDOS"/>
    <x v="3"/>
    <s v="CERTIFICADO DISP FINAL LIQUIDOS"/>
    <s v="ENZIMAS"/>
    <s v="EFLUENTES LIQUIDOS"/>
    <s v="TN"/>
    <n v="39.22"/>
    <n v="25000"/>
    <s v="ARS"/>
    <n v="980500"/>
    <n v="1"/>
    <n v="0.21"/>
    <n v="1186405"/>
    <m/>
    <s v="ingresos_ingresos"/>
    <x v="3"/>
  </r>
  <r>
    <d v="2026-02-01T00:00:00"/>
    <n v="1"/>
    <s v="RECEPCION DE RESIDUOS SOLIDOS"/>
    <x v="4"/>
    <s v="CERTIFICADO DISP FINAL SOLIDOS"/>
    <s v="ROSARIO BUS S.A."/>
    <s v="NFU"/>
    <s v="KG"/>
    <n v="5060"/>
    <n v="70"/>
    <s v="ARS"/>
    <n v="354200"/>
    <n v="1"/>
    <n v="0.21"/>
    <n v="428582"/>
    <m/>
    <s v="ingresos_ingresos"/>
    <x v="4"/>
  </r>
  <r>
    <d v="2026-02-01T00:00:00"/>
    <n v="1"/>
    <s v="RECEPCION DE RESIDUOS SOLIDOS"/>
    <x v="4"/>
    <s v="CERTIFICADO DISP FINAL SOLIDOS"/>
    <s v="BERNIS"/>
    <s v="NFU"/>
    <s v="KG"/>
    <n v="26.72"/>
    <n v="0"/>
    <s v="ARS"/>
    <n v="0"/>
    <n v="1"/>
    <n v="0"/>
    <n v="0"/>
    <m/>
    <s v="ingresos_ingresos"/>
    <x v="4"/>
  </r>
  <r>
    <d v="2026-02-01T00:00:00"/>
    <n v="1"/>
    <s v="RECEPCION DE RESIDUOS SOLIDOS"/>
    <x v="4"/>
    <s v="CERTIFICADO DISP FINAL SOLIDOS"/>
    <s v="NEUMATICOS PISANI SRL"/>
    <s v="NFU"/>
    <s v="KG"/>
    <n v="280"/>
    <n v="70"/>
    <s v="ARS"/>
    <n v="19600"/>
    <n v="1"/>
    <n v="0.21"/>
    <n v="23716"/>
    <m/>
    <s v="ingresos_ingresos"/>
    <x v="4"/>
  </r>
  <r>
    <d v="2026-02-01T00:00:00"/>
    <n v="1"/>
    <s v="RECEPCION DE RESIDUOS SOLIDOS"/>
    <x v="4"/>
    <s v="CERTIFICADO DISP FINAL SOLIDOS"/>
    <s v="BOORTMALT"/>
    <s v="SOLIDOS"/>
    <s v="TN"/>
    <n v="12.74"/>
    <n v="3000"/>
    <s v="ARS"/>
    <n v="38220"/>
    <n v="1"/>
    <n v="0.21"/>
    <n v="46246.2"/>
    <m/>
    <s v="ingresos_ingresos"/>
    <x v="4"/>
  </r>
  <r>
    <d v="2026-02-01T00:00:00"/>
    <n v="1"/>
    <s v="RECEPCION DE RESIDUOS SOLIDOS"/>
    <x v="4"/>
    <s v="CERTIFICADO DISP FINAL SOLIDOS"/>
    <s v="BUNGE ARGENTINA S A - SAN JERONIMO SUD"/>
    <s v="SOLIDOS"/>
    <s v="TN"/>
    <n v="28.33"/>
    <n v="4.93"/>
    <s v="USD"/>
    <n v="200058.86755999996"/>
    <n v="1432.4"/>
    <n v="0.21"/>
    <n v="242071.22974759995"/>
    <m/>
    <s v="ingresos_ingresos"/>
    <x v="4"/>
  </r>
  <r>
    <d v="2026-02-01T00:00:00"/>
    <n v="1"/>
    <s v="RECEPCION DE RESIDUOS SOLIDOS"/>
    <x v="4"/>
    <s v="CERTIFICADO DISP FINAL SOLIDOS"/>
    <s v="QUICKFOOD S.A."/>
    <s v="SOLIDOS"/>
    <s v="TN"/>
    <n v="6.5"/>
    <n v="1140"/>
    <s v="ARS"/>
    <n v="7410"/>
    <n v="1"/>
    <n v="0.21"/>
    <n v="8966.1"/>
    <m/>
    <s v="ingresos_ingresos"/>
    <x v="4"/>
  </r>
  <r>
    <d v="2026-02-01T00:00:00"/>
    <n v="1"/>
    <s v="RECEPCION DE RESIDUOS SOLIDOS"/>
    <x v="4"/>
    <s v="CERTIFICADO DISP FINAL SOLIDOS"/>
    <s v="UNILEVER DE ARGENTINA S.A."/>
    <s v="SOLIDOS"/>
    <s v="TN"/>
    <n v="42.56"/>
    <n v="12000"/>
    <s v="ARS"/>
    <n v="510720"/>
    <n v="1"/>
    <n v="0.21"/>
    <n v="617971.19999999995"/>
    <m/>
    <s v="ingresos_ingresos"/>
    <x v="4"/>
  </r>
  <r>
    <d v="2026-02-01T00:00:00"/>
    <n v="1"/>
    <s v="RECEPCION DE RESIDUOS SOLIDOS"/>
    <x v="4"/>
    <s v="CERTIFICADO DISP FINAL SOLIDOS"/>
    <s v="ADM AGRO S.R.L. - ARROYO SECO"/>
    <s v="SOLIDOS"/>
    <s v="TN"/>
    <n v="194.38"/>
    <n v="5000"/>
    <s v="ARS"/>
    <n v="971900"/>
    <n v="1"/>
    <n v="0.21"/>
    <n v="1175999"/>
    <m/>
    <s v="ingresos_ingresos"/>
    <x v="4"/>
  </r>
  <r>
    <d v="2026-02-01T00:00:00"/>
    <n v="1"/>
    <s v="RECEPCION DE RESIDUOS SOLIDOS"/>
    <x v="4"/>
    <s v="CERTIFICADO DISP FINAL SOLIDOS"/>
    <s v="ADM AGRO S.R.L. - PUERTO GRAL SAN MARTÍN"/>
    <s v="SOLIDOS"/>
    <s v="TN"/>
    <n v="29.44"/>
    <n v="5000"/>
    <s v="ARS"/>
    <n v="147200"/>
    <n v="1"/>
    <n v="0.21"/>
    <n v="178112"/>
    <m/>
    <s v="ingresos_ingresos"/>
    <x v="4"/>
  </r>
  <r>
    <d v="2026-02-01T00:00:00"/>
    <n v="1"/>
    <s v="RECEPCION DE RESIDUOS SOLIDOS"/>
    <x v="4"/>
    <s v="CERTIFICADO DISP FINAL SOLIDOS"/>
    <s v="BUNGE ARGENTINA S A - PUERTO GRAL SAN MARTÍN"/>
    <s v="SOLIDOS"/>
    <s v="TN"/>
    <n v="249.78"/>
    <n v="0"/>
    <s v="ARS"/>
    <n v="0"/>
    <n v="1"/>
    <n v="0.21"/>
    <n v="0"/>
    <m/>
    <s v="ingresos_ingresos"/>
    <x v="4"/>
  </r>
  <r>
    <d v="2026-02-01T00:00:00"/>
    <n v="1"/>
    <s v="RECEPCION DE RESIDUOS SOLIDOS"/>
    <x v="4"/>
    <s v="CERTIFICADO DISP FINAL SOLIDOS"/>
    <s v="CARGILL - ALVEAR"/>
    <s v="SOLIDOS"/>
    <s v="TN"/>
    <n v="9.23"/>
    <n v="1305"/>
    <s v="ARS"/>
    <n v="12045.15"/>
    <n v="1"/>
    <n v="0.21"/>
    <n v="14574.6315"/>
    <m/>
    <s v="ingresos_ingresos"/>
    <x v="4"/>
  </r>
  <r>
    <d v="2026-02-01T00:00:00"/>
    <n v="1"/>
    <s v="RECEPCION DE RESIDUOS SOLIDOS"/>
    <x v="4"/>
    <s v="CERTIFICADO DISP FINAL SOLIDOS"/>
    <s v="CARGILL - VGG"/>
    <s v="SOLIDOS"/>
    <s v="TN"/>
    <n v="69.2"/>
    <n v="1305"/>
    <s v="ARS"/>
    <n v="90306"/>
    <n v="1"/>
    <n v="0.21"/>
    <n v="109270.26"/>
    <m/>
    <s v="ingresos_ingresos"/>
    <x v="4"/>
  </r>
  <r>
    <d v="2026-02-01T00:00:00"/>
    <n v="1"/>
    <s v="RECEPCION DE RESIDUOS SOLIDOS"/>
    <x v="4"/>
    <s v="CERTIFICADO DISP FINAL SOLIDOS"/>
    <s v="LDC ARGENTINA S.A. - LAGOS"/>
    <s v="SOLIDOS"/>
    <s v="TN"/>
    <n v="110.5"/>
    <n v="0"/>
    <s v="ARS"/>
    <n v="0"/>
    <n v="1"/>
    <n v="0.21"/>
    <n v="0"/>
    <m/>
    <s v="ingresos_ingresos"/>
    <x v="4"/>
  </r>
  <r>
    <d v="2026-02-01T00:00:00"/>
    <n v="1"/>
    <s v="RECEPCION DE RESIDUOS SOLIDOS"/>
    <x v="4"/>
    <s v="CERTIFICADO DISP FINAL SOLIDOS"/>
    <s v="MOLINOS RIO DE LA PLATA S.A."/>
    <s v="SOLIDOS"/>
    <s v="TN"/>
    <n v="50.66"/>
    <n v="10850"/>
    <s v="ARS"/>
    <n v="549661"/>
    <n v="1"/>
    <n v="0.21"/>
    <n v="665089.81000000006"/>
    <m/>
    <s v="ingresos_ingresos"/>
    <x v="4"/>
  </r>
  <r>
    <d v="2026-02-01T00:00:00"/>
    <n v="1"/>
    <s v="RECEPCION DE RESIDUOS SOLIDOS"/>
    <x v="4"/>
    <s v="CERTIFICADO DISP FINAL SOLIDOS"/>
    <s v="QUICKFOOD S.A."/>
    <s v="BARROS"/>
    <s v="TN"/>
    <n v="562.61"/>
    <n v="17600"/>
    <s v="ARS"/>
    <n v="9901936"/>
    <n v="1"/>
    <n v="0.21"/>
    <n v="11981342.560000001"/>
    <m/>
    <s v="ingresos_ingresos"/>
    <x v="4"/>
  </r>
  <r>
    <d v="2026-02-28T00:00:00"/>
    <n v="1"/>
    <s v="EXPORTACION"/>
    <x v="5"/>
    <s v="AG - E"/>
    <s v="EGNITRADE"/>
    <s v="PRODUCCION"/>
    <s v="TN"/>
    <n v="1616.12"/>
    <n v="1008"/>
    <s v="USD"/>
    <n v="1629048.96"/>
    <n v="1432"/>
    <n v="0"/>
    <n v="2333449730.3039999"/>
    <m/>
    <s v="ingresos_produccion"/>
    <x v="5"/>
  </r>
  <r>
    <d v="2026-02-28T00:00:00"/>
    <n v="1"/>
    <s v="EXPORTACION"/>
    <x v="5"/>
    <s v="AG - E"/>
    <s v="EGNITRADE"/>
    <s v="PRODUCCION"/>
    <s v="TN"/>
    <n v="0"/>
    <n v="1008"/>
    <s v="USD"/>
    <n v="0"/>
    <n v="1432"/>
    <n v="0"/>
    <n v="0"/>
    <m/>
    <s v="ingresos_produccion"/>
    <x v="5"/>
  </r>
  <r>
    <d v="2026-02-28T00:00:00"/>
    <n v="1"/>
    <s v="TRATAMIENTO DE RESIDUOS SOLIDOS"/>
    <x v="6"/>
    <s v="GRANULADO DE CAUCHO  1 - P1"/>
    <s v="WORMS 1"/>
    <s v="PRODUCCION"/>
    <s v="TN"/>
    <n v="0"/>
    <n v="850"/>
    <s v="USD"/>
    <n v="0"/>
    <n v="1432"/>
    <n v="0"/>
    <n v="0"/>
    <m/>
    <s v="ingresos_produccion"/>
    <x v="6"/>
  </r>
  <r>
    <d v="2026-02-28T00:00:00"/>
    <n v="1"/>
    <s v="TRATAMIENTO DE RESIDUOS SOLIDOS"/>
    <x v="6"/>
    <s v="GRANULADO DE CAUCHO  2- P2"/>
    <s v="WORMS 1"/>
    <s v="PRODUCCION"/>
    <s v="TN"/>
    <n v="0"/>
    <n v="650"/>
    <s v="USD"/>
    <n v="0"/>
    <n v="1432"/>
    <n v="0"/>
    <n v="0"/>
    <m/>
    <s v="ingresos_produccion"/>
    <x v="6"/>
  </r>
  <r>
    <d v="2026-02-28T00:00:00"/>
    <n v="1"/>
    <s v="TRATAMIENTO DE RESIDUOS SOLIDOS"/>
    <x v="6"/>
    <s v="GRANULADO DE CAUCHO  3 - P3"/>
    <s v="WORMS 1"/>
    <s v="PRODUCCION"/>
    <s v="TN"/>
    <n v="0"/>
    <n v="450"/>
    <s v="USD"/>
    <n v="0"/>
    <n v="1432"/>
    <n v="0"/>
    <n v="0"/>
    <m/>
    <s v="ingresos_produccion"/>
    <x v="6"/>
  </r>
  <r>
    <d v="2026-02-28T00:00:00"/>
    <n v="1"/>
    <s v="TRATAMIENTO DE RESIDUOS SOLIDOS"/>
    <x v="6"/>
    <s v="ACERO"/>
    <s v="WORMS 1"/>
    <s v="PRODUCCION"/>
    <s v="TN"/>
    <n v="28.54"/>
    <n v="90"/>
    <s v="USD"/>
    <n v="2568.6"/>
    <n v="1432"/>
    <n v="0"/>
    <n v="3679262.64"/>
    <m/>
    <s v="ingresos_produccion"/>
    <x v="6"/>
  </r>
  <r>
    <d v="2026-02-28T00:00:00"/>
    <n v="1"/>
    <s v="TRATAMIENTO DE RESIDUOS SOLIDOS"/>
    <x v="6"/>
    <s v="PG"/>
    <s v="WORMS 1"/>
    <s v="PRODUCCION"/>
    <s v="TN"/>
    <n v="71.608999999999995"/>
    <n v="400"/>
    <s v="USD"/>
    <n v="28643.599999999999"/>
    <n v="1432"/>
    <n v="0"/>
    <n v="41029092.640000001"/>
    <m/>
    <s v="ingresos_produccion"/>
    <x v="6"/>
  </r>
  <r>
    <d v="2026-02-28T00:00:00"/>
    <n v="2"/>
    <s v="TRATAMIENTO DE RESIDUOS LIQUIDOS"/>
    <x v="7"/>
    <s v="AG - A"/>
    <s v="WORMS 1"/>
    <s v="RECUPERADO AG DE PILETAS"/>
    <s v="TN"/>
    <n v="0"/>
    <n v="850"/>
    <s v="USD"/>
    <n v="0"/>
    <n v="1432"/>
    <n v="0"/>
    <n v="0"/>
    <m/>
    <s v="ingresos_produccion"/>
    <x v="7"/>
  </r>
  <r>
    <d v="2026-02-28T00:00:00"/>
    <n v="2"/>
    <s v="TRATAMIENTO DE RESIDUOS LIQUIDOS"/>
    <x v="7"/>
    <s v="AG - B"/>
    <s v="WORMS 1"/>
    <s v="RECUPERADO AG DE PILETAS"/>
    <s v="TN"/>
    <n v="0"/>
    <n v="820"/>
    <s v="USD"/>
    <n v="0"/>
    <n v="1432"/>
    <n v="0"/>
    <n v="0"/>
    <m/>
    <s v="ingresos_produccion"/>
    <x v="7"/>
  </r>
  <r>
    <d v="2026-02-28T00:00:00"/>
    <n v="2"/>
    <s v="TRATAMIENTO DE RESIDUOS LIQUIDOS"/>
    <x v="7"/>
    <s v="AG - C"/>
    <s v="WORMS 1"/>
    <s v="RECUPERADO AG DE PILETAS"/>
    <s v="TN"/>
    <n v="243.14"/>
    <n v="740"/>
    <s v="USD"/>
    <n v="179923.59999999998"/>
    <n v="1432"/>
    <n v="0"/>
    <n v="257722564.63999999"/>
    <m/>
    <s v="ingresos_produccion"/>
    <x v="7"/>
  </r>
  <r>
    <d v="2026-02-28T00:00:00"/>
    <n v="2"/>
    <s v="TRATAMIENTO DE RESIDUOS LIQUIDOS"/>
    <x v="7"/>
    <s v="AG - D"/>
    <s v="WORMS 1"/>
    <s v="RECUPERADO AG DE PILETAS"/>
    <s v="TN"/>
    <n v="91.38"/>
    <n v="500"/>
    <s v="USD"/>
    <n v="45690"/>
    <n v="1432"/>
    <n v="0"/>
    <n v="65446356.000000007"/>
    <m/>
    <s v="ingresos_produccion"/>
    <x v="7"/>
  </r>
  <r>
    <d v="2026-02-28T00:00:00"/>
    <n v="2"/>
    <s v="TRATAMIENTO DE RESIDUOS LIQUIDOS"/>
    <x v="7"/>
    <s v="EMULSION"/>
    <s v="WORMS 1"/>
    <s v="RECUPERADO EMUL DE PILETAS"/>
    <s v="TN"/>
    <n v="26.32"/>
    <n v="500"/>
    <s v="USD"/>
    <n v="13160"/>
    <n v="1432"/>
    <n v="0"/>
    <n v="18850384"/>
    <m/>
    <s v="ingresos_produccion"/>
    <x v="7"/>
  </r>
  <r>
    <d v="2026-02-28T00:00:00"/>
    <n v="2"/>
    <s v="TRATAMIENTO DE RESIDUOS LIQUIDOS"/>
    <x v="8"/>
    <s v="AG - C"/>
    <s v="WORMS 1"/>
    <s v="PRODUCCION"/>
    <s v="TN"/>
    <n v="0"/>
    <n v="740"/>
    <s v="USD"/>
    <n v="0"/>
    <n v="1432"/>
    <n v="0"/>
    <n v="0"/>
    <m/>
    <s v="ingresos_produccion"/>
    <x v="8"/>
  </r>
  <r>
    <d v="2026-02-28T00:00:00"/>
    <n v="2"/>
    <s v="TRATAMIENTO DE RESIDUOS LIQUIDOS"/>
    <x v="8"/>
    <s v="ARE (V) -A"/>
    <s v="WORMS 1"/>
    <s v="PRODUCCION"/>
    <s v="TN"/>
    <n v="0"/>
    <n v="820"/>
    <s v="USD"/>
    <n v="0"/>
    <n v="1432"/>
    <n v="0"/>
    <n v="0"/>
    <m/>
    <s v="ingresos_produccion"/>
    <x v="8"/>
  </r>
  <r>
    <d v="2026-02-28T00:00:00"/>
    <n v="2"/>
    <s v="TRATAMIENTO DE RESIDUOS LIQUIDOS"/>
    <x v="8"/>
    <s v="ARE (V) -B"/>
    <s v="WORMS 1"/>
    <s v="PRODUCCION"/>
    <s v="TN"/>
    <n v="30.39"/>
    <n v="840"/>
    <s v="USD"/>
    <n v="25527.599999999999"/>
    <n v="1432"/>
    <n v="0"/>
    <n v="36565734.240000002"/>
    <m/>
    <s v="ingresos_produccion"/>
    <x v="8"/>
  </r>
  <r>
    <d v="2026-02-28T00:00:00"/>
    <n v="2"/>
    <s v="TRATAMIENTO DE RESIDUOS LIQUIDOS"/>
    <x v="8"/>
    <s v="AG- C "/>
    <s v="WORMS 2"/>
    <s v="FASON "/>
    <s v="TN"/>
    <n v="346.2"/>
    <n v="80"/>
    <s v="USD"/>
    <n v="27696"/>
    <n v="1432"/>
    <n v="0"/>
    <n v="39671750.400000006"/>
    <m/>
    <s v="ingresos_produccion"/>
    <x v="8"/>
  </r>
  <r>
    <d v="2026-02-28T00:00:00"/>
    <n v="2"/>
    <s v="TRATAMIENTO DE RESIDUOS LIQUIDOS"/>
    <x v="8"/>
    <s v="SEBO 2 DA -C"/>
    <s v="WORMS 2"/>
    <s v="FASON "/>
    <s v="TN"/>
    <n v="83.745000000000005"/>
    <n v="80"/>
    <s v="USD"/>
    <n v="6699.6"/>
    <n v="1432"/>
    <n v="0"/>
    <n v="9596507.0399999991"/>
    <m/>
    <s v="ingresos_produccion"/>
    <x v="8"/>
  </r>
  <r>
    <d v="2026-02-28T00:00:00"/>
    <n v="2"/>
    <s v="TRATAMIENTO DE RESIDUOS LIQUIDOS"/>
    <x v="8"/>
    <s v="ARE (AN)"/>
    <s v="WORMS 1"/>
    <s v="PRODUCCION"/>
    <s v="TN"/>
    <n v="22.731999999999999"/>
    <n v="840"/>
    <s v="USD"/>
    <n v="19094.88"/>
    <n v="1432"/>
    <n v="0"/>
    <n v="27351506.112000003"/>
    <m/>
    <s v="ingresos_produccion"/>
    <x v="8"/>
  </r>
  <r>
    <d v="2026-02-28T00:00:00"/>
    <n v="2"/>
    <s v="TRATAMIENTO DE RESIDUOS LIQUIDOS"/>
    <x v="8"/>
    <s v="AFE (SG) "/>
    <s v="WORMS 2"/>
    <s v="FASON "/>
    <s v="TN"/>
    <n v="188.62"/>
    <n v="40"/>
    <s v="USD"/>
    <n v="7544.8"/>
    <n v="1432"/>
    <n v="0"/>
    <n v="10807171.52"/>
    <m/>
    <s v="ingresos_produccion"/>
    <x v="8"/>
  </r>
  <r>
    <d v="2026-02-28T00:00:00"/>
    <n v="2"/>
    <s v="TRATAMIENTO DE RESIDUOS LIQUIDOS"/>
    <x v="8"/>
    <s v="AFE (P)"/>
    <s v="WORMS 2"/>
    <s v="FASON "/>
    <s v="TN"/>
    <n v="0"/>
    <n v="40"/>
    <s v="USD"/>
    <n v="0"/>
    <n v="1432"/>
    <n v="0"/>
    <n v="0"/>
    <m/>
    <s v="ingresos_produccion"/>
    <x v="8"/>
  </r>
  <r>
    <d v="2026-02-28T00:00:00"/>
    <n v="2"/>
    <s v="TRATAMIENTO DE RESIDUOS LIQUIDOS"/>
    <x v="8"/>
    <s v="AG- C "/>
    <s v="MILO"/>
    <s v="FASON "/>
    <s v="TN"/>
    <n v="7.62"/>
    <n v="100"/>
    <s v="USD"/>
    <n v="762"/>
    <n v="1432"/>
    <n v="0"/>
    <n v="1091488.8"/>
    <m/>
    <s v="ingresos_produccion"/>
    <x v="8"/>
  </r>
  <r>
    <d v="2026-02-28T00:00:00"/>
    <n v="2"/>
    <s v="TRATAMIENTO DE RESIDUOS LIQUIDOS"/>
    <x v="8"/>
    <s v="SEBO 2 DA -C"/>
    <s v="MILO"/>
    <s v="FASON "/>
    <s v="TN"/>
    <n v="7.18"/>
    <n v="100"/>
    <s v="USD"/>
    <n v="718"/>
    <n v="1432"/>
    <n v="0"/>
    <n v="1028463.2"/>
    <m/>
    <s v="ingresos_produccion"/>
    <x v="8"/>
  </r>
</pivotCacheRecords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8">
  <r>
    <d v="2026-02-28T00:00:00"/>
    <s v="WORMS 2"/>
    <s v="prod17"/>
    <n v="-1900425527.28"/>
    <s v="AFE (S)"/>
    <n v="1403.96"/>
    <n v="945"/>
    <s v="TN"/>
    <s v="MATERIA PRIMA"/>
    <x v="0"/>
    <s v="VARIABLE"/>
    <s v="DIRECTO"/>
    <n v="0"/>
    <s v="CC11"/>
    <s v="gastos_produccion"/>
    <n v="1"/>
    <s v="EXPORTACION"/>
    <n v="1"/>
    <n v="-1900425527.28"/>
    <n v="1403.96"/>
    <s v="APERTURADO POR EMPRESA"/>
    <s v="EXPORTACION"/>
    <s v="CC11EXPORTACION"/>
    <n v="1"/>
    <n v="1900425527.28"/>
    <n v="5"/>
    <n v="8"/>
    <x v="0"/>
    <s v="M.PRIMAS"/>
  </r>
  <r>
    <d v="2026-02-28T00:00:00"/>
    <s v="WORMS 2"/>
    <s v="prod15"/>
    <n v="-114596583.68000001"/>
    <s v="AFE (G)"/>
    <n v="86.96"/>
    <n v="920"/>
    <s v="TN"/>
    <s v="MATERIA PRIMA"/>
    <x v="0"/>
    <s v="VARIABLE"/>
    <s v="DIRECTO"/>
    <n v="0"/>
    <s v="CC11"/>
    <s v="gastos_produccion"/>
    <n v="1"/>
    <s v="EXPORTACION"/>
    <n v="1"/>
    <n v="-114596583.68000001"/>
    <n v="86.96"/>
    <s v="APERTURADO POR EMPRESA"/>
    <s v="EXPORTACION"/>
    <s v="CC11EXPORTACION"/>
    <n v="1"/>
    <n v="114596583.68000001"/>
    <n v="5"/>
    <n v="8"/>
    <x v="0"/>
    <s v="M.PRIMAS"/>
  </r>
  <r>
    <d v="2026-02-28T00:00:00"/>
    <s v="WORMS 2"/>
    <s v="prod29"/>
    <n v="-87594124.799999997"/>
    <s v="ARE- B"/>
    <n v="72.8"/>
    <n v="840"/>
    <s v="TN"/>
    <s v="MATERIA PRIMA"/>
    <x v="0"/>
    <s v="VARIABLE"/>
    <s v="DIRECTO"/>
    <n v="0"/>
    <s v="CC11"/>
    <s v="gastos_produccion"/>
    <n v="1"/>
    <s v="EXPORTACION"/>
    <n v="1"/>
    <n v="-87594124.799999997"/>
    <n v="72.8"/>
    <s v="APERTURADO POR EMPRESA"/>
    <s v="EXPORTACION"/>
    <s v="CC11EXPORTACION"/>
    <n v="1"/>
    <n v="87594124.799999997"/>
    <n v="5"/>
    <n v="8"/>
    <x v="0"/>
    <s v="M.PRIMAS"/>
  </r>
  <r>
    <d v="2026-02-28T00:00:00"/>
    <s v="WORMS 1"/>
    <s v="prod26"/>
    <n v="-78996860"/>
    <s v="AG-D"/>
    <n v="110.3"/>
    <n v="500"/>
    <s v="TN"/>
    <s v="MATERIA PRIMA"/>
    <x v="0"/>
    <s v="VARIABLE"/>
    <s v="DIRECTO"/>
    <n v="0"/>
    <s v="CC6"/>
    <s v="gastos_produccion"/>
    <n v="1"/>
    <s v="BACHAS"/>
    <n v="1"/>
    <n v="-78996860"/>
    <n v="110.3"/>
    <s v="APERTURADO POR EMPRESA"/>
    <s v="BACHAS"/>
    <s v="CC6BACHAS"/>
    <n v="1"/>
    <n v="78996860"/>
    <n v="1"/>
    <n v="8"/>
    <x v="1"/>
    <s v="M.PRIMAS"/>
  </r>
  <r>
    <d v="2026-02-28T00:00:00"/>
    <s v="MILO - DENIS LUQUE"/>
    <s v="prod13"/>
    <n v="-67513309.200000003"/>
    <s v="_x000a_GLICERINA CRUDA "/>
    <n v="130.92500000000001"/>
    <n v="360"/>
    <s v="TN"/>
    <s v="INSUMOS"/>
    <x v="0"/>
    <s v="VARIABLE"/>
    <s v="DIRECTO"/>
    <n v="0"/>
    <s v="CC5"/>
    <s v="gastos_produccion"/>
    <n v="1"/>
    <s v="REACTORES"/>
    <n v="1"/>
    <n v="-67513309.200000003"/>
    <n v="130.92500000000001"/>
    <s v="APERTURADO POR EMPRESA"/>
    <s v="REACTORES"/>
    <s v="CC5REACTORES"/>
    <n v="1"/>
    <n v="67513309.200000003"/>
    <n v="8"/>
    <n v="5"/>
    <x v="2"/>
    <s v="INSUMOS"/>
  </r>
  <r>
    <d v="2026-02-02T00:00:00"/>
    <s v="Construcciones Industriales Y Portuarias S.A."/>
    <s v="FA-A 00003-00001277"/>
    <n v="-60500000"/>
    <s v="OC 0001-00004263: INVERSION_x000a_Planta de efluentes "/>
    <n v="1"/>
    <n v="50000000"/>
    <s v="UN "/>
    <s v="INVERSION"/>
    <x v="1"/>
    <s v="VARIABLE"/>
    <s v="INDIRECTO"/>
    <n v="0"/>
    <s v="CC3"/>
    <s v="gastos_produccion"/>
    <n v="1"/>
    <s v="DISPOSICIÓN FINAL RESIDUOS LIQUIDOS"/>
    <n v="1"/>
    <n v="-60500000"/>
    <n v="1"/>
    <s v="APERTURADO POR EMPRESA"/>
    <s v="DISPOSICIÓN FINAL RESIDUOS LIQUIDOS"/>
    <s v="CC3DISPOSICIÓN FINAL RESIDUOS LIQUIDOS"/>
    <n v="1"/>
    <n v="60500000"/>
    <n v="3"/>
    <s v="CAPEX"/>
    <x v="3"/>
    <s v="INVERSION"/>
  </r>
  <r>
    <d v="2026-02-13T00:00:00"/>
    <s v="Construcciones Industriales Y Portuarias S.A."/>
    <s v="FA-A 00003-00001286"/>
    <n v="-54208000"/>
    <s v="INVERSION_x000a_Planta de efluentes "/>
    <n v="1"/>
    <n v="44800000"/>
    <s v="UN "/>
    <s v="INVERSION"/>
    <x v="1"/>
    <s v="VARIABLE"/>
    <s v="INDIRECTO"/>
    <n v="0"/>
    <s v="CC3"/>
    <s v="gastos_produccion"/>
    <n v="1"/>
    <s v="DISPOSICIÓN FINAL RESIDUOS LIQUIDOS"/>
    <n v="1"/>
    <n v="-54208000"/>
    <n v="1"/>
    <s v="APERTURADO POR EMPRESA"/>
    <s v="DISPOSICIÓN FINAL RESIDUOS LIQUIDOS"/>
    <s v="CC3DISPOSICIÓN FINAL RESIDUOS LIQUIDOS"/>
    <n v="1"/>
    <n v="54208000"/>
    <n v="3"/>
    <s v="CAPEX"/>
    <x v="3"/>
    <s v="INVERSION"/>
  </r>
  <r>
    <d v="2026-02-03T00:00:00"/>
    <s v="Construcciones Industriales Y Portuarias S.A."/>
    <s v="FA-A 00003-00001279"/>
    <n v="-54208000"/>
    <s v="OC 0001-00004263: INVERSION_x000a_Planta de efluentes "/>
    <n v="1"/>
    <n v="44800000"/>
    <s v="UN "/>
    <s v="INVERSION"/>
    <x v="1"/>
    <s v="VARIABLE"/>
    <s v="INDIRECTO"/>
    <n v="0"/>
    <s v="CC3"/>
    <s v="gastos_produccion"/>
    <n v="1"/>
    <s v="DISPOSICIÓN FINAL RESIDUOS LIQUIDOS"/>
    <n v="1"/>
    <n v="-54208000"/>
    <n v="1"/>
    <s v="APERTURADO POR EMPRESA"/>
    <s v="DISPOSICIÓN FINAL RESIDUOS LIQUIDOS"/>
    <s v="CC3DISPOSICIÓN FINAL RESIDUOS LIQUIDOS"/>
    <n v="1"/>
    <n v="54208000"/>
    <n v="3"/>
    <s v="CAPEX"/>
    <x v="3"/>
    <s v="INVERSION"/>
  </r>
  <r>
    <d v="2026-02-28T00:00:00"/>
    <s v="WORMS 2"/>
    <s v="prod19"/>
    <n v="-42638250.799999997"/>
    <s v="AG- A"/>
    <n v="35.020000000000003"/>
    <n v="850"/>
    <s v="TN"/>
    <s v="MATERIA PRIMA"/>
    <x v="0"/>
    <s v="VARIABLE"/>
    <s v="DIRECTO"/>
    <n v="0"/>
    <s v="CC11"/>
    <s v="gastos_produccion"/>
    <n v="1"/>
    <s v="EXPORTACION"/>
    <n v="1"/>
    <n v="-42638250.799999997"/>
    <n v="35.020000000000003"/>
    <s v="APERTURADO POR EMPRESA"/>
    <s v="EXPORTACION"/>
    <s v="CC11EXPORTACION"/>
    <n v="1"/>
    <n v="42638250.799999997"/>
    <n v="5"/>
    <n v="8"/>
    <x v="0"/>
    <s v="M.PRIMAS"/>
  </r>
  <r>
    <d v="2026-02-02T00:00:00"/>
    <s v="Gmc Valores Sociedad Anonima"/>
    <s v="OCOM/2026/0113"/>
    <n v="-32228280"/>
    <s v="OC 0001-00004462: INVERSION NORDIC"/>
    <n v="1"/>
    <n v="32228280"/>
    <s v="UN "/>
    <s v="INVERSION"/>
    <x v="1"/>
    <s v="VARIABLE"/>
    <s v="DIRECTO"/>
    <n v="0"/>
    <s v="CC3"/>
    <s v="gastos_produccion"/>
    <n v="1"/>
    <s v="DISPOSICIÓN FINAL RESIDUOS LIQUIDOS"/>
    <n v="1"/>
    <n v="-32228280"/>
    <n v="1"/>
    <s v="APERTURADO POR EMPRESA"/>
    <s v="DISPOSICIÓN FINAL RESIDUOS LIQUIDOS"/>
    <s v="CC3DISPOSICIÓN FINAL RESIDUOS LIQUIDOS"/>
    <n v="1"/>
    <n v="32228280"/>
    <n v="3"/>
    <s v="CAPEX"/>
    <x v="3"/>
    <s v="INVERSION"/>
  </r>
  <r>
    <d v="2026-02-10T00:00:00"/>
    <s v="Empresa Provincial De La Energia De Santa Fe (W)"/>
    <s v="FA-A 00069-00037349"/>
    <n v="-30539109.550000001"/>
    <s v="OC 0001-00003944: ENERGIA_x000a_Luz "/>
    <n v="1"/>
    <n v="20913570.399999999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539109.550000001"/>
    <n v="1"/>
    <s v="APERTURADO POR EMPRESA"/>
    <s v="BACHAS"/>
    <s v="CC14BACHAS"/>
    <n v="5.6730377039698875E-2"/>
    <n v="1732495.1992281687"/>
    <n v="1"/>
    <n v="1"/>
    <x v="1"/>
    <s v="ENERGIA"/>
  </r>
  <r>
    <d v="2026-02-10T00:00:00"/>
    <s v="Empresa Provincial De La Energia De Santa Fe (W)"/>
    <s v="FA-A 00069-00037349"/>
    <n v="-30539109.550000001"/>
    <s v="OC 0001-00003944: ENERGIA_x000a_Luz "/>
    <n v="1"/>
    <n v="20913570.399999999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539109.550000001"/>
    <n v="1"/>
    <s v="APERTURADO POR EMPRESA"/>
    <s v="CEREAL &amp; POLVILLO"/>
    <s v="CC14CEREAL &amp; POLVILLO"/>
    <n v="8.3810181246943662E-4"/>
    <n v="25594.883065057682"/>
    <n v="2"/>
    <n v="1"/>
    <x v="4"/>
    <s v="ENERGIA"/>
  </r>
  <r>
    <d v="2026-02-10T00:00:00"/>
    <s v="Empresa Provincial De La Energia De Santa Fe (W)"/>
    <s v="FA-A 00069-00037349"/>
    <n v="-30539109.550000001"/>
    <s v="OC 0001-00003944: ENERGIA_x000a_Luz "/>
    <n v="1"/>
    <n v="20913570.399999999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539109.550000001"/>
    <n v="1"/>
    <s v="APERTURADO POR EMPRESA"/>
    <s v="COMPOST &amp; FERTILIZANTES"/>
    <s v="CC14COMPOST &amp; FERTILIZANTES"/>
    <n v="5.4746435199977984E-5"/>
    <n v="1671.9073820441038"/>
    <n v="10"/>
    <n v="1"/>
    <x v="5"/>
    <s v="ENERGIA"/>
  </r>
  <r>
    <d v="2026-02-10T00:00:00"/>
    <s v="Empresa Provincial De La Energia De Santa Fe (W)"/>
    <s v="FA-A 00069-00037349"/>
    <n v="-30539109.550000001"/>
    <s v="OC 0001-00003944: ENERGIA_x000a_Luz "/>
    <n v="1"/>
    <n v="20913570.399999999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539109.550000001"/>
    <n v="1"/>
    <s v="APERTURADO POR EMPRESA"/>
    <s v="DISPOSICIÓN FINAL RESIDUOS LIQUIDOS"/>
    <s v="CC14DISPOSICIÓN FINAL RESIDUOS LIQUIDOS"/>
    <n v="7.3784406490697979E-2"/>
    <n v="2253310.0729011567"/>
    <n v="3"/>
    <n v="1"/>
    <x v="3"/>
    <s v="ENERGIA"/>
  </r>
  <r>
    <d v="2026-02-10T00:00:00"/>
    <s v="Empresa Provincial De La Energia De Santa Fe (W)"/>
    <s v="FA-A 00069-00037349"/>
    <n v="-30539109.550000001"/>
    <s v="OC 0001-00003944: ENERGIA_x000a_Luz "/>
    <n v="1"/>
    <n v="20913570.399999999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539109.550000001"/>
    <n v="1"/>
    <s v="APERTURADO POR EMPRESA"/>
    <s v="DISPOSICIÓN FINAL RESIDUOS SOLIDOS"/>
    <s v="CC14DISPOSICIÓN FINAL RESIDUOS SOLIDOS"/>
    <n v="1.2325330745804766E-4"/>
    <n v="3764.0462588611499"/>
    <n v="4"/>
    <n v="1"/>
    <x v="6"/>
    <s v="ENERGIA"/>
  </r>
  <r>
    <d v="2026-02-10T00:00:00"/>
    <s v="Empresa Provincial De La Energia De Santa Fe (W)"/>
    <s v="FA-A 00069-00037349"/>
    <n v="-30539109.550000001"/>
    <s v="OC 0001-00003944: ENERGIA_x000a_Luz "/>
    <n v="1"/>
    <n v="20913570.399999999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539109.550000001"/>
    <n v="1"/>
    <s v="APERTURADO POR EMPRESA"/>
    <s v="EXPORTACION"/>
    <s v="CC14EXPORTACION"/>
    <n v="0.12033392951698757"/>
    <n v="3674891.0561012621"/>
    <n v="5"/>
    <n v="1"/>
    <x v="0"/>
    <s v="ENERGIA"/>
  </r>
  <r>
    <d v="2026-02-10T00:00:00"/>
    <s v="Empresa Provincial De La Energia De Santa Fe (W)"/>
    <s v="FA-A 00069-00037349"/>
    <n v="-30539109.550000001"/>
    <s v="OC 0001-00003944: ENERGIA_x000a_Luz "/>
    <n v="1"/>
    <n v="20913570.399999999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539109.550000001"/>
    <n v="1"/>
    <s v="APERTURADO POR EMPRESA"/>
    <s v="NFU"/>
    <s v="CC14NFU"/>
    <n v="0.50969306785499291"/>
    <n v="15565572.436099213"/>
    <n v="6"/>
    <n v="1"/>
    <x v="7"/>
    <s v="ENERGIA"/>
  </r>
  <r>
    <d v="2026-02-10T00:00:00"/>
    <s v="Empresa Provincial De La Energia De Santa Fe (W)"/>
    <s v="FA-A 00069-00037349"/>
    <n v="-30539109.550000001"/>
    <s v="OC 0001-00003944: ENERGIA_x000a_Luz "/>
    <n v="1"/>
    <n v="20913570.399999999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539109.550000001"/>
    <n v="1"/>
    <s v="APERTURADO POR EMPRESA"/>
    <s v="PILETAS"/>
    <s v="CC14PILETAS"/>
    <n v="1.7206376041699646E-2"/>
    <n v="525467.40289596084"/>
    <n v="7"/>
    <n v="1"/>
    <x v="8"/>
    <s v="ENERGIA"/>
  </r>
  <r>
    <d v="2026-02-10T00:00:00"/>
    <s v="Empresa Provincial De La Energia De Santa Fe (W)"/>
    <s v="FA-A 00069-00037349"/>
    <n v="-30539109.550000001"/>
    <s v="OC 0001-00003944: ENERGIA_x000a_Luz "/>
    <n v="1"/>
    <n v="20913570.399999999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539109.550000001"/>
    <n v="1"/>
    <s v="APERTURADO POR EMPRESA"/>
    <s v="REACTORES"/>
    <s v="CC14REACTORES"/>
    <n v="0.22127154340461799"/>
    <n v="6757435.9043312091"/>
    <n v="8"/>
    <n v="1"/>
    <x v="2"/>
    <s v="ENERGIA"/>
  </r>
  <r>
    <d v="2026-02-10T00:00:00"/>
    <s v="Empresa Provincial De La Energia De Santa Fe (W)"/>
    <s v="FA-A 00069-00037349"/>
    <n v="-30539109.550000001"/>
    <s v="OC 0001-00003944: ENERGIA_x000a_Luz "/>
    <n v="1"/>
    <n v="20913570.399999999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539109.550000001"/>
    <n v="1"/>
    <s v="APERTURADO POR EMPRESA"/>
    <s v="TIERRAS FILTRANTES"/>
    <s v="CC14TIERRAS FILTRANTES"/>
    <n v="0"/>
    <n v="0"/>
    <n v="9"/>
    <n v="1"/>
    <x v="9"/>
    <s v="ENERGIA"/>
  </r>
  <r>
    <d v="2026-02-28T00:00:00"/>
    <s v="LOGISTICA EXPORTACION "/>
    <s v="FA-C 2-2026-1"/>
    <n v="-24743492.25"/>
    <s v="FOB"/>
    <n v="692.61"/>
    <n v="35725"/>
    <s v="TN"/>
    <s v="LOGISTICA"/>
    <x v="0"/>
    <s v="VARIABLE"/>
    <s v="DIRECTO"/>
    <n v="0"/>
    <s v="CC11"/>
    <s v="gastos_produccion"/>
    <n v="1"/>
    <s v="EXPORTACION"/>
    <n v="1"/>
    <n v="-24743492.25"/>
    <n v="692.61"/>
    <s v="APERTURADO POR EMPRESA"/>
    <s v="EXPORTACION"/>
    <s v="CC11EXPORTACION"/>
    <n v="1"/>
    <n v="24743492.25"/>
    <n v="5"/>
    <n v="7"/>
    <x v="0"/>
    <s v="LOGISTICA"/>
  </r>
  <r>
    <d v="2026-02-28T00:00:00"/>
    <s v="WORMS 1"/>
    <s v="prod33"/>
    <n v="-23997713.399999999"/>
    <s v="FONDO TK"/>
    <n v="33.506999999999998"/>
    <n v="500"/>
    <s v="TN"/>
    <s v="MATERIA PRIMA"/>
    <x v="0"/>
    <s v="VARIABLE"/>
    <s v="DIRECTO"/>
    <n v="0"/>
    <s v="CC6"/>
    <s v="gastos_rrhh"/>
    <n v="1"/>
    <s v="BACHAS"/>
    <n v="1"/>
    <n v="-23997713.399999999"/>
    <n v="33.506999999999998"/>
    <s v="APERTURADO POR EMPRESA"/>
    <s v="BACHAS"/>
    <s v="CC6BACHAS"/>
    <n v="1"/>
    <n v="23997713.399999999"/>
    <n v="1"/>
    <n v="8"/>
    <x v="1"/>
    <s v="M.PRIMAS"/>
  </r>
  <r>
    <d v="2026-02-28T00:00:00"/>
    <s v="COOPERATIVA DE TRABAJO COMERCIO EXTERIOR LIMITADA"/>
    <s v="FA-C 2-2026-5"/>
    <n v="-19676907.447999999"/>
    <s v="SERVICIO DE DESPACHO"/>
    <n v="1616.12"/>
    <n v="8.5"/>
    <s v="UN "/>
    <s v="SERVICIOS"/>
    <x v="0"/>
    <s v="VARIABLE"/>
    <s v="DIRECTO"/>
    <n v="0"/>
    <s v="CC11"/>
    <s v="gastos_produccion"/>
    <n v="1"/>
    <s v="EXPORTACION"/>
    <n v="1"/>
    <n v="-19676907.447999999"/>
    <n v="1616.12"/>
    <s v="APERTURADO POR EMPRESA"/>
    <s v="EXPORTACION"/>
    <s v="CC11EXPORTACION"/>
    <n v="1"/>
    <n v="19676907.447999999"/>
    <n v="5"/>
    <n v="13"/>
    <x v="0"/>
    <s v="SERVICIOS"/>
  </r>
  <r>
    <d v="2026-02-28T00:00:00"/>
    <s v="WORMS 2"/>
    <s v="prod23"/>
    <n v="-18422382.879999999"/>
    <s v="AG- C"/>
    <n v="17.38"/>
    <n v="740"/>
    <s v="TN"/>
    <s v="MATERIA PRIMA"/>
    <x v="0"/>
    <s v="VARIABLE"/>
    <s v="DIRECTO"/>
    <n v="0"/>
    <s v="CC11"/>
    <s v="gastos_produccion"/>
    <n v="1"/>
    <s v="EXPORTACION"/>
    <n v="1"/>
    <n v="-18422382.879999999"/>
    <n v="17.38"/>
    <s v="APERTURADO POR EMPRESA"/>
    <s v="EXPORTACION"/>
    <s v="CC11EXPORTACION"/>
    <n v="1"/>
    <n v="18422382.879999999"/>
    <n v="5"/>
    <n v="8"/>
    <x v="0"/>
    <s v="M.PRIMAS"/>
  </r>
  <r>
    <d v="2026-02-28T00:00:00"/>
    <s v="ULTRAONIX SRL"/>
    <s v="prod4"/>
    <n v="-17799734.403000001"/>
    <s v=" FUEL OIL "/>
    <n v="27393.9"/>
    <n v="649.77"/>
    <s v="KG"/>
    <s v="ENERGIA"/>
    <x v="0"/>
    <s v="VARIABLE"/>
    <s v="DIRECTO"/>
    <n v="0"/>
    <s v="CC5"/>
    <s v="gastos_produccion"/>
    <n v="1"/>
    <s v="REACTORES"/>
    <n v="1"/>
    <n v="-17799734.403000001"/>
    <n v="27393.9"/>
    <s v="APERTURADO POR EMPRESA"/>
    <s v="REACTORES"/>
    <s v="CC5REACTORES"/>
    <n v="1"/>
    <n v="17799734.403000001"/>
    <n v="8"/>
    <n v="1"/>
    <x v="2"/>
    <s v="ENERGIA"/>
  </r>
  <r>
    <d v="2026-02-28T00:00:00"/>
    <s v="WORMS 1"/>
    <s v="prod34"/>
    <n v="-16472600"/>
    <s v="EMULSION"/>
    <n v="23"/>
    <n v="500"/>
    <s v="KG"/>
    <s v="MATERIA PRIMA"/>
    <x v="0"/>
    <s v="VARIABLE"/>
    <s v="DIRECTO"/>
    <n v="0"/>
    <s v="CC6"/>
    <s v="gastos_rrhh"/>
    <n v="1"/>
    <s v="BACHAS"/>
    <n v="1"/>
    <n v="-16472600"/>
    <n v="23"/>
    <s v="APERTURADO POR EMPRESA"/>
    <s v="BACHAS"/>
    <s v="CC6BACHAS"/>
    <n v="1"/>
    <n v="16472600"/>
    <n v="1"/>
    <n v="8"/>
    <x v="1"/>
    <s v="M.PRIMAS"/>
  </r>
  <r>
    <d v="2026-02-06T00:00:00"/>
    <s v="Bca Distribuciones Sa"/>
    <s v="FA-A 00001-00005780"/>
    <n v="-11030401.380000001"/>
    <s v="OC 0001-00004176: INVERSION_x000a_Proyecto 35_x000a_Bomba a pedido de Fernando T"/>
    <n v="1"/>
    <n v="9116034.1999999993"/>
    <s v="UN "/>
    <s v="INVERSION"/>
    <x v="1"/>
    <s v="VARIABLE"/>
    <s v="DIRECTO"/>
    <n v="0"/>
    <s v="CC6"/>
    <s v="gastos_produccion"/>
    <n v="1"/>
    <s v="BACHAS"/>
    <n v="1"/>
    <n v="-11030401.380000001"/>
    <n v="1"/>
    <s v="APERTURADO POR EMPRESA"/>
    <s v="BACHAS"/>
    <s v="CC6BACHAS"/>
    <n v="1"/>
    <n v="11030401.380000001"/>
    <n v="1"/>
    <s v="CAPEX"/>
    <x v="1"/>
    <s v="INVERSION"/>
  </r>
  <r>
    <d v="2026-02-28T00:00:00"/>
    <s v="WORMS-RRHH"/>
    <s v="ZIMMERMAN PABLO MAURICIO"/>
    <n v="-10890280.277100001"/>
    <s v="DIRECTOR"/>
    <n v="1"/>
    <n v="10890280.277121952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10890280.277100001"/>
    <n v="1"/>
    <s v="APERTURADO POR EMPRESA"/>
    <s v="BACHAS"/>
    <s v="CC16BACHAS"/>
    <n v="7.7777777777777779E-2"/>
    <n v="847021.79933000007"/>
    <n v="1"/>
    <n v="10"/>
    <x v="1"/>
    <s v="PERSONAL"/>
  </r>
  <r>
    <d v="2026-02-28T00:00:00"/>
    <s v="WORMS-RRHH"/>
    <s v="ZIMMERMAN PABLO MAURICIO"/>
    <n v="-10890280.277100001"/>
    <s v="DIRECTOR"/>
    <n v="1"/>
    <n v="10890280.277121952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10890280.277100001"/>
    <n v="1"/>
    <s v="APERTURADO POR EMPRESA"/>
    <s v="CEREAL Y POLVILLO"/>
    <s v="CC16CEREAL Y POLVILLO"/>
    <n v="7.7777777777777779E-2"/>
    <n v="847021.79933000007"/>
    <n v="2"/>
    <n v="10"/>
    <x v="4"/>
    <s v="PERSONAL"/>
  </r>
  <r>
    <d v="2026-02-28T00:00:00"/>
    <s v="WORMS-RRHH"/>
    <s v="ZIMMERMAN PABLO MAURICIO"/>
    <n v="-10890280.277100001"/>
    <s v="DIRECTOR"/>
    <n v="1"/>
    <n v="10890280.277121952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10890280.277100001"/>
    <n v="1"/>
    <s v="APERTURADO POR EMPRESA"/>
    <s v="COMPOST Y FERTILIZANTES"/>
    <s v="CC16COMPOST Y FERTILIZANTES"/>
    <n v="7.7777777777777779E-2"/>
    <n v="847021.79933000007"/>
    <n v="10"/>
    <n v="10"/>
    <x v="5"/>
    <s v="PERSONAL"/>
  </r>
  <r>
    <d v="2026-02-28T00:00:00"/>
    <s v="WORMS-RRHH"/>
    <s v="ZIMMERMAN PABLO MAURICIO"/>
    <n v="-10890280.277100001"/>
    <s v="DIRECTOR"/>
    <n v="1"/>
    <n v="10890280.277121952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10890280.277100001"/>
    <n v="1"/>
    <s v="APERTURADO POR EMPRESA"/>
    <s v="DISPOSICION FINAL DE R. LIQUIDOS"/>
    <s v="CC16DISPOSICION FINAL DE R. LIQUIDOS"/>
    <n v="7.7777777777777779E-2"/>
    <n v="847021.79933000007"/>
    <n v="3"/>
    <n v="10"/>
    <x v="3"/>
    <s v="PERSONAL"/>
  </r>
  <r>
    <d v="2026-02-28T00:00:00"/>
    <s v="WORMS-RRHH"/>
    <s v="ZIMMERMAN PABLO MAURICIO"/>
    <n v="-10890280.277100001"/>
    <s v="DIRECTOR"/>
    <n v="1"/>
    <n v="10890280.277121952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10890280.277100001"/>
    <n v="1"/>
    <s v="APERTURADO POR EMPRESA"/>
    <s v="DISPOSICION FINAL DE R. SOLIDOS"/>
    <s v="CC16DISPOSICION FINAL DE R. SOLIDOS"/>
    <n v="7.7777777777777779E-2"/>
    <n v="847021.79933000007"/>
    <n v="4"/>
    <n v="10"/>
    <x v="6"/>
    <s v="PERSONAL"/>
  </r>
  <r>
    <d v="2026-02-28T00:00:00"/>
    <s v="WORMS-RRHH"/>
    <s v="ZIMMERMAN PABLO MAURICIO"/>
    <n v="-10890280.277100001"/>
    <s v="DIRECTOR"/>
    <n v="1"/>
    <n v="10890280.277121952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10890280.277100001"/>
    <n v="1"/>
    <s v="APERTURADO POR EMPRESA"/>
    <s v="EXPORTACION"/>
    <s v="CC16EXPORTACION"/>
    <n v="7.7777777777777779E-2"/>
    <n v="847021.79933000007"/>
    <n v="5"/>
    <n v="10"/>
    <x v="0"/>
    <s v="PERSONAL"/>
  </r>
  <r>
    <d v="2026-02-28T00:00:00"/>
    <s v="WORMS-RRHH"/>
    <s v="ZIMMERMAN PABLO MAURICIO"/>
    <n v="-10890280.277100001"/>
    <s v="DIRECTOR"/>
    <n v="1"/>
    <n v="10890280.277121952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10890280.277100001"/>
    <n v="1"/>
    <s v="APERTURADO POR EMPRESA"/>
    <s v="NFU"/>
    <s v="CC16NFU"/>
    <n v="7.7777777777777779E-2"/>
    <n v="847021.79933000007"/>
    <n v="6"/>
    <n v="10"/>
    <x v="7"/>
    <s v="PERSONAL"/>
  </r>
  <r>
    <d v="2026-02-28T00:00:00"/>
    <s v="WORMS-RRHH"/>
    <s v="ZIMMERMAN PABLO MAURICIO"/>
    <n v="-10890280.277100001"/>
    <s v="DIRECTOR"/>
    <n v="1"/>
    <n v="10890280.277121952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10890280.277100001"/>
    <n v="1"/>
    <s v="APERTURADO POR EMPRESA"/>
    <s v="PILETAS"/>
    <s v="CC16PILETAS"/>
    <n v="7.7777777777777779E-2"/>
    <n v="847021.79933000007"/>
    <n v="7"/>
    <n v="10"/>
    <x v="8"/>
    <s v="PERSONAL"/>
  </r>
  <r>
    <d v="2026-02-28T00:00:00"/>
    <s v="WORMS-RRHH"/>
    <s v="ZIMMERMAN PABLO MAURICIO"/>
    <n v="-10890280.277100001"/>
    <s v="DIRECTOR"/>
    <n v="1"/>
    <n v="10890280.277121952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10890280.277100001"/>
    <n v="1"/>
    <s v="APERTURADO POR EMPRESA"/>
    <s v="REACTORES"/>
    <s v="CC16REACTORES"/>
    <n v="7.7777777777777779E-2"/>
    <n v="847021.79933000007"/>
    <n v="8"/>
    <n v="10"/>
    <x v="2"/>
    <s v="PERSONAL"/>
  </r>
  <r>
    <d v="2026-02-28T00:00:00"/>
    <s v="WORMS-RRHH"/>
    <s v="ZIMMERMAN PABLO MAURICIO"/>
    <n v="-10890280.277100001"/>
    <s v="DIRECTOR"/>
    <n v="1"/>
    <n v="10890280.277121952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10890280.277100001"/>
    <n v="1"/>
    <s v="APERTURADO POR EMPRESA"/>
    <s v="TIERRAS FILTRANTES"/>
    <s v="CC16TIERRAS FILTRANTES"/>
    <n v="0"/>
    <n v="0"/>
    <n v="9"/>
    <n v="10"/>
    <x v="9"/>
    <s v="PERSONAL"/>
  </r>
  <r>
    <d v="2026-02-28T00:00:00"/>
    <s v="WORMS-RRHH"/>
    <s v="FERREYRA GRACES JORGE BENJAMIN"/>
    <n v="-8861694.2654999997"/>
    <s v="DIRECTOR"/>
    <n v="1"/>
    <n v="8861694.265521951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8861694.2654999997"/>
    <n v="1"/>
    <s v="APERTURADO POR EMPRESA"/>
    <s v="BACHAS"/>
    <s v="CC16BACHAS"/>
    <n v="7.7777777777777779E-2"/>
    <n v="689242.88731666666"/>
    <n v="1"/>
    <n v="10"/>
    <x v="1"/>
    <s v="PERSONAL"/>
  </r>
  <r>
    <d v="2026-02-28T00:00:00"/>
    <s v="WORMS-RRHH"/>
    <s v="FERREYRA GRACES JORGE BENJAMIN"/>
    <n v="-8861694.2654999997"/>
    <s v="DIRECTOR"/>
    <n v="1"/>
    <n v="8861694.265521951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8861694.2654999997"/>
    <n v="1"/>
    <s v="APERTURADO POR EMPRESA"/>
    <s v="CEREAL Y POLVILLO"/>
    <s v="CC16CEREAL Y POLVILLO"/>
    <n v="7.7777777777777779E-2"/>
    <n v="689242.88731666666"/>
    <n v="2"/>
    <n v="10"/>
    <x v="4"/>
    <s v="PERSONAL"/>
  </r>
  <r>
    <d v="2026-02-28T00:00:00"/>
    <s v="WORMS-RRHH"/>
    <s v="FERREYRA GRACES JORGE BENJAMIN"/>
    <n v="-8861694.2654999997"/>
    <s v="DIRECTOR"/>
    <n v="1"/>
    <n v="8861694.265521951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8861694.2654999997"/>
    <n v="1"/>
    <s v="APERTURADO POR EMPRESA"/>
    <s v="COMPOST Y FERTILIZANTES"/>
    <s v="CC16COMPOST Y FERTILIZANTES"/>
    <n v="7.7777777777777779E-2"/>
    <n v="689242.88731666666"/>
    <n v="10"/>
    <n v="10"/>
    <x v="5"/>
    <s v="PERSONAL"/>
  </r>
  <r>
    <d v="2026-02-28T00:00:00"/>
    <s v="WORMS-RRHH"/>
    <s v="FERREYRA GRACES JORGE BENJAMIN"/>
    <n v="-8861694.2654999997"/>
    <s v="DIRECTOR"/>
    <n v="1"/>
    <n v="8861694.265521951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8861694.2654999997"/>
    <n v="1"/>
    <s v="APERTURADO POR EMPRESA"/>
    <s v="DISPOSICION FINAL DE R. LIQUIDOS"/>
    <s v="CC16DISPOSICION FINAL DE R. LIQUIDOS"/>
    <n v="7.7777777777777779E-2"/>
    <n v="689242.88731666666"/>
    <n v="3"/>
    <n v="10"/>
    <x v="3"/>
    <s v="PERSONAL"/>
  </r>
  <r>
    <d v="2026-02-28T00:00:00"/>
    <s v="WORMS-RRHH"/>
    <s v="FERREYRA GRACES JORGE BENJAMIN"/>
    <n v="-8861694.2654999997"/>
    <s v="DIRECTOR"/>
    <n v="1"/>
    <n v="8861694.265521951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8861694.2654999997"/>
    <n v="1"/>
    <s v="APERTURADO POR EMPRESA"/>
    <s v="DISPOSICION FINAL DE R. SOLIDOS"/>
    <s v="CC16DISPOSICION FINAL DE R. SOLIDOS"/>
    <n v="7.7777777777777779E-2"/>
    <n v="689242.88731666666"/>
    <n v="4"/>
    <n v="10"/>
    <x v="6"/>
    <s v="PERSONAL"/>
  </r>
  <r>
    <d v="2026-02-28T00:00:00"/>
    <s v="WORMS-RRHH"/>
    <s v="FERREYRA GRACES JORGE BENJAMIN"/>
    <n v="-8861694.2654999997"/>
    <s v="DIRECTOR"/>
    <n v="1"/>
    <n v="8861694.265521951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8861694.2654999997"/>
    <n v="1"/>
    <s v="APERTURADO POR EMPRESA"/>
    <s v="EXPORTACION"/>
    <s v="CC16EXPORTACION"/>
    <n v="7.7777777777777779E-2"/>
    <n v="689242.88731666666"/>
    <n v="5"/>
    <n v="10"/>
    <x v="0"/>
    <s v="PERSONAL"/>
  </r>
  <r>
    <d v="2026-02-28T00:00:00"/>
    <s v="WORMS-RRHH"/>
    <s v="FERREYRA GRACES JORGE BENJAMIN"/>
    <n v="-8861694.2654999997"/>
    <s v="DIRECTOR"/>
    <n v="1"/>
    <n v="8861694.265521951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8861694.2654999997"/>
    <n v="1"/>
    <s v="APERTURADO POR EMPRESA"/>
    <s v="NFU"/>
    <s v="CC16NFU"/>
    <n v="7.7777777777777779E-2"/>
    <n v="689242.88731666666"/>
    <n v="6"/>
    <n v="10"/>
    <x v="7"/>
    <s v="PERSONAL"/>
  </r>
  <r>
    <d v="2026-02-28T00:00:00"/>
    <s v="WORMS-RRHH"/>
    <s v="FERREYRA GRACES JORGE BENJAMIN"/>
    <n v="-8861694.2654999997"/>
    <s v="DIRECTOR"/>
    <n v="1"/>
    <n v="8861694.265521951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8861694.2654999997"/>
    <n v="1"/>
    <s v="APERTURADO POR EMPRESA"/>
    <s v="PILETAS"/>
    <s v="CC16PILETAS"/>
    <n v="7.7777777777777779E-2"/>
    <n v="689242.88731666666"/>
    <n v="7"/>
    <n v="10"/>
    <x v="8"/>
    <s v="PERSONAL"/>
  </r>
  <r>
    <d v="2026-02-28T00:00:00"/>
    <s v="WORMS-RRHH"/>
    <s v="FERREYRA GRACES JORGE BENJAMIN"/>
    <n v="-8861694.2654999997"/>
    <s v="DIRECTOR"/>
    <n v="1"/>
    <n v="8861694.265521951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8861694.2654999997"/>
    <n v="1"/>
    <s v="APERTURADO POR EMPRESA"/>
    <s v="REACTORES"/>
    <s v="CC16REACTORES"/>
    <n v="7.7777777777777779E-2"/>
    <n v="689242.88731666666"/>
    <n v="8"/>
    <n v="10"/>
    <x v="2"/>
    <s v="PERSONAL"/>
  </r>
  <r>
    <d v="2026-02-28T00:00:00"/>
    <s v="WORMS-RRHH"/>
    <s v="FERREYRA GRACES JORGE BENJAMIN"/>
    <n v="-8861694.2654999997"/>
    <s v="DIRECTOR"/>
    <n v="1"/>
    <n v="8861694.265521951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8861694.2654999997"/>
    <n v="1"/>
    <s v="APERTURADO POR EMPRESA"/>
    <s v="TIERRAS FILTRANTES"/>
    <s v="CC16TIERRAS FILTRANTES"/>
    <n v="0"/>
    <n v="0"/>
    <n v="9"/>
    <n v="10"/>
    <x v="9"/>
    <s v="PERSONAL"/>
  </r>
  <r>
    <d v="2026-02-19T00:00:00"/>
    <s v="Cina, Dario Ruben"/>
    <s v="FA-A 00002-00000007"/>
    <n v="-7763698.7999999998"/>
    <s v="INVERSION_x000a_Nunevo pozo de agua"/>
    <n v="1"/>
    <n v="6416280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763698.7999999998"/>
    <n v="1"/>
    <s v="APERTURADO POR EMPRESA"/>
    <s v="BACHAS"/>
    <s v="CC1BACHAS"/>
    <n v="3.2417236735101898E-2"/>
    <n v="251677.66193962653"/>
    <n v="1"/>
    <s v="CAPEX"/>
    <x v="1"/>
    <s v="INVERSION"/>
  </r>
  <r>
    <d v="2026-02-19T00:00:00"/>
    <s v="Cina, Dario Ruben"/>
    <s v="FA-A 00002-00000007"/>
    <n v="-7763698.7999999998"/>
    <s v="INVERSION_x000a_Nunevo pozo de agua"/>
    <n v="1"/>
    <n v="6416280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763698.7999999998"/>
    <n v="1"/>
    <s v="APERTURADO POR EMPRESA"/>
    <s v="CEREAL &amp; POLVILLO"/>
    <s v="CC1CEREAL &amp; POLVILLO"/>
    <n v="7.0597149630605652E-3"/>
    <n v="54809.50058705535"/>
    <n v="2"/>
    <s v="CAPEX"/>
    <x v="4"/>
    <s v="INVERSION"/>
  </r>
  <r>
    <d v="2026-02-19T00:00:00"/>
    <s v="Cina, Dario Ruben"/>
    <s v="FA-A 00002-00000007"/>
    <n v="-7763698.7999999998"/>
    <s v="INVERSION_x000a_Nunevo pozo de agua"/>
    <n v="1"/>
    <n v="6416280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763698.7999999998"/>
    <n v="1"/>
    <s v="APERTURADO POR EMPRESA"/>
    <s v="COMPOST &amp; FERTILIZANTES"/>
    <s v="CC1COMPOST &amp; FERTILIZANTES"/>
    <n v="4.0653249223577111E-4"/>
    <n v="3156.1958221318655"/>
    <n v="10"/>
    <s v="CAPEX"/>
    <x v="5"/>
    <s v="INVERSION"/>
  </r>
  <r>
    <d v="2026-02-19T00:00:00"/>
    <s v="Cina, Dario Ruben"/>
    <s v="FA-A 00002-00000007"/>
    <n v="-7763698.7999999998"/>
    <s v="INVERSION_x000a_Nunevo pozo de agua"/>
    <n v="1"/>
    <n v="6416280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763698.7999999998"/>
    <n v="1"/>
    <s v="APERTURADO POR EMPRESA"/>
    <s v="DISPOSICIÓN FINAL RESIDUOS LIQUIDOS"/>
    <s v="CC1DISPOSICIÓN FINAL RESIDUOS LIQUIDOS"/>
    <n v="5.9791078481547098E-2"/>
    <n v="464199.924257893"/>
    <n v="3"/>
    <s v="CAPEX"/>
    <x v="3"/>
    <s v="INVERSION"/>
  </r>
  <r>
    <d v="2026-02-19T00:00:00"/>
    <s v="Cina, Dario Ruben"/>
    <s v="FA-A 00002-00000007"/>
    <n v="-7763698.7999999998"/>
    <s v="INVERSION_x000a_Nunevo pozo de agua"/>
    <n v="1"/>
    <n v="6416280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763698.7999999998"/>
    <n v="1"/>
    <s v="APERTURADO POR EMPRESA"/>
    <s v="DISPOSICIÓN FINAL RESIDUOS SOLIDOS"/>
    <s v="CC1DISPOSICIÓN FINAL RESIDUOS SOLIDOS"/>
    <n v="4.8738124634855849E-3"/>
    <n v="37838.81197418808"/>
    <n v="4"/>
    <s v="CAPEX"/>
    <x v="6"/>
    <s v="INVERSION"/>
  </r>
  <r>
    <d v="2026-02-19T00:00:00"/>
    <s v="Cina, Dario Ruben"/>
    <s v="FA-A 00002-00000007"/>
    <n v="-7763698.7999999998"/>
    <s v="INVERSION_x000a_Nunevo pozo de agua"/>
    <n v="1"/>
    <n v="6416280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763698.7999999998"/>
    <n v="1"/>
    <s v="APERTURADO POR EMPRESA"/>
    <s v="EXPORTACION"/>
    <s v="CC1EXPORTACION"/>
    <n v="0.73411048911804788"/>
    <n v="5699412.7234332012"/>
    <n v="5"/>
    <s v="CAPEX"/>
    <x v="0"/>
    <s v="INVERSION"/>
  </r>
  <r>
    <d v="2026-02-19T00:00:00"/>
    <s v="Cina, Dario Ruben"/>
    <s v="FA-A 00002-00000007"/>
    <n v="-7763698.7999999998"/>
    <s v="INVERSION_x000a_Nunevo pozo de agua"/>
    <n v="1"/>
    <n v="6416280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763698.7999999998"/>
    <n v="1"/>
    <s v="APERTURADO POR EMPRESA"/>
    <s v="NFU"/>
    <s v="CC1NFU"/>
    <n v="1.4065386597374174E-2"/>
    <n v="109199.42504756995"/>
    <n v="6"/>
    <s v="CAPEX"/>
    <x v="7"/>
    <s v="INVERSION"/>
  </r>
  <r>
    <d v="2026-02-19T00:00:00"/>
    <s v="Cina, Dario Ruben"/>
    <s v="FA-A 00002-00000007"/>
    <n v="-7763698.7999999998"/>
    <s v="INVERSION_x000a_Nunevo pozo de agua"/>
    <n v="1"/>
    <n v="6416280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763698.7999999998"/>
    <n v="1"/>
    <s v="APERTURADO POR EMPRESA"/>
    <s v="PILETAS"/>
    <s v="CC1PILETAS"/>
    <n v="0.10760032914202722"/>
    <n v="835376.54623956175"/>
    <n v="7"/>
    <s v="CAPEX"/>
    <x v="8"/>
    <s v="INVERSION"/>
  </r>
  <r>
    <d v="2026-02-19T00:00:00"/>
    <s v="Cina, Dario Ruben"/>
    <s v="FA-A 00002-00000007"/>
    <n v="-7763698.7999999998"/>
    <s v="INVERSION_x000a_Nunevo pozo de agua"/>
    <n v="1"/>
    <n v="6416280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763698.7999999998"/>
    <n v="1"/>
    <s v="APERTURADO POR EMPRESA"/>
    <s v="REACTORES"/>
    <s v="CC1REACTORES"/>
    <n v="3.9675420007119738E-2"/>
    <n v="308028.01069877151"/>
    <n v="8"/>
    <s v="CAPEX"/>
    <x v="2"/>
    <s v="INVERSION"/>
  </r>
  <r>
    <d v="2026-02-19T00:00:00"/>
    <s v="Cina, Dario Ruben"/>
    <s v="FA-A 00002-00000007"/>
    <n v="-7763698.7999999998"/>
    <s v="INVERSION_x000a_Nunevo pozo de agua"/>
    <n v="1"/>
    <n v="6416280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763698.7999999998"/>
    <n v="1"/>
    <s v="APERTURADO POR EMPRESA"/>
    <s v="TIERRAS FILTRANTES"/>
    <s v="CC1TIERRAS FILTRANTES"/>
    <n v="0"/>
    <n v="0"/>
    <n v="9"/>
    <s v="CAPEX"/>
    <x v="9"/>
    <s v="INVERSION"/>
  </r>
  <r>
    <d v="2026-02-28T00:00:00"/>
    <s v="MARTINS, JOAQUIN"/>
    <s v="prod8"/>
    <n v="-7070374"/>
    <s v=" GASOIL G3"/>
    <n v="4031"/>
    <n v="1754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70374"/>
    <n v="4031"/>
    <s v="APERTURADO POR EMPRESA"/>
    <s v="BACHAS"/>
    <s v="CC1BACHAS"/>
    <n v="3.2417236735101898E-2"/>
    <n v="229201.98776370936"/>
    <n v="1"/>
    <n v="1"/>
    <x v="1"/>
    <s v="ENERGIA"/>
  </r>
  <r>
    <d v="2026-02-28T00:00:00"/>
    <s v="MARTINS, JOAQUIN"/>
    <s v="prod8"/>
    <n v="-7070374"/>
    <s v=" GASOIL G3"/>
    <n v="4031"/>
    <n v="1754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70374"/>
    <n v="4031"/>
    <s v="APERTURADO POR EMPRESA"/>
    <s v="CEREAL &amp; POLVILLO"/>
    <s v="CC1CEREAL &amp; POLVILLO"/>
    <n v="7.0597149630605652E-3"/>
    <n v="49914.825122234382"/>
    <n v="2"/>
    <n v="1"/>
    <x v="4"/>
    <s v="ENERGIA"/>
  </r>
  <r>
    <d v="2026-02-28T00:00:00"/>
    <s v="MARTINS, JOAQUIN"/>
    <s v="prod8"/>
    <n v="-7070374"/>
    <s v=" GASOIL G3"/>
    <n v="4031"/>
    <n v="1754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70374"/>
    <n v="4031"/>
    <s v="APERTURADO POR EMPRESA"/>
    <s v="COMPOST &amp; FERTILIZANTES"/>
    <s v="CC1COMPOST &amp; FERTILIZANTES"/>
    <n v="4.0653249223577111E-4"/>
    <n v="2874.336763258998"/>
    <n v="10"/>
    <n v="1"/>
    <x v="5"/>
    <s v="ENERGIA"/>
  </r>
  <r>
    <d v="2026-02-28T00:00:00"/>
    <s v="MARTINS, JOAQUIN"/>
    <s v="prod8"/>
    <n v="-7070374"/>
    <s v=" GASOIL G3"/>
    <n v="4031"/>
    <n v="1754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70374"/>
    <n v="4031"/>
    <s v="APERTURADO POR EMPRESA"/>
    <s v="DISPOSICIÓN FINAL RESIDUOS LIQUIDOS"/>
    <s v="CC1DISPOSICIÓN FINAL RESIDUOS LIQUIDOS"/>
    <n v="5.9791078481547098E-2"/>
    <n v="422745.28672789008"/>
    <n v="3"/>
    <n v="1"/>
    <x v="3"/>
    <s v="ENERGIA"/>
  </r>
  <r>
    <d v="2026-02-28T00:00:00"/>
    <s v="MARTINS, JOAQUIN"/>
    <s v="prod8"/>
    <n v="-7070374"/>
    <s v=" GASOIL G3"/>
    <n v="4031"/>
    <n v="1754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70374"/>
    <n v="4031"/>
    <s v="APERTURADO POR EMPRESA"/>
    <s v="DISPOSICIÓN FINAL RESIDUOS SOLIDOS"/>
    <s v="CC1DISPOSICIÓN FINAL RESIDUOS SOLIDOS"/>
    <n v="4.8738124634855849E-3"/>
    <n v="34459.676922704428"/>
    <n v="4"/>
    <n v="1"/>
    <x v="6"/>
    <s v="ENERGIA"/>
  </r>
  <r>
    <d v="2026-02-28T00:00:00"/>
    <s v="MARTINS, JOAQUIN"/>
    <s v="prod8"/>
    <n v="-7070374"/>
    <s v=" GASOIL G3"/>
    <n v="4031"/>
    <n v="1754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70374"/>
    <n v="4031"/>
    <s v="APERTURADO POR EMPRESA"/>
    <s v="EXPORTACION"/>
    <s v="CC1EXPORTACION"/>
    <n v="0.73411048911804788"/>
    <n v="5190435.7153875288"/>
    <n v="5"/>
    <n v="1"/>
    <x v="0"/>
    <s v="ENERGIA"/>
  </r>
  <r>
    <d v="2026-02-28T00:00:00"/>
    <s v="MARTINS, JOAQUIN"/>
    <s v="prod8"/>
    <n v="-7070374"/>
    <s v=" GASOIL G3"/>
    <n v="4031"/>
    <n v="1754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70374"/>
    <n v="4031"/>
    <s v="APERTURADO POR EMPRESA"/>
    <s v="NFU"/>
    <s v="CC1NFU"/>
    <n v="1.4065386597374174E-2"/>
    <n v="99447.543698022826"/>
    <n v="6"/>
    <n v="1"/>
    <x v="7"/>
    <s v="ENERGIA"/>
  </r>
  <r>
    <d v="2026-02-28T00:00:00"/>
    <s v="MARTINS, JOAQUIN"/>
    <s v="prod8"/>
    <n v="-7070374"/>
    <s v=" GASOIL G3"/>
    <n v="4031"/>
    <n v="1754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70374"/>
    <n v="4031"/>
    <s v="APERTURADO POR EMPRESA"/>
    <s v="PILETAS"/>
    <s v="CC1PILETAS"/>
    <n v="0.10760032914202722"/>
    <n v="760774.5695572315"/>
    <n v="7"/>
    <n v="1"/>
    <x v="8"/>
    <s v="ENERGIA"/>
  </r>
  <r>
    <d v="2026-02-28T00:00:00"/>
    <s v="MARTINS, JOAQUIN"/>
    <s v="prod8"/>
    <n v="-7070374"/>
    <s v=" GASOIL G3"/>
    <n v="4031"/>
    <n v="1754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70374"/>
    <n v="4031"/>
    <s v="APERTURADO POR EMPRESA"/>
    <s v="REACTORES"/>
    <s v="CC1REACTORES"/>
    <n v="3.9675420007119738E-2"/>
    <n v="280520.0580574192"/>
    <n v="8"/>
    <n v="1"/>
    <x v="2"/>
    <s v="ENERGIA"/>
  </r>
  <r>
    <d v="2026-02-28T00:00:00"/>
    <s v="MARTINS, JOAQUIN"/>
    <s v="prod8"/>
    <n v="-7070374"/>
    <s v=" GASOIL G3"/>
    <n v="4031"/>
    <n v="1754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70374"/>
    <n v="4031"/>
    <s v="APERTURADO POR EMPRESA"/>
    <s v="TIERRAS FILTRANTES"/>
    <s v="CC1TIERRAS FILTRANTES"/>
    <n v="0"/>
    <n v="0"/>
    <n v="9"/>
    <n v="1"/>
    <x v="9"/>
    <s v="ENERGIA"/>
  </r>
  <r>
    <d v="2026-02-28T00:00:00"/>
    <s v="WORMS-RRHH"/>
    <s v="PAGANI, PABLO ALFONSO"/>
    <n v="-6116414.8510999996"/>
    <s v="PRODUCCION"/>
    <n v="1"/>
    <n v="6116414.8511219509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116414.8510999996"/>
    <n v="1"/>
    <s v="APERTURADO POR EMPRESA"/>
    <s v="BACHAS"/>
    <s v="CC28BACHAS"/>
    <n v="0.1111"/>
    <n v="679533.68995720998"/>
    <n v="1"/>
    <n v="10"/>
    <x v="1"/>
    <s v="PERSONAL"/>
  </r>
  <r>
    <d v="2026-02-28T00:00:00"/>
    <s v="WORMS-RRHH"/>
    <s v="PAGANI, PABLO ALFONSO"/>
    <n v="-6116414.8510999996"/>
    <s v="PRODUCCION"/>
    <n v="1"/>
    <n v="6116414.8511219509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116414.8510999996"/>
    <n v="1"/>
    <s v="APERTURADO POR EMPRESA"/>
    <s v="CEREAL &amp; POLVILLO"/>
    <s v="CC28CEREAL &amp; POLVILLO"/>
    <n v="0.1111"/>
    <n v="679533.68995720998"/>
    <n v="2"/>
    <n v="10"/>
    <x v="4"/>
    <s v="PERSONAL"/>
  </r>
  <r>
    <d v="2026-02-28T00:00:00"/>
    <s v="WORMS-RRHH"/>
    <s v="PAGANI, PABLO ALFONSO"/>
    <n v="-6116414.8510999996"/>
    <s v="PRODUCCION"/>
    <n v="1"/>
    <n v="6116414.8511219509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116414.8510999996"/>
    <n v="1"/>
    <s v="APERTURADO POR EMPRESA"/>
    <s v="COMPOST &amp; FERTILIZANTES"/>
    <s v="CC28COMPOST &amp; FERTILIZANTES"/>
    <n v="0.1111"/>
    <n v="679533.68995720998"/>
    <n v="10"/>
    <n v="10"/>
    <x v="5"/>
    <s v="PERSONAL"/>
  </r>
  <r>
    <d v="2026-02-28T00:00:00"/>
    <s v="WORMS-RRHH"/>
    <s v="PAGANI, PABLO ALFONSO"/>
    <n v="-6116414.8510999996"/>
    <s v="PRODUCCION"/>
    <n v="1"/>
    <n v="6116414.8511219509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116414.8510999996"/>
    <n v="1"/>
    <s v="APERTURADO POR EMPRESA"/>
    <s v="DISPOSICIÓN FINAL RESIDUOS LIQUIDOS"/>
    <s v="CC28DISPOSICIÓN FINAL RESIDUOS LIQUIDOS"/>
    <n v="0.1111"/>
    <n v="679533.68995720998"/>
    <n v="3"/>
    <n v="10"/>
    <x v="3"/>
    <s v="PERSONAL"/>
  </r>
  <r>
    <d v="2026-02-28T00:00:00"/>
    <s v="WORMS-RRHH"/>
    <s v="PAGANI, PABLO ALFONSO"/>
    <n v="-6116414.8510999996"/>
    <s v="PRODUCCION"/>
    <n v="1"/>
    <n v="6116414.8511219509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116414.8510999996"/>
    <n v="1"/>
    <s v="APERTURADO POR EMPRESA"/>
    <s v="DISPOSICIÓN FINAL RESIDUOS SOLIDOS"/>
    <s v="CC28DISPOSICIÓN FINAL RESIDUOS SOLIDOS"/>
    <n v="0.1111"/>
    <n v="679533.68995720998"/>
    <n v="4"/>
    <n v="10"/>
    <x v="6"/>
    <s v="PERSONAL"/>
  </r>
  <r>
    <d v="2026-02-28T00:00:00"/>
    <s v="WORMS-RRHH"/>
    <s v="PAGANI, PABLO ALFONSO"/>
    <n v="-6116414.8510999996"/>
    <s v="PRODUCCION"/>
    <n v="1"/>
    <n v="6116414.8511219509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116414.8510999996"/>
    <n v="1"/>
    <s v="APERTURADO POR EMPRESA"/>
    <s v="EXPORTACION"/>
    <s v="CC28EXPORTACION"/>
    <n v="0.1111"/>
    <n v="679533.68995720998"/>
    <n v="5"/>
    <n v="10"/>
    <x v="0"/>
    <s v="PERSONAL"/>
  </r>
  <r>
    <d v="2026-02-28T00:00:00"/>
    <s v="WORMS-RRHH"/>
    <s v="PAGANI, PABLO ALFONSO"/>
    <n v="-6116414.8510999996"/>
    <s v="PRODUCCION"/>
    <n v="1"/>
    <n v="6116414.8511219509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116414.8510999996"/>
    <n v="1"/>
    <s v="APERTURADO POR EMPRESA"/>
    <s v="NFU"/>
    <s v="CC28NFU"/>
    <n v="0.1111"/>
    <n v="679533.68995720998"/>
    <n v="6"/>
    <n v="10"/>
    <x v="7"/>
    <s v="PERSONAL"/>
  </r>
  <r>
    <d v="2026-02-28T00:00:00"/>
    <s v="WORMS-RRHH"/>
    <s v="PAGANI, PABLO ALFONSO"/>
    <n v="-6116414.8510999996"/>
    <s v="PRODUCCION"/>
    <n v="1"/>
    <n v="6116414.8511219509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116414.8510999996"/>
    <n v="1"/>
    <s v="APERTURADO POR EMPRESA"/>
    <s v="PILETAS"/>
    <s v="CC28PILETAS"/>
    <n v="0.1111"/>
    <n v="679533.68995720998"/>
    <n v="7"/>
    <n v="10"/>
    <x v="8"/>
    <s v="PERSONAL"/>
  </r>
  <r>
    <d v="2026-02-28T00:00:00"/>
    <s v="WORMS-RRHH"/>
    <s v="PAGANI, PABLO ALFONSO"/>
    <n v="-6116414.8510999996"/>
    <s v="PRODUCCION"/>
    <n v="1"/>
    <n v="6116414.8511219509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116414.8510999996"/>
    <n v="1"/>
    <s v="APERTURADO POR EMPRESA"/>
    <s v="REACTORES"/>
    <s v="CC28REACTORES"/>
    <n v="0.1111"/>
    <n v="679533.68995720998"/>
    <n v="8"/>
    <n v="10"/>
    <x v="2"/>
    <s v="PERSONAL"/>
  </r>
  <r>
    <d v="2026-02-28T00:00:00"/>
    <s v="WORMS-RRHH"/>
    <s v="PAGANI, PABLO ALFONSO"/>
    <n v="-6116414.8510999996"/>
    <s v="PRODUCCION"/>
    <n v="1"/>
    <n v="6116414.8511219509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116414.8510999996"/>
    <n v="1"/>
    <s v="APERTURADO POR EMPRESA"/>
    <s v="TIERRAS FILTRANTES"/>
    <s v="CC28TIERRAS FILTRANTES"/>
    <n v="0"/>
    <n v="0"/>
    <n v="9"/>
    <n v="10"/>
    <x v="9"/>
    <s v="PERSONAL"/>
  </r>
  <r>
    <d v="2026-02-28T00:00:00"/>
    <s v="WORMS-RRHH"/>
    <s v="MAZZALI CARLA JUDIT"/>
    <n v="-6032968.3777000001"/>
    <s v="ADMINISTRACION"/>
    <n v="1"/>
    <n v="6032968.377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6032968.3777000001"/>
    <n v="1"/>
    <s v="APERTURADO POR EMPRESA"/>
    <s v="BACHAS"/>
    <s v="CC15BACHAS"/>
    <n v="7.7777777777777779E-2"/>
    <n v="469230.8738211111"/>
    <n v="1"/>
    <n v="10"/>
    <x v="1"/>
    <s v="PERSONAL"/>
  </r>
  <r>
    <d v="2026-02-28T00:00:00"/>
    <s v="WORMS-RRHH"/>
    <s v="MAZZALI CARLA JUDIT"/>
    <n v="-6032968.3777000001"/>
    <s v="ADMINISTRACION"/>
    <n v="1"/>
    <n v="6032968.377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6032968.3777000001"/>
    <n v="1"/>
    <s v="APERTURADO POR EMPRESA"/>
    <s v="CEREAL Y POLVILLO"/>
    <s v="CC15CEREAL Y POLVILLO"/>
    <n v="7.7777777777777779E-2"/>
    <n v="469230.8738211111"/>
    <n v="2"/>
    <n v="10"/>
    <x v="4"/>
    <s v="PERSONAL"/>
  </r>
  <r>
    <d v="2026-02-28T00:00:00"/>
    <s v="WORMS-RRHH"/>
    <s v="MAZZALI CARLA JUDIT"/>
    <n v="-6032968.3777000001"/>
    <s v="ADMINISTRACION"/>
    <n v="1"/>
    <n v="6032968.377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6032968.3777000001"/>
    <n v="1"/>
    <s v="APERTURADO POR EMPRESA"/>
    <s v="COMPOST Y FERTILIZANTES"/>
    <s v="CC15COMPOST Y FERTILIZANTES"/>
    <n v="7.7777777777777779E-2"/>
    <n v="469230.8738211111"/>
    <n v="10"/>
    <n v="10"/>
    <x v="5"/>
    <s v="PERSONAL"/>
  </r>
  <r>
    <d v="2026-02-28T00:00:00"/>
    <s v="WORMS-RRHH"/>
    <s v="MAZZALI CARLA JUDIT"/>
    <n v="-6032968.3777000001"/>
    <s v="ADMINISTRACION"/>
    <n v="1"/>
    <n v="6032968.377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6032968.3777000001"/>
    <n v="1"/>
    <s v="APERTURADO POR EMPRESA"/>
    <s v="DISPOSICION FINAL DE R. LIQUIDOS"/>
    <s v="CC15DISPOSICION FINAL DE R. LIQUIDOS"/>
    <n v="7.7777777777777779E-2"/>
    <n v="469230.8738211111"/>
    <n v="3"/>
    <n v="10"/>
    <x v="3"/>
    <s v="PERSONAL"/>
  </r>
  <r>
    <d v="2026-02-28T00:00:00"/>
    <s v="WORMS-RRHH"/>
    <s v="MAZZALI CARLA JUDIT"/>
    <n v="-6032968.3777000001"/>
    <s v="ADMINISTRACION"/>
    <n v="1"/>
    <n v="6032968.377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6032968.3777000001"/>
    <n v="1"/>
    <s v="APERTURADO POR EMPRESA"/>
    <s v="DISPOSICION FINAL DE R. SOLIDOS"/>
    <s v="CC15DISPOSICION FINAL DE R. SOLIDOS"/>
    <n v="7.7777777777777779E-2"/>
    <n v="469230.8738211111"/>
    <n v="4"/>
    <n v="10"/>
    <x v="6"/>
    <s v="PERSONAL"/>
  </r>
  <r>
    <d v="2026-02-28T00:00:00"/>
    <s v="WORMS-RRHH"/>
    <s v="MAZZALI CARLA JUDIT"/>
    <n v="-6032968.3777000001"/>
    <s v="ADMINISTRACION"/>
    <n v="1"/>
    <n v="6032968.377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6032968.3777000001"/>
    <n v="1"/>
    <s v="APERTURADO POR EMPRESA"/>
    <s v="EXPORTACION"/>
    <s v="CC15EXPORTACION"/>
    <n v="7.7777777777777779E-2"/>
    <n v="469230.8738211111"/>
    <n v="5"/>
    <n v="10"/>
    <x v="0"/>
    <s v="PERSONAL"/>
  </r>
  <r>
    <d v="2026-02-28T00:00:00"/>
    <s v="WORMS-RRHH"/>
    <s v="MAZZALI CARLA JUDIT"/>
    <n v="-6032968.3777000001"/>
    <s v="ADMINISTRACION"/>
    <n v="1"/>
    <n v="6032968.377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6032968.3777000001"/>
    <n v="1"/>
    <s v="APERTURADO POR EMPRESA"/>
    <s v="NFU"/>
    <s v="CC15NFU"/>
    <n v="7.7777777777777779E-2"/>
    <n v="469230.8738211111"/>
    <n v="6"/>
    <n v="10"/>
    <x v="7"/>
    <s v="PERSONAL"/>
  </r>
  <r>
    <d v="2026-02-28T00:00:00"/>
    <s v="WORMS-RRHH"/>
    <s v="MAZZALI CARLA JUDIT"/>
    <n v="-6032968.3777000001"/>
    <s v="ADMINISTRACION"/>
    <n v="1"/>
    <n v="6032968.377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6032968.3777000001"/>
    <n v="1"/>
    <s v="APERTURADO POR EMPRESA"/>
    <s v="PILETAS"/>
    <s v="CC15PILETAS"/>
    <n v="7.7777777777777779E-2"/>
    <n v="469230.8738211111"/>
    <n v="7"/>
    <n v="10"/>
    <x v="8"/>
    <s v="PERSONAL"/>
  </r>
  <r>
    <d v="2026-02-28T00:00:00"/>
    <s v="WORMS-RRHH"/>
    <s v="MAZZALI CARLA JUDIT"/>
    <n v="-6032968.3777000001"/>
    <s v="ADMINISTRACION"/>
    <n v="1"/>
    <n v="6032968.377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6032968.3777000001"/>
    <n v="1"/>
    <s v="APERTURADO POR EMPRESA"/>
    <s v="REACTORES"/>
    <s v="CC15REACTORES"/>
    <n v="7.7777777777777779E-2"/>
    <n v="469230.8738211111"/>
    <n v="8"/>
    <n v="10"/>
    <x v="2"/>
    <s v="PERSONAL"/>
  </r>
  <r>
    <d v="2026-02-28T00:00:00"/>
    <s v="WORMS-RRHH"/>
    <s v="MAZZALI CARLA JUDIT"/>
    <n v="-6032968.3777000001"/>
    <s v="ADMINISTRACION"/>
    <n v="1"/>
    <n v="6032968.377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6032968.3777000001"/>
    <n v="1"/>
    <s v="APERTURADO POR EMPRESA"/>
    <s v="TIERRAS FILTRANTES"/>
    <s v="CC15TIERRAS FILTRANTES"/>
    <n v="0"/>
    <n v="0"/>
    <n v="9"/>
    <n v="10"/>
    <x v="9"/>
    <s v="PERSONAL"/>
  </r>
  <r>
    <d v="2026-02-24T00:00:00"/>
    <s v="Southcross Logistics  S.A real"/>
    <s v="FA-A 00004-00037163"/>
    <n v="-5693050"/>
    <s v="SERVICIOS_x000a_flete terrestre"/>
    <n v="5"/>
    <n v="500000"/>
    <s v="UN "/>
    <s v="SERVICIOS"/>
    <x v="0"/>
    <s v="VARIABLE"/>
    <s v="DIRECTO"/>
    <n v="0"/>
    <s v="CC11"/>
    <s v="gastos_produccion"/>
    <n v="1"/>
    <s v="EXPORTACION"/>
    <n v="1"/>
    <n v="-5693050"/>
    <n v="5"/>
    <s v="APERTURADO POR EMPRESA"/>
    <s v="EXPORTACION"/>
    <s v="CC11EXPORTACION"/>
    <n v="1"/>
    <n v="5693050"/>
    <n v="5"/>
    <n v="13"/>
    <x v="0"/>
    <s v="SERVICIOS"/>
  </r>
  <r>
    <d v="2026-02-19T00:00:00"/>
    <s v="Mastrangelo Productos Electricos Sa"/>
    <s v="FA-A 00015-00069801"/>
    <n v="-5525707.96"/>
    <s v="INVERSION_x000a_Proyecto 35_x000a_Pedido eléctrico "/>
    <n v="1"/>
    <n v="4566700.79"/>
    <s v="UN "/>
    <s v="INVERSION"/>
    <x v="1"/>
    <s v="VARIABLE"/>
    <s v="DIRECTO"/>
    <n v="0"/>
    <s v="CC6"/>
    <s v="gastos_produccion"/>
    <n v="1"/>
    <s v="BACHAS"/>
    <n v="1"/>
    <n v="-5525707.96"/>
    <n v="1"/>
    <s v="APERTURADO POR EMPRESA"/>
    <s v="BACHAS"/>
    <s v="CC6BACHAS"/>
    <n v="1"/>
    <n v="5525707.96"/>
    <n v="1"/>
    <s v="CAPEX"/>
    <x v="1"/>
    <s v="INVERSION"/>
  </r>
  <r>
    <d v="2026-02-28T00:00:00"/>
    <s v="ULTRAONIX SRL"/>
    <s v="prod5"/>
    <n v="-5458221.7470000004"/>
    <s v=" FUEL OIL "/>
    <n v="8410.2029999999995"/>
    <n v="649"/>
    <s v="KG"/>
    <s v="ENERGIA"/>
    <x v="0"/>
    <s v="VARIABLE"/>
    <s v="DIRECTO"/>
    <n v="0"/>
    <s v="CC6"/>
    <s v="gastos_produccion"/>
    <n v="1"/>
    <s v="BACHAS"/>
    <n v="1"/>
    <n v="-5458221.7470000004"/>
    <n v="8410.2029999999995"/>
    <s v="APERTURADO POR EMPRESA"/>
    <s v="BACHAS"/>
    <s v="CC6BACHAS"/>
    <n v="1"/>
    <n v="5458221.7470000004"/>
    <n v="1"/>
    <n v="1"/>
    <x v="1"/>
    <s v="ENERGIA"/>
  </r>
  <r>
    <d v="2026-02-28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BACHAS"/>
    <s v="CC1BACHAS"/>
    <n v="3.2417236735101898E-2"/>
    <n v="163357.90247162888"/>
    <n v="1"/>
    <n v="4"/>
    <x v="1"/>
    <s v="IMPUESTOS"/>
  </r>
  <r>
    <d v="2026-02-28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CEREAL &amp; POLVILLO"/>
    <s v="CC1CEREAL &amp; POLVILLO"/>
    <n v="7.0597149630605652E-3"/>
    <n v="35575.525385986351"/>
    <n v="2"/>
    <n v="4"/>
    <x v="4"/>
    <s v="IMPUESTOS"/>
  </r>
  <r>
    <d v="2026-02-28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COMPOST &amp; FERTILIZANTES"/>
    <s v="CC1COMPOST &amp; FERTILIZANTES"/>
    <n v="4.0653249223577111E-4"/>
    <n v="2048.6106129548421"/>
    <n v="10"/>
    <n v="4"/>
    <x v="5"/>
    <s v="IMPUESTOS"/>
  </r>
  <r>
    <d v="2026-02-28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DISPOSICIÓN FINAL RESIDUOS LIQUIDOS"/>
    <s v="CC1DISPOSICIÓN FINAL RESIDUOS LIQUIDOS"/>
    <n v="5.9791078481547098E-2"/>
    <n v="301300.97907715384"/>
    <n v="3"/>
    <n v="4"/>
    <x v="3"/>
    <s v="IMPUESTOS"/>
  </r>
  <r>
    <d v="2026-02-28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DISPOSICIÓN FINAL RESIDUOS SOLIDOS"/>
    <s v="CC1DISPOSICIÓN FINAL RESIDUOS SOLIDOS"/>
    <n v="4.8738124634855849E-3"/>
    <n v="24560.260566964851"/>
    <n v="4"/>
    <n v="4"/>
    <x v="6"/>
    <s v="IMPUESTOS"/>
  </r>
  <r>
    <d v="2026-02-28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EXPORTACION"/>
    <s v="CC1EXPORTACION"/>
    <n v="0.73411048911804788"/>
    <n v="3699351.3871862986"/>
    <n v="5"/>
    <n v="4"/>
    <x v="0"/>
    <s v="IMPUESTOS"/>
  </r>
  <r>
    <d v="2026-02-28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NFU"/>
    <s v="CC1NFU"/>
    <n v="1.4065386597374174E-2"/>
    <n v="70878.71402412375"/>
    <n v="6"/>
    <n v="4"/>
    <x v="7"/>
    <s v="IMPUESTOS"/>
  </r>
  <r>
    <d v="2026-02-28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PILETAS"/>
    <s v="CC1PILETAS"/>
    <n v="0.10760032914202722"/>
    <n v="542222.77541828237"/>
    <n v="7"/>
    <n v="4"/>
    <x v="8"/>
    <s v="IMPUESTOS"/>
  </r>
  <r>
    <d v="2026-02-28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REACTORES"/>
    <s v="CC1REACTORES"/>
    <n v="3.9675420007119738E-2"/>
    <n v="199933.5552566062"/>
    <n v="8"/>
    <n v="4"/>
    <x v="2"/>
    <s v="IMPUESTOS"/>
  </r>
  <r>
    <d v="2026-02-28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TIERRAS FILTRANTES"/>
    <s v="CC1TIERRAS FILTRANTES"/>
    <n v="0"/>
    <n v="0"/>
    <n v="9"/>
    <n v="4"/>
    <x v="9"/>
    <s v="IMPUESTOS"/>
  </r>
  <r>
    <d v="2026-02-28T00:00:00"/>
    <s v="WORMS-RRHH"/>
    <s v="DIAZ PABLO EMMANUEL"/>
    <n v="-4660516.9825999998"/>
    <s v="NFU"/>
    <n v="1"/>
    <n v="4660516.9826335898"/>
    <s v="#RRHH"/>
    <s v="PERSONAL"/>
    <x v="0"/>
    <n v="0"/>
    <n v="0"/>
    <n v="0"/>
    <s v="CC7"/>
    <s v="gastos_impuestos"/>
    <n v="2"/>
    <s v="NFU"/>
    <n v="1"/>
    <n v="-4660516.9825999998"/>
    <n v="1"/>
    <s v="APERTURADO POR EMPRESA"/>
    <s v="NFU"/>
    <s v="CC7NFU"/>
    <n v="1"/>
    <n v="4660516.9825999998"/>
    <n v="6"/>
    <n v="10"/>
    <x v="7"/>
    <s v="PERSONAL"/>
  </r>
  <r>
    <d v="2026-02-28T00:00:00"/>
    <s v="WORMS-RRHH"/>
    <s v="CEBALLEZ, MARIA EUGENIA"/>
    <n v="-4555960.8767999997"/>
    <s v="PRODUCCION"/>
    <n v="1"/>
    <n v="4555960.8767735902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55960.8767999997"/>
    <n v="1"/>
    <s v="APERTURADO POR EMPRESA"/>
    <s v="BACHAS"/>
    <s v="CC28BACHAS"/>
    <n v="0.1111"/>
    <n v="506167.25341248"/>
    <n v="1"/>
    <n v="10"/>
    <x v="1"/>
    <s v="PERSONAL"/>
  </r>
  <r>
    <d v="2026-02-28T00:00:00"/>
    <s v="WORMS-RRHH"/>
    <s v="CEBALLEZ, MARIA EUGENIA"/>
    <n v="-4555960.8767999997"/>
    <s v="PRODUCCION"/>
    <n v="1"/>
    <n v="4555960.8767735902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55960.8767999997"/>
    <n v="1"/>
    <s v="APERTURADO POR EMPRESA"/>
    <s v="CEREAL &amp; POLVILLO"/>
    <s v="CC28CEREAL &amp; POLVILLO"/>
    <n v="0.1111"/>
    <n v="506167.25341248"/>
    <n v="2"/>
    <n v="10"/>
    <x v="4"/>
    <s v="PERSONAL"/>
  </r>
  <r>
    <d v="2026-02-28T00:00:00"/>
    <s v="WORMS-RRHH"/>
    <s v="CEBALLEZ, MARIA EUGENIA"/>
    <n v="-4555960.8767999997"/>
    <s v="PRODUCCION"/>
    <n v="1"/>
    <n v="4555960.8767735902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55960.8767999997"/>
    <n v="1"/>
    <s v="APERTURADO POR EMPRESA"/>
    <s v="COMPOST &amp; FERTILIZANTES"/>
    <s v="CC28COMPOST &amp; FERTILIZANTES"/>
    <n v="0.1111"/>
    <n v="506167.25341248"/>
    <n v="10"/>
    <n v="10"/>
    <x v="5"/>
    <s v="PERSONAL"/>
  </r>
  <r>
    <d v="2026-02-28T00:00:00"/>
    <s v="WORMS-RRHH"/>
    <s v="CEBALLEZ, MARIA EUGENIA"/>
    <n v="-4555960.8767999997"/>
    <s v="PRODUCCION"/>
    <n v="1"/>
    <n v="4555960.8767735902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55960.8767999997"/>
    <n v="1"/>
    <s v="APERTURADO POR EMPRESA"/>
    <s v="DISPOSICIÓN FINAL RESIDUOS LIQUIDOS"/>
    <s v="CC28DISPOSICIÓN FINAL RESIDUOS LIQUIDOS"/>
    <n v="0.1111"/>
    <n v="506167.25341248"/>
    <n v="3"/>
    <n v="10"/>
    <x v="3"/>
    <s v="PERSONAL"/>
  </r>
  <r>
    <d v="2026-02-28T00:00:00"/>
    <s v="WORMS-RRHH"/>
    <s v="CEBALLEZ, MARIA EUGENIA"/>
    <n v="-4555960.8767999997"/>
    <s v="PRODUCCION"/>
    <n v="1"/>
    <n v="4555960.8767735902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55960.8767999997"/>
    <n v="1"/>
    <s v="APERTURADO POR EMPRESA"/>
    <s v="DISPOSICIÓN FINAL RESIDUOS SOLIDOS"/>
    <s v="CC28DISPOSICIÓN FINAL RESIDUOS SOLIDOS"/>
    <n v="0.1111"/>
    <n v="506167.25341248"/>
    <n v="4"/>
    <n v="10"/>
    <x v="6"/>
    <s v="PERSONAL"/>
  </r>
  <r>
    <d v="2026-02-28T00:00:00"/>
    <s v="WORMS-RRHH"/>
    <s v="CEBALLEZ, MARIA EUGENIA"/>
    <n v="-4555960.8767999997"/>
    <s v="PRODUCCION"/>
    <n v="1"/>
    <n v="4555960.8767735902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55960.8767999997"/>
    <n v="1"/>
    <s v="APERTURADO POR EMPRESA"/>
    <s v="EXPORTACION"/>
    <s v="CC28EXPORTACION"/>
    <n v="0.1111"/>
    <n v="506167.25341248"/>
    <n v="5"/>
    <n v="10"/>
    <x v="0"/>
    <s v="PERSONAL"/>
  </r>
  <r>
    <d v="2026-02-28T00:00:00"/>
    <s v="WORMS-RRHH"/>
    <s v="CEBALLEZ, MARIA EUGENIA"/>
    <n v="-4555960.8767999997"/>
    <s v="PRODUCCION"/>
    <n v="1"/>
    <n v="4555960.8767735902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55960.8767999997"/>
    <n v="1"/>
    <s v="APERTURADO POR EMPRESA"/>
    <s v="NFU"/>
    <s v="CC28NFU"/>
    <n v="0.1111"/>
    <n v="506167.25341248"/>
    <n v="6"/>
    <n v="10"/>
    <x v="7"/>
    <s v="PERSONAL"/>
  </r>
  <r>
    <d v="2026-02-28T00:00:00"/>
    <s v="WORMS-RRHH"/>
    <s v="CEBALLEZ, MARIA EUGENIA"/>
    <n v="-4555960.8767999997"/>
    <s v="PRODUCCION"/>
    <n v="1"/>
    <n v="4555960.8767735902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55960.8767999997"/>
    <n v="1"/>
    <s v="APERTURADO POR EMPRESA"/>
    <s v="PILETAS"/>
    <s v="CC28PILETAS"/>
    <n v="0.1111"/>
    <n v="506167.25341248"/>
    <n v="7"/>
    <n v="10"/>
    <x v="8"/>
    <s v="PERSONAL"/>
  </r>
  <r>
    <d v="2026-02-28T00:00:00"/>
    <s v="WORMS-RRHH"/>
    <s v="CEBALLEZ, MARIA EUGENIA"/>
    <n v="-4555960.8767999997"/>
    <s v="PRODUCCION"/>
    <n v="1"/>
    <n v="4555960.8767735902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55960.8767999997"/>
    <n v="1"/>
    <s v="APERTURADO POR EMPRESA"/>
    <s v="REACTORES"/>
    <s v="CC28REACTORES"/>
    <n v="0.1111"/>
    <n v="506167.25341248"/>
    <n v="8"/>
    <n v="10"/>
    <x v="2"/>
    <s v="PERSONAL"/>
  </r>
  <r>
    <d v="2026-02-28T00:00:00"/>
    <s v="WORMS-RRHH"/>
    <s v="CEBALLEZ, MARIA EUGENIA"/>
    <n v="-4555960.8767999997"/>
    <s v="PRODUCCION"/>
    <n v="1"/>
    <n v="4555960.8767735902"/>
    <s v="#RRHH"/>
    <s v="PERSONAL"/>
    <x v="0"/>
    <n v="0"/>
    <n v="0"/>
    <n v="0"/>
    <s v="CC28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55960.8767999997"/>
    <n v="1"/>
    <s v="APERTURADO POR EMPRESA"/>
    <s v="TIERRAS FILTRANTES"/>
    <s v="CC28TIERRAS FILTRANTES"/>
    <n v="0"/>
    <n v="0"/>
    <n v="9"/>
    <n v="10"/>
    <x v="9"/>
    <s v="PERSONAL"/>
  </r>
  <r>
    <d v="2026-02-28T00:00:00"/>
    <s v="WORMS-RRHH"/>
    <s v="TISCORNIA FERNANDO"/>
    <n v="-4207865.3958000001"/>
    <s v="DIRECTOR"/>
    <n v="1"/>
    <n v="4207865.3958219513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4207865.3958000001"/>
    <n v="1"/>
    <s v="APERTURADO POR EMPRESA"/>
    <s v="BACHAS"/>
    <s v="CC16BACHAS"/>
    <n v="7.7777777777777779E-2"/>
    <n v="327278.41967333335"/>
    <n v="1"/>
    <n v="10"/>
    <x v="1"/>
    <s v="PERSONAL"/>
  </r>
  <r>
    <d v="2026-02-28T00:00:00"/>
    <s v="WORMS-RRHH"/>
    <s v="TISCORNIA FERNANDO"/>
    <n v="-4207865.3958000001"/>
    <s v="DIRECTOR"/>
    <n v="1"/>
    <n v="4207865.3958219513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4207865.3958000001"/>
    <n v="1"/>
    <s v="APERTURADO POR EMPRESA"/>
    <s v="CEREAL Y POLVILLO"/>
    <s v="CC16CEREAL Y POLVILLO"/>
    <n v="7.7777777777777779E-2"/>
    <n v="327278.41967333335"/>
    <n v="2"/>
    <n v="10"/>
    <x v="4"/>
    <s v="PERSONAL"/>
  </r>
  <r>
    <d v="2026-02-28T00:00:00"/>
    <s v="WORMS-RRHH"/>
    <s v="TISCORNIA FERNANDO"/>
    <n v="-4207865.3958000001"/>
    <s v="DIRECTOR"/>
    <n v="1"/>
    <n v="4207865.3958219513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4207865.3958000001"/>
    <n v="1"/>
    <s v="APERTURADO POR EMPRESA"/>
    <s v="COMPOST Y FERTILIZANTES"/>
    <s v="CC16COMPOST Y FERTILIZANTES"/>
    <n v="7.7777777777777779E-2"/>
    <n v="327278.41967333335"/>
    <n v="10"/>
    <n v="10"/>
    <x v="5"/>
    <s v="PERSONAL"/>
  </r>
  <r>
    <d v="2026-02-28T00:00:00"/>
    <s v="WORMS-RRHH"/>
    <s v="TISCORNIA FERNANDO"/>
    <n v="-4207865.3958000001"/>
    <s v="DIRECTOR"/>
    <n v="1"/>
    <n v="4207865.3958219513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4207865.3958000001"/>
    <n v="1"/>
    <s v="APERTURADO POR EMPRESA"/>
    <s v="DISPOSICION FINAL DE R. LIQUIDOS"/>
    <s v="CC16DISPOSICION FINAL DE R. LIQUIDOS"/>
    <n v="7.7777777777777779E-2"/>
    <n v="327278.41967333335"/>
    <n v="3"/>
    <n v="10"/>
    <x v="3"/>
    <s v="PERSONAL"/>
  </r>
  <r>
    <d v="2026-02-28T00:00:00"/>
    <s v="WORMS-RRHH"/>
    <s v="TISCORNIA FERNANDO"/>
    <n v="-4207865.3958000001"/>
    <s v="DIRECTOR"/>
    <n v="1"/>
    <n v="4207865.3958219513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4207865.3958000001"/>
    <n v="1"/>
    <s v="APERTURADO POR EMPRESA"/>
    <s v="DISPOSICION FINAL DE R. SOLIDOS"/>
    <s v="CC16DISPOSICION FINAL DE R. SOLIDOS"/>
    <n v="7.7777777777777779E-2"/>
    <n v="327278.41967333335"/>
    <n v="4"/>
    <n v="10"/>
    <x v="6"/>
    <s v="PERSONAL"/>
  </r>
  <r>
    <d v="2026-02-28T00:00:00"/>
    <s v="WORMS-RRHH"/>
    <s v="TISCORNIA FERNANDO"/>
    <n v="-4207865.3958000001"/>
    <s v="DIRECTOR"/>
    <n v="1"/>
    <n v="4207865.3958219513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4207865.3958000001"/>
    <n v="1"/>
    <s v="APERTURADO POR EMPRESA"/>
    <s v="EXPORTACION"/>
    <s v="CC16EXPORTACION"/>
    <n v="7.7777777777777779E-2"/>
    <n v="327278.41967333335"/>
    <n v="5"/>
    <n v="10"/>
    <x v="0"/>
    <s v="PERSONAL"/>
  </r>
  <r>
    <d v="2026-02-28T00:00:00"/>
    <s v="WORMS-RRHH"/>
    <s v="TISCORNIA FERNANDO"/>
    <n v="-4207865.3958000001"/>
    <s v="DIRECTOR"/>
    <n v="1"/>
    <n v="4207865.3958219513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4207865.3958000001"/>
    <n v="1"/>
    <s v="APERTURADO POR EMPRESA"/>
    <s v="NFU"/>
    <s v="CC16NFU"/>
    <n v="7.7777777777777779E-2"/>
    <n v="327278.41967333335"/>
    <n v="6"/>
    <n v="10"/>
    <x v="7"/>
    <s v="PERSONAL"/>
  </r>
  <r>
    <d v="2026-02-28T00:00:00"/>
    <s v="WORMS-RRHH"/>
    <s v="TISCORNIA FERNANDO"/>
    <n v="-4207865.3958000001"/>
    <s v="DIRECTOR"/>
    <n v="1"/>
    <n v="4207865.3958219513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4207865.3958000001"/>
    <n v="1"/>
    <s v="APERTURADO POR EMPRESA"/>
    <s v="PILETAS"/>
    <s v="CC16PILETAS"/>
    <n v="7.7777777777777779E-2"/>
    <n v="327278.41967333335"/>
    <n v="7"/>
    <n v="10"/>
    <x v="8"/>
    <s v="PERSONAL"/>
  </r>
  <r>
    <d v="2026-02-28T00:00:00"/>
    <s v="WORMS-RRHH"/>
    <s v="TISCORNIA FERNANDO"/>
    <n v="-4207865.3958000001"/>
    <s v="DIRECTOR"/>
    <n v="1"/>
    <n v="4207865.3958219513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4207865.3958000001"/>
    <n v="1"/>
    <s v="APERTURADO POR EMPRESA"/>
    <s v="REACTORES"/>
    <s v="CC16REACTORES"/>
    <n v="7.7777777777777779E-2"/>
    <n v="327278.41967333335"/>
    <n v="8"/>
    <n v="10"/>
    <x v="2"/>
    <s v="PERSONAL"/>
  </r>
  <r>
    <d v="2026-02-28T00:00:00"/>
    <s v="WORMS-RRHH"/>
    <s v="TISCORNIA FERNANDO"/>
    <n v="-4207865.3958000001"/>
    <s v="DIRECTOR"/>
    <n v="1"/>
    <n v="4207865.3958219513"/>
    <s v="#RRHH"/>
    <s v="PERSONAL"/>
    <x v="0"/>
    <n v="0"/>
    <n v="0"/>
    <n v="0"/>
    <s v="CC16"/>
    <s v="gastos_produccion"/>
    <n v="10"/>
    <s v="BACHAS, CEREAL Y POLVILLO, COMPOST Y FERTILIZANTES, DISPOSICION FINAL DE R. LIQUIDOS, DISPOSICION FINAL DE R. SOLIDOS, EXPORTACION, NFU, PILETAS, REACTORES, TIERRAS FILTRANTES"/>
    <n v="1"/>
    <n v="-4207865.3958000001"/>
    <n v="1"/>
    <s v="APERTURADO POR EMPRESA"/>
    <s v="TIERRAS FILTRANTES"/>
    <s v="CC16TIERRAS FILTRANTES"/>
    <n v="0"/>
    <n v="0"/>
    <n v="9"/>
    <n v="10"/>
    <x v="9"/>
    <s v="PERSONAL"/>
  </r>
  <r>
    <d v="2026-02-28T00:00:00"/>
    <s v="WORMS-RRHH"/>
    <s v="LUQUE, ADRIAN"/>
    <n v="-4107684.4304"/>
    <s v="TALLER MECANICO"/>
    <n v="1"/>
    <n v="4107684.4303797474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4107684.4304"/>
    <n v="1"/>
    <s v="APERTURADO POR EMPRESA"/>
    <s v="BACHAS"/>
    <s v="CC23BACHAS"/>
    <n v="0.14000000000000001"/>
    <n v="575075.82025600004"/>
    <n v="1"/>
    <n v="10"/>
    <x v="1"/>
    <s v="PERSONAL"/>
  </r>
  <r>
    <d v="2026-02-28T00:00:00"/>
    <s v="WORMS-RRHH"/>
    <s v="LUQUE, ADRIAN"/>
    <n v="-4107684.4304"/>
    <s v="TALLER MECANICO"/>
    <n v="1"/>
    <n v="4107684.4303797474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4107684.4304"/>
    <n v="1"/>
    <s v="APERTURADO POR EMPRESA"/>
    <s v="CEREAL Y POLVILLO"/>
    <s v="CC23CEREAL Y POLVILLO"/>
    <n v="7.0000000000000007E-2"/>
    <n v="287537.91012800002"/>
    <n v="2"/>
    <n v="10"/>
    <x v="4"/>
    <s v="PERSONAL"/>
  </r>
  <r>
    <d v="2026-02-28T00:00:00"/>
    <s v="WORMS-RRHH"/>
    <s v="LUQUE, ADRIAN"/>
    <n v="-4107684.4304"/>
    <s v="TALLER MECANICO"/>
    <n v="1"/>
    <n v="4107684.4303797474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4107684.4304"/>
    <n v="1"/>
    <s v="APERTURADO POR EMPRESA"/>
    <s v="COMPOST Y FERTILIZANTES"/>
    <s v="CC23COMPOST Y FERTILIZANTES"/>
    <n v="7.0000000000000007E-2"/>
    <n v="287537.91012800002"/>
    <n v="10"/>
    <n v="10"/>
    <x v="5"/>
    <s v="PERSONAL"/>
  </r>
  <r>
    <d v="2026-02-28T00:00:00"/>
    <s v="WORMS-RRHH"/>
    <s v="LUQUE, ADRIAN"/>
    <n v="-4107684.4304"/>
    <s v="TALLER MECANICO"/>
    <n v="1"/>
    <n v="4107684.4303797474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4107684.4304"/>
    <n v="1"/>
    <s v="APERTURADO POR EMPRESA"/>
    <s v="DISPOSICION FINAL DE R. LIQUIDOS"/>
    <s v="CC23DISPOSICION FINAL DE R. LIQUIDOS"/>
    <n v="0.06"/>
    <n v="246461.06582399999"/>
    <n v="3"/>
    <n v="10"/>
    <x v="3"/>
    <s v="PERSONAL"/>
  </r>
  <r>
    <d v="2026-02-28T00:00:00"/>
    <s v="WORMS-RRHH"/>
    <s v="LUQUE, ADRIAN"/>
    <n v="-4107684.4304"/>
    <s v="TALLER MECANICO"/>
    <n v="1"/>
    <n v="4107684.4303797474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4107684.4304"/>
    <n v="1"/>
    <s v="APERTURADO POR EMPRESA"/>
    <s v="DISPOSICION FINAL DE R. SOLIDOS"/>
    <s v="CC23DISPOSICION FINAL DE R. SOLIDOS"/>
    <n v="0.09"/>
    <n v="369691.59873599996"/>
    <n v="4"/>
    <n v="10"/>
    <x v="6"/>
    <s v="PERSONAL"/>
  </r>
  <r>
    <d v="2026-02-28T00:00:00"/>
    <s v="WORMS-RRHH"/>
    <s v="LUQUE, ADRIAN"/>
    <n v="-4107684.4304"/>
    <s v="TALLER MECANICO"/>
    <n v="1"/>
    <n v="4107684.4303797474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4107684.4304"/>
    <n v="1"/>
    <s v="APERTURADO POR EMPRESA"/>
    <s v="EXPORTACION"/>
    <s v="CC23EXPORTACION"/>
    <n v="0.15"/>
    <n v="616152.66455999995"/>
    <n v="5"/>
    <n v="10"/>
    <x v="0"/>
    <s v="PERSONAL"/>
  </r>
  <r>
    <d v="2026-02-28T00:00:00"/>
    <s v="WORMS-RRHH"/>
    <s v="LUQUE, ADRIAN"/>
    <n v="-4107684.4304"/>
    <s v="TALLER MECANICO"/>
    <n v="1"/>
    <n v="4107684.4303797474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4107684.4304"/>
    <n v="1"/>
    <s v="APERTURADO POR EMPRESA"/>
    <s v="NFU"/>
    <s v="CC23NFU"/>
    <n v="0.1"/>
    <n v="410768.44304000004"/>
    <n v="6"/>
    <n v="10"/>
    <x v="7"/>
    <s v="PERSONAL"/>
  </r>
  <r>
    <d v="2026-02-28T00:00:00"/>
    <s v="WORMS-RRHH"/>
    <s v="LUQUE, ADRIAN"/>
    <n v="-4107684.4304"/>
    <s v="TALLER MECANICO"/>
    <n v="1"/>
    <n v="4107684.4303797474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4107684.4304"/>
    <n v="1"/>
    <s v="APERTURADO POR EMPRESA"/>
    <s v="PILETAS"/>
    <s v="CC23PILETAS"/>
    <n v="0.2"/>
    <n v="821536.88608000008"/>
    <n v="7"/>
    <n v="10"/>
    <x v="8"/>
    <s v="PERSONAL"/>
  </r>
  <r>
    <d v="2026-02-28T00:00:00"/>
    <s v="WORMS-RRHH"/>
    <s v="LUQUE, ADRIAN"/>
    <n v="-4107684.4304"/>
    <s v="TALLER MECANICO"/>
    <n v="1"/>
    <n v="4107684.4303797474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4107684.4304"/>
    <n v="1"/>
    <s v="APERTURADO POR EMPRESA"/>
    <s v="REACTORES"/>
    <s v="CC23REACTORES"/>
    <n v="0"/>
    <n v="0"/>
    <n v="8"/>
    <n v="10"/>
    <x v="2"/>
    <s v="PERSONAL"/>
  </r>
  <r>
    <d v="2026-02-28T00:00:00"/>
    <s v="WORMS-RRHH"/>
    <s v="LUQUE, ADRIAN"/>
    <n v="-4107684.4304"/>
    <s v="TALLER MECANICO"/>
    <n v="1"/>
    <n v="4107684.4303797474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4107684.4304"/>
    <n v="1"/>
    <s v="APERTURADO POR EMPRESA"/>
    <s v="TIERRAS FILTRANTES"/>
    <s v="CC23TIERRAS FILTRANTES"/>
    <n v="0"/>
    <n v="0"/>
    <n v="9"/>
    <n v="10"/>
    <x v="9"/>
    <s v="PERSONAL"/>
  </r>
  <r>
    <d v="2026-02-19T00:00:00"/>
    <s v="Bordon, Carlos Roberto"/>
    <s v="FA-C 00004-00000002"/>
    <n v="-4000000"/>
    <s v="INVERSION_x000a_trabajo varios"/>
    <n v="1"/>
    <n v="4000000"/>
    <s v="UN "/>
    <s v="INVERSION"/>
    <x v="1"/>
    <s v="VARIABLE"/>
    <s v="INDIRECTO"/>
    <n v="0"/>
    <s v="CC6"/>
    <s v="gastos_rrhh"/>
    <n v="1"/>
    <s v="BACHAS"/>
    <n v="1"/>
    <n v="-4000000"/>
    <n v="1"/>
    <s v="APERTURADO POR EMPRESA"/>
    <s v="BACHAS"/>
    <s v="CC6BACHAS"/>
    <n v="1"/>
    <n v="4000000"/>
    <n v="1"/>
    <s v="CAPEX"/>
    <x v="1"/>
    <s v="INVERSION"/>
  </r>
  <r>
    <d v="2026-02-28T00:00:00"/>
    <s v="WORMS-RRHH"/>
    <s v="HONORES ANDRES"/>
    <n v="-3780940.6891000001"/>
    <s v="REACTOR"/>
    <n v="1"/>
    <n v="3780940.6890735906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780940.6891000001"/>
    <n v="1"/>
    <s v="APERTURADO POR EMPRESA"/>
    <s v="BACHAS"/>
    <s v="CC15BACHAS"/>
    <n v="7.7777777777777779E-2"/>
    <n v="294073.16470777779"/>
    <n v="1"/>
    <n v="10"/>
    <x v="1"/>
    <s v="PERSONAL"/>
  </r>
  <r>
    <d v="2026-02-28T00:00:00"/>
    <s v="WORMS-RRHH"/>
    <s v="HONORES ANDRES"/>
    <n v="-3780940.6891000001"/>
    <s v="REACTOR"/>
    <n v="1"/>
    <n v="3780940.6890735906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780940.6891000001"/>
    <n v="1"/>
    <s v="APERTURADO POR EMPRESA"/>
    <s v="CEREAL Y POLVILLO"/>
    <s v="CC15CEREAL Y POLVILLO"/>
    <n v="7.7777777777777779E-2"/>
    <n v="294073.16470777779"/>
    <n v="2"/>
    <n v="10"/>
    <x v="4"/>
    <s v="PERSONAL"/>
  </r>
  <r>
    <d v="2026-02-28T00:00:00"/>
    <s v="WORMS-RRHH"/>
    <s v="HONORES ANDRES"/>
    <n v="-3780940.6891000001"/>
    <s v="REACTOR"/>
    <n v="1"/>
    <n v="3780940.6890735906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780940.6891000001"/>
    <n v="1"/>
    <s v="APERTURADO POR EMPRESA"/>
    <s v="COMPOST Y FERTILIZANTES"/>
    <s v="CC15COMPOST Y FERTILIZANTES"/>
    <n v="7.7777777777777779E-2"/>
    <n v="294073.16470777779"/>
    <n v="10"/>
    <n v="10"/>
    <x v="5"/>
    <s v="PERSONAL"/>
  </r>
  <r>
    <d v="2026-02-28T00:00:00"/>
    <s v="WORMS-RRHH"/>
    <s v="HONORES ANDRES"/>
    <n v="-3780940.6891000001"/>
    <s v="REACTOR"/>
    <n v="1"/>
    <n v="3780940.6890735906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780940.6891000001"/>
    <n v="1"/>
    <s v="APERTURADO POR EMPRESA"/>
    <s v="DISPOSICION FINAL DE R. LIQUIDOS"/>
    <s v="CC15DISPOSICION FINAL DE R. LIQUIDOS"/>
    <n v="7.7777777777777779E-2"/>
    <n v="294073.16470777779"/>
    <n v="3"/>
    <n v="10"/>
    <x v="3"/>
    <s v="PERSONAL"/>
  </r>
  <r>
    <d v="2026-02-28T00:00:00"/>
    <s v="WORMS-RRHH"/>
    <s v="HONORES ANDRES"/>
    <n v="-3780940.6891000001"/>
    <s v="REACTOR"/>
    <n v="1"/>
    <n v="3780940.6890735906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780940.6891000001"/>
    <n v="1"/>
    <s v="APERTURADO POR EMPRESA"/>
    <s v="DISPOSICION FINAL DE R. SOLIDOS"/>
    <s v="CC15DISPOSICION FINAL DE R. SOLIDOS"/>
    <n v="7.7777777777777779E-2"/>
    <n v="294073.16470777779"/>
    <n v="4"/>
    <n v="10"/>
    <x v="6"/>
    <s v="PERSONAL"/>
  </r>
  <r>
    <d v="2026-02-28T00:00:00"/>
    <s v="WORMS-RRHH"/>
    <s v="HONORES ANDRES"/>
    <n v="-3780940.6891000001"/>
    <s v="REACTOR"/>
    <n v="1"/>
    <n v="3780940.6890735906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780940.6891000001"/>
    <n v="1"/>
    <s v="APERTURADO POR EMPRESA"/>
    <s v="EXPORTACION"/>
    <s v="CC15EXPORTACION"/>
    <n v="7.7777777777777779E-2"/>
    <n v="294073.16470777779"/>
    <n v="5"/>
    <n v="10"/>
    <x v="0"/>
    <s v="PERSONAL"/>
  </r>
  <r>
    <d v="2026-02-28T00:00:00"/>
    <s v="WORMS-RRHH"/>
    <s v="HONORES ANDRES"/>
    <n v="-3780940.6891000001"/>
    <s v="REACTOR"/>
    <n v="1"/>
    <n v="3780940.6890735906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780940.6891000001"/>
    <n v="1"/>
    <s v="APERTURADO POR EMPRESA"/>
    <s v="NFU"/>
    <s v="CC15NFU"/>
    <n v="7.7777777777777779E-2"/>
    <n v="294073.16470777779"/>
    <n v="6"/>
    <n v="10"/>
    <x v="7"/>
    <s v="PERSONAL"/>
  </r>
  <r>
    <d v="2026-02-28T00:00:00"/>
    <s v="WORMS-RRHH"/>
    <s v="HONORES ANDRES"/>
    <n v="-3780940.6891000001"/>
    <s v="REACTOR"/>
    <n v="1"/>
    <n v="3780940.6890735906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780940.6891000001"/>
    <n v="1"/>
    <s v="APERTURADO POR EMPRESA"/>
    <s v="PILETAS"/>
    <s v="CC15PILETAS"/>
    <n v="7.7777777777777779E-2"/>
    <n v="294073.16470777779"/>
    <n v="7"/>
    <n v="10"/>
    <x v="8"/>
    <s v="PERSONAL"/>
  </r>
  <r>
    <d v="2026-02-28T00:00:00"/>
    <s v="WORMS-RRHH"/>
    <s v="HONORES ANDRES"/>
    <n v="-3780940.6891000001"/>
    <s v="REACTOR"/>
    <n v="1"/>
    <n v="3780940.6890735906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780940.6891000001"/>
    <n v="1"/>
    <s v="APERTURADO POR EMPRESA"/>
    <s v="REACTORES"/>
    <s v="CC15REACTORES"/>
    <n v="7.7777777777777779E-2"/>
    <n v="294073.16470777779"/>
    <n v="8"/>
    <n v="10"/>
    <x v="2"/>
    <s v="PERSONAL"/>
  </r>
  <r>
    <d v="2026-02-28T00:00:00"/>
    <s v="WORMS-RRHH"/>
    <s v="HONORES ANDRES"/>
    <n v="-3780940.6891000001"/>
    <s v="REACTOR"/>
    <n v="1"/>
    <n v="3780940.6890735906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780940.6891000001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PEREZ, MATIAS ROMAN"/>
    <n v="-3671564.7894000001"/>
    <s v="INTENDENCIA"/>
    <n v="1"/>
    <n v="3671564.7894135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3671564.7894000001"/>
    <n v="1"/>
    <s v="APERTURADO POR EMPRESA"/>
    <s v="BACHAS"/>
    <s v="CC27BACHAS"/>
    <n v="0.11"/>
    <n v="403872.126834"/>
    <n v="1"/>
    <n v="10"/>
    <x v="1"/>
    <s v="PERSONAL"/>
  </r>
  <r>
    <d v="2026-02-28T00:00:00"/>
    <s v="WORMS-RRHH"/>
    <s v="PEREZ, MATIAS ROMAN"/>
    <n v="-3671564.7894000001"/>
    <s v="INTENDENCIA"/>
    <n v="1"/>
    <n v="3671564.7894135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3671564.7894000001"/>
    <n v="1"/>
    <s v="APERTURADO POR EMPRESA"/>
    <s v="CEREAL Y POLVILLO"/>
    <s v="CC27CEREAL Y POLVILLO"/>
    <n v="0.08"/>
    <n v="293725.18315200001"/>
    <n v="2"/>
    <n v="10"/>
    <x v="4"/>
    <s v="PERSONAL"/>
  </r>
  <r>
    <d v="2026-02-28T00:00:00"/>
    <s v="WORMS-RRHH"/>
    <s v="PEREZ, MATIAS ROMAN"/>
    <n v="-3671564.7894000001"/>
    <s v="INTENDENCIA"/>
    <n v="1"/>
    <n v="3671564.7894135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3671564.7894000001"/>
    <n v="1"/>
    <s v="APERTURADO POR EMPRESA"/>
    <s v="COMPOST Y FERTILIZANTES"/>
    <s v="CC27COMPOST Y FERTILIZANTES"/>
    <n v="0"/>
    <n v="0"/>
    <n v="10"/>
    <n v="10"/>
    <x v="5"/>
    <s v="PERSONAL"/>
  </r>
  <r>
    <d v="2026-02-28T00:00:00"/>
    <s v="WORMS-RRHH"/>
    <s v="PEREZ, MATIAS ROMAN"/>
    <n v="-3671564.7894000001"/>
    <s v="INTENDENCIA"/>
    <n v="1"/>
    <n v="3671564.7894135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3671564.7894000001"/>
    <n v="1"/>
    <s v="APERTURADO POR EMPRESA"/>
    <s v="DISPOSICION FINAL DE R. LIQUIDOS"/>
    <s v="CC27DISPOSICION FINAL DE R. LIQUIDOS"/>
    <n v="0.11"/>
    <n v="403872.126834"/>
    <n v="3"/>
    <n v="10"/>
    <x v="3"/>
    <s v="PERSONAL"/>
  </r>
  <r>
    <d v="2026-02-28T00:00:00"/>
    <s v="WORMS-RRHH"/>
    <s v="PEREZ, MATIAS ROMAN"/>
    <n v="-3671564.7894000001"/>
    <s v="INTENDENCIA"/>
    <n v="1"/>
    <n v="3671564.7894135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3671564.7894000001"/>
    <n v="1"/>
    <s v="APERTURADO POR EMPRESA"/>
    <s v="DISPOSICION FINAL DE R. SOLIDOS"/>
    <s v="CC27DISPOSICION FINAL DE R. SOLIDOS"/>
    <n v="0.19"/>
    <n v="697597.30998600007"/>
    <n v="4"/>
    <n v="10"/>
    <x v="6"/>
    <s v="PERSONAL"/>
  </r>
  <r>
    <d v="2026-02-28T00:00:00"/>
    <s v="WORMS-RRHH"/>
    <s v="PEREZ, MATIAS ROMAN"/>
    <n v="-3671564.7894000001"/>
    <s v="INTENDENCIA"/>
    <n v="1"/>
    <n v="3671564.7894135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3671564.7894000001"/>
    <n v="1"/>
    <s v="APERTURADO POR EMPRESA"/>
    <s v="EXPORTACION"/>
    <s v="CC27EXPORTACION"/>
    <n v="0.11"/>
    <n v="403872.126834"/>
    <n v="5"/>
    <n v="10"/>
    <x v="0"/>
    <s v="PERSONAL"/>
  </r>
  <r>
    <d v="2026-02-28T00:00:00"/>
    <s v="WORMS-RRHH"/>
    <s v="PEREZ, MATIAS ROMAN"/>
    <n v="-3671564.7894000001"/>
    <s v="INTENDENCIA"/>
    <n v="1"/>
    <n v="3671564.7894135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3671564.7894000001"/>
    <n v="1"/>
    <s v="APERTURADO POR EMPRESA"/>
    <s v="NFU"/>
    <s v="CC27NFU"/>
    <n v="0.11"/>
    <n v="403872.126834"/>
    <n v="6"/>
    <n v="10"/>
    <x v="7"/>
    <s v="PERSONAL"/>
  </r>
  <r>
    <d v="2026-02-28T00:00:00"/>
    <s v="WORMS-RRHH"/>
    <s v="PEREZ, MATIAS ROMAN"/>
    <n v="-3671564.7894000001"/>
    <s v="INTENDENCIA"/>
    <n v="1"/>
    <n v="3671564.7894135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3671564.7894000001"/>
    <n v="1"/>
    <s v="APERTURADO POR EMPRESA"/>
    <s v="PILETAS"/>
    <s v="CC27PILETAS"/>
    <n v="0.11"/>
    <n v="403872.126834"/>
    <n v="7"/>
    <n v="10"/>
    <x v="8"/>
    <s v="PERSONAL"/>
  </r>
  <r>
    <d v="2026-02-28T00:00:00"/>
    <s v="WORMS-RRHH"/>
    <s v="PEREZ, MATIAS ROMAN"/>
    <n v="-3671564.7894000001"/>
    <s v="INTENDENCIA"/>
    <n v="1"/>
    <n v="3671564.7894135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3671564.7894000001"/>
    <n v="1"/>
    <s v="APERTURADO POR EMPRESA"/>
    <s v="REACTORES"/>
    <s v="CC27REACTORES"/>
    <n v="0.11"/>
    <n v="403872.126834"/>
    <n v="8"/>
    <n v="10"/>
    <x v="2"/>
    <s v="PERSONAL"/>
  </r>
  <r>
    <d v="2026-02-28T00:00:00"/>
    <s v="WORMS-RRHH"/>
    <s v="PEREZ, MATIAS ROMAN"/>
    <n v="-3671564.7894000001"/>
    <s v="INTENDENCIA"/>
    <n v="1"/>
    <n v="3671564.7894135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3671564.7894000001"/>
    <n v="1"/>
    <s v="APERTURADO POR EMPRESA"/>
    <s v="TIERRAS FILTRANTES"/>
    <s v="CC27TIERRAS FILTRANTES"/>
    <n v="0"/>
    <n v="0"/>
    <n v="9"/>
    <n v="10"/>
    <x v="9"/>
    <s v="PERSONAL"/>
  </r>
  <r>
    <d v="2026-02-03T00:00:00"/>
    <s v="Exportdeniv Internacional Sa"/>
    <s v="FA-A 00002-00000604"/>
    <n v="-3455620.34"/>
    <s v="OC 0001-00004507: SERVICIOS_x000a_Almacenaje cargas generales 1/26"/>
    <n v="3969.24"/>
    <n v="870.6"/>
    <s v="UN "/>
    <s v="SERVICIOS"/>
    <x v="0"/>
    <s v="VARIABLE"/>
    <s v="DIRECTO"/>
    <n v="0"/>
    <s v="CC11"/>
    <s v="gastos_produccion"/>
    <n v="1"/>
    <s v="EXPORTACION"/>
    <n v="1"/>
    <n v="-3455620.34"/>
    <n v="3969.24"/>
    <s v="APERTURADO POR EMPRESA"/>
    <s v="EXPORTACION"/>
    <s v="CC11EXPORTACION"/>
    <n v="1"/>
    <n v="3455620.34"/>
    <n v="5"/>
    <n v="13"/>
    <x v="0"/>
    <s v="SERVICIOS"/>
  </r>
  <r>
    <d v="2026-02-28T00:00:00"/>
    <s v="WORMS-RRHH"/>
    <s v="LOPEZ CAMARGO BERLITZ, BEATRIZ"/>
    <n v="-3415916.0836999998"/>
    <s v="LABORATORIO"/>
    <n v="1"/>
    <n v="3415916.0836735903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415916.0836999998"/>
    <n v="1"/>
    <s v="APERTURADO POR EMPRESA"/>
    <s v="BACHAS"/>
    <s v="CC17BACHAS"/>
    <n v="0.05"/>
    <n v="170795.80418500002"/>
    <n v="1"/>
    <n v="10"/>
    <x v="1"/>
    <s v="PERSONAL"/>
  </r>
  <r>
    <d v="2026-02-28T00:00:00"/>
    <s v="WORMS-RRHH"/>
    <s v="LOPEZ CAMARGO BERLITZ, BEATRIZ"/>
    <n v="-3415916.0836999998"/>
    <s v="LABORATORIO"/>
    <n v="1"/>
    <n v="3415916.0836735903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415916.0836999998"/>
    <n v="1"/>
    <s v="APERTURADO POR EMPRESA"/>
    <s v="DISPOSICION FINAL DE R. LIQUIDOS"/>
    <s v="CC17DISPOSICION FINAL DE R. LIQUIDOS"/>
    <n v="0.06"/>
    <n v="204954.96502199999"/>
    <n v="3"/>
    <n v="10"/>
    <x v="3"/>
    <s v="PERSONAL"/>
  </r>
  <r>
    <d v="2026-02-28T00:00:00"/>
    <s v="WORMS-RRHH"/>
    <s v="LOPEZ CAMARGO BERLITZ, BEATRIZ"/>
    <n v="-3415916.0836999998"/>
    <s v="LABORATORIO"/>
    <n v="1"/>
    <n v="3415916.0836735903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415916.0836999998"/>
    <n v="1"/>
    <s v="APERTURADO POR EMPRESA"/>
    <s v="EXPORTACION"/>
    <s v="CC17EXPORTACION"/>
    <n v="0.63"/>
    <n v="2152027.132731"/>
    <n v="5"/>
    <n v="10"/>
    <x v="0"/>
    <s v="PERSONAL"/>
  </r>
  <r>
    <d v="2026-02-28T00:00:00"/>
    <s v="WORMS-RRHH"/>
    <s v="LOPEZ CAMARGO BERLITZ, BEATRIZ"/>
    <n v="-3415916.0836999998"/>
    <s v="LABORATORIO"/>
    <n v="1"/>
    <n v="3415916.0836735903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415916.0836999998"/>
    <n v="1"/>
    <s v="APERTURADO POR EMPRESA"/>
    <s v="NFU"/>
    <s v="CC17NFU"/>
    <n v="0.05"/>
    <n v="170795.80418500002"/>
    <n v="6"/>
    <n v="10"/>
    <x v="7"/>
    <s v="PERSONAL"/>
  </r>
  <r>
    <d v="2026-02-28T00:00:00"/>
    <s v="WORMS-RRHH"/>
    <s v="LOPEZ CAMARGO BERLITZ, BEATRIZ"/>
    <n v="-3415916.0836999998"/>
    <s v="LABORATORIO"/>
    <n v="1"/>
    <n v="3415916.0836735903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415916.0836999998"/>
    <n v="1"/>
    <s v="APERTURADO POR EMPRESA"/>
    <s v="PILETAS"/>
    <s v="CC17PILETAS"/>
    <n v="0.14000000000000001"/>
    <n v="478228.25171800004"/>
    <n v="7"/>
    <n v="10"/>
    <x v="8"/>
    <s v="PERSONAL"/>
  </r>
  <r>
    <d v="2026-02-28T00:00:00"/>
    <s v="WORMS-RRHH"/>
    <s v="LOPEZ CAMARGO BERLITZ, BEATRIZ"/>
    <n v="-3415916.0836999998"/>
    <s v="LABORATORIO"/>
    <n v="1"/>
    <n v="3415916.0836735903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415916.0836999998"/>
    <n v="1"/>
    <s v="APERTURADO POR EMPRESA"/>
    <s v="REACTORES"/>
    <s v="CC17REACTORES"/>
    <n v="7.0000000000000007E-2"/>
    <n v="239114.12585900002"/>
    <n v="8"/>
    <n v="10"/>
    <x v="2"/>
    <s v="PERSONAL"/>
  </r>
  <r>
    <d v="2026-02-28T00:00:00"/>
    <s v="WORMS-RRHH"/>
    <s v="PELUZZA, CLAUDIA"/>
    <n v="-3387545.4304"/>
    <s v="ADMINISTRACION"/>
    <n v="1"/>
    <n v="3387545.430379746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387545.4304"/>
    <n v="1"/>
    <s v="APERTURADO POR EMPRESA"/>
    <s v="BACHAS"/>
    <s v="CC15BACHAS"/>
    <n v="7.7777777777777779E-2"/>
    <n v="263475.75569777779"/>
    <n v="1"/>
    <n v="10"/>
    <x v="1"/>
    <s v="PERSONAL"/>
  </r>
  <r>
    <d v="2026-02-28T00:00:00"/>
    <s v="WORMS-RRHH"/>
    <s v="PELUZZA, CLAUDIA"/>
    <n v="-3387545.4304"/>
    <s v="ADMINISTRACION"/>
    <n v="1"/>
    <n v="3387545.430379746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387545.4304"/>
    <n v="1"/>
    <s v="APERTURADO POR EMPRESA"/>
    <s v="CEREAL Y POLVILLO"/>
    <s v="CC15CEREAL Y POLVILLO"/>
    <n v="7.7777777777777779E-2"/>
    <n v="263475.75569777779"/>
    <n v="2"/>
    <n v="10"/>
    <x v="4"/>
    <s v="PERSONAL"/>
  </r>
  <r>
    <d v="2026-02-28T00:00:00"/>
    <s v="WORMS-RRHH"/>
    <s v="PELUZZA, CLAUDIA"/>
    <n v="-3387545.4304"/>
    <s v="ADMINISTRACION"/>
    <n v="1"/>
    <n v="3387545.430379746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387545.4304"/>
    <n v="1"/>
    <s v="APERTURADO POR EMPRESA"/>
    <s v="COMPOST Y FERTILIZANTES"/>
    <s v="CC15COMPOST Y FERTILIZANTES"/>
    <n v="7.7777777777777779E-2"/>
    <n v="263475.75569777779"/>
    <n v="10"/>
    <n v="10"/>
    <x v="5"/>
    <s v="PERSONAL"/>
  </r>
  <r>
    <d v="2026-02-28T00:00:00"/>
    <s v="WORMS-RRHH"/>
    <s v="PELUZZA, CLAUDIA"/>
    <n v="-3387545.4304"/>
    <s v="ADMINISTRACION"/>
    <n v="1"/>
    <n v="3387545.430379746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387545.4304"/>
    <n v="1"/>
    <s v="APERTURADO POR EMPRESA"/>
    <s v="DISPOSICION FINAL DE R. LIQUIDOS"/>
    <s v="CC15DISPOSICION FINAL DE R. LIQUIDOS"/>
    <n v="7.7777777777777779E-2"/>
    <n v="263475.75569777779"/>
    <n v="3"/>
    <n v="10"/>
    <x v="3"/>
    <s v="PERSONAL"/>
  </r>
  <r>
    <d v="2026-02-28T00:00:00"/>
    <s v="WORMS-RRHH"/>
    <s v="PELUZZA, CLAUDIA"/>
    <n v="-3387545.4304"/>
    <s v="ADMINISTRACION"/>
    <n v="1"/>
    <n v="3387545.430379746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387545.4304"/>
    <n v="1"/>
    <s v="APERTURADO POR EMPRESA"/>
    <s v="DISPOSICION FINAL DE R. SOLIDOS"/>
    <s v="CC15DISPOSICION FINAL DE R. SOLIDOS"/>
    <n v="7.7777777777777779E-2"/>
    <n v="263475.75569777779"/>
    <n v="4"/>
    <n v="10"/>
    <x v="6"/>
    <s v="PERSONAL"/>
  </r>
  <r>
    <d v="2026-02-28T00:00:00"/>
    <s v="WORMS-RRHH"/>
    <s v="PELUZZA, CLAUDIA"/>
    <n v="-3387545.4304"/>
    <s v="ADMINISTRACION"/>
    <n v="1"/>
    <n v="3387545.430379746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387545.4304"/>
    <n v="1"/>
    <s v="APERTURADO POR EMPRESA"/>
    <s v="EXPORTACION"/>
    <s v="CC15EXPORTACION"/>
    <n v="7.7777777777777779E-2"/>
    <n v="263475.75569777779"/>
    <n v="5"/>
    <n v="10"/>
    <x v="0"/>
    <s v="PERSONAL"/>
  </r>
  <r>
    <d v="2026-02-28T00:00:00"/>
    <s v="WORMS-RRHH"/>
    <s v="PELUZZA, CLAUDIA"/>
    <n v="-3387545.4304"/>
    <s v="ADMINISTRACION"/>
    <n v="1"/>
    <n v="3387545.430379746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387545.4304"/>
    <n v="1"/>
    <s v="APERTURADO POR EMPRESA"/>
    <s v="NFU"/>
    <s v="CC15NFU"/>
    <n v="7.7777777777777779E-2"/>
    <n v="263475.75569777779"/>
    <n v="6"/>
    <n v="10"/>
    <x v="7"/>
    <s v="PERSONAL"/>
  </r>
  <r>
    <d v="2026-02-28T00:00:00"/>
    <s v="WORMS-RRHH"/>
    <s v="PELUZZA, CLAUDIA"/>
    <n v="-3387545.4304"/>
    <s v="ADMINISTRACION"/>
    <n v="1"/>
    <n v="3387545.430379746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387545.4304"/>
    <n v="1"/>
    <s v="APERTURADO POR EMPRESA"/>
    <s v="PILETAS"/>
    <s v="CC15PILETAS"/>
    <n v="7.7777777777777779E-2"/>
    <n v="263475.75569777779"/>
    <n v="7"/>
    <n v="10"/>
    <x v="8"/>
    <s v="PERSONAL"/>
  </r>
  <r>
    <d v="2026-02-28T00:00:00"/>
    <s v="WORMS-RRHH"/>
    <s v="PELUZZA, CLAUDIA"/>
    <n v="-3387545.4304"/>
    <s v="ADMINISTRACION"/>
    <n v="1"/>
    <n v="3387545.430379746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387545.4304"/>
    <n v="1"/>
    <s v="APERTURADO POR EMPRESA"/>
    <s v="REACTORES"/>
    <s v="CC15REACTORES"/>
    <n v="7.7777777777777779E-2"/>
    <n v="263475.75569777779"/>
    <n v="8"/>
    <n v="10"/>
    <x v="2"/>
    <s v="PERSONAL"/>
  </r>
  <r>
    <d v="2026-02-28T00:00:00"/>
    <s v="WORMS-RRHH"/>
    <s v="PELUZZA, CLAUDIA"/>
    <n v="-3387545.4304"/>
    <s v="ADMINISTRACION"/>
    <n v="1"/>
    <n v="3387545.430379746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387545.4304"/>
    <n v="1"/>
    <s v="APERTURADO POR EMPRESA"/>
    <s v="TIERRAS FILTRANTES"/>
    <s v="CC15TIERRAS FILTRANTES"/>
    <n v="0"/>
    <n v="0"/>
    <n v="9"/>
    <n v="10"/>
    <x v="9"/>
    <s v="PERSONAL"/>
  </r>
  <r>
    <d v="2026-02-28T00:00:00"/>
    <s v="MARTINS, JOAQUIN"/>
    <s v="prod10"/>
    <n v="-3363750"/>
    <s v=" NAFTA"/>
    <n v="2250"/>
    <n v="1495"/>
    <s v="Lts"/>
    <s v="ENERGIA"/>
    <x v="0"/>
    <s v="VARIABLE"/>
    <s v="DIRECTO"/>
    <n v="0"/>
    <s v="CC4"/>
    <s v="gastos_rrhh"/>
    <n v="1"/>
    <s v="PILETAS"/>
    <n v="1"/>
    <n v="-3363750"/>
    <n v="2250"/>
    <s v="APERTURADO POR EMPRESA"/>
    <s v="PILETAS"/>
    <s v="CC4PILETAS"/>
    <n v="1"/>
    <n v="3363750"/>
    <n v="7"/>
    <n v="1"/>
    <x v="8"/>
    <s v="ENERGIA"/>
  </r>
  <r>
    <d v="2026-02-28T00:00:00"/>
    <s v="WORMS-RRHH"/>
    <s v="CHIANEA ERWIN"/>
    <n v="-3349666.3095999998"/>
    <s v="PRODUCCION"/>
    <n v="1"/>
    <n v="3349666.3095735903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3349666.3095999998"/>
    <n v="1"/>
    <s v="APERTURADO POR EMPRESA"/>
    <s v="BACHAS"/>
    <s v="CC28BACHAS"/>
    <n v="0.1111"/>
    <n v="372147.92699656001"/>
    <n v="1"/>
    <n v="10"/>
    <x v="1"/>
    <s v="PERSONAL"/>
  </r>
  <r>
    <d v="2026-02-28T00:00:00"/>
    <s v="WORMS-RRHH"/>
    <s v="CHIANEA ERWIN"/>
    <n v="-3349666.3095999998"/>
    <s v="PRODUCCION"/>
    <n v="1"/>
    <n v="3349666.3095735903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3349666.3095999998"/>
    <n v="1"/>
    <s v="APERTURADO POR EMPRESA"/>
    <s v="CEREAL &amp; POLVILLO"/>
    <s v="CC28CEREAL &amp; POLVILLO"/>
    <n v="0.1111"/>
    <n v="372147.92699656001"/>
    <n v="2"/>
    <n v="10"/>
    <x v="4"/>
    <s v="PERSONAL"/>
  </r>
  <r>
    <d v="2026-02-28T00:00:00"/>
    <s v="WORMS-RRHH"/>
    <s v="CHIANEA ERWIN"/>
    <n v="-3349666.3095999998"/>
    <s v="PRODUCCION"/>
    <n v="1"/>
    <n v="3349666.3095735903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3349666.3095999998"/>
    <n v="1"/>
    <s v="APERTURADO POR EMPRESA"/>
    <s v="COMPOST &amp; FERTILIZANTES"/>
    <s v="CC28COMPOST &amp; FERTILIZANTES"/>
    <n v="0.1111"/>
    <n v="372147.92699656001"/>
    <n v="10"/>
    <n v="10"/>
    <x v="5"/>
    <s v="PERSONAL"/>
  </r>
  <r>
    <d v="2026-02-28T00:00:00"/>
    <s v="WORMS-RRHH"/>
    <s v="CHIANEA ERWIN"/>
    <n v="-3349666.3095999998"/>
    <s v="PRODUCCION"/>
    <n v="1"/>
    <n v="3349666.3095735903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3349666.3095999998"/>
    <n v="1"/>
    <s v="APERTURADO POR EMPRESA"/>
    <s v="DISPOSICIÓN FINAL RESIDUOS LIQUIDOS"/>
    <s v="CC28DISPOSICIÓN FINAL RESIDUOS LIQUIDOS"/>
    <n v="0.1111"/>
    <n v="372147.92699656001"/>
    <n v="3"/>
    <n v="10"/>
    <x v="3"/>
    <s v="PERSONAL"/>
  </r>
  <r>
    <d v="2026-02-28T00:00:00"/>
    <s v="WORMS-RRHH"/>
    <s v="CHIANEA ERWIN"/>
    <n v="-3349666.3095999998"/>
    <s v="PRODUCCION"/>
    <n v="1"/>
    <n v="3349666.3095735903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3349666.3095999998"/>
    <n v="1"/>
    <s v="APERTURADO POR EMPRESA"/>
    <s v="DISPOSICIÓN FINAL RESIDUOS SOLIDOS"/>
    <s v="CC28DISPOSICIÓN FINAL RESIDUOS SOLIDOS"/>
    <n v="0.1111"/>
    <n v="372147.92699656001"/>
    <n v="4"/>
    <n v="10"/>
    <x v="6"/>
    <s v="PERSONAL"/>
  </r>
  <r>
    <d v="2026-02-28T00:00:00"/>
    <s v="WORMS-RRHH"/>
    <s v="CHIANEA ERWIN"/>
    <n v="-3349666.3095999998"/>
    <s v="PRODUCCION"/>
    <n v="1"/>
    <n v="3349666.3095735903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3349666.3095999998"/>
    <n v="1"/>
    <s v="APERTURADO POR EMPRESA"/>
    <s v="EXPORTACION"/>
    <s v="CC28EXPORTACION"/>
    <n v="0.1111"/>
    <n v="372147.92699656001"/>
    <n v="5"/>
    <n v="10"/>
    <x v="0"/>
    <s v="PERSONAL"/>
  </r>
  <r>
    <d v="2026-02-28T00:00:00"/>
    <s v="WORMS-RRHH"/>
    <s v="CHIANEA ERWIN"/>
    <n v="-3349666.3095999998"/>
    <s v="PRODUCCION"/>
    <n v="1"/>
    <n v="3349666.3095735903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3349666.3095999998"/>
    <n v="1"/>
    <s v="APERTURADO POR EMPRESA"/>
    <s v="NFU"/>
    <s v="CC28NFU"/>
    <n v="0.1111"/>
    <n v="372147.92699656001"/>
    <n v="6"/>
    <n v="10"/>
    <x v="7"/>
    <s v="PERSONAL"/>
  </r>
  <r>
    <d v="2026-02-28T00:00:00"/>
    <s v="WORMS-RRHH"/>
    <s v="CHIANEA ERWIN"/>
    <n v="-3349666.3095999998"/>
    <s v="PRODUCCION"/>
    <n v="1"/>
    <n v="3349666.3095735903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3349666.3095999998"/>
    <n v="1"/>
    <s v="APERTURADO POR EMPRESA"/>
    <s v="PILETAS"/>
    <s v="CC28PILETAS"/>
    <n v="0.1111"/>
    <n v="372147.92699656001"/>
    <n v="7"/>
    <n v="10"/>
    <x v="8"/>
    <s v="PERSONAL"/>
  </r>
  <r>
    <d v="2026-02-28T00:00:00"/>
    <s v="WORMS-RRHH"/>
    <s v="CHIANEA ERWIN"/>
    <n v="-3349666.3095999998"/>
    <s v="PRODUCCION"/>
    <n v="1"/>
    <n v="3349666.3095735903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3349666.3095999998"/>
    <n v="1"/>
    <s v="APERTURADO POR EMPRESA"/>
    <s v="REACTORES"/>
    <s v="CC28REACTORES"/>
    <n v="0.1111"/>
    <n v="372147.92699656001"/>
    <n v="8"/>
    <n v="10"/>
    <x v="2"/>
    <s v="PERSONAL"/>
  </r>
  <r>
    <d v="2026-02-28T00:00:00"/>
    <s v="WORMS-RRHH"/>
    <s v="CHIANEA ERWIN"/>
    <n v="-3349666.3095999998"/>
    <s v="PRODUCCION"/>
    <n v="1"/>
    <n v="3349666.3095735903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3349666.3095999998"/>
    <n v="1"/>
    <s v="APERTURADO POR EMPRESA"/>
    <s v="TIERRAS FILTRANTES"/>
    <s v="CC28TIERRAS FILTRANTES"/>
    <n v="0"/>
    <n v="0"/>
    <n v="9"/>
    <n v="10"/>
    <x v="9"/>
    <s v="PERSONAL"/>
  </r>
  <r>
    <d v="2026-02-28T00:00:00"/>
    <s v="WORMS-RRHH"/>
    <s v="ISOLA, GIULIANA"/>
    <n v="-3167989.9956999999"/>
    <s v="ADMINISTRACION"/>
    <n v="1"/>
    <n v="3167989.99569359"/>
    <s v="#RRHH"/>
    <s v="PERSONAL"/>
    <x v="0"/>
    <n v="0"/>
    <n v="0"/>
    <n v="0"/>
    <s v="CC15"/>
    <s v="gastos_impuestos"/>
    <n v="11"/>
    <s v="BACHAS, CEREAL Y POLVILLO, COMPOST Y FERTILIZANTES, DISPOSICION FINAL DE R. LIQUIDOS, DISPOSICION FINAL DE R. SOLIDOS, EXPORTACION, NFU, PILETAS, REACTORES, TIERRAS FILTRANTES"/>
    <n v="1"/>
    <n v="-3167989.9956999999"/>
    <n v="1"/>
    <s v="APERTURADO POR EMPRESA"/>
    <s v="BACHAS"/>
    <s v="CC15BACHAS"/>
    <n v="7.7777777777777779E-2"/>
    <n v="246399.22188777776"/>
    <n v="1"/>
    <n v="10"/>
    <x v="1"/>
    <s v="PERSONAL"/>
  </r>
  <r>
    <d v="2026-02-28T00:00:00"/>
    <s v="WORMS-RRHH"/>
    <s v="ISOLA, GIULIANA"/>
    <n v="-3167989.9956999999"/>
    <s v="ADMINISTRACION"/>
    <n v="1"/>
    <n v="3167989.99569359"/>
    <s v="#RRHH"/>
    <s v="PERSONAL"/>
    <x v="0"/>
    <n v="0"/>
    <n v="0"/>
    <n v="0"/>
    <s v="CC15"/>
    <s v="gastos_impuestos"/>
    <n v="11"/>
    <s v="BACHAS, CEREAL Y POLVILLO, COMPOST Y FERTILIZANTES, DISPOSICION FINAL DE R. LIQUIDOS, DISPOSICION FINAL DE R. SOLIDOS, EXPORTACION, NFU, PILETAS, REACTORES, TIERRAS FILTRANTES"/>
    <n v="1"/>
    <n v="-3167989.9956999999"/>
    <n v="1"/>
    <s v="APERTURADO POR EMPRESA"/>
    <s v="CEREAL Y POLVILLO"/>
    <s v="CC15CEREAL Y POLVILLO"/>
    <n v="7.7777777777777779E-2"/>
    <n v="246399.22188777776"/>
    <n v="2"/>
    <n v="10"/>
    <x v="4"/>
    <s v="PERSONAL"/>
  </r>
  <r>
    <d v="2026-02-28T00:00:00"/>
    <s v="WORMS-RRHH"/>
    <s v="ISOLA, GIULIANA"/>
    <n v="-3167989.9956999999"/>
    <s v="ADMINISTRACION"/>
    <n v="1"/>
    <n v="3167989.99569359"/>
    <s v="#RRHH"/>
    <s v="PERSONAL"/>
    <x v="0"/>
    <n v="0"/>
    <n v="0"/>
    <n v="0"/>
    <s v="CC15"/>
    <s v="gastos_impuestos"/>
    <n v="11"/>
    <s v="BACHAS, CEREAL Y POLVILLO, COMPOST Y FERTILIZANTES, DISPOSICION FINAL DE R. LIQUIDOS, DISPOSICION FINAL DE R. SOLIDOS, EXPORTACION, NFU, PILETAS, REACTORES, TIERRAS FILTRANTES"/>
    <n v="1"/>
    <n v="-3167989.9956999999"/>
    <n v="1"/>
    <s v="APERTURADO POR EMPRESA"/>
    <s v="COMPOST Y FERTILIZANTES"/>
    <s v="CC15COMPOST Y FERTILIZANTES"/>
    <n v="7.7777777777777779E-2"/>
    <n v="246399.22188777776"/>
    <n v="10"/>
    <n v="10"/>
    <x v="5"/>
    <s v="PERSONAL"/>
  </r>
  <r>
    <d v="2026-02-28T00:00:00"/>
    <s v="WORMS-RRHH"/>
    <s v="ISOLA, GIULIANA"/>
    <n v="-3167989.9956999999"/>
    <s v="ADMINISTRACION"/>
    <n v="1"/>
    <n v="3167989.99569359"/>
    <s v="#RRHH"/>
    <s v="PERSONAL"/>
    <x v="0"/>
    <n v="0"/>
    <n v="0"/>
    <n v="0"/>
    <s v="CC15"/>
    <s v="gastos_impuestos"/>
    <n v="11"/>
    <s v="BACHAS, CEREAL Y POLVILLO, COMPOST Y FERTILIZANTES, DISPOSICION FINAL DE R. LIQUIDOS, DISPOSICION FINAL DE R. SOLIDOS, EXPORTACION, NFU, PILETAS, REACTORES, TIERRAS FILTRANTES"/>
    <n v="1"/>
    <n v="-3167989.9956999999"/>
    <n v="1"/>
    <s v="APERTURADO POR EMPRESA"/>
    <s v="DISPOSICION FINAL DE R. LIQUIDOS"/>
    <s v="CC15DISPOSICION FINAL DE R. LIQUIDOS"/>
    <n v="7.7777777777777779E-2"/>
    <n v="246399.22188777776"/>
    <n v="3"/>
    <n v="10"/>
    <x v="3"/>
    <s v="PERSONAL"/>
  </r>
  <r>
    <d v="2026-02-28T00:00:00"/>
    <s v="WORMS-RRHH"/>
    <s v="ISOLA, GIULIANA"/>
    <n v="-3167989.9956999999"/>
    <s v="ADMINISTRACION"/>
    <n v="1"/>
    <n v="3167989.99569359"/>
    <s v="#RRHH"/>
    <s v="PERSONAL"/>
    <x v="0"/>
    <n v="0"/>
    <n v="0"/>
    <n v="0"/>
    <s v="CC15"/>
    <s v="gastos_impuestos"/>
    <n v="11"/>
    <s v="BACHAS, CEREAL Y POLVILLO, COMPOST Y FERTILIZANTES, DISPOSICION FINAL DE R. LIQUIDOS, DISPOSICION FINAL DE R. SOLIDOS, EXPORTACION, NFU, PILETAS, REACTORES, TIERRAS FILTRANTES"/>
    <n v="1"/>
    <n v="-3167989.9956999999"/>
    <n v="1"/>
    <s v="APERTURADO POR EMPRESA"/>
    <s v="DISPOSICION FINAL DE R. SOLIDOS"/>
    <s v="CC15DISPOSICION FINAL DE R. SOLIDOS"/>
    <n v="7.7777777777777779E-2"/>
    <n v="246399.22188777776"/>
    <n v="4"/>
    <n v="10"/>
    <x v="6"/>
    <s v="PERSONAL"/>
  </r>
  <r>
    <d v="2026-02-28T00:00:00"/>
    <s v="WORMS-RRHH"/>
    <s v="ISOLA, GIULIANA"/>
    <n v="-3167989.9956999999"/>
    <s v="ADMINISTRACION"/>
    <n v="1"/>
    <n v="3167989.99569359"/>
    <s v="#RRHH"/>
    <s v="PERSONAL"/>
    <x v="0"/>
    <n v="0"/>
    <n v="0"/>
    <n v="0"/>
    <s v="CC15"/>
    <s v="gastos_impuestos"/>
    <n v="11"/>
    <s v="BACHAS, CEREAL Y POLVILLO, COMPOST Y FERTILIZANTES, DISPOSICION FINAL DE R. LIQUIDOS, DISPOSICION FINAL DE R. SOLIDOS, EXPORTACION, NFU, PILETAS, REACTORES, TIERRAS FILTRANTES"/>
    <n v="1"/>
    <n v="-3167989.9956999999"/>
    <n v="1"/>
    <s v="APERTURADO POR EMPRESA"/>
    <s v="EXPORTACION"/>
    <s v="CC15EXPORTACION"/>
    <n v="7.7777777777777779E-2"/>
    <n v="246399.22188777776"/>
    <n v="5"/>
    <n v="10"/>
    <x v="0"/>
    <s v="PERSONAL"/>
  </r>
  <r>
    <d v="2026-02-28T00:00:00"/>
    <s v="WORMS-RRHH"/>
    <s v="ISOLA, GIULIANA"/>
    <n v="-3167989.9956999999"/>
    <s v="ADMINISTRACION"/>
    <n v="1"/>
    <n v="3167989.99569359"/>
    <s v="#RRHH"/>
    <s v="PERSONAL"/>
    <x v="0"/>
    <n v="0"/>
    <n v="0"/>
    <n v="0"/>
    <s v="CC15"/>
    <s v="gastos_impuestos"/>
    <n v="11"/>
    <s v="BACHAS, CEREAL Y POLVILLO, COMPOST Y FERTILIZANTES, DISPOSICION FINAL DE R. LIQUIDOS, DISPOSICION FINAL DE R. SOLIDOS, EXPORTACION, NFU, PILETAS, REACTORES, TIERRAS FILTRANTES"/>
    <n v="1"/>
    <n v="-3167989.9956999999"/>
    <n v="1"/>
    <s v="APERTURADO POR EMPRESA"/>
    <s v="NFU"/>
    <s v="CC15NFU"/>
    <n v="7.7777777777777779E-2"/>
    <n v="246399.22188777776"/>
    <n v="6"/>
    <n v="10"/>
    <x v="7"/>
    <s v="PERSONAL"/>
  </r>
  <r>
    <d v="2026-02-28T00:00:00"/>
    <s v="WORMS-RRHH"/>
    <s v="ISOLA, GIULIANA"/>
    <n v="-3167989.9956999999"/>
    <s v="ADMINISTRACION"/>
    <n v="1"/>
    <n v="3167989.99569359"/>
    <s v="#RRHH"/>
    <s v="PERSONAL"/>
    <x v="0"/>
    <n v="0"/>
    <n v="0"/>
    <n v="0"/>
    <s v="CC15"/>
    <s v="gastos_impuestos"/>
    <n v="11"/>
    <s v="BACHAS, CEREAL Y POLVILLO, COMPOST Y FERTILIZANTES, DISPOSICION FINAL DE R. LIQUIDOS, DISPOSICION FINAL DE R. SOLIDOS, EXPORTACION, NFU, PILETAS, REACTORES, TIERRAS FILTRANTES"/>
    <n v="1"/>
    <n v="-3167989.9956999999"/>
    <n v="1"/>
    <s v="APERTURADO POR EMPRESA"/>
    <s v="PILETAS"/>
    <s v="CC15PILETAS"/>
    <n v="7.7777777777777779E-2"/>
    <n v="246399.22188777776"/>
    <n v="7"/>
    <n v="10"/>
    <x v="8"/>
    <s v="PERSONAL"/>
  </r>
  <r>
    <d v="2026-02-28T00:00:00"/>
    <s v="WORMS-RRHH"/>
    <s v="ISOLA, GIULIANA"/>
    <n v="-3167989.9956999999"/>
    <s v="ADMINISTRACION"/>
    <n v="1"/>
    <n v="3167989.99569359"/>
    <s v="#RRHH"/>
    <s v="PERSONAL"/>
    <x v="0"/>
    <n v="0"/>
    <n v="0"/>
    <n v="0"/>
    <s v="CC15"/>
    <s v="gastos_impuestos"/>
    <n v="11"/>
    <s v="BACHAS, CEREAL Y POLVILLO, COMPOST Y FERTILIZANTES, DISPOSICION FINAL DE R. LIQUIDOS, DISPOSICION FINAL DE R. SOLIDOS, EXPORTACION, NFU, PILETAS, REACTORES, TIERRAS FILTRANTES"/>
    <n v="1"/>
    <n v="-3167989.9956999999"/>
    <n v="1"/>
    <s v="APERTURADO POR EMPRESA"/>
    <s v="REACTORES"/>
    <s v="CC15REACTORES"/>
    <n v="7.7777777777777779E-2"/>
    <n v="246399.22188777776"/>
    <n v="8"/>
    <n v="10"/>
    <x v="2"/>
    <s v="PERSONAL"/>
  </r>
  <r>
    <d v="2026-02-28T00:00:00"/>
    <s v="WORMS-RRHH"/>
    <s v="ISOLA, GIULIANA"/>
    <n v="-3167989.9956999999"/>
    <s v="ADMINISTRACION"/>
    <n v="1"/>
    <n v="3167989.99569359"/>
    <s v="#RRHH"/>
    <s v="PERSONAL"/>
    <x v="0"/>
    <n v="0"/>
    <n v="0"/>
    <n v="0"/>
    <s v="CC15"/>
    <s v="gastos_impuestos"/>
    <n v="11"/>
    <s v="BACHAS, CEREAL Y POLVILLO, COMPOST Y FERTILIZANTES, DISPOSICION FINAL DE R. LIQUIDOS, DISPOSICION FINAL DE R. SOLIDOS, EXPORTACION, NFU, PILETAS, REACTORES, TIERRAS FILTRANTES"/>
    <n v="1"/>
    <n v="-3167989.9956999999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CULOTA ANDRES"/>
    <n v="-3102992.2573000002"/>
    <s v="ADMINISTRACION"/>
    <n v="1"/>
    <n v="3102992.257293589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102992.2573000002"/>
    <n v="1"/>
    <s v="APERTURADO POR EMPRESA"/>
    <s v="BACHAS"/>
    <s v="CC15BACHAS"/>
    <n v="7.7777777777777779E-2"/>
    <n v="241343.84223444446"/>
    <n v="1"/>
    <n v="10"/>
    <x v="1"/>
    <s v="PERSONAL"/>
  </r>
  <r>
    <d v="2026-02-28T00:00:00"/>
    <s v="WORMS-RRHH"/>
    <s v="CULOTA ANDRES"/>
    <n v="-3102992.2573000002"/>
    <s v="ADMINISTRACION"/>
    <n v="1"/>
    <n v="3102992.257293589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102992.2573000002"/>
    <n v="1"/>
    <s v="APERTURADO POR EMPRESA"/>
    <s v="CEREAL Y POLVILLO"/>
    <s v="CC15CEREAL Y POLVILLO"/>
    <n v="7.7777777777777779E-2"/>
    <n v="241343.84223444446"/>
    <n v="2"/>
    <n v="10"/>
    <x v="4"/>
    <s v="PERSONAL"/>
  </r>
  <r>
    <d v="2026-02-28T00:00:00"/>
    <s v="WORMS-RRHH"/>
    <s v="CULOTA ANDRES"/>
    <n v="-3102992.2573000002"/>
    <s v="ADMINISTRACION"/>
    <n v="1"/>
    <n v="3102992.257293589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102992.2573000002"/>
    <n v="1"/>
    <s v="APERTURADO POR EMPRESA"/>
    <s v="COMPOST Y FERTILIZANTES"/>
    <s v="CC15COMPOST Y FERTILIZANTES"/>
    <n v="7.7777777777777779E-2"/>
    <n v="241343.84223444446"/>
    <n v="10"/>
    <n v="10"/>
    <x v="5"/>
    <s v="PERSONAL"/>
  </r>
  <r>
    <d v="2026-02-28T00:00:00"/>
    <s v="WORMS-RRHH"/>
    <s v="CULOTA ANDRES"/>
    <n v="-3102992.2573000002"/>
    <s v="ADMINISTRACION"/>
    <n v="1"/>
    <n v="3102992.257293589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102992.2573000002"/>
    <n v="1"/>
    <s v="APERTURADO POR EMPRESA"/>
    <s v="DISPOSICION FINAL DE R. LIQUIDOS"/>
    <s v="CC15DISPOSICION FINAL DE R. LIQUIDOS"/>
    <n v="7.7777777777777779E-2"/>
    <n v="241343.84223444446"/>
    <n v="3"/>
    <n v="10"/>
    <x v="3"/>
    <s v="PERSONAL"/>
  </r>
  <r>
    <d v="2026-02-28T00:00:00"/>
    <s v="WORMS-RRHH"/>
    <s v="CULOTA ANDRES"/>
    <n v="-3102992.2573000002"/>
    <s v="ADMINISTRACION"/>
    <n v="1"/>
    <n v="3102992.257293589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102992.2573000002"/>
    <n v="1"/>
    <s v="APERTURADO POR EMPRESA"/>
    <s v="DISPOSICION FINAL DE R. SOLIDOS"/>
    <s v="CC15DISPOSICION FINAL DE R. SOLIDOS"/>
    <n v="7.7777777777777779E-2"/>
    <n v="241343.84223444446"/>
    <n v="4"/>
    <n v="10"/>
    <x v="6"/>
    <s v="PERSONAL"/>
  </r>
  <r>
    <d v="2026-02-28T00:00:00"/>
    <s v="WORMS-RRHH"/>
    <s v="CULOTA ANDRES"/>
    <n v="-3102992.2573000002"/>
    <s v="ADMINISTRACION"/>
    <n v="1"/>
    <n v="3102992.257293589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102992.2573000002"/>
    <n v="1"/>
    <s v="APERTURADO POR EMPRESA"/>
    <s v="EXPORTACION"/>
    <s v="CC15EXPORTACION"/>
    <n v="7.7777777777777779E-2"/>
    <n v="241343.84223444446"/>
    <n v="5"/>
    <n v="10"/>
    <x v="0"/>
    <s v="PERSONAL"/>
  </r>
  <r>
    <d v="2026-02-28T00:00:00"/>
    <s v="WORMS-RRHH"/>
    <s v="CULOTA ANDRES"/>
    <n v="-3102992.2573000002"/>
    <s v="ADMINISTRACION"/>
    <n v="1"/>
    <n v="3102992.257293589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102992.2573000002"/>
    <n v="1"/>
    <s v="APERTURADO POR EMPRESA"/>
    <s v="NFU"/>
    <s v="CC15NFU"/>
    <n v="7.7777777777777779E-2"/>
    <n v="241343.84223444446"/>
    <n v="6"/>
    <n v="10"/>
    <x v="7"/>
    <s v="PERSONAL"/>
  </r>
  <r>
    <d v="2026-02-28T00:00:00"/>
    <s v="WORMS-RRHH"/>
    <s v="CULOTA ANDRES"/>
    <n v="-3102992.2573000002"/>
    <s v="ADMINISTRACION"/>
    <n v="1"/>
    <n v="3102992.257293589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102992.2573000002"/>
    <n v="1"/>
    <s v="APERTURADO POR EMPRESA"/>
    <s v="PILETAS"/>
    <s v="CC15PILETAS"/>
    <n v="7.7777777777777779E-2"/>
    <n v="241343.84223444446"/>
    <n v="7"/>
    <n v="10"/>
    <x v="8"/>
    <s v="PERSONAL"/>
  </r>
  <r>
    <d v="2026-02-28T00:00:00"/>
    <s v="WORMS-RRHH"/>
    <s v="CULOTA ANDRES"/>
    <n v="-3102992.2573000002"/>
    <s v="ADMINISTRACION"/>
    <n v="1"/>
    <n v="3102992.257293589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102992.2573000002"/>
    <n v="1"/>
    <s v="APERTURADO POR EMPRESA"/>
    <s v="REACTORES"/>
    <s v="CC15REACTORES"/>
    <n v="7.7777777777777779E-2"/>
    <n v="241343.84223444446"/>
    <n v="8"/>
    <n v="10"/>
    <x v="2"/>
    <s v="PERSONAL"/>
  </r>
  <r>
    <d v="2026-02-28T00:00:00"/>
    <s v="WORMS-RRHH"/>
    <s v="CULOTA ANDRES"/>
    <n v="-3102992.2573000002"/>
    <s v="ADMINISTRACION"/>
    <n v="1"/>
    <n v="3102992.257293589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3102992.2573000002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LARREY VANINA"/>
    <n v="-3096266.9007000001"/>
    <s v="PORTERIA"/>
    <n v="1"/>
    <n v="3096266.9006735897"/>
    <s v="#RRHH"/>
    <s v="PERSONAL"/>
    <x v="0"/>
    <n v="0"/>
    <n v="0"/>
    <n v="0"/>
    <s v="CC22"/>
    <s v="gastos_produccion"/>
    <n v="7"/>
    <s v="BACHAS, COMPOST Y FERTILIZANTES, DISPOSICION FINAL DE R. LIQUIDOS, DISPOSICION FINAL DE R. SOLIDOS, EXPORTACION, NFU, REACTORES"/>
    <n v="1"/>
    <n v="-3096266.9007000001"/>
    <n v="1"/>
    <s v="APERTURADO POR EMPRESA"/>
    <s v="BACHAS"/>
    <s v="CC22BACHAS"/>
    <n v="0.02"/>
    <n v="61925.338014000001"/>
    <n v="1"/>
    <n v="10"/>
    <x v="1"/>
    <s v="PERSONAL"/>
  </r>
  <r>
    <d v="2026-02-28T00:00:00"/>
    <s v="WORMS-RRHH"/>
    <s v="LARREY VANINA"/>
    <n v="-3096266.9007000001"/>
    <s v="PORTERIA"/>
    <n v="1"/>
    <n v="3096266.9006735897"/>
    <s v="#RRHH"/>
    <s v="PERSONAL"/>
    <x v="0"/>
    <n v="0"/>
    <n v="0"/>
    <n v="0"/>
    <s v="CC22"/>
    <s v="gastos_produccion"/>
    <n v="7"/>
    <s v="BACHAS, COMPOST Y FERTILIZANTES, DISPOSICION FINAL DE R. LIQUIDOS, DISPOSICION FINAL DE R. SOLIDOS, EXPORTACION, NFU, REACTORES"/>
    <n v="1"/>
    <n v="-3096266.9007000001"/>
    <n v="1"/>
    <s v="APERTURADO POR EMPRESA"/>
    <s v="COMPOST Y FERTILIZANTES"/>
    <s v="CC22COMPOST Y FERTILIZANTES"/>
    <n v="2.1100000000000001E-2"/>
    <n v="65331.231604770008"/>
    <n v="10"/>
    <n v="10"/>
    <x v="5"/>
    <s v="PERSONAL"/>
  </r>
  <r>
    <d v="2026-02-28T00:00:00"/>
    <s v="WORMS-RRHH"/>
    <s v="LARREY VANINA"/>
    <n v="-3096266.9007000001"/>
    <s v="PORTERIA"/>
    <n v="1"/>
    <n v="3096266.9006735897"/>
    <s v="#RRHH"/>
    <s v="PERSONAL"/>
    <x v="0"/>
    <n v="0"/>
    <n v="0"/>
    <n v="0"/>
    <s v="CC22"/>
    <s v="gastos_produccion"/>
    <n v="7"/>
    <s v="BACHAS, COMPOST Y FERTILIZANTES, DISPOSICION FINAL DE R. LIQUIDOS, DISPOSICION FINAL DE R. SOLIDOS, EXPORTACION, NFU, REACTORES"/>
    <n v="1"/>
    <n v="-3096266.9007000001"/>
    <n v="1"/>
    <s v="APERTURADO POR EMPRESA"/>
    <s v="DISPOSICION FINAL DE R. LIQUIDOS"/>
    <s v="CC22DISPOSICION FINAL DE R. LIQUIDOS"/>
    <n v="0.57830000000000004"/>
    <n v="1790571.1486748101"/>
    <n v="3"/>
    <n v="10"/>
    <x v="3"/>
    <s v="PERSONAL"/>
  </r>
  <r>
    <d v="2026-02-28T00:00:00"/>
    <s v="WORMS-RRHH"/>
    <s v="LARREY VANINA"/>
    <n v="-3096266.9007000001"/>
    <s v="PORTERIA"/>
    <n v="1"/>
    <n v="3096266.9006735897"/>
    <s v="#RRHH"/>
    <s v="PERSONAL"/>
    <x v="0"/>
    <n v="0"/>
    <n v="0"/>
    <n v="0"/>
    <s v="CC22"/>
    <s v="gastos_produccion"/>
    <n v="7"/>
    <s v="BACHAS, COMPOST Y FERTILIZANTES, DISPOSICION FINAL DE R. LIQUIDOS, DISPOSICION FINAL DE R. SOLIDOS, EXPORTACION, NFU, REACTORES"/>
    <n v="1"/>
    <n v="-3096266.9007000001"/>
    <n v="1"/>
    <s v="APERTURADO POR EMPRESA"/>
    <s v="DISPOSICION FINAL DE R. SOLIDOS"/>
    <s v="CC22DISPOSICION FINAL DE R. SOLIDOS"/>
    <n v="0.23"/>
    <n v="712141.38716100005"/>
    <n v="4"/>
    <n v="10"/>
    <x v="6"/>
    <s v="PERSONAL"/>
  </r>
  <r>
    <d v="2026-02-28T00:00:00"/>
    <s v="WORMS-RRHH"/>
    <s v="LARREY VANINA"/>
    <n v="-3096266.9007000001"/>
    <s v="PORTERIA"/>
    <n v="1"/>
    <n v="3096266.9006735897"/>
    <s v="#RRHH"/>
    <s v="PERSONAL"/>
    <x v="0"/>
    <n v="0"/>
    <n v="0"/>
    <n v="0"/>
    <s v="CC22"/>
    <s v="gastos_produccion"/>
    <n v="7"/>
    <s v="BACHAS, COMPOST Y FERTILIZANTES, DISPOSICION FINAL DE R. LIQUIDOS, DISPOSICION FINAL DE R. SOLIDOS, EXPORTACION, NFU, REACTORES"/>
    <n v="1"/>
    <n v="-3096266.9007000001"/>
    <n v="1"/>
    <s v="APERTURADO POR EMPRESA"/>
    <s v="EXPORTACION"/>
    <s v="CC22EXPORTACION"/>
    <n v="0.10680000000000001"/>
    <n v="330681.30499476002"/>
    <n v="5"/>
    <n v="10"/>
    <x v="0"/>
    <s v="PERSONAL"/>
  </r>
  <r>
    <d v="2026-02-28T00:00:00"/>
    <s v="WORMS-RRHH"/>
    <s v="LARREY VANINA"/>
    <n v="-3096266.9007000001"/>
    <s v="PORTERIA"/>
    <n v="1"/>
    <n v="3096266.9006735897"/>
    <s v="#RRHH"/>
    <s v="PERSONAL"/>
    <x v="0"/>
    <n v="0"/>
    <n v="0"/>
    <n v="0"/>
    <s v="CC22"/>
    <s v="gastos_produccion"/>
    <n v="7"/>
    <s v="BACHAS, COMPOST Y FERTILIZANTES, DISPOSICION FINAL DE R. LIQUIDOS, DISPOSICION FINAL DE R. SOLIDOS, EXPORTACION, NFU, REACTORES"/>
    <n v="1"/>
    <n v="-3096266.9007000001"/>
    <n v="1"/>
    <s v="APERTURADO POR EMPRESA"/>
    <s v="NFU"/>
    <s v="CC22NFU"/>
    <n v="2.6100000000000002E-2"/>
    <n v="80812.56610827001"/>
    <n v="6"/>
    <n v="10"/>
    <x v="7"/>
    <s v="PERSONAL"/>
  </r>
  <r>
    <d v="2026-02-28T00:00:00"/>
    <s v="WORMS-RRHH"/>
    <s v="LARREY VANINA"/>
    <n v="-3096266.9007000001"/>
    <s v="PORTERIA"/>
    <n v="1"/>
    <n v="3096266.9006735897"/>
    <s v="#RRHH"/>
    <s v="PERSONAL"/>
    <x v="0"/>
    <n v="0"/>
    <n v="0"/>
    <n v="0"/>
    <s v="CC22"/>
    <s v="gastos_produccion"/>
    <n v="7"/>
    <s v="BACHAS, COMPOST Y FERTILIZANTES, DISPOSICION FINAL DE R. LIQUIDOS, DISPOSICION FINAL DE R. SOLIDOS, EXPORTACION, NFU, REACTORES"/>
    <n v="1"/>
    <n v="-3096266.9007000001"/>
    <n v="1"/>
    <s v="APERTURADO POR EMPRESA"/>
    <s v="REACTORES"/>
    <s v="CC22REACTORES"/>
    <n v="1.77E-2"/>
    <n v="54803.924142390002"/>
    <n v="8"/>
    <n v="10"/>
    <x v="2"/>
    <s v="PERSONAL"/>
  </r>
  <r>
    <d v="2026-02-28T00:00:00"/>
    <s v="WORMS-RRHH"/>
    <s v="PETERS CORZO, JOSE LUIS"/>
    <n v="-3091668.4021999999"/>
    <s v="LABORATORIO"/>
    <n v="1"/>
    <n v="3091668.4022335899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091668.4021999999"/>
    <n v="1"/>
    <s v="APERTURADO POR EMPRESA"/>
    <s v="BACHAS"/>
    <s v="CC17BACHAS"/>
    <n v="0.05"/>
    <n v="154583.42011000001"/>
    <n v="1"/>
    <n v="10"/>
    <x v="1"/>
    <s v="PERSONAL"/>
  </r>
  <r>
    <d v="2026-02-28T00:00:00"/>
    <s v="WORMS-RRHH"/>
    <s v="PETERS CORZO, JOSE LUIS"/>
    <n v="-3091668.4021999999"/>
    <s v="LABORATORIO"/>
    <n v="1"/>
    <n v="3091668.4022335899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091668.4021999999"/>
    <n v="1"/>
    <s v="APERTURADO POR EMPRESA"/>
    <s v="DISPOSICION FINAL DE R. LIQUIDOS"/>
    <s v="CC17DISPOSICION FINAL DE R. LIQUIDOS"/>
    <n v="0.06"/>
    <n v="185500.10413199998"/>
    <n v="3"/>
    <n v="10"/>
    <x v="3"/>
    <s v="PERSONAL"/>
  </r>
  <r>
    <d v="2026-02-28T00:00:00"/>
    <s v="WORMS-RRHH"/>
    <s v="PETERS CORZO, JOSE LUIS"/>
    <n v="-3091668.4021999999"/>
    <s v="LABORATORIO"/>
    <n v="1"/>
    <n v="3091668.4022335899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091668.4021999999"/>
    <n v="1"/>
    <s v="APERTURADO POR EMPRESA"/>
    <s v="EXPORTACION"/>
    <s v="CC17EXPORTACION"/>
    <n v="0.63"/>
    <n v="1947751.093386"/>
    <n v="5"/>
    <n v="10"/>
    <x v="0"/>
    <s v="PERSONAL"/>
  </r>
  <r>
    <d v="2026-02-28T00:00:00"/>
    <s v="WORMS-RRHH"/>
    <s v="PETERS CORZO, JOSE LUIS"/>
    <n v="-3091668.4021999999"/>
    <s v="LABORATORIO"/>
    <n v="1"/>
    <n v="3091668.4022335899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091668.4021999999"/>
    <n v="1"/>
    <s v="APERTURADO POR EMPRESA"/>
    <s v="NFU"/>
    <s v="CC17NFU"/>
    <n v="0.05"/>
    <n v="154583.42011000001"/>
    <n v="6"/>
    <n v="10"/>
    <x v="7"/>
    <s v="PERSONAL"/>
  </r>
  <r>
    <d v="2026-02-28T00:00:00"/>
    <s v="WORMS-RRHH"/>
    <s v="PETERS CORZO, JOSE LUIS"/>
    <n v="-3091668.4021999999"/>
    <s v="LABORATORIO"/>
    <n v="1"/>
    <n v="3091668.4022335899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091668.4021999999"/>
    <n v="1"/>
    <s v="APERTURADO POR EMPRESA"/>
    <s v="PILETAS"/>
    <s v="CC17PILETAS"/>
    <n v="0.14000000000000001"/>
    <n v="432833.57630800002"/>
    <n v="7"/>
    <n v="10"/>
    <x v="8"/>
    <s v="PERSONAL"/>
  </r>
  <r>
    <d v="2026-02-28T00:00:00"/>
    <s v="WORMS-RRHH"/>
    <s v="PETERS CORZO, JOSE LUIS"/>
    <n v="-3091668.4021999999"/>
    <s v="LABORATORIO"/>
    <n v="1"/>
    <n v="3091668.4022335899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3091668.4021999999"/>
    <n v="1"/>
    <s v="APERTURADO POR EMPRESA"/>
    <s v="REACTORES"/>
    <s v="CC17REACTORES"/>
    <n v="7.0000000000000007E-2"/>
    <n v="216416.78815400001"/>
    <n v="8"/>
    <n v="10"/>
    <x v="2"/>
    <s v="PERSONAL"/>
  </r>
  <r>
    <d v="2026-02-04T00:00:00"/>
    <s v="El Laboral Srl"/>
    <s v="FA-A 00001-00009552"/>
    <n v="-3091668.1"/>
    <s v="OC 0001-00004006: PERSONAL_x000a_Indumentaria_x000a_Remeras, pantalón gorras  "/>
    <n v="1"/>
    <n v="2555097.6"/>
    <s v="UN "/>
    <s v="PERSONAL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91668.1"/>
    <n v="1"/>
    <s v="APERTURADO POR EMPRESA"/>
    <s v="BACHAS"/>
    <s v="CC1BACHAS"/>
    <n v="3.2417236735101898E-2"/>
    <n v="100223.33670406269"/>
    <n v="1"/>
    <n v="10"/>
    <x v="1"/>
    <s v="PERSONAL"/>
  </r>
  <r>
    <d v="2026-02-04T00:00:00"/>
    <s v="El Laboral Srl"/>
    <s v="FA-A 00001-00009552"/>
    <n v="-3091668.1"/>
    <s v="OC 0001-00004006: PERSONAL_x000a_Indumentaria_x000a_Remeras, pantalón gorras  "/>
    <n v="1"/>
    <n v="2555097.6"/>
    <s v="UN "/>
    <s v="PERSONAL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91668.1"/>
    <n v="1"/>
    <s v="APERTURADO POR EMPRESA"/>
    <s v="CEREAL &amp; POLVILLO"/>
    <s v="CC1CEREAL &amp; POLVILLO"/>
    <n v="7.0597149630605652E-3"/>
    <n v="21826.295546387028"/>
    <n v="2"/>
    <n v="10"/>
    <x v="4"/>
    <s v="PERSONAL"/>
  </r>
  <r>
    <d v="2026-02-04T00:00:00"/>
    <s v="El Laboral Srl"/>
    <s v="FA-A 00001-00009552"/>
    <n v="-3091668.1"/>
    <s v="OC 0001-00004006: PERSONAL_x000a_Indumentaria_x000a_Remeras, pantalón gorras  "/>
    <n v="1"/>
    <n v="2555097.6"/>
    <s v="UN "/>
    <s v="PERSONAL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91668.1"/>
    <n v="1"/>
    <s v="APERTURADO POR EMPRESA"/>
    <s v="COMPOST &amp; FERTILIZANTES"/>
    <s v="CC1COMPOST &amp; FERTILIZANTES"/>
    <n v="4.0653249223577111E-4"/>
    <n v="1256.8635378588313"/>
    <n v="10"/>
    <n v="10"/>
    <x v="5"/>
    <s v="PERSONAL"/>
  </r>
  <r>
    <d v="2026-02-04T00:00:00"/>
    <s v="El Laboral Srl"/>
    <s v="FA-A 00001-00009552"/>
    <n v="-3091668.1"/>
    <s v="OC 0001-00004006: PERSONAL_x000a_Indumentaria_x000a_Remeras, pantalón gorras  "/>
    <n v="1"/>
    <n v="2555097.6"/>
    <s v="UN "/>
    <s v="PERSONAL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91668.1"/>
    <n v="1"/>
    <s v="APERTURADO POR EMPRESA"/>
    <s v="DISPOSICIÓN FINAL RESIDUOS LIQUIDOS"/>
    <s v="CC1DISPOSICIÓN FINAL RESIDUOS LIQUIDOS"/>
    <n v="5.9791078481547098E-2"/>
    <n v="184854.17000599561"/>
    <n v="3"/>
    <n v="10"/>
    <x v="3"/>
    <s v="PERSONAL"/>
  </r>
  <r>
    <d v="2026-02-04T00:00:00"/>
    <s v="El Laboral Srl"/>
    <s v="FA-A 00001-00009552"/>
    <n v="-3091668.1"/>
    <s v="OC 0001-00004006: PERSONAL_x000a_Indumentaria_x000a_Remeras, pantalón gorras  "/>
    <n v="1"/>
    <n v="2555097.6"/>
    <s v="UN "/>
    <s v="PERSONAL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91668.1"/>
    <n v="1"/>
    <s v="APERTURADO POR EMPRESA"/>
    <s v="DISPOSICIÓN FINAL RESIDUOS SOLIDOS"/>
    <s v="CC1DISPOSICIÓN FINAL RESIDUOS SOLIDOS"/>
    <n v="4.8738124634855849E-3"/>
    <n v="15068.210518740798"/>
    <n v="4"/>
    <n v="10"/>
    <x v="6"/>
    <s v="PERSONAL"/>
  </r>
  <r>
    <d v="2026-02-04T00:00:00"/>
    <s v="El Laboral Srl"/>
    <s v="FA-A 00001-00009552"/>
    <n v="-3091668.1"/>
    <s v="OC 0001-00004006: PERSONAL_x000a_Indumentaria_x000a_Remeras, pantalón gorras  "/>
    <n v="1"/>
    <n v="2555097.6"/>
    <s v="UN "/>
    <s v="PERSONAL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91668.1"/>
    <n v="1"/>
    <s v="APERTURADO POR EMPRESA"/>
    <s v="EXPORTACION"/>
    <s v="CC1EXPORTACION"/>
    <n v="0.73411048911804788"/>
    <n v="2269625.981081666"/>
    <n v="5"/>
    <n v="10"/>
    <x v="0"/>
    <s v="PERSONAL"/>
  </r>
  <r>
    <d v="2026-02-04T00:00:00"/>
    <s v="El Laboral Srl"/>
    <s v="FA-A 00001-00009552"/>
    <n v="-3091668.1"/>
    <s v="OC 0001-00004006: PERSONAL_x000a_Indumentaria_x000a_Remeras, pantalón gorras  "/>
    <n v="1"/>
    <n v="2555097.6"/>
    <s v="UN "/>
    <s v="PERSONAL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91668.1"/>
    <n v="1"/>
    <s v="APERTURADO POR EMPRESA"/>
    <s v="NFU"/>
    <s v="CC1NFU"/>
    <n v="1.4065386597374174E-2"/>
    <n v="43485.507057269278"/>
    <n v="6"/>
    <n v="10"/>
    <x v="7"/>
    <s v="PERSONAL"/>
  </r>
  <r>
    <d v="2026-02-04T00:00:00"/>
    <s v="El Laboral Srl"/>
    <s v="FA-A 00001-00009552"/>
    <n v="-3091668.1"/>
    <s v="OC 0001-00004006: PERSONAL_x000a_Indumentaria_x000a_Remeras, pantalón gorras  "/>
    <n v="1"/>
    <n v="2555097.6"/>
    <s v="UN "/>
    <s v="PERSONAL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91668.1"/>
    <n v="1"/>
    <s v="APERTURADO POR EMPRESA"/>
    <s v="PILETAS"/>
    <s v="CC1PILETAS"/>
    <n v="0.10760032914202722"/>
    <n v="332664.50515790592"/>
    <n v="7"/>
    <n v="10"/>
    <x v="8"/>
    <s v="PERSONAL"/>
  </r>
  <r>
    <d v="2026-02-04T00:00:00"/>
    <s v="El Laboral Srl"/>
    <s v="FA-A 00001-00009552"/>
    <n v="-3091668.1"/>
    <s v="OC 0001-00004006: PERSONAL_x000a_Indumentaria_x000a_Remeras, pantalón gorras  "/>
    <n v="1"/>
    <n v="2555097.6"/>
    <s v="UN "/>
    <s v="PERSONAL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91668.1"/>
    <n v="1"/>
    <s v="APERTURADO POR EMPRESA"/>
    <s v="REACTORES"/>
    <s v="CC1REACTORES"/>
    <n v="3.9675420007119738E-2"/>
    <n v="122663.23039011387"/>
    <n v="8"/>
    <n v="10"/>
    <x v="2"/>
    <s v="PERSONAL"/>
  </r>
  <r>
    <d v="2026-02-04T00:00:00"/>
    <s v="El Laboral Srl"/>
    <s v="FA-A 00001-00009552"/>
    <n v="-3091668.1"/>
    <s v="OC 0001-00004006: PERSONAL_x000a_Indumentaria_x000a_Remeras, pantalón gorras  "/>
    <n v="1"/>
    <n v="2555097.6"/>
    <s v="UN "/>
    <s v="PERSONAL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91668.1"/>
    <n v="1"/>
    <s v="APERTURADO POR EMPRESA"/>
    <s v="TIERRAS FILTRANTES"/>
    <s v="CC1TIERRAS FILTRANTES"/>
    <n v="0"/>
    <n v="0"/>
    <n v="9"/>
    <n v="10"/>
    <x v="9"/>
    <s v="PERSONAL"/>
  </r>
  <r>
    <d v="2026-02-18T00:00:00"/>
    <s v="Epp Y Mas S.A."/>
    <s v="FA-A 00006-00019294"/>
    <n v="-3059361.12"/>
    <s v="HIGIENE Y SEGURIDAD_x000a_Elementos de protección personal "/>
    <n v="1"/>
    <n v="2528397.62"/>
    <s v="UN "/>
    <s v="HIGIENE Y SEGURIDAD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59361.12"/>
    <n v="1"/>
    <s v="APERTURADO POR EMPRESA"/>
    <s v="BACHAS"/>
    <s v="CC1BACHAS"/>
    <n v="3.2417236735101898E-2"/>
    <n v="99176.033685206494"/>
    <n v="1"/>
    <n v="3"/>
    <x v="1"/>
    <s v="HIGIENE Y SEGURIDAD"/>
  </r>
  <r>
    <d v="2026-02-18T00:00:00"/>
    <s v="Epp Y Mas S.A."/>
    <s v="FA-A 00006-00019294"/>
    <n v="-3059361.12"/>
    <s v="HIGIENE Y SEGURIDAD_x000a_Elementos de protección personal "/>
    <n v="1"/>
    <n v="2528397.62"/>
    <s v="UN "/>
    <s v="HIGIENE Y SEGURIDAD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59361.12"/>
    <n v="1"/>
    <s v="APERTURADO POR EMPRESA"/>
    <s v="CEREAL &amp; POLVILLO"/>
    <s v="CC1CEREAL &amp; POLVILLO"/>
    <n v="7.0597149630605652E-3"/>
    <n v="21598.217476269729"/>
    <n v="2"/>
    <n v="3"/>
    <x v="4"/>
    <s v="HIGIENE Y SEGURIDAD"/>
  </r>
  <r>
    <d v="2026-02-18T00:00:00"/>
    <s v="Epp Y Mas S.A."/>
    <s v="FA-A 00006-00019294"/>
    <n v="-3059361.12"/>
    <s v="HIGIENE Y SEGURIDAD_x000a_Elementos de protección personal "/>
    <n v="1"/>
    <n v="2528397.62"/>
    <s v="UN "/>
    <s v="HIGIENE Y SEGURIDAD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59361.12"/>
    <n v="1"/>
    <s v="APERTURADO POR EMPRESA"/>
    <s v="COMPOST &amp; FERTILIZANTES"/>
    <s v="CC1COMPOST &amp; FERTILIZANTES"/>
    <n v="4.0653249223577111E-4"/>
    <n v="1243.7297007628201"/>
    <n v="10"/>
    <n v="3"/>
    <x v="5"/>
    <s v="HIGIENE Y SEGURIDAD"/>
  </r>
  <r>
    <d v="2026-02-18T00:00:00"/>
    <s v="Epp Y Mas S.A."/>
    <s v="FA-A 00006-00019294"/>
    <n v="-3059361.12"/>
    <s v="HIGIENE Y SEGURIDAD_x000a_Elementos de protección personal "/>
    <n v="1"/>
    <n v="2528397.62"/>
    <s v="UN "/>
    <s v="HIGIENE Y SEGURIDAD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59361.12"/>
    <n v="1"/>
    <s v="APERTURADO POR EMPRESA"/>
    <s v="DISPOSICIÓN FINAL RESIDUOS LIQUIDOS"/>
    <s v="CC1DISPOSICIÓN FINAL RESIDUOS LIQUIDOS"/>
    <n v="5.9791078481547098E-2"/>
    <n v="182922.50082931382"/>
    <n v="3"/>
    <n v="3"/>
    <x v="3"/>
    <s v="HIGIENE Y SEGURIDAD"/>
  </r>
  <r>
    <d v="2026-02-18T00:00:00"/>
    <s v="Epp Y Mas S.A."/>
    <s v="FA-A 00006-00019294"/>
    <n v="-3059361.12"/>
    <s v="HIGIENE Y SEGURIDAD_x000a_Elementos de protección personal "/>
    <n v="1"/>
    <n v="2528397.62"/>
    <s v="UN "/>
    <s v="HIGIENE Y SEGURIDAD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59361.12"/>
    <n v="1"/>
    <s v="APERTURADO POR EMPRESA"/>
    <s v="DISPOSICIÓN FINAL RESIDUOS SOLIDOS"/>
    <s v="CC1DISPOSICIÓN FINAL RESIDUOS SOLIDOS"/>
    <n v="4.8738124634855849E-3"/>
    <n v="14910.752356959219"/>
    <n v="4"/>
    <n v="3"/>
    <x v="6"/>
    <s v="HIGIENE Y SEGURIDAD"/>
  </r>
  <r>
    <d v="2026-02-18T00:00:00"/>
    <s v="Epp Y Mas S.A."/>
    <s v="FA-A 00006-00019294"/>
    <n v="-3059361.12"/>
    <s v="HIGIENE Y SEGURIDAD_x000a_Elementos de protección personal "/>
    <n v="1"/>
    <n v="2528397.62"/>
    <s v="UN "/>
    <s v="HIGIENE Y SEGURIDAD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59361.12"/>
    <n v="1"/>
    <s v="APERTURADO POR EMPRESA"/>
    <s v="EXPORTACION"/>
    <s v="CC1EXPORTACION"/>
    <n v="0.73411048911804788"/>
    <n v="2245909.0881919391"/>
    <n v="5"/>
    <n v="3"/>
    <x v="0"/>
    <s v="HIGIENE Y SEGURIDAD"/>
  </r>
  <r>
    <d v="2026-02-18T00:00:00"/>
    <s v="Epp Y Mas S.A."/>
    <s v="FA-A 00006-00019294"/>
    <n v="-3059361.12"/>
    <s v="HIGIENE Y SEGURIDAD_x000a_Elementos de protección personal "/>
    <n v="1"/>
    <n v="2528397.62"/>
    <s v="UN "/>
    <s v="HIGIENE Y SEGURIDAD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59361.12"/>
    <n v="1"/>
    <s v="APERTURADO POR EMPRESA"/>
    <s v="NFU"/>
    <s v="CC1NFU"/>
    <n v="1.4065386597374174E-2"/>
    <n v="43031.096893775641"/>
    <n v="6"/>
    <n v="3"/>
    <x v="7"/>
    <s v="HIGIENE Y SEGURIDAD"/>
  </r>
  <r>
    <d v="2026-02-18T00:00:00"/>
    <s v="Epp Y Mas S.A."/>
    <s v="FA-A 00006-00019294"/>
    <n v="-3059361.12"/>
    <s v="HIGIENE Y SEGURIDAD_x000a_Elementos de protección personal "/>
    <n v="1"/>
    <n v="2528397.62"/>
    <s v="UN "/>
    <s v="HIGIENE Y SEGURIDAD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59361.12"/>
    <n v="1"/>
    <s v="APERTURADO POR EMPRESA"/>
    <s v="PILETAS"/>
    <s v="CC1PILETAS"/>
    <n v="0.10760032914202722"/>
    <n v="329188.26347632107"/>
    <n v="7"/>
    <n v="3"/>
    <x v="8"/>
    <s v="HIGIENE Y SEGURIDAD"/>
  </r>
  <r>
    <d v="2026-02-18T00:00:00"/>
    <s v="Epp Y Mas S.A."/>
    <s v="FA-A 00006-00019294"/>
    <n v="-3059361.12"/>
    <s v="HIGIENE Y SEGURIDAD_x000a_Elementos de protección personal "/>
    <n v="1"/>
    <n v="2528397.62"/>
    <s v="UN "/>
    <s v="HIGIENE Y SEGURIDAD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59361.12"/>
    <n v="1"/>
    <s v="APERTURADO POR EMPRESA"/>
    <s v="REACTORES"/>
    <s v="CC1REACTORES"/>
    <n v="3.9675420007119738E-2"/>
    <n v="121381.43738945226"/>
    <n v="8"/>
    <n v="3"/>
    <x v="2"/>
    <s v="HIGIENE Y SEGURIDAD"/>
  </r>
  <r>
    <d v="2026-02-18T00:00:00"/>
    <s v="Epp Y Mas S.A."/>
    <s v="FA-A 00006-00019294"/>
    <n v="-3059361.12"/>
    <s v="HIGIENE Y SEGURIDAD_x000a_Elementos de protección personal "/>
    <n v="1"/>
    <n v="2528397.62"/>
    <s v="UN "/>
    <s v="HIGIENE Y SEGURIDAD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59361.12"/>
    <n v="1"/>
    <s v="APERTURADO POR EMPRESA"/>
    <s v="TIERRAS FILTRANTES"/>
    <s v="CC1TIERRAS FILTRANTES"/>
    <n v="0"/>
    <n v="0"/>
    <n v="9"/>
    <n v="3"/>
    <x v="9"/>
    <s v="HIGIENE Y SEGURIDAD"/>
  </r>
  <r>
    <d v="2026-02-01T00:00:00"/>
    <s v="Bustamante, Eduardo Maria(W)"/>
    <s v="FA-A 00003-00000158"/>
    <n v="-3025000"/>
    <s v="OC 0001-00004493: HONORARIOS_x000a_Servicios jurídicos Prestados en la ciudad autónoma de buenos aires "/>
    <n v="1"/>
    <n v="250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25000"/>
    <n v="1"/>
    <s v="APERTURADO POR EMPRESA"/>
    <s v="BACHAS"/>
    <s v="CC1BACHAS"/>
    <n v="3.2417236735101898E-2"/>
    <n v="98062.141123683235"/>
    <n v="1"/>
    <n v="13"/>
    <x v="1"/>
    <s v="SERVICIOS"/>
  </r>
  <r>
    <d v="2026-02-01T00:00:00"/>
    <s v="Bustamante, Eduardo Maria(W)"/>
    <s v="FA-A 00003-00000158"/>
    <n v="-3025000"/>
    <s v="OC 0001-00004493: HONORARIOS_x000a_Servicios jurídicos Prestados en la ciudad autónoma de buenos aires "/>
    <n v="1"/>
    <n v="250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25000"/>
    <n v="1"/>
    <s v="APERTURADO POR EMPRESA"/>
    <s v="CEREAL &amp; POLVILLO"/>
    <s v="CC1CEREAL &amp; POLVILLO"/>
    <n v="7.0597149630605652E-3"/>
    <n v="21355.637763258212"/>
    <n v="2"/>
    <n v="13"/>
    <x v="4"/>
    <s v="SERVICIOS"/>
  </r>
  <r>
    <d v="2026-02-01T00:00:00"/>
    <s v="Bustamante, Eduardo Maria(W)"/>
    <s v="FA-A 00003-00000158"/>
    <n v="-3025000"/>
    <s v="OC 0001-00004493: HONORARIOS_x000a_Servicios jurídicos Prestados en la ciudad autónoma de buenos aires "/>
    <n v="1"/>
    <n v="250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25000"/>
    <n v="1"/>
    <s v="APERTURADO POR EMPRESA"/>
    <s v="COMPOST &amp; FERTILIZANTES"/>
    <s v="CC1COMPOST &amp; FERTILIZANTES"/>
    <n v="4.0653249223577111E-4"/>
    <n v="1229.7607890132076"/>
    <n v="10"/>
    <n v="13"/>
    <x v="5"/>
    <s v="SERVICIOS"/>
  </r>
  <r>
    <d v="2026-02-01T00:00:00"/>
    <s v="Bustamante, Eduardo Maria(W)"/>
    <s v="FA-A 00003-00000158"/>
    <n v="-3025000"/>
    <s v="OC 0001-00004493: HONORARIOS_x000a_Servicios jurídicos Prestados en la ciudad autónoma de buenos aires "/>
    <n v="1"/>
    <n v="250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25000"/>
    <n v="1"/>
    <s v="APERTURADO POR EMPRESA"/>
    <s v="DISPOSICIÓN FINAL RESIDUOS LIQUIDOS"/>
    <s v="CC1DISPOSICIÓN FINAL RESIDUOS LIQUIDOS"/>
    <n v="5.9791078481547098E-2"/>
    <n v="180868.01240667998"/>
    <n v="3"/>
    <n v="13"/>
    <x v="3"/>
    <s v="SERVICIOS"/>
  </r>
  <r>
    <d v="2026-02-01T00:00:00"/>
    <s v="Bustamante, Eduardo Maria(W)"/>
    <s v="FA-A 00003-00000158"/>
    <n v="-3025000"/>
    <s v="OC 0001-00004493: HONORARIOS_x000a_Servicios jurídicos Prestados en la ciudad autónoma de buenos aires "/>
    <n v="1"/>
    <n v="250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25000"/>
    <n v="1"/>
    <s v="APERTURADO POR EMPRESA"/>
    <s v="DISPOSICIÓN FINAL RESIDUOS SOLIDOS"/>
    <s v="CC1DISPOSICIÓN FINAL RESIDUOS SOLIDOS"/>
    <n v="4.8738124634855849E-3"/>
    <n v="14743.282702043894"/>
    <n v="4"/>
    <n v="13"/>
    <x v="6"/>
    <s v="SERVICIOS"/>
  </r>
  <r>
    <d v="2026-02-01T00:00:00"/>
    <s v="Bustamante, Eduardo Maria(W)"/>
    <s v="FA-A 00003-00000158"/>
    <n v="-3025000"/>
    <s v="OC 0001-00004493: HONORARIOS_x000a_Servicios jurídicos Prestados en la ciudad autónoma de buenos aires "/>
    <n v="1"/>
    <n v="250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25000"/>
    <n v="1"/>
    <s v="APERTURADO POR EMPRESA"/>
    <s v="EXPORTACION"/>
    <s v="CC1EXPORTACION"/>
    <n v="0.73411048911804788"/>
    <n v="2220684.2295820951"/>
    <n v="5"/>
    <n v="13"/>
    <x v="0"/>
    <s v="SERVICIOS"/>
  </r>
  <r>
    <d v="2026-02-01T00:00:00"/>
    <s v="Bustamante, Eduardo Maria(W)"/>
    <s v="FA-A 00003-00000158"/>
    <n v="-3025000"/>
    <s v="OC 0001-00004493: HONORARIOS_x000a_Servicios jurídicos Prestados en la ciudad autónoma de buenos aires "/>
    <n v="1"/>
    <n v="250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25000"/>
    <n v="1"/>
    <s v="APERTURADO POR EMPRESA"/>
    <s v="NFU"/>
    <s v="CC1NFU"/>
    <n v="1.4065386597374174E-2"/>
    <n v="42547.794457056872"/>
    <n v="6"/>
    <n v="13"/>
    <x v="7"/>
    <s v="SERVICIOS"/>
  </r>
  <r>
    <d v="2026-02-01T00:00:00"/>
    <s v="Bustamante, Eduardo Maria(W)"/>
    <s v="FA-A 00003-00000158"/>
    <n v="-3025000"/>
    <s v="OC 0001-00004493: HONORARIOS_x000a_Servicios jurídicos Prestados en la ciudad autónoma de buenos aires "/>
    <n v="1"/>
    <n v="250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25000"/>
    <n v="1"/>
    <s v="APERTURADO POR EMPRESA"/>
    <s v="PILETAS"/>
    <s v="CC1PILETAS"/>
    <n v="0.10760032914202722"/>
    <n v="325490.99565463234"/>
    <n v="7"/>
    <n v="13"/>
    <x v="8"/>
    <s v="SERVICIOS"/>
  </r>
  <r>
    <d v="2026-02-01T00:00:00"/>
    <s v="Bustamante, Eduardo Maria(W)"/>
    <s v="FA-A 00003-00000158"/>
    <n v="-3025000"/>
    <s v="OC 0001-00004493: HONORARIOS_x000a_Servicios jurídicos Prestados en la ciudad autónoma de buenos aires "/>
    <n v="1"/>
    <n v="250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25000"/>
    <n v="1"/>
    <s v="APERTURADO POR EMPRESA"/>
    <s v="REACTORES"/>
    <s v="CC1REACTORES"/>
    <n v="3.9675420007119738E-2"/>
    <n v="120018.14552153721"/>
    <n v="8"/>
    <n v="13"/>
    <x v="2"/>
    <s v="SERVICIOS"/>
  </r>
  <r>
    <d v="2026-02-01T00:00:00"/>
    <s v="Bustamante, Eduardo Maria(W)"/>
    <s v="FA-A 00003-00000158"/>
    <n v="-3025000"/>
    <s v="OC 0001-00004493: HONORARIOS_x000a_Servicios jurídicos Prestados en la ciudad autónoma de buenos aires "/>
    <n v="1"/>
    <n v="250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3025000"/>
    <n v="1"/>
    <s v="APERTURADO POR EMPRESA"/>
    <s v="TIERRAS FILTRANTES"/>
    <s v="CC1TIERRAS FILTRANTES"/>
    <n v="0"/>
    <n v="0"/>
    <n v="9"/>
    <n v="13"/>
    <x v="9"/>
    <s v="SERVICIOS"/>
  </r>
  <r>
    <d v="2026-02-28T00:00:00"/>
    <s v="WORMS-RRHH"/>
    <s v="BUSTAMANTE ULISES BENIGNO"/>
    <n v="-2951310.1768"/>
    <s v="PILETAS"/>
    <n v="1"/>
    <n v="2951310.176773591"/>
    <s v="#RRHH"/>
    <s v="PERSONAL"/>
    <x v="0"/>
    <n v="0"/>
    <n v="0"/>
    <n v="0"/>
    <s v="CC4"/>
    <s v="gastos_rrhh"/>
    <n v="1"/>
    <s v="PILETAS"/>
    <n v="1"/>
    <n v="-2951310.1768"/>
    <n v="1"/>
    <s v="APERTURADO POR EMPRESA"/>
    <s v="PILETAS"/>
    <s v="CC4PILETAS"/>
    <n v="1"/>
    <n v="2951310.1768"/>
    <n v="7"/>
    <n v="10"/>
    <x v="8"/>
    <s v="PERSONAL"/>
  </r>
  <r>
    <d v="2026-02-02T00:00:00"/>
    <s v="Acosta, Roberto Maximiliano"/>
    <s v="FA-C 00001-00000674"/>
    <n v="-2950000"/>
    <s v="OC 0001-00004297: SERVICIOS_x000a_Servicio de limpieza enero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BACHAS"/>
    <s v="CC1BACHAS"/>
    <n v="3.2417236735101898E-2"/>
    <n v="95630.848368550593"/>
    <n v="1"/>
    <n v="13"/>
    <x v="1"/>
    <s v="SERVICIOS"/>
  </r>
  <r>
    <d v="2026-02-02T00:00:00"/>
    <s v="Acosta, Roberto Maximiliano"/>
    <s v="FA-C 00001-00000674"/>
    <n v="-2950000"/>
    <s v="OC 0001-00004297: SERVICIOS_x000a_Servicio de limpieza enero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EREAL &amp; POLVILLO"/>
    <s v="CC1CEREAL &amp; POLVILLO"/>
    <n v="7.0597149630605652E-3"/>
    <n v="20826.159141028667"/>
    <n v="2"/>
    <n v="13"/>
    <x v="4"/>
    <s v="SERVICIOS"/>
  </r>
  <r>
    <d v="2026-02-02T00:00:00"/>
    <s v="Acosta, Roberto Maximiliano"/>
    <s v="FA-C 00001-00000674"/>
    <n v="-2950000"/>
    <s v="OC 0001-00004297: SERVICIOS_x000a_Servicio de limpieza enero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OMPOST &amp; FERTILIZANTES"/>
    <s v="CC1COMPOST &amp; FERTILIZANTES"/>
    <n v="4.0653249223577111E-4"/>
    <n v="1199.2708520955248"/>
    <n v="10"/>
    <n v="13"/>
    <x v="5"/>
    <s v="SERVICIOS"/>
  </r>
  <r>
    <d v="2026-02-02T00:00:00"/>
    <s v="Acosta, Roberto Maximiliano"/>
    <s v="FA-C 00001-00000674"/>
    <n v="-2950000"/>
    <s v="OC 0001-00004297: SERVICIOS_x000a_Servicio de limpieza enero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LIQUIDOS"/>
    <s v="CC1DISPOSICIÓN FINAL RESIDUOS LIQUIDOS"/>
    <n v="5.9791078481547098E-2"/>
    <n v="176383.68152056393"/>
    <n v="3"/>
    <n v="13"/>
    <x v="3"/>
    <s v="SERVICIOS"/>
  </r>
  <r>
    <d v="2026-02-02T00:00:00"/>
    <s v="Acosta, Roberto Maximiliano"/>
    <s v="FA-C 00001-00000674"/>
    <n v="-2950000"/>
    <s v="OC 0001-00004297: SERVICIOS_x000a_Servicio de limpieza enero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SOLIDOS"/>
    <s v="CC1DISPOSICIÓN FINAL RESIDUOS SOLIDOS"/>
    <n v="4.8738124634855849E-3"/>
    <n v="14377.746767282475"/>
    <n v="4"/>
    <n v="13"/>
    <x v="6"/>
    <s v="SERVICIOS"/>
  </r>
  <r>
    <d v="2026-02-02T00:00:00"/>
    <s v="Acosta, Roberto Maximiliano"/>
    <s v="FA-C 00001-00000674"/>
    <n v="-2950000"/>
    <s v="OC 0001-00004297: SERVICIOS_x000a_Servicio de limpieza enero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EXPORTACION"/>
    <s v="CC1EXPORTACION"/>
    <n v="0.73411048911804788"/>
    <n v="2165625.9428982413"/>
    <n v="5"/>
    <n v="13"/>
    <x v="0"/>
    <s v="SERVICIOS"/>
  </r>
  <r>
    <d v="2026-02-02T00:00:00"/>
    <s v="Acosta, Roberto Maximiliano"/>
    <s v="FA-C 00001-00000674"/>
    <n v="-2950000"/>
    <s v="OC 0001-00004297: SERVICIOS_x000a_Servicio de limpieza enero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NFU"/>
    <s v="CC1NFU"/>
    <n v="1.4065386597374174E-2"/>
    <n v="41492.89046225381"/>
    <n v="6"/>
    <n v="13"/>
    <x v="7"/>
    <s v="SERVICIOS"/>
  </r>
  <r>
    <d v="2026-02-02T00:00:00"/>
    <s v="Acosta, Roberto Maximiliano"/>
    <s v="FA-C 00001-00000674"/>
    <n v="-2950000"/>
    <s v="OC 0001-00004297: SERVICIOS_x000a_Servicio de limpieza enero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PILETAS"/>
    <s v="CC1PILETAS"/>
    <n v="0.10760032914202722"/>
    <n v="317420.97096898028"/>
    <n v="7"/>
    <n v="13"/>
    <x v="8"/>
    <s v="SERVICIOS"/>
  </r>
  <r>
    <d v="2026-02-02T00:00:00"/>
    <s v="Acosta, Roberto Maximiliano"/>
    <s v="FA-C 00001-00000674"/>
    <n v="-2950000"/>
    <s v="OC 0001-00004297: SERVICIOS_x000a_Servicio de limpieza enero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REACTORES"/>
    <s v="CC1REACTORES"/>
    <n v="3.9675420007119738E-2"/>
    <n v="117042.48902100323"/>
    <n v="8"/>
    <n v="13"/>
    <x v="2"/>
    <s v="SERVICIOS"/>
  </r>
  <r>
    <d v="2026-02-02T00:00:00"/>
    <s v="Acosta, Roberto Maximiliano"/>
    <s v="FA-C 00001-00000674"/>
    <n v="-2950000"/>
    <s v="OC 0001-00004297: SERVICIOS_x000a_Servicio de limpieza enero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TIERRAS FILTRANTES"/>
    <s v="CC1TIERRAS FILTRANTES"/>
    <n v="0"/>
    <n v="0"/>
    <n v="9"/>
    <n v="13"/>
    <x v="9"/>
    <s v="SERVICIOS"/>
  </r>
  <r>
    <d v="2026-02-02T00:00:00"/>
    <s v="Gonzalez, Delia"/>
    <s v="FA-C 00001-00000012"/>
    <n v="-2950000"/>
    <s v="OC 0001-00004298: SERVICIOS_x000a_Servicio de limpieza _x000a_En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BACHAS"/>
    <s v="CC1BACHAS"/>
    <n v="3.2417236735101898E-2"/>
    <n v="95630.848368550593"/>
    <n v="1"/>
    <n v="13"/>
    <x v="1"/>
    <s v="SERVICIOS"/>
  </r>
  <r>
    <d v="2026-02-02T00:00:00"/>
    <s v="Gonzalez, Delia"/>
    <s v="FA-C 00001-00000012"/>
    <n v="-2950000"/>
    <s v="OC 0001-00004298: SERVICIOS_x000a_Servicio de limpieza _x000a_En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EREAL &amp; POLVILLO"/>
    <s v="CC1CEREAL &amp; POLVILLO"/>
    <n v="7.0597149630605652E-3"/>
    <n v="20826.159141028667"/>
    <n v="2"/>
    <n v="13"/>
    <x v="4"/>
    <s v="SERVICIOS"/>
  </r>
  <r>
    <d v="2026-02-02T00:00:00"/>
    <s v="Gonzalez, Delia"/>
    <s v="FA-C 00001-00000012"/>
    <n v="-2950000"/>
    <s v="OC 0001-00004298: SERVICIOS_x000a_Servicio de limpieza _x000a_En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OMPOST &amp; FERTILIZANTES"/>
    <s v="CC1COMPOST &amp; FERTILIZANTES"/>
    <n v="4.0653249223577111E-4"/>
    <n v="1199.2708520955248"/>
    <n v="10"/>
    <n v="13"/>
    <x v="5"/>
    <s v="SERVICIOS"/>
  </r>
  <r>
    <d v="2026-02-02T00:00:00"/>
    <s v="Gonzalez, Delia"/>
    <s v="FA-C 00001-00000012"/>
    <n v="-2950000"/>
    <s v="OC 0001-00004298: SERVICIOS_x000a_Servicio de limpieza _x000a_En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LIQUIDOS"/>
    <s v="CC1DISPOSICIÓN FINAL RESIDUOS LIQUIDOS"/>
    <n v="5.9791078481547098E-2"/>
    <n v="176383.68152056393"/>
    <n v="3"/>
    <n v="13"/>
    <x v="3"/>
    <s v="SERVICIOS"/>
  </r>
  <r>
    <d v="2026-02-02T00:00:00"/>
    <s v="Gonzalez, Delia"/>
    <s v="FA-C 00001-00000012"/>
    <n v="-2950000"/>
    <s v="OC 0001-00004298: SERVICIOS_x000a_Servicio de limpieza _x000a_En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SOLIDOS"/>
    <s v="CC1DISPOSICIÓN FINAL RESIDUOS SOLIDOS"/>
    <n v="4.8738124634855849E-3"/>
    <n v="14377.746767282475"/>
    <n v="4"/>
    <n v="13"/>
    <x v="6"/>
    <s v="SERVICIOS"/>
  </r>
  <r>
    <d v="2026-02-02T00:00:00"/>
    <s v="Gonzalez, Delia"/>
    <s v="FA-C 00001-00000012"/>
    <n v="-2950000"/>
    <s v="OC 0001-00004298: SERVICIOS_x000a_Servicio de limpieza _x000a_En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EXPORTACION"/>
    <s v="CC1EXPORTACION"/>
    <n v="0.73411048911804788"/>
    <n v="2165625.9428982413"/>
    <n v="5"/>
    <n v="13"/>
    <x v="0"/>
    <s v="SERVICIOS"/>
  </r>
  <r>
    <d v="2026-02-02T00:00:00"/>
    <s v="Gonzalez, Delia"/>
    <s v="FA-C 00001-00000012"/>
    <n v="-2950000"/>
    <s v="OC 0001-00004298: SERVICIOS_x000a_Servicio de limpieza _x000a_En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NFU"/>
    <s v="CC1NFU"/>
    <n v="1.4065386597374174E-2"/>
    <n v="41492.89046225381"/>
    <n v="6"/>
    <n v="13"/>
    <x v="7"/>
    <s v="SERVICIOS"/>
  </r>
  <r>
    <d v="2026-02-02T00:00:00"/>
    <s v="Gonzalez, Delia"/>
    <s v="FA-C 00001-00000012"/>
    <n v="-2950000"/>
    <s v="OC 0001-00004298: SERVICIOS_x000a_Servicio de limpieza _x000a_En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PILETAS"/>
    <s v="CC1PILETAS"/>
    <n v="0.10760032914202722"/>
    <n v="317420.97096898028"/>
    <n v="7"/>
    <n v="13"/>
    <x v="8"/>
    <s v="SERVICIOS"/>
  </r>
  <r>
    <d v="2026-02-02T00:00:00"/>
    <s v="Gonzalez, Delia"/>
    <s v="FA-C 00001-00000012"/>
    <n v="-2950000"/>
    <s v="OC 0001-00004298: SERVICIOS_x000a_Servicio de limpieza _x000a_En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REACTORES"/>
    <s v="CC1REACTORES"/>
    <n v="3.9675420007119738E-2"/>
    <n v="117042.48902100323"/>
    <n v="8"/>
    <n v="13"/>
    <x v="2"/>
    <s v="SERVICIOS"/>
  </r>
  <r>
    <d v="2026-02-02T00:00:00"/>
    <s v="Gonzalez, Delia"/>
    <s v="FA-C 00001-00000012"/>
    <n v="-2950000"/>
    <s v="OC 0001-00004298: SERVICIOS_x000a_Servicio de limpieza _x000a_En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TIERRAS FILTRANTES"/>
    <s v="CC1TIERRAS FILTRANTES"/>
    <n v="0"/>
    <n v="0"/>
    <n v="9"/>
    <n v="13"/>
    <x v="9"/>
    <s v="SERVICIOS"/>
  </r>
  <r>
    <d v="2026-02-28T00:00:00"/>
    <s v="TOTAL QUIMICA S.A."/>
    <s v="prod2"/>
    <n v="-2928103.2"/>
    <s v=" ACIDO SULFÚRICO 70/80"/>
    <n v="7920"/>
    <n v="369.71"/>
    <s v="KG"/>
    <s v="INSUMOS"/>
    <x v="0"/>
    <s v="VARIABLE"/>
    <s v="DIRECTO"/>
    <n v="0"/>
    <s v="CC6"/>
    <s v="gastos_rrhh"/>
    <n v="1"/>
    <s v="BACHAS"/>
    <n v="1"/>
    <n v="-2928103.2"/>
    <n v="7920"/>
    <s v="APERTURADO POR EMPRESA"/>
    <s v="BACHAS"/>
    <s v="CC6BACHAS"/>
    <n v="1"/>
    <n v="2928103.2"/>
    <n v="1"/>
    <n v="5"/>
    <x v="1"/>
    <s v="INSUMOS"/>
  </r>
  <r>
    <d v="2026-02-28T00:00:00"/>
    <s v="WORMS-RRHH"/>
    <s v="MONTENEGRO, GUSTAVO"/>
    <n v="-2898353.6937000002"/>
    <s v="INTENDENCIA"/>
    <n v="1"/>
    <n v="2898353.6937335897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898353.6937000002"/>
    <n v="1"/>
    <s v="APERTURADO POR EMPRESA"/>
    <s v="BACHAS"/>
    <s v="CC27BACHAS"/>
    <n v="0.11"/>
    <n v="318818.90630700003"/>
    <n v="1"/>
    <n v="10"/>
    <x v="1"/>
    <s v="PERSONAL"/>
  </r>
  <r>
    <d v="2026-02-28T00:00:00"/>
    <s v="WORMS-RRHH"/>
    <s v="MONTENEGRO, GUSTAVO"/>
    <n v="-2898353.6937000002"/>
    <s v="INTENDENCIA"/>
    <n v="1"/>
    <n v="2898353.6937335897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898353.6937000002"/>
    <n v="1"/>
    <s v="APERTURADO POR EMPRESA"/>
    <s v="CEREAL Y POLVILLO"/>
    <s v="CC27CEREAL Y POLVILLO"/>
    <n v="0.08"/>
    <n v="231868.29549600001"/>
    <n v="2"/>
    <n v="10"/>
    <x v="4"/>
    <s v="PERSONAL"/>
  </r>
  <r>
    <d v="2026-02-28T00:00:00"/>
    <s v="WORMS-RRHH"/>
    <s v="MONTENEGRO, GUSTAVO"/>
    <n v="-2898353.6937000002"/>
    <s v="INTENDENCIA"/>
    <n v="1"/>
    <n v="2898353.6937335897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898353.6937000002"/>
    <n v="1"/>
    <s v="APERTURADO POR EMPRESA"/>
    <s v="COMPOST Y FERTILIZANTES"/>
    <s v="CC27COMPOST Y FERTILIZANTES"/>
    <n v="0"/>
    <n v="0"/>
    <n v="10"/>
    <n v="10"/>
    <x v="5"/>
    <s v="PERSONAL"/>
  </r>
  <r>
    <d v="2026-02-28T00:00:00"/>
    <s v="WORMS-RRHH"/>
    <s v="MONTENEGRO, GUSTAVO"/>
    <n v="-2898353.6937000002"/>
    <s v="INTENDENCIA"/>
    <n v="1"/>
    <n v="2898353.6937335897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898353.6937000002"/>
    <n v="1"/>
    <s v="APERTURADO POR EMPRESA"/>
    <s v="DISPOSICION FINAL DE R. LIQUIDOS"/>
    <s v="CC27DISPOSICION FINAL DE R. LIQUIDOS"/>
    <n v="0.11"/>
    <n v="318818.90630700003"/>
    <n v="3"/>
    <n v="10"/>
    <x v="3"/>
    <s v="PERSONAL"/>
  </r>
  <r>
    <d v="2026-02-28T00:00:00"/>
    <s v="WORMS-RRHH"/>
    <s v="MONTENEGRO, GUSTAVO"/>
    <n v="-2898353.6937000002"/>
    <s v="INTENDENCIA"/>
    <n v="1"/>
    <n v="2898353.6937335897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898353.6937000002"/>
    <n v="1"/>
    <s v="APERTURADO POR EMPRESA"/>
    <s v="DISPOSICION FINAL DE R. SOLIDOS"/>
    <s v="CC27DISPOSICION FINAL DE R. SOLIDOS"/>
    <n v="0.19"/>
    <n v="550687.20180300006"/>
    <n v="4"/>
    <n v="10"/>
    <x v="6"/>
    <s v="PERSONAL"/>
  </r>
  <r>
    <d v="2026-02-28T00:00:00"/>
    <s v="WORMS-RRHH"/>
    <s v="MONTENEGRO, GUSTAVO"/>
    <n v="-2898353.6937000002"/>
    <s v="INTENDENCIA"/>
    <n v="1"/>
    <n v="2898353.6937335897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898353.6937000002"/>
    <n v="1"/>
    <s v="APERTURADO POR EMPRESA"/>
    <s v="EXPORTACION"/>
    <s v="CC27EXPORTACION"/>
    <n v="0.11"/>
    <n v="318818.90630700003"/>
    <n v="5"/>
    <n v="10"/>
    <x v="0"/>
    <s v="PERSONAL"/>
  </r>
  <r>
    <d v="2026-02-28T00:00:00"/>
    <s v="WORMS-RRHH"/>
    <s v="MONTENEGRO, GUSTAVO"/>
    <n v="-2898353.6937000002"/>
    <s v="INTENDENCIA"/>
    <n v="1"/>
    <n v="2898353.6937335897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898353.6937000002"/>
    <n v="1"/>
    <s v="APERTURADO POR EMPRESA"/>
    <s v="NFU"/>
    <s v="CC27NFU"/>
    <n v="0.11"/>
    <n v="318818.90630700003"/>
    <n v="6"/>
    <n v="10"/>
    <x v="7"/>
    <s v="PERSONAL"/>
  </r>
  <r>
    <d v="2026-02-28T00:00:00"/>
    <s v="WORMS-RRHH"/>
    <s v="MONTENEGRO, GUSTAVO"/>
    <n v="-2898353.6937000002"/>
    <s v="INTENDENCIA"/>
    <n v="1"/>
    <n v="2898353.6937335897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898353.6937000002"/>
    <n v="1"/>
    <s v="APERTURADO POR EMPRESA"/>
    <s v="PILETAS"/>
    <s v="CC27PILETAS"/>
    <n v="0.11"/>
    <n v="318818.90630700003"/>
    <n v="7"/>
    <n v="10"/>
    <x v="8"/>
    <s v="PERSONAL"/>
  </r>
  <r>
    <d v="2026-02-28T00:00:00"/>
    <s v="WORMS-RRHH"/>
    <s v="MONTENEGRO, GUSTAVO"/>
    <n v="-2898353.6937000002"/>
    <s v="INTENDENCIA"/>
    <n v="1"/>
    <n v="2898353.6937335897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898353.6937000002"/>
    <n v="1"/>
    <s v="APERTURADO POR EMPRESA"/>
    <s v="REACTORES"/>
    <s v="CC27REACTORES"/>
    <n v="0.11"/>
    <n v="318818.90630700003"/>
    <n v="8"/>
    <n v="10"/>
    <x v="2"/>
    <s v="PERSONAL"/>
  </r>
  <r>
    <d v="2026-02-28T00:00:00"/>
    <s v="WORMS-RRHH"/>
    <s v="MONTENEGRO, GUSTAVO"/>
    <n v="-2898353.6937000002"/>
    <s v="INTENDENCIA"/>
    <n v="1"/>
    <n v="2898353.6937335897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898353.6937000002"/>
    <n v="1"/>
    <s v="APERTURADO POR EMPRESA"/>
    <s v="TIERRAS FILTRANTES"/>
    <s v="CC27TIERRAS FILTRANTES"/>
    <n v="0"/>
    <n v="0"/>
    <n v="9"/>
    <n v="10"/>
    <x v="9"/>
    <s v="PERSONAL"/>
  </r>
  <r>
    <d v="2026-02-28T00:00:00"/>
    <s v="TOTAL QUIMICA S.A."/>
    <s v="prod12"/>
    <n v="-2871487.48"/>
    <s v=" SODA CAUSTICA"/>
    <n v="3116"/>
    <n v="921.53"/>
    <s v="KG"/>
    <s v="INSUMOS"/>
    <x v="0"/>
    <s v="VARIABLE"/>
    <s v="DIRECTO"/>
    <n v="0"/>
    <s v="CC5"/>
    <s v="gastos_rrhh"/>
    <n v="1"/>
    <s v="REACTORES"/>
    <n v="1"/>
    <n v="-2871487.48"/>
    <n v="3116"/>
    <s v="APERTURADO POR EMPRESA"/>
    <s v="REACTORES"/>
    <s v="CC5REACTORES"/>
    <n v="1"/>
    <n v="2871487.48"/>
    <n v="8"/>
    <n v="5"/>
    <x v="2"/>
    <s v="INSUMOS"/>
  </r>
  <r>
    <d v="2026-02-08T00:00:00"/>
    <s v="Zavalia Lagos, Marina"/>
    <s v="FA-C 00002-00000085"/>
    <n v="-2850000"/>
    <s v="OC 0001-00004592: HONORARIOS_x000a_Servicios profesionales _x000a_Tomas Bollini Enero 26"/>
    <n v="1"/>
    <n v="285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BACHAS"/>
    <s v="CC1BACHAS"/>
    <n v="3.2417236735101898E-2"/>
    <n v="92389.124695040417"/>
    <n v="1"/>
    <n v="13"/>
    <x v="1"/>
    <s v="SERVICIOS"/>
  </r>
  <r>
    <d v="2026-02-08T00:00:00"/>
    <s v="Zavalia Lagos, Marina"/>
    <s v="FA-C 00002-00000085"/>
    <n v="-2850000"/>
    <s v="OC 0001-00004592: HONORARIOS_x000a_Servicios profesionales _x000a_Tomas Bollini Enero 26"/>
    <n v="1"/>
    <n v="285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EREAL &amp; POLVILLO"/>
    <s v="CC1CEREAL &amp; POLVILLO"/>
    <n v="7.0597149630605652E-3"/>
    <n v="20120.18764472261"/>
    <n v="2"/>
    <n v="13"/>
    <x v="4"/>
    <s v="SERVICIOS"/>
  </r>
  <r>
    <d v="2026-02-08T00:00:00"/>
    <s v="Zavalia Lagos, Marina"/>
    <s v="FA-C 00002-00000085"/>
    <n v="-2850000"/>
    <s v="OC 0001-00004592: HONORARIOS_x000a_Servicios profesionales _x000a_Tomas Bollini Enero 26"/>
    <n v="1"/>
    <n v="285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OMPOST &amp; FERTILIZANTES"/>
    <s v="CC1COMPOST &amp; FERTILIZANTES"/>
    <n v="4.0653249223577111E-4"/>
    <n v="1158.6176028719476"/>
    <n v="10"/>
    <n v="13"/>
    <x v="5"/>
    <s v="SERVICIOS"/>
  </r>
  <r>
    <d v="2026-02-08T00:00:00"/>
    <s v="Zavalia Lagos, Marina"/>
    <s v="FA-C 00002-00000085"/>
    <n v="-2850000"/>
    <s v="OC 0001-00004592: HONORARIOS_x000a_Servicios profesionales _x000a_Tomas Bollini Enero 26"/>
    <n v="1"/>
    <n v="285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LIQUIDOS"/>
    <s v="CC1DISPOSICIÓN FINAL RESIDUOS LIQUIDOS"/>
    <n v="5.9791078481547098E-2"/>
    <n v="170404.57367240923"/>
    <n v="3"/>
    <n v="13"/>
    <x v="3"/>
    <s v="SERVICIOS"/>
  </r>
  <r>
    <d v="2026-02-08T00:00:00"/>
    <s v="Zavalia Lagos, Marina"/>
    <s v="FA-C 00002-00000085"/>
    <n v="-2850000"/>
    <s v="OC 0001-00004592: HONORARIOS_x000a_Servicios profesionales _x000a_Tomas Bollini Enero 26"/>
    <n v="1"/>
    <n v="285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SOLIDOS"/>
    <s v="CC1DISPOSICIÓN FINAL RESIDUOS SOLIDOS"/>
    <n v="4.8738124634855849E-3"/>
    <n v="13890.365520933918"/>
    <n v="4"/>
    <n v="13"/>
    <x v="6"/>
    <s v="SERVICIOS"/>
  </r>
  <r>
    <d v="2026-02-08T00:00:00"/>
    <s v="Zavalia Lagos, Marina"/>
    <s v="FA-C 00002-00000085"/>
    <n v="-2850000"/>
    <s v="OC 0001-00004592: HONORARIOS_x000a_Servicios profesionales _x000a_Tomas Bollini Enero 26"/>
    <n v="1"/>
    <n v="285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EXPORTACION"/>
    <s v="CC1EXPORTACION"/>
    <n v="0.73411048911804788"/>
    <n v="2092214.8939864365"/>
    <n v="5"/>
    <n v="13"/>
    <x v="0"/>
    <s v="SERVICIOS"/>
  </r>
  <r>
    <d v="2026-02-08T00:00:00"/>
    <s v="Zavalia Lagos, Marina"/>
    <s v="FA-C 00002-00000085"/>
    <n v="-2850000"/>
    <s v="OC 0001-00004592: HONORARIOS_x000a_Servicios profesionales _x000a_Tomas Bollini Enero 26"/>
    <n v="1"/>
    <n v="285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NFU"/>
    <s v="CC1NFU"/>
    <n v="1.4065386597374174E-2"/>
    <n v="40086.351802516394"/>
    <n v="6"/>
    <n v="13"/>
    <x v="7"/>
    <s v="SERVICIOS"/>
  </r>
  <r>
    <d v="2026-02-08T00:00:00"/>
    <s v="Zavalia Lagos, Marina"/>
    <s v="FA-C 00002-00000085"/>
    <n v="-2850000"/>
    <s v="OC 0001-00004592: HONORARIOS_x000a_Servicios profesionales _x000a_Tomas Bollini Enero 26"/>
    <n v="1"/>
    <n v="285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PILETAS"/>
    <s v="CC1PILETAS"/>
    <n v="0.10760032914202722"/>
    <n v="306660.93805477757"/>
    <n v="7"/>
    <n v="13"/>
    <x v="8"/>
    <s v="SERVICIOS"/>
  </r>
  <r>
    <d v="2026-02-08T00:00:00"/>
    <s v="Zavalia Lagos, Marina"/>
    <s v="FA-C 00002-00000085"/>
    <n v="-2850000"/>
    <s v="OC 0001-00004592: HONORARIOS_x000a_Servicios profesionales _x000a_Tomas Bollini Enero 26"/>
    <n v="1"/>
    <n v="285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REACTORES"/>
    <s v="CC1REACTORES"/>
    <n v="3.9675420007119738E-2"/>
    <n v="113074.94702029125"/>
    <n v="8"/>
    <n v="13"/>
    <x v="2"/>
    <s v="SERVICIOS"/>
  </r>
  <r>
    <d v="2026-02-08T00:00:00"/>
    <s v="Zavalia Lagos, Marina"/>
    <s v="FA-C 00002-00000085"/>
    <n v="-2850000"/>
    <s v="OC 0001-00004592: HONORARIOS_x000a_Servicios profesionales _x000a_Tomas Bollini Enero 26"/>
    <n v="1"/>
    <n v="2850000"/>
    <s v="UN "/>
    <s v="HONORAR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TIERRAS FILTRANTES"/>
    <s v="CC1TIERRAS FILTRANTES"/>
    <n v="0"/>
    <n v="0"/>
    <n v="9"/>
    <n v="13"/>
    <x v="9"/>
    <s v="SERVICIOS"/>
  </r>
  <r>
    <d v="2026-02-28T00:00:00"/>
    <s v="WORMS-RRHH"/>
    <s v="BARRERA, MAXIMILIANO ESEQUIEL"/>
    <n v="-2792560.3418999999"/>
    <s v="DISPOSICION FINAL DE R. LIQUIDOS"/>
    <n v="1"/>
    <n v="2792560.3419335904"/>
    <s v="#RRHH"/>
    <s v="PERSONAL"/>
    <x v="0"/>
    <n v="0"/>
    <n v="0"/>
    <n v="0"/>
    <s v="CC25"/>
    <s v="gastos_produccion"/>
    <n v="2"/>
    <s v="DISPOSICION FINAL DE R. LIQUIDOS, EXPORTACION"/>
    <n v="1"/>
    <n v="-2792560.3418999999"/>
    <n v="1"/>
    <s v="APERTURADO POR EMPRESA"/>
    <s v="DISPOSICION FINAL DE R. LIQUIDOS"/>
    <s v="CC25DISPOSICION FINAL DE R. LIQUIDOS"/>
    <n v="0.15"/>
    <n v="418884.05128499999"/>
    <n v="3"/>
    <n v="10"/>
    <x v="3"/>
    <s v="PERSONAL"/>
  </r>
  <r>
    <d v="2026-02-28T00:00:00"/>
    <s v="WORMS-RRHH"/>
    <s v="BARRERA, MAXIMILIANO ESEQUIEL"/>
    <n v="-2792560.3418999999"/>
    <s v="DISPOSICION FINAL DE R. LIQUIDOS"/>
    <n v="1"/>
    <n v="2792560.3419335904"/>
    <s v="#RRHH"/>
    <s v="PERSONAL"/>
    <x v="0"/>
    <n v="0"/>
    <n v="0"/>
    <n v="0"/>
    <s v="CC25"/>
    <s v="gastos_produccion"/>
    <n v="2"/>
    <s v="DISPOSICION FINAL DE R. LIQUIDOS, EXPORTACION"/>
    <n v="1"/>
    <n v="-2792560.3418999999"/>
    <n v="1"/>
    <s v="APERTURADO POR EMPRESA"/>
    <s v="EXPORTACION"/>
    <s v="CC25EXPORTACION"/>
    <n v="0.85"/>
    <n v="2373676.2906149998"/>
    <n v="5"/>
    <n v="10"/>
    <x v="0"/>
    <s v="PERSONAL"/>
  </r>
  <r>
    <d v="2026-02-19T00:00:00"/>
    <s v="Chirichigno, Mario Alejandro"/>
    <s v="FA-C 00003-00000212"/>
    <n v="-2727314"/>
    <s v="INVERSION_x000a_etapa 2_x000a_proyecto 50"/>
    <n v="1"/>
    <n v="27273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27314"/>
    <n v="1"/>
    <s v="APERTURADO POR EMPRESA"/>
    <s v="BACHAS"/>
    <s v="CC1BACHAS"/>
    <n v="3.2417236735101898E-2"/>
    <n v="88411.983588957693"/>
    <n v="1"/>
    <s v="CAPEX"/>
    <x v="1"/>
    <s v="INVERSION"/>
  </r>
  <r>
    <d v="2026-02-19T00:00:00"/>
    <s v="Chirichigno, Mario Alejandro"/>
    <s v="FA-C 00003-00000212"/>
    <n v="-2727314"/>
    <s v="INVERSION_x000a_etapa 2_x000a_proyecto 50"/>
    <n v="1"/>
    <n v="27273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27314"/>
    <n v="1"/>
    <s v="APERTURADO POR EMPRESA"/>
    <s v="CEREAL &amp; POLVILLO"/>
    <s v="CC1CEREAL &amp; POLVILLO"/>
    <n v="7.0597149630605652E-3"/>
    <n v="19254.059454764563"/>
    <n v="2"/>
    <s v="CAPEX"/>
    <x v="4"/>
    <s v="INVERSION"/>
  </r>
  <r>
    <d v="2026-02-19T00:00:00"/>
    <s v="Chirichigno, Mario Alejandro"/>
    <s v="FA-C 00003-00000212"/>
    <n v="-2727314"/>
    <s v="INVERSION_x000a_etapa 2_x000a_proyecto 50"/>
    <n v="1"/>
    <n v="27273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27314"/>
    <n v="1"/>
    <s v="APERTURADO POR EMPRESA"/>
    <s v="COMPOST &amp; FERTILIZANTES"/>
    <s v="CC1COMPOST &amp; FERTILIZANTES"/>
    <n v="4.0653249223577111E-4"/>
    <n v="1108.7417575295099"/>
    <n v="10"/>
    <s v="CAPEX"/>
    <x v="5"/>
    <s v="INVERSION"/>
  </r>
  <r>
    <d v="2026-02-19T00:00:00"/>
    <s v="Chirichigno, Mario Alejandro"/>
    <s v="FA-C 00003-00000212"/>
    <n v="-2727314"/>
    <s v="INVERSION_x000a_etapa 2_x000a_proyecto 50"/>
    <n v="1"/>
    <n v="27273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27314"/>
    <n v="1"/>
    <s v="APERTURADO POR EMPRESA"/>
    <s v="DISPOSICIÓN FINAL RESIDUOS LIQUIDOS"/>
    <s v="CC1DISPOSICIÓN FINAL RESIDUOS LIQUIDOS"/>
    <n v="5.9791078481547098E-2"/>
    <n v="163069.04541782214"/>
    <n v="3"/>
    <s v="CAPEX"/>
    <x v="3"/>
    <s v="INVERSION"/>
  </r>
  <r>
    <d v="2026-02-19T00:00:00"/>
    <s v="Chirichigno, Mario Alejandro"/>
    <s v="FA-C 00003-00000212"/>
    <n v="-2727314"/>
    <s v="INVERSION_x000a_etapa 2_x000a_proyecto 50"/>
    <n v="1"/>
    <n v="27273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27314"/>
    <n v="1"/>
    <s v="APERTURADO POR EMPRESA"/>
    <s v="DISPOSICIÓN FINAL RESIDUOS SOLIDOS"/>
    <s v="CC1DISPOSICIÓN FINAL RESIDUOS SOLIDOS"/>
    <n v="4.8738124634855849E-3"/>
    <n v="13292.416965038725"/>
    <n v="4"/>
    <s v="CAPEX"/>
    <x v="6"/>
    <s v="INVERSION"/>
  </r>
  <r>
    <d v="2026-02-19T00:00:00"/>
    <s v="Chirichigno, Mario Alejandro"/>
    <s v="FA-C 00003-00000212"/>
    <n v="-2727314"/>
    <s v="INVERSION_x000a_etapa 2_x000a_proyecto 50"/>
    <n v="1"/>
    <n v="27273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27314"/>
    <n v="1"/>
    <s v="APERTURADO POR EMPRESA"/>
    <s v="EXPORTACION"/>
    <s v="CC1EXPORTACION"/>
    <n v="0.73411048911804788"/>
    <n v="2002149.8145184997"/>
    <n v="5"/>
    <s v="CAPEX"/>
    <x v="0"/>
    <s v="INVERSION"/>
  </r>
  <r>
    <d v="2026-02-19T00:00:00"/>
    <s v="Chirichigno, Mario Alejandro"/>
    <s v="FA-C 00003-00000212"/>
    <n v="-2727314"/>
    <s v="INVERSION_x000a_etapa 2_x000a_proyecto 50"/>
    <n v="1"/>
    <n v="27273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27314"/>
    <n v="1"/>
    <s v="APERTURADO POR EMPRESA"/>
    <s v="NFU"/>
    <s v="CC1NFU"/>
    <n v="1.4065386597374174E-2"/>
    <n v="38360.725782430949"/>
    <n v="6"/>
    <s v="CAPEX"/>
    <x v="7"/>
    <s v="INVERSION"/>
  </r>
  <r>
    <d v="2026-02-19T00:00:00"/>
    <s v="Chirichigno, Mario Alejandro"/>
    <s v="FA-C 00003-00000212"/>
    <n v="-2727314"/>
    <s v="INVERSION_x000a_etapa 2_x000a_proyecto 50"/>
    <n v="1"/>
    <n v="27273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27314"/>
    <n v="1"/>
    <s v="APERTURADO POR EMPRESA"/>
    <s v="PILETAS"/>
    <s v="CC1PILETAS"/>
    <n v="0.10760032914202722"/>
    <n v="293459.88407365885"/>
    <n v="7"/>
    <s v="CAPEX"/>
    <x v="8"/>
    <s v="INVERSION"/>
  </r>
  <r>
    <d v="2026-02-19T00:00:00"/>
    <s v="Chirichigno, Mario Alejandro"/>
    <s v="FA-C 00003-00000212"/>
    <n v="-2727314"/>
    <s v="INVERSION_x000a_etapa 2_x000a_proyecto 50"/>
    <n v="1"/>
    <n v="27273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27314"/>
    <n v="1"/>
    <s v="APERTURADO POR EMPRESA"/>
    <s v="REACTORES"/>
    <s v="CC1REACTORES"/>
    <n v="3.9675420007119738E-2"/>
    <n v="108207.32844129777"/>
    <n v="8"/>
    <s v="CAPEX"/>
    <x v="2"/>
    <s v="INVERSION"/>
  </r>
  <r>
    <d v="2026-02-19T00:00:00"/>
    <s v="Chirichigno, Mario Alejandro"/>
    <s v="FA-C 00003-00000212"/>
    <n v="-2727314"/>
    <s v="INVERSION_x000a_etapa 2_x000a_proyecto 50"/>
    <n v="1"/>
    <n v="27273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27314"/>
    <n v="1"/>
    <s v="APERTURADO POR EMPRESA"/>
    <s v="TIERRAS FILTRANTES"/>
    <s v="CC1TIERRAS FILTRANTES"/>
    <n v="0"/>
    <n v="0"/>
    <n v="9"/>
    <s v="CAPEX"/>
    <x v="9"/>
    <s v="INVERSION"/>
  </r>
  <r>
    <d v="2026-02-28T00:00:00"/>
    <s v="WORMS-RRHH"/>
    <s v="TULLIANI ROMINA"/>
    <n v="-2652084.8821"/>
    <s v="DISPOSICION FINAL DE R. LIQUIDOS"/>
    <n v="1"/>
    <n v="2652084.8820735896"/>
    <s v="#RRHH"/>
    <s v="PERSONAL"/>
    <x v="0"/>
    <n v="0"/>
    <n v="0"/>
    <n v="0"/>
    <s v="CC25"/>
    <s v="gastos_rrhh"/>
    <n v="2"/>
    <s v="DISPOSICION FINAL DE R. LIQUIDOS, EXPORTACION"/>
    <n v="1"/>
    <n v="-2652084.8821"/>
    <n v="1"/>
    <s v="APERTURADO POR EMPRESA"/>
    <s v="DISPOSICION FINAL DE R. LIQUIDOS"/>
    <s v="CC25DISPOSICION FINAL DE R. LIQUIDOS"/>
    <n v="0.15"/>
    <n v="397812.73231499997"/>
    <n v="3"/>
    <n v="10"/>
    <x v="3"/>
    <s v="PERSONAL"/>
  </r>
  <r>
    <d v="2026-02-28T00:00:00"/>
    <s v="WORMS-RRHH"/>
    <s v="TULLIANI ROMINA"/>
    <n v="-2652084.8821"/>
    <s v="DISPOSICION FINAL DE R. LIQUIDOS"/>
    <n v="1"/>
    <n v="2652084.8820735896"/>
    <s v="#RRHH"/>
    <s v="PERSONAL"/>
    <x v="0"/>
    <n v="0"/>
    <n v="0"/>
    <n v="0"/>
    <s v="CC25"/>
    <s v="gastos_rrhh"/>
    <n v="2"/>
    <s v="DISPOSICION FINAL DE R. LIQUIDOS, EXPORTACION"/>
    <n v="1"/>
    <n v="-2652084.8821"/>
    <n v="1"/>
    <s v="APERTURADO POR EMPRESA"/>
    <s v="EXPORTACION"/>
    <s v="CC25EXPORTACION"/>
    <n v="0.85"/>
    <n v="2254272.1497849999"/>
    <n v="5"/>
    <n v="10"/>
    <x v="0"/>
    <s v="PERSONAL"/>
  </r>
  <r>
    <d v="2026-02-28T00:00:00"/>
    <s v="WORMS-RRHH"/>
    <s v="PARDEL, MAURO"/>
    <n v="-2629398.3793000001"/>
    <s v="PORTERIA"/>
    <n v="1"/>
    <n v="2629398.3792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629398.3793000001"/>
    <n v="1"/>
    <s v="APERTURADO POR EMPRESA"/>
    <s v="BACHAS"/>
    <s v="CC22BACHAS"/>
    <n v="0.02"/>
    <n v="52587.967586000006"/>
    <n v="1"/>
    <n v="10"/>
    <x v="1"/>
    <s v="PERSONAL"/>
  </r>
  <r>
    <d v="2026-02-28T00:00:00"/>
    <s v="WORMS-RRHH"/>
    <s v="PARDEL, MAURO"/>
    <n v="-2629398.3793000001"/>
    <s v="PORTERIA"/>
    <n v="1"/>
    <n v="2629398.3792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629398.3793000001"/>
    <n v="1"/>
    <s v="APERTURADO POR EMPRESA"/>
    <s v="COMPOST Y FERTILIZANTES"/>
    <s v="CC22COMPOST Y FERTILIZANTES"/>
    <n v="2.1100000000000001E-2"/>
    <n v="55480.305803230003"/>
    <n v="10"/>
    <n v="10"/>
    <x v="5"/>
    <s v="PERSONAL"/>
  </r>
  <r>
    <d v="2026-02-28T00:00:00"/>
    <s v="WORMS-RRHH"/>
    <s v="PARDEL, MAURO"/>
    <n v="-2629398.3793000001"/>
    <s v="PORTERIA"/>
    <n v="1"/>
    <n v="2629398.3792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629398.3793000001"/>
    <n v="1"/>
    <s v="APERTURADO POR EMPRESA"/>
    <s v="DISPOSICION FINAL DE R. LIQUIDOS"/>
    <s v="CC22DISPOSICION FINAL DE R. LIQUIDOS"/>
    <n v="0.57830000000000004"/>
    <n v="1520581.0827491903"/>
    <n v="3"/>
    <n v="10"/>
    <x v="3"/>
    <s v="PERSONAL"/>
  </r>
  <r>
    <d v="2026-02-28T00:00:00"/>
    <s v="WORMS-RRHH"/>
    <s v="PARDEL, MAURO"/>
    <n v="-2629398.3793000001"/>
    <s v="PORTERIA"/>
    <n v="1"/>
    <n v="2629398.3792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629398.3793000001"/>
    <n v="1"/>
    <s v="APERTURADO POR EMPRESA"/>
    <s v="DISPOSICION FINAL DE R. SOLIDOS"/>
    <s v="CC22DISPOSICION FINAL DE R. SOLIDOS"/>
    <n v="0.23"/>
    <n v="604761.62723900005"/>
    <n v="4"/>
    <n v="10"/>
    <x v="6"/>
    <s v="PERSONAL"/>
  </r>
  <r>
    <d v="2026-02-28T00:00:00"/>
    <s v="WORMS-RRHH"/>
    <s v="PARDEL, MAURO"/>
    <n v="-2629398.3793000001"/>
    <s v="PORTERIA"/>
    <n v="1"/>
    <n v="2629398.3792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629398.3793000001"/>
    <n v="1"/>
    <s v="APERTURADO POR EMPRESA"/>
    <s v="EXPORTACION"/>
    <s v="CC22EXPORTACION"/>
    <n v="0.10680000000000001"/>
    <n v="280819.74690924003"/>
    <n v="5"/>
    <n v="10"/>
    <x v="0"/>
    <s v="PERSONAL"/>
  </r>
  <r>
    <d v="2026-02-28T00:00:00"/>
    <s v="WORMS-RRHH"/>
    <s v="PARDEL, MAURO"/>
    <n v="-2629398.3793000001"/>
    <s v="PORTERIA"/>
    <n v="1"/>
    <n v="2629398.3792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629398.3793000001"/>
    <n v="1"/>
    <s v="APERTURADO POR EMPRESA"/>
    <s v="NFU"/>
    <s v="CC22NFU"/>
    <n v="2.6100000000000002E-2"/>
    <n v="68627.297699730014"/>
    <n v="6"/>
    <n v="10"/>
    <x v="7"/>
    <s v="PERSONAL"/>
  </r>
  <r>
    <d v="2026-02-28T00:00:00"/>
    <s v="WORMS-RRHH"/>
    <s v="PARDEL, MAURO"/>
    <n v="-2629398.3793000001"/>
    <s v="PORTERIA"/>
    <n v="1"/>
    <n v="2629398.3792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629398.3793000001"/>
    <n v="1"/>
    <s v="APERTURADO POR EMPRESA"/>
    <s v="REACTORES"/>
    <s v="CC22REACTORES"/>
    <n v="1.77E-2"/>
    <n v="46540.351313610001"/>
    <n v="8"/>
    <n v="10"/>
    <x v="2"/>
    <s v="PERSONAL"/>
  </r>
  <r>
    <d v="2026-02-28T00:00:00"/>
    <s v="WORMS-RRHH"/>
    <s v="DI PAOLO ANDREA ANALI"/>
    <n v="-2603553.3509999998"/>
    <s v="ADMINISTRACION"/>
    <n v="1"/>
    <n v="2603553.3509735903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2603553.3509999998"/>
    <n v="1"/>
    <s v="APERTURADO POR EMPRESA"/>
    <s v="BACHAS"/>
    <s v="CC15BACHAS"/>
    <n v="7.7777777777777779E-2"/>
    <n v="202498.59396666667"/>
    <n v="1"/>
    <n v="10"/>
    <x v="1"/>
    <s v="PERSONAL"/>
  </r>
  <r>
    <d v="2026-02-28T00:00:00"/>
    <s v="WORMS-RRHH"/>
    <s v="DI PAOLO ANDREA ANALI"/>
    <n v="-2603553.3509999998"/>
    <s v="ADMINISTRACION"/>
    <n v="1"/>
    <n v="2603553.3509735903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2603553.3509999998"/>
    <n v="1"/>
    <s v="APERTURADO POR EMPRESA"/>
    <s v="CEREAL Y POLVILLO"/>
    <s v="CC15CEREAL Y POLVILLO"/>
    <n v="7.7777777777777779E-2"/>
    <n v="202498.59396666667"/>
    <n v="2"/>
    <n v="10"/>
    <x v="4"/>
    <s v="PERSONAL"/>
  </r>
  <r>
    <d v="2026-02-28T00:00:00"/>
    <s v="WORMS-RRHH"/>
    <s v="DI PAOLO ANDREA ANALI"/>
    <n v="-2603553.3509999998"/>
    <s v="ADMINISTRACION"/>
    <n v="1"/>
    <n v="2603553.3509735903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2603553.3509999998"/>
    <n v="1"/>
    <s v="APERTURADO POR EMPRESA"/>
    <s v="COMPOST Y FERTILIZANTES"/>
    <s v="CC15COMPOST Y FERTILIZANTES"/>
    <n v="7.7777777777777779E-2"/>
    <n v="202498.59396666667"/>
    <n v="10"/>
    <n v="10"/>
    <x v="5"/>
    <s v="PERSONAL"/>
  </r>
  <r>
    <d v="2026-02-28T00:00:00"/>
    <s v="WORMS-RRHH"/>
    <s v="DI PAOLO ANDREA ANALI"/>
    <n v="-2603553.3509999998"/>
    <s v="ADMINISTRACION"/>
    <n v="1"/>
    <n v="2603553.3509735903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2603553.3509999998"/>
    <n v="1"/>
    <s v="APERTURADO POR EMPRESA"/>
    <s v="DISPOSICION FINAL DE R. LIQUIDOS"/>
    <s v="CC15DISPOSICION FINAL DE R. LIQUIDOS"/>
    <n v="7.7777777777777779E-2"/>
    <n v="202498.59396666667"/>
    <n v="3"/>
    <n v="10"/>
    <x v="3"/>
    <s v="PERSONAL"/>
  </r>
  <r>
    <d v="2026-02-28T00:00:00"/>
    <s v="WORMS-RRHH"/>
    <s v="DI PAOLO ANDREA ANALI"/>
    <n v="-2603553.3509999998"/>
    <s v="ADMINISTRACION"/>
    <n v="1"/>
    <n v="2603553.3509735903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2603553.3509999998"/>
    <n v="1"/>
    <s v="APERTURADO POR EMPRESA"/>
    <s v="DISPOSICION FINAL DE R. SOLIDOS"/>
    <s v="CC15DISPOSICION FINAL DE R. SOLIDOS"/>
    <n v="7.7777777777777779E-2"/>
    <n v="202498.59396666667"/>
    <n v="4"/>
    <n v="10"/>
    <x v="6"/>
    <s v="PERSONAL"/>
  </r>
  <r>
    <d v="2026-02-28T00:00:00"/>
    <s v="WORMS-RRHH"/>
    <s v="DI PAOLO ANDREA ANALI"/>
    <n v="-2603553.3509999998"/>
    <s v="ADMINISTRACION"/>
    <n v="1"/>
    <n v="2603553.3509735903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2603553.3509999998"/>
    <n v="1"/>
    <s v="APERTURADO POR EMPRESA"/>
    <s v="EXPORTACION"/>
    <s v="CC15EXPORTACION"/>
    <n v="7.7777777777777779E-2"/>
    <n v="202498.59396666667"/>
    <n v="5"/>
    <n v="10"/>
    <x v="0"/>
    <s v="PERSONAL"/>
  </r>
  <r>
    <d v="2026-02-28T00:00:00"/>
    <s v="WORMS-RRHH"/>
    <s v="DI PAOLO ANDREA ANALI"/>
    <n v="-2603553.3509999998"/>
    <s v="ADMINISTRACION"/>
    <n v="1"/>
    <n v="2603553.3509735903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2603553.3509999998"/>
    <n v="1"/>
    <s v="APERTURADO POR EMPRESA"/>
    <s v="NFU"/>
    <s v="CC15NFU"/>
    <n v="7.7777777777777779E-2"/>
    <n v="202498.59396666667"/>
    <n v="6"/>
    <n v="10"/>
    <x v="7"/>
    <s v="PERSONAL"/>
  </r>
  <r>
    <d v="2026-02-28T00:00:00"/>
    <s v="WORMS-RRHH"/>
    <s v="DI PAOLO ANDREA ANALI"/>
    <n v="-2603553.3509999998"/>
    <s v="ADMINISTRACION"/>
    <n v="1"/>
    <n v="2603553.3509735903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2603553.3509999998"/>
    <n v="1"/>
    <s v="APERTURADO POR EMPRESA"/>
    <s v="PILETAS"/>
    <s v="CC15PILETAS"/>
    <n v="7.7777777777777779E-2"/>
    <n v="202498.59396666667"/>
    <n v="7"/>
    <n v="10"/>
    <x v="8"/>
    <s v="PERSONAL"/>
  </r>
  <r>
    <d v="2026-02-28T00:00:00"/>
    <s v="WORMS-RRHH"/>
    <s v="DI PAOLO ANDREA ANALI"/>
    <n v="-2603553.3509999998"/>
    <s v="ADMINISTRACION"/>
    <n v="1"/>
    <n v="2603553.3509735903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2603553.3509999998"/>
    <n v="1"/>
    <s v="APERTURADO POR EMPRESA"/>
    <s v="REACTORES"/>
    <s v="CC15REACTORES"/>
    <n v="7.7777777777777779E-2"/>
    <n v="202498.59396666667"/>
    <n v="8"/>
    <n v="10"/>
    <x v="2"/>
    <s v="PERSONAL"/>
  </r>
  <r>
    <d v="2026-02-28T00:00:00"/>
    <s v="WORMS-RRHH"/>
    <s v="DI PAOLO ANDREA ANALI"/>
    <n v="-2603553.3509999998"/>
    <s v="ADMINISTRACION"/>
    <n v="1"/>
    <n v="2603553.3509735903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2603553.3509999998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LOPEZ, AGUSTÍN ALBERTO"/>
    <n v="-2599197.3316000002"/>
    <s v="PORTERIA"/>
    <n v="1"/>
    <n v="2599197.3315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599197.3316000002"/>
    <n v="1"/>
    <s v="APERTURADO POR EMPRESA"/>
    <s v="BACHAS"/>
    <s v="CC22BACHAS"/>
    <n v="0.02"/>
    <n v="51983.946632000007"/>
    <n v="1"/>
    <n v="10"/>
    <x v="1"/>
    <s v="PERSONAL"/>
  </r>
  <r>
    <d v="2026-02-28T00:00:00"/>
    <s v="WORMS-RRHH"/>
    <s v="LOPEZ, AGUSTÍN ALBERTO"/>
    <n v="-2599197.3316000002"/>
    <s v="PORTERIA"/>
    <n v="1"/>
    <n v="2599197.3315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599197.3316000002"/>
    <n v="1"/>
    <s v="APERTURADO POR EMPRESA"/>
    <s v="COMPOST Y FERTILIZANTES"/>
    <s v="CC22COMPOST Y FERTILIZANTES"/>
    <n v="2.1100000000000001E-2"/>
    <n v="54843.063696760008"/>
    <n v="10"/>
    <n v="10"/>
    <x v="5"/>
    <s v="PERSONAL"/>
  </r>
  <r>
    <d v="2026-02-28T00:00:00"/>
    <s v="WORMS-RRHH"/>
    <s v="LOPEZ, AGUSTÍN ALBERTO"/>
    <n v="-2599197.3316000002"/>
    <s v="PORTERIA"/>
    <n v="1"/>
    <n v="2599197.3315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599197.3316000002"/>
    <n v="1"/>
    <s v="APERTURADO POR EMPRESA"/>
    <s v="DISPOSICION FINAL DE R. LIQUIDOS"/>
    <s v="CC22DISPOSICION FINAL DE R. LIQUIDOS"/>
    <n v="0.57830000000000004"/>
    <n v="1503115.8168642803"/>
    <n v="3"/>
    <n v="10"/>
    <x v="3"/>
    <s v="PERSONAL"/>
  </r>
  <r>
    <d v="2026-02-28T00:00:00"/>
    <s v="WORMS-RRHH"/>
    <s v="LOPEZ, AGUSTÍN ALBERTO"/>
    <n v="-2599197.3316000002"/>
    <s v="PORTERIA"/>
    <n v="1"/>
    <n v="2599197.3315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599197.3316000002"/>
    <n v="1"/>
    <s v="APERTURADO POR EMPRESA"/>
    <s v="DISPOSICION FINAL DE R. SOLIDOS"/>
    <s v="CC22DISPOSICION FINAL DE R. SOLIDOS"/>
    <n v="0.23"/>
    <n v="597815.38626800012"/>
    <n v="4"/>
    <n v="10"/>
    <x v="6"/>
    <s v="PERSONAL"/>
  </r>
  <r>
    <d v="2026-02-28T00:00:00"/>
    <s v="WORMS-RRHH"/>
    <s v="LOPEZ, AGUSTÍN ALBERTO"/>
    <n v="-2599197.3316000002"/>
    <s v="PORTERIA"/>
    <n v="1"/>
    <n v="2599197.3315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599197.3316000002"/>
    <n v="1"/>
    <s v="APERTURADO POR EMPRESA"/>
    <s v="EXPORTACION"/>
    <s v="CC22EXPORTACION"/>
    <n v="0.10680000000000001"/>
    <n v="277594.27501488006"/>
    <n v="5"/>
    <n v="10"/>
    <x v="0"/>
    <s v="PERSONAL"/>
  </r>
  <r>
    <d v="2026-02-28T00:00:00"/>
    <s v="WORMS-RRHH"/>
    <s v="LOPEZ, AGUSTÍN ALBERTO"/>
    <n v="-2599197.3316000002"/>
    <s v="PORTERIA"/>
    <n v="1"/>
    <n v="2599197.3315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599197.3316000002"/>
    <n v="1"/>
    <s v="APERTURADO POR EMPRESA"/>
    <s v="NFU"/>
    <s v="CC22NFU"/>
    <n v="2.6100000000000002E-2"/>
    <n v="67839.050354760009"/>
    <n v="6"/>
    <n v="10"/>
    <x v="7"/>
    <s v="PERSONAL"/>
  </r>
  <r>
    <d v="2026-02-28T00:00:00"/>
    <s v="WORMS-RRHH"/>
    <s v="LOPEZ, AGUSTÍN ALBERTO"/>
    <n v="-2599197.3316000002"/>
    <s v="PORTERIA"/>
    <n v="1"/>
    <n v="2599197.33155359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599197.3316000002"/>
    <n v="1"/>
    <s v="APERTURADO POR EMPRESA"/>
    <s v="REACTORES"/>
    <s v="CC22REACTORES"/>
    <n v="1.77E-2"/>
    <n v="46005.792769320004"/>
    <n v="8"/>
    <n v="10"/>
    <x v="2"/>
    <s v="PERSONAL"/>
  </r>
  <r>
    <d v="2026-02-28T00:00:00"/>
    <s v="WORMS-RRHH"/>
    <s v="MAIDANA, JOSE RAMON"/>
    <n v="-2416515.0120999999"/>
    <s v="INTENDENCIA"/>
    <n v="1"/>
    <n v="2416515.012133589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416515.0120999999"/>
    <n v="1"/>
    <s v="APERTURADO POR EMPRESA"/>
    <s v="BACHAS"/>
    <s v="CC27BACHAS"/>
    <n v="0.11"/>
    <n v="265816.65133099997"/>
    <n v="1"/>
    <n v="10"/>
    <x v="1"/>
    <s v="PERSONAL"/>
  </r>
  <r>
    <d v="2026-02-28T00:00:00"/>
    <s v="WORMS-RRHH"/>
    <s v="MAIDANA, JOSE RAMON"/>
    <n v="-2416515.0120999999"/>
    <s v="INTENDENCIA"/>
    <n v="1"/>
    <n v="2416515.012133589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416515.0120999999"/>
    <n v="1"/>
    <s v="APERTURADO POR EMPRESA"/>
    <s v="CEREAL Y POLVILLO"/>
    <s v="CC27CEREAL Y POLVILLO"/>
    <n v="0.08"/>
    <n v="193321.20096799999"/>
    <n v="2"/>
    <n v="10"/>
    <x v="4"/>
    <s v="PERSONAL"/>
  </r>
  <r>
    <d v="2026-02-28T00:00:00"/>
    <s v="WORMS-RRHH"/>
    <s v="MAIDANA, JOSE RAMON"/>
    <n v="-2416515.0120999999"/>
    <s v="INTENDENCIA"/>
    <n v="1"/>
    <n v="2416515.012133589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416515.0120999999"/>
    <n v="1"/>
    <s v="APERTURADO POR EMPRESA"/>
    <s v="COMPOST Y FERTILIZANTES"/>
    <s v="CC27COMPOST Y FERTILIZANTES"/>
    <n v="0"/>
    <n v="0"/>
    <n v="10"/>
    <n v="10"/>
    <x v="5"/>
    <s v="PERSONAL"/>
  </r>
  <r>
    <d v="2026-02-28T00:00:00"/>
    <s v="WORMS-RRHH"/>
    <s v="MAIDANA, JOSE RAMON"/>
    <n v="-2416515.0120999999"/>
    <s v="INTENDENCIA"/>
    <n v="1"/>
    <n v="2416515.012133589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416515.0120999999"/>
    <n v="1"/>
    <s v="APERTURADO POR EMPRESA"/>
    <s v="DISPOSICION FINAL DE R. LIQUIDOS"/>
    <s v="CC27DISPOSICION FINAL DE R. LIQUIDOS"/>
    <n v="0.11"/>
    <n v="265816.65133099997"/>
    <n v="3"/>
    <n v="10"/>
    <x v="3"/>
    <s v="PERSONAL"/>
  </r>
  <r>
    <d v="2026-02-28T00:00:00"/>
    <s v="WORMS-RRHH"/>
    <s v="MAIDANA, JOSE RAMON"/>
    <n v="-2416515.0120999999"/>
    <s v="INTENDENCIA"/>
    <n v="1"/>
    <n v="2416515.012133589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416515.0120999999"/>
    <n v="1"/>
    <s v="APERTURADO POR EMPRESA"/>
    <s v="DISPOSICION FINAL DE R. SOLIDOS"/>
    <s v="CC27DISPOSICION FINAL DE R. SOLIDOS"/>
    <n v="0.19"/>
    <n v="459137.85229900002"/>
    <n v="4"/>
    <n v="10"/>
    <x v="6"/>
    <s v="PERSONAL"/>
  </r>
  <r>
    <d v="2026-02-28T00:00:00"/>
    <s v="WORMS-RRHH"/>
    <s v="MAIDANA, JOSE RAMON"/>
    <n v="-2416515.0120999999"/>
    <s v="INTENDENCIA"/>
    <n v="1"/>
    <n v="2416515.012133589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416515.0120999999"/>
    <n v="1"/>
    <s v="APERTURADO POR EMPRESA"/>
    <s v="EXPORTACION"/>
    <s v="CC27EXPORTACION"/>
    <n v="0.11"/>
    <n v="265816.65133099997"/>
    <n v="5"/>
    <n v="10"/>
    <x v="0"/>
    <s v="PERSONAL"/>
  </r>
  <r>
    <d v="2026-02-28T00:00:00"/>
    <s v="WORMS-RRHH"/>
    <s v="MAIDANA, JOSE RAMON"/>
    <n v="-2416515.0120999999"/>
    <s v="INTENDENCIA"/>
    <n v="1"/>
    <n v="2416515.012133589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416515.0120999999"/>
    <n v="1"/>
    <s v="APERTURADO POR EMPRESA"/>
    <s v="NFU"/>
    <s v="CC27NFU"/>
    <n v="0.11"/>
    <n v="265816.65133099997"/>
    <n v="6"/>
    <n v="10"/>
    <x v="7"/>
    <s v="PERSONAL"/>
  </r>
  <r>
    <d v="2026-02-28T00:00:00"/>
    <s v="WORMS-RRHH"/>
    <s v="MAIDANA, JOSE RAMON"/>
    <n v="-2416515.0120999999"/>
    <s v="INTENDENCIA"/>
    <n v="1"/>
    <n v="2416515.012133589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416515.0120999999"/>
    <n v="1"/>
    <s v="APERTURADO POR EMPRESA"/>
    <s v="PILETAS"/>
    <s v="CC27PILETAS"/>
    <n v="0.11"/>
    <n v="265816.65133099997"/>
    <n v="7"/>
    <n v="10"/>
    <x v="8"/>
    <s v="PERSONAL"/>
  </r>
  <r>
    <d v="2026-02-28T00:00:00"/>
    <s v="WORMS-RRHH"/>
    <s v="MAIDANA, JOSE RAMON"/>
    <n v="-2416515.0120999999"/>
    <s v="INTENDENCIA"/>
    <n v="1"/>
    <n v="2416515.012133589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416515.0120999999"/>
    <n v="1"/>
    <s v="APERTURADO POR EMPRESA"/>
    <s v="REACTORES"/>
    <s v="CC27REACTORES"/>
    <n v="0.11"/>
    <n v="265816.65133099997"/>
    <n v="8"/>
    <n v="10"/>
    <x v="2"/>
    <s v="PERSONAL"/>
  </r>
  <r>
    <d v="2026-02-28T00:00:00"/>
    <s v="WORMS-RRHH"/>
    <s v="MAIDANA, JOSE RAMON"/>
    <n v="-2416515.0120999999"/>
    <s v="INTENDENCIA"/>
    <n v="1"/>
    <n v="2416515.0121335899"/>
    <s v="#RRHH"/>
    <s v="PERSONAL"/>
    <x v="0"/>
    <n v="0"/>
    <n v="0"/>
    <n v="0"/>
    <s v="CC27"/>
    <s v="gastos_rrhh"/>
    <n v="10"/>
    <s v="BACHAS, CEREAL Y POLVILLO, COMPOST Y FERTILIZANTES, DISPOSICION FINAL DE R. LIQUIDOS, DISPOSICION FINAL DE R. SOLIDOS, EXPORTACION, NFU, PILETAS, REACTORES, TIERRAS FILTRANTES"/>
    <n v="1"/>
    <n v="-2416515.0120999999"/>
    <n v="1"/>
    <s v="APERTURADO POR EMPRESA"/>
    <s v="TIERRAS FILTRANTES"/>
    <s v="CC27TIERRAS FILTRANTES"/>
    <n v="0"/>
    <n v="0"/>
    <n v="9"/>
    <n v="10"/>
    <x v="9"/>
    <s v="PERSONAL"/>
  </r>
  <r>
    <d v="2026-02-28T00:00:00"/>
    <s v="WORMS-RRHH"/>
    <s v="LOPEZ JESUS"/>
    <n v="-2394868.4076999999"/>
    <s v="LOGISTICA"/>
    <n v="1"/>
    <n v="2394868.4077335899"/>
    <s v="#RRHH"/>
    <s v="PERSONAL"/>
    <x v="0"/>
    <n v="0"/>
    <n v="0"/>
    <n v="0"/>
    <s v="CC18"/>
    <s v="gastos_rrhh"/>
    <n v="5"/>
    <s v="DISPOSICION FINAL DE R. SOLIDOS, EXPORTACION, NFU, PILETAS, REACTORES"/>
    <n v="1"/>
    <n v="-2394868.4076999999"/>
    <n v="1"/>
    <s v="APERTURADO POR EMPRESA"/>
    <s v="DISPOSICION FINAL DE R. SOLIDOS"/>
    <s v="CC18DISPOSICION FINAL DE R. SOLIDOS"/>
    <n v="0.37"/>
    <n v="886101.31084899988"/>
    <n v="4"/>
    <n v="10"/>
    <x v="6"/>
    <s v="PERSONAL"/>
  </r>
  <r>
    <d v="2026-02-28T00:00:00"/>
    <s v="WORMS-RRHH"/>
    <s v="LOPEZ JESUS"/>
    <n v="-2394868.4076999999"/>
    <s v="LOGISTICA"/>
    <n v="1"/>
    <n v="2394868.4077335899"/>
    <s v="#RRHH"/>
    <s v="PERSONAL"/>
    <x v="0"/>
    <n v="0"/>
    <n v="0"/>
    <n v="0"/>
    <s v="CC18"/>
    <s v="gastos_rrhh"/>
    <n v="5"/>
    <s v="DISPOSICION FINAL DE R. SOLIDOS, EXPORTACION, NFU, PILETAS, REACTORES"/>
    <n v="1"/>
    <n v="-2394868.4076999999"/>
    <n v="1"/>
    <s v="APERTURADO POR EMPRESA"/>
    <s v="EXPORTACION"/>
    <s v="CC18EXPORTACION"/>
    <n v="0.2"/>
    <n v="478973.68154000002"/>
    <n v="5"/>
    <n v="10"/>
    <x v="0"/>
    <s v="PERSONAL"/>
  </r>
  <r>
    <d v="2026-02-28T00:00:00"/>
    <s v="WORMS-RRHH"/>
    <s v="LOPEZ JESUS"/>
    <n v="-2394868.4076999999"/>
    <s v="LOGISTICA"/>
    <n v="1"/>
    <n v="2394868.4077335899"/>
    <s v="#RRHH"/>
    <s v="PERSONAL"/>
    <x v="0"/>
    <n v="0"/>
    <n v="0"/>
    <n v="0"/>
    <s v="CC18"/>
    <s v="gastos_rrhh"/>
    <n v="5"/>
    <s v="DISPOSICION FINAL DE R. SOLIDOS, EXPORTACION, NFU, PILETAS, REACTORES"/>
    <n v="1"/>
    <n v="-2394868.4076999999"/>
    <n v="1"/>
    <s v="APERTURADO POR EMPRESA"/>
    <s v="NFU"/>
    <s v="CC18NFU"/>
    <n v="0.12"/>
    <n v="287384.20892399998"/>
    <n v="6"/>
    <n v="10"/>
    <x v="7"/>
    <s v="PERSONAL"/>
  </r>
  <r>
    <d v="2026-02-28T00:00:00"/>
    <s v="WORMS-RRHH"/>
    <s v="LOPEZ JESUS"/>
    <n v="-2394868.4076999999"/>
    <s v="LOGISTICA"/>
    <n v="1"/>
    <n v="2394868.4077335899"/>
    <s v="#RRHH"/>
    <s v="PERSONAL"/>
    <x v="0"/>
    <n v="0"/>
    <n v="0"/>
    <n v="0"/>
    <s v="CC18"/>
    <s v="gastos_rrhh"/>
    <n v="5"/>
    <s v="DISPOSICION FINAL DE R. SOLIDOS, EXPORTACION, NFU, PILETAS, REACTORES"/>
    <n v="1"/>
    <n v="-2394868.4076999999"/>
    <n v="1"/>
    <s v="APERTURADO POR EMPRESA"/>
    <s v="PILETAS"/>
    <s v="CC18PILETAS"/>
    <n v="0.17"/>
    <n v="407127.62930899998"/>
    <n v="7"/>
    <n v="10"/>
    <x v="8"/>
    <s v="PERSONAL"/>
  </r>
  <r>
    <d v="2026-02-28T00:00:00"/>
    <s v="WORMS-RRHH"/>
    <s v="LOPEZ JESUS"/>
    <n v="-2394868.4076999999"/>
    <s v="LOGISTICA"/>
    <n v="1"/>
    <n v="2394868.4077335899"/>
    <s v="#RRHH"/>
    <s v="PERSONAL"/>
    <x v="0"/>
    <n v="0"/>
    <n v="0"/>
    <n v="0"/>
    <s v="CC18"/>
    <s v="gastos_rrhh"/>
    <n v="5"/>
    <s v="DISPOSICION FINAL DE R. SOLIDOS, EXPORTACION, NFU, PILETAS, REACTORES"/>
    <n v="1"/>
    <n v="-2394868.4076999999"/>
    <n v="1"/>
    <s v="APERTURADO POR EMPRESA"/>
    <s v="REACTORES"/>
    <s v="CC18REACTORES"/>
    <n v="0.14000000000000001"/>
    <n v="335281.577078"/>
    <n v="8"/>
    <n v="10"/>
    <x v="2"/>
    <s v="PERSONAL"/>
  </r>
  <r>
    <d v="2026-02-28T00:00:00"/>
    <s v="WORMS-RRHH"/>
    <s v="BUSTAMANTE, GUSTAVO GASTON"/>
    <n v="-2366793.4295999999"/>
    <s v="DISPOSICION FINAL DE R. LIQUIDOS"/>
    <n v="1"/>
    <n v="2366793.4296135898"/>
    <s v="#RRHH"/>
    <s v="PERSONAL"/>
    <x v="0"/>
    <n v="0"/>
    <n v="0"/>
    <n v="0"/>
    <s v="CC25"/>
    <s v="gastos_rrhh"/>
    <n v="2"/>
    <s v="DISPOSICION FINAL DE R. LIQUIDOS, EXPORTACION"/>
    <n v="1"/>
    <n v="-2366793.4295999999"/>
    <n v="1"/>
    <s v="APERTURADO POR EMPRESA"/>
    <s v="DISPOSICION FINAL DE R. LIQUIDOS"/>
    <s v="CC25DISPOSICION FINAL DE R. LIQUIDOS"/>
    <n v="0.15"/>
    <n v="355019.01444"/>
    <n v="3"/>
    <n v="10"/>
    <x v="3"/>
    <s v="PERSONAL"/>
  </r>
  <r>
    <d v="2026-02-28T00:00:00"/>
    <s v="WORMS-RRHH"/>
    <s v="BUSTAMANTE, GUSTAVO GASTON"/>
    <n v="-2366793.4295999999"/>
    <s v="DISPOSICION FINAL DE R. LIQUIDOS"/>
    <n v="1"/>
    <n v="2366793.4296135898"/>
    <s v="#RRHH"/>
    <s v="PERSONAL"/>
    <x v="0"/>
    <n v="0"/>
    <n v="0"/>
    <n v="0"/>
    <s v="CC25"/>
    <s v="gastos_rrhh"/>
    <n v="2"/>
    <s v="DISPOSICION FINAL DE R. LIQUIDOS, EXPORTACION"/>
    <n v="1"/>
    <n v="-2366793.4295999999"/>
    <n v="1"/>
    <s v="APERTURADO POR EMPRESA"/>
    <s v="EXPORTACION"/>
    <s v="CC25EXPORTACION"/>
    <n v="0.85"/>
    <n v="2011774.4151599999"/>
    <n v="5"/>
    <n v="10"/>
    <x v="0"/>
    <s v="PERSONAL"/>
  </r>
  <r>
    <d v="2026-02-10T00:00:00"/>
    <s v="Mil Propiedades Srl"/>
    <s v="FA-A 00001-00000734"/>
    <n v="-2359500"/>
    <s v="SERVICIOS_x000a_alquiler Mod STD C/AA Sauce Viejo Desde 16/02 al 15/03 _x000a_Baradero 07/02 al 06/03_x000a_Coronda 11/02 al 10/03_x000a_Timbues 14/02 al 13/03_x000a_"/>
    <n v="4"/>
    <n v="390000"/>
    <s v="UN "/>
    <s v="SERVICIOS"/>
    <x v="0"/>
    <s v="VARIABLE"/>
    <s v="INDIRECTO"/>
    <n v="0"/>
    <s v="CC7"/>
    <s v="gastos_produccion"/>
    <n v="2"/>
    <s v="NFU"/>
    <n v="1"/>
    <n v="-2359500"/>
    <n v="4"/>
    <s v="APERTURADO POR EMPRESA"/>
    <s v="NFU"/>
    <s v="CC7NFU"/>
    <n v="1"/>
    <n v="2359500"/>
    <n v="6"/>
    <n v="13"/>
    <x v="7"/>
    <s v="SERVICIOS"/>
  </r>
  <r>
    <d v="2026-02-10T00:00:00"/>
    <s v="Servitubos S.R.L."/>
    <s v="FA-A 00005-00015672"/>
    <n v="-2348640.37"/>
    <s v="OC 0001-00004633: INVERSION_x000a_T.Pvc.san.clot.160x3,2z4m"/>
    <n v="70"/>
    <n v="27728.93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348640.37"/>
    <n v="70"/>
    <s v="APERTURADO POR EMPRESA"/>
    <s v="BACHAS"/>
    <s v="CC1BACHAS"/>
    <n v="3.2417236735101898E-2"/>
    <n v="76136.430879907319"/>
    <n v="1"/>
    <s v="CAPEX"/>
    <x v="1"/>
    <s v="INVERSION"/>
  </r>
  <r>
    <d v="2026-02-10T00:00:00"/>
    <s v="Servitubos S.R.L."/>
    <s v="FA-A 00005-00015672"/>
    <n v="-2348640.37"/>
    <s v="OC 0001-00004633: INVERSION_x000a_T.Pvc.san.clot.160x3,2z4m"/>
    <n v="70"/>
    <n v="27728.93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348640.37"/>
    <n v="70"/>
    <s v="APERTURADO POR EMPRESA"/>
    <s v="CEREAL &amp; POLVILLO"/>
    <s v="CC1CEREAL &amp; POLVILLO"/>
    <n v="7.0597149630605652E-3"/>
    <n v="16580.731562937104"/>
    <n v="2"/>
    <s v="CAPEX"/>
    <x v="4"/>
    <s v="INVERSION"/>
  </r>
  <r>
    <d v="2026-02-10T00:00:00"/>
    <s v="Servitubos S.R.L."/>
    <s v="FA-A 00005-00015672"/>
    <n v="-2348640.37"/>
    <s v="OC 0001-00004633: INVERSION_x000a_T.Pvc.san.clot.160x3,2z4m"/>
    <n v="70"/>
    <n v="27728.93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348640.37"/>
    <n v="70"/>
    <s v="APERTURADO POR EMPRESA"/>
    <s v="COMPOST &amp; FERTILIZANTES"/>
    <s v="CC1COMPOST &amp; FERTILIZANTES"/>
    <n v="4.0653249223577111E-4"/>
    <n v="954.79862298164358"/>
    <n v="10"/>
    <s v="CAPEX"/>
    <x v="5"/>
    <s v="INVERSION"/>
  </r>
  <r>
    <d v="2026-02-10T00:00:00"/>
    <s v="Servitubos S.R.L."/>
    <s v="FA-A 00005-00015672"/>
    <n v="-2348640.37"/>
    <s v="OC 0001-00004633: INVERSION_x000a_T.Pvc.san.clot.160x3,2z4m"/>
    <n v="70"/>
    <n v="27728.93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348640.37"/>
    <n v="70"/>
    <s v="APERTURADO POR EMPRESA"/>
    <s v="DISPOSICIÓN FINAL RESIDUOS LIQUIDOS"/>
    <s v="CC1DISPOSICIÓN FINAL RESIDUOS LIQUIDOS"/>
    <n v="5.9791078481547098E-2"/>
    <n v="140427.74068759981"/>
    <n v="3"/>
    <s v="CAPEX"/>
    <x v="3"/>
    <s v="INVERSION"/>
  </r>
  <r>
    <d v="2026-02-10T00:00:00"/>
    <s v="Servitubos S.R.L."/>
    <s v="FA-A 00005-00015672"/>
    <n v="-2348640.37"/>
    <s v="OC 0001-00004633: INVERSION_x000a_T.Pvc.san.clot.160x3,2z4m"/>
    <n v="70"/>
    <n v="27728.93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348640.37"/>
    <n v="70"/>
    <s v="APERTURADO POR EMPRESA"/>
    <s v="DISPOSICIÓN FINAL RESIDUOS SOLIDOS"/>
    <s v="CC1DISPOSICIÓN FINAL RESIDUOS SOLIDOS"/>
    <n v="4.8738124634855849E-3"/>
    <n v="11446.832707551395"/>
    <n v="4"/>
    <s v="CAPEX"/>
    <x v="6"/>
    <s v="INVERSION"/>
  </r>
  <r>
    <d v="2026-02-10T00:00:00"/>
    <s v="Servitubos S.R.L."/>
    <s v="FA-A 00005-00015672"/>
    <n v="-2348640.37"/>
    <s v="OC 0001-00004633: INVERSION_x000a_T.Pvc.san.clot.160x3,2z4m"/>
    <n v="70"/>
    <n v="27728.93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348640.37"/>
    <n v="70"/>
    <s v="APERTURADO POR EMPRESA"/>
    <s v="EXPORTACION"/>
    <s v="CC1EXPORTACION"/>
    <n v="0.73411048911804788"/>
    <n v="1724161.5307830931"/>
    <n v="5"/>
    <s v="CAPEX"/>
    <x v="0"/>
    <s v="INVERSION"/>
  </r>
  <r>
    <d v="2026-02-10T00:00:00"/>
    <s v="Servitubos S.R.L."/>
    <s v="FA-A 00005-00015672"/>
    <n v="-2348640.37"/>
    <s v="OC 0001-00004633: INVERSION_x000a_T.Pvc.san.clot.160x3,2z4m"/>
    <n v="70"/>
    <n v="27728.93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348640.37"/>
    <n v="70"/>
    <s v="APERTURADO POR EMPRESA"/>
    <s v="NFU"/>
    <s v="CC1NFU"/>
    <n v="1.4065386597374174E-2"/>
    <n v="33034.534782249924"/>
    <n v="6"/>
    <s v="CAPEX"/>
    <x v="7"/>
    <s v="INVERSION"/>
  </r>
  <r>
    <d v="2026-02-10T00:00:00"/>
    <s v="Servitubos S.R.L."/>
    <s v="FA-A 00005-00015672"/>
    <n v="-2348640.37"/>
    <s v="OC 0001-00004633: INVERSION_x000a_T.Pvc.san.clot.160x3,2z4m"/>
    <n v="70"/>
    <n v="27728.93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348640.37"/>
    <n v="70"/>
    <s v="APERTURADO POR EMPRESA"/>
    <s v="PILETAS"/>
    <s v="CC1PILETAS"/>
    <n v="0.10760032914202722"/>
    <n v="252714.47684825261"/>
    <n v="7"/>
    <s v="CAPEX"/>
    <x v="8"/>
    <s v="INVERSION"/>
  </r>
  <r>
    <d v="2026-02-10T00:00:00"/>
    <s v="Servitubos S.R.L."/>
    <s v="FA-A 00005-00015672"/>
    <n v="-2348640.37"/>
    <s v="OC 0001-00004633: INVERSION_x000a_T.Pvc.san.clot.160x3,2z4m"/>
    <n v="70"/>
    <n v="27728.93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348640.37"/>
    <n v="70"/>
    <s v="APERTURADO POR EMPRESA"/>
    <s v="REACTORES"/>
    <s v="CC1REACTORES"/>
    <n v="3.9675420007119738E-2"/>
    <n v="93183.29312542711"/>
    <n v="8"/>
    <s v="CAPEX"/>
    <x v="2"/>
    <s v="INVERSION"/>
  </r>
  <r>
    <d v="2026-02-10T00:00:00"/>
    <s v="Servitubos S.R.L."/>
    <s v="FA-A 00005-00015672"/>
    <n v="-2348640.37"/>
    <s v="OC 0001-00004633: INVERSION_x000a_T.Pvc.san.clot.160x3,2z4m"/>
    <n v="70"/>
    <n v="27728.93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348640.37"/>
    <n v="70"/>
    <s v="APERTURADO POR EMPRESA"/>
    <s v="TIERRAS FILTRANTES"/>
    <s v="CC1TIERRAS FILTRANTES"/>
    <n v="0"/>
    <n v="0"/>
    <n v="9"/>
    <s v="CAPEX"/>
    <x v="9"/>
    <s v="INVERSION"/>
  </r>
  <r>
    <d v="2026-02-28T00:00:00"/>
    <s v="WORMS-RRHH"/>
    <s v="BRAVO FRANCISCO NICOLAS"/>
    <n v="-2339355.3379000002"/>
    <s v="DISPOSICION FINAL DE R. LIQUIDOS"/>
    <n v="1"/>
    <n v="2339355.3378735897"/>
    <s v="#RRHH"/>
    <s v="PERSONAL"/>
    <x v="0"/>
    <n v="0"/>
    <n v="0"/>
    <n v="0"/>
    <s v="CC25"/>
    <s v="gastos_produccion"/>
    <n v="2"/>
    <s v="DISPOSICION FINAL DE R. LIQUIDOS, EXPORTACION"/>
    <n v="1"/>
    <n v="-2339355.3379000002"/>
    <n v="1"/>
    <s v="APERTURADO POR EMPRESA"/>
    <s v="DISPOSICION FINAL DE R. LIQUIDOS"/>
    <s v="CC25DISPOSICION FINAL DE R. LIQUIDOS"/>
    <n v="0.15"/>
    <n v="350903.30068500002"/>
    <n v="3"/>
    <n v="10"/>
    <x v="3"/>
    <s v="PERSONAL"/>
  </r>
  <r>
    <d v="2026-02-28T00:00:00"/>
    <s v="WORMS-RRHH"/>
    <s v="BRAVO FRANCISCO NICOLAS"/>
    <n v="-2339355.3379000002"/>
    <s v="DISPOSICION FINAL DE R. LIQUIDOS"/>
    <n v="1"/>
    <n v="2339355.3378735897"/>
    <s v="#RRHH"/>
    <s v="PERSONAL"/>
    <x v="0"/>
    <n v="0"/>
    <n v="0"/>
    <n v="0"/>
    <s v="CC25"/>
    <s v="gastos_produccion"/>
    <n v="2"/>
    <s v="DISPOSICION FINAL DE R. LIQUIDOS, EXPORTACION"/>
    <n v="1"/>
    <n v="-2339355.3379000002"/>
    <n v="1"/>
    <s v="APERTURADO POR EMPRESA"/>
    <s v="EXPORTACION"/>
    <s v="CC25EXPORTACION"/>
    <n v="0.85"/>
    <n v="1988452.037215"/>
    <n v="5"/>
    <n v="10"/>
    <x v="0"/>
    <s v="PERSONAL"/>
  </r>
  <r>
    <d v="2026-02-28T00:00:00"/>
    <s v="WORMS-RRHH"/>
    <s v="ENRIQUEZ, MAXIMO GUSTAVO"/>
    <n v="-2318520.1834999998"/>
    <s v="DISPOSICION FINAL DE R. LIQUIDOS"/>
    <n v="1"/>
    <n v="2318520.1834535897"/>
    <s v="#RRHH"/>
    <s v="PERSONAL"/>
    <x v="0"/>
    <n v="0"/>
    <n v="0"/>
    <n v="0"/>
    <s v="CC25"/>
    <s v="gastos_produccion"/>
    <n v="2"/>
    <s v="DISPOSICION FINAL DE R. LIQUIDOS, EXPORTACION"/>
    <n v="1"/>
    <n v="-2318520.1834999998"/>
    <n v="1"/>
    <s v="APERTURADO POR EMPRESA"/>
    <s v="DISPOSICION FINAL DE R. LIQUIDOS"/>
    <s v="CC25DISPOSICION FINAL DE R. LIQUIDOS"/>
    <n v="0.15"/>
    <n v="347778.02752499998"/>
    <n v="3"/>
    <n v="10"/>
    <x v="3"/>
    <s v="PERSONAL"/>
  </r>
  <r>
    <d v="2026-02-28T00:00:00"/>
    <s v="WORMS-RRHH"/>
    <s v="ENRIQUEZ, MAXIMO GUSTAVO"/>
    <n v="-2318520.1834999998"/>
    <s v="DISPOSICION FINAL DE R. LIQUIDOS"/>
    <n v="1"/>
    <n v="2318520.1834535897"/>
    <s v="#RRHH"/>
    <s v="PERSONAL"/>
    <x v="0"/>
    <n v="0"/>
    <n v="0"/>
    <n v="0"/>
    <s v="CC25"/>
    <s v="gastos_produccion"/>
    <n v="2"/>
    <s v="DISPOSICION FINAL DE R. LIQUIDOS, EXPORTACION"/>
    <n v="1"/>
    <n v="-2318520.1834999998"/>
    <n v="1"/>
    <s v="APERTURADO POR EMPRESA"/>
    <s v="EXPORTACION"/>
    <s v="CC25EXPORTACION"/>
    <n v="0.85"/>
    <n v="1970742.1559749998"/>
    <n v="5"/>
    <n v="10"/>
    <x v="0"/>
    <s v="PERSONAL"/>
  </r>
  <r>
    <d v="2026-02-28T00:00:00"/>
    <s v="WORMS-RRHH"/>
    <s v="PANZANELLA, EDUARDO JAVIER"/>
    <n v="-2316608.0606999998"/>
    <s v="PORTERIA"/>
    <n v="1"/>
    <n v="2316608.0607135901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316608.0606999998"/>
    <n v="1"/>
    <s v="APERTURADO POR EMPRESA"/>
    <s v="BACHAS"/>
    <s v="CC22BACHAS"/>
    <n v="0.02"/>
    <n v="46332.161214"/>
    <n v="1"/>
    <n v="10"/>
    <x v="1"/>
    <s v="PERSONAL"/>
  </r>
  <r>
    <d v="2026-02-28T00:00:00"/>
    <s v="WORMS-RRHH"/>
    <s v="PANZANELLA, EDUARDO JAVIER"/>
    <n v="-2316608.0606999998"/>
    <s v="PORTERIA"/>
    <n v="1"/>
    <n v="2316608.0607135901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316608.0606999998"/>
    <n v="1"/>
    <s v="APERTURADO POR EMPRESA"/>
    <s v="COMPOST Y FERTILIZANTES"/>
    <s v="CC22COMPOST Y FERTILIZANTES"/>
    <n v="2.1100000000000001E-2"/>
    <n v="48880.430080769998"/>
    <n v="10"/>
    <n v="10"/>
    <x v="5"/>
    <s v="PERSONAL"/>
  </r>
  <r>
    <d v="2026-02-28T00:00:00"/>
    <s v="WORMS-RRHH"/>
    <s v="PANZANELLA, EDUARDO JAVIER"/>
    <n v="-2316608.0606999998"/>
    <s v="PORTERIA"/>
    <n v="1"/>
    <n v="2316608.0607135901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316608.0606999998"/>
    <n v="1"/>
    <s v="APERTURADO POR EMPRESA"/>
    <s v="DISPOSICION FINAL DE R. LIQUIDOS"/>
    <s v="CC22DISPOSICION FINAL DE R. LIQUIDOS"/>
    <n v="0.57830000000000004"/>
    <n v="1339694.44150281"/>
    <n v="3"/>
    <n v="10"/>
    <x v="3"/>
    <s v="PERSONAL"/>
  </r>
  <r>
    <d v="2026-02-28T00:00:00"/>
    <s v="WORMS-RRHH"/>
    <s v="PANZANELLA, EDUARDO JAVIER"/>
    <n v="-2316608.0606999998"/>
    <s v="PORTERIA"/>
    <n v="1"/>
    <n v="2316608.0607135901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316608.0606999998"/>
    <n v="1"/>
    <s v="APERTURADO POR EMPRESA"/>
    <s v="DISPOSICION FINAL DE R. SOLIDOS"/>
    <s v="CC22DISPOSICION FINAL DE R. SOLIDOS"/>
    <n v="0.23"/>
    <n v="532819.85396099999"/>
    <n v="4"/>
    <n v="10"/>
    <x v="6"/>
    <s v="PERSONAL"/>
  </r>
  <r>
    <d v="2026-02-28T00:00:00"/>
    <s v="WORMS-RRHH"/>
    <s v="PANZANELLA, EDUARDO JAVIER"/>
    <n v="-2316608.0606999998"/>
    <s v="PORTERIA"/>
    <n v="1"/>
    <n v="2316608.0607135901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316608.0606999998"/>
    <n v="1"/>
    <s v="APERTURADO POR EMPRESA"/>
    <s v="EXPORTACION"/>
    <s v="CC22EXPORTACION"/>
    <n v="0.10680000000000001"/>
    <n v="247413.74088276"/>
    <n v="5"/>
    <n v="10"/>
    <x v="0"/>
    <s v="PERSONAL"/>
  </r>
  <r>
    <d v="2026-02-28T00:00:00"/>
    <s v="WORMS-RRHH"/>
    <s v="PANZANELLA, EDUARDO JAVIER"/>
    <n v="-2316608.0606999998"/>
    <s v="PORTERIA"/>
    <n v="1"/>
    <n v="2316608.0607135901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316608.0606999998"/>
    <n v="1"/>
    <s v="APERTURADO POR EMPRESA"/>
    <s v="NFU"/>
    <s v="CC22NFU"/>
    <n v="2.6100000000000002E-2"/>
    <n v="60463.470384269996"/>
    <n v="6"/>
    <n v="10"/>
    <x v="7"/>
    <s v="PERSONAL"/>
  </r>
  <r>
    <d v="2026-02-28T00:00:00"/>
    <s v="WORMS-RRHH"/>
    <s v="PANZANELLA, EDUARDO JAVIER"/>
    <n v="-2316608.0606999998"/>
    <s v="PORTERIA"/>
    <n v="1"/>
    <n v="2316608.0607135901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316608.0606999998"/>
    <n v="1"/>
    <s v="APERTURADO POR EMPRESA"/>
    <s v="REACTORES"/>
    <s v="CC22REACTORES"/>
    <n v="1.77E-2"/>
    <n v="41003.962674390001"/>
    <n v="8"/>
    <n v="10"/>
    <x v="2"/>
    <s v="PERSONAL"/>
  </r>
  <r>
    <d v="2026-02-28T00:00:00"/>
    <s v="WORMS-RRHH"/>
    <s v="NUÑEZ ALAN OSVALDO"/>
    <n v="-2289443.1682000002"/>
    <s v="PILETAS"/>
    <n v="1"/>
    <n v="2289443.1681935894"/>
    <s v="#RRHH"/>
    <s v="PERSONAL"/>
    <x v="0"/>
    <n v="0"/>
    <n v="0"/>
    <n v="0"/>
    <s v="CC4"/>
    <s v="gastos_rrhh"/>
    <n v="1"/>
    <s v="PILETAS"/>
    <n v="1"/>
    <n v="-2289443.1682000002"/>
    <n v="1"/>
    <s v="APERTURADO POR EMPRESA"/>
    <s v="PILETAS"/>
    <s v="CC4PILETAS"/>
    <n v="1"/>
    <n v="2289443.1682000002"/>
    <n v="7"/>
    <n v="10"/>
    <x v="8"/>
    <s v="PERSONAL"/>
  </r>
  <r>
    <d v="2026-02-28T00:00:00"/>
    <s v="WORMS-RRHH"/>
    <s v="ACOSTA JORGE SEBASTIAN"/>
    <n v="-2242802.4731999999"/>
    <s v="BACHAS"/>
    <n v="1"/>
    <n v="2242802.4731535898"/>
    <s v="#RRHH"/>
    <s v="PERSONAL"/>
    <x v="0"/>
    <n v="0"/>
    <n v="0"/>
    <n v="0"/>
    <s v="CC6"/>
    <s v="gastos_rrhh"/>
    <n v="1"/>
    <s v="BACHAS"/>
    <n v="1"/>
    <n v="-2242802.4731999999"/>
    <n v="1"/>
    <s v="APERTURADO POR EMPRESA"/>
    <s v="BACHAS"/>
    <s v="CC6BACHAS"/>
    <n v="1"/>
    <n v="2242802.4731999999"/>
    <n v="1"/>
    <n v="10"/>
    <x v="1"/>
    <s v="PERSONAL"/>
  </r>
  <r>
    <d v="2026-02-02T00:00:00"/>
    <s v="Adhoc S.A.(W)"/>
    <s v="FA-A 00003-00021368"/>
    <n v="-2212671.46"/>
    <s v="OC 0001-00003852: SERVICIOS_x000a_Sistema contable"/>
    <n v="1"/>
    <n v="1828654.1"/>
    <s v="UN "/>
    <s v="SERVIC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212671.46"/>
    <n v="1"/>
    <s v="APERTURADO POR EMPRESA"/>
    <s v="BACHAS"/>
    <s v="CC1BACHAS"/>
    <n v="3.2417236735101898E-2"/>
    <n v="71728.694535823553"/>
    <n v="1"/>
    <n v="13"/>
    <x v="1"/>
    <s v="SERVICIOS"/>
  </r>
  <r>
    <d v="2026-02-02T00:00:00"/>
    <s v="Adhoc S.A.(W)"/>
    <s v="FA-A 00003-00021368"/>
    <n v="-2212671.46"/>
    <s v="OC 0001-00003852: SERVICIOS_x000a_Sistema contable"/>
    <n v="1"/>
    <n v="1828654.1"/>
    <s v="UN "/>
    <s v="SERVIC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212671.46"/>
    <n v="1"/>
    <s v="APERTURADO POR EMPRESA"/>
    <s v="CEREAL &amp; POLVILLO"/>
    <s v="CC1CEREAL &amp; POLVILLO"/>
    <n v="7.0597149630605652E-3"/>
    <n v="15620.829814499066"/>
    <n v="2"/>
    <n v="13"/>
    <x v="4"/>
    <s v="SERVICIOS"/>
  </r>
  <r>
    <d v="2026-02-02T00:00:00"/>
    <s v="Adhoc S.A.(W)"/>
    <s v="FA-A 00003-00021368"/>
    <n v="-2212671.46"/>
    <s v="OC 0001-00003852: SERVICIOS_x000a_Sistema contable"/>
    <n v="1"/>
    <n v="1828654.1"/>
    <s v="UN "/>
    <s v="SERVIC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212671.46"/>
    <n v="1"/>
    <s v="APERTURADO POR EMPRESA"/>
    <s v="COMPOST &amp; FERTILIZANTES"/>
    <s v="CC1COMPOST &amp; FERTILIZANTES"/>
    <n v="4.0653249223577111E-4"/>
    <n v="899.52284313276232"/>
    <n v="10"/>
    <n v="13"/>
    <x v="5"/>
    <s v="SERVICIOS"/>
  </r>
  <r>
    <d v="2026-02-02T00:00:00"/>
    <s v="Adhoc S.A.(W)"/>
    <s v="FA-A 00003-00021368"/>
    <n v="-2212671.46"/>
    <s v="OC 0001-00003852: SERVICIOS_x000a_Sistema contable"/>
    <n v="1"/>
    <n v="1828654.1"/>
    <s v="UN "/>
    <s v="SERVIC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212671.46"/>
    <n v="1"/>
    <s v="APERTURADO POR EMPRESA"/>
    <s v="DISPOSICIÓN FINAL RESIDUOS LIQUIDOS"/>
    <s v="CC1DISPOSICIÓN FINAL RESIDUOS LIQUIDOS"/>
    <n v="5.9791078481547098E-2"/>
    <n v="132298.0129187394"/>
    <n v="3"/>
    <n v="13"/>
    <x v="3"/>
    <s v="SERVICIOS"/>
  </r>
  <r>
    <d v="2026-02-02T00:00:00"/>
    <s v="Adhoc S.A.(W)"/>
    <s v="FA-A 00003-00021368"/>
    <n v="-2212671.46"/>
    <s v="OC 0001-00003852: SERVICIOS_x000a_Sistema contable"/>
    <n v="1"/>
    <n v="1828654.1"/>
    <s v="UN "/>
    <s v="SERVIC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212671.46"/>
    <n v="1"/>
    <s v="APERTURADO POR EMPRESA"/>
    <s v="DISPOSICIÓN FINAL RESIDUOS SOLIDOS"/>
    <s v="CC1DISPOSICIÓN FINAL RESIDUOS SOLIDOS"/>
    <n v="4.8738124634855849E-3"/>
    <n v="10784.145739346846"/>
    <n v="4"/>
    <n v="13"/>
    <x v="6"/>
    <s v="SERVICIOS"/>
  </r>
  <r>
    <d v="2026-02-02T00:00:00"/>
    <s v="Adhoc S.A.(W)"/>
    <s v="FA-A 00003-00021368"/>
    <n v="-2212671.46"/>
    <s v="OC 0001-00003852: SERVICIOS_x000a_Sistema contable"/>
    <n v="1"/>
    <n v="1828654.1"/>
    <s v="UN "/>
    <s v="SERVIC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212671.46"/>
    <n v="1"/>
    <s v="APERTURADO POR EMPRESA"/>
    <s v="EXPORTACION"/>
    <s v="CC1EXPORTACION"/>
    <n v="0.73411048911804788"/>
    <n v="1624345.3277581451"/>
    <n v="5"/>
    <n v="13"/>
    <x v="0"/>
    <s v="SERVICIOS"/>
  </r>
  <r>
    <d v="2026-02-02T00:00:00"/>
    <s v="Adhoc S.A.(W)"/>
    <s v="FA-A 00003-00021368"/>
    <n v="-2212671.46"/>
    <s v="OC 0001-00003852: SERVICIOS_x000a_Sistema contable"/>
    <n v="1"/>
    <n v="1828654.1"/>
    <s v="UN "/>
    <s v="SERVIC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212671.46"/>
    <n v="1"/>
    <s v="APERTURADO POR EMPRESA"/>
    <s v="NFU"/>
    <s v="CC1NFU"/>
    <n v="1.4065386597374174E-2"/>
    <n v="31122.079497876344"/>
    <n v="6"/>
    <n v="13"/>
    <x v="7"/>
    <s v="SERVICIOS"/>
  </r>
  <r>
    <d v="2026-02-02T00:00:00"/>
    <s v="Adhoc S.A.(W)"/>
    <s v="FA-A 00003-00021368"/>
    <n v="-2212671.46"/>
    <s v="OC 0001-00003852: SERVICIOS_x000a_Sistema contable"/>
    <n v="1"/>
    <n v="1828654.1"/>
    <s v="UN "/>
    <s v="SERVIC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212671.46"/>
    <n v="1"/>
    <s v="APERTURADO POR EMPRESA"/>
    <s v="PILETAS"/>
    <s v="CC1PILETAS"/>
    <n v="0.10760032914202722"/>
    <n v="238084.17737916991"/>
    <n v="7"/>
    <n v="13"/>
    <x v="8"/>
    <s v="SERVICIOS"/>
  </r>
  <r>
    <d v="2026-02-02T00:00:00"/>
    <s v="Adhoc S.A.(W)"/>
    <s v="FA-A 00003-00021368"/>
    <n v="-2212671.46"/>
    <s v="OC 0001-00003852: SERVICIOS_x000a_Sistema contable"/>
    <n v="1"/>
    <n v="1828654.1"/>
    <s v="UN "/>
    <s v="SERVIC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212671.46"/>
    <n v="1"/>
    <s v="APERTURADO POR EMPRESA"/>
    <s v="REACTORES"/>
    <s v="CC1REACTORES"/>
    <n v="3.9675420007119738E-2"/>
    <n v="87788.669513266839"/>
    <n v="8"/>
    <n v="13"/>
    <x v="2"/>
    <s v="SERVICIOS"/>
  </r>
  <r>
    <d v="2026-02-02T00:00:00"/>
    <s v="Adhoc S.A.(W)"/>
    <s v="FA-A 00003-00021368"/>
    <n v="-2212671.46"/>
    <s v="OC 0001-00003852: SERVICIOS_x000a_Sistema contable"/>
    <n v="1"/>
    <n v="1828654.1"/>
    <s v="UN "/>
    <s v="SERVIC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212671.46"/>
    <n v="1"/>
    <s v="APERTURADO POR EMPRESA"/>
    <s v="TIERRAS FILTRANTES"/>
    <s v="CC1TIERRAS FILTRANTES"/>
    <n v="0"/>
    <n v="0"/>
    <n v="9"/>
    <n v="13"/>
    <x v="9"/>
    <s v="SERVICIOS"/>
  </r>
  <r>
    <d v="2026-02-28T00:00:00"/>
    <s v="WORMS-RRHH"/>
    <s v="RODRIGUEZ, HORACIO"/>
    <n v="-2197552.3445000001"/>
    <s v="TALLER MECANICO"/>
    <n v="1"/>
    <n v="2197552.3445335897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2197552.3445000001"/>
    <n v="1"/>
    <s v="APERTURADO POR EMPRESA"/>
    <s v="BACHAS"/>
    <s v="CC23BACHAS"/>
    <n v="0.14000000000000001"/>
    <n v="307657.32823000004"/>
    <n v="1"/>
    <n v="10"/>
    <x v="1"/>
    <s v="PERSONAL"/>
  </r>
  <r>
    <d v="2026-02-28T00:00:00"/>
    <s v="WORMS-RRHH"/>
    <s v="RODRIGUEZ, HORACIO"/>
    <n v="-2197552.3445000001"/>
    <s v="TALLER MECANICO"/>
    <n v="1"/>
    <n v="2197552.3445335897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2197552.3445000001"/>
    <n v="1"/>
    <s v="APERTURADO POR EMPRESA"/>
    <s v="CEREAL Y POLVILLO"/>
    <s v="CC23CEREAL Y POLVILLO"/>
    <n v="7.0000000000000007E-2"/>
    <n v="153828.66411500002"/>
    <n v="2"/>
    <n v="10"/>
    <x v="4"/>
    <s v="PERSONAL"/>
  </r>
  <r>
    <d v="2026-02-28T00:00:00"/>
    <s v="WORMS-RRHH"/>
    <s v="RODRIGUEZ, HORACIO"/>
    <n v="-2197552.3445000001"/>
    <s v="TALLER MECANICO"/>
    <n v="1"/>
    <n v="2197552.3445335897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2197552.3445000001"/>
    <n v="1"/>
    <s v="APERTURADO POR EMPRESA"/>
    <s v="COMPOST Y FERTILIZANTES"/>
    <s v="CC23COMPOST Y FERTILIZANTES"/>
    <n v="7.0000000000000007E-2"/>
    <n v="153828.66411500002"/>
    <n v="10"/>
    <n v="10"/>
    <x v="5"/>
    <s v="PERSONAL"/>
  </r>
  <r>
    <d v="2026-02-28T00:00:00"/>
    <s v="WORMS-RRHH"/>
    <s v="RODRIGUEZ, HORACIO"/>
    <n v="-2197552.3445000001"/>
    <s v="TALLER MECANICO"/>
    <n v="1"/>
    <n v="2197552.3445335897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2197552.3445000001"/>
    <n v="1"/>
    <s v="APERTURADO POR EMPRESA"/>
    <s v="DISPOSICION FINAL DE R. LIQUIDOS"/>
    <s v="CC23DISPOSICION FINAL DE R. LIQUIDOS"/>
    <n v="0.06"/>
    <n v="131853.14066999999"/>
    <n v="3"/>
    <n v="10"/>
    <x v="3"/>
    <s v="PERSONAL"/>
  </r>
  <r>
    <d v="2026-02-28T00:00:00"/>
    <s v="WORMS-RRHH"/>
    <s v="RODRIGUEZ, HORACIO"/>
    <n v="-2197552.3445000001"/>
    <s v="TALLER MECANICO"/>
    <n v="1"/>
    <n v="2197552.3445335897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2197552.3445000001"/>
    <n v="1"/>
    <s v="APERTURADO POR EMPRESA"/>
    <s v="DISPOSICION FINAL DE R. SOLIDOS"/>
    <s v="CC23DISPOSICION FINAL DE R. SOLIDOS"/>
    <n v="0.09"/>
    <n v="197779.71100499999"/>
    <n v="4"/>
    <n v="10"/>
    <x v="6"/>
    <s v="PERSONAL"/>
  </r>
  <r>
    <d v="2026-02-28T00:00:00"/>
    <s v="WORMS-RRHH"/>
    <s v="RODRIGUEZ, HORACIO"/>
    <n v="-2197552.3445000001"/>
    <s v="TALLER MECANICO"/>
    <n v="1"/>
    <n v="2197552.3445335897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2197552.3445000001"/>
    <n v="1"/>
    <s v="APERTURADO POR EMPRESA"/>
    <s v="EXPORTACION"/>
    <s v="CC23EXPORTACION"/>
    <n v="0.15"/>
    <n v="329632.85167499998"/>
    <n v="5"/>
    <n v="10"/>
    <x v="0"/>
    <s v="PERSONAL"/>
  </r>
  <r>
    <d v="2026-02-28T00:00:00"/>
    <s v="WORMS-RRHH"/>
    <s v="RODRIGUEZ, HORACIO"/>
    <n v="-2197552.3445000001"/>
    <s v="TALLER MECANICO"/>
    <n v="1"/>
    <n v="2197552.3445335897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2197552.3445000001"/>
    <n v="1"/>
    <s v="APERTURADO POR EMPRESA"/>
    <s v="NFU"/>
    <s v="CC23NFU"/>
    <n v="0.1"/>
    <n v="219755.23445000002"/>
    <n v="6"/>
    <n v="10"/>
    <x v="7"/>
    <s v="PERSONAL"/>
  </r>
  <r>
    <d v="2026-02-28T00:00:00"/>
    <s v="WORMS-RRHH"/>
    <s v="RODRIGUEZ, HORACIO"/>
    <n v="-2197552.3445000001"/>
    <s v="TALLER MECANICO"/>
    <n v="1"/>
    <n v="2197552.3445335897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2197552.3445000001"/>
    <n v="1"/>
    <s v="APERTURADO POR EMPRESA"/>
    <s v="PILETAS"/>
    <s v="CC23PILETAS"/>
    <n v="0.2"/>
    <n v="439510.46890000004"/>
    <n v="7"/>
    <n v="10"/>
    <x v="8"/>
    <s v="PERSONAL"/>
  </r>
  <r>
    <d v="2026-02-28T00:00:00"/>
    <s v="WORMS-RRHH"/>
    <s v="RODRIGUEZ, HORACIO"/>
    <n v="-2197552.3445000001"/>
    <s v="TALLER MECANICO"/>
    <n v="1"/>
    <n v="2197552.3445335897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2197552.3445000001"/>
    <n v="1"/>
    <s v="APERTURADO POR EMPRESA"/>
    <s v="REACTORES"/>
    <s v="CC23REACTORES"/>
    <n v="0"/>
    <n v="0"/>
    <n v="8"/>
    <n v="10"/>
    <x v="2"/>
    <s v="PERSONAL"/>
  </r>
  <r>
    <d v="2026-02-28T00:00:00"/>
    <s v="WORMS-RRHH"/>
    <s v="RODRIGUEZ, HORACIO"/>
    <n v="-2197552.3445000001"/>
    <s v="TALLER MECANICO"/>
    <n v="1"/>
    <n v="2197552.3445335897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2197552.3445000001"/>
    <n v="1"/>
    <s v="APERTURADO POR EMPRESA"/>
    <s v="TIERRAS FILTRANTES"/>
    <s v="CC23TIERRAS FILTRANTES"/>
    <n v="0"/>
    <n v="0"/>
    <n v="9"/>
    <n v="10"/>
    <x v="9"/>
    <s v="PERSONAL"/>
  </r>
  <r>
    <d v="2026-02-28T00:00:00"/>
    <s v="WORMS-RRHH"/>
    <s v="PACHECO MAURICIO"/>
    <n v="-2184449.2204"/>
    <s v="VIGILANCIA"/>
    <n v="1"/>
    <n v="2184449.22043359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2184449.2204"/>
    <n v="1"/>
    <s v="APERTURADO POR EMPRESA"/>
    <s v="BACHAS"/>
    <s v="CC29BACHAS"/>
    <n v="0.1111"/>
    <n v="242692.30838644001"/>
    <n v="1"/>
    <n v="10"/>
    <x v="1"/>
    <s v="PERSONAL"/>
  </r>
  <r>
    <d v="2026-02-28T00:00:00"/>
    <s v="WORMS-RRHH"/>
    <s v="PACHECO MAURICIO"/>
    <n v="-2184449.2204"/>
    <s v="VIGILANCIA"/>
    <n v="1"/>
    <n v="2184449.22043359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2184449.2204"/>
    <n v="1"/>
    <s v="APERTURADO POR EMPRESA"/>
    <s v="CEREAL Y POLVILLO"/>
    <s v="CC29CEREAL Y POLVILLO"/>
    <n v="0.1111"/>
    <n v="242692.30838644001"/>
    <n v="2"/>
    <n v="10"/>
    <x v="4"/>
    <s v="PERSONAL"/>
  </r>
  <r>
    <d v="2026-02-28T00:00:00"/>
    <s v="WORMS-RRHH"/>
    <s v="PACHECO MAURICIO"/>
    <n v="-2184449.2204"/>
    <s v="VIGILANCIA"/>
    <n v="1"/>
    <n v="2184449.22043359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2184449.2204"/>
    <n v="1"/>
    <s v="APERTURADO POR EMPRESA"/>
    <s v="COMPOST Y FERTILIZANTES"/>
    <s v="CC29COMPOST Y FERTILIZANTES"/>
    <n v="0.1111"/>
    <n v="242692.30838644001"/>
    <n v="10"/>
    <n v="10"/>
    <x v="5"/>
    <s v="PERSONAL"/>
  </r>
  <r>
    <d v="2026-02-28T00:00:00"/>
    <s v="WORMS-RRHH"/>
    <s v="PACHECO MAURICIO"/>
    <n v="-2184449.2204"/>
    <s v="VIGILANCIA"/>
    <n v="1"/>
    <n v="2184449.22043359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2184449.2204"/>
    <n v="1"/>
    <s v="APERTURADO POR EMPRESA"/>
    <s v="DISPOSICION FINAL DE R. LIQUIDOS"/>
    <s v="CC29DISPOSICION FINAL DE R. LIQUIDOS"/>
    <n v="0.1111"/>
    <n v="242692.30838644001"/>
    <n v="3"/>
    <n v="10"/>
    <x v="3"/>
    <s v="PERSONAL"/>
  </r>
  <r>
    <d v="2026-02-28T00:00:00"/>
    <s v="WORMS-RRHH"/>
    <s v="PACHECO MAURICIO"/>
    <n v="-2184449.2204"/>
    <s v="VIGILANCIA"/>
    <n v="1"/>
    <n v="2184449.22043359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2184449.2204"/>
    <n v="1"/>
    <s v="APERTURADO POR EMPRESA"/>
    <s v="DISPOSICION FINAL DE R. SOLIDOS"/>
    <s v="CC29DISPOSICION FINAL DE R. SOLIDOS"/>
    <n v="0.1111"/>
    <n v="242692.30838644001"/>
    <n v="4"/>
    <n v="10"/>
    <x v="6"/>
    <s v="PERSONAL"/>
  </r>
  <r>
    <d v="2026-02-28T00:00:00"/>
    <s v="WORMS-RRHH"/>
    <s v="PACHECO MAURICIO"/>
    <n v="-2184449.2204"/>
    <s v="VIGILANCIA"/>
    <n v="1"/>
    <n v="2184449.22043359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2184449.2204"/>
    <n v="1"/>
    <s v="APERTURADO POR EMPRESA"/>
    <s v="EXPORTACION"/>
    <s v="CC29EXPORTACION"/>
    <n v="0.1111"/>
    <n v="242692.30838644001"/>
    <n v="5"/>
    <n v="10"/>
    <x v="0"/>
    <s v="PERSONAL"/>
  </r>
  <r>
    <d v="2026-02-28T00:00:00"/>
    <s v="WORMS-RRHH"/>
    <s v="PACHECO MAURICIO"/>
    <n v="-2184449.2204"/>
    <s v="VIGILANCIA"/>
    <n v="1"/>
    <n v="2184449.22043359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2184449.2204"/>
    <n v="1"/>
    <s v="APERTURADO POR EMPRESA"/>
    <s v="NFU"/>
    <s v="CC29NFU"/>
    <n v="0.1111"/>
    <n v="242692.30838644001"/>
    <n v="6"/>
    <n v="10"/>
    <x v="7"/>
    <s v="PERSONAL"/>
  </r>
  <r>
    <d v="2026-02-28T00:00:00"/>
    <s v="WORMS-RRHH"/>
    <s v="PACHECO MAURICIO"/>
    <n v="-2184449.2204"/>
    <s v="VIGILANCIA"/>
    <n v="1"/>
    <n v="2184449.22043359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2184449.2204"/>
    <n v="1"/>
    <s v="APERTURADO POR EMPRESA"/>
    <s v="PILETAS"/>
    <s v="CC29PILETAS"/>
    <n v="0.1111"/>
    <n v="242692.30838644001"/>
    <n v="7"/>
    <n v="10"/>
    <x v="8"/>
    <s v="PERSONAL"/>
  </r>
  <r>
    <d v="2026-02-28T00:00:00"/>
    <s v="WORMS-RRHH"/>
    <s v="PACHECO MAURICIO"/>
    <n v="-2184449.2204"/>
    <s v="VIGILANCIA"/>
    <n v="1"/>
    <n v="2184449.22043359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2184449.2204"/>
    <n v="1"/>
    <s v="APERTURADO POR EMPRESA"/>
    <s v="REACTORES"/>
    <s v="CC29REACTORES"/>
    <n v="0.1111"/>
    <n v="242692.30838644001"/>
    <n v="8"/>
    <n v="10"/>
    <x v="2"/>
    <s v="PERSONAL"/>
  </r>
  <r>
    <d v="2026-02-28T00:00:00"/>
    <s v="WORMS-RRHH"/>
    <s v="PACHECO MAURICIO"/>
    <n v="-2184449.2204"/>
    <s v="VIGILANCIA"/>
    <n v="1"/>
    <n v="2184449.22043359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2184449.2204"/>
    <n v="1"/>
    <s v="APERTURADO POR EMPRESA"/>
    <s v="TIERRAS FILTRANTES"/>
    <s v="CC29TIERRAS FILTRANTES"/>
    <n v="0"/>
    <n v="0"/>
    <n v="9"/>
    <n v="10"/>
    <x v="9"/>
    <s v="PERSONAL"/>
  </r>
  <r>
    <d v="2026-02-28T00:00:00"/>
    <s v="WORMS-RRHH"/>
    <s v="ALVAREZ ALEJANDRO"/>
    <n v="-2183724.4663"/>
    <s v="PILETAS"/>
    <n v="1"/>
    <n v="2183724.4663335895"/>
    <s v="#RRHH"/>
    <s v="PERSONAL"/>
    <x v="0"/>
    <n v="0"/>
    <n v="0"/>
    <n v="0"/>
    <s v="CC4"/>
    <s v="gastos_rrhh"/>
    <n v="1"/>
    <s v="PILETAS"/>
    <n v="1"/>
    <n v="-2183724.4663"/>
    <n v="1"/>
    <s v="APERTURADO POR EMPRESA"/>
    <s v="PILETAS"/>
    <s v="CC4PILETAS"/>
    <n v="1"/>
    <n v="2183724.4663"/>
    <n v="7"/>
    <n v="10"/>
    <x v="8"/>
    <s v="PERSONAL"/>
  </r>
  <r>
    <d v="2026-02-28T00:00:00"/>
    <s v="WORMS-RRHH"/>
    <s v="RODRIGUEZ, AYRTON"/>
    <n v="-2171482.7349999999"/>
    <s v="DISPOSICION FINAL DE R. LIQUIDOS"/>
    <n v="1"/>
    <n v="2171482.7349535897"/>
    <s v="#RRHH"/>
    <s v="PERSONAL"/>
    <x v="0"/>
    <n v="0"/>
    <n v="0"/>
    <n v="0"/>
    <s v="CC25"/>
    <s v="gastos_rrhh"/>
    <n v="2"/>
    <s v="DISPOSICION FINAL DE R. LIQUIDOS, EXPORTACION"/>
    <n v="1"/>
    <n v="-2171482.7349999999"/>
    <n v="1"/>
    <s v="APERTURADO POR EMPRESA"/>
    <s v="DISPOSICION FINAL DE R. LIQUIDOS"/>
    <s v="CC25DISPOSICION FINAL DE R. LIQUIDOS"/>
    <n v="0.15"/>
    <n v="325722.41024999996"/>
    <n v="3"/>
    <n v="10"/>
    <x v="3"/>
    <s v="PERSONAL"/>
  </r>
  <r>
    <d v="2026-02-28T00:00:00"/>
    <s v="WORMS-RRHH"/>
    <s v="RODRIGUEZ, AYRTON"/>
    <n v="-2171482.7349999999"/>
    <s v="DISPOSICION FINAL DE R. LIQUIDOS"/>
    <n v="1"/>
    <n v="2171482.7349535897"/>
    <s v="#RRHH"/>
    <s v="PERSONAL"/>
    <x v="0"/>
    <n v="0"/>
    <n v="0"/>
    <n v="0"/>
    <s v="CC25"/>
    <s v="gastos_rrhh"/>
    <n v="2"/>
    <s v="DISPOSICION FINAL DE R. LIQUIDOS, EXPORTACION"/>
    <n v="1"/>
    <n v="-2171482.7349999999"/>
    <n v="1"/>
    <s v="APERTURADO POR EMPRESA"/>
    <s v="EXPORTACION"/>
    <s v="CC25EXPORTACION"/>
    <n v="0.85"/>
    <n v="1845760.3247499999"/>
    <n v="5"/>
    <n v="10"/>
    <x v="0"/>
    <s v="PERSONAL"/>
  </r>
  <r>
    <d v="2026-02-28T00:00:00"/>
    <s v="WORMS-RRHH"/>
    <s v="ALTAMIRANO, GUSTAVO"/>
    <n v="-2164958.4656000002"/>
    <s v="NFU"/>
    <n v="1"/>
    <n v="2164958.4655535896"/>
    <s v="#RRHH"/>
    <s v="PERSONAL"/>
    <x v="0"/>
    <n v="0"/>
    <n v="0"/>
    <n v="0"/>
    <s v="CC7"/>
    <s v="gastos_rrhh"/>
    <n v="2"/>
    <s v="NFU"/>
    <n v="1"/>
    <n v="-2164958.4656000002"/>
    <n v="1"/>
    <s v="APERTURADO POR EMPRESA"/>
    <s v="NFU"/>
    <s v="CC7NFU"/>
    <n v="1"/>
    <n v="2164958.4656000002"/>
    <n v="6"/>
    <n v="10"/>
    <x v="7"/>
    <s v="PERSONAL"/>
  </r>
  <r>
    <d v="2026-02-28T00:00:00"/>
    <s v="WORMS-RRHH"/>
    <s v="PORCU, MIGUEL ANGEL"/>
    <n v="-2153887.4709000001"/>
    <s v="PILETAS"/>
    <n v="1"/>
    <n v="2153887.4708735896"/>
    <s v="#RRHH"/>
    <s v="PERSONAL"/>
    <x v="0"/>
    <n v="0"/>
    <n v="0"/>
    <n v="0"/>
    <s v="CC4"/>
    <s v="gastos_rrhh"/>
    <n v="1"/>
    <s v="PILETAS"/>
    <n v="1"/>
    <n v="-2153887.4709000001"/>
    <n v="1"/>
    <s v="APERTURADO POR EMPRESA"/>
    <s v="PILETAS"/>
    <s v="CC4PILETAS"/>
    <n v="1"/>
    <n v="2153887.4709000001"/>
    <n v="7"/>
    <n v="10"/>
    <x v="8"/>
    <s v="PERSONAL"/>
  </r>
  <r>
    <d v="2026-02-28T00:00:00"/>
    <s v="WORMS-RRHH"/>
    <s v="GOMEZ, FRANCO JAVIER"/>
    <n v="-2140538.3980999999"/>
    <s v="DISPOSICION FINAL DE R. LIQUIDOS"/>
    <n v="1"/>
    <n v="2140538.3981135902"/>
    <s v="#RRHH"/>
    <s v="PERSONAL"/>
    <x v="0"/>
    <n v="0"/>
    <n v="0"/>
    <n v="0"/>
    <s v="CC25"/>
    <s v="gastos_rrhh"/>
    <n v="2"/>
    <s v="DISPOSICION FINAL DE R. LIQUIDOS, EXPORTACION"/>
    <n v="1"/>
    <n v="-2140538.3980999999"/>
    <n v="1"/>
    <s v="APERTURADO POR EMPRESA"/>
    <s v="DISPOSICION FINAL DE R. LIQUIDOS"/>
    <s v="CC25DISPOSICION FINAL DE R. LIQUIDOS"/>
    <n v="0.15"/>
    <n v="321080.75971499999"/>
    <n v="3"/>
    <n v="10"/>
    <x v="3"/>
    <s v="PERSONAL"/>
  </r>
  <r>
    <d v="2026-02-28T00:00:00"/>
    <s v="WORMS-RRHH"/>
    <s v="GOMEZ, FRANCO JAVIER"/>
    <n v="-2140538.3980999999"/>
    <s v="DISPOSICION FINAL DE R. LIQUIDOS"/>
    <n v="1"/>
    <n v="2140538.3981135902"/>
    <s v="#RRHH"/>
    <s v="PERSONAL"/>
    <x v="0"/>
    <n v="0"/>
    <n v="0"/>
    <n v="0"/>
    <s v="CC25"/>
    <s v="gastos_rrhh"/>
    <n v="2"/>
    <s v="DISPOSICION FINAL DE R. LIQUIDOS, EXPORTACION"/>
    <n v="1"/>
    <n v="-2140538.3980999999"/>
    <n v="1"/>
    <s v="APERTURADO POR EMPRESA"/>
    <s v="EXPORTACION"/>
    <s v="CC25EXPORTACION"/>
    <n v="0.85"/>
    <n v="1819457.6383849999"/>
    <n v="5"/>
    <n v="10"/>
    <x v="0"/>
    <s v="PERSONAL"/>
  </r>
  <r>
    <d v="2026-02-28T00:00:00"/>
    <s v="WORMS-RRHH"/>
    <s v="PETERS DIAZ, RAMÓN RICARDO"/>
    <n v="-2081874.696"/>
    <s v="LABORATORIO"/>
    <n v="1"/>
    <n v="2081874.6959735896"/>
    <s v="#RRHH"/>
    <s v="PERSONAL"/>
    <x v="0"/>
    <n v="0"/>
    <n v="0"/>
    <n v="0"/>
    <s v="CC17"/>
    <s v="gastos_produccion"/>
    <n v="6"/>
    <s v="BACHAS, DISPOSICION FINAL DE R. LIQUIDOS, EXPORTACION, NFU, PILETAS, REACTORES"/>
    <n v="1"/>
    <n v="-2081874.696"/>
    <n v="1"/>
    <s v="APERTURADO POR EMPRESA"/>
    <s v="BACHAS"/>
    <s v="CC17BACHAS"/>
    <n v="0.05"/>
    <n v="104093.73480000001"/>
    <n v="1"/>
    <n v="10"/>
    <x v="1"/>
    <s v="PERSONAL"/>
  </r>
  <r>
    <d v="2026-02-28T00:00:00"/>
    <s v="WORMS-RRHH"/>
    <s v="PETERS DIAZ, RAMÓN RICARDO"/>
    <n v="-2081874.696"/>
    <s v="LABORATORIO"/>
    <n v="1"/>
    <n v="2081874.6959735896"/>
    <s v="#RRHH"/>
    <s v="PERSONAL"/>
    <x v="0"/>
    <n v="0"/>
    <n v="0"/>
    <n v="0"/>
    <s v="CC17"/>
    <s v="gastos_produccion"/>
    <n v="6"/>
    <s v="BACHAS, DISPOSICION FINAL DE R. LIQUIDOS, EXPORTACION, NFU, PILETAS, REACTORES"/>
    <n v="1"/>
    <n v="-2081874.696"/>
    <n v="1"/>
    <s v="APERTURADO POR EMPRESA"/>
    <s v="DISPOSICION FINAL DE R. LIQUIDOS"/>
    <s v="CC17DISPOSICION FINAL DE R. LIQUIDOS"/>
    <n v="0.06"/>
    <n v="124912.48176"/>
    <n v="3"/>
    <n v="10"/>
    <x v="3"/>
    <s v="PERSONAL"/>
  </r>
  <r>
    <d v="2026-02-28T00:00:00"/>
    <s v="WORMS-RRHH"/>
    <s v="PETERS DIAZ, RAMÓN RICARDO"/>
    <n v="-2081874.696"/>
    <s v="LABORATORIO"/>
    <n v="1"/>
    <n v="2081874.6959735896"/>
    <s v="#RRHH"/>
    <s v="PERSONAL"/>
    <x v="0"/>
    <n v="0"/>
    <n v="0"/>
    <n v="0"/>
    <s v="CC17"/>
    <s v="gastos_produccion"/>
    <n v="6"/>
    <s v="BACHAS, DISPOSICION FINAL DE R. LIQUIDOS, EXPORTACION, NFU, PILETAS, REACTORES"/>
    <n v="1"/>
    <n v="-2081874.696"/>
    <n v="1"/>
    <s v="APERTURADO POR EMPRESA"/>
    <s v="EXPORTACION"/>
    <s v="CC17EXPORTACION"/>
    <n v="0.63"/>
    <n v="1311581.0584799999"/>
    <n v="5"/>
    <n v="10"/>
    <x v="0"/>
    <s v="PERSONAL"/>
  </r>
  <r>
    <d v="2026-02-28T00:00:00"/>
    <s v="WORMS-RRHH"/>
    <s v="PETERS DIAZ, RAMÓN RICARDO"/>
    <n v="-2081874.696"/>
    <s v="LABORATORIO"/>
    <n v="1"/>
    <n v="2081874.6959735896"/>
    <s v="#RRHH"/>
    <s v="PERSONAL"/>
    <x v="0"/>
    <n v="0"/>
    <n v="0"/>
    <n v="0"/>
    <s v="CC17"/>
    <s v="gastos_produccion"/>
    <n v="6"/>
    <s v="BACHAS, DISPOSICION FINAL DE R. LIQUIDOS, EXPORTACION, NFU, PILETAS, REACTORES"/>
    <n v="1"/>
    <n v="-2081874.696"/>
    <n v="1"/>
    <s v="APERTURADO POR EMPRESA"/>
    <s v="NFU"/>
    <s v="CC17NFU"/>
    <n v="0.05"/>
    <n v="104093.73480000001"/>
    <n v="6"/>
    <n v="10"/>
    <x v="7"/>
    <s v="PERSONAL"/>
  </r>
  <r>
    <d v="2026-02-28T00:00:00"/>
    <s v="WORMS-RRHH"/>
    <s v="PETERS DIAZ, RAMÓN RICARDO"/>
    <n v="-2081874.696"/>
    <s v="LABORATORIO"/>
    <n v="1"/>
    <n v="2081874.6959735896"/>
    <s v="#RRHH"/>
    <s v="PERSONAL"/>
    <x v="0"/>
    <n v="0"/>
    <n v="0"/>
    <n v="0"/>
    <s v="CC17"/>
    <s v="gastos_produccion"/>
    <n v="6"/>
    <s v="BACHAS, DISPOSICION FINAL DE R. LIQUIDOS, EXPORTACION, NFU, PILETAS, REACTORES"/>
    <n v="1"/>
    <n v="-2081874.696"/>
    <n v="1"/>
    <s v="APERTURADO POR EMPRESA"/>
    <s v="PILETAS"/>
    <s v="CC17PILETAS"/>
    <n v="0.14000000000000001"/>
    <n v="291462.45744000003"/>
    <n v="7"/>
    <n v="10"/>
    <x v="8"/>
    <s v="PERSONAL"/>
  </r>
  <r>
    <d v="2026-02-28T00:00:00"/>
    <s v="WORMS-RRHH"/>
    <s v="PETERS DIAZ, RAMÓN RICARDO"/>
    <n v="-2081874.696"/>
    <s v="LABORATORIO"/>
    <n v="1"/>
    <n v="2081874.6959735896"/>
    <s v="#RRHH"/>
    <s v="PERSONAL"/>
    <x v="0"/>
    <n v="0"/>
    <n v="0"/>
    <n v="0"/>
    <s v="CC17"/>
    <s v="gastos_produccion"/>
    <n v="6"/>
    <s v="BACHAS, DISPOSICION FINAL DE R. LIQUIDOS, EXPORTACION, NFU, PILETAS, REACTORES"/>
    <n v="1"/>
    <n v="-2081874.696"/>
    <n v="1"/>
    <s v="APERTURADO POR EMPRESA"/>
    <s v="REACTORES"/>
    <s v="CC17REACTORES"/>
    <n v="7.0000000000000007E-2"/>
    <n v="145731.22872000001"/>
    <n v="8"/>
    <n v="10"/>
    <x v="2"/>
    <s v="PERSONAL"/>
  </r>
  <r>
    <d v="2026-02-28T00:00:00"/>
    <s v="WORMS-RRHH"/>
    <s v="DE AVELENDA VALENTIN"/>
    <n v="-2057254.3633000001"/>
    <s v="DISPOSICION FINAL DE R. LIQUIDOS"/>
    <n v="1"/>
    <n v="2057254.3633335901"/>
    <s v="#RRHH"/>
    <s v="PERSONAL"/>
    <x v="0"/>
    <n v="0"/>
    <n v="0"/>
    <n v="0"/>
    <s v="CC25"/>
    <s v="gastos_rrhh"/>
    <n v="2"/>
    <s v="DISPOSICION FINAL DE R. LIQUIDOS, EXPORTACION"/>
    <n v="1"/>
    <n v="-2057254.3633000001"/>
    <n v="1"/>
    <s v="APERTURADO POR EMPRESA"/>
    <s v="DISPOSICION FINAL DE R. LIQUIDOS"/>
    <s v="CC25DISPOSICION FINAL DE R. LIQUIDOS"/>
    <n v="0.15"/>
    <n v="308588.15449500002"/>
    <n v="3"/>
    <n v="10"/>
    <x v="3"/>
    <s v="PERSONAL"/>
  </r>
  <r>
    <d v="2026-02-28T00:00:00"/>
    <s v="WORMS-RRHH"/>
    <s v="DE AVELENDA VALENTIN"/>
    <n v="-2057254.3633000001"/>
    <s v="DISPOSICION FINAL DE R. LIQUIDOS"/>
    <n v="1"/>
    <n v="2057254.3633335901"/>
    <s v="#RRHH"/>
    <s v="PERSONAL"/>
    <x v="0"/>
    <n v="0"/>
    <n v="0"/>
    <n v="0"/>
    <s v="CC25"/>
    <s v="gastos_rrhh"/>
    <n v="2"/>
    <s v="DISPOSICION FINAL DE R. LIQUIDOS, EXPORTACION"/>
    <n v="1"/>
    <n v="-2057254.3633000001"/>
    <n v="1"/>
    <s v="APERTURADO POR EMPRESA"/>
    <s v="EXPORTACION"/>
    <s v="CC25EXPORTACION"/>
    <n v="0.85"/>
    <n v="1748666.2088049999"/>
    <n v="5"/>
    <n v="10"/>
    <x v="0"/>
    <s v="PERSONAL"/>
  </r>
  <r>
    <d v="2026-02-28T00:00:00"/>
    <s v="WORMS-RRHH"/>
    <s v="MATTAROLO EDITH"/>
    <n v="-2056682.6845"/>
    <s v="PORTERIA"/>
    <n v="1"/>
    <n v="2056682.6844535896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056682.6845"/>
    <n v="1"/>
    <s v="APERTURADO POR EMPRESA"/>
    <s v="BACHAS"/>
    <s v="CC22BACHAS"/>
    <n v="0.02"/>
    <n v="41133.653689999999"/>
    <n v="1"/>
    <n v="10"/>
    <x v="1"/>
    <s v="PERSONAL"/>
  </r>
  <r>
    <d v="2026-02-28T00:00:00"/>
    <s v="WORMS-RRHH"/>
    <s v="MATTAROLO EDITH"/>
    <n v="-2056682.6845"/>
    <s v="PORTERIA"/>
    <n v="1"/>
    <n v="2056682.6844535896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056682.6845"/>
    <n v="1"/>
    <s v="APERTURADO POR EMPRESA"/>
    <s v="COMPOST Y FERTILIZANTES"/>
    <s v="CC22COMPOST Y FERTILIZANTES"/>
    <n v="2.1100000000000001E-2"/>
    <n v="43396.00464295"/>
    <n v="10"/>
    <n v="10"/>
    <x v="5"/>
    <s v="PERSONAL"/>
  </r>
  <r>
    <d v="2026-02-28T00:00:00"/>
    <s v="WORMS-RRHH"/>
    <s v="MATTAROLO EDITH"/>
    <n v="-2056682.6845"/>
    <s v="PORTERIA"/>
    <n v="1"/>
    <n v="2056682.6844535896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056682.6845"/>
    <n v="1"/>
    <s v="APERTURADO POR EMPRESA"/>
    <s v="DISPOSICION FINAL DE R. LIQUIDOS"/>
    <s v="CC22DISPOSICION FINAL DE R. LIQUIDOS"/>
    <n v="0.57830000000000004"/>
    <n v="1189379.59644635"/>
    <n v="3"/>
    <n v="10"/>
    <x v="3"/>
    <s v="PERSONAL"/>
  </r>
  <r>
    <d v="2026-02-28T00:00:00"/>
    <s v="WORMS-RRHH"/>
    <s v="MATTAROLO EDITH"/>
    <n v="-2056682.6845"/>
    <s v="PORTERIA"/>
    <n v="1"/>
    <n v="2056682.6844535896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056682.6845"/>
    <n v="1"/>
    <s v="APERTURADO POR EMPRESA"/>
    <s v="DISPOSICION FINAL DE R. SOLIDOS"/>
    <s v="CC22DISPOSICION FINAL DE R. SOLIDOS"/>
    <n v="0.23"/>
    <n v="473037.01743499999"/>
    <n v="4"/>
    <n v="10"/>
    <x v="6"/>
    <s v="PERSONAL"/>
  </r>
  <r>
    <d v="2026-02-28T00:00:00"/>
    <s v="WORMS-RRHH"/>
    <s v="MATTAROLO EDITH"/>
    <n v="-2056682.6845"/>
    <s v="PORTERIA"/>
    <n v="1"/>
    <n v="2056682.6844535896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056682.6845"/>
    <n v="1"/>
    <s v="APERTURADO POR EMPRESA"/>
    <s v="EXPORTACION"/>
    <s v="CC22EXPORTACION"/>
    <n v="0.10680000000000001"/>
    <n v="219653.7107046"/>
    <n v="5"/>
    <n v="10"/>
    <x v="0"/>
    <s v="PERSONAL"/>
  </r>
  <r>
    <d v="2026-02-28T00:00:00"/>
    <s v="WORMS-RRHH"/>
    <s v="MATTAROLO EDITH"/>
    <n v="-2056682.6845"/>
    <s v="PORTERIA"/>
    <n v="1"/>
    <n v="2056682.6844535896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056682.6845"/>
    <n v="1"/>
    <s v="APERTURADO POR EMPRESA"/>
    <s v="NFU"/>
    <s v="CC22NFU"/>
    <n v="2.6100000000000002E-2"/>
    <n v="53679.418065450001"/>
    <n v="6"/>
    <n v="10"/>
    <x v="7"/>
    <s v="PERSONAL"/>
  </r>
  <r>
    <d v="2026-02-28T00:00:00"/>
    <s v="WORMS-RRHH"/>
    <s v="MATTAROLO EDITH"/>
    <n v="-2056682.6845"/>
    <s v="PORTERIA"/>
    <n v="1"/>
    <n v="2056682.6844535896"/>
    <s v="#RRHH"/>
    <s v="PERSONAL"/>
    <x v="0"/>
    <n v="0"/>
    <n v="0"/>
    <n v="0"/>
    <s v="CC22"/>
    <s v="gastos_rrhh"/>
    <n v="7"/>
    <s v="BACHAS, COMPOST Y FERTILIZANTES, DISPOSICION FINAL DE R. LIQUIDOS, DISPOSICION FINAL DE R. SOLIDOS, EXPORTACION, NFU, REACTORES"/>
    <n v="1"/>
    <n v="-2056682.6845"/>
    <n v="1"/>
    <s v="APERTURADO POR EMPRESA"/>
    <s v="REACTORES"/>
    <s v="CC22REACTORES"/>
    <n v="1.77E-2"/>
    <n v="36403.28351565"/>
    <n v="8"/>
    <n v="10"/>
    <x v="2"/>
    <s v="PERSONAL"/>
  </r>
  <r>
    <d v="2026-02-28T00:00:00"/>
    <s v="WORMS-RRHH"/>
    <s v="ALVAREZ IVAN DARIO"/>
    <n v="-2041933.4742999999"/>
    <s v="ADMINISTRACION"/>
    <n v="1"/>
    <n v="2041933.47431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2041933.4742999999"/>
    <n v="1"/>
    <s v="APERTURADO POR EMPRESA"/>
    <s v="BACHAS"/>
    <s v="CC15BACHAS"/>
    <n v="7.7777777777777779E-2"/>
    <n v="158817.04800111111"/>
    <n v="1"/>
    <n v="10"/>
    <x v="1"/>
    <s v="PERSONAL"/>
  </r>
  <r>
    <d v="2026-02-28T00:00:00"/>
    <s v="WORMS-RRHH"/>
    <s v="ALVAREZ IVAN DARIO"/>
    <n v="-2041933.4742999999"/>
    <s v="ADMINISTRACION"/>
    <n v="1"/>
    <n v="2041933.47431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2041933.4742999999"/>
    <n v="1"/>
    <s v="APERTURADO POR EMPRESA"/>
    <s v="CEREAL Y POLVILLO"/>
    <s v="CC15CEREAL Y POLVILLO"/>
    <n v="7.7777777777777779E-2"/>
    <n v="158817.04800111111"/>
    <n v="2"/>
    <n v="10"/>
    <x v="4"/>
    <s v="PERSONAL"/>
  </r>
  <r>
    <d v="2026-02-28T00:00:00"/>
    <s v="WORMS-RRHH"/>
    <s v="ALVAREZ IVAN DARIO"/>
    <n v="-2041933.4742999999"/>
    <s v="ADMINISTRACION"/>
    <n v="1"/>
    <n v="2041933.47431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2041933.4742999999"/>
    <n v="1"/>
    <s v="APERTURADO POR EMPRESA"/>
    <s v="COMPOST Y FERTILIZANTES"/>
    <s v="CC15COMPOST Y FERTILIZANTES"/>
    <n v="7.7777777777777779E-2"/>
    <n v="158817.04800111111"/>
    <n v="10"/>
    <n v="10"/>
    <x v="5"/>
    <s v="PERSONAL"/>
  </r>
  <r>
    <d v="2026-02-28T00:00:00"/>
    <s v="WORMS-RRHH"/>
    <s v="ALVAREZ IVAN DARIO"/>
    <n v="-2041933.4742999999"/>
    <s v="ADMINISTRACION"/>
    <n v="1"/>
    <n v="2041933.47431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2041933.4742999999"/>
    <n v="1"/>
    <s v="APERTURADO POR EMPRESA"/>
    <s v="DISPOSICION FINAL DE R. LIQUIDOS"/>
    <s v="CC15DISPOSICION FINAL DE R. LIQUIDOS"/>
    <n v="7.7777777777777779E-2"/>
    <n v="158817.04800111111"/>
    <n v="3"/>
    <n v="10"/>
    <x v="3"/>
    <s v="PERSONAL"/>
  </r>
  <r>
    <d v="2026-02-28T00:00:00"/>
    <s v="WORMS-RRHH"/>
    <s v="ALVAREZ IVAN DARIO"/>
    <n v="-2041933.4742999999"/>
    <s v="ADMINISTRACION"/>
    <n v="1"/>
    <n v="2041933.47431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2041933.4742999999"/>
    <n v="1"/>
    <s v="APERTURADO POR EMPRESA"/>
    <s v="DISPOSICION FINAL DE R. SOLIDOS"/>
    <s v="CC15DISPOSICION FINAL DE R. SOLIDOS"/>
    <n v="7.7777777777777779E-2"/>
    <n v="158817.04800111111"/>
    <n v="4"/>
    <n v="10"/>
    <x v="6"/>
    <s v="PERSONAL"/>
  </r>
  <r>
    <d v="2026-02-28T00:00:00"/>
    <s v="WORMS-RRHH"/>
    <s v="ALVAREZ IVAN DARIO"/>
    <n v="-2041933.4742999999"/>
    <s v="ADMINISTRACION"/>
    <n v="1"/>
    <n v="2041933.47431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2041933.4742999999"/>
    <n v="1"/>
    <s v="APERTURADO POR EMPRESA"/>
    <s v="EXPORTACION"/>
    <s v="CC15EXPORTACION"/>
    <n v="7.7777777777777779E-2"/>
    <n v="158817.04800111111"/>
    <n v="5"/>
    <n v="10"/>
    <x v="0"/>
    <s v="PERSONAL"/>
  </r>
  <r>
    <d v="2026-02-28T00:00:00"/>
    <s v="WORMS-RRHH"/>
    <s v="ALVAREZ IVAN DARIO"/>
    <n v="-2041933.4742999999"/>
    <s v="ADMINISTRACION"/>
    <n v="1"/>
    <n v="2041933.47431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2041933.4742999999"/>
    <n v="1"/>
    <s v="APERTURADO POR EMPRESA"/>
    <s v="NFU"/>
    <s v="CC15NFU"/>
    <n v="7.7777777777777779E-2"/>
    <n v="158817.04800111111"/>
    <n v="6"/>
    <n v="10"/>
    <x v="7"/>
    <s v="PERSONAL"/>
  </r>
  <r>
    <d v="2026-02-28T00:00:00"/>
    <s v="WORMS-RRHH"/>
    <s v="ALVAREZ IVAN DARIO"/>
    <n v="-2041933.4742999999"/>
    <s v="ADMINISTRACION"/>
    <n v="1"/>
    <n v="2041933.47431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2041933.4742999999"/>
    <n v="1"/>
    <s v="APERTURADO POR EMPRESA"/>
    <s v="PILETAS"/>
    <s v="CC15PILETAS"/>
    <n v="7.7777777777777779E-2"/>
    <n v="158817.04800111111"/>
    <n v="7"/>
    <n v="10"/>
    <x v="8"/>
    <s v="PERSONAL"/>
  </r>
  <r>
    <d v="2026-02-28T00:00:00"/>
    <s v="WORMS-RRHH"/>
    <s v="ALVAREZ IVAN DARIO"/>
    <n v="-2041933.4742999999"/>
    <s v="ADMINISTRACION"/>
    <n v="1"/>
    <n v="2041933.47431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2041933.4742999999"/>
    <n v="1"/>
    <s v="APERTURADO POR EMPRESA"/>
    <s v="REACTORES"/>
    <s v="CC15REACTORES"/>
    <n v="7.7777777777777779E-2"/>
    <n v="158817.04800111111"/>
    <n v="8"/>
    <n v="10"/>
    <x v="2"/>
    <s v="PERSONAL"/>
  </r>
  <r>
    <d v="2026-02-28T00:00:00"/>
    <s v="WORMS-RRHH"/>
    <s v="ALVAREZ IVAN DARIO"/>
    <n v="-2041933.4742999999"/>
    <s v="ADMINISTRACION"/>
    <n v="1"/>
    <n v="2041933.47431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2041933.4742999999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FRANCO BRUNO"/>
    <n v="-2029818.9594000001"/>
    <s v="DISPOSICION FINAL DE R. LIQUIDOS"/>
    <n v="1"/>
    <n v="2029818.9593535899"/>
    <s v="#RRHH"/>
    <s v="PERSONAL"/>
    <x v="0"/>
    <n v="0"/>
    <n v="0"/>
    <n v="0"/>
    <s v="CC25"/>
    <s v="gastos_rrhh"/>
    <n v="2"/>
    <s v="DISPOSICION FINAL DE R. LIQUIDOS, EXPORTACION"/>
    <n v="1"/>
    <n v="-2029818.9594000001"/>
    <n v="1"/>
    <s v="APERTURADO POR EMPRESA"/>
    <s v="DISPOSICION FINAL DE R. LIQUIDOS"/>
    <s v="CC25DISPOSICION FINAL DE R. LIQUIDOS"/>
    <n v="0.15"/>
    <n v="304472.84391"/>
    <n v="3"/>
    <n v="10"/>
    <x v="3"/>
    <s v="PERSONAL"/>
  </r>
  <r>
    <d v="2026-02-28T00:00:00"/>
    <s v="WORMS-RRHH"/>
    <s v="FRANCO BRUNO"/>
    <n v="-2029818.9594000001"/>
    <s v="DISPOSICION FINAL DE R. LIQUIDOS"/>
    <n v="1"/>
    <n v="2029818.9593535899"/>
    <s v="#RRHH"/>
    <s v="PERSONAL"/>
    <x v="0"/>
    <n v="0"/>
    <n v="0"/>
    <n v="0"/>
    <s v="CC25"/>
    <s v="gastos_rrhh"/>
    <n v="2"/>
    <s v="DISPOSICION FINAL DE R. LIQUIDOS, EXPORTACION"/>
    <n v="1"/>
    <n v="-2029818.9594000001"/>
    <n v="1"/>
    <s v="APERTURADO POR EMPRESA"/>
    <s v="EXPORTACION"/>
    <s v="CC25EXPORTACION"/>
    <n v="0.85"/>
    <n v="1725346.11549"/>
    <n v="5"/>
    <n v="10"/>
    <x v="0"/>
    <s v="PERSONAL"/>
  </r>
  <r>
    <d v="2026-02-28T00:00:00"/>
    <s v="WORMS-RRHH"/>
    <s v="BELTRAMO, ANDRES"/>
    <n v="-2000000"/>
    <s v="DISPOSICION FINAL DE R. SOLIDOS"/>
    <n v="1"/>
    <n v="2000000"/>
    <s v="#RRHH"/>
    <s v="PERSONAL"/>
    <x v="0"/>
    <n v="0"/>
    <n v="0"/>
    <n v="0"/>
    <s v="CC26"/>
    <s v="gastos_rrhh"/>
    <n v="2"/>
    <s v="DISPOSICION FINAL DE R. LIQUIDOS, DISPOSICION FINAL DE R. SOLIDOS"/>
    <n v="1"/>
    <n v="-2000000"/>
    <n v="1"/>
    <s v="APERTURADO POR EMPRESA"/>
    <s v="DISPOSICION FINAL DE R. LIQUIDOS"/>
    <s v="CC26DISPOSICION FINAL DE R. LIQUIDOS"/>
    <n v="0.5"/>
    <n v="1000000"/>
    <n v="3"/>
    <n v="10"/>
    <x v="3"/>
    <s v="PERSONAL"/>
  </r>
  <r>
    <d v="2026-02-28T00:00:00"/>
    <s v="WORMS-RRHH"/>
    <s v="BELTRAMO, ANDRES"/>
    <n v="-2000000"/>
    <s v="DISPOSICION FINAL DE R. SOLIDOS"/>
    <n v="1"/>
    <n v="2000000"/>
    <s v="#RRHH"/>
    <s v="PERSONAL"/>
    <x v="0"/>
    <n v="0"/>
    <n v="0"/>
    <n v="0"/>
    <s v="CC26"/>
    <s v="gastos_rrhh"/>
    <n v="2"/>
    <s v="DISPOSICION FINAL DE R. LIQUIDOS, DISPOSICION FINAL DE R. SOLIDOS"/>
    <n v="1"/>
    <n v="-2000000"/>
    <n v="1"/>
    <s v="APERTURADO POR EMPRESA"/>
    <s v="DISPOSICION FINAL DE R. SOLIDOS"/>
    <s v="CC26DISPOSICION FINAL DE R. SOLIDOS"/>
    <n v="0.5"/>
    <n v="1000000"/>
    <n v="4"/>
    <n v="10"/>
    <x v="6"/>
    <s v="PERSONAL"/>
  </r>
  <r>
    <d v="2026-02-28T00:00:00"/>
    <s v="WORMS-RRHH"/>
    <s v="CENSABELLA, AMALIA"/>
    <n v="-2000000"/>
    <s v="DISPOSICION FINAL DE R. SOLIDOS"/>
    <n v="1"/>
    <n v="2000000"/>
    <s v="#RRHH"/>
    <s v="PERSONAL"/>
    <x v="0"/>
    <n v="0"/>
    <n v="0"/>
    <n v="0"/>
    <s v="CC26"/>
    <s v="gastos_rrhh"/>
    <n v="2"/>
    <s v="DISPOSICION FINAL DE R. LIQUIDOS, DISPOSICION FINAL DE R. SOLIDOS"/>
    <n v="1"/>
    <n v="-2000000"/>
    <n v="1"/>
    <s v="APERTURADO POR EMPRESA"/>
    <s v="DISPOSICION FINAL DE R. LIQUIDOS"/>
    <s v="CC26DISPOSICION FINAL DE R. LIQUIDOS"/>
    <n v="0.5"/>
    <n v="1000000"/>
    <n v="3"/>
    <n v="10"/>
    <x v="3"/>
    <s v="PERSONAL"/>
  </r>
  <r>
    <d v="2026-02-28T00:00:00"/>
    <s v="WORMS-RRHH"/>
    <s v="CENSABELLA, AMALIA"/>
    <n v="-2000000"/>
    <s v="DISPOSICION FINAL DE R. SOLIDOS"/>
    <n v="1"/>
    <n v="2000000"/>
    <s v="#RRHH"/>
    <s v="PERSONAL"/>
    <x v="0"/>
    <n v="0"/>
    <n v="0"/>
    <n v="0"/>
    <s v="CC26"/>
    <s v="gastos_rrhh"/>
    <n v="2"/>
    <s v="DISPOSICION FINAL DE R. LIQUIDOS, DISPOSICION FINAL DE R. SOLIDOS"/>
    <n v="1"/>
    <n v="-2000000"/>
    <n v="1"/>
    <s v="APERTURADO POR EMPRESA"/>
    <s v="DISPOSICION FINAL DE R. SOLIDOS"/>
    <s v="CC26DISPOSICION FINAL DE R. SOLIDOS"/>
    <n v="0.5"/>
    <n v="1000000"/>
    <n v="4"/>
    <n v="10"/>
    <x v="6"/>
    <s v="PERSONAL"/>
  </r>
  <r>
    <d v="2026-02-28T00:00:00"/>
    <s v="WORMS-RRHH"/>
    <s v="AREVALO MARCOS AXEL"/>
    <n v="-1992393.3816"/>
    <s v="TALLER MECANICO"/>
    <n v="1"/>
    <n v="1992393.3816135896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1992393.3816"/>
    <n v="1"/>
    <s v="APERTURADO POR EMPRESA"/>
    <s v="BACHAS"/>
    <s v="CC23BACHAS"/>
    <n v="0.14000000000000001"/>
    <n v="278935.073424"/>
    <n v="1"/>
    <n v="10"/>
    <x v="1"/>
    <s v="PERSONAL"/>
  </r>
  <r>
    <d v="2026-02-28T00:00:00"/>
    <s v="WORMS-RRHH"/>
    <s v="AREVALO MARCOS AXEL"/>
    <n v="-1992393.3816"/>
    <s v="TALLER MECANICO"/>
    <n v="1"/>
    <n v="1992393.3816135896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1992393.3816"/>
    <n v="1"/>
    <s v="APERTURADO POR EMPRESA"/>
    <s v="CEREAL Y POLVILLO"/>
    <s v="CC23CEREAL Y POLVILLO"/>
    <n v="7.0000000000000007E-2"/>
    <n v="139467.536712"/>
    <n v="2"/>
    <n v="10"/>
    <x v="4"/>
    <s v="PERSONAL"/>
  </r>
  <r>
    <d v="2026-02-28T00:00:00"/>
    <s v="WORMS-RRHH"/>
    <s v="AREVALO MARCOS AXEL"/>
    <n v="-1992393.3816"/>
    <s v="TALLER MECANICO"/>
    <n v="1"/>
    <n v="1992393.3816135896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1992393.3816"/>
    <n v="1"/>
    <s v="APERTURADO POR EMPRESA"/>
    <s v="COMPOST Y FERTILIZANTES"/>
    <s v="CC23COMPOST Y FERTILIZANTES"/>
    <n v="7.0000000000000007E-2"/>
    <n v="139467.536712"/>
    <n v="10"/>
    <n v="10"/>
    <x v="5"/>
    <s v="PERSONAL"/>
  </r>
  <r>
    <d v="2026-02-28T00:00:00"/>
    <s v="WORMS-RRHH"/>
    <s v="AREVALO MARCOS AXEL"/>
    <n v="-1992393.3816"/>
    <s v="TALLER MECANICO"/>
    <n v="1"/>
    <n v="1992393.3816135896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1992393.3816"/>
    <n v="1"/>
    <s v="APERTURADO POR EMPRESA"/>
    <s v="DISPOSICION FINAL DE R. LIQUIDOS"/>
    <s v="CC23DISPOSICION FINAL DE R. LIQUIDOS"/>
    <n v="0.06"/>
    <n v="119543.602896"/>
    <n v="3"/>
    <n v="10"/>
    <x v="3"/>
    <s v="PERSONAL"/>
  </r>
  <r>
    <d v="2026-02-28T00:00:00"/>
    <s v="WORMS-RRHH"/>
    <s v="AREVALO MARCOS AXEL"/>
    <n v="-1992393.3816"/>
    <s v="TALLER MECANICO"/>
    <n v="1"/>
    <n v="1992393.3816135896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1992393.3816"/>
    <n v="1"/>
    <s v="APERTURADO POR EMPRESA"/>
    <s v="DISPOSICION FINAL DE R. SOLIDOS"/>
    <s v="CC23DISPOSICION FINAL DE R. SOLIDOS"/>
    <n v="0.09"/>
    <n v="179315.40434399998"/>
    <n v="4"/>
    <n v="10"/>
    <x v="6"/>
    <s v="PERSONAL"/>
  </r>
  <r>
    <d v="2026-02-28T00:00:00"/>
    <s v="WORMS-RRHH"/>
    <s v="AREVALO MARCOS AXEL"/>
    <n v="-1992393.3816"/>
    <s v="TALLER MECANICO"/>
    <n v="1"/>
    <n v="1992393.3816135896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1992393.3816"/>
    <n v="1"/>
    <s v="APERTURADO POR EMPRESA"/>
    <s v="EXPORTACION"/>
    <s v="CC23EXPORTACION"/>
    <n v="0.15"/>
    <n v="298859.00724000001"/>
    <n v="5"/>
    <n v="10"/>
    <x v="0"/>
    <s v="PERSONAL"/>
  </r>
  <r>
    <d v="2026-02-28T00:00:00"/>
    <s v="WORMS-RRHH"/>
    <s v="AREVALO MARCOS AXEL"/>
    <n v="-1992393.3816"/>
    <s v="TALLER MECANICO"/>
    <n v="1"/>
    <n v="1992393.3816135896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1992393.3816"/>
    <n v="1"/>
    <s v="APERTURADO POR EMPRESA"/>
    <s v="NFU"/>
    <s v="CC23NFU"/>
    <n v="0.1"/>
    <n v="199239.33816000001"/>
    <n v="6"/>
    <n v="10"/>
    <x v="7"/>
    <s v="PERSONAL"/>
  </r>
  <r>
    <d v="2026-02-28T00:00:00"/>
    <s v="WORMS-RRHH"/>
    <s v="AREVALO MARCOS AXEL"/>
    <n v="-1992393.3816"/>
    <s v="TALLER MECANICO"/>
    <n v="1"/>
    <n v="1992393.3816135896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1992393.3816"/>
    <n v="1"/>
    <s v="APERTURADO POR EMPRESA"/>
    <s v="PILETAS"/>
    <s v="CC23PILETAS"/>
    <n v="0.2"/>
    <n v="398478.67632000003"/>
    <n v="7"/>
    <n v="10"/>
    <x v="8"/>
    <s v="PERSONAL"/>
  </r>
  <r>
    <d v="2026-02-28T00:00:00"/>
    <s v="WORMS-RRHH"/>
    <s v="AREVALO MARCOS AXEL"/>
    <n v="-1992393.3816"/>
    <s v="TALLER MECANICO"/>
    <n v="1"/>
    <n v="1992393.3816135896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1992393.3816"/>
    <n v="1"/>
    <s v="APERTURADO POR EMPRESA"/>
    <s v="REACTORES"/>
    <s v="CC23REACTORES"/>
    <n v="0"/>
    <n v="0"/>
    <n v="8"/>
    <n v="10"/>
    <x v="2"/>
    <s v="PERSONAL"/>
  </r>
  <r>
    <d v="2026-02-28T00:00:00"/>
    <s v="WORMS-RRHH"/>
    <s v="AREVALO MARCOS AXEL"/>
    <n v="-1992393.3816"/>
    <s v="TALLER MECANICO"/>
    <n v="1"/>
    <n v="1992393.3816135896"/>
    <s v="#RRHH"/>
    <s v="PERSONAL"/>
    <x v="0"/>
    <n v="0"/>
    <n v="0"/>
    <n v="0"/>
    <s v="CC23"/>
    <s v="gastos_produccion"/>
    <n v="10"/>
    <s v="BACHAS, CEREAL Y POLVILLO, COMPOST Y FERTILIZANTES, DISPOSICION FINAL DE R. LIQUIDOS, DISPOSICION FINAL DE R. SOLIDOS, EXPORTACION, NFU, PILETAS, REACTORES, TIERRAS FILTRANTES"/>
    <n v="1"/>
    <n v="-1992393.3816"/>
    <n v="1"/>
    <s v="APERTURADO POR EMPRESA"/>
    <s v="TIERRAS FILTRANTES"/>
    <s v="CC23TIERRAS FILTRANTES"/>
    <n v="0"/>
    <n v="0"/>
    <n v="9"/>
    <n v="10"/>
    <x v="9"/>
    <s v="PERSONAL"/>
  </r>
  <r>
    <d v="2026-02-10T00:00:00"/>
    <s v="Strupeni, Federico Lisandro"/>
    <s v="FA-A 00008-00000058"/>
    <n v="-1979272.14"/>
    <s v="OC 0001-00004631: INVERSION_x000a_Disco 4tb para grabación nvr _x000a_"/>
    <n v="4"/>
    <n v="342403.2"/>
    <s v="UN "/>
    <s v="INVERSION"/>
    <x v="1"/>
    <s v="VARIABLE"/>
    <s v="INDIRECTO"/>
    <n v="0"/>
    <s v="CC11"/>
    <s v="gastos_rrhh"/>
    <n v="1"/>
    <s v="EXPORTACION"/>
    <n v="1"/>
    <n v="-1979272.14"/>
    <n v="4"/>
    <s v="APERTURADO POR EMPRESA"/>
    <s v="EXPORTACION"/>
    <s v="CC11EXPORTACION"/>
    <n v="1"/>
    <n v="1979272.14"/>
    <n v="5"/>
    <s v="CAPEX"/>
    <x v="0"/>
    <s v="INVERSION"/>
  </r>
  <r>
    <d v="2026-02-28T00:00:00"/>
    <s v="WORMS-RRHH"/>
    <s v="BORDON CAMILO RAFAEL"/>
    <n v="-1972720.5293000001"/>
    <s v="REACTOR"/>
    <n v="1"/>
    <n v="1972720.52925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72720.5293000001"/>
    <n v="1"/>
    <s v="APERTURADO POR EMPRESA"/>
    <s v="BACHAS"/>
    <s v="CC15BACHAS"/>
    <n v="7.7777777777777779E-2"/>
    <n v="153433.81894555557"/>
    <n v="1"/>
    <n v="10"/>
    <x v="1"/>
    <s v="PERSONAL"/>
  </r>
  <r>
    <d v="2026-02-28T00:00:00"/>
    <s v="WORMS-RRHH"/>
    <s v="BORDON CAMILO RAFAEL"/>
    <n v="-1972720.5293000001"/>
    <s v="REACTOR"/>
    <n v="1"/>
    <n v="1972720.52925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72720.5293000001"/>
    <n v="1"/>
    <s v="APERTURADO POR EMPRESA"/>
    <s v="CEREAL Y POLVILLO"/>
    <s v="CC15CEREAL Y POLVILLO"/>
    <n v="7.7777777777777779E-2"/>
    <n v="153433.81894555557"/>
    <n v="2"/>
    <n v="10"/>
    <x v="4"/>
    <s v="PERSONAL"/>
  </r>
  <r>
    <d v="2026-02-28T00:00:00"/>
    <s v="WORMS-RRHH"/>
    <s v="BORDON CAMILO RAFAEL"/>
    <n v="-1972720.5293000001"/>
    <s v="REACTOR"/>
    <n v="1"/>
    <n v="1972720.52925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72720.5293000001"/>
    <n v="1"/>
    <s v="APERTURADO POR EMPRESA"/>
    <s v="COMPOST Y FERTILIZANTES"/>
    <s v="CC15COMPOST Y FERTILIZANTES"/>
    <n v="7.7777777777777779E-2"/>
    <n v="153433.81894555557"/>
    <n v="10"/>
    <n v="10"/>
    <x v="5"/>
    <s v="PERSONAL"/>
  </r>
  <r>
    <d v="2026-02-28T00:00:00"/>
    <s v="WORMS-RRHH"/>
    <s v="BORDON CAMILO RAFAEL"/>
    <n v="-1972720.5293000001"/>
    <s v="REACTOR"/>
    <n v="1"/>
    <n v="1972720.52925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72720.5293000001"/>
    <n v="1"/>
    <s v="APERTURADO POR EMPRESA"/>
    <s v="DISPOSICION FINAL DE R. LIQUIDOS"/>
    <s v="CC15DISPOSICION FINAL DE R. LIQUIDOS"/>
    <n v="7.7777777777777779E-2"/>
    <n v="153433.81894555557"/>
    <n v="3"/>
    <n v="10"/>
    <x v="3"/>
    <s v="PERSONAL"/>
  </r>
  <r>
    <d v="2026-02-28T00:00:00"/>
    <s v="WORMS-RRHH"/>
    <s v="BORDON CAMILO RAFAEL"/>
    <n v="-1972720.5293000001"/>
    <s v="REACTOR"/>
    <n v="1"/>
    <n v="1972720.52925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72720.5293000001"/>
    <n v="1"/>
    <s v="APERTURADO POR EMPRESA"/>
    <s v="DISPOSICION FINAL DE R. SOLIDOS"/>
    <s v="CC15DISPOSICION FINAL DE R. SOLIDOS"/>
    <n v="7.7777777777777779E-2"/>
    <n v="153433.81894555557"/>
    <n v="4"/>
    <n v="10"/>
    <x v="6"/>
    <s v="PERSONAL"/>
  </r>
  <r>
    <d v="2026-02-28T00:00:00"/>
    <s v="WORMS-RRHH"/>
    <s v="BORDON CAMILO RAFAEL"/>
    <n v="-1972720.5293000001"/>
    <s v="REACTOR"/>
    <n v="1"/>
    <n v="1972720.52925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72720.5293000001"/>
    <n v="1"/>
    <s v="APERTURADO POR EMPRESA"/>
    <s v="EXPORTACION"/>
    <s v="CC15EXPORTACION"/>
    <n v="7.7777777777777779E-2"/>
    <n v="153433.81894555557"/>
    <n v="5"/>
    <n v="10"/>
    <x v="0"/>
    <s v="PERSONAL"/>
  </r>
  <r>
    <d v="2026-02-28T00:00:00"/>
    <s v="WORMS-RRHH"/>
    <s v="BORDON CAMILO RAFAEL"/>
    <n v="-1972720.5293000001"/>
    <s v="REACTOR"/>
    <n v="1"/>
    <n v="1972720.52925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72720.5293000001"/>
    <n v="1"/>
    <s v="APERTURADO POR EMPRESA"/>
    <s v="NFU"/>
    <s v="CC15NFU"/>
    <n v="7.7777777777777779E-2"/>
    <n v="153433.81894555557"/>
    <n v="6"/>
    <n v="10"/>
    <x v="7"/>
    <s v="PERSONAL"/>
  </r>
  <r>
    <d v="2026-02-28T00:00:00"/>
    <s v="WORMS-RRHH"/>
    <s v="BORDON CAMILO RAFAEL"/>
    <n v="-1972720.5293000001"/>
    <s v="REACTOR"/>
    <n v="1"/>
    <n v="1972720.52925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72720.5293000001"/>
    <n v="1"/>
    <s v="APERTURADO POR EMPRESA"/>
    <s v="PILETAS"/>
    <s v="CC15PILETAS"/>
    <n v="7.7777777777777779E-2"/>
    <n v="153433.81894555557"/>
    <n v="7"/>
    <n v="10"/>
    <x v="8"/>
    <s v="PERSONAL"/>
  </r>
  <r>
    <d v="2026-02-28T00:00:00"/>
    <s v="WORMS-RRHH"/>
    <s v="BORDON CAMILO RAFAEL"/>
    <n v="-1972720.5293000001"/>
    <s v="REACTOR"/>
    <n v="1"/>
    <n v="1972720.52925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72720.5293000001"/>
    <n v="1"/>
    <s v="APERTURADO POR EMPRESA"/>
    <s v="REACTORES"/>
    <s v="CC15REACTORES"/>
    <n v="7.7777777777777779E-2"/>
    <n v="153433.81894555557"/>
    <n v="8"/>
    <n v="10"/>
    <x v="2"/>
    <s v="PERSONAL"/>
  </r>
  <r>
    <d v="2026-02-28T00:00:00"/>
    <s v="WORMS-RRHH"/>
    <s v="BORDON CAMILO RAFAEL"/>
    <n v="-1972720.5293000001"/>
    <s v="REACTOR"/>
    <n v="1"/>
    <n v="1972720.52925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72720.5293000001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FERNANDEZ, HECTOR OSCAR"/>
    <n v="-1958595.084"/>
    <s v="VIGILANCIA"/>
    <n v="1"/>
    <n v="1958595.08401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958595.084"/>
    <n v="1"/>
    <s v="APERTURADO POR EMPRESA"/>
    <s v="BACHAS"/>
    <s v="CC29BACHAS"/>
    <n v="0.1111"/>
    <n v="217599.91383240002"/>
    <n v="1"/>
    <n v="10"/>
    <x v="1"/>
    <s v="PERSONAL"/>
  </r>
  <r>
    <d v="2026-02-28T00:00:00"/>
    <s v="WORMS-RRHH"/>
    <s v="FERNANDEZ, HECTOR OSCAR"/>
    <n v="-1958595.084"/>
    <s v="VIGILANCIA"/>
    <n v="1"/>
    <n v="1958595.08401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958595.084"/>
    <n v="1"/>
    <s v="APERTURADO POR EMPRESA"/>
    <s v="CEREAL Y POLVILLO"/>
    <s v="CC29CEREAL Y POLVILLO"/>
    <n v="0.1111"/>
    <n v="217599.91383240002"/>
    <n v="2"/>
    <n v="10"/>
    <x v="4"/>
    <s v="PERSONAL"/>
  </r>
  <r>
    <d v="2026-02-28T00:00:00"/>
    <s v="WORMS-RRHH"/>
    <s v="FERNANDEZ, HECTOR OSCAR"/>
    <n v="-1958595.084"/>
    <s v="VIGILANCIA"/>
    <n v="1"/>
    <n v="1958595.08401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958595.084"/>
    <n v="1"/>
    <s v="APERTURADO POR EMPRESA"/>
    <s v="COMPOST Y FERTILIZANTES"/>
    <s v="CC29COMPOST Y FERTILIZANTES"/>
    <n v="0.1111"/>
    <n v="217599.91383240002"/>
    <n v="10"/>
    <n v="10"/>
    <x v="5"/>
    <s v="PERSONAL"/>
  </r>
  <r>
    <d v="2026-02-28T00:00:00"/>
    <s v="WORMS-RRHH"/>
    <s v="FERNANDEZ, HECTOR OSCAR"/>
    <n v="-1958595.084"/>
    <s v="VIGILANCIA"/>
    <n v="1"/>
    <n v="1958595.08401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958595.084"/>
    <n v="1"/>
    <s v="APERTURADO POR EMPRESA"/>
    <s v="DISPOSICION FINAL DE R. LIQUIDOS"/>
    <s v="CC29DISPOSICION FINAL DE R. LIQUIDOS"/>
    <n v="0.1111"/>
    <n v="217599.91383240002"/>
    <n v="3"/>
    <n v="10"/>
    <x v="3"/>
    <s v="PERSONAL"/>
  </r>
  <r>
    <d v="2026-02-28T00:00:00"/>
    <s v="WORMS-RRHH"/>
    <s v="FERNANDEZ, HECTOR OSCAR"/>
    <n v="-1958595.084"/>
    <s v="VIGILANCIA"/>
    <n v="1"/>
    <n v="1958595.08401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958595.084"/>
    <n v="1"/>
    <s v="APERTURADO POR EMPRESA"/>
    <s v="DISPOSICION FINAL DE R. SOLIDOS"/>
    <s v="CC29DISPOSICION FINAL DE R. SOLIDOS"/>
    <n v="0.1111"/>
    <n v="217599.91383240002"/>
    <n v="4"/>
    <n v="10"/>
    <x v="6"/>
    <s v="PERSONAL"/>
  </r>
  <r>
    <d v="2026-02-28T00:00:00"/>
    <s v="WORMS-RRHH"/>
    <s v="FERNANDEZ, HECTOR OSCAR"/>
    <n v="-1958595.084"/>
    <s v="VIGILANCIA"/>
    <n v="1"/>
    <n v="1958595.08401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958595.084"/>
    <n v="1"/>
    <s v="APERTURADO POR EMPRESA"/>
    <s v="EXPORTACION"/>
    <s v="CC29EXPORTACION"/>
    <n v="0.1111"/>
    <n v="217599.91383240002"/>
    <n v="5"/>
    <n v="10"/>
    <x v="0"/>
    <s v="PERSONAL"/>
  </r>
  <r>
    <d v="2026-02-28T00:00:00"/>
    <s v="WORMS-RRHH"/>
    <s v="FERNANDEZ, HECTOR OSCAR"/>
    <n v="-1958595.084"/>
    <s v="VIGILANCIA"/>
    <n v="1"/>
    <n v="1958595.08401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958595.084"/>
    <n v="1"/>
    <s v="APERTURADO POR EMPRESA"/>
    <s v="NFU"/>
    <s v="CC29NFU"/>
    <n v="0.1111"/>
    <n v="217599.91383240002"/>
    <n v="6"/>
    <n v="10"/>
    <x v="7"/>
    <s v="PERSONAL"/>
  </r>
  <r>
    <d v="2026-02-28T00:00:00"/>
    <s v="WORMS-RRHH"/>
    <s v="FERNANDEZ, HECTOR OSCAR"/>
    <n v="-1958595.084"/>
    <s v="VIGILANCIA"/>
    <n v="1"/>
    <n v="1958595.08401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958595.084"/>
    <n v="1"/>
    <s v="APERTURADO POR EMPRESA"/>
    <s v="PILETAS"/>
    <s v="CC29PILETAS"/>
    <n v="0.1111"/>
    <n v="217599.91383240002"/>
    <n v="7"/>
    <n v="10"/>
    <x v="8"/>
    <s v="PERSONAL"/>
  </r>
  <r>
    <d v="2026-02-28T00:00:00"/>
    <s v="WORMS-RRHH"/>
    <s v="FERNANDEZ, HECTOR OSCAR"/>
    <n v="-1958595.084"/>
    <s v="VIGILANCIA"/>
    <n v="1"/>
    <n v="1958595.08401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958595.084"/>
    <n v="1"/>
    <s v="APERTURADO POR EMPRESA"/>
    <s v="REACTORES"/>
    <s v="CC29REACTORES"/>
    <n v="0.1111"/>
    <n v="217599.91383240002"/>
    <n v="8"/>
    <n v="10"/>
    <x v="2"/>
    <s v="PERSONAL"/>
  </r>
  <r>
    <d v="2026-02-28T00:00:00"/>
    <s v="WORMS-RRHH"/>
    <s v="FERNANDEZ, HECTOR OSCAR"/>
    <n v="-1958595.084"/>
    <s v="VIGILANCIA"/>
    <n v="1"/>
    <n v="1958595.08401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958595.084"/>
    <n v="1"/>
    <s v="APERTURADO POR EMPRESA"/>
    <s v="TIERRAS FILTRANTES"/>
    <s v="CC29TIERRAS FILTRANTES"/>
    <n v="0"/>
    <n v="0"/>
    <n v="9"/>
    <n v="10"/>
    <x v="9"/>
    <s v="PERSONAL"/>
  </r>
  <r>
    <d v="2026-02-28T00:00:00"/>
    <s v="WORMS-RRHH"/>
    <s v="MORENO RAMIRO ROMAN"/>
    <n v="-1942874.4042"/>
    <s v="PILETAS"/>
    <n v="1"/>
    <n v="1942874.4041735895"/>
    <s v="#RRHH"/>
    <s v="PERSONAL"/>
    <x v="0"/>
    <n v="0"/>
    <n v="0"/>
    <n v="0"/>
    <s v="CC4"/>
    <s v="gastos_rrhh"/>
    <n v="1"/>
    <s v="PILETAS"/>
    <n v="1"/>
    <n v="-1942874.4042"/>
    <n v="1"/>
    <s v="APERTURADO POR EMPRESA"/>
    <s v="PILETAS"/>
    <s v="CC4PILETAS"/>
    <n v="1"/>
    <n v="1942874.4042"/>
    <n v="7"/>
    <n v="10"/>
    <x v="8"/>
    <s v="PERSONAL"/>
  </r>
  <r>
    <d v="2026-02-28T00:00:00"/>
    <s v="WORMS-RRHH"/>
    <s v="MARTINEZ JUAN PABLO"/>
    <n v="-1942605.1513"/>
    <s v="MANTENIMIENTO"/>
    <n v="1"/>
    <n v="1942605.1513135899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42605.1513"/>
    <n v="1"/>
    <s v="APERTURADO POR EMPRESA"/>
    <s v="BACHAS"/>
    <s v="CC19BACHAS"/>
    <n v="0.08"/>
    <n v="155408.41210400002"/>
    <n v="1"/>
    <n v="10"/>
    <x v="1"/>
    <s v="PERSONAL"/>
  </r>
  <r>
    <d v="2026-02-28T00:00:00"/>
    <s v="WORMS-RRHH"/>
    <s v="MARTINEZ JUAN PABLO"/>
    <n v="-1942605.1513"/>
    <s v="MANTENIMIENTO"/>
    <n v="1"/>
    <n v="1942605.1513135899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42605.1513"/>
    <n v="1"/>
    <s v="APERTURADO POR EMPRESA"/>
    <s v="DISPOSICION FINAL DE R. LIQUIDOS"/>
    <s v="CC19DISPOSICION FINAL DE R. LIQUIDOS"/>
    <n v="0.09"/>
    <n v="174834.463617"/>
    <n v="3"/>
    <n v="10"/>
    <x v="3"/>
    <s v="PERSONAL"/>
  </r>
  <r>
    <d v="2026-02-28T00:00:00"/>
    <s v="WORMS-RRHH"/>
    <s v="MARTINEZ JUAN PABLO"/>
    <n v="-1942605.1513"/>
    <s v="MANTENIMIENTO"/>
    <n v="1"/>
    <n v="1942605.1513135899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42605.1513"/>
    <n v="1"/>
    <s v="APERTURADO POR EMPRESA"/>
    <s v="EXPORTACION"/>
    <s v="CC19EXPORTACION"/>
    <n v="0.15"/>
    <n v="291390.77269499999"/>
    <n v="5"/>
    <n v="10"/>
    <x v="0"/>
    <s v="PERSONAL"/>
  </r>
  <r>
    <d v="2026-02-28T00:00:00"/>
    <s v="WORMS-RRHH"/>
    <s v="MARTINEZ JUAN PABLO"/>
    <n v="-1942605.1513"/>
    <s v="MANTENIMIENTO"/>
    <n v="1"/>
    <n v="1942605.1513135899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42605.1513"/>
    <n v="1"/>
    <s v="APERTURADO POR EMPRESA"/>
    <s v="NFU"/>
    <s v="CC19NFU"/>
    <n v="0.4"/>
    <n v="777042.06052000006"/>
    <n v="6"/>
    <n v="10"/>
    <x v="7"/>
    <s v="PERSONAL"/>
  </r>
  <r>
    <d v="2026-02-28T00:00:00"/>
    <s v="WORMS-RRHH"/>
    <s v="MARTINEZ JUAN PABLO"/>
    <n v="-1942605.1513"/>
    <s v="MANTENIMIENTO"/>
    <n v="1"/>
    <n v="1942605.1513135899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42605.1513"/>
    <n v="1"/>
    <s v="APERTURADO POR EMPRESA"/>
    <s v="PILETAS"/>
    <s v="CC19PILETAS"/>
    <n v="0.08"/>
    <n v="155408.41210400002"/>
    <n v="7"/>
    <n v="10"/>
    <x v="8"/>
    <s v="PERSONAL"/>
  </r>
  <r>
    <d v="2026-02-28T00:00:00"/>
    <s v="WORMS-RRHH"/>
    <s v="MARTINEZ JUAN PABLO"/>
    <n v="-1942605.1513"/>
    <s v="MANTENIMIENTO"/>
    <n v="1"/>
    <n v="1942605.1513135899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42605.1513"/>
    <n v="1"/>
    <s v="APERTURADO POR EMPRESA"/>
    <s v="REACTORES"/>
    <s v="CC19REACTORES"/>
    <n v="0.2"/>
    <n v="388521.03026000003"/>
    <n v="8"/>
    <n v="10"/>
    <x v="2"/>
    <s v="PERSONAL"/>
  </r>
  <r>
    <d v="2026-02-28T00:00:00"/>
    <s v="WORMS-RRHH"/>
    <s v="CORDOBA GABRIEL "/>
    <n v="-1930813.4201"/>
    <s v="ADMINISTRACION"/>
    <n v="1"/>
    <n v="1930813.42011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30813.4201"/>
    <n v="1"/>
    <s v="APERTURADO POR EMPRESA"/>
    <s v="BACHAS"/>
    <s v="CC15BACHAS"/>
    <n v="7.7777777777777779E-2"/>
    <n v="150174.37711888889"/>
    <n v="1"/>
    <n v="10"/>
    <x v="1"/>
    <s v="PERSONAL"/>
  </r>
  <r>
    <d v="2026-02-28T00:00:00"/>
    <s v="WORMS-RRHH"/>
    <s v="CORDOBA GABRIEL "/>
    <n v="-1930813.4201"/>
    <s v="ADMINISTRACION"/>
    <n v="1"/>
    <n v="1930813.42011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30813.4201"/>
    <n v="1"/>
    <s v="APERTURADO POR EMPRESA"/>
    <s v="CEREAL Y POLVILLO"/>
    <s v="CC15CEREAL Y POLVILLO"/>
    <n v="7.7777777777777779E-2"/>
    <n v="150174.37711888889"/>
    <n v="2"/>
    <n v="10"/>
    <x v="4"/>
    <s v="PERSONAL"/>
  </r>
  <r>
    <d v="2026-02-28T00:00:00"/>
    <s v="WORMS-RRHH"/>
    <s v="CORDOBA GABRIEL "/>
    <n v="-1930813.4201"/>
    <s v="ADMINISTRACION"/>
    <n v="1"/>
    <n v="1930813.42011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30813.4201"/>
    <n v="1"/>
    <s v="APERTURADO POR EMPRESA"/>
    <s v="COMPOST Y FERTILIZANTES"/>
    <s v="CC15COMPOST Y FERTILIZANTES"/>
    <n v="7.7777777777777779E-2"/>
    <n v="150174.37711888889"/>
    <n v="10"/>
    <n v="10"/>
    <x v="5"/>
    <s v="PERSONAL"/>
  </r>
  <r>
    <d v="2026-02-28T00:00:00"/>
    <s v="WORMS-RRHH"/>
    <s v="CORDOBA GABRIEL "/>
    <n v="-1930813.4201"/>
    <s v="ADMINISTRACION"/>
    <n v="1"/>
    <n v="1930813.42011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30813.4201"/>
    <n v="1"/>
    <s v="APERTURADO POR EMPRESA"/>
    <s v="DISPOSICION FINAL DE R. LIQUIDOS"/>
    <s v="CC15DISPOSICION FINAL DE R. LIQUIDOS"/>
    <n v="7.7777777777777779E-2"/>
    <n v="150174.37711888889"/>
    <n v="3"/>
    <n v="10"/>
    <x v="3"/>
    <s v="PERSONAL"/>
  </r>
  <r>
    <d v="2026-02-28T00:00:00"/>
    <s v="WORMS-RRHH"/>
    <s v="CORDOBA GABRIEL "/>
    <n v="-1930813.4201"/>
    <s v="ADMINISTRACION"/>
    <n v="1"/>
    <n v="1930813.42011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30813.4201"/>
    <n v="1"/>
    <s v="APERTURADO POR EMPRESA"/>
    <s v="DISPOSICION FINAL DE R. SOLIDOS"/>
    <s v="CC15DISPOSICION FINAL DE R. SOLIDOS"/>
    <n v="7.7777777777777779E-2"/>
    <n v="150174.37711888889"/>
    <n v="4"/>
    <n v="10"/>
    <x v="6"/>
    <s v="PERSONAL"/>
  </r>
  <r>
    <d v="2026-02-28T00:00:00"/>
    <s v="WORMS-RRHH"/>
    <s v="CORDOBA GABRIEL "/>
    <n v="-1930813.4201"/>
    <s v="ADMINISTRACION"/>
    <n v="1"/>
    <n v="1930813.42011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30813.4201"/>
    <n v="1"/>
    <s v="APERTURADO POR EMPRESA"/>
    <s v="EXPORTACION"/>
    <s v="CC15EXPORTACION"/>
    <n v="7.7777777777777779E-2"/>
    <n v="150174.37711888889"/>
    <n v="5"/>
    <n v="10"/>
    <x v="0"/>
    <s v="PERSONAL"/>
  </r>
  <r>
    <d v="2026-02-28T00:00:00"/>
    <s v="WORMS-RRHH"/>
    <s v="CORDOBA GABRIEL "/>
    <n v="-1930813.4201"/>
    <s v="ADMINISTRACION"/>
    <n v="1"/>
    <n v="1930813.42011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30813.4201"/>
    <n v="1"/>
    <s v="APERTURADO POR EMPRESA"/>
    <s v="NFU"/>
    <s v="CC15NFU"/>
    <n v="7.7777777777777779E-2"/>
    <n v="150174.37711888889"/>
    <n v="6"/>
    <n v="10"/>
    <x v="7"/>
    <s v="PERSONAL"/>
  </r>
  <r>
    <d v="2026-02-28T00:00:00"/>
    <s v="WORMS-RRHH"/>
    <s v="CORDOBA GABRIEL "/>
    <n v="-1930813.4201"/>
    <s v="ADMINISTRACION"/>
    <n v="1"/>
    <n v="1930813.42011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30813.4201"/>
    <n v="1"/>
    <s v="APERTURADO POR EMPRESA"/>
    <s v="PILETAS"/>
    <s v="CC15PILETAS"/>
    <n v="7.7777777777777779E-2"/>
    <n v="150174.37711888889"/>
    <n v="7"/>
    <n v="10"/>
    <x v="8"/>
    <s v="PERSONAL"/>
  </r>
  <r>
    <d v="2026-02-28T00:00:00"/>
    <s v="WORMS-RRHH"/>
    <s v="CORDOBA GABRIEL "/>
    <n v="-1930813.4201"/>
    <s v="ADMINISTRACION"/>
    <n v="1"/>
    <n v="1930813.42011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30813.4201"/>
    <n v="1"/>
    <s v="APERTURADO POR EMPRESA"/>
    <s v="REACTORES"/>
    <s v="CC15REACTORES"/>
    <n v="7.7777777777777779E-2"/>
    <n v="150174.37711888889"/>
    <n v="8"/>
    <n v="10"/>
    <x v="2"/>
    <s v="PERSONAL"/>
  </r>
  <r>
    <d v="2026-02-28T00:00:00"/>
    <s v="WORMS-RRHH"/>
    <s v="CORDOBA GABRIEL "/>
    <n v="-1930813.4201"/>
    <s v="ADMINISTRACION"/>
    <n v="1"/>
    <n v="1930813.42011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30813.4201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OVANDO, BRYAN EZEQUIEL"/>
    <n v="-1928700.0708999999"/>
    <s v="MANTENIMIENTO"/>
    <n v="1"/>
    <n v="1928700.070913589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28700.0708999999"/>
    <n v="1"/>
    <s v="APERTURADO POR EMPRESA"/>
    <s v="BACHAS"/>
    <s v="CC19BACHAS"/>
    <n v="0.08"/>
    <n v="154296.005672"/>
    <n v="1"/>
    <n v="10"/>
    <x v="1"/>
    <s v="PERSONAL"/>
  </r>
  <r>
    <d v="2026-02-28T00:00:00"/>
    <s v="WORMS-RRHH"/>
    <s v="OVANDO, BRYAN EZEQUIEL"/>
    <n v="-1928700.0708999999"/>
    <s v="MANTENIMIENTO"/>
    <n v="1"/>
    <n v="1928700.070913589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28700.0708999999"/>
    <n v="1"/>
    <s v="APERTURADO POR EMPRESA"/>
    <s v="DISPOSICION FINAL DE R. LIQUIDOS"/>
    <s v="CC19DISPOSICION FINAL DE R. LIQUIDOS"/>
    <n v="0.09"/>
    <n v="173583.00638099998"/>
    <n v="3"/>
    <n v="10"/>
    <x v="3"/>
    <s v="PERSONAL"/>
  </r>
  <r>
    <d v="2026-02-28T00:00:00"/>
    <s v="WORMS-RRHH"/>
    <s v="OVANDO, BRYAN EZEQUIEL"/>
    <n v="-1928700.0708999999"/>
    <s v="MANTENIMIENTO"/>
    <n v="1"/>
    <n v="1928700.070913589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28700.0708999999"/>
    <n v="1"/>
    <s v="APERTURADO POR EMPRESA"/>
    <s v="EXPORTACION"/>
    <s v="CC19EXPORTACION"/>
    <n v="0.15"/>
    <n v="289305.01063499996"/>
    <n v="5"/>
    <n v="10"/>
    <x v="0"/>
    <s v="PERSONAL"/>
  </r>
  <r>
    <d v="2026-02-28T00:00:00"/>
    <s v="WORMS-RRHH"/>
    <s v="OVANDO, BRYAN EZEQUIEL"/>
    <n v="-1928700.0708999999"/>
    <s v="MANTENIMIENTO"/>
    <n v="1"/>
    <n v="1928700.070913589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28700.0708999999"/>
    <n v="1"/>
    <s v="APERTURADO POR EMPRESA"/>
    <s v="NFU"/>
    <s v="CC19NFU"/>
    <n v="0.4"/>
    <n v="771480.02836"/>
    <n v="6"/>
    <n v="10"/>
    <x v="7"/>
    <s v="PERSONAL"/>
  </r>
  <r>
    <d v="2026-02-28T00:00:00"/>
    <s v="WORMS-RRHH"/>
    <s v="OVANDO, BRYAN EZEQUIEL"/>
    <n v="-1928700.0708999999"/>
    <s v="MANTENIMIENTO"/>
    <n v="1"/>
    <n v="1928700.070913589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28700.0708999999"/>
    <n v="1"/>
    <s v="APERTURADO POR EMPRESA"/>
    <s v="PILETAS"/>
    <s v="CC19PILETAS"/>
    <n v="0.08"/>
    <n v="154296.005672"/>
    <n v="7"/>
    <n v="10"/>
    <x v="8"/>
    <s v="PERSONAL"/>
  </r>
  <r>
    <d v="2026-02-28T00:00:00"/>
    <s v="WORMS-RRHH"/>
    <s v="OVANDO, BRYAN EZEQUIEL"/>
    <n v="-1928700.0708999999"/>
    <s v="MANTENIMIENTO"/>
    <n v="1"/>
    <n v="1928700.070913589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928700.0708999999"/>
    <n v="1"/>
    <s v="APERTURADO POR EMPRESA"/>
    <s v="REACTORES"/>
    <s v="CC19REACTORES"/>
    <n v="0.2"/>
    <n v="385740.01418"/>
    <n v="8"/>
    <n v="10"/>
    <x v="2"/>
    <s v="PERSONAL"/>
  </r>
  <r>
    <d v="2026-02-28T00:00:00"/>
    <s v="WORMS-RRHH"/>
    <s v="CABRERA JULIAN LEON"/>
    <n v="-1914723.4356"/>
    <s v="REACTOR"/>
    <n v="1"/>
    <n v="1914723.43559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14723.4356"/>
    <n v="1"/>
    <s v="APERTURADO POR EMPRESA"/>
    <s v="BACHAS"/>
    <s v="CC15BACHAS"/>
    <n v="7.7777777777777779E-2"/>
    <n v="148922.93388"/>
    <n v="1"/>
    <n v="10"/>
    <x v="1"/>
    <s v="PERSONAL"/>
  </r>
  <r>
    <d v="2026-02-28T00:00:00"/>
    <s v="WORMS-RRHH"/>
    <s v="CABRERA JULIAN LEON"/>
    <n v="-1914723.4356"/>
    <s v="REACTOR"/>
    <n v="1"/>
    <n v="1914723.43559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14723.4356"/>
    <n v="1"/>
    <s v="APERTURADO POR EMPRESA"/>
    <s v="CEREAL Y POLVILLO"/>
    <s v="CC15CEREAL Y POLVILLO"/>
    <n v="7.7777777777777779E-2"/>
    <n v="148922.93388"/>
    <n v="2"/>
    <n v="10"/>
    <x v="4"/>
    <s v="PERSONAL"/>
  </r>
  <r>
    <d v="2026-02-28T00:00:00"/>
    <s v="WORMS-RRHH"/>
    <s v="CABRERA JULIAN LEON"/>
    <n v="-1914723.4356"/>
    <s v="REACTOR"/>
    <n v="1"/>
    <n v="1914723.43559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14723.4356"/>
    <n v="1"/>
    <s v="APERTURADO POR EMPRESA"/>
    <s v="COMPOST Y FERTILIZANTES"/>
    <s v="CC15COMPOST Y FERTILIZANTES"/>
    <n v="7.7777777777777779E-2"/>
    <n v="148922.93388"/>
    <n v="10"/>
    <n v="10"/>
    <x v="5"/>
    <s v="PERSONAL"/>
  </r>
  <r>
    <d v="2026-02-28T00:00:00"/>
    <s v="WORMS-RRHH"/>
    <s v="CABRERA JULIAN LEON"/>
    <n v="-1914723.4356"/>
    <s v="REACTOR"/>
    <n v="1"/>
    <n v="1914723.43559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14723.4356"/>
    <n v="1"/>
    <s v="APERTURADO POR EMPRESA"/>
    <s v="DISPOSICION FINAL DE R. LIQUIDOS"/>
    <s v="CC15DISPOSICION FINAL DE R. LIQUIDOS"/>
    <n v="7.7777777777777779E-2"/>
    <n v="148922.93388"/>
    <n v="3"/>
    <n v="10"/>
    <x v="3"/>
    <s v="PERSONAL"/>
  </r>
  <r>
    <d v="2026-02-28T00:00:00"/>
    <s v="WORMS-RRHH"/>
    <s v="CABRERA JULIAN LEON"/>
    <n v="-1914723.4356"/>
    <s v="REACTOR"/>
    <n v="1"/>
    <n v="1914723.43559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14723.4356"/>
    <n v="1"/>
    <s v="APERTURADO POR EMPRESA"/>
    <s v="DISPOSICION FINAL DE R. SOLIDOS"/>
    <s v="CC15DISPOSICION FINAL DE R. SOLIDOS"/>
    <n v="7.7777777777777779E-2"/>
    <n v="148922.93388"/>
    <n v="4"/>
    <n v="10"/>
    <x v="6"/>
    <s v="PERSONAL"/>
  </r>
  <r>
    <d v="2026-02-28T00:00:00"/>
    <s v="WORMS-RRHH"/>
    <s v="CABRERA JULIAN LEON"/>
    <n v="-1914723.4356"/>
    <s v="REACTOR"/>
    <n v="1"/>
    <n v="1914723.43559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14723.4356"/>
    <n v="1"/>
    <s v="APERTURADO POR EMPRESA"/>
    <s v="EXPORTACION"/>
    <s v="CC15EXPORTACION"/>
    <n v="7.7777777777777779E-2"/>
    <n v="148922.93388"/>
    <n v="5"/>
    <n v="10"/>
    <x v="0"/>
    <s v="PERSONAL"/>
  </r>
  <r>
    <d v="2026-02-28T00:00:00"/>
    <s v="WORMS-RRHH"/>
    <s v="CABRERA JULIAN LEON"/>
    <n v="-1914723.4356"/>
    <s v="REACTOR"/>
    <n v="1"/>
    <n v="1914723.43559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14723.4356"/>
    <n v="1"/>
    <s v="APERTURADO POR EMPRESA"/>
    <s v="NFU"/>
    <s v="CC15NFU"/>
    <n v="7.7777777777777779E-2"/>
    <n v="148922.93388"/>
    <n v="6"/>
    <n v="10"/>
    <x v="7"/>
    <s v="PERSONAL"/>
  </r>
  <r>
    <d v="2026-02-28T00:00:00"/>
    <s v="WORMS-RRHH"/>
    <s v="CABRERA JULIAN LEON"/>
    <n v="-1914723.4356"/>
    <s v="REACTOR"/>
    <n v="1"/>
    <n v="1914723.43559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14723.4356"/>
    <n v="1"/>
    <s v="APERTURADO POR EMPRESA"/>
    <s v="PILETAS"/>
    <s v="CC15PILETAS"/>
    <n v="7.7777777777777779E-2"/>
    <n v="148922.93388"/>
    <n v="7"/>
    <n v="10"/>
    <x v="8"/>
    <s v="PERSONAL"/>
  </r>
  <r>
    <d v="2026-02-28T00:00:00"/>
    <s v="WORMS-RRHH"/>
    <s v="CABRERA JULIAN LEON"/>
    <n v="-1914723.4356"/>
    <s v="REACTOR"/>
    <n v="1"/>
    <n v="1914723.43559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14723.4356"/>
    <n v="1"/>
    <s v="APERTURADO POR EMPRESA"/>
    <s v="REACTORES"/>
    <s v="CC15REACTORES"/>
    <n v="7.7777777777777779E-2"/>
    <n v="148922.93388"/>
    <n v="8"/>
    <n v="10"/>
    <x v="2"/>
    <s v="PERSONAL"/>
  </r>
  <r>
    <d v="2026-02-28T00:00:00"/>
    <s v="WORMS-RRHH"/>
    <s v="CABRERA JULIAN LEON"/>
    <n v="-1914723.4356"/>
    <s v="REACTOR"/>
    <n v="1"/>
    <n v="1914723.43559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914723.4356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CARIAGA, SOFIA"/>
    <n v="-1898057.4957000001"/>
    <s v="ADMINISTRACION"/>
    <n v="1"/>
    <n v="1898057.49567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98057.4957000001"/>
    <n v="1"/>
    <s v="APERTURADO POR EMPRESA"/>
    <s v="BACHAS"/>
    <s v="CC15BACHAS"/>
    <n v="7.7777777777777779E-2"/>
    <n v="147626.69411000001"/>
    <n v="1"/>
    <n v="10"/>
    <x v="1"/>
    <s v="PERSONAL"/>
  </r>
  <r>
    <d v="2026-02-28T00:00:00"/>
    <s v="WORMS-RRHH"/>
    <s v="CARIAGA, SOFIA"/>
    <n v="-1898057.4957000001"/>
    <s v="ADMINISTRACION"/>
    <n v="1"/>
    <n v="1898057.49567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98057.4957000001"/>
    <n v="1"/>
    <s v="APERTURADO POR EMPRESA"/>
    <s v="CEREAL Y POLVILLO"/>
    <s v="CC15CEREAL Y POLVILLO"/>
    <n v="7.7777777777777779E-2"/>
    <n v="147626.69411000001"/>
    <n v="2"/>
    <n v="10"/>
    <x v="4"/>
    <s v="PERSONAL"/>
  </r>
  <r>
    <d v="2026-02-28T00:00:00"/>
    <s v="WORMS-RRHH"/>
    <s v="CARIAGA, SOFIA"/>
    <n v="-1898057.4957000001"/>
    <s v="ADMINISTRACION"/>
    <n v="1"/>
    <n v="1898057.49567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98057.4957000001"/>
    <n v="1"/>
    <s v="APERTURADO POR EMPRESA"/>
    <s v="COMPOST Y FERTILIZANTES"/>
    <s v="CC15COMPOST Y FERTILIZANTES"/>
    <n v="7.7777777777777779E-2"/>
    <n v="147626.69411000001"/>
    <n v="10"/>
    <n v="10"/>
    <x v="5"/>
    <s v="PERSONAL"/>
  </r>
  <r>
    <d v="2026-02-28T00:00:00"/>
    <s v="WORMS-RRHH"/>
    <s v="CARIAGA, SOFIA"/>
    <n v="-1898057.4957000001"/>
    <s v="ADMINISTRACION"/>
    <n v="1"/>
    <n v="1898057.49567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98057.4957000001"/>
    <n v="1"/>
    <s v="APERTURADO POR EMPRESA"/>
    <s v="DISPOSICION FINAL DE R. LIQUIDOS"/>
    <s v="CC15DISPOSICION FINAL DE R. LIQUIDOS"/>
    <n v="7.7777777777777779E-2"/>
    <n v="147626.69411000001"/>
    <n v="3"/>
    <n v="10"/>
    <x v="3"/>
    <s v="PERSONAL"/>
  </r>
  <r>
    <d v="2026-02-28T00:00:00"/>
    <s v="WORMS-RRHH"/>
    <s v="CARIAGA, SOFIA"/>
    <n v="-1898057.4957000001"/>
    <s v="ADMINISTRACION"/>
    <n v="1"/>
    <n v="1898057.49567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98057.4957000001"/>
    <n v="1"/>
    <s v="APERTURADO POR EMPRESA"/>
    <s v="DISPOSICION FINAL DE R. SOLIDOS"/>
    <s v="CC15DISPOSICION FINAL DE R. SOLIDOS"/>
    <n v="7.7777777777777779E-2"/>
    <n v="147626.69411000001"/>
    <n v="4"/>
    <n v="10"/>
    <x v="6"/>
    <s v="PERSONAL"/>
  </r>
  <r>
    <d v="2026-02-28T00:00:00"/>
    <s v="WORMS-RRHH"/>
    <s v="CARIAGA, SOFIA"/>
    <n v="-1898057.4957000001"/>
    <s v="ADMINISTRACION"/>
    <n v="1"/>
    <n v="1898057.49567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98057.4957000001"/>
    <n v="1"/>
    <s v="APERTURADO POR EMPRESA"/>
    <s v="EXPORTACION"/>
    <s v="CC15EXPORTACION"/>
    <n v="7.7777777777777779E-2"/>
    <n v="147626.69411000001"/>
    <n v="5"/>
    <n v="10"/>
    <x v="0"/>
    <s v="PERSONAL"/>
  </r>
  <r>
    <d v="2026-02-28T00:00:00"/>
    <s v="WORMS-RRHH"/>
    <s v="CARIAGA, SOFIA"/>
    <n v="-1898057.4957000001"/>
    <s v="ADMINISTRACION"/>
    <n v="1"/>
    <n v="1898057.49567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98057.4957000001"/>
    <n v="1"/>
    <s v="APERTURADO POR EMPRESA"/>
    <s v="NFU"/>
    <s v="CC15NFU"/>
    <n v="7.7777777777777779E-2"/>
    <n v="147626.69411000001"/>
    <n v="6"/>
    <n v="10"/>
    <x v="7"/>
    <s v="PERSONAL"/>
  </r>
  <r>
    <d v="2026-02-28T00:00:00"/>
    <s v="WORMS-RRHH"/>
    <s v="CARIAGA, SOFIA"/>
    <n v="-1898057.4957000001"/>
    <s v="ADMINISTRACION"/>
    <n v="1"/>
    <n v="1898057.49567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98057.4957000001"/>
    <n v="1"/>
    <s v="APERTURADO POR EMPRESA"/>
    <s v="PILETAS"/>
    <s v="CC15PILETAS"/>
    <n v="7.7777777777777779E-2"/>
    <n v="147626.69411000001"/>
    <n v="7"/>
    <n v="10"/>
    <x v="8"/>
    <s v="PERSONAL"/>
  </r>
  <r>
    <d v="2026-02-28T00:00:00"/>
    <s v="WORMS-RRHH"/>
    <s v="CARIAGA, SOFIA"/>
    <n v="-1898057.4957000001"/>
    <s v="ADMINISTRACION"/>
    <n v="1"/>
    <n v="1898057.49567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98057.4957000001"/>
    <n v="1"/>
    <s v="APERTURADO POR EMPRESA"/>
    <s v="REACTORES"/>
    <s v="CC15REACTORES"/>
    <n v="7.7777777777777779E-2"/>
    <n v="147626.69411000001"/>
    <n v="8"/>
    <n v="10"/>
    <x v="2"/>
    <s v="PERSONAL"/>
  </r>
  <r>
    <d v="2026-02-28T00:00:00"/>
    <s v="WORMS-RRHH"/>
    <s v="CARIAGA, SOFIA"/>
    <n v="-1898057.4957000001"/>
    <s v="ADMINISTRACION"/>
    <n v="1"/>
    <n v="1898057.49567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98057.4957000001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FERNANDEZ JEREMIAS EDGARDO NAHUEL"/>
    <n v="-1848040.2782999999"/>
    <s v="BACHAS"/>
    <n v="1"/>
    <n v="1848040.2783335897"/>
    <s v="#RRHH"/>
    <s v="PERSONAL"/>
    <x v="0"/>
    <n v="0"/>
    <n v="0"/>
    <n v="0"/>
    <s v="CC6"/>
    <s v="gastos_rrhh"/>
    <n v="1"/>
    <s v="BACHAS"/>
    <n v="1"/>
    <n v="-1848040.2782999999"/>
    <n v="1"/>
    <s v="APERTURADO POR EMPRESA"/>
    <s v="BACHAS"/>
    <s v="CC6BACHAS"/>
    <n v="1"/>
    <n v="1848040.2782999999"/>
    <n v="1"/>
    <n v="10"/>
    <x v="1"/>
    <s v="PERSONAL"/>
  </r>
  <r>
    <d v="2026-02-28T00:00:00"/>
    <s v="WORMS-RRHH"/>
    <s v="RODRIGUEZ LEANDRO"/>
    <n v="-1841830.5856999999"/>
    <s v="REACTOR"/>
    <n v="1"/>
    <n v="1841830.58573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41830.5856999999"/>
    <n v="1"/>
    <s v="APERTURADO POR EMPRESA"/>
    <s v="BACHAS"/>
    <s v="CC15BACHAS"/>
    <n v="7.7777777777777779E-2"/>
    <n v="143253.48999888889"/>
    <n v="1"/>
    <n v="10"/>
    <x v="1"/>
    <s v="PERSONAL"/>
  </r>
  <r>
    <d v="2026-02-28T00:00:00"/>
    <s v="WORMS-RRHH"/>
    <s v="RODRIGUEZ LEANDRO"/>
    <n v="-1841830.5856999999"/>
    <s v="REACTOR"/>
    <n v="1"/>
    <n v="1841830.58573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41830.5856999999"/>
    <n v="1"/>
    <s v="APERTURADO POR EMPRESA"/>
    <s v="CEREAL Y POLVILLO"/>
    <s v="CC15CEREAL Y POLVILLO"/>
    <n v="7.7777777777777779E-2"/>
    <n v="143253.48999888889"/>
    <n v="2"/>
    <n v="10"/>
    <x v="4"/>
    <s v="PERSONAL"/>
  </r>
  <r>
    <d v="2026-02-28T00:00:00"/>
    <s v="WORMS-RRHH"/>
    <s v="RODRIGUEZ LEANDRO"/>
    <n v="-1841830.5856999999"/>
    <s v="REACTOR"/>
    <n v="1"/>
    <n v="1841830.58573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41830.5856999999"/>
    <n v="1"/>
    <s v="APERTURADO POR EMPRESA"/>
    <s v="COMPOST Y FERTILIZANTES"/>
    <s v="CC15COMPOST Y FERTILIZANTES"/>
    <n v="7.7777777777777779E-2"/>
    <n v="143253.48999888889"/>
    <n v="10"/>
    <n v="10"/>
    <x v="5"/>
    <s v="PERSONAL"/>
  </r>
  <r>
    <d v="2026-02-28T00:00:00"/>
    <s v="WORMS-RRHH"/>
    <s v="RODRIGUEZ LEANDRO"/>
    <n v="-1841830.5856999999"/>
    <s v="REACTOR"/>
    <n v="1"/>
    <n v="1841830.58573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41830.5856999999"/>
    <n v="1"/>
    <s v="APERTURADO POR EMPRESA"/>
    <s v="DISPOSICION FINAL DE R. LIQUIDOS"/>
    <s v="CC15DISPOSICION FINAL DE R. LIQUIDOS"/>
    <n v="7.7777777777777779E-2"/>
    <n v="143253.48999888889"/>
    <n v="3"/>
    <n v="10"/>
    <x v="3"/>
    <s v="PERSONAL"/>
  </r>
  <r>
    <d v="2026-02-28T00:00:00"/>
    <s v="WORMS-RRHH"/>
    <s v="RODRIGUEZ LEANDRO"/>
    <n v="-1841830.5856999999"/>
    <s v="REACTOR"/>
    <n v="1"/>
    <n v="1841830.58573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41830.5856999999"/>
    <n v="1"/>
    <s v="APERTURADO POR EMPRESA"/>
    <s v="DISPOSICION FINAL DE R. SOLIDOS"/>
    <s v="CC15DISPOSICION FINAL DE R. SOLIDOS"/>
    <n v="7.7777777777777779E-2"/>
    <n v="143253.48999888889"/>
    <n v="4"/>
    <n v="10"/>
    <x v="6"/>
    <s v="PERSONAL"/>
  </r>
  <r>
    <d v="2026-02-28T00:00:00"/>
    <s v="WORMS-RRHH"/>
    <s v="RODRIGUEZ LEANDRO"/>
    <n v="-1841830.5856999999"/>
    <s v="REACTOR"/>
    <n v="1"/>
    <n v="1841830.58573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41830.5856999999"/>
    <n v="1"/>
    <s v="APERTURADO POR EMPRESA"/>
    <s v="EXPORTACION"/>
    <s v="CC15EXPORTACION"/>
    <n v="7.7777777777777779E-2"/>
    <n v="143253.48999888889"/>
    <n v="5"/>
    <n v="10"/>
    <x v="0"/>
    <s v="PERSONAL"/>
  </r>
  <r>
    <d v="2026-02-28T00:00:00"/>
    <s v="WORMS-RRHH"/>
    <s v="RODRIGUEZ LEANDRO"/>
    <n v="-1841830.5856999999"/>
    <s v="REACTOR"/>
    <n v="1"/>
    <n v="1841830.58573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41830.5856999999"/>
    <n v="1"/>
    <s v="APERTURADO POR EMPRESA"/>
    <s v="NFU"/>
    <s v="CC15NFU"/>
    <n v="7.7777777777777779E-2"/>
    <n v="143253.48999888889"/>
    <n v="6"/>
    <n v="10"/>
    <x v="7"/>
    <s v="PERSONAL"/>
  </r>
  <r>
    <d v="2026-02-28T00:00:00"/>
    <s v="WORMS-RRHH"/>
    <s v="RODRIGUEZ LEANDRO"/>
    <n v="-1841830.5856999999"/>
    <s v="REACTOR"/>
    <n v="1"/>
    <n v="1841830.58573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41830.5856999999"/>
    <n v="1"/>
    <s v="APERTURADO POR EMPRESA"/>
    <s v="PILETAS"/>
    <s v="CC15PILETAS"/>
    <n v="7.7777777777777779E-2"/>
    <n v="143253.48999888889"/>
    <n v="7"/>
    <n v="10"/>
    <x v="8"/>
    <s v="PERSONAL"/>
  </r>
  <r>
    <d v="2026-02-28T00:00:00"/>
    <s v="WORMS-RRHH"/>
    <s v="RODRIGUEZ LEANDRO"/>
    <n v="-1841830.5856999999"/>
    <s v="REACTOR"/>
    <n v="1"/>
    <n v="1841830.58573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41830.5856999999"/>
    <n v="1"/>
    <s v="APERTURADO POR EMPRESA"/>
    <s v="REACTORES"/>
    <s v="CC15REACTORES"/>
    <n v="7.7777777777777779E-2"/>
    <n v="143253.48999888889"/>
    <n v="8"/>
    <n v="10"/>
    <x v="2"/>
    <s v="PERSONAL"/>
  </r>
  <r>
    <d v="2026-02-28T00:00:00"/>
    <s v="WORMS-RRHH"/>
    <s v="RODRIGUEZ LEANDRO"/>
    <n v="-1841830.5856999999"/>
    <s v="REACTOR"/>
    <n v="1"/>
    <n v="1841830.58573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41830.5856999999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VAZQUEZ MATIAS EMANUEL"/>
    <n v="-1836940.0644"/>
    <s v="PILETAS"/>
    <n v="1"/>
    <n v="1836940.0644135904"/>
    <s v="#RRHH"/>
    <s v="PERSONAL"/>
    <x v="0"/>
    <n v="0"/>
    <n v="0"/>
    <n v="0"/>
    <s v="CC4"/>
    <s v="gastos_rrhh"/>
    <n v="1"/>
    <s v="PILETAS"/>
    <n v="1"/>
    <n v="-1836940.0644"/>
    <n v="1"/>
    <s v="APERTURADO POR EMPRESA"/>
    <s v="PILETAS"/>
    <s v="CC4PILETAS"/>
    <n v="1"/>
    <n v="1836940.0644"/>
    <n v="7"/>
    <n v="10"/>
    <x v="8"/>
    <s v="PERSONAL"/>
  </r>
  <r>
    <d v="2026-02-28T00:00:00"/>
    <s v="WORMS-RRHH"/>
    <s v="REY ROLANDO"/>
    <n v="-1824756.7154000001"/>
    <s v="LOGISTICA"/>
    <n v="1"/>
    <n v="1824756.7154335896"/>
    <s v="#RRHH"/>
    <s v="PERSONAL"/>
    <x v="0"/>
    <n v="0"/>
    <n v="0"/>
    <n v="0"/>
    <s v="CC18"/>
    <s v="gastos_rrhh"/>
    <n v="5"/>
    <s v="DISPOSICION FINAL DE R. SOLIDOS, EXPORTACION, NFU, PILETAS, REACTORES"/>
    <n v="1"/>
    <n v="-1824756.7154000001"/>
    <n v="1"/>
    <s v="APERTURADO POR EMPRESA"/>
    <s v="DISPOSICION FINAL DE R. SOLIDOS"/>
    <s v="CC18DISPOSICION FINAL DE R. SOLIDOS"/>
    <n v="0.37"/>
    <n v="675159.98469800001"/>
    <n v="4"/>
    <n v="10"/>
    <x v="6"/>
    <s v="PERSONAL"/>
  </r>
  <r>
    <d v="2026-02-28T00:00:00"/>
    <s v="WORMS-RRHH"/>
    <s v="REY ROLANDO"/>
    <n v="-1824756.7154000001"/>
    <s v="LOGISTICA"/>
    <n v="1"/>
    <n v="1824756.7154335896"/>
    <s v="#RRHH"/>
    <s v="PERSONAL"/>
    <x v="0"/>
    <n v="0"/>
    <n v="0"/>
    <n v="0"/>
    <s v="CC18"/>
    <s v="gastos_rrhh"/>
    <n v="5"/>
    <s v="DISPOSICION FINAL DE R. SOLIDOS, EXPORTACION, NFU, PILETAS, REACTORES"/>
    <n v="1"/>
    <n v="-1824756.7154000001"/>
    <n v="1"/>
    <s v="APERTURADO POR EMPRESA"/>
    <s v="EXPORTACION"/>
    <s v="CC18EXPORTACION"/>
    <n v="0.2"/>
    <n v="364951.34308000002"/>
    <n v="5"/>
    <n v="10"/>
    <x v="0"/>
    <s v="PERSONAL"/>
  </r>
  <r>
    <d v="2026-02-28T00:00:00"/>
    <s v="WORMS-RRHH"/>
    <s v="REY ROLANDO"/>
    <n v="-1824756.7154000001"/>
    <s v="LOGISTICA"/>
    <n v="1"/>
    <n v="1824756.7154335896"/>
    <s v="#RRHH"/>
    <s v="PERSONAL"/>
    <x v="0"/>
    <n v="0"/>
    <n v="0"/>
    <n v="0"/>
    <s v="CC18"/>
    <s v="gastos_rrhh"/>
    <n v="5"/>
    <s v="DISPOSICION FINAL DE R. SOLIDOS, EXPORTACION, NFU, PILETAS, REACTORES"/>
    <n v="1"/>
    <n v="-1824756.7154000001"/>
    <n v="1"/>
    <s v="APERTURADO POR EMPRESA"/>
    <s v="NFU"/>
    <s v="CC18NFU"/>
    <n v="0.12"/>
    <n v="218970.80584800002"/>
    <n v="6"/>
    <n v="10"/>
    <x v="7"/>
    <s v="PERSONAL"/>
  </r>
  <r>
    <d v="2026-02-28T00:00:00"/>
    <s v="WORMS-RRHH"/>
    <s v="REY ROLANDO"/>
    <n v="-1824756.7154000001"/>
    <s v="LOGISTICA"/>
    <n v="1"/>
    <n v="1824756.7154335896"/>
    <s v="#RRHH"/>
    <s v="PERSONAL"/>
    <x v="0"/>
    <n v="0"/>
    <n v="0"/>
    <n v="0"/>
    <s v="CC18"/>
    <s v="gastos_rrhh"/>
    <n v="5"/>
    <s v="DISPOSICION FINAL DE R. SOLIDOS, EXPORTACION, NFU, PILETAS, REACTORES"/>
    <n v="1"/>
    <n v="-1824756.7154000001"/>
    <n v="1"/>
    <s v="APERTURADO POR EMPRESA"/>
    <s v="PILETAS"/>
    <s v="CC18PILETAS"/>
    <n v="0.17"/>
    <n v="310208.64161800005"/>
    <n v="7"/>
    <n v="10"/>
    <x v="8"/>
    <s v="PERSONAL"/>
  </r>
  <r>
    <d v="2026-02-28T00:00:00"/>
    <s v="WORMS-RRHH"/>
    <s v="REY ROLANDO"/>
    <n v="-1824756.7154000001"/>
    <s v="LOGISTICA"/>
    <n v="1"/>
    <n v="1824756.7154335896"/>
    <s v="#RRHH"/>
    <s v="PERSONAL"/>
    <x v="0"/>
    <n v="0"/>
    <n v="0"/>
    <n v="0"/>
    <s v="CC18"/>
    <s v="gastos_rrhh"/>
    <n v="5"/>
    <s v="DISPOSICION FINAL DE R. SOLIDOS, EXPORTACION, NFU, PILETAS, REACTORES"/>
    <n v="1"/>
    <n v="-1824756.7154000001"/>
    <n v="1"/>
    <s v="APERTURADO POR EMPRESA"/>
    <s v="REACTORES"/>
    <s v="CC18REACTORES"/>
    <n v="0.14000000000000001"/>
    <n v="255465.94015600003"/>
    <n v="8"/>
    <n v="10"/>
    <x v="2"/>
    <s v="PERSONAL"/>
  </r>
  <r>
    <d v="2026-02-28T00:00:00"/>
    <s v="WORMS-RRHH"/>
    <s v="SANTA CRUZ, ANA CIELO"/>
    <n v="-1813694.9571"/>
    <s v="LABORATORIO"/>
    <n v="1"/>
    <n v="1813694.9571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813694.9571"/>
    <n v="1"/>
    <s v="APERTURADO POR EMPRESA"/>
    <s v="BACHAS"/>
    <s v="CC17BACHAS"/>
    <n v="0.05"/>
    <n v="90684.747855000009"/>
    <n v="1"/>
    <n v="10"/>
    <x v="1"/>
    <s v="PERSONAL"/>
  </r>
  <r>
    <d v="2026-02-28T00:00:00"/>
    <s v="WORMS-RRHH"/>
    <s v="SANTA CRUZ, ANA CIELO"/>
    <n v="-1813694.9571"/>
    <s v="LABORATORIO"/>
    <n v="1"/>
    <n v="1813694.9571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813694.9571"/>
    <n v="1"/>
    <s v="APERTURADO POR EMPRESA"/>
    <s v="DISPOSICION FINAL DE R. LIQUIDOS"/>
    <s v="CC17DISPOSICION FINAL DE R. LIQUIDOS"/>
    <n v="0.06"/>
    <n v="108821.697426"/>
    <n v="3"/>
    <n v="10"/>
    <x v="3"/>
    <s v="PERSONAL"/>
  </r>
  <r>
    <d v="2026-02-28T00:00:00"/>
    <s v="WORMS-RRHH"/>
    <s v="SANTA CRUZ, ANA CIELO"/>
    <n v="-1813694.9571"/>
    <s v="LABORATORIO"/>
    <n v="1"/>
    <n v="1813694.9571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813694.9571"/>
    <n v="1"/>
    <s v="APERTURADO POR EMPRESA"/>
    <s v="EXPORTACION"/>
    <s v="CC17EXPORTACION"/>
    <n v="0.63"/>
    <n v="1142627.8229730001"/>
    <n v="5"/>
    <n v="10"/>
    <x v="0"/>
    <s v="PERSONAL"/>
  </r>
  <r>
    <d v="2026-02-28T00:00:00"/>
    <s v="WORMS-RRHH"/>
    <s v="SANTA CRUZ, ANA CIELO"/>
    <n v="-1813694.9571"/>
    <s v="LABORATORIO"/>
    <n v="1"/>
    <n v="1813694.9571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813694.9571"/>
    <n v="1"/>
    <s v="APERTURADO POR EMPRESA"/>
    <s v="NFU"/>
    <s v="CC17NFU"/>
    <n v="0.05"/>
    <n v="90684.747855000009"/>
    <n v="6"/>
    <n v="10"/>
    <x v="7"/>
    <s v="PERSONAL"/>
  </r>
  <r>
    <d v="2026-02-28T00:00:00"/>
    <s v="WORMS-RRHH"/>
    <s v="SANTA CRUZ, ANA CIELO"/>
    <n v="-1813694.9571"/>
    <s v="LABORATORIO"/>
    <n v="1"/>
    <n v="1813694.9571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813694.9571"/>
    <n v="1"/>
    <s v="APERTURADO POR EMPRESA"/>
    <s v="PILETAS"/>
    <s v="CC17PILETAS"/>
    <n v="0.14000000000000001"/>
    <n v="253917.29399400004"/>
    <n v="7"/>
    <n v="10"/>
    <x v="8"/>
    <s v="PERSONAL"/>
  </r>
  <r>
    <d v="2026-02-28T00:00:00"/>
    <s v="WORMS-RRHH"/>
    <s v="SANTA CRUZ, ANA CIELO"/>
    <n v="-1813694.9571"/>
    <s v="LABORATORIO"/>
    <n v="1"/>
    <n v="1813694.9571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813694.9571"/>
    <n v="1"/>
    <s v="APERTURADO POR EMPRESA"/>
    <s v="REACTORES"/>
    <s v="CC17REACTORES"/>
    <n v="7.0000000000000007E-2"/>
    <n v="126958.64699700002"/>
    <n v="8"/>
    <n v="10"/>
    <x v="2"/>
    <s v="PERSONAL"/>
  </r>
  <r>
    <d v="2026-02-28T00:00:00"/>
    <s v="WORMS-RRHH"/>
    <s v="BERON BRIAN"/>
    <n v="-1813677.7246999999"/>
    <s v="REACTOR"/>
    <n v="1"/>
    <n v="1813677.72471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13677.7246999999"/>
    <n v="1"/>
    <s v="APERTURADO POR EMPRESA"/>
    <s v="BACHAS"/>
    <s v="CC15BACHAS"/>
    <n v="7.7777777777777779E-2"/>
    <n v="141063.82303222222"/>
    <n v="1"/>
    <n v="10"/>
    <x v="1"/>
    <s v="PERSONAL"/>
  </r>
  <r>
    <d v="2026-02-28T00:00:00"/>
    <s v="WORMS-RRHH"/>
    <s v="BERON BRIAN"/>
    <n v="-1813677.7246999999"/>
    <s v="REACTOR"/>
    <n v="1"/>
    <n v="1813677.72471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13677.7246999999"/>
    <n v="1"/>
    <s v="APERTURADO POR EMPRESA"/>
    <s v="CEREAL Y POLVILLO"/>
    <s v="CC15CEREAL Y POLVILLO"/>
    <n v="7.7777777777777779E-2"/>
    <n v="141063.82303222222"/>
    <n v="2"/>
    <n v="10"/>
    <x v="4"/>
    <s v="PERSONAL"/>
  </r>
  <r>
    <d v="2026-02-28T00:00:00"/>
    <s v="WORMS-RRHH"/>
    <s v="BERON BRIAN"/>
    <n v="-1813677.7246999999"/>
    <s v="REACTOR"/>
    <n v="1"/>
    <n v="1813677.72471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13677.7246999999"/>
    <n v="1"/>
    <s v="APERTURADO POR EMPRESA"/>
    <s v="COMPOST Y FERTILIZANTES"/>
    <s v="CC15COMPOST Y FERTILIZANTES"/>
    <n v="7.7777777777777779E-2"/>
    <n v="141063.82303222222"/>
    <n v="10"/>
    <n v="10"/>
    <x v="5"/>
    <s v="PERSONAL"/>
  </r>
  <r>
    <d v="2026-02-28T00:00:00"/>
    <s v="WORMS-RRHH"/>
    <s v="BERON BRIAN"/>
    <n v="-1813677.7246999999"/>
    <s v="REACTOR"/>
    <n v="1"/>
    <n v="1813677.72471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13677.7246999999"/>
    <n v="1"/>
    <s v="APERTURADO POR EMPRESA"/>
    <s v="DISPOSICION FINAL DE R. LIQUIDOS"/>
    <s v="CC15DISPOSICION FINAL DE R. LIQUIDOS"/>
    <n v="7.7777777777777779E-2"/>
    <n v="141063.82303222222"/>
    <n v="3"/>
    <n v="10"/>
    <x v="3"/>
    <s v="PERSONAL"/>
  </r>
  <r>
    <d v="2026-02-28T00:00:00"/>
    <s v="WORMS-RRHH"/>
    <s v="BERON BRIAN"/>
    <n v="-1813677.7246999999"/>
    <s v="REACTOR"/>
    <n v="1"/>
    <n v="1813677.72471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13677.7246999999"/>
    <n v="1"/>
    <s v="APERTURADO POR EMPRESA"/>
    <s v="DISPOSICION FINAL DE R. SOLIDOS"/>
    <s v="CC15DISPOSICION FINAL DE R. SOLIDOS"/>
    <n v="7.7777777777777779E-2"/>
    <n v="141063.82303222222"/>
    <n v="4"/>
    <n v="10"/>
    <x v="6"/>
    <s v="PERSONAL"/>
  </r>
  <r>
    <d v="2026-02-28T00:00:00"/>
    <s v="WORMS-RRHH"/>
    <s v="BERON BRIAN"/>
    <n v="-1813677.7246999999"/>
    <s v="REACTOR"/>
    <n v="1"/>
    <n v="1813677.72471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13677.7246999999"/>
    <n v="1"/>
    <s v="APERTURADO POR EMPRESA"/>
    <s v="EXPORTACION"/>
    <s v="CC15EXPORTACION"/>
    <n v="7.7777777777777779E-2"/>
    <n v="141063.82303222222"/>
    <n v="5"/>
    <n v="10"/>
    <x v="0"/>
    <s v="PERSONAL"/>
  </r>
  <r>
    <d v="2026-02-28T00:00:00"/>
    <s v="WORMS-RRHH"/>
    <s v="BERON BRIAN"/>
    <n v="-1813677.7246999999"/>
    <s v="REACTOR"/>
    <n v="1"/>
    <n v="1813677.72471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13677.7246999999"/>
    <n v="1"/>
    <s v="APERTURADO POR EMPRESA"/>
    <s v="NFU"/>
    <s v="CC15NFU"/>
    <n v="7.7777777777777779E-2"/>
    <n v="141063.82303222222"/>
    <n v="6"/>
    <n v="10"/>
    <x v="7"/>
    <s v="PERSONAL"/>
  </r>
  <r>
    <d v="2026-02-28T00:00:00"/>
    <s v="WORMS-RRHH"/>
    <s v="BERON BRIAN"/>
    <n v="-1813677.7246999999"/>
    <s v="REACTOR"/>
    <n v="1"/>
    <n v="1813677.72471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13677.7246999999"/>
    <n v="1"/>
    <s v="APERTURADO POR EMPRESA"/>
    <s v="PILETAS"/>
    <s v="CC15PILETAS"/>
    <n v="7.7777777777777779E-2"/>
    <n v="141063.82303222222"/>
    <n v="7"/>
    <n v="10"/>
    <x v="8"/>
    <s v="PERSONAL"/>
  </r>
  <r>
    <d v="2026-02-28T00:00:00"/>
    <s v="WORMS-RRHH"/>
    <s v="BERON BRIAN"/>
    <n v="-1813677.7246999999"/>
    <s v="REACTOR"/>
    <n v="1"/>
    <n v="1813677.72471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13677.7246999999"/>
    <n v="1"/>
    <s v="APERTURADO POR EMPRESA"/>
    <s v="REACTORES"/>
    <s v="CC15REACTORES"/>
    <n v="7.7777777777777779E-2"/>
    <n v="141063.82303222222"/>
    <n v="8"/>
    <n v="10"/>
    <x v="2"/>
    <s v="PERSONAL"/>
  </r>
  <r>
    <d v="2026-02-28T00:00:00"/>
    <s v="WORMS-RRHH"/>
    <s v="BERON BRIAN"/>
    <n v="-1813677.7246999999"/>
    <s v="REACTOR"/>
    <n v="1"/>
    <n v="1813677.72471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813677.7246999999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MARTINEZ JUAN IGNACIO"/>
    <n v="-1786848.0708999999"/>
    <s v="PILETAS"/>
    <n v="1"/>
    <n v="1786848.0709135896"/>
    <s v="#RRHH"/>
    <s v="PERSONAL"/>
    <x v="0"/>
    <n v="0"/>
    <n v="0"/>
    <n v="0"/>
    <s v="CC4"/>
    <s v="gastos_rrhh"/>
    <n v="1"/>
    <s v="PILETAS"/>
    <n v="1"/>
    <n v="-1786848.0708999999"/>
    <n v="1"/>
    <s v="APERTURADO POR EMPRESA"/>
    <s v="PILETAS"/>
    <s v="CC4PILETAS"/>
    <n v="1"/>
    <n v="1786848.0708999999"/>
    <n v="7"/>
    <n v="10"/>
    <x v="8"/>
    <s v="PERSONAL"/>
  </r>
  <r>
    <d v="2026-02-28T00:00:00"/>
    <s v="WORMS-RRHH"/>
    <s v="ZACARIA FABIANA MARISEL"/>
    <n v="-1775503.9569999999"/>
    <s v="ADMINISTRACION"/>
    <n v="1"/>
    <n v="1775503.9570135898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75503.9569999999"/>
    <n v="1"/>
    <s v="APERTURADO POR EMPRESA"/>
    <s v="BACHAS"/>
    <s v="CC15BACHAS"/>
    <n v="7.7777777777777779E-2"/>
    <n v="138094.7522111111"/>
    <n v="1"/>
    <n v="10"/>
    <x v="1"/>
    <s v="PERSONAL"/>
  </r>
  <r>
    <d v="2026-02-28T00:00:00"/>
    <s v="WORMS-RRHH"/>
    <s v="ZACARIA FABIANA MARISEL"/>
    <n v="-1775503.9569999999"/>
    <s v="ADMINISTRACION"/>
    <n v="1"/>
    <n v="1775503.9570135898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75503.9569999999"/>
    <n v="1"/>
    <s v="APERTURADO POR EMPRESA"/>
    <s v="CEREAL Y POLVILLO"/>
    <s v="CC15CEREAL Y POLVILLO"/>
    <n v="7.7777777777777779E-2"/>
    <n v="138094.7522111111"/>
    <n v="2"/>
    <n v="10"/>
    <x v="4"/>
    <s v="PERSONAL"/>
  </r>
  <r>
    <d v="2026-02-28T00:00:00"/>
    <s v="WORMS-RRHH"/>
    <s v="ZACARIA FABIANA MARISEL"/>
    <n v="-1775503.9569999999"/>
    <s v="ADMINISTRACION"/>
    <n v="1"/>
    <n v="1775503.9570135898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75503.9569999999"/>
    <n v="1"/>
    <s v="APERTURADO POR EMPRESA"/>
    <s v="COMPOST Y FERTILIZANTES"/>
    <s v="CC15COMPOST Y FERTILIZANTES"/>
    <n v="7.7777777777777779E-2"/>
    <n v="138094.7522111111"/>
    <n v="10"/>
    <n v="10"/>
    <x v="5"/>
    <s v="PERSONAL"/>
  </r>
  <r>
    <d v="2026-02-28T00:00:00"/>
    <s v="WORMS-RRHH"/>
    <s v="ZACARIA FABIANA MARISEL"/>
    <n v="-1775503.9569999999"/>
    <s v="ADMINISTRACION"/>
    <n v="1"/>
    <n v="1775503.9570135898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75503.9569999999"/>
    <n v="1"/>
    <s v="APERTURADO POR EMPRESA"/>
    <s v="DISPOSICION FINAL DE R. LIQUIDOS"/>
    <s v="CC15DISPOSICION FINAL DE R. LIQUIDOS"/>
    <n v="7.7777777777777779E-2"/>
    <n v="138094.7522111111"/>
    <n v="3"/>
    <n v="10"/>
    <x v="3"/>
    <s v="PERSONAL"/>
  </r>
  <r>
    <d v="2026-02-28T00:00:00"/>
    <s v="WORMS-RRHH"/>
    <s v="ZACARIA FABIANA MARISEL"/>
    <n v="-1775503.9569999999"/>
    <s v="ADMINISTRACION"/>
    <n v="1"/>
    <n v="1775503.9570135898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75503.9569999999"/>
    <n v="1"/>
    <s v="APERTURADO POR EMPRESA"/>
    <s v="DISPOSICION FINAL DE R. SOLIDOS"/>
    <s v="CC15DISPOSICION FINAL DE R. SOLIDOS"/>
    <n v="7.7777777777777779E-2"/>
    <n v="138094.7522111111"/>
    <n v="4"/>
    <n v="10"/>
    <x v="6"/>
    <s v="PERSONAL"/>
  </r>
  <r>
    <d v="2026-02-28T00:00:00"/>
    <s v="WORMS-RRHH"/>
    <s v="ZACARIA FABIANA MARISEL"/>
    <n v="-1775503.9569999999"/>
    <s v="ADMINISTRACION"/>
    <n v="1"/>
    <n v="1775503.9570135898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75503.9569999999"/>
    <n v="1"/>
    <s v="APERTURADO POR EMPRESA"/>
    <s v="EXPORTACION"/>
    <s v="CC15EXPORTACION"/>
    <n v="7.7777777777777779E-2"/>
    <n v="138094.7522111111"/>
    <n v="5"/>
    <n v="10"/>
    <x v="0"/>
    <s v="PERSONAL"/>
  </r>
  <r>
    <d v="2026-02-28T00:00:00"/>
    <s v="WORMS-RRHH"/>
    <s v="ZACARIA FABIANA MARISEL"/>
    <n v="-1775503.9569999999"/>
    <s v="ADMINISTRACION"/>
    <n v="1"/>
    <n v="1775503.9570135898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75503.9569999999"/>
    <n v="1"/>
    <s v="APERTURADO POR EMPRESA"/>
    <s v="NFU"/>
    <s v="CC15NFU"/>
    <n v="7.7777777777777779E-2"/>
    <n v="138094.7522111111"/>
    <n v="6"/>
    <n v="10"/>
    <x v="7"/>
    <s v="PERSONAL"/>
  </r>
  <r>
    <d v="2026-02-28T00:00:00"/>
    <s v="WORMS-RRHH"/>
    <s v="ZACARIA FABIANA MARISEL"/>
    <n v="-1775503.9569999999"/>
    <s v="ADMINISTRACION"/>
    <n v="1"/>
    <n v="1775503.9570135898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75503.9569999999"/>
    <n v="1"/>
    <s v="APERTURADO POR EMPRESA"/>
    <s v="PILETAS"/>
    <s v="CC15PILETAS"/>
    <n v="7.7777777777777779E-2"/>
    <n v="138094.7522111111"/>
    <n v="7"/>
    <n v="10"/>
    <x v="8"/>
    <s v="PERSONAL"/>
  </r>
  <r>
    <d v="2026-02-28T00:00:00"/>
    <s v="WORMS-RRHH"/>
    <s v="ZACARIA FABIANA MARISEL"/>
    <n v="-1775503.9569999999"/>
    <s v="ADMINISTRACION"/>
    <n v="1"/>
    <n v="1775503.9570135898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75503.9569999999"/>
    <n v="1"/>
    <s v="APERTURADO POR EMPRESA"/>
    <s v="REACTORES"/>
    <s v="CC15REACTORES"/>
    <n v="7.7777777777777779E-2"/>
    <n v="138094.7522111111"/>
    <n v="8"/>
    <n v="10"/>
    <x v="2"/>
    <s v="PERSONAL"/>
  </r>
  <r>
    <d v="2026-02-28T00:00:00"/>
    <s v="WORMS-RRHH"/>
    <s v="ZACARIA FABIANA MARISEL"/>
    <n v="-1775503.9569999999"/>
    <s v="ADMINISTRACION"/>
    <n v="1"/>
    <n v="1775503.9570135898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75503.9569999999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BAEZ HECTOR JOAQUIN"/>
    <n v="-1749819.9905000001"/>
    <s v="TALLER MECANICO"/>
    <n v="1"/>
    <n v="1749819.99049359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1749819.9905000001"/>
    <n v="1"/>
    <s v="APERTURADO POR EMPRESA"/>
    <s v="BACHAS"/>
    <s v="CC23BACHAS"/>
    <n v="0.14000000000000001"/>
    <n v="244974.79867000005"/>
    <n v="1"/>
    <n v="10"/>
    <x v="1"/>
    <s v="PERSONAL"/>
  </r>
  <r>
    <d v="2026-02-28T00:00:00"/>
    <s v="WORMS-RRHH"/>
    <s v="BAEZ HECTOR JOAQUIN"/>
    <n v="-1749819.9905000001"/>
    <s v="TALLER MECANICO"/>
    <n v="1"/>
    <n v="1749819.99049359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1749819.9905000001"/>
    <n v="1"/>
    <s v="APERTURADO POR EMPRESA"/>
    <s v="CEREAL Y POLVILLO"/>
    <s v="CC23CEREAL Y POLVILLO"/>
    <n v="7.0000000000000007E-2"/>
    <n v="122487.39933500002"/>
    <n v="2"/>
    <n v="10"/>
    <x v="4"/>
    <s v="PERSONAL"/>
  </r>
  <r>
    <d v="2026-02-28T00:00:00"/>
    <s v="WORMS-RRHH"/>
    <s v="BAEZ HECTOR JOAQUIN"/>
    <n v="-1749819.9905000001"/>
    <s v="TALLER MECANICO"/>
    <n v="1"/>
    <n v="1749819.99049359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1749819.9905000001"/>
    <n v="1"/>
    <s v="APERTURADO POR EMPRESA"/>
    <s v="COMPOST Y FERTILIZANTES"/>
    <s v="CC23COMPOST Y FERTILIZANTES"/>
    <n v="7.0000000000000007E-2"/>
    <n v="122487.39933500002"/>
    <n v="10"/>
    <n v="10"/>
    <x v="5"/>
    <s v="PERSONAL"/>
  </r>
  <r>
    <d v="2026-02-28T00:00:00"/>
    <s v="WORMS-RRHH"/>
    <s v="BAEZ HECTOR JOAQUIN"/>
    <n v="-1749819.9905000001"/>
    <s v="TALLER MECANICO"/>
    <n v="1"/>
    <n v="1749819.99049359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1749819.9905000001"/>
    <n v="1"/>
    <s v="APERTURADO POR EMPRESA"/>
    <s v="DISPOSICION FINAL DE R. LIQUIDOS"/>
    <s v="CC23DISPOSICION FINAL DE R. LIQUIDOS"/>
    <n v="0.06"/>
    <n v="104989.19942999999"/>
    <n v="3"/>
    <n v="10"/>
    <x v="3"/>
    <s v="PERSONAL"/>
  </r>
  <r>
    <d v="2026-02-28T00:00:00"/>
    <s v="WORMS-RRHH"/>
    <s v="BAEZ HECTOR JOAQUIN"/>
    <n v="-1749819.9905000001"/>
    <s v="TALLER MECANICO"/>
    <n v="1"/>
    <n v="1749819.99049359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1749819.9905000001"/>
    <n v="1"/>
    <s v="APERTURADO POR EMPRESA"/>
    <s v="DISPOSICION FINAL DE R. SOLIDOS"/>
    <s v="CC23DISPOSICION FINAL DE R. SOLIDOS"/>
    <n v="0.09"/>
    <n v="157483.799145"/>
    <n v="4"/>
    <n v="10"/>
    <x v="6"/>
    <s v="PERSONAL"/>
  </r>
  <r>
    <d v="2026-02-28T00:00:00"/>
    <s v="WORMS-RRHH"/>
    <s v="BAEZ HECTOR JOAQUIN"/>
    <n v="-1749819.9905000001"/>
    <s v="TALLER MECANICO"/>
    <n v="1"/>
    <n v="1749819.99049359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1749819.9905000001"/>
    <n v="1"/>
    <s v="APERTURADO POR EMPRESA"/>
    <s v="EXPORTACION"/>
    <s v="CC23EXPORTACION"/>
    <n v="0.15"/>
    <n v="262472.99857499998"/>
    <n v="5"/>
    <n v="10"/>
    <x v="0"/>
    <s v="PERSONAL"/>
  </r>
  <r>
    <d v="2026-02-28T00:00:00"/>
    <s v="WORMS-RRHH"/>
    <s v="BAEZ HECTOR JOAQUIN"/>
    <n v="-1749819.9905000001"/>
    <s v="TALLER MECANICO"/>
    <n v="1"/>
    <n v="1749819.99049359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1749819.9905000001"/>
    <n v="1"/>
    <s v="APERTURADO POR EMPRESA"/>
    <s v="NFU"/>
    <s v="CC23NFU"/>
    <n v="0.1"/>
    <n v="174981.99905000001"/>
    <n v="6"/>
    <n v="10"/>
    <x v="7"/>
    <s v="PERSONAL"/>
  </r>
  <r>
    <d v="2026-02-28T00:00:00"/>
    <s v="WORMS-RRHH"/>
    <s v="BAEZ HECTOR JOAQUIN"/>
    <n v="-1749819.9905000001"/>
    <s v="TALLER MECANICO"/>
    <n v="1"/>
    <n v="1749819.99049359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1749819.9905000001"/>
    <n v="1"/>
    <s v="APERTURADO POR EMPRESA"/>
    <s v="PILETAS"/>
    <s v="CC23PILETAS"/>
    <n v="0.2"/>
    <n v="349963.99810000003"/>
    <n v="7"/>
    <n v="10"/>
    <x v="8"/>
    <s v="PERSONAL"/>
  </r>
  <r>
    <d v="2026-02-28T00:00:00"/>
    <s v="WORMS-RRHH"/>
    <s v="BAEZ HECTOR JOAQUIN"/>
    <n v="-1749819.9905000001"/>
    <s v="TALLER MECANICO"/>
    <n v="1"/>
    <n v="1749819.99049359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1749819.9905000001"/>
    <n v="1"/>
    <s v="APERTURADO POR EMPRESA"/>
    <s v="REACTORES"/>
    <s v="CC23REACTORES"/>
    <n v="0"/>
    <n v="0"/>
    <n v="8"/>
    <n v="10"/>
    <x v="2"/>
    <s v="PERSONAL"/>
  </r>
  <r>
    <d v="2026-02-28T00:00:00"/>
    <s v="WORMS-RRHH"/>
    <s v="BAEZ HECTOR JOAQUIN"/>
    <n v="-1749819.9905000001"/>
    <s v="TALLER MECANICO"/>
    <n v="1"/>
    <n v="1749819.99049359"/>
    <s v="#RRHH"/>
    <s v="PERSONAL"/>
    <x v="0"/>
    <n v="0"/>
    <n v="0"/>
    <n v="0"/>
    <s v="CC23"/>
    <s v="gastos_rrhh"/>
    <n v="10"/>
    <s v="BACHAS, CEREAL Y POLVILLO, COMPOST Y FERTILIZANTES, DISPOSICION FINAL DE R. LIQUIDOS, DISPOSICION FINAL DE R. SOLIDOS, EXPORTACION, NFU, PILETAS, REACTORES, TIERRAS FILTRANTES"/>
    <n v="1"/>
    <n v="-1749819.9905000001"/>
    <n v="1"/>
    <s v="APERTURADO POR EMPRESA"/>
    <s v="TIERRAS FILTRANTES"/>
    <s v="CC23TIERRAS FILTRANTES"/>
    <n v="0"/>
    <n v="0"/>
    <n v="9"/>
    <n v="10"/>
    <x v="9"/>
    <s v="PERSONAL"/>
  </r>
  <r>
    <d v="2026-02-28T00:00:00"/>
    <s v="WORMS-RRHH"/>
    <s v="CECCHI JOAQUIN ESTEBAN"/>
    <n v="-1743652.6163000001"/>
    <s v="PRODUCCION"/>
    <n v="1"/>
    <n v="1743652.6162531266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1743652.6163000001"/>
    <n v="1"/>
    <s v="APERTURADO POR EMPRESA"/>
    <s v="BACHAS"/>
    <s v="CC28BACHAS"/>
    <n v="0.1111"/>
    <n v="193719.80567093001"/>
    <n v="1"/>
    <n v="10"/>
    <x v="1"/>
    <s v="PERSONAL"/>
  </r>
  <r>
    <d v="2026-02-28T00:00:00"/>
    <s v="WORMS-RRHH"/>
    <s v="CECCHI JOAQUIN ESTEBAN"/>
    <n v="-1743652.6163000001"/>
    <s v="PRODUCCION"/>
    <n v="1"/>
    <n v="1743652.6162531266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1743652.6163000001"/>
    <n v="1"/>
    <s v="APERTURADO POR EMPRESA"/>
    <s v="CEREAL &amp; POLVILLO"/>
    <s v="CC28CEREAL &amp; POLVILLO"/>
    <n v="0.1111"/>
    <n v="193719.80567093001"/>
    <n v="2"/>
    <n v="10"/>
    <x v="4"/>
    <s v="PERSONAL"/>
  </r>
  <r>
    <d v="2026-02-28T00:00:00"/>
    <s v="WORMS-RRHH"/>
    <s v="CECCHI JOAQUIN ESTEBAN"/>
    <n v="-1743652.6163000001"/>
    <s v="PRODUCCION"/>
    <n v="1"/>
    <n v="1743652.6162531266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1743652.6163000001"/>
    <n v="1"/>
    <s v="APERTURADO POR EMPRESA"/>
    <s v="COMPOST &amp; FERTILIZANTES"/>
    <s v="CC28COMPOST &amp; FERTILIZANTES"/>
    <n v="0.1111"/>
    <n v="193719.80567093001"/>
    <n v="10"/>
    <n v="10"/>
    <x v="5"/>
    <s v="PERSONAL"/>
  </r>
  <r>
    <d v="2026-02-28T00:00:00"/>
    <s v="WORMS-RRHH"/>
    <s v="CECCHI JOAQUIN ESTEBAN"/>
    <n v="-1743652.6163000001"/>
    <s v="PRODUCCION"/>
    <n v="1"/>
    <n v="1743652.6162531266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1743652.6163000001"/>
    <n v="1"/>
    <s v="APERTURADO POR EMPRESA"/>
    <s v="DISPOSICIÓN FINAL RESIDUOS LIQUIDOS"/>
    <s v="CC28DISPOSICIÓN FINAL RESIDUOS LIQUIDOS"/>
    <n v="0.1111"/>
    <n v="193719.80567093001"/>
    <n v="3"/>
    <n v="10"/>
    <x v="3"/>
    <s v="PERSONAL"/>
  </r>
  <r>
    <d v="2026-02-28T00:00:00"/>
    <s v="WORMS-RRHH"/>
    <s v="CECCHI JOAQUIN ESTEBAN"/>
    <n v="-1743652.6163000001"/>
    <s v="PRODUCCION"/>
    <n v="1"/>
    <n v="1743652.6162531266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1743652.6163000001"/>
    <n v="1"/>
    <s v="APERTURADO POR EMPRESA"/>
    <s v="DISPOSICIÓN FINAL RESIDUOS SOLIDOS"/>
    <s v="CC28DISPOSICIÓN FINAL RESIDUOS SOLIDOS"/>
    <n v="0.1111"/>
    <n v="193719.80567093001"/>
    <n v="4"/>
    <n v="10"/>
    <x v="6"/>
    <s v="PERSONAL"/>
  </r>
  <r>
    <d v="2026-02-28T00:00:00"/>
    <s v="WORMS-RRHH"/>
    <s v="CECCHI JOAQUIN ESTEBAN"/>
    <n v="-1743652.6163000001"/>
    <s v="PRODUCCION"/>
    <n v="1"/>
    <n v="1743652.6162531266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1743652.6163000001"/>
    <n v="1"/>
    <s v="APERTURADO POR EMPRESA"/>
    <s v="EXPORTACION"/>
    <s v="CC28EXPORTACION"/>
    <n v="0.1111"/>
    <n v="193719.80567093001"/>
    <n v="5"/>
    <n v="10"/>
    <x v="0"/>
    <s v="PERSONAL"/>
  </r>
  <r>
    <d v="2026-02-28T00:00:00"/>
    <s v="WORMS-RRHH"/>
    <s v="CECCHI JOAQUIN ESTEBAN"/>
    <n v="-1743652.6163000001"/>
    <s v="PRODUCCION"/>
    <n v="1"/>
    <n v="1743652.6162531266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1743652.6163000001"/>
    <n v="1"/>
    <s v="APERTURADO POR EMPRESA"/>
    <s v="NFU"/>
    <s v="CC28NFU"/>
    <n v="0.1111"/>
    <n v="193719.80567093001"/>
    <n v="6"/>
    <n v="10"/>
    <x v="7"/>
    <s v="PERSONAL"/>
  </r>
  <r>
    <d v="2026-02-28T00:00:00"/>
    <s v="WORMS-RRHH"/>
    <s v="CECCHI JOAQUIN ESTEBAN"/>
    <n v="-1743652.6163000001"/>
    <s v="PRODUCCION"/>
    <n v="1"/>
    <n v="1743652.6162531266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1743652.6163000001"/>
    <n v="1"/>
    <s v="APERTURADO POR EMPRESA"/>
    <s v="PILETAS"/>
    <s v="CC28PILETAS"/>
    <n v="0.1111"/>
    <n v="193719.80567093001"/>
    <n v="7"/>
    <n v="10"/>
    <x v="8"/>
    <s v="PERSONAL"/>
  </r>
  <r>
    <d v="2026-02-28T00:00:00"/>
    <s v="WORMS-RRHH"/>
    <s v="CECCHI JOAQUIN ESTEBAN"/>
    <n v="-1743652.6163000001"/>
    <s v="PRODUCCION"/>
    <n v="1"/>
    <n v="1743652.6162531266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1743652.6163000001"/>
    <n v="1"/>
    <s v="APERTURADO POR EMPRESA"/>
    <s v="REACTORES"/>
    <s v="CC28REACTORES"/>
    <n v="0.1111"/>
    <n v="193719.80567093001"/>
    <n v="8"/>
    <n v="10"/>
    <x v="2"/>
    <s v="PERSONAL"/>
  </r>
  <r>
    <d v="2026-02-28T00:00:00"/>
    <s v="WORMS-RRHH"/>
    <s v="CECCHI JOAQUIN ESTEBAN"/>
    <n v="-1743652.6163000001"/>
    <s v="PRODUCCION"/>
    <n v="1"/>
    <n v="1743652.6162531266"/>
    <s v="#RRHH"/>
    <s v="PERSONAL"/>
    <x v="0"/>
    <n v="0"/>
    <n v="0"/>
    <n v="0"/>
    <s v="CC28"/>
    <s v="gastos_rrhh"/>
    <n v="10"/>
    <s v="BACHAS, CEREAL &amp; POLVILLO, COMPOST &amp; FERTILIZANTES, DISPOSICIÓN FINAL RESIDUOS LIQUIDOS, DISPOSICIÓN FINAL RESIDUOS SOLIDOS, EXPORTACION, NFU, PILETAS, REACTORES, TIERRAS FILTRANTES"/>
    <n v="1"/>
    <n v="-1743652.6163000001"/>
    <n v="1"/>
    <s v="APERTURADO POR EMPRESA"/>
    <s v="TIERRAS FILTRANTES"/>
    <s v="CC28TIERRAS FILTRANTES"/>
    <n v="0"/>
    <n v="0"/>
    <n v="9"/>
    <n v="10"/>
    <x v="9"/>
    <s v="PERSONAL"/>
  </r>
  <r>
    <d v="2026-02-28T00:00:00"/>
    <s v="WORMS-RRHH"/>
    <s v="ROMITI MILAGROS"/>
    <n v="-1740103.7392"/>
    <s v="LABORATORIO"/>
    <n v="1"/>
    <n v="1740103.7392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740103.7392"/>
    <n v="1"/>
    <s v="APERTURADO POR EMPRESA"/>
    <s v="BACHAS"/>
    <s v="CC17BACHAS"/>
    <n v="0.05"/>
    <n v="87005.186960000006"/>
    <n v="1"/>
    <n v="10"/>
    <x v="1"/>
    <s v="PERSONAL"/>
  </r>
  <r>
    <d v="2026-02-28T00:00:00"/>
    <s v="WORMS-RRHH"/>
    <s v="ROMITI MILAGROS"/>
    <n v="-1740103.7392"/>
    <s v="LABORATORIO"/>
    <n v="1"/>
    <n v="1740103.7392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740103.7392"/>
    <n v="1"/>
    <s v="APERTURADO POR EMPRESA"/>
    <s v="DISPOSICION FINAL DE R. LIQUIDOS"/>
    <s v="CC17DISPOSICION FINAL DE R. LIQUIDOS"/>
    <n v="0.06"/>
    <n v="104406.22435199999"/>
    <n v="3"/>
    <n v="10"/>
    <x v="3"/>
    <s v="PERSONAL"/>
  </r>
  <r>
    <d v="2026-02-28T00:00:00"/>
    <s v="WORMS-RRHH"/>
    <s v="ROMITI MILAGROS"/>
    <n v="-1740103.7392"/>
    <s v="LABORATORIO"/>
    <n v="1"/>
    <n v="1740103.7392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740103.7392"/>
    <n v="1"/>
    <s v="APERTURADO POR EMPRESA"/>
    <s v="EXPORTACION"/>
    <s v="CC17EXPORTACION"/>
    <n v="0.63"/>
    <n v="1096265.3556959999"/>
    <n v="5"/>
    <n v="10"/>
    <x v="0"/>
    <s v="PERSONAL"/>
  </r>
  <r>
    <d v="2026-02-28T00:00:00"/>
    <s v="WORMS-RRHH"/>
    <s v="ROMITI MILAGROS"/>
    <n v="-1740103.7392"/>
    <s v="LABORATORIO"/>
    <n v="1"/>
    <n v="1740103.7392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740103.7392"/>
    <n v="1"/>
    <s v="APERTURADO POR EMPRESA"/>
    <s v="NFU"/>
    <s v="CC17NFU"/>
    <n v="0.05"/>
    <n v="87005.186960000006"/>
    <n v="6"/>
    <n v="10"/>
    <x v="7"/>
    <s v="PERSONAL"/>
  </r>
  <r>
    <d v="2026-02-28T00:00:00"/>
    <s v="WORMS-RRHH"/>
    <s v="ROMITI MILAGROS"/>
    <n v="-1740103.7392"/>
    <s v="LABORATORIO"/>
    <n v="1"/>
    <n v="1740103.7392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740103.7392"/>
    <n v="1"/>
    <s v="APERTURADO POR EMPRESA"/>
    <s v="PILETAS"/>
    <s v="CC17PILETAS"/>
    <n v="0.14000000000000001"/>
    <n v="243614.52348800001"/>
    <n v="7"/>
    <n v="10"/>
    <x v="8"/>
    <s v="PERSONAL"/>
  </r>
  <r>
    <d v="2026-02-28T00:00:00"/>
    <s v="WORMS-RRHH"/>
    <s v="ROMITI MILAGROS"/>
    <n v="-1740103.7392"/>
    <s v="LABORATORIO"/>
    <n v="1"/>
    <n v="1740103.73921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740103.7392"/>
    <n v="1"/>
    <s v="APERTURADO POR EMPRESA"/>
    <s v="REACTORES"/>
    <s v="CC17REACTORES"/>
    <n v="7.0000000000000007E-2"/>
    <n v="121807.261744"/>
    <n v="8"/>
    <n v="10"/>
    <x v="2"/>
    <s v="PERSONAL"/>
  </r>
  <r>
    <d v="2026-02-28T00:00:00"/>
    <s v="WORMS-RRHH"/>
    <s v="POSSE, FLEIPE"/>
    <n v="-1740000"/>
    <s v="ADMINISTRACION"/>
    <n v="1"/>
    <n v="174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40000"/>
    <n v="1"/>
    <s v="APERTURADO POR EMPRESA"/>
    <s v="BACHAS"/>
    <s v="CC15BACHAS"/>
    <n v="7.7777777777777779E-2"/>
    <n v="135333.33333333334"/>
    <n v="1"/>
    <n v="10"/>
    <x v="1"/>
    <s v="PERSONAL"/>
  </r>
  <r>
    <d v="2026-02-28T00:00:00"/>
    <s v="WORMS-RRHH"/>
    <s v="POSSE, FLEIPE"/>
    <n v="-1740000"/>
    <s v="ADMINISTRACION"/>
    <n v="1"/>
    <n v="174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40000"/>
    <n v="1"/>
    <s v="APERTURADO POR EMPRESA"/>
    <s v="CEREAL Y POLVILLO"/>
    <s v="CC15CEREAL Y POLVILLO"/>
    <n v="7.7777777777777779E-2"/>
    <n v="135333.33333333334"/>
    <n v="2"/>
    <n v="10"/>
    <x v="4"/>
    <s v="PERSONAL"/>
  </r>
  <r>
    <d v="2026-02-28T00:00:00"/>
    <s v="WORMS-RRHH"/>
    <s v="POSSE, FLEIPE"/>
    <n v="-1740000"/>
    <s v="ADMINISTRACION"/>
    <n v="1"/>
    <n v="174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40000"/>
    <n v="1"/>
    <s v="APERTURADO POR EMPRESA"/>
    <s v="COMPOST Y FERTILIZANTES"/>
    <s v="CC15COMPOST Y FERTILIZANTES"/>
    <n v="7.7777777777777779E-2"/>
    <n v="135333.33333333334"/>
    <n v="10"/>
    <n v="10"/>
    <x v="5"/>
    <s v="PERSONAL"/>
  </r>
  <r>
    <d v="2026-02-28T00:00:00"/>
    <s v="WORMS-RRHH"/>
    <s v="POSSE, FLEIPE"/>
    <n v="-1740000"/>
    <s v="ADMINISTRACION"/>
    <n v="1"/>
    <n v="174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40000"/>
    <n v="1"/>
    <s v="APERTURADO POR EMPRESA"/>
    <s v="DISPOSICION FINAL DE R. LIQUIDOS"/>
    <s v="CC15DISPOSICION FINAL DE R. LIQUIDOS"/>
    <n v="7.7777777777777779E-2"/>
    <n v="135333.33333333334"/>
    <n v="3"/>
    <n v="10"/>
    <x v="3"/>
    <s v="PERSONAL"/>
  </r>
  <r>
    <d v="2026-02-28T00:00:00"/>
    <s v="WORMS-RRHH"/>
    <s v="POSSE, FLEIPE"/>
    <n v="-1740000"/>
    <s v="ADMINISTRACION"/>
    <n v="1"/>
    <n v="174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40000"/>
    <n v="1"/>
    <s v="APERTURADO POR EMPRESA"/>
    <s v="DISPOSICION FINAL DE R. SOLIDOS"/>
    <s v="CC15DISPOSICION FINAL DE R. SOLIDOS"/>
    <n v="7.7777777777777779E-2"/>
    <n v="135333.33333333334"/>
    <n v="4"/>
    <n v="10"/>
    <x v="6"/>
    <s v="PERSONAL"/>
  </r>
  <r>
    <d v="2026-02-28T00:00:00"/>
    <s v="WORMS-RRHH"/>
    <s v="POSSE, FLEIPE"/>
    <n v="-1740000"/>
    <s v="ADMINISTRACION"/>
    <n v="1"/>
    <n v="174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40000"/>
    <n v="1"/>
    <s v="APERTURADO POR EMPRESA"/>
    <s v="EXPORTACION"/>
    <s v="CC15EXPORTACION"/>
    <n v="7.7777777777777779E-2"/>
    <n v="135333.33333333334"/>
    <n v="5"/>
    <n v="10"/>
    <x v="0"/>
    <s v="PERSONAL"/>
  </r>
  <r>
    <d v="2026-02-28T00:00:00"/>
    <s v="WORMS-RRHH"/>
    <s v="POSSE, FLEIPE"/>
    <n v="-1740000"/>
    <s v="ADMINISTRACION"/>
    <n v="1"/>
    <n v="174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40000"/>
    <n v="1"/>
    <s v="APERTURADO POR EMPRESA"/>
    <s v="NFU"/>
    <s v="CC15NFU"/>
    <n v="7.7777777777777779E-2"/>
    <n v="135333.33333333334"/>
    <n v="6"/>
    <n v="10"/>
    <x v="7"/>
    <s v="PERSONAL"/>
  </r>
  <r>
    <d v="2026-02-28T00:00:00"/>
    <s v="WORMS-RRHH"/>
    <s v="POSSE, FLEIPE"/>
    <n v="-1740000"/>
    <s v="ADMINISTRACION"/>
    <n v="1"/>
    <n v="174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40000"/>
    <n v="1"/>
    <s v="APERTURADO POR EMPRESA"/>
    <s v="PILETAS"/>
    <s v="CC15PILETAS"/>
    <n v="7.7777777777777779E-2"/>
    <n v="135333.33333333334"/>
    <n v="7"/>
    <n v="10"/>
    <x v="8"/>
    <s v="PERSONAL"/>
  </r>
  <r>
    <d v="2026-02-28T00:00:00"/>
    <s v="WORMS-RRHH"/>
    <s v="POSSE, FLEIPE"/>
    <n v="-1740000"/>
    <s v="ADMINISTRACION"/>
    <n v="1"/>
    <n v="174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40000"/>
    <n v="1"/>
    <s v="APERTURADO POR EMPRESA"/>
    <s v="REACTORES"/>
    <s v="CC15REACTORES"/>
    <n v="7.7777777777777779E-2"/>
    <n v="135333.33333333334"/>
    <n v="8"/>
    <n v="10"/>
    <x v="2"/>
    <s v="PERSONAL"/>
  </r>
  <r>
    <d v="2026-02-28T00:00:00"/>
    <s v="WORMS-RRHH"/>
    <s v="POSSE, FLEIPE"/>
    <n v="-1740000"/>
    <s v="ADMINISTRACION"/>
    <n v="1"/>
    <n v="174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740000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MARTINEZ ALEJO NAHUEL"/>
    <n v="-1675779.1318000001"/>
    <s v="REACTOR"/>
    <n v="1"/>
    <n v="1675779.13175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675779.1318000001"/>
    <n v="1"/>
    <s v="APERTURADO POR EMPRESA"/>
    <s v="BACHAS"/>
    <s v="CC15BACHAS"/>
    <n v="7.7777777777777779E-2"/>
    <n v="130338.37691777779"/>
    <n v="1"/>
    <n v="10"/>
    <x v="1"/>
    <s v="PERSONAL"/>
  </r>
  <r>
    <d v="2026-02-28T00:00:00"/>
    <s v="WORMS-RRHH"/>
    <s v="MARTINEZ ALEJO NAHUEL"/>
    <n v="-1675779.1318000001"/>
    <s v="REACTOR"/>
    <n v="1"/>
    <n v="1675779.13175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675779.1318000001"/>
    <n v="1"/>
    <s v="APERTURADO POR EMPRESA"/>
    <s v="CEREAL Y POLVILLO"/>
    <s v="CC15CEREAL Y POLVILLO"/>
    <n v="7.7777777777777779E-2"/>
    <n v="130338.37691777779"/>
    <n v="2"/>
    <n v="10"/>
    <x v="4"/>
    <s v="PERSONAL"/>
  </r>
  <r>
    <d v="2026-02-28T00:00:00"/>
    <s v="WORMS-RRHH"/>
    <s v="MARTINEZ ALEJO NAHUEL"/>
    <n v="-1675779.1318000001"/>
    <s v="REACTOR"/>
    <n v="1"/>
    <n v="1675779.13175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675779.1318000001"/>
    <n v="1"/>
    <s v="APERTURADO POR EMPRESA"/>
    <s v="COMPOST Y FERTILIZANTES"/>
    <s v="CC15COMPOST Y FERTILIZANTES"/>
    <n v="7.7777777777777779E-2"/>
    <n v="130338.37691777779"/>
    <n v="10"/>
    <n v="10"/>
    <x v="5"/>
    <s v="PERSONAL"/>
  </r>
  <r>
    <d v="2026-02-28T00:00:00"/>
    <s v="WORMS-RRHH"/>
    <s v="MARTINEZ ALEJO NAHUEL"/>
    <n v="-1675779.1318000001"/>
    <s v="REACTOR"/>
    <n v="1"/>
    <n v="1675779.13175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675779.1318000001"/>
    <n v="1"/>
    <s v="APERTURADO POR EMPRESA"/>
    <s v="DISPOSICION FINAL DE R. LIQUIDOS"/>
    <s v="CC15DISPOSICION FINAL DE R. LIQUIDOS"/>
    <n v="7.7777777777777779E-2"/>
    <n v="130338.37691777779"/>
    <n v="3"/>
    <n v="10"/>
    <x v="3"/>
    <s v="PERSONAL"/>
  </r>
  <r>
    <d v="2026-02-28T00:00:00"/>
    <s v="WORMS-RRHH"/>
    <s v="MARTINEZ ALEJO NAHUEL"/>
    <n v="-1675779.1318000001"/>
    <s v="REACTOR"/>
    <n v="1"/>
    <n v="1675779.13175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675779.1318000001"/>
    <n v="1"/>
    <s v="APERTURADO POR EMPRESA"/>
    <s v="DISPOSICION FINAL DE R. SOLIDOS"/>
    <s v="CC15DISPOSICION FINAL DE R. SOLIDOS"/>
    <n v="7.7777777777777779E-2"/>
    <n v="130338.37691777779"/>
    <n v="4"/>
    <n v="10"/>
    <x v="6"/>
    <s v="PERSONAL"/>
  </r>
  <r>
    <d v="2026-02-28T00:00:00"/>
    <s v="WORMS-RRHH"/>
    <s v="MARTINEZ ALEJO NAHUEL"/>
    <n v="-1675779.1318000001"/>
    <s v="REACTOR"/>
    <n v="1"/>
    <n v="1675779.13175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675779.1318000001"/>
    <n v="1"/>
    <s v="APERTURADO POR EMPRESA"/>
    <s v="EXPORTACION"/>
    <s v="CC15EXPORTACION"/>
    <n v="7.7777777777777779E-2"/>
    <n v="130338.37691777779"/>
    <n v="5"/>
    <n v="10"/>
    <x v="0"/>
    <s v="PERSONAL"/>
  </r>
  <r>
    <d v="2026-02-28T00:00:00"/>
    <s v="WORMS-RRHH"/>
    <s v="MARTINEZ ALEJO NAHUEL"/>
    <n v="-1675779.1318000001"/>
    <s v="REACTOR"/>
    <n v="1"/>
    <n v="1675779.13175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675779.1318000001"/>
    <n v="1"/>
    <s v="APERTURADO POR EMPRESA"/>
    <s v="NFU"/>
    <s v="CC15NFU"/>
    <n v="7.7777777777777779E-2"/>
    <n v="130338.37691777779"/>
    <n v="6"/>
    <n v="10"/>
    <x v="7"/>
    <s v="PERSONAL"/>
  </r>
  <r>
    <d v="2026-02-28T00:00:00"/>
    <s v="WORMS-RRHH"/>
    <s v="MARTINEZ ALEJO NAHUEL"/>
    <n v="-1675779.1318000001"/>
    <s v="REACTOR"/>
    <n v="1"/>
    <n v="1675779.13175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675779.1318000001"/>
    <n v="1"/>
    <s v="APERTURADO POR EMPRESA"/>
    <s v="PILETAS"/>
    <s v="CC15PILETAS"/>
    <n v="7.7777777777777779E-2"/>
    <n v="130338.37691777779"/>
    <n v="7"/>
    <n v="10"/>
    <x v="8"/>
    <s v="PERSONAL"/>
  </r>
  <r>
    <d v="2026-02-28T00:00:00"/>
    <s v="WORMS-RRHH"/>
    <s v="MARTINEZ ALEJO NAHUEL"/>
    <n v="-1675779.1318000001"/>
    <s v="REACTOR"/>
    <n v="1"/>
    <n v="1675779.13175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675779.1318000001"/>
    <n v="1"/>
    <s v="APERTURADO POR EMPRESA"/>
    <s v="REACTORES"/>
    <s v="CC15REACTORES"/>
    <n v="7.7777777777777779E-2"/>
    <n v="130338.37691777779"/>
    <n v="8"/>
    <n v="10"/>
    <x v="2"/>
    <s v="PERSONAL"/>
  </r>
  <r>
    <d v="2026-02-28T00:00:00"/>
    <s v="WORMS-RRHH"/>
    <s v="MARTINEZ ALEJO NAHUEL"/>
    <n v="-1675779.1318000001"/>
    <s v="REACTOR"/>
    <n v="1"/>
    <n v="1675779.1317535895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675779.1318000001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GONZALEZ ESTEBAN JOEL"/>
    <n v="-1655736.9072"/>
    <s v="DISPOSICION FINAL DE R. LIQUIDOS"/>
    <n v="1"/>
    <n v="1655736.9072335898"/>
    <s v="#RRHH"/>
    <s v="PERSONAL"/>
    <x v="0"/>
    <n v="0"/>
    <n v="0"/>
    <n v="0"/>
    <s v="CC25"/>
    <s v="gastos_rrhh"/>
    <n v="2"/>
    <s v="DISPOSICION FINAL DE R. LIQUIDOS, EXPORTACION"/>
    <n v="1"/>
    <n v="-1655736.9072"/>
    <n v="1"/>
    <s v="APERTURADO POR EMPRESA"/>
    <s v="DISPOSICION FINAL DE R. LIQUIDOS"/>
    <s v="CC25DISPOSICION FINAL DE R. LIQUIDOS"/>
    <n v="0.15"/>
    <n v="248360.53607999999"/>
    <n v="3"/>
    <n v="10"/>
    <x v="3"/>
    <s v="PERSONAL"/>
  </r>
  <r>
    <d v="2026-02-28T00:00:00"/>
    <s v="WORMS-RRHH"/>
    <s v="GONZALEZ ESTEBAN JOEL"/>
    <n v="-1655736.9072"/>
    <s v="DISPOSICION FINAL DE R. LIQUIDOS"/>
    <n v="1"/>
    <n v="1655736.9072335898"/>
    <s v="#RRHH"/>
    <s v="PERSONAL"/>
    <x v="0"/>
    <n v="0"/>
    <n v="0"/>
    <n v="0"/>
    <s v="CC25"/>
    <s v="gastos_rrhh"/>
    <n v="2"/>
    <s v="DISPOSICION FINAL DE R. LIQUIDOS, EXPORTACION"/>
    <n v="1"/>
    <n v="-1655736.9072"/>
    <n v="1"/>
    <s v="APERTURADO POR EMPRESA"/>
    <s v="EXPORTACION"/>
    <s v="CC25EXPORTACION"/>
    <n v="0.85"/>
    <n v="1407376.37112"/>
    <n v="5"/>
    <n v="10"/>
    <x v="0"/>
    <s v="PERSONAL"/>
  </r>
  <r>
    <d v="2026-02-28T00:00:00"/>
    <s v="WORMS-RRHH"/>
    <s v="POLLACCHI GERMAN CLAUDIO"/>
    <n v="-1620872.1973999999"/>
    <s v="VIGILANCIA"/>
    <n v="1"/>
    <n v="1620872.19739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620872.1973999999"/>
    <n v="1"/>
    <s v="APERTURADO POR EMPRESA"/>
    <s v="BACHAS"/>
    <s v="CC29BACHAS"/>
    <n v="0.1111"/>
    <n v="180078.90113114001"/>
    <n v="1"/>
    <n v="10"/>
    <x v="1"/>
    <s v="PERSONAL"/>
  </r>
  <r>
    <d v="2026-02-28T00:00:00"/>
    <s v="WORMS-RRHH"/>
    <s v="POLLACCHI GERMAN CLAUDIO"/>
    <n v="-1620872.1973999999"/>
    <s v="VIGILANCIA"/>
    <n v="1"/>
    <n v="1620872.19739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620872.1973999999"/>
    <n v="1"/>
    <s v="APERTURADO POR EMPRESA"/>
    <s v="CEREAL Y POLVILLO"/>
    <s v="CC29CEREAL Y POLVILLO"/>
    <n v="0.1111"/>
    <n v="180078.90113114001"/>
    <n v="2"/>
    <n v="10"/>
    <x v="4"/>
    <s v="PERSONAL"/>
  </r>
  <r>
    <d v="2026-02-28T00:00:00"/>
    <s v="WORMS-RRHH"/>
    <s v="POLLACCHI GERMAN CLAUDIO"/>
    <n v="-1620872.1973999999"/>
    <s v="VIGILANCIA"/>
    <n v="1"/>
    <n v="1620872.19739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620872.1973999999"/>
    <n v="1"/>
    <s v="APERTURADO POR EMPRESA"/>
    <s v="COMPOST Y FERTILIZANTES"/>
    <s v="CC29COMPOST Y FERTILIZANTES"/>
    <n v="0.1111"/>
    <n v="180078.90113114001"/>
    <n v="10"/>
    <n v="10"/>
    <x v="5"/>
    <s v="PERSONAL"/>
  </r>
  <r>
    <d v="2026-02-28T00:00:00"/>
    <s v="WORMS-RRHH"/>
    <s v="POLLACCHI GERMAN CLAUDIO"/>
    <n v="-1620872.1973999999"/>
    <s v="VIGILANCIA"/>
    <n v="1"/>
    <n v="1620872.19739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620872.1973999999"/>
    <n v="1"/>
    <s v="APERTURADO POR EMPRESA"/>
    <s v="DISPOSICION FINAL DE R. LIQUIDOS"/>
    <s v="CC29DISPOSICION FINAL DE R. LIQUIDOS"/>
    <n v="0.1111"/>
    <n v="180078.90113114001"/>
    <n v="3"/>
    <n v="10"/>
    <x v="3"/>
    <s v="PERSONAL"/>
  </r>
  <r>
    <d v="2026-02-28T00:00:00"/>
    <s v="WORMS-RRHH"/>
    <s v="POLLACCHI GERMAN CLAUDIO"/>
    <n v="-1620872.1973999999"/>
    <s v="VIGILANCIA"/>
    <n v="1"/>
    <n v="1620872.19739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620872.1973999999"/>
    <n v="1"/>
    <s v="APERTURADO POR EMPRESA"/>
    <s v="DISPOSICION FINAL DE R. SOLIDOS"/>
    <s v="CC29DISPOSICION FINAL DE R. SOLIDOS"/>
    <n v="0.1111"/>
    <n v="180078.90113114001"/>
    <n v="4"/>
    <n v="10"/>
    <x v="6"/>
    <s v="PERSONAL"/>
  </r>
  <r>
    <d v="2026-02-28T00:00:00"/>
    <s v="WORMS-RRHH"/>
    <s v="POLLACCHI GERMAN CLAUDIO"/>
    <n v="-1620872.1973999999"/>
    <s v="VIGILANCIA"/>
    <n v="1"/>
    <n v="1620872.19739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620872.1973999999"/>
    <n v="1"/>
    <s v="APERTURADO POR EMPRESA"/>
    <s v="EXPORTACION"/>
    <s v="CC29EXPORTACION"/>
    <n v="0.1111"/>
    <n v="180078.90113114001"/>
    <n v="5"/>
    <n v="10"/>
    <x v="0"/>
    <s v="PERSONAL"/>
  </r>
  <r>
    <d v="2026-02-28T00:00:00"/>
    <s v="WORMS-RRHH"/>
    <s v="POLLACCHI GERMAN CLAUDIO"/>
    <n v="-1620872.1973999999"/>
    <s v="VIGILANCIA"/>
    <n v="1"/>
    <n v="1620872.19739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620872.1973999999"/>
    <n v="1"/>
    <s v="APERTURADO POR EMPRESA"/>
    <s v="NFU"/>
    <s v="CC29NFU"/>
    <n v="0.1111"/>
    <n v="180078.90113114001"/>
    <n v="6"/>
    <n v="10"/>
    <x v="7"/>
    <s v="PERSONAL"/>
  </r>
  <r>
    <d v="2026-02-28T00:00:00"/>
    <s v="WORMS-RRHH"/>
    <s v="POLLACCHI GERMAN CLAUDIO"/>
    <n v="-1620872.1973999999"/>
    <s v="VIGILANCIA"/>
    <n v="1"/>
    <n v="1620872.19739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620872.1973999999"/>
    <n v="1"/>
    <s v="APERTURADO POR EMPRESA"/>
    <s v="PILETAS"/>
    <s v="CC29PILETAS"/>
    <n v="0.1111"/>
    <n v="180078.90113114001"/>
    <n v="7"/>
    <n v="10"/>
    <x v="8"/>
    <s v="PERSONAL"/>
  </r>
  <r>
    <d v="2026-02-28T00:00:00"/>
    <s v="WORMS-RRHH"/>
    <s v="POLLACCHI GERMAN CLAUDIO"/>
    <n v="-1620872.1973999999"/>
    <s v="VIGILANCIA"/>
    <n v="1"/>
    <n v="1620872.19739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620872.1973999999"/>
    <n v="1"/>
    <s v="APERTURADO POR EMPRESA"/>
    <s v="REACTORES"/>
    <s v="CC29REACTORES"/>
    <n v="0.1111"/>
    <n v="180078.90113114001"/>
    <n v="8"/>
    <n v="10"/>
    <x v="2"/>
    <s v="PERSONAL"/>
  </r>
  <r>
    <d v="2026-02-28T00:00:00"/>
    <s v="WORMS-RRHH"/>
    <s v="POLLACCHI GERMAN CLAUDIO"/>
    <n v="-1620872.1973999999"/>
    <s v="VIGILANCIA"/>
    <n v="1"/>
    <n v="1620872.1973935897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620872.1973999999"/>
    <n v="1"/>
    <s v="APERTURADO POR EMPRESA"/>
    <s v="TIERRAS FILTRANTES"/>
    <s v="CC29TIERRAS FILTRANTES"/>
    <n v="0"/>
    <n v="0"/>
    <n v="9"/>
    <n v="10"/>
    <x v="9"/>
    <s v="PERSONAL"/>
  </r>
  <r>
    <d v="2026-02-28T00:00:00"/>
    <s v="WORMS-RRHH"/>
    <s v="MUÑOZ LEANDRO GABRIEL"/>
    <n v="-1611805.6235"/>
    <s v="DISPOSICION FINAL DE R. LIQUIDOS"/>
    <n v="1"/>
    <n v="1611805.6235335898"/>
    <s v="#RRHH"/>
    <s v="PERSONAL"/>
    <x v="0"/>
    <n v="0"/>
    <n v="0"/>
    <n v="0"/>
    <s v="CC25"/>
    <s v="gastos_rrhh"/>
    <n v="2"/>
    <s v="DISPOSICION FINAL DE R. LIQUIDOS, EXPORTACION"/>
    <n v="1"/>
    <n v="-1611805.6235"/>
    <n v="1"/>
    <s v="APERTURADO POR EMPRESA"/>
    <s v="DISPOSICION FINAL DE R. LIQUIDOS"/>
    <s v="CC25DISPOSICION FINAL DE R. LIQUIDOS"/>
    <n v="0.15"/>
    <n v="241770.84352499997"/>
    <n v="3"/>
    <n v="10"/>
    <x v="3"/>
    <s v="PERSONAL"/>
  </r>
  <r>
    <d v="2026-02-28T00:00:00"/>
    <s v="WORMS-RRHH"/>
    <s v="MUÑOZ LEANDRO GABRIEL"/>
    <n v="-1611805.6235"/>
    <s v="DISPOSICION FINAL DE R. LIQUIDOS"/>
    <n v="1"/>
    <n v="1611805.6235335898"/>
    <s v="#RRHH"/>
    <s v="PERSONAL"/>
    <x v="0"/>
    <n v="0"/>
    <n v="0"/>
    <n v="0"/>
    <s v="CC25"/>
    <s v="gastos_rrhh"/>
    <n v="2"/>
    <s v="DISPOSICION FINAL DE R. LIQUIDOS, EXPORTACION"/>
    <n v="1"/>
    <n v="-1611805.6235"/>
    <n v="1"/>
    <s v="APERTURADO POR EMPRESA"/>
    <s v="EXPORTACION"/>
    <s v="CC25EXPORTACION"/>
    <n v="0.85"/>
    <n v="1370034.7799749998"/>
    <n v="5"/>
    <n v="10"/>
    <x v="0"/>
    <s v="PERSONAL"/>
  </r>
  <r>
    <d v="2026-02-28T00:00:00"/>
    <s v="WORMS-RRHH"/>
    <s v="VIZCARRA MATIAS LEONEL "/>
    <n v="-1608950.2172000001"/>
    <s v="MANTENIMIENTO"/>
    <n v="1"/>
    <n v="1608950.217173590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608950.2172000001"/>
    <n v="1"/>
    <s v="APERTURADO POR EMPRESA"/>
    <s v="BACHAS"/>
    <s v="CC19BACHAS"/>
    <n v="0.08"/>
    <n v="128716.017376"/>
    <n v="1"/>
    <n v="10"/>
    <x v="1"/>
    <s v="PERSONAL"/>
  </r>
  <r>
    <d v="2026-02-28T00:00:00"/>
    <s v="WORMS-RRHH"/>
    <s v="VIZCARRA MATIAS LEONEL "/>
    <n v="-1608950.2172000001"/>
    <s v="MANTENIMIENTO"/>
    <n v="1"/>
    <n v="1608950.217173590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608950.2172000001"/>
    <n v="1"/>
    <s v="APERTURADO POR EMPRESA"/>
    <s v="DISPOSICION FINAL DE R. LIQUIDOS"/>
    <s v="CC19DISPOSICION FINAL DE R. LIQUIDOS"/>
    <n v="0.09"/>
    <n v="144805.51954800001"/>
    <n v="3"/>
    <n v="10"/>
    <x v="3"/>
    <s v="PERSONAL"/>
  </r>
  <r>
    <d v="2026-02-28T00:00:00"/>
    <s v="WORMS-RRHH"/>
    <s v="VIZCARRA MATIAS LEONEL "/>
    <n v="-1608950.2172000001"/>
    <s v="MANTENIMIENTO"/>
    <n v="1"/>
    <n v="1608950.217173590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608950.2172000001"/>
    <n v="1"/>
    <s v="APERTURADO POR EMPRESA"/>
    <s v="EXPORTACION"/>
    <s v="CC19EXPORTACION"/>
    <n v="0.15"/>
    <n v="241342.53258"/>
    <n v="5"/>
    <n v="10"/>
    <x v="0"/>
    <s v="PERSONAL"/>
  </r>
  <r>
    <d v="2026-02-28T00:00:00"/>
    <s v="WORMS-RRHH"/>
    <s v="VIZCARRA MATIAS LEONEL "/>
    <n v="-1608950.2172000001"/>
    <s v="MANTENIMIENTO"/>
    <n v="1"/>
    <n v="1608950.217173590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608950.2172000001"/>
    <n v="1"/>
    <s v="APERTURADO POR EMPRESA"/>
    <s v="NFU"/>
    <s v="CC19NFU"/>
    <n v="0.4"/>
    <n v="643580.08688000008"/>
    <n v="6"/>
    <n v="10"/>
    <x v="7"/>
    <s v="PERSONAL"/>
  </r>
  <r>
    <d v="2026-02-28T00:00:00"/>
    <s v="WORMS-RRHH"/>
    <s v="VIZCARRA MATIAS LEONEL "/>
    <n v="-1608950.2172000001"/>
    <s v="MANTENIMIENTO"/>
    <n v="1"/>
    <n v="1608950.217173590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608950.2172000001"/>
    <n v="1"/>
    <s v="APERTURADO POR EMPRESA"/>
    <s v="PILETAS"/>
    <s v="CC19PILETAS"/>
    <n v="0.08"/>
    <n v="128716.017376"/>
    <n v="7"/>
    <n v="10"/>
    <x v="8"/>
    <s v="PERSONAL"/>
  </r>
  <r>
    <d v="2026-02-28T00:00:00"/>
    <s v="WORMS-RRHH"/>
    <s v="VIZCARRA MATIAS LEONEL "/>
    <n v="-1608950.2172000001"/>
    <s v="MANTENIMIENTO"/>
    <n v="1"/>
    <n v="1608950.2171735901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608950.2172000001"/>
    <n v="1"/>
    <s v="APERTURADO POR EMPRESA"/>
    <s v="REACTORES"/>
    <s v="CC19REACTORES"/>
    <n v="0.2"/>
    <n v="321790.04344000004"/>
    <n v="8"/>
    <n v="10"/>
    <x v="2"/>
    <s v="PERSONAL"/>
  </r>
  <r>
    <d v="2026-02-28T00:00:00"/>
    <s v="WORMS-RRHH"/>
    <s v="BALBUENA MAXIMILIANO EZEQUIEL"/>
    <n v="-1589809.0645000001"/>
    <s v="PILETAS"/>
    <n v="1"/>
    <n v="1589809.0644735894"/>
    <s v="#RRHH"/>
    <s v="PERSONAL"/>
    <x v="0"/>
    <n v="0"/>
    <n v="0"/>
    <n v="0"/>
    <s v="CC4"/>
    <s v="gastos_produccion"/>
    <n v="1"/>
    <s v="PILETAS"/>
    <n v="1"/>
    <n v="-1589809.0645000001"/>
    <n v="1"/>
    <s v="APERTURADO POR EMPRESA"/>
    <s v="PILETAS"/>
    <s v="CC4PILETAS"/>
    <n v="1"/>
    <n v="1589809.0645000001"/>
    <n v="7"/>
    <n v="10"/>
    <x v="8"/>
    <s v="PERSONAL"/>
  </r>
  <r>
    <d v="2026-02-02T00:00:00"/>
    <s v="Centauro Alpha S R L"/>
    <s v="FA-A 00003-00010896"/>
    <n v="-1580819.63"/>
    <s v="OC 0001-00004383: MANTENIMIENTO PREVENTIVO"/>
    <n v="175"/>
    <n v="6541.5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819.63"/>
    <n v="175"/>
    <s v="APERTURADO POR EMPRESA"/>
    <s v="BACHAS"/>
    <s v="CC1BACHAS"/>
    <n v="3.2417236735101898E-2"/>
    <n v="51245.804181206186"/>
    <n v="1"/>
    <n v="9"/>
    <x v="1"/>
    <s v="MANTENIMIENTO PREVENTIVO"/>
  </r>
  <r>
    <d v="2026-02-02T00:00:00"/>
    <s v="Centauro Alpha S R L"/>
    <s v="FA-A 00003-00010896"/>
    <n v="-1580819.63"/>
    <s v="OC 0001-00004383: MANTENIMIENTO PREVENTIVO"/>
    <n v="175"/>
    <n v="6541.5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819.63"/>
    <n v="175"/>
    <s v="APERTURADO POR EMPRESA"/>
    <s v="CEREAL &amp; POLVILLO"/>
    <s v="CC1CEREAL &amp; POLVILLO"/>
    <n v="7.0597149630605652E-3"/>
    <n v="11160.135995810866"/>
    <n v="2"/>
    <n v="9"/>
    <x v="4"/>
    <s v="MANTENIMIENTO PREVENTIVO"/>
  </r>
  <r>
    <d v="2026-02-02T00:00:00"/>
    <s v="Centauro Alpha S R L"/>
    <s v="FA-A 00003-00010896"/>
    <n v="-1580819.63"/>
    <s v="OC 0001-00004383: MANTENIMIENTO PREVENTIVO"/>
    <n v="175"/>
    <n v="6541.5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819.63"/>
    <n v="175"/>
    <s v="APERTURADO POR EMPRESA"/>
    <s v="COMPOST &amp; FERTILIZANTES"/>
    <s v="CC1COMPOST &amp; FERTILIZANTES"/>
    <n v="4.0653249223577111E-4"/>
    <n v="642.65454395912946"/>
    <n v="10"/>
    <n v="9"/>
    <x v="5"/>
    <s v="MANTENIMIENTO PREVENTIVO"/>
  </r>
  <r>
    <d v="2026-02-02T00:00:00"/>
    <s v="Centauro Alpha S R L"/>
    <s v="FA-A 00003-00010896"/>
    <n v="-1580819.63"/>
    <s v="OC 0001-00004383: MANTENIMIENTO PREVENTIVO"/>
    <n v="175"/>
    <n v="6541.5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819.63"/>
    <n v="175"/>
    <s v="APERTURADO POR EMPRESA"/>
    <s v="DISPOSICIÓN FINAL RESIDUOS LIQUIDOS"/>
    <s v="CC1DISPOSICIÓN FINAL RESIDUOS LIQUIDOS"/>
    <n v="5.9791078481547098E-2"/>
    <n v="94518.910562500241"/>
    <n v="3"/>
    <n v="9"/>
    <x v="3"/>
    <s v="MANTENIMIENTO PREVENTIVO"/>
  </r>
  <r>
    <d v="2026-02-02T00:00:00"/>
    <s v="Centauro Alpha S R L"/>
    <s v="FA-A 00003-00010896"/>
    <n v="-1580819.63"/>
    <s v="OC 0001-00004383: MANTENIMIENTO PREVENTIVO"/>
    <n v="175"/>
    <n v="6541.5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819.63"/>
    <n v="175"/>
    <s v="APERTURADO POR EMPRESA"/>
    <s v="DISPOSICIÓN FINAL RESIDUOS SOLIDOS"/>
    <s v="CC1DISPOSICIÓN FINAL RESIDUOS SOLIDOS"/>
    <n v="4.8738124634855849E-3"/>
    <n v="7704.6184152166707"/>
    <n v="4"/>
    <n v="9"/>
    <x v="6"/>
    <s v="MANTENIMIENTO PREVENTIVO"/>
  </r>
  <r>
    <d v="2026-02-02T00:00:00"/>
    <s v="Centauro Alpha S R L"/>
    <s v="FA-A 00003-00010896"/>
    <n v="-1580819.63"/>
    <s v="OC 0001-00004383: MANTENIMIENTO PREVENTIVO"/>
    <n v="175"/>
    <n v="6541.5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819.63"/>
    <n v="175"/>
    <s v="APERTURADO POR EMPRESA"/>
    <s v="EXPORTACION"/>
    <s v="CC1EXPORTACION"/>
    <n v="0.73411048911804788"/>
    <n v="1160496.2717867114"/>
    <n v="5"/>
    <n v="9"/>
    <x v="0"/>
    <s v="MANTENIMIENTO PREVENTIVO"/>
  </r>
  <r>
    <d v="2026-02-02T00:00:00"/>
    <s v="Centauro Alpha S R L"/>
    <s v="FA-A 00003-00010896"/>
    <n v="-1580819.63"/>
    <s v="OC 0001-00004383: MANTENIMIENTO PREVENTIVO"/>
    <n v="175"/>
    <n v="6541.5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819.63"/>
    <n v="175"/>
    <s v="APERTURADO POR EMPRESA"/>
    <s v="NFU"/>
    <s v="CC1NFU"/>
    <n v="1.4065386597374174E-2"/>
    <n v="22234.839236667998"/>
    <n v="6"/>
    <n v="9"/>
    <x v="7"/>
    <s v="MANTENIMIENTO PREVENTIVO"/>
  </r>
  <r>
    <d v="2026-02-02T00:00:00"/>
    <s v="Centauro Alpha S R L"/>
    <s v="FA-A 00003-00010896"/>
    <n v="-1580819.63"/>
    <s v="OC 0001-00004383: MANTENIMIENTO PREVENTIVO"/>
    <n v="175"/>
    <n v="6541.5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819.63"/>
    <n v="175"/>
    <s v="APERTURADO POR EMPRESA"/>
    <s v="PILETAS"/>
    <s v="CC1PILETAS"/>
    <n v="0.10760032914202722"/>
    <n v="170096.71250217766"/>
    <n v="7"/>
    <n v="9"/>
    <x v="8"/>
    <s v="MANTENIMIENTO PREVENTIVO"/>
  </r>
  <r>
    <d v="2026-02-02T00:00:00"/>
    <s v="Centauro Alpha S R L"/>
    <s v="FA-A 00003-00010896"/>
    <n v="-1580819.63"/>
    <s v="OC 0001-00004383: MANTENIMIENTO PREVENTIVO"/>
    <n v="175"/>
    <n v="6541.5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819.63"/>
    <n v="175"/>
    <s v="APERTURADO POR EMPRESA"/>
    <s v="REACTORES"/>
    <s v="CC1REACTORES"/>
    <n v="3.9675420007119738E-2"/>
    <n v="62719.682775749614"/>
    <n v="8"/>
    <n v="9"/>
    <x v="2"/>
    <s v="MANTENIMIENTO PREVENTIVO"/>
  </r>
  <r>
    <d v="2026-02-02T00:00:00"/>
    <s v="Centauro Alpha S R L"/>
    <s v="FA-A 00003-00010896"/>
    <n v="-1580819.63"/>
    <s v="OC 0001-00004383: MANTENIMIENTO PREVENTIVO"/>
    <n v="175"/>
    <n v="6541.5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819.63"/>
    <n v="175"/>
    <s v="APERTURADO POR EMPRESA"/>
    <s v="TIERRAS FILTRANTES"/>
    <s v="CC1TIERRAS FILTRANTES"/>
    <n v="0"/>
    <n v="0"/>
    <n v="9"/>
    <n v="9"/>
    <x v="9"/>
    <s v="MANTENIMIENTO PREVENTIVO"/>
  </r>
  <r>
    <d v="2026-02-04T00:00:00"/>
    <s v="Tecnogran S R L"/>
    <s v="FA-A 00012-00000385"/>
    <n v="-1580036.15"/>
    <s v="OC 0001-00003876: SERVICIOS_x000a_Control de plagas Marzo 2026"/>
    <n v="1"/>
    <n v="130581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036.15"/>
    <n v="1"/>
    <s v="APERTURADO POR EMPRESA"/>
    <s v="BACHAS"/>
    <s v="CC1BACHAS"/>
    <n v="3.2417236735101898E-2"/>
    <n v="51220.405924568971"/>
    <n v="1"/>
    <n v="13"/>
    <x v="1"/>
    <s v="SERVICIOS"/>
  </r>
  <r>
    <d v="2026-02-04T00:00:00"/>
    <s v="Tecnogran S R L"/>
    <s v="FA-A 00012-00000385"/>
    <n v="-1580036.15"/>
    <s v="OC 0001-00003876: SERVICIOS_x000a_Control de plagas Marzo 2026"/>
    <n v="1"/>
    <n v="130581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036.15"/>
    <n v="1"/>
    <s v="APERTURADO POR EMPRESA"/>
    <s v="CEREAL &amp; POLVILLO"/>
    <s v="CC1CEREAL &amp; POLVILLO"/>
    <n v="7.0597149630605652E-3"/>
    <n v="11154.604850331607"/>
    <n v="2"/>
    <n v="13"/>
    <x v="4"/>
    <s v="SERVICIOS"/>
  </r>
  <r>
    <d v="2026-02-04T00:00:00"/>
    <s v="Tecnogran S R L"/>
    <s v="FA-A 00012-00000385"/>
    <n v="-1580036.15"/>
    <s v="OC 0001-00003876: SERVICIOS_x000a_Control de plagas Marzo 2026"/>
    <n v="1"/>
    <n v="130581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036.15"/>
    <n v="1"/>
    <s v="APERTURADO POR EMPRESA"/>
    <s v="COMPOST &amp; FERTILIZANTES"/>
    <s v="CC1COMPOST &amp; FERTILIZANTES"/>
    <n v="4.0653249223577111E-4"/>
    <n v="642.33603388211259"/>
    <n v="10"/>
    <n v="13"/>
    <x v="5"/>
    <s v="SERVICIOS"/>
  </r>
  <r>
    <d v="2026-02-04T00:00:00"/>
    <s v="Tecnogran S R L"/>
    <s v="FA-A 00012-00000385"/>
    <n v="-1580036.15"/>
    <s v="OC 0001-00003876: SERVICIOS_x000a_Control de plagas Marzo 2026"/>
    <n v="1"/>
    <n v="130581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036.15"/>
    <n v="1"/>
    <s v="APERTURADO POR EMPRESA"/>
    <s v="DISPOSICIÓN FINAL RESIDUOS LIQUIDOS"/>
    <s v="CC1DISPOSICIÓN FINAL RESIDUOS LIQUIDOS"/>
    <n v="5.9791078481547098E-2"/>
    <n v="94472.065448331516"/>
    <n v="3"/>
    <n v="13"/>
    <x v="3"/>
    <s v="SERVICIOS"/>
  </r>
  <r>
    <d v="2026-02-04T00:00:00"/>
    <s v="Tecnogran S R L"/>
    <s v="FA-A 00012-00000385"/>
    <n v="-1580036.15"/>
    <s v="OC 0001-00003876: SERVICIOS_x000a_Control de plagas Marzo 2026"/>
    <n v="1"/>
    <n v="130581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036.15"/>
    <n v="1"/>
    <s v="APERTURADO POR EMPRESA"/>
    <s v="DISPOSICIÓN FINAL RESIDUOS SOLIDOS"/>
    <s v="CC1DISPOSICIÓN FINAL RESIDUOS SOLIDOS"/>
    <n v="4.8738124634855849E-3"/>
    <n v="7700.7998806277783"/>
    <n v="4"/>
    <n v="13"/>
    <x v="6"/>
    <s v="SERVICIOS"/>
  </r>
  <r>
    <d v="2026-02-04T00:00:00"/>
    <s v="Tecnogran S R L"/>
    <s v="FA-A 00012-00000385"/>
    <n v="-1580036.15"/>
    <s v="OC 0001-00003876: SERVICIOS_x000a_Control de plagas Marzo 2026"/>
    <n v="1"/>
    <n v="130581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036.15"/>
    <n v="1"/>
    <s v="APERTURADO POR EMPRESA"/>
    <s v="EXPORTACION"/>
    <s v="CC1EXPORTACION"/>
    <n v="0.73411048911804788"/>
    <n v="1159921.1109006973"/>
    <n v="5"/>
    <n v="13"/>
    <x v="0"/>
    <s v="SERVICIOS"/>
  </r>
  <r>
    <d v="2026-02-04T00:00:00"/>
    <s v="Tecnogran S R L"/>
    <s v="FA-A 00012-00000385"/>
    <n v="-1580036.15"/>
    <s v="OC 0001-00003876: SERVICIOS_x000a_Control de plagas Marzo 2026"/>
    <n v="1"/>
    <n v="130581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036.15"/>
    <n v="1"/>
    <s v="APERTURADO POR EMPRESA"/>
    <s v="NFU"/>
    <s v="CC1NFU"/>
    <n v="1.4065386597374174E-2"/>
    <n v="22223.819287576687"/>
    <n v="6"/>
    <n v="13"/>
    <x v="7"/>
    <s v="SERVICIOS"/>
  </r>
  <r>
    <d v="2026-02-04T00:00:00"/>
    <s v="Tecnogran S R L"/>
    <s v="FA-A 00012-00000385"/>
    <n v="-1580036.15"/>
    <s v="OC 0001-00003876: SERVICIOS_x000a_Control de plagas Marzo 2026"/>
    <n v="1"/>
    <n v="130581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036.15"/>
    <n v="1"/>
    <s v="APERTURADO POR EMPRESA"/>
    <s v="PILETAS"/>
    <s v="CC1PILETAS"/>
    <n v="0.10760032914202722"/>
    <n v="170012.40979630148"/>
    <n v="7"/>
    <n v="13"/>
    <x v="8"/>
    <s v="SERVICIOS"/>
  </r>
  <r>
    <d v="2026-02-04T00:00:00"/>
    <s v="Tecnogran S R L"/>
    <s v="FA-A 00012-00000385"/>
    <n v="-1580036.15"/>
    <s v="OC 0001-00003876: SERVICIOS_x000a_Control de plagas Marzo 2026"/>
    <n v="1"/>
    <n v="130581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036.15"/>
    <n v="1"/>
    <s v="APERTURADO POR EMPRESA"/>
    <s v="REACTORES"/>
    <s v="CC1REACTORES"/>
    <n v="3.9675420007119738E-2"/>
    <n v="62688.597877682441"/>
    <n v="8"/>
    <n v="13"/>
    <x v="2"/>
    <s v="SERVICIOS"/>
  </r>
  <r>
    <d v="2026-02-04T00:00:00"/>
    <s v="Tecnogran S R L"/>
    <s v="FA-A 00012-00000385"/>
    <n v="-1580036.15"/>
    <s v="OC 0001-00003876: SERVICIOS_x000a_Control de plagas Marzo 2026"/>
    <n v="1"/>
    <n v="130581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80036.15"/>
    <n v="1"/>
    <s v="APERTURADO POR EMPRESA"/>
    <s v="TIERRAS FILTRANTES"/>
    <s v="CC1TIERRAS FILTRANTES"/>
    <n v="0"/>
    <n v="0"/>
    <n v="9"/>
    <n v="13"/>
    <x v="9"/>
    <s v="SERVICIOS"/>
  </r>
  <r>
    <d v="2026-02-20T00:00:00"/>
    <s v="Huxley S.A."/>
    <s v="FA-A 00005-00041434"/>
    <n v="-1535490"/>
    <s v="IMPUESTOS"/>
    <n v="15"/>
    <n v="84600"/>
    <s v="UN "/>
    <s v="IMPUESTOS"/>
    <x v="0"/>
    <s v="VARIABLE"/>
    <s v="DIRECTO"/>
    <n v="0"/>
    <s v="CC11"/>
    <s v="gastos_rrhh"/>
    <n v="1"/>
    <s v="EXPORTACION"/>
    <n v="1"/>
    <n v="-1535490"/>
    <n v="15"/>
    <s v="APERTURADO POR EMPRESA"/>
    <s v="EXPORTACION"/>
    <s v="CC11EXPORTACION"/>
    <n v="1"/>
    <n v="1535490"/>
    <n v="5"/>
    <n v="4"/>
    <x v="0"/>
    <s v="IMPUESTOS"/>
  </r>
  <r>
    <d v="2026-02-28T00:00:00"/>
    <s v="WORMS-RRHH"/>
    <s v="MARTINEZ, FRANCO ALBERTO"/>
    <n v="-1480271.3145000001"/>
    <s v="CAT"/>
    <n v="1"/>
    <n v="1480271.3145338432"/>
    <s v="#RRHH"/>
    <s v="PERSONAL"/>
    <x v="0"/>
    <n v="0"/>
    <n v="0"/>
    <n v="0"/>
    <s v="CC7"/>
    <s v="gastos_rrhh"/>
    <n v="2"/>
    <s v="NFU"/>
    <n v="1"/>
    <n v="-1480271.3145000001"/>
    <n v="1"/>
    <s v="APERTURADO POR EMPRESA"/>
    <s v="NFU"/>
    <s v="CC7NFU"/>
    <n v="1"/>
    <n v="1480271.3145000001"/>
    <n v="6"/>
    <n v="10"/>
    <x v="7"/>
    <s v="PERSONAL"/>
  </r>
  <r>
    <d v="2026-02-28T00:00:00"/>
    <s v="WORMS-RRHH"/>
    <s v="LISARDO, MATIAS IVAN"/>
    <n v="-1476009.8740000001"/>
    <s v="REACTOR"/>
    <n v="1"/>
    <n v="1476009.87401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76009.8740000001"/>
    <n v="1"/>
    <s v="APERTURADO POR EMPRESA"/>
    <s v="BACHAS"/>
    <s v="CC15BACHAS"/>
    <n v="7.7777777777777779E-2"/>
    <n v="114800.76797777778"/>
    <n v="1"/>
    <n v="10"/>
    <x v="1"/>
    <s v="PERSONAL"/>
  </r>
  <r>
    <d v="2026-02-28T00:00:00"/>
    <s v="WORMS-RRHH"/>
    <s v="LISARDO, MATIAS IVAN"/>
    <n v="-1476009.8740000001"/>
    <s v="REACTOR"/>
    <n v="1"/>
    <n v="1476009.87401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76009.8740000001"/>
    <n v="1"/>
    <s v="APERTURADO POR EMPRESA"/>
    <s v="CEREAL Y POLVILLO"/>
    <s v="CC15CEREAL Y POLVILLO"/>
    <n v="7.7777777777777779E-2"/>
    <n v="114800.76797777778"/>
    <n v="2"/>
    <n v="10"/>
    <x v="4"/>
    <s v="PERSONAL"/>
  </r>
  <r>
    <d v="2026-02-28T00:00:00"/>
    <s v="WORMS-RRHH"/>
    <s v="LISARDO, MATIAS IVAN"/>
    <n v="-1476009.8740000001"/>
    <s v="REACTOR"/>
    <n v="1"/>
    <n v="1476009.87401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76009.8740000001"/>
    <n v="1"/>
    <s v="APERTURADO POR EMPRESA"/>
    <s v="COMPOST Y FERTILIZANTES"/>
    <s v="CC15COMPOST Y FERTILIZANTES"/>
    <n v="7.7777777777777779E-2"/>
    <n v="114800.76797777778"/>
    <n v="10"/>
    <n v="10"/>
    <x v="5"/>
    <s v="PERSONAL"/>
  </r>
  <r>
    <d v="2026-02-28T00:00:00"/>
    <s v="WORMS-RRHH"/>
    <s v="LISARDO, MATIAS IVAN"/>
    <n v="-1476009.8740000001"/>
    <s v="REACTOR"/>
    <n v="1"/>
    <n v="1476009.87401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76009.8740000001"/>
    <n v="1"/>
    <s v="APERTURADO POR EMPRESA"/>
    <s v="DISPOSICION FINAL DE R. LIQUIDOS"/>
    <s v="CC15DISPOSICION FINAL DE R. LIQUIDOS"/>
    <n v="7.7777777777777779E-2"/>
    <n v="114800.76797777778"/>
    <n v="3"/>
    <n v="10"/>
    <x v="3"/>
    <s v="PERSONAL"/>
  </r>
  <r>
    <d v="2026-02-28T00:00:00"/>
    <s v="WORMS-RRHH"/>
    <s v="LISARDO, MATIAS IVAN"/>
    <n v="-1476009.8740000001"/>
    <s v="REACTOR"/>
    <n v="1"/>
    <n v="1476009.87401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76009.8740000001"/>
    <n v="1"/>
    <s v="APERTURADO POR EMPRESA"/>
    <s v="DISPOSICION FINAL DE R. SOLIDOS"/>
    <s v="CC15DISPOSICION FINAL DE R. SOLIDOS"/>
    <n v="7.7777777777777779E-2"/>
    <n v="114800.76797777778"/>
    <n v="4"/>
    <n v="10"/>
    <x v="6"/>
    <s v="PERSONAL"/>
  </r>
  <r>
    <d v="2026-02-28T00:00:00"/>
    <s v="WORMS-RRHH"/>
    <s v="LISARDO, MATIAS IVAN"/>
    <n v="-1476009.8740000001"/>
    <s v="REACTOR"/>
    <n v="1"/>
    <n v="1476009.87401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76009.8740000001"/>
    <n v="1"/>
    <s v="APERTURADO POR EMPRESA"/>
    <s v="EXPORTACION"/>
    <s v="CC15EXPORTACION"/>
    <n v="7.7777777777777779E-2"/>
    <n v="114800.76797777778"/>
    <n v="5"/>
    <n v="10"/>
    <x v="0"/>
    <s v="PERSONAL"/>
  </r>
  <r>
    <d v="2026-02-28T00:00:00"/>
    <s v="WORMS-RRHH"/>
    <s v="LISARDO, MATIAS IVAN"/>
    <n v="-1476009.8740000001"/>
    <s v="REACTOR"/>
    <n v="1"/>
    <n v="1476009.87401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76009.8740000001"/>
    <n v="1"/>
    <s v="APERTURADO POR EMPRESA"/>
    <s v="NFU"/>
    <s v="CC15NFU"/>
    <n v="7.7777777777777779E-2"/>
    <n v="114800.76797777778"/>
    <n v="6"/>
    <n v="10"/>
    <x v="7"/>
    <s v="PERSONAL"/>
  </r>
  <r>
    <d v="2026-02-28T00:00:00"/>
    <s v="WORMS-RRHH"/>
    <s v="LISARDO, MATIAS IVAN"/>
    <n v="-1476009.8740000001"/>
    <s v="REACTOR"/>
    <n v="1"/>
    <n v="1476009.87401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76009.8740000001"/>
    <n v="1"/>
    <s v="APERTURADO POR EMPRESA"/>
    <s v="PILETAS"/>
    <s v="CC15PILETAS"/>
    <n v="7.7777777777777779E-2"/>
    <n v="114800.76797777778"/>
    <n v="7"/>
    <n v="10"/>
    <x v="8"/>
    <s v="PERSONAL"/>
  </r>
  <r>
    <d v="2026-02-28T00:00:00"/>
    <s v="WORMS-RRHH"/>
    <s v="LISARDO, MATIAS IVAN"/>
    <n v="-1476009.8740000001"/>
    <s v="REACTOR"/>
    <n v="1"/>
    <n v="1476009.87401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76009.8740000001"/>
    <n v="1"/>
    <s v="APERTURADO POR EMPRESA"/>
    <s v="REACTORES"/>
    <s v="CC15REACTORES"/>
    <n v="7.7777777777777779E-2"/>
    <n v="114800.76797777778"/>
    <n v="8"/>
    <n v="10"/>
    <x v="2"/>
    <s v="PERSONAL"/>
  </r>
  <r>
    <d v="2026-02-28T00:00:00"/>
    <s v="WORMS-RRHH"/>
    <s v="LISARDO, MATIAS IVAN"/>
    <n v="-1476009.8740000001"/>
    <s v="REACTOR"/>
    <n v="1"/>
    <n v="1476009.8740135897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76009.8740000001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PASQUALINI, FLORENCIA "/>
    <n v="-1456024.6247"/>
    <s v="ADMINISTRACION"/>
    <n v="1"/>
    <n v="1456024.624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56024.6247"/>
    <n v="1"/>
    <s v="APERTURADO POR EMPRESA"/>
    <s v="BACHAS"/>
    <s v="CC15BACHAS"/>
    <n v="7.7777777777777779E-2"/>
    <n v="113246.35969888889"/>
    <n v="1"/>
    <n v="10"/>
    <x v="1"/>
    <s v="PERSONAL"/>
  </r>
  <r>
    <d v="2026-02-28T00:00:00"/>
    <s v="WORMS-RRHH"/>
    <s v="PASQUALINI, FLORENCIA "/>
    <n v="-1456024.6247"/>
    <s v="ADMINISTRACION"/>
    <n v="1"/>
    <n v="1456024.624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56024.6247"/>
    <n v="1"/>
    <s v="APERTURADO POR EMPRESA"/>
    <s v="CEREAL Y POLVILLO"/>
    <s v="CC15CEREAL Y POLVILLO"/>
    <n v="7.7777777777777779E-2"/>
    <n v="113246.35969888889"/>
    <n v="2"/>
    <n v="10"/>
    <x v="4"/>
    <s v="PERSONAL"/>
  </r>
  <r>
    <d v="2026-02-28T00:00:00"/>
    <s v="WORMS-RRHH"/>
    <s v="PASQUALINI, FLORENCIA "/>
    <n v="-1456024.6247"/>
    <s v="ADMINISTRACION"/>
    <n v="1"/>
    <n v="1456024.624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56024.6247"/>
    <n v="1"/>
    <s v="APERTURADO POR EMPRESA"/>
    <s v="COMPOST Y FERTILIZANTES"/>
    <s v="CC15COMPOST Y FERTILIZANTES"/>
    <n v="7.7777777777777779E-2"/>
    <n v="113246.35969888889"/>
    <n v="10"/>
    <n v="10"/>
    <x v="5"/>
    <s v="PERSONAL"/>
  </r>
  <r>
    <d v="2026-02-28T00:00:00"/>
    <s v="WORMS-RRHH"/>
    <s v="PASQUALINI, FLORENCIA "/>
    <n v="-1456024.6247"/>
    <s v="ADMINISTRACION"/>
    <n v="1"/>
    <n v="1456024.624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56024.6247"/>
    <n v="1"/>
    <s v="APERTURADO POR EMPRESA"/>
    <s v="DISPOSICION FINAL DE R. LIQUIDOS"/>
    <s v="CC15DISPOSICION FINAL DE R. LIQUIDOS"/>
    <n v="7.7777777777777779E-2"/>
    <n v="113246.35969888889"/>
    <n v="3"/>
    <n v="10"/>
    <x v="3"/>
    <s v="PERSONAL"/>
  </r>
  <r>
    <d v="2026-02-28T00:00:00"/>
    <s v="WORMS-RRHH"/>
    <s v="PASQUALINI, FLORENCIA "/>
    <n v="-1456024.6247"/>
    <s v="ADMINISTRACION"/>
    <n v="1"/>
    <n v="1456024.624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56024.6247"/>
    <n v="1"/>
    <s v="APERTURADO POR EMPRESA"/>
    <s v="DISPOSICION FINAL DE R. SOLIDOS"/>
    <s v="CC15DISPOSICION FINAL DE R. SOLIDOS"/>
    <n v="7.7777777777777779E-2"/>
    <n v="113246.35969888889"/>
    <n v="4"/>
    <n v="10"/>
    <x v="6"/>
    <s v="PERSONAL"/>
  </r>
  <r>
    <d v="2026-02-28T00:00:00"/>
    <s v="WORMS-RRHH"/>
    <s v="PASQUALINI, FLORENCIA "/>
    <n v="-1456024.6247"/>
    <s v="ADMINISTRACION"/>
    <n v="1"/>
    <n v="1456024.624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56024.6247"/>
    <n v="1"/>
    <s v="APERTURADO POR EMPRESA"/>
    <s v="EXPORTACION"/>
    <s v="CC15EXPORTACION"/>
    <n v="7.7777777777777779E-2"/>
    <n v="113246.35969888889"/>
    <n v="5"/>
    <n v="10"/>
    <x v="0"/>
    <s v="PERSONAL"/>
  </r>
  <r>
    <d v="2026-02-28T00:00:00"/>
    <s v="WORMS-RRHH"/>
    <s v="PASQUALINI, FLORENCIA "/>
    <n v="-1456024.6247"/>
    <s v="ADMINISTRACION"/>
    <n v="1"/>
    <n v="1456024.624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56024.6247"/>
    <n v="1"/>
    <s v="APERTURADO POR EMPRESA"/>
    <s v="NFU"/>
    <s v="CC15NFU"/>
    <n v="7.7777777777777779E-2"/>
    <n v="113246.35969888889"/>
    <n v="6"/>
    <n v="10"/>
    <x v="7"/>
    <s v="PERSONAL"/>
  </r>
  <r>
    <d v="2026-02-28T00:00:00"/>
    <s v="WORMS-RRHH"/>
    <s v="PASQUALINI, FLORENCIA "/>
    <n v="-1456024.6247"/>
    <s v="ADMINISTRACION"/>
    <n v="1"/>
    <n v="1456024.624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56024.6247"/>
    <n v="1"/>
    <s v="APERTURADO POR EMPRESA"/>
    <s v="PILETAS"/>
    <s v="CC15PILETAS"/>
    <n v="7.7777777777777779E-2"/>
    <n v="113246.35969888889"/>
    <n v="7"/>
    <n v="10"/>
    <x v="8"/>
    <s v="PERSONAL"/>
  </r>
  <r>
    <d v="2026-02-28T00:00:00"/>
    <s v="WORMS-RRHH"/>
    <s v="PASQUALINI, FLORENCIA "/>
    <n v="-1456024.6247"/>
    <s v="ADMINISTRACION"/>
    <n v="1"/>
    <n v="1456024.624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56024.6247"/>
    <n v="1"/>
    <s v="APERTURADO POR EMPRESA"/>
    <s v="REACTORES"/>
    <s v="CC15REACTORES"/>
    <n v="7.7777777777777779E-2"/>
    <n v="113246.35969888889"/>
    <n v="8"/>
    <n v="10"/>
    <x v="2"/>
    <s v="PERSONAL"/>
  </r>
  <r>
    <d v="2026-02-28T00:00:00"/>
    <s v="WORMS-RRHH"/>
    <s v="PASQUALINI, FLORENCIA "/>
    <n v="-1456024.6247"/>
    <s v="ADMINISTRACION"/>
    <n v="1"/>
    <n v="1456024.6247335901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56024.6247"/>
    <n v="1"/>
    <s v="APERTURADO POR EMPRESA"/>
    <s v="TIERRAS FILTRANTES"/>
    <s v="CC15TIERRAS FILTRANTES"/>
    <n v="0"/>
    <n v="0"/>
    <n v="9"/>
    <n v="10"/>
    <x v="9"/>
    <s v="PERSONAL"/>
  </r>
  <r>
    <d v="2026-02-03T00:00:00"/>
    <s v="Dragubitzky, Jose Luis"/>
    <s v="FA-C 00010-00000105"/>
    <n v="-1446000"/>
    <s v="OC 0001-00004491: HABILITACIONES Y CERT_x000a_gestión sistema de sustentabilidad Enero 2026"/>
    <n v="1"/>
    <n v="1446000"/>
    <s v="UN "/>
    <s v="HABILITACIONES Y CERT"/>
    <x v="0"/>
    <s v="VARIABLE"/>
    <s v="DIRECTO"/>
    <n v="0"/>
    <s v="CC11"/>
    <s v="gastos_rrhh"/>
    <n v="1"/>
    <s v="EXPORTACION"/>
    <n v="1"/>
    <n v="-1446000"/>
    <n v="1"/>
    <s v="APERTURADO POR EMPRESA"/>
    <s v="EXPORTACION"/>
    <s v="CC11EXPORTACION"/>
    <n v="1"/>
    <n v="1446000"/>
    <n v="5"/>
    <n v="2"/>
    <x v="0"/>
    <s v="HABILITACIONES Y CERT"/>
  </r>
  <r>
    <d v="2026-02-28T00:00:00"/>
    <s v="WORMS-RRHH"/>
    <s v="VALLE MANUELA MARIA"/>
    <n v="-1440461.6841"/>
    <s v="LABORATORIO"/>
    <n v="1"/>
    <n v="1440461.68405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440461.6841"/>
    <n v="1"/>
    <s v="APERTURADO POR EMPRESA"/>
    <s v="BACHAS"/>
    <s v="CC17BACHAS"/>
    <n v="0.05"/>
    <n v="72023.084205000006"/>
    <n v="1"/>
    <n v="10"/>
    <x v="1"/>
    <s v="PERSONAL"/>
  </r>
  <r>
    <d v="2026-02-28T00:00:00"/>
    <s v="WORMS-RRHH"/>
    <s v="VALLE MANUELA MARIA"/>
    <n v="-1440461.6841"/>
    <s v="LABORATORIO"/>
    <n v="1"/>
    <n v="1440461.68405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440461.6841"/>
    <n v="1"/>
    <s v="APERTURADO POR EMPRESA"/>
    <s v="DISPOSICION FINAL DE R. LIQUIDOS"/>
    <s v="CC17DISPOSICION FINAL DE R. LIQUIDOS"/>
    <n v="0.06"/>
    <n v="86427.701045999987"/>
    <n v="3"/>
    <n v="10"/>
    <x v="3"/>
    <s v="PERSONAL"/>
  </r>
  <r>
    <d v="2026-02-28T00:00:00"/>
    <s v="WORMS-RRHH"/>
    <s v="VALLE MANUELA MARIA"/>
    <n v="-1440461.6841"/>
    <s v="LABORATORIO"/>
    <n v="1"/>
    <n v="1440461.68405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440461.6841"/>
    <n v="1"/>
    <s v="APERTURADO POR EMPRESA"/>
    <s v="EXPORTACION"/>
    <s v="CC17EXPORTACION"/>
    <n v="0.63"/>
    <n v="907490.86098300002"/>
    <n v="5"/>
    <n v="10"/>
    <x v="0"/>
    <s v="PERSONAL"/>
  </r>
  <r>
    <d v="2026-02-28T00:00:00"/>
    <s v="WORMS-RRHH"/>
    <s v="VALLE MANUELA MARIA"/>
    <n v="-1440461.6841"/>
    <s v="LABORATORIO"/>
    <n v="1"/>
    <n v="1440461.68405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440461.6841"/>
    <n v="1"/>
    <s v="APERTURADO POR EMPRESA"/>
    <s v="NFU"/>
    <s v="CC17NFU"/>
    <n v="0.05"/>
    <n v="72023.084205000006"/>
    <n v="6"/>
    <n v="10"/>
    <x v="7"/>
    <s v="PERSONAL"/>
  </r>
  <r>
    <d v="2026-02-28T00:00:00"/>
    <s v="WORMS-RRHH"/>
    <s v="VALLE MANUELA MARIA"/>
    <n v="-1440461.6841"/>
    <s v="LABORATORIO"/>
    <n v="1"/>
    <n v="1440461.68405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440461.6841"/>
    <n v="1"/>
    <s v="APERTURADO POR EMPRESA"/>
    <s v="PILETAS"/>
    <s v="CC17PILETAS"/>
    <n v="0.14000000000000001"/>
    <n v="201664.63577400002"/>
    <n v="7"/>
    <n v="10"/>
    <x v="8"/>
    <s v="PERSONAL"/>
  </r>
  <r>
    <d v="2026-02-28T00:00:00"/>
    <s v="WORMS-RRHH"/>
    <s v="VALLE MANUELA MARIA"/>
    <n v="-1440461.6841"/>
    <s v="LABORATORIO"/>
    <n v="1"/>
    <n v="1440461.6840535896"/>
    <s v="#RRHH"/>
    <s v="PERSONAL"/>
    <x v="0"/>
    <n v="0"/>
    <n v="0"/>
    <n v="0"/>
    <s v="CC17"/>
    <s v="gastos_rrhh"/>
    <n v="6"/>
    <s v="BACHAS, DISPOSICION FINAL DE R. LIQUIDOS, EXPORTACION, NFU, PILETAS, REACTORES"/>
    <n v="1"/>
    <n v="-1440461.6841"/>
    <n v="1"/>
    <s v="APERTURADO POR EMPRESA"/>
    <s v="REACTORES"/>
    <s v="CC17REACTORES"/>
    <n v="7.0000000000000007E-2"/>
    <n v="100832.31788700001"/>
    <n v="8"/>
    <n v="10"/>
    <x v="2"/>
    <s v="PERSONAL"/>
  </r>
  <r>
    <d v="2026-02-28T00:00:00"/>
    <s v="WORMS-RRHH"/>
    <s v="NIEVES PAULA MARIA"/>
    <n v="-1440386.9968000001"/>
    <s v="ADMINISTRACION"/>
    <n v="1"/>
    <n v="1440386.99679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40386.9968000001"/>
    <n v="1"/>
    <s v="APERTURADO POR EMPRESA"/>
    <s v="BACHAS"/>
    <s v="CC15BACHAS"/>
    <n v="7.7777777777777779E-2"/>
    <n v="112030.09975111112"/>
    <n v="1"/>
    <n v="10"/>
    <x v="1"/>
    <s v="PERSONAL"/>
  </r>
  <r>
    <d v="2026-02-28T00:00:00"/>
    <s v="WORMS-RRHH"/>
    <s v="NIEVES PAULA MARIA"/>
    <n v="-1440386.9968000001"/>
    <s v="ADMINISTRACION"/>
    <n v="1"/>
    <n v="1440386.99679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40386.9968000001"/>
    <n v="1"/>
    <s v="APERTURADO POR EMPRESA"/>
    <s v="CEREAL Y POLVILLO"/>
    <s v="CC15CEREAL Y POLVILLO"/>
    <n v="7.7777777777777779E-2"/>
    <n v="112030.09975111112"/>
    <n v="2"/>
    <n v="10"/>
    <x v="4"/>
    <s v="PERSONAL"/>
  </r>
  <r>
    <d v="2026-02-28T00:00:00"/>
    <s v="WORMS-RRHH"/>
    <s v="NIEVES PAULA MARIA"/>
    <n v="-1440386.9968000001"/>
    <s v="ADMINISTRACION"/>
    <n v="1"/>
    <n v="1440386.99679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40386.9968000001"/>
    <n v="1"/>
    <s v="APERTURADO POR EMPRESA"/>
    <s v="COMPOST Y FERTILIZANTES"/>
    <s v="CC15COMPOST Y FERTILIZANTES"/>
    <n v="7.7777777777777779E-2"/>
    <n v="112030.09975111112"/>
    <n v="10"/>
    <n v="10"/>
    <x v="5"/>
    <s v="PERSONAL"/>
  </r>
  <r>
    <d v="2026-02-28T00:00:00"/>
    <s v="WORMS-RRHH"/>
    <s v="NIEVES PAULA MARIA"/>
    <n v="-1440386.9968000001"/>
    <s v="ADMINISTRACION"/>
    <n v="1"/>
    <n v="1440386.99679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40386.9968000001"/>
    <n v="1"/>
    <s v="APERTURADO POR EMPRESA"/>
    <s v="DISPOSICION FINAL DE R. LIQUIDOS"/>
    <s v="CC15DISPOSICION FINAL DE R. LIQUIDOS"/>
    <n v="7.7777777777777779E-2"/>
    <n v="112030.09975111112"/>
    <n v="3"/>
    <n v="10"/>
    <x v="3"/>
    <s v="PERSONAL"/>
  </r>
  <r>
    <d v="2026-02-28T00:00:00"/>
    <s v="WORMS-RRHH"/>
    <s v="NIEVES PAULA MARIA"/>
    <n v="-1440386.9968000001"/>
    <s v="ADMINISTRACION"/>
    <n v="1"/>
    <n v="1440386.99679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40386.9968000001"/>
    <n v="1"/>
    <s v="APERTURADO POR EMPRESA"/>
    <s v="DISPOSICION FINAL DE R. SOLIDOS"/>
    <s v="CC15DISPOSICION FINAL DE R. SOLIDOS"/>
    <n v="7.7777777777777779E-2"/>
    <n v="112030.09975111112"/>
    <n v="4"/>
    <n v="10"/>
    <x v="6"/>
    <s v="PERSONAL"/>
  </r>
  <r>
    <d v="2026-02-28T00:00:00"/>
    <s v="WORMS-RRHH"/>
    <s v="NIEVES PAULA MARIA"/>
    <n v="-1440386.9968000001"/>
    <s v="ADMINISTRACION"/>
    <n v="1"/>
    <n v="1440386.99679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40386.9968000001"/>
    <n v="1"/>
    <s v="APERTURADO POR EMPRESA"/>
    <s v="EXPORTACION"/>
    <s v="CC15EXPORTACION"/>
    <n v="7.7777777777777779E-2"/>
    <n v="112030.09975111112"/>
    <n v="5"/>
    <n v="10"/>
    <x v="0"/>
    <s v="PERSONAL"/>
  </r>
  <r>
    <d v="2026-02-28T00:00:00"/>
    <s v="WORMS-RRHH"/>
    <s v="NIEVES PAULA MARIA"/>
    <n v="-1440386.9968000001"/>
    <s v="ADMINISTRACION"/>
    <n v="1"/>
    <n v="1440386.99679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40386.9968000001"/>
    <n v="1"/>
    <s v="APERTURADO POR EMPRESA"/>
    <s v="NFU"/>
    <s v="CC15NFU"/>
    <n v="7.7777777777777779E-2"/>
    <n v="112030.09975111112"/>
    <n v="6"/>
    <n v="10"/>
    <x v="7"/>
    <s v="PERSONAL"/>
  </r>
  <r>
    <d v="2026-02-28T00:00:00"/>
    <s v="WORMS-RRHH"/>
    <s v="NIEVES PAULA MARIA"/>
    <n v="-1440386.9968000001"/>
    <s v="ADMINISTRACION"/>
    <n v="1"/>
    <n v="1440386.99679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40386.9968000001"/>
    <n v="1"/>
    <s v="APERTURADO POR EMPRESA"/>
    <s v="PILETAS"/>
    <s v="CC15PILETAS"/>
    <n v="7.7777777777777779E-2"/>
    <n v="112030.09975111112"/>
    <n v="7"/>
    <n v="10"/>
    <x v="8"/>
    <s v="PERSONAL"/>
  </r>
  <r>
    <d v="2026-02-28T00:00:00"/>
    <s v="WORMS-RRHH"/>
    <s v="NIEVES PAULA MARIA"/>
    <n v="-1440386.9968000001"/>
    <s v="ADMINISTRACION"/>
    <n v="1"/>
    <n v="1440386.99679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40386.9968000001"/>
    <n v="1"/>
    <s v="APERTURADO POR EMPRESA"/>
    <s v="REACTORES"/>
    <s v="CC15REACTORES"/>
    <n v="7.7777777777777779E-2"/>
    <n v="112030.09975111112"/>
    <n v="8"/>
    <n v="10"/>
    <x v="2"/>
    <s v="PERSONAL"/>
  </r>
  <r>
    <d v="2026-02-28T00:00:00"/>
    <s v="WORMS-RRHH"/>
    <s v="NIEVES PAULA MARIA"/>
    <n v="-1440386.9968000001"/>
    <s v="ADMINISTRACION"/>
    <n v="1"/>
    <n v="1440386.99679359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440386.9968000001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GROSSO BRIAN "/>
    <n v="-1427843.0567000001"/>
    <s v="VIGILANCIA"/>
    <n v="1"/>
    <n v="1427843.0566735896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427843.0567000001"/>
    <n v="1"/>
    <s v="APERTURADO POR EMPRESA"/>
    <s v="BACHAS"/>
    <s v="CC29BACHAS"/>
    <n v="0.1111"/>
    <n v="158633.36359937"/>
    <n v="1"/>
    <n v="10"/>
    <x v="1"/>
    <s v="PERSONAL"/>
  </r>
  <r>
    <d v="2026-02-28T00:00:00"/>
    <s v="WORMS-RRHH"/>
    <s v="GROSSO BRIAN "/>
    <n v="-1427843.0567000001"/>
    <s v="VIGILANCIA"/>
    <n v="1"/>
    <n v="1427843.0566735896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427843.0567000001"/>
    <n v="1"/>
    <s v="APERTURADO POR EMPRESA"/>
    <s v="CEREAL Y POLVILLO"/>
    <s v="CC29CEREAL Y POLVILLO"/>
    <n v="0.1111"/>
    <n v="158633.36359937"/>
    <n v="2"/>
    <n v="10"/>
    <x v="4"/>
    <s v="PERSONAL"/>
  </r>
  <r>
    <d v="2026-02-28T00:00:00"/>
    <s v="WORMS-RRHH"/>
    <s v="GROSSO BRIAN "/>
    <n v="-1427843.0567000001"/>
    <s v="VIGILANCIA"/>
    <n v="1"/>
    <n v="1427843.0566735896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427843.0567000001"/>
    <n v="1"/>
    <s v="APERTURADO POR EMPRESA"/>
    <s v="COMPOST Y FERTILIZANTES"/>
    <s v="CC29COMPOST Y FERTILIZANTES"/>
    <n v="0.1111"/>
    <n v="158633.36359937"/>
    <n v="10"/>
    <n v="10"/>
    <x v="5"/>
    <s v="PERSONAL"/>
  </r>
  <r>
    <d v="2026-02-28T00:00:00"/>
    <s v="WORMS-RRHH"/>
    <s v="GROSSO BRIAN "/>
    <n v="-1427843.0567000001"/>
    <s v="VIGILANCIA"/>
    <n v="1"/>
    <n v="1427843.0566735896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427843.0567000001"/>
    <n v="1"/>
    <s v="APERTURADO POR EMPRESA"/>
    <s v="DISPOSICION FINAL DE R. LIQUIDOS"/>
    <s v="CC29DISPOSICION FINAL DE R. LIQUIDOS"/>
    <n v="0.1111"/>
    <n v="158633.36359937"/>
    <n v="3"/>
    <n v="10"/>
    <x v="3"/>
    <s v="PERSONAL"/>
  </r>
  <r>
    <d v="2026-02-28T00:00:00"/>
    <s v="WORMS-RRHH"/>
    <s v="GROSSO BRIAN "/>
    <n v="-1427843.0567000001"/>
    <s v="VIGILANCIA"/>
    <n v="1"/>
    <n v="1427843.0566735896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427843.0567000001"/>
    <n v="1"/>
    <s v="APERTURADO POR EMPRESA"/>
    <s v="DISPOSICION FINAL DE R. SOLIDOS"/>
    <s v="CC29DISPOSICION FINAL DE R. SOLIDOS"/>
    <n v="0.1111"/>
    <n v="158633.36359937"/>
    <n v="4"/>
    <n v="10"/>
    <x v="6"/>
    <s v="PERSONAL"/>
  </r>
  <r>
    <d v="2026-02-28T00:00:00"/>
    <s v="WORMS-RRHH"/>
    <s v="GROSSO BRIAN "/>
    <n v="-1427843.0567000001"/>
    <s v="VIGILANCIA"/>
    <n v="1"/>
    <n v="1427843.0566735896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427843.0567000001"/>
    <n v="1"/>
    <s v="APERTURADO POR EMPRESA"/>
    <s v="EXPORTACION"/>
    <s v="CC29EXPORTACION"/>
    <n v="0.1111"/>
    <n v="158633.36359937"/>
    <n v="5"/>
    <n v="10"/>
    <x v="0"/>
    <s v="PERSONAL"/>
  </r>
  <r>
    <d v="2026-02-28T00:00:00"/>
    <s v="WORMS-RRHH"/>
    <s v="GROSSO BRIAN "/>
    <n v="-1427843.0567000001"/>
    <s v="VIGILANCIA"/>
    <n v="1"/>
    <n v="1427843.0566735896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427843.0567000001"/>
    <n v="1"/>
    <s v="APERTURADO POR EMPRESA"/>
    <s v="NFU"/>
    <s v="CC29NFU"/>
    <n v="0.1111"/>
    <n v="158633.36359937"/>
    <n v="6"/>
    <n v="10"/>
    <x v="7"/>
    <s v="PERSONAL"/>
  </r>
  <r>
    <d v="2026-02-28T00:00:00"/>
    <s v="WORMS-RRHH"/>
    <s v="GROSSO BRIAN "/>
    <n v="-1427843.0567000001"/>
    <s v="VIGILANCIA"/>
    <n v="1"/>
    <n v="1427843.0566735896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427843.0567000001"/>
    <n v="1"/>
    <s v="APERTURADO POR EMPRESA"/>
    <s v="PILETAS"/>
    <s v="CC29PILETAS"/>
    <n v="0.1111"/>
    <n v="158633.36359937"/>
    <n v="7"/>
    <n v="10"/>
    <x v="8"/>
    <s v="PERSONAL"/>
  </r>
  <r>
    <d v="2026-02-28T00:00:00"/>
    <s v="WORMS-RRHH"/>
    <s v="GROSSO BRIAN "/>
    <n v="-1427843.0567000001"/>
    <s v="VIGILANCIA"/>
    <n v="1"/>
    <n v="1427843.0566735896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427843.0567000001"/>
    <n v="1"/>
    <s v="APERTURADO POR EMPRESA"/>
    <s v="REACTORES"/>
    <s v="CC29REACTORES"/>
    <n v="0.1111"/>
    <n v="158633.36359937"/>
    <n v="8"/>
    <n v="10"/>
    <x v="2"/>
    <s v="PERSONAL"/>
  </r>
  <r>
    <d v="2026-02-28T00:00:00"/>
    <s v="WORMS-RRHH"/>
    <s v="GROSSO BRIAN "/>
    <n v="-1427843.0567000001"/>
    <s v="VIGILANCIA"/>
    <n v="1"/>
    <n v="1427843.0566735896"/>
    <s v="#RRHH"/>
    <s v="PERSONAL"/>
    <x v="0"/>
    <n v="0"/>
    <n v="0"/>
    <n v="0"/>
    <s v="CC29"/>
    <s v="gastos_rrhh"/>
    <n v="10"/>
    <s v="BACHAS, CEREAL Y POLVILLO, COMPOST Y FERTILIZANTES, DISPOSICION FINAL DE R. LIQUIDOS, DISPOSICION FINAL DE R. SOLIDOS, EXPORTACION, NFU, PILETAS, REACTORES, TIERRAS FILTRANTES"/>
    <n v="1"/>
    <n v="-1427843.0567000001"/>
    <n v="1"/>
    <s v="APERTURADO POR EMPRESA"/>
    <s v="TIERRAS FILTRANTES"/>
    <s v="CC29TIERRAS FILTRANTES"/>
    <n v="0"/>
    <n v="0"/>
    <n v="9"/>
    <n v="10"/>
    <x v="9"/>
    <s v="PERSONAL"/>
  </r>
  <r>
    <d v="2026-02-28T00:00:00"/>
    <s v="WORMS-RRHH"/>
    <s v="DI FRANCESCO SERGIO MAXIMILIANO"/>
    <n v="-1411534.0728"/>
    <s v="LOGISTICA"/>
    <n v="1"/>
    <n v="1411534.0727735898"/>
    <s v="#RRHH"/>
    <s v="PERSONAL"/>
    <x v="0"/>
    <n v="0"/>
    <n v="0"/>
    <n v="0"/>
    <s v="CC18"/>
    <s v="gastos_produccion"/>
    <n v="5"/>
    <s v="DISPOSICION FINAL DE R. SOLIDOS, EXPORTACION, NFU, PILETAS, REACTORES"/>
    <n v="1"/>
    <n v="-1411534.0728"/>
    <n v="1"/>
    <s v="APERTURADO POR EMPRESA"/>
    <s v="DISPOSICION FINAL DE R. SOLIDOS"/>
    <s v="CC18DISPOSICION FINAL DE R. SOLIDOS"/>
    <n v="0.37"/>
    <n v="522267.606936"/>
    <n v="4"/>
    <n v="10"/>
    <x v="6"/>
    <s v="PERSONAL"/>
  </r>
  <r>
    <d v="2026-02-28T00:00:00"/>
    <s v="WORMS-RRHH"/>
    <s v="DI FRANCESCO SERGIO MAXIMILIANO"/>
    <n v="-1411534.0728"/>
    <s v="LOGISTICA"/>
    <n v="1"/>
    <n v="1411534.0727735898"/>
    <s v="#RRHH"/>
    <s v="PERSONAL"/>
    <x v="0"/>
    <n v="0"/>
    <n v="0"/>
    <n v="0"/>
    <s v="CC18"/>
    <s v="gastos_produccion"/>
    <n v="5"/>
    <s v="DISPOSICION FINAL DE R. SOLIDOS, EXPORTACION, NFU, PILETAS, REACTORES"/>
    <n v="1"/>
    <n v="-1411534.0728"/>
    <n v="1"/>
    <s v="APERTURADO POR EMPRESA"/>
    <s v="EXPORTACION"/>
    <s v="CC18EXPORTACION"/>
    <n v="0.2"/>
    <n v="282306.81456000003"/>
    <n v="5"/>
    <n v="10"/>
    <x v="0"/>
    <s v="PERSONAL"/>
  </r>
  <r>
    <d v="2026-02-28T00:00:00"/>
    <s v="WORMS-RRHH"/>
    <s v="DI FRANCESCO SERGIO MAXIMILIANO"/>
    <n v="-1411534.0728"/>
    <s v="LOGISTICA"/>
    <n v="1"/>
    <n v="1411534.0727735898"/>
    <s v="#RRHH"/>
    <s v="PERSONAL"/>
    <x v="0"/>
    <n v="0"/>
    <n v="0"/>
    <n v="0"/>
    <s v="CC18"/>
    <s v="gastos_produccion"/>
    <n v="5"/>
    <s v="DISPOSICION FINAL DE R. SOLIDOS, EXPORTACION, NFU, PILETAS, REACTORES"/>
    <n v="1"/>
    <n v="-1411534.0728"/>
    <n v="1"/>
    <s v="APERTURADO POR EMPRESA"/>
    <s v="NFU"/>
    <s v="CC18NFU"/>
    <n v="0.12"/>
    <n v="169384.08873599998"/>
    <n v="6"/>
    <n v="10"/>
    <x v="7"/>
    <s v="PERSONAL"/>
  </r>
  <r>
    <d v="2026-02-28T00:00:00"/>
    <s v="WORMS-RRHH"/>
    <s v="DI FRANCESCO SERGIO MAXIMILIANO"/>
    <n v="-1411534.0728"/>
    <s v="LOGISTICA"/>
    <n v="1"/>
    <n v="1411534.0727735898"/>
    <s v="#RRHH"/>
    <s v="PERSONAL"/>
    <x v="0"/>
    <n v="0"/>
    <n v="0"/>
    <n v="0"/>
    <s v="CC18"/>
    <s v="gastos_produccion"/>
    <n v="5"/>
    <s v="DISPOSICION FINAL DE R. SOLIDOS, EXPORTACION, NFU, PILETAS, REACTORES"/>
    <n v="1"/>
    <n v="-1411534.0728"/>
    <n v="1"/>
    <s v="APERTURADO POR EMPRESA"/>
    <s v="PILETAS"/>
    <s v="CC18PILETAS"/>
    <n v="0.17"/>
    <n v="239960.792376"/>
    <n v="7"/>
    <n v="10"/>
    <x v="8"/>
    <s v="PERSONAL"/>
  </r>
  <r>
    <d v="2026-02-28T00:00:00"/>
    <s v="WORMS-RRHH"/>
    <s v="DI FRANCESCO SERGIO MAXIMILIANO"/>
    <n v="-1411534.0728"/>
    <s v="LOGISTICA"/>
    <n v="1"/>
    <n v="1411534.0727735898"/>
    <s v="#RRHH"/>
    <s v="PERSONAL"/>
    <x v="0"/>
    <n v="0"/>
    <n v="0"/>
    <n v="0"/>
    <s v="CC18"/>
    <s v="gastos_produccion"/>
    <n v="5"/>
    <s v="DISPOSICION FINAL DE R. SOLIDOS, EXPORTACION, NFU, PILETAS, REACTORES"/>
    <n v="1"/>
    <n v="-1411534.0728"/>
    <n v="1"/>
    <s v="APERTURADO POR EMPRESA"/>
    <s v="REACTORES"/>
    <s v="CC18REACTORES"/>
    <n v="0.14000000000000001"/>
    <n v="197614.77019200003"/>
    <n v="8"/>
    <n v="10"/>
    <x v="2"/>
    <s v="PERSONAL"/>
  </r>
  <r>
    <d v="2026-02-28T00:00:00"/>
    <s v="WORMS-RRHH"/>
    <s v="BAEZ SEBASTIAN ERNESTO"/>
    <n v="-1351482.1973999999"/>
    <s v="MANTENIMIENTO"/>
    <n v="1"/>
    <n v="1351482.1973935897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351482.1973999999"/>
    <n v="1"/>
    <s v="APERTURADO POR EMPRESA"/>
    <s v="BACHAS"/>
    <s v="CC19BACHAS"/>
    <n v="0.08"/>
    <n v="108118.575792"/>
    <n v="1"/>
    <n v="10"/>
    <x v="1"/>
    <s v="PERSONAL"/>
  </r>
  <r>
    <d v="2026-02-28T00:00:00"/>
    <s v="WORMS-RRHH"/>
    <s v="BAEZ SEBASTIAN ERNESTO"/>
    <n v="-1351482.1973999999"/>
    <s v="MANTENIMIENTO"/>
    <n v="1"/>
    <n v="1351482.1973935897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351482.1973999999"/>
    <n v="1"/>
    <s v="APERTURADO POR EMPRESA"/>
    <s v="DISPOSICION FINAL DE R. LIQUIDOS"/>
    <s v="CC19DISPOSICION FINAL DE R. LIQUIDOS"/>
    <n v="0.09"/>
    <n v="121633.39776599999"/>
    <n v="3"/>
    <n v="10"/>
    <x v="3"/>
    <s v="PERSONAL"/>
  </r>
  <r>
    <d v="2026-02-28T00:00:00"/>
    <s v="WORMS-RRHH"/>
    <s v="BAEZ SEBASTIAN ERNESTO"/>
    <n v="-1351482.1973999999"/>
    <s v="MANTENIMIENTO"/>
    <n v="1"/>
    <n v="1351482.1973935897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351482.1973999999"/>
    <n v="1"/>
    <s v="APERTURADO POR EMPRESA"/>
    <s v="EXPORTACION"/>
    <s v="CC19EXPORTACION"/>
    <n v="0.15"/>
    <n v="202722.32960999999"/>
    <n v="5"/>
    <n v="10"/>
    <x v="0"/>
    <s v="PERSONAL"/>
  </r>
  <r>
    <d v="2026-02-28T00:00:00"/>
    <s v="WORMS-RRHH"/>
    <s v="BAEZ SEBASTIAN ERNESTO"/>
    <n v="-1351482.1973999999"/>
    <s v="MANTENIMIENTO"/>
    <n v="1"/>
    <n v="1351482.1973935897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351482.1973999999"/>
    <n v="1"/>
    <s v="APERTURADO POR EMPRESA"/>
    <s v="NFU"/>
    <s v="CC19NFU"/>
    <n v="0.4"/>
    <n v="540592.87896"/>
    <n v="6"/>
    <n v="10"/>
    <x v="7"/>
    <s v="PERSONAL"/>
  </r>
  <r>
    <d v="2026-02-28T00:00:00"/>
    <s v="WORMS-RRHH"/>
    <s v="BAEZ SEBASTIAN ERNESTO"/>
    <n v="-1351482.1973999999"/>
    <s v="MANTENIMIENTO"/>
    <n v="1"/>
    <n v="1351482.1973935897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351482.1973999999"/>
    <n v="1"/>
    <s v="APERTURADO POR EMPRESA"/>
    <s v="PILETAS"/>
    <s v="CC19PILETAS"/>
    <n v="0.08"/>
    <n v="108118.575792"/>
    <n v="7"/>
    <n v="10"/>
    <x v="8"/>
    <s v="PERSONAL"/>
  </r>
  <r>
    <d v="2026-02-28T00:00:00"/>
    <s v="WORMS-RRHH"/>
    <s v="BAEZ SEBASTIAN ERNESTO"/>
    <n v="-1351482.1973999999"/>
    <s v="MANTENIMIENTO"/>
    <n v="1"/>
    <n v="1351482.1973935897"/>
    <s v="#RRHH"/>
    <s v="PERSONAL"/>
    <x v="0"/>
    <n v="0"/>
    <n v="0"/>
    <n v="0"/>
    <s v="CC19"/>
    <s v="gastos_rrhh"/>
    <n v="6"/>
    <s v="BACHAS, DISPOSICION FINAL DE R. LIQUIDOS, EXPORTACION, NFU, PILETAS, REACTORES"/>
    <n v="1"/>
    <n v="-1351482.1973999999"/>
    <n v="1"/>
    <s v="APERTURADO POR EMPRESA"/>
    <s v="REACTORES"/>
    <s v="CC19REACTORES"/>
    <n v="0.2"/>
    <n v="270296.43948"/>
    <n v="8"/>
    <n v="10"/>
    <x v="2"/>
    <s v="PERSONAL"/>
  </r>
  <r>
    <d v="2026-02-28T00:00:00"/>
    <s v="WORMS-RRHH"/>
    <s v="MORENO RENZO EMANUEL"/>
    <n v="-1309539.3483"/>
    <s v="DISPOSICION FINAL DE R. LIQUIDOS"/>
    <n v="1"/>
    <n v="1309539.3482935899"/>
    <s v="#RRHH"/>
    <s v="PERSONAL"/>
    <x v="0"/>
    <n v="0"/>
    <n v="0"/>
    <n v="0"/>
    <s v="CC25"/>
    <s v="gastos_rrhh"/>
    <n v="2"/>
    <s v="DISPOSICION FINAL DE R. LIQUIDOS, EXPORTACION"/>
    <n v="1"/>
    <n v="-1309539.3483"/>
    <n v="1"/>
    <s v="APERTURADO POR EMPRESA"/>
    <s v="DISPOSICION FINAL DE R. LIQUIDOS"/>
    <s v="CC25DISPOSICION FINAL DE R. LIQUIDOS"/>
    <n v="0.15"/>
    <n v="196430.90224499998"/>
    <n v="3"/>
    <n v="10"/>
    <x v="3"/>
    <s v="PERSONAL"/>
  </r>
  <r>
    <d v="2026-02-28T00:00:00"/>
    <s v="WORMS-RRHH"/>
    <s v="MORENO RENZO EMANUEL"/>
    <n v="-1309539.3483"/>
    <s v="DISPOSICION FINAL DE R. LIQUIDOS"/>
    <n v="1"/>
    <n v="1309539.3482935899"/>
    <s v="#RRHH"/>
    <s v="PERSONAL"/>
    <x v="0"/>
    <n v="0"/>
    <n v="0"/>
    <n v="0"/>
    <s v="CC25"/>
    <s v="gastos_rrhh"/>
    <n v="2"/>
    <s v="DISPOSICION FINAL DE R. LIQUIDOS, EXPORTACION"/>
    <n v="1"/>
    <n v="-1309539.3483"/>
    <n v="1"/>
    <s v="APERTURADO POR EMPRESA"/>
    <s v="EXPORTACION"/>
    <s v="CC25EXPORTACION"/>
    <n v="0.85"/>
    <n v="1113108.4460549999"/>
    <n v="5"/>
    <n v="10"/>
    <x v="0"/>
    <s v="PERSONAL"/>
  </r>
  <r>
    <d v="2026-02-04T00:00:00"/>
    <s v="Goma Paz S.R.L."/>
    <s v="FA-A 00005-00091838"/>
    <n v="-1292064.58"/>
    <s v="OC 0001-00004484: REPOSICION_x000a_caño asp/exp rauspiraflex h2 amarillo 75 mm"/>
    <n v="1"/>
    <n v="1067821.97"/>
    <s v="UN "/>
    <s v="REPOSICION"/>
    <x v="0"/>
    <s v="VARIABLE"/>
    <s v="INDIRECTO"/>
    <n v="0"/>
    <s v="CC3"/>
    <s v="gastos_produccion"/>
    <n v="1"/>
    <s v="DISPOSICIÓN FINAL RESIDUOS LIQUIDOS"/>
    <n v="1"/>
    <n v="-1292064.58"/>
    <n v="1"/>
    <s v="APERTURADO POR EMPRESA"/>
    <s v="DISPOSICIÓN FINAL RESIDUOS LIQUIDOS"/>
    <s v="CC3DISPOSICIÓN FINAL RESIDUOS LIQUIDOS"/>
    <n v="1"/>
    <n v="1292064.58"/>
    <n v="3"/>
    <n v="12"/>
    <x v="3"/>
    <s v="REPOSICION"/>
  </r>
  <r>
    <d v="2026-02-27T00:00:00"/>
    <s v="Comercial Uritorco S. R. L. (w)"/>
    <s v="FA-A 00001-00008860"/>
    <n v="-1266264.3500000001"/>
    <s v="REPOSICION"/>
    <n v="1"/>
    <n v="1046499.46"/>
    <s v="UN "/>
    <s v="REPOSICION"/>
    <x v="0"/>
    <s v="VARIABLE"/>
    <s v="INDIRECTO"/>
    <n v="0"/>
    <s v="CC7"/>
    <s v="gastos_produccion"/>
    <n v="2"/>
    <s v="NFU"/>
    <n v="1"/>
    <n v="-1266264.3500000001"/>
    <n v="1"/>
    <s v="APERTURADO POR EMPRESA"/>
    <s v="NFU"/>
    <s v="CC7NFU"/>
    <n v="1"/>
    <n v="1266264.3500000001"/>
    <n v="6"/>
    <n v="12"/>
    <x v="7"/>
    <s v="REPOSICION"/>
  </r>
  <r>
    <d v="2026-02-06T00:00:00"/>
    <s v="Bca Distribuciones Sa"/>
    <s v="FA-A 00001-00005781"/>
    <n v="-1260396.5"/>
    <s v="INVERSION proyecto 35 Bomba de 3&quot;"/>
    <n v="1"/>
    <n v="1041650"/>
    <s v="UN "/>
    <s v="INVERSION"/>
    <x v="1"/>
    <s v="VARIABLE"/>
    <s v="DIRECTO"/>
    <n v="0"/>
    <s v="CC6"/>
    <s v="gastos_rrhh"/>
    <n v="1"/>
    <s v="BACHAS"/>
    <n v="1"/>
    <n v="-1260396.5"/>
    <n v="1"/>
    <s v="APERTURADO POR EMPRESA"/>
    <s v="BACHAS"/>
    <s v="CC6BACHAS"/>
    <n v="1"/>
    <n v="1260396.5"/>
    <n v="1"/>
    <s v="CAPEX"/>
    <x v="1"/>
    <s v="INVERSION"/>
  </r>
  <r>
    <d v="2026-02-28T00:00:00"/>
    <s v="WORMS-RRHH"/>
    <s v="SANTA CRUZ, MANUEL ALBERTO"/>
    <n v="-1217141.4032999999"/>
    <s v="NFU"/>
    <n v="1"/>
    <n v="1217141.4032935901"/>
    <s v="#RRHH"/>
    <s v="PERSONAL"/>
    <x v="0"/>
    <n v="0"/>
    <n v="0"/>
    <n v="0"/>
    <s v="CC7"/>
    <s v="gastos_produccion"/>
    <n v="2"/>
    <s v="NFU"/>
    <n v="1"/>
    <n v="-1217141.4032999999"/>
    <n v="1"/>
    <s v="APERTURADO POR EMPRESA"/>
    <s v="NFU"/>
    <s v="CC7NFU"/>
    <n v="1"/>
    <n v="1217141.4032999999"/>
    <n v="6"/>
    <n v="10"/>
    <x v="7"/>
    <s v="PERSONAL"/>
  </r>
  <r>
    <d v="2026-02-28T00:00:00"/>
    <s v="IMPUESTOS"/>
    <s v="imp1"/>
    <n v="-1182999.8400000001"/>
    <s v="IMPUESTOS"/>
    <n v="1616.12"/>
    <n v="0.5"/>
    <s v="UN "/>
    <s v="IMPUESTOS"/>
    <x v="0"/>
    <s v="VARIABLE"/>
    <s v="DIRECTO"/>
    <n v="0"/>
    <s v="CC11"/>
    <s v="gastos_rrhh"/>
    <n v="1"/>
    <s v="EXPORTACION"/>
    <n v="1"/>
    <n v="-1182999.8400000001"/>
    <n v="1616.12"/>
    <s v="APERTURADO POR EMPRESA"/>
    <s v="EXPORTACION"/>
    <s v="CC11EXPORTACION"/>
    <n v="1"/>
    <n v="1182999.8400000001"/>
    <n v="5"/>
    <n v="4"/>
    <x v="0"/>
    <s v="IMPUESTOS"/>
  </r>
  <r>
    <d v="2026-02-28T00:00:00"/>
    <s v="WORMS-RRHH"/>
    <s v="NAVARRO, RAMÓN ROQUE"/>
    <n v="-1160524.8770999999"/>
    <s v="NFU"/>
    <n v="1"/>
    <n v="1160524.8770735899"/>
    <s v="#RRHH"/>
    <s v="PERSONAL"/>
    <x v="0"/>
    <n v="0"/>
    <n v="0"/>
    <n v="0"/>
    <s v="CC7"/>
    <s v="gastos_produccion"/>
    <n v="2"/>
    <s v="NFU"/>
    <n v="1"/>
    <n v="-1160524.8770999999"/>
    <n v="1"/>
    <s v="APERTURADO POR EMPRESA"/>
    <s v="NFU"/>
    <s v="CC7NFU"/>
    <n v="1"/>
    <n v="1160524.8770999999"/>
    <n v="6"/>
    <n v="10"/>
    <x v="7"/>
    <s v="PERSONAL"/>
  </r>
  <r>
    <d v="2026-02-10T00:00:00"/>
    <s v="Strupeni, Federico Lisandro"/>
    <s v="FA-A 00008-00000056"/>
    <n v="-1112118.74"/>
    <s v="OC 0001-00004630: INVERSION_x000a_Cámara para los  casilleros "/>
    <n v="2"/>
    <n v="129553.2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112118.74"/>
    <n v="2"/>
    <s v="APERTURADO POR EMPRESA"/>
    <s v="BACHAS"/>
    <s v="CC1BACHAS"/>
    <n v="3.2417236735101898E-2"/>
    <n v="36051.816472123239"/>
    <n v="1"/>
    <s v="CAPEX"/>
    <x v="1"/>
    <s v="INVERSION"/>
  </r>
  <r>
    <d v="2026-02-10T00:00:00"/>
    <s v="Strupeni, Federico Lisandro"/>
    <s v="FA-A 00008-00000056"/>
    <n v="-1112118.74"/>
    <s v="OC 0001-00004630: INVERSION_x000a_Cámara para los  casilleros "/>
    <n v="2"/>
    <n v="129553.2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112118.74"/>
    <n v="2"/>
    <s v="APERTURADO POR EMPRESA"/>
    <s v="CEREAL &amp; POLVILLO"/>
    <s v="CC1CEREAL &amp; POLVILLO"/>
    <n v="7.0597149630605652E-3"/>
    <n v="7851.2413094780622"/>
    <n v="2"/>
    <s v="CAPEX"/>
    <x v="4"/>
    <s v="INVERSION"/>
  </r>
  <r>
    <d v="2026-02-10T00:00:00"/>
    <s v="Strupeni, Federico Lisandro"/>
    <s v="FA-A 00008-00000056"/>
    <n v="-1112118.74"/>
    <s v="OC 0001-00004630: INVERSION_x000a_Cámara para los  casilleros "/>
    <n v="2"/>
    <n v="129553.2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112118.74"/>
    <n v="2"/>
    <s v="APERTURADO POR EMPRESA"/>
    <s v="COMPOST &amp; FERTILIZANTES"/>
    <s v="CC1COMPOST &amp; FERTILIZANTES"/>
    <n v="4.0653249223577111E-4"/>
    <n v="452.11240303430554"/>
    <n v="10"/>
    <s v="CAPEX"/>
    <x v="5"/>
    <s v="INVERSION"/>
  </r>
  <r>
    <d v="2026-02-10T00:00:00"/>
    <s v="Strupeni, Federico Lisandro"/>
    <s v="FA-A 00008-00000056"/>
    <n v="-1112118.74"/>
    <s v="OC 0001-00004630: INVERSION_x000a_Cámara para los  casilleros "/>
    <n v="2"/>
    <n v="129553.2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112118.74"/>
    <n v="2"/>
    <s v="APERTURADO POR EMPRESA"/>
    <s v="DISPOSICIÓN FINAL RESIDUOS LIQUIDOS"/>
    <s v="CC1DISPOSICIÓN FINAL RESIDUOS LIQUIDOS"/>
    <n v="5.9791078481547098E-2"/>
    <n v="66494.778864139269"/>
    <n v="3"/>
    <s v="CAPEX"/>
    <x v="3"/>
    <s v="INVERSION"/>
  </r>
  <r>
    <d v="2026-02-10T00:00:00"/>
    <s v="Strupeni, Federico Lisandro"/>
    <s v="FA-A 00008-00000056"/>
    <n v="-1112118.74"/>
    <s v="OC 0001-00004630: INVERSION_x000a_Cámara para los  casilleros "/>
    <n v="2"/>
    <n v="129553.2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112118.74"/>
    <n v="2"/>
    <s v="APERTURADO POR EMPRESA"/>
    <s v="DISPOSICIÓN FINAL RESIDUOS SOLIDOS"/>
    <s v="CC1DISPOSICIÓN FINAL RESIDUOS SOLIDOS"/>
    <n v="4.8738124634855849E-3"/>
    <n v="5420.258175887885"/>
    <n v="4"/>
    <s v="CAPEX"/>
    <x v="6"/>
    <s v="INVERSION"/>
  </r>
  <r>
    <d v="2026-02-10T00:00:00"/>
    <s v="Strupeni, Federico Lisandro"/>
    <s v="FA-A 00008-00000056"/>
    <n v="-1112118.74"/>
    <s v="OC 0001-00004630: INVERSION_x000a_Cámara para los  casilleros "/>
    <n v="2"/>
    <n v="129553.2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112118.74"/>
    <n v="2"/>
    <s v="APERTURADO POR EMPRESA"/>
    <s v="EXPORTACION"/>
    <s v="CC1EXPORTACION"/>
    <n v="0.73411048911804788"/>
    <n v="816418.03217874712"/>
    <n v="5"/>
    <s v="CAPEX"/>
    <x v="0"/>
    <s v="INVERSION"/>
  </r>
  <r>
    <d v="2026-02-10T00:00:00"/>
    <s v="Strupeni, Federico Lisandro"/>
    <s v="FA-A 00008-00000056"/>
    <n v="-1112118.74"/>
    <s v="OC 0001-00004630: INVERSION_x000a_Cámara para los  casilleros "/>
    <n v="2"/>
    <n v="129553.2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112118.74"/>
    <n v="2"/>
    <s v="APERTURADO POR EMPRESA"/>
    <s v="NFU"/>
    <s v="CC1NFU"/>
    <n v="1.4065386597374174E-2"/>
    <n v="15642.380020284652"/>
    <n v="6"/>
    <s v="CAPEX"/>
    <x v="7"/>
    <s v="INVERSION"/>
  </r>
  <r>
    <d v="2026-02-10T00:00:00"/>
    <s v="Strupeni, Federico Lisandro"/>
    <s v="FA-A 00008-00000056"/>
    <n v="-1112118.74"/>
    <s v="OC 0001-00004630: INVERSION_x000a_Cámara para los  casilleros "/>
    <n v="2"/>
    <n v="129553.2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112118.74"/>
    <n v="2"/>
    <s v="APERTURADO POR EMPRESA"/>
    <s v="PILETAS"/>
    <s v="CC1PILETAS"/>
    <n v="0.10760032914202722"/>
    <n v="119664.34246901658"/>
    <n v="7"/>
    <s v="CAPEX"/>
    <x v="8"/>
    <s v="INVERSION"/>
  </r>
  <r>
    <d v="2026-02-10T00:00:00"/>
    <s v="Strupeni, Federico Lisandro"/>
    <s v="FA-A 00008-00000056"/>
    <n v="-1112118.74"/>
    <s v="OC 0001-00004630: INVERSION_x000a_Cámara para los  casilleros "/>
    <n v="2"/>
    <n v="129553.2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112118.74"/>
    <n v="2"/>
    <s v="APERTURADO POR EMPRESA"/>
    <s v="REACTORES"/>
    <s v="CC1REACTORES"/>
    <n v="3.9675420007119738E-2"/>
    <n v="44123.778107288796"/>
    <n v="8"/>
    <s v="CAPEX"/>
    <x v="2"/>
    <s v="INVERSION"/>
  </r>
  <r>
    <d v="2026-02-10T00:00:00"/>
    <s v="Strupeni, Federico Lisandro"/>
    <s v="FA-A 00008-00000056"/>
    <n v="-1112118.74"/>
    <s v="OC 0001-00004630: INVERSION_x000a_Cámara para los  casilleros "/>
    <n v="2"/>
    <n v="129553.2"/>
    <s v="UN "/>
    <s v="INVERSION"/>
    <x v="1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112118.74"/>
    <n v="2"/>
    <s v="APERTURADO POR EMPRESA"/>
    <s v="TIERRAS FILTRANTES"/>
    <s v="CC1TIERRAS FILTRANTES"/>
    <n v="0"/>
    <n v="0"/>
    <n v="9"/>
    <s v="CAPEX"/>
    <x v="9"/>
    <s v="INVERSION"/>
  </r>
  <r>
    <d v="2026-02-28T00:00:00"/>
    <s v="WORMS-RRHH"/>
    <s v="CUETO, DANIELA"/>
    <n v="-1100000"/>
    <s v="ADMINISTRACION"/>
    <n v="1"/>
    <n v="110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BACHAS"/>
    <s v="CC15BACHAS"/>
    <n v="7.7777777777777779E-2"/>
    <n v="85555.555555555562"/>
    <n v="1"/>
    <n v="10"/>
    <x v="1"/>
    <s v="PERSONAL"/>
  </r>
  <r>
    <d v="2026-02-28T00:00:00"/>
    <s v="WORMS-RRHH"/>
    <s v="CUETO, DANIELA"/>
    <n v="-1100000"/>
    <s v="ADMINISTRACION"/>
    <n v="1"/>
    <n v="110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CEREAL Y POLVILLO"/>
    <s v="CC15CEREAL Y POLVILLO"/>
    <n v="7.7777777777777779E-2"/>
    <n v="85555.555555555562"/>
    <n v="2"/>
    <n v="10"/>
    <x v="4"/>
    <s v="PERSONAL"/>
  </r>
  <r>
    <d v="2026-02-28T00:00:00"/>
    <s v="WORMS-RRHH"/>
    <s v="CUETO, DANIELA"/>
    <n v="-1100000"/>
    <s v="ADMINISTRACION"/>
    <n v="1"/>
    <n v="110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COMPOST Y FERTILIZANTES"/>
    <s v="CC15COMPOST Y FERTILIZANTES"/>
    <n v="7.7777777777777779E-2"/>
    <n v="85555.555555555562"/>
    <n v="10"/>
    <n v="10"/>
    <x v="5"/>
    <s v="PERSONAL"/>
  </r>
  <r>
    <d v="2026-02-28T00:00:00"/>
    <s v="WORMS-RRHH"/>
    <s v="CUETO, DANIELA"/>
    <n v="-1100000"/>
    <s v="ADMINISTRACION"/>
    <n v="1"/>
    <n v="110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DISPOSICION FINAL DE R. LIQUIDOS"/>
    <s v="CC15DISPOSICION FINAL DE R. LIQUIDOS"/>
    <n v="7.7777777777777779E-2"/>
    <n v="85555.555555555562"/>
    <n v="3"/>
    <n v="10"/>
    <x v="3"/>
    <s v="PERSONAL"/>
  </r>
  <r>
    <d v="2026-02-28T00:00:00"/>
    <s v="WORMS-RRHH"/>
    <s v="CUETO, DANIELA"/>
    <n v="-1100000"/>
    <s v="ADMINISTRACION"/>
    <n v="1"/>
    <n v="110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DISPOSICION FINAL DE R. SOLIDOS"/>
    <s v="CC15DISPOSICION FINAL DE R. SOLIDOS"/>
    <n v="7.7777777777777779E-2"/>
    <n v="85555.555555555562"/>
    <n v="4"/>
    <n v="10"/>
    <x v="6"/>
    <s v="PERSONAL"/>
  </r>
  <r>
    <d v="2026-02-28T00:00:00"/>
    <s v="WORMS-RRHH"/>
    <s v="CUETO, DANIELA"/>
    <n v="-1100000"/>
    <s v="ADMINISTRACION"/>
    <n v="1"/>
    <n v="110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EXPORTACION"/>
    <s v="CC15EXPORTACION"/>
    <n v="7.7777777777777779E-2"/>
    <n v="85555.555555555562"/>
    <n v="5"/>
    <n v="10"/>
    <x v="0"/>
    <s v="PERSONAL"/>
  </r>
  <r>
    <d v="2026-02-28T00:00:00"/>
    <s v="WORMS-RRHH"/>
    <s v="CUETO, DANIELA"/>
    <n v="-1100000"/>
    <s v="ADMINISTRACION"/>
    <n v="1"/>
    <n v="110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NFU"/>
    <s v="CC15NFU"/>
    <n v="7.7777777777777779E-2"/>
    <n v="85555.555555555562"/>
    <n v="6"/>
    <n v="10"/>
    <x v="7"/>
    <s v="PERSONAL"/>
  </r>
  <r>
    <d v="2026-02-28T00:00:00"/>
    <s v="WORMS-RRHH"/>
    <s v="CUETO, DANIELA"/>
    <n v="-1100000"/>
    <s v="ADMINISTRACION"/>
    <n v="1"/>
    <n v="110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PILETAS"/>
    <s v="CC15PILETAS"/>
    <n v="7.7777777777777779E-2"/>
    <n v="85555.555555555562"/>
    <n v="7"/>
    <n v="10"/>
    <x v="8"/>
    <s v="PERSONAL"/>
  </r>
  <r>
    <d v="2026-02-28T00:00:00"/>
    <s v="WORMS-RRHH"/>
    <s v="CUETO, DANIELA"/>
    <n v="-1100000"/>
    <s v="ADMINISTRACION"/>
    <n v="1"/>
    <n v="110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REACTORES"/>
    <s v="CC15REACTORES"/>
    <n v="7.7777777777777779E-2"/>
    <n v="85555.555555555562"/>
    <n v="8"/>
    <n v="10"/>
    <x v="2"/>
    <s v="PERSONAL"/>
  </r>
  <r>
    <d v="2026-02-28T00:00:00"/>
    <s v="WORMS-RRHH"/>
    <s v="CUETO, DANIELA"/>
    <n v="-1100000"/>
    <s v="ADMINISTRACION"/>
    <n v="1"/>
    <n v="1100000"/>
    <s v="#RRHH"/>
    <s v="PERSONAL"/>
    <x v="0"/>
    <n v="0"/>
    <n v="0"/>
    <n v="0"/>
    <s v="CC15"/>
    <s v="gastos_rrhh"/>
    <n v="11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TIERRAS FILTRANTES"/>
    <s v="CC15TIERRAS FILTRANTES"/>
    <n v="0"/>
    <n v="0"/>
    <n v="9"/>
    <n v="10"/>
    <x v="9"/>
    <s v="PERSONAL"/>
  </r>
  <r>
    <d v="2026-02-06T00:00:00"/>
    <s v="Forciniti, Maria Alejandra(W)"/>
    <s v="FA-C 00002-00000816"/>
    <n v="-1095123"/>
    <s v="OC 0001-00003993: SERVICIOS_x000a_Soporte técnico"/>
    <n v="1"/>
    <n v="1095123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095123"/>
    <n v="1"/>
    <s v="APERTURADO POR EMPRESA"/>
    <s v="BACHAS"/>
    <s v="CC1BACHAS"/>
    <n v="3.2417236735101898E-2"/>
    <n v="35500.861545054999"/>
    <n v="1"/>
    <n v="13"/>
    <x v="1"/>
    <s v="SERVICIOS"/>
  </r>
  <r>
    <d v="2026-02-06T00:00:00"/>
    <s v="Forciniti, Maria Alejandra(W)"/>
    <s v="FA-C 00002-00000816"/>
    <n v="-1095123"/>
    <s v="OC 0001-00003993: SERVICIOS_x000a_Soporte técnico"/>
    <n v="1"/>
    <n v="1095123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095123"/>
    <n v="1"/>
    <s v="APERTURADO POR EMPRESA"/>
    <s v="CEREAL &amp; POLVILLO"/>
    <s v="CC1CEREAL &amp; POLVILLO"/>
    <n v="7.0597149630605652E-3"/>
    <n v="7731.2562294917752"/>
    <n v="2"/>
    <n v="13"/>
    <x v="4"/>
    <s v="SERVICIOS"/>
  </r>
  <r>
    <d v="2026-02-06T00:00:00"/>
    <s v="Forciniti, Maria Alejandra(W)"/>
    <s v="FA-C 00002-00000816"/>
    <n v="-1095123"/>
    <s v="OC 0001-00003993: SERVICIOS_x000a_Soporte técnico"/>
    <n v="1"/>
    <n v="1095123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095123"/>
    <n v="1"/>
    <s v="APERTURADO POR EMPRESA"/>
    <s v="COMPOST &amp; FERTILIZANTES"/>
    <s v="CC1COMPOST &amp; FERTILIZANTES"/>
    <n v="4.0653249223577111E-4"/>
    <n v="445.20308249471435"/>
    <n v="10"/>
    <n v="13"/>
    <x v="5"/>
    <s v="SERVICIOS"/>
  </r>
  <r>
    <d v="2026-02-06T00:00:00"/>
    <s v="Forciniti, Maria Alejandra(W)"/>
    <s v="FA-C 00002-00000816"/>
    <n v="-1095123"/>
    <s v="OC 0001-00003993: SERVICIOS_x000a_Soporte técnico"/>
    <n v="1"/>
    <n v="1095123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095123"/>
    <n v="1"/>
    <s v="APERTURADO POR EMPRESA"/>
    <s v="DISPOSICIÓN FINAL RESIDUOS LIQUIDOS"/>
    <s v="CC1DISPOSICIÓN FINAL RESIDUOS LIQUIDOS"/>
    <n v="5.9791078481547098E-2"/>
    <n v="65478.585239947301"/>
    <n v="3"/>
    <n v="13"/>
    <x v="3"/>
    <s v="SERVICIOS"/>
  </r>
  <r>
    <d v="2026-02-06T00:00:00"/>
    <s v="Forciniti, Maria Alejandra(W)"/>
    <s v="FA-C 00002-00000816"/>
    <n v="-1095123"/>
    <s v="OC 0001-00003993: SERVICIOS_x000a_Soporte técnico"/>
    <n v="1"/>
    <n v="1095123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095123"/>
    <n v="1"/>
    <s v="APERTURADO POR EMPRESA"/>
    <s v="DISPOSICIÓN FINAL RESIDUOS SOLIDOS"/>
    <s v="CC1DISPOSICIÓN FINAL RESIDUOS SOLIDOS"/>
    <n v="4.8738124634855849E-3"/>
    <n v="5337.4241264497241"/>
    <n v="4"/>
    <n v="13"/>
    <x v="6"/>
    <s v="SERVICIOS"/>
  </r>
  <r>
    <d v="2026-02-06T00:00:00"/>
    <s v="Forciniti, Maria Alejandra(W)"/>
    <s v="FA-C 00002-00000816"/>
    <n v="-1095123"/>
    <s v="OC 0001-00003993: SERVICIOS_x000a_Soporte técnico"/>
    <n v="1"/>
    <n v="1095123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095123"/>
    <n v="1"/>
    <s v="APERTURADO POR EMPRESA"/>
    <s v="EXPORTACION"/>
    <s v="CC1EXPORTACION"/>
    <n v="0.73411048911804788"/>
    <n v="803941.28117442399"/>
    <n v="5"/>
    <n v="13"/>
    <x v="0"/>
    <s v="SERVICIOS"/>
  </r>
  <r>
    <d v="2026-02-06T00:00:00"/>
    <s v="Forciniti, Maria Alejandra(W)"/>
    <s v="FA-C 00002-00000816"/>
    <n v="-1095123"/>
    <s v="OC 0001-00003993: SERVICIOS_x000a_Soporte técnico"/>
    <n v="1"/>
    <n v="1095123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095123"/>
    <n v="1"/>
    <s v="APERTURADO POR EMPRESA"/>
    <s v="NFU"/>
    <s v="CC1NFU"/>
    <n v="1.4065386597374174E-2"/>
    <n v="15403.328366676196"/>
    <n v="6"/>
    <n v="13"/>
    <x v="7"/>
    <s v="SERVICIOS"/>
  </r>
  <r>
    <d v="2026-02-06T00:00:00"/>
    <s v="Forciniti, Maria Alejandra(W)"/>
    <s v="FA-C 00002-00000816"/>
    <n v="-1095123"/>
    <s v="OC 0001-00003993: SERVICIOS_x000a_Soporte técnico"/>
    <n v="1"/>
    <n v="1095123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095123"/>
    <n v="1"/>
    <s v="APERTURADO POR EMPRESA"/>
    <s v="PILETAS"/>
    <s v="CC1PILETAS"/>
    <n v="0.10760032914202722"/>
    <n v="117835.59525100427"/>
    <n v="7"/>
    <n v="13"/>
    <x v="8"/>
    <s v="SERVICIOS"/>
  </r>
  <r>
    <d v="2026-02-06T00:00:00"/>
    <s v="Forciniti, Maria Alejandra(W)"/>
    <s v="FA-C 00002-00000816"/>
    <n v="-1095123"/>
    <s v="OC 0001-00003993: SERVICIOS_x000a_Soporte técnico"/>
    <n v="1"/>
    <n v="1095123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095123"/>
    <n v="1"/>
    <s v="APERTURADO POR EMPRESA"/>
    <s v="REACTORES"/>
    <s v="CC1REACTORES"/>
    <n v="3.9675420007119738E-2"/>
    <n v="43449.464984456987"/>
    <n v="8"/>
    <n v="13"/>
    <x v="2"/>
    <s v="SERVICIOS"/>
  </r>
  <r>
    <d v="2026-02-06T00:00:00"/>
    <s v="Forciniti, Maria Alejandra(W)"/>
    <s v="FA-C 00002-00000816"/>
    <n v="-1095123"/>
    <s v="OC 0001-00003993: SERVICIOS_x000a_Soporte técnico"/>
    <n v="1"/>
    <n v="1095123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1095123"/>
    <n v="1"/>
    <s v="APERTURADO POR EMPRESA"/>
    <s v="TIERRAS FILTRANTES"/>
    <s v="CC1TIERRAS FILTRANTES"/>
    <n v="0"/>
    <n v="0"/>
    <n v="9"/>
    <n v="13"/>
    <x v="9"/>
    <s v="SERVICIOS"/>
  </r>
  <r>
    <d v="2026-02-28T00:00:00"/>
    <s v="WORMS-RRHH"/>
    <s v="MANSILLA CARLOS ANDRES"/>
    <n v="-1062007.5247"/>
    <s v="NFU"/>
    <n v="1"/>
    <n v="1062007.5246731269"/>
    <s v="#RRHH"/>
    <s v="PERSONAL"/>
    <x v="0"/>
    <n v="0"/>
    <n v="0"/>
    <n v="0"/>
    <s v="CC7"/>
    <s v="gastos_rrhh"/>
    <n v="2"/>
    <s v="NFU"/>
    <n v="1"/>
    <n v="-1062007.5247"/>
    <n v="1"/>
    <s v="APERTURADO POR EMPRESA"/>
    <s v="NFU"/>
    <s v="CC7NFU"/>
    <n v="1"/>
    <n v="1062007.5247"/>
    <n v="6"/>
    <n v="10"/>
    <x v="7"/>
    <s v="PERSONAL"/>
  </r>
  <r>
    <d v="2026-02-28T00:00:00"/>
    <s v="WORMS-RRHH"/>
    <s v="PEREZ, CESAR IGNACIO"/>
    <n v="-1059283.1984999999"/>
    <s v="NFU"/>
    <n v="1"/>
    <n v="1059283.1984931263"/>
    <s v="#RRHH"/>
    <s v="PERSONAL"/>
    <x v="0"/>
    <n v="0"/>
    <n v="0"/>
    <n v="0"/>
    <s v="CC7"/>
    <s v="gastos_rrhh"/>
    <n v="2"/>
    <s v="NFU"/>
    <n v="1"/>
    <n v="-1059283.1984999999"/>
    <n v="1"/>
    <s v="APERTURADO POR EMPRESA"/>
    <s v="NFU"/>
    <s v="CC7NFU"/>
    <n v="1"/>
    <n v="1059283.1984999999"/>
    <n v="6"/>
    <n v="10"/>
    <x v="7"/>
    <s v="PERSONAL"/>
  </r>
  <r>
    <d v="2026-02-28T00:00:00"/>
    <s v="WORMS-RRHH"/>
    <s v="PRIETO DIONICIO HECTOR"/>
    <n v="-1049898.2714"/>
    <s v="NFU"/>
    <n v="1"/>
    <n v="1049898.2714331266"/>
    <s v="#RRHH"/>
    <s v="PERSONAL"/>
    <x v="0"/>
    <n v="0"/>
    <n v="0"/>
    <n v="0"/>
    <s v="CC7"/>
    <s v="gastos_rrhh"/>
    <n v="2"/>
    <s v="NFU"/>
    <n v="1"/>
    <n v="-1049898.2714"/>
    <n v="1"/>
    <s v="APERTURADO POR EMPRESA"/>
    <s v="NFU"/>
    <s v="CC7NFU"/>
    <n v="1"/>
    <n v="1049898.2714"/>
    <n v="6"/>
    <n v="10"/>
    <x v="7"/>
    <s v="PERSONAL"/>
  </r>
  <r>
    <d v="2026-02-28T00:00:00"/>
    <s v="WORMS-RRHH"/>
    <s v="MORENO JUAN PABLO"/>
    <n v="-1031623.7943"/>
    <s v="REACTOR"/>
    <n v="1"/>
    <n v="1031623.7943131266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31623.7943"/>
    <n v="1"/>
    <s v="APERTURADO POR EMPRESA"/>
    <s v="BACHAS"/>
    <s v="CC15BACHAS"/>
    <n v="7.7777777777777779E-2"/>
    <n v="80237.406223333324"/>
    <n v="1"/>
    <n v="10"/>
    <x v="1"/>
    <s v="PERSONAL"/>
  </r>
  <r>
    <d v="2026-02-28T00:00:00"/>
    <s v="WORMS-RRHH"/>
    <s v="MORENO JUAN PABLO"/>
    <n v="-1031623.7943"/>
    <s v="REACTOR"/>
    <n v="1"/>
    <n v="1031623.7943131266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31623.7943"/>
    <n v="1"/>
    <s v="APERTURADO POR EMPRESA"/>
    <s v="CEREAL Y POLVILLO"/>
    <s v="CC15CEREAL Y POLVILLO"/>
    <n v="7.7777777777777779E-2"/>
    <n v="80237.406223333324"/>
    <n v="2"/>
    <n v="10"/>
    <x v="4"/>
    <s v="PERSONAL"/>
  </r>
  <r>
    <d v="2026-02-28T00:00:00"/>
    <s v="WORMS-RRHH"/>
    <s v="MORENO JUAN PABLO"/>
    <n v="-1031623.7943"/>
    <s v="REACTOR"/>
    <n v="1"/>
    <n v="1031623.7943131266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31623.7943"/>
    <n v="1"/>
    <s v="APERTURADO POR EMPRESA"/>
    <s v="COMPOST Y FERTILIZANTES"/>
    <s v="CC15COMPOST Y FERTILIZANTES"/>
    <n v="7.7777777777777779E-2"/>
    <n v="80237.406223333324"/>
    <n v="10"/>
    <n v="10"/>
    <x v="5"/>
    <s v="PERSONAL"/>
  </r>
  <r>
    <d v="2026-02-28T00:00:00"/>
    <s v="WORMS-RRHH"/>
    <s v="MORENO JUAN PABLO"/>
    <n v="-1031623.7943"/>
    <s v="REACTOR"/>
    <n v="1"/>
    <n v="1031623.7943131266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31623.7943"/>
    <n v="1"/>
    <s v="APERTURADO POR EMPRESA"/>
    <s v="DISPOSICION FINAL DE R. LIQUIDOS"/>
    <s v="CC15DISPOSICION FINAL DE R. LIQUIDOS"/>
    <n v="7.7777777777777779E-2"/>
    <n v="80237.406223333324"/>
    <n v="3"/>
    <n v="10"/>
    <x v="3"/>
    <s v="PERSONAL"/>
  </r>
  <r>
    <d v="2026-02-28T00:00:00"/>
    <s v="WORMS-RRHH"/>
    <s v="MORENO JUAN PABLO"/>
    <n v="-1031623.7943"/>
    <s v="REACTOR"/>
    <n v="1"/>
    <n v="1031623.7943131266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31623.7943"/>
    <n v="1"/>
    <s v="APERTURADO POR EMPRESA"/>
    <s v="DISPOSICION FINAL DE R. SOLIDOS"/>
    <s v="CC15DISPOSICION FINAL DE R. SOLIDOS"/>
    <n v="7.7777777777777779E-2"/>
    <n v="80237.406223333324"/>
    <n v="4"/>
    <n v="10"/>
    <x v="6"/>
    <s v="PERSONAL"/>
  </r>
  <r>
    <d v="2026-02-28T00:00:00"/>
    <s v="WORMS-RRHH"/>
    <s v="MORENO JUAN PABLO"/>
    <n v="-1031623.7943"/>
    <s v="REACTOR"/>
    <n v="1"/>
    <n v="1031623.7943131266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31623.7943"/>
    <n v="1"/>
    <s v="APERTURADO POR EMPRESA"/>
    <s v="EXPORTACION"/>
    <s v="CC15EXPORTACION"/>
    <n v="7.7777777777777779E-2"/>
    <n v="80237.406223333324"/>
    <n v="5"/>
    <n v="10"/>
    <x v="0"/>
    <s v="PERSONAL"/>
  </r>
  <r>
    <d v="2026-02-28T00:00:00"/>
    <s v="WORMS-RRHH"/>
    <s v="MORENO JUAN PABLO"/>
    <n v="-1031623.7943"/>
    <s v="REACTOR"/>
    <n v="1"/>
    <n v="1031623.7943131266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31623.7943"/>
    <n v="1"/>
    <s v="APERTURADO POR EMPRESA"/>
    <s v="NFU"/>
    <s v="CC15NFU"/>
    <n v="7.7777777777777779E-2"/>
    <n v="80237.406223333324"/>
    <n v="6"/>
    <n v="10"/>
    <x v="7"/>
    <s v="PERSONAL"/>
  </r>
  <r>
    <d v="2026-02-28T00:00:00"/>
    <s v="WORMS-RRHH"/>
    <s v="MORENO JUAN PABLO"/>
    <n v="-1031623.7943"/>
    <s v="REACTOR"/>
    <n v="1"/>
    <n v="1031623.7943131266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31623.7943"/>
    <n v="1"/>
    <s v="APERTURADO POR EMPRESA"/>
    <s v="PILETAS"/>
    <s v="CC15PILETAS"/>
    <n v="7.7777777777777779E-2"/>
    <n v="80237.406223333324"/>
    <n v="7"/>
    <n v="10"/>
    <x v="8"/>
    <s v="PERSONAL"/>
  </r>
  <r>
    <d v="2026-02-28T00:00:00"/>
    <s v="WORMS-RRHH"/>
    <s v="MORENO JUAN PABLO"/>
    <n v="-1031623.7943"/>
    <s v="REACTOR"/>
    <n v="1"/>
    <n v="1031623.7943131266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31623.7943"/>
    <n v="1"/>
    <s v="APERTURADO POR EMPRESA"/>
    <s v="REACTORES"/>
    <s v="CC15REACTORES"/>
    <n v="7.7777777777777779E-2"/>
    <n v="80237.406223333324"/>
    <n v="8"/>
    <n v="10"/>
    <x v="2"/>
    <s v="PERSONAL"/>
  </r>
  <r>
    <d v="2026-02-28T00:00:00"/>
    <s v="WORMS-RRHH"/>
    <s v="MORENO JUAN PABLO"/>
    <n v="-1031623.7943"/>
    <s v="REACTOR"/>
    <n v="1"/>
    <n v="1031623.7943131266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31623.7943"/>
    <n v="1"/>
    <s v="APERTURADO POR EMPRESA"/>
    <s v="TIERRAS FILTRANTES"/>
    <s v="CC15TIERRAS FILTRANTES"/>
    <n v="0"/>
    <n v="0"/>
    <n v="9"/>
    <n v="10"/>
    <x v="9"/>
    <s v="PERSONAL"/>
  </r>
  <r>
    <d v="2026-02-28T00:00:00"/>
    <s v="WORMS-RRHH"/>
    <s v="MORENO ENZO"/>
    <n v="-1031623.7943"/>
    <s v="NFU"/>
    <n v="1"/>
    <n v="1031623.7943131266"/>
    <s v="#RRHH"/>
    <s v="PERSONAL"/>
    <x v="0"/>
    <n v="0"/>
    <n v="0"/>
    <n v="0"/>
    <s v="CC7"/>
    <s v="gastos_produccion"/>
    <n v="2"/>
    <s v="NFU"/>
    <n v="1"/>
    <n v="-1031623.7943"/>
    <n v="1"/>
    <s v="APERTURADO POR EMPRESA"/>
    <s v="NFU"/>
    <s v="CC7NFU"/>
    <n v="1"/>
    <n v="1031623.7943"/>
    <n v="6"/>
    <n v="10"/>
    <x v="7"/>
    <s v="PERSONAL"/>
  </r>
  <r>
    <d v="2026-02-28T00:00:00"/>
    <s v="WORMS-RRHH"/>
    <s v="NIZ, GERMAN RODRIGO"/>
    <n v="-1029415.9402"/>
    <s v="NFU"/>
    <n v="1"/>
    <n v="1029415.9401531266"/>
    <s v="#RRHH"/>
    <s v="PERSONAL"/>
    <x v="0"/>
    <n v="0"/>
    <n v="0"/>
    <n v="0"/>
    <s v="CC7"/>
    <s v="gastos_rrhh"/>
    <n v="2"/>
    <s v="NFU"/>
    <n v="1"/>
    <n v="-1029415.9402"/>
    <n v="1"/>
    <s v="APERTURADO POR EMPRESA"/>
    <s v="NFU"/>
    <s v="CC7NFU"/>
    <n v="1"/>
    <n v="1029415.9402"/>
    <n v="6"/>
    <n v="10"/>
    <x v="7"/>
    <s v="PERSONAL"/>
  </r>
  <r>
    <d v="2026-02-08T00:00:00"/>
    <s v="Cina, Dario Ruben"/>
    <s v="FA-A 00002-00000006"/>
    <n v="-1028500"/>
    <s v="OC 0001-00004428: INVERSION_x000a_Perforaciones"/>
    <n v="2"/>
    <n v="42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8500"/>
    <n v="2"/>
    <s v="APERTURADO POR EMPRESA"/>
    <s v="BACHAS"/>
    <s v="CC1BACHAS"/>
    <n v="3.2417236735101898E-2"/>
    <n v="33341.127982052305"/>
    <n v="1"/>
    <s v="CAPEX"/>
    <x v="1"/>
    <s v="INVERSION"/>
  </r>
  <r>
    <d v="2026-02-08T00:00:00"/>
    <s v="Cina, Dario Ruben"/>
    <s v="FA-A 00002-00000006"/>
    <n v="-1028500"/>
    <s v="OC 0001-00004428: INVERSION_x000a_Perforaciones"/>
    <n v="2"/>
    <n v="42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8500"/>
    <n v="2"/>
    <s v="APERTURADO POR EMPRESA"/>
    <s v="CEREAL &amp; POLVILLO"/>
    <s v="CC1CEREAL &amp; POLVILLO"/>
    <n v="7.0597149630605652E-3"/>
    <n v="7260.9168395077913"/>
    <n v="2"/>
    <s v="CAPEX"/>
    <x v="4"/>
    <s v="INVERSION"/>
  </r>
  <r>
    <d v="2026-02-08T00:00:00"/>
    <s v="Cina, Dario Ruben"/>
    <s v="FA-A 00002-00000006"/>
    <n v="-1028500"/>
    <s v="OC 0001-00004428: INVERSION_x000a_Perforaciones"/>
    <n v="2"/>
    <n v="42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8500"/>
    <n v="2"/>
    <s v="APERTURADO POR EMPRESA"/>
    <s v="COMPOST &amp; FERTILIZANTES"/>
    <s v="CC1COMPOST &amp; FERTILIZANTES"/>
    <n v="4.0653249223577111E-4"/>
    <n v="418.11866826449057"/>
    <n v="10"/>
    <s v="CAPEX"/>
    <x v="5"/>
    <s v="INVERSION"/>
  </r>
  <r>
    <d v="2026-02-08T00:00:00"/>
    <s v="Cina, Dario Ruben"/>
    <s v="FA-A 00002-00000006"/>
    <n v="-1028500"/>
    <s v="OC 0001-00004428: INVERSION_x000a_Perforaciones"/>
    <n v="2"/>
    <n v="42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8500"/>
    <n v="2"/>
    <s v="APERTURADO POR EMPRESA"/>
    <s v="DISPOSICIÓN FINAL RESIDUOS LIQUIDOS"/>
    <s v="CC1DISPOSICIÓN FINAL RESIDUOS LIQUIDOS"/>
    <n v="5.9791078481547098E-2"/>
    <n v="61495.124218271194"/>
    <n v="3"/>
    <s v="CAPEX"/>
    <x v="3"/>
    <s v="INVERSION"/>
  </r>
  <r>
    <d v="2026-02-08T00:00:00"/>
    <s v="Cina, Dario Ruben"/>
    <s v="FA-A 00002-00000006"/>
    <n v="-1028500"/>
    <s v="OC 0001-00004428: INVERSION_x000a_Perforaciones"/>
    <n v="2"/>
    <n v="42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8500"/>
    <n v="2"/>
    <s v="APERTURADO POR EMPRESA"/>
    <s v="DISPOSICIÓN FINAL RESIDUOS SOLIDOS"/>
    <s v="CC1DISPOSICIÓN FINAL RESIDUOS SOLIDOS"/>
    <n v="4.8738124634855849E-3"/>
    <n v="5012.7161186949243"/>
    <n v="4"/>
    <s v="CAPEX"/>
    <x v="6"/>
    <s v="INVERSION"/>
  </r>
  <r>
    <d v="2026-02-08T00:00:00"/>
    <s v="Cina, Dario Ruben"/>
    <s v="FA-A 00002-00000006"/>
    <n v="-1028500"/>
    <s v="OC 0001-00004428: INVERSION_x000a_Perforaciones"/>
    <n v="2"/>
    <n v="42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8500"/>
    <n v="2"/>
    <s v="APERTURADO POR EMPRESA"/>
    <s v="EXPORTACION"/>
    <s v="CC1EXPORTACION"/>
    <n v="0.73411048911804788"/>
    <n v="755032.63805791223"/>
    <n v="5"/>
    <s v="CAPEX"/>
    <x v="0"/>
    <s v="INVERSION"/>
  </r>
  <r>
    <d v="2026-02-08T00:00:00"/>
    <s v="Cina, Dario Ruben"/>
    <s v="FA-A 00002-00000006"/>
    <n v="-1028500"/>
    <s v="OC 0001-00004428: INVERSION_x000a_Perforaciones"/>
    <n v="2"/>
    <n v="42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8500"/>
    <n v="2"/>
    <s v="APERTURADO POR EMPRESA"/>
    <s v="NFU"/>
    <s v="CC1NFU"/>
    <n v="1.4065386597374174E-2"/>
    <n v="14466.250115399338"/>
    <n v="6"/>
    <s v="CAPEX"/>
    <x v="7"/>
    <s v="INVERSION"/>
  </r>
  <r>
    <d v="2026-02-08T00:00:00"/>
    <s v="Cina, Dario Ruben"/>
    <s v="FA-A 00002-00000006"/>
    <n v="-1028500"/>
    <s v="OC 0001-00004428: INVERSION_x000a_Perforaciones"/>
    <n v="2"/>
    <n v="42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8500"/>
    <n v="2"/>
    <s v="APERTURADO POR EMPRESA"/>
    <s v="PILETAS"/>
    <s v="CC1PILETAS"/>
    <n v="0.10760032914202722"/>
    <n v="110666.93852257499"/>
    <n v="7"/>
    <s v="CAPEX"/>
    <x v="8"/>
    <s v="INVERSION"/>
  </r>
  <r>
    <d v="2026-02-08T00:00:00"/>
    <s v="Cina, Dario Ruben"/>
    <s v="FA-A 00002-00000006"/>
    <n v="-1028500"/>
    <s v="OC 0001-00004428: INVERSION_x000a_Perforaciones"/>
    <n v="2"/>
    <n v="42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8500"/>
    <n v="2"/>
    <s v="APERTURADO POR EMPRESA"/>
    <s v="REACTORES"/>
    <s v="CC1REACTORES"/>
    <n v="3.9675420007119738E-2"/>
    <n v="40806.169477322648"/>
    <n v="8"/>
    <s v="CAPEX"/>
    <x v="2"/>
    <s v="INVERSION"/>
  </r>
  <r>
    <d v="2026-02-08T00:00:00"/>
    <s v="Cina, Dario Ruben"/>
    <s v="FA-A 00002-00000006"/>
    <n v="-1028500"/>
    <s v="OC 0001-00004428: INVERSION_x000a_Perforaciones"/>
    <n v="2"/>
    <n v="42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28500"/>
    <n v="2"/>
    <s v="APERTURADO POR EMPRESA"/>
    <s v="TIERRAS FILTRANTES"/>
    <s v="CC1TIERRAS FILTRANTES"/>
    <n v="0"/>
    <n v="0"/>
    <n v="9"/>
    <s v="CAPEX"/>
    <x v="9"/>
    <s v="INVERSION"/>
  </r>
  <r>
    <d v="2026-02-28T00:00:00"/>
    <s v="WORMS-RRHH"/>
    <s v="ABAD, GONZALO"/>
    <n v="-1000000"/>
    <s v="ADMINISTRACION"/>
    <n v="1"/>
    <n v="1000000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00000"/>
    <n v="1"/>
    <s v="APERTURADO POR EMPRESA"/>
    <s v="BACHAS"/>
    <s v="CC15BACHAS"/>
    <n v="7.7777777777777779E-2"/>
    <n v="77777.777777777781"/>
    <n v="1"/>
    <n v="10"/>
    <x v="1"/>
    <s v="PERSONAL"/>
  </r>
  <r>
    <d v="2026-02-28T00:00:00"/>
    <s v="WORMS-RRHH"/>
    <s v="ABAD, GONZALO"/>
    <n v="-1000000"/>
    <s v="ADMINISTRACION"/>
    <n v="1"/>
    <n v="1000000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00000"/>
    <n v="1"/>
    <s v="APERTURADO POR EMPRESA"/>
    <s v="CEREAL Y POLVILLO"/>
    <s v="CC15CEREAL Y POLVILLO"/>
    <n v="7.7777777777777779E-2"/>
    <n v="77777.777777777781"/>
    <n v="2"/>
    <n v="10"/>
    <x v="4"/>
    <s v="PERSONAL"/>
  </r>
  <r>
    <d v="2026-02-28T00:00:00"/>
    <s v="WORMS-RRHH"/>
    <s v="ABAD, GONZALO"/>
    <n v="-1000000"/>
    <s v="ADMINISTRACION"/>
    <n v="1"/>
    <n v="1000000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00000"/>
    <n v="1"/>
    <s v="APERTURADO POR EMPRESA"/>
    <s v="COMPOST Y FERTILIZANTES"/>
    <s v="CC15COMPOST Y FERTILIZANTES"/>
    <n v="7.7777777777777779E-2"/>
    <n v="77777.777777777781"/>
    <n v="10"/>
    <n v="10"/>
    <x v="5"/>
    <s v="PERSONAL"/>
  </r>
  <r>
    <d v="2026-02-28T00:00:00"/>
    <s v="WORMS-RRHH"/>
    <s v="ABAD, GONZALO"/>
    <n v="-1000000"/>
    <s v="ADMINISTRACION"/>
    <n v="1"/>
    <n v="1000000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00000"/>
    <n v="1"/>
    <s v="APERTURADO POR EMPRESA"/>
    <s v="DISPOSICION FINAL DE R. LIQUIDOS"/>
    <s v="CC15DISPOSICION FINAL DE R. LIQUIDOS"/>
    <n v="7.7777777777777779E-2"/>
    <n v="77777.777777777781"/>
    <n v="3"/>
    <n v="10"/>
    <x v="3"/>
    <s v="PERSONAL"/>
  </r>
  <r>
    <d v="2026-02-28T00:00:00"/>
    <s v="WORMS-RRHH"/>
    <s v="ABAD, GONZALO"/>
    <n v="-1000000"/>
    <s v="ADMINISTRACION"/>
    <n v="1"/>
    <n v="1000000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00000"/>
    <n v="1"/>
    <s v="APERTURADO POR EMPRESA"/>
    <s v="DISPOSICION FINAL DE R. SOLIDOS"/>
    <s v="CC15DISPOSICION FINAL DE R. SOLIDOS"/>
    <n v="7.7777777777777779E-2"/>
    <n v="77777.777777777781"/>
    <n v="4"/>
    <n v="10"/>
    <x v="6"/>
    <s v="PERSONAL"/>
  </r>
  <r>
    <d v="2026-02-28T00:00:00"/>
    <s v="WORMS-RRHH"/>
    <s v="ABAD, GONZALO"/>
    <n v="-1000000"/>
    <s v="ADMINISTRACION"/>
    <n v="1"/>
    <n v="1000000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00000"/>
    <n v="1"/>
    <s v="APERTURADO POR EMPRESA"/>
    <s v="EXPORTACION"/>
    <s v="CC15EXPORTACION"/>
    <n v="7.7777777777777779E-2"/>
    <n v="77777.777777777781"/>
    <n v="5"/>
    <n v="10"/>
    <x v="0"/>
    <s v="PERSONAL"/>
  </r>
  <r>
    <d v="2026-02-28T00:00:00"/>
    <s v="WORMS-RRHH"/>
    <s v="ABAD, GONZALO"/>
    <n v="-1000000"/>
    <s v="ADMINISTRACION"/>
    <n v="1"/>
    <n v="1000000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00000"/>
    <n v="1"/>
    <s v="APERTURADO POR EMPRESA"/>
    <s v="NFU"/>
    <s v="CC15NFU"/>
    <n v="7.7777777777777779E-2"/>
    <n v="77777.777777777781"/>
    <n v="6"/>
    <n v="10"/>
    <x v="7"/>
    <s v="PERSONAL"/>
  </r>
  <r>
    <d v="2026-02-28T00:00:00"/>
    <s v="WORMS-RRHH"/>
    <s v="ABAD, GONZALO"/>
    <n v="-1000000"/>
    <s v="ADMINISTRACION"/>
    <n v="1"/>
    <n v="1000000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00000"/>
    <n v="1"/>
    <s v="APERTURADO POR EMPRESA"/>
    <s v="PILETAS"/>
    <s v="CC15PILETAS"/>
    <n v="7.7777777777777779E-2"/>
    <n v="77777.777777777781"/>
    <n v="7"/>
    <n v="10"/>
    <x v="8"/>
    <s v="PERSONAL"/>
  </r>
  <r>
    <d v="2026-02-28T00:00:00"/>
    <s v="WORMS-RRHH"/>
    <s v="ABAD, GONZALO"/>
    <n v="-1000000"/>
    <s v="ADMINISTRACION"/>
    <n v="1"/>
    <n v="1000000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00000"/>
    <n v="1"/>
    <s v="APERTURADO POR EMPRESA"/>
    <s v="REACTORES"/>
    <s v="CC15REACTORES"/>
    <n v="7.7777777777777779E-2"/>
    <n v="77777.777777777781"/>
    <n v="8"/>
    <n v="10"/>
    <x v="2"/>
    <s v="PERSONAL"/>
  </r>
  <r>
    <d v="2026-02-28T00:00:00"/>
    <s v="WORMS-RRHH"/>
    <s v="ABAD, GONZALO"/>
    <n v="-1000000"/>
    <s v="ADMINISTRACION"/>
    <n v="1"/>
    <n v="1000000"/>
    <s v="#RRHH"/>
    <s v="PERSONAL"/>
    <x v="0"/>
    <n v="0"/>
    <n v="0"/>
    <n v="0"/>
    <s v="CC15"/>
    <s v="gastos_produccion"/>
    <n v="11"/>
    <s v="BACHAS, CEREAL Y POLVILLO, COMPOST Y FERTILIZANTES, DISPOSICION FINAL DE R. LIQUIDOS, DISPOSICION FINAL DE R. SOLIDOS, EXPORTACION, NFU, PILETAS, REACTORES, TIERRAS FILTRANTES"/>
    <n v="1"/>
    <n v="-1000000"/>
    <n v="1"/>
    <s v="APERTURADO POR EMPRESA"/>
    <s v="TIERRAS FILTRANTES"/>
    <s v="CC15TIERRAS FILTRANTES"/>
    <n v="0"/>
    <n v="0"/>
    <n v="9"/>
    <n v="10"/>
    <x v="9"/>
    <s v="PERSONAL"/>
  </r>
  <r>
    <d v="2026-02-04T00:00:00"/>
    <s v="Telmex Argentina Sa"/>
    <s v="FA-A 00070-00343041"/>
    <n v="-946302.64"/>
    <s v="OC 0001-00003864: SERVICIOS_x000a_Internet "/>
    <n v="1"/>
    <n v="782068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6302.64"/>
    <n v="1"/>
    <s v="APERTURADO POR EMPRESA"/>
    <s v="BACHAS"/>
    <s v="CC1BACHAS"/>
    <n v="3.2417236735101898E-2"/>
    <n v="30676.516703931906"/>
    <n v="1"/>
    <n v="13"/>
    <x v="1"/>
    <s v="SERVICIOS"/>
  </r>
  <r>
    <d v="2026-02-04T00:00:00"/>
    <s v="Telmex Argentina Sa"/>
    <s v="FA-A 00070-00343041"/>
    <n v="-946302.64"/>
    <s v="OC 0001-00003864: SERVICIOS_x000a_Internet "/>
    <n v="1"/>
    <n v="782068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6302.64"/>
    <n v="1"/>
    <s v="APERTURADO POR EMPRESA"/>
    <s v="CEREAL &amp; POLVILLO"/>
    <s v="CC1CEREAL &amp; POLVILLO"/>
    <n v="7.0597149630605652E-3"/>
    <n v="6680.6269071917159"/>
    <n v="2"/>
    <n v="13"/>
    <x v="4"/>
    <s v="SERVICIOS"/>
  </r>
  <r>
    <d v="2026-02-04T00:00:00"/>
    <s v="Telmex Argentina Sa"/>
    <s v="FA-A 00070-00343041"/>
    <n v="-946302.64"/>
    <s v="OC 0001-00003864: SERVICIOS_x000a_Internet "/>
    <n v="1"/>
    <n v="782068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6302.64"/>
    <n v="1"/>
    <s v="APERTURADO POR EMPRESA"/>
    <s v="COMPOST &amp; FERTILIZANTES"/>
    <s v="CC1COMPOST &amp; FERTILIZANTES"/>
    <n v="4.0653249223577111E-4"/>
    <n v="384.70277064848972"/>
    <n v="10"/>
    <n v="13"/>
    <x v="5"/>
    <s v="SERVICIOS"/>
  </r>
  <r>
    <d v="2026-02-04T00:00:00"/>
    <s v="Telmex Argentina Sa"/>
    <s v="FA-A 00070-00343041"/>
    <n v="-946302.64"/>
    <s v="OC 0001-00003864: SERVICIOS_x000a_Internet "/>
    <n v="1"/>
    <n v="782068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6302.64"/>
    <n v="1"/>
    <s v="APERTURADO POR EMPRESA"/>
    <s v="DISPOSICIÓN FINAL RESIDUOS LIQUIDOS"/>
    <s v="CC1DISPOSICIÓN FINAL RESIDUOS LIQUIDOS"/>
    <n v="5.9791078481547098E-2"/>
    <n v="56580.455415535209"/>
    <n v="3"/>
    <n v="13"/>
    <x v="3"/>
    <s v="SERVICIOS"/>
  </r>
  <r>
    <d v="2026-02-04T00:00:00"/>
    <s v="Telmex Argentina Sa"/>
    <s v="FA-A 00070-00343041"/>
    <n v="-946302.64"/>
    <s v="OC 0001-00003864: SERVICIOS_x000a_Internet "/>
    <n v="1"/>
    <n v="782068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6302.64"/>
    <n v="1"/>
    <s v="APERTURADO POR EMPRESA"/>
    <s v="DISPOSICIÓN FINAL RESIDUOS SOLIDOS"/>
    <s v="CC1DISPOSICIÓN FINAL RESIDUOS SOLIDOS"/>
    <n v="4.8738124634855849E-3"/>
    <n v="4612.101601061313"/>
    <n v="4"/>
    <n v="13"/>
    <x v="6"/>
    <s v="SERVICIOS"/>
  </r>
  <r>
    <d v="2026-02-04T00:00:00"/>
    <s v="Telmex Argentina Sa"/>
    <s v="FA-A 00070-00343041"/>
    <n v="-946302.64"/>
    <s v="OC 0001-00003864: SERVICIOS_x000a_Internet "/>
    <n v="1"/>
    <n v="782068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6302.64"/>
    <n v="1"/>
    <s v="APERTURADO POR EMPRESA"/>
    <s v="EXPORTACION"/>
    <s v="CC1EXPORTACION"/>
    <n v="0.73411048911804788"/>
    <n v="694690.69390409999"/>
    <n v="5"/>
    <n v="13"/>
    <x v="0"/>
    <s v="SERVICIOS"/>
  </r>
  <r>
    <d v="2026-02-04T00:00:00"/>
    <s v="Telmex Argentina Sa"/>
    <s v="FA-A 00070-00343041"/>
    <n v="-946302.64"/>
    <s v="OC 0001-00003864: SERVICIOS_x000a_Internet "/>
    <n v="1"/>
    <n v="782068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6302.64"/>
    <n v="1"/>
    <s v="APERTURADO POR EMPRESA"/>
    <s v="NFU"/>
    <s v="CC1NFU"/>
    <n v="1.4065386597374174E-2"/>
    <n v="13310.112469715797"/>
    <n v="6"/>
    <n v="13"/>
    <x v="7"/>
    <s v="SERVICIOS"/>
  </r>
  <r>
    <d v="2026-02-04T00:00:00"/>
    <s v="Telmex Argentina Sa"/>
    <s v="FA-A 00070-00343041"/>
    <n v="-946302.64"/>
    <s v="OC 0001-00003864: SERVICIOS_x000a_Internet "/>
    <n v="1"/>
    <n v="782068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6302.64"/>
    <n v="1"/>
    <s v="APERTURADO POR EMPRESA"/>
    <s v="PILETAS"/>
    <s v="CC1PILETAS"/>
    <n v="0.10760032914202722"/>
    <n v="101822.47553196929"/>
    <n v="7"/>
    <n v="13"/>
    <x v="8"/>
    <s v="SERVICIOS"/>
  </r>
  <r>
    <d v="2026-02-04T00:00:00"/>
    <s v="Telmex Argentina Sa"/>
    <s v="FA-A 00070-00343041"/>
    <n v="-946302.64"/>
    <s v="OC 0001-00003864: SERVICIOS_x000a_Internet "/>
    <n v="1"/>
    <n v="782068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6302.64"/>
    <n v="1"/>
    <s v="APERTURADO POR EMPRESA"/>
    <s v="REACTORES"/>
    <s v="CC1REACTORES"/>
    <n v="3.9675420007119738E-2"/>
    <n v="37544.954695846231"/>
    <n v="8"/>
    <n v="13"/>
    <x v="2"/>
    <s v="SERVICIOS"/>
  </r>
  <r>
    <d v="2026-02-04T00:00:00"/>
    <s v="Telmex Argentina Sa"/>
    <s v="FA-A 00070-00343041"/>
    <n v="-946302.64"/>
    <s v="OC 0001-00003864: SERVICIOS_x000a_Internet "/>
    <n v="1"/>
    <n v="782068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46302.64"/>
    <n v="1"/>
    <s v="APERTURADO POR EMPRESA"/>
    <s v="TIERRAS FILTRANTES"/>
    <s v="CC1TIERRAS FILTRANTES"/>
    <n v="0"/>
    <n v="0"/>
    <n v="9"/>
    <n v="13"/>
    <x v="9"/>
    <s v="SERVICIOS"/>
  </r>
  <r>
    <d v="2026-02-22T00:00:00"/>
    <s v="Picatto, Santiago"/>
    <s v="FA-A 00002-00004585"/>
    <n v="-942493.2"/>
    <s v="INSUMOS_x000a_pipeta-papel PH-aquametric"/>
    <n v="1"/>
    <n v="778920"/>
    <s v="UN "/>
    <s v="INSUM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942493.2"/>
    <n v="1"/>
    <s v="APERTURADO POR EMPRESA"/>
    <s v="BACHAS"/>
    <s v="CC1BACHAS"/>
    <n v="3.2417236735101898E-2"/>
    <n v="30553.025185623737"/>
    <n v="1"/>
    <n v="5"/>
    <x v="1"/>
    <s v="INSUMOS"/>
  </r>
  <r>
    <d v="2026-02-22T00:00:00"/>
    <s v="Picatto, Santiago"/>
    <s v="FA-A 00002-00004585"/>
    <n v="-942493.2"/>
    <s v="INSUMOS_x000a_pipeta-papel PH-aquametric"/>
    <n v="1"/>
    <n v="778920"/>
    <s v="UN "/>
    <s v="INSUM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942493.2"/>
    <n v="1"/>
    <s v="APERTURADO POR EMPRESA"/>
    <s v="CEREAL &amp; POLVILLO"/>
    <s v="CC1CEREAL &amp; POLVILLO"/>
    <n v="7.0597149630605652E-3"/>
    <n v="6653.7333466228338"/>
    <n v="2"/>
    <n v="5"/>
    <x v="4"/>
    <s v="INSUMOS"/>
  </r>
  <r>
    <d v="2026-02-22T00:00:00"/>
    <s v="Picatto, Santiago"/>
    <s v="FA-A 00002-00004585"/>
    <n v="-942493.2"/>
    <s v="INSUMOS_x000a_pipeta-papel PH-aquametric"/>
    <n v="1"/>
    <n v="778920"/>
    <s v="UN "/>
    <s v="INSUM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942493.2"/>
    <n v="1"/>
    <s v="APERTURADO POR EMPRESA"/>
    <s v="COMPOST &amp; FERTILIZANTES"/>
    <s v="CC1COMPOST &amp; FERTILIZANTES"/>
    <n v="4.0653249223577111E-4"/>
    <n v="383.15410951126705"/>
    <n v="10"/>
    <n v="5"/>
    <x v="5"/>
    <s v="INSUMOS"/>
  </r>
  <r>
    <d v="2026-02-22T00:00:00"/>
    <s v="Picatto, Santiago"/>
    <s v="FA-A 00002-00004585"/>
    <n v="-942493.2"/>
    <s v="INSUMOS_x000a_pipeta-papel PH-aquametric"/>
    <n v="1"/>
    <n v="778920"/>
    <s v="UN "/>
    <s v="INSUM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942493.2"/>
    <n v="1"/>
    <s v="APERTURADO POR EMPRESA"/>
    <s v="DISPOSICIÓN FINAL RESIDUOS LIQUIDOS"/>
    <s v="CC1DISPOSICIÓN FINAL RESIDUOS LIQUIDOS"/>
    <n v="5.9791078481547098E-2"/>
    <n v="56352.684889524462"/>
    <n v="3"/>
    <n v="5"/>
    <x v="3"/>
    <s v="INSUMOS"/>
  </r>
  <r>
    <d v="2026-02-22T00:00:00"/>
    <s v="Picatto, Santiago"/>
    <s v="FA-A 00002-00004585"/>
    <n v="-942493.2"/>
    <s v="INSUMOS_x000a_pipeta-papel PH-aquametric"/>
    <n v="1"/>
    <n v="778920"/>
    <s v="UN "/>
    <s v="INSUM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942493.2"/>
    <n v="1"/>
    <s v="APERTURADO POR EMPRESA"/>
    <s v="DISPOSICIÓN FINAL RESIDUOS SOLIDOS"/>
    <s v="CC1DISPOSICIÓN FINAL RESIDUOS SOLIDOS"/>
    <n v="4.8738124634855849E-3"/>
    <n v="4593.535104910412"/>
    <n v="4"/>
    <n v="5"/>
    <x v="6"/>
    <s v="INSUMOS"/>
  </r>
  <r>
    <d v="2026-02-22T00:00:00"/>
    <s v="Picatto, Santiago"/>
    <s v="FA-A 00002-00004585"/>
    <n v="-942493.2"/>
    <s v="INSUMOS_x000a_pipeta-papel PH-aquametric"/>
    <n v="1"/>
    <n v="778920"/>
    <s v="UN "/>
    <s v="INSUM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942493.2"/>
    <n v="1"/>
    <s v="APERTURADO POR EMPRESA"/>
    <s v="EXPORTACION"/>
    <s v="CC1EXPORTACION"/>
    <n v="0.73411048911804788"/>
    <n v="691894.14404243405"/>
    <n v="5"/>
    <n v="5"/>
    <x v="0"/>
    <s v="INSUMOS"/>
  </r>
  <r>
    <d v="2026-02-22T00:00:00"/>
    <s v="Picatto, Santiago"/>
    <s v="FA-A 00002-00004585"/>
    <n v="-942493.2"/>
    <s v="INSUMOS_x000a_pipeta-papel PH-aquametric"/>
    <n v="1"/>
    <n v="778920"/>
    <s v="UN "/>
    <s v="INSUM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942493.2"/>
    <n v="1"/>
    <s v="APERTURADO POR EMPRESA"/>
    <s v="NFU"/>
    <s v="CC1NFU"/>
    <n v="1.4065386597374174E-2"/>
    <n v="13256.531223396296"/>
    <n v="6"/>
    <n v="5"/>
    <x v="7"/>
    <s v="INSUMOS"/>
  </r>
  <r>
    <d v="2026-02-22T00:00:00"/>
    <s v="Picatto, Santiago"/>
    <s v="FA-A 00002-00004585"/>
    <n v="-942493.2"/>
    <s v="INSUMOS_x000a_pipeta-papel PH-aquametric"/>
    <n v="1"/>
    <n v="778920"/>
    <s v="UN "/>
    <s v="INSUM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942493.2"/>
    <n v="1"/>
    <s v="APERTURADO POR EMPRESA"/>
    <s v="PILETAS"/>
    <s v="CC1PILETAS"/>
    <n v="0.10760032914202722"/>
    <n v="101412.57853412248"/>
    <n v="7"/>
    <n v="5"/>
    <x v="8"/>
    <s v="INSUMOS"/>
  </r>
  <r>
    <d v="2026-02-22T00:00:00"/>
    <s v="Picatto, Santiago"/>
    <s v="FA-A 00002-00004585"/>
    <n v="-942493.2"/>
    <s v="INSUMOS_x000a_pipeta-papel PH-aquametric"/>
    <n v="1"/>
    <n v="778920"/>
    <s v="UN "/>
    <s v="INSUM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942493.2"/>
    <n v="1"/>
    <s v="APERTURADO POR EMPRESA"/>
    <s v="REACTORES"/>
    <s v="CC1REACTORES"/>
    <n v="3.9675420007119738E-2"/>
    <n v="37393.813563854303"/>
    <n v="8"/>
    <n v="5"/>
    <x v="2"/>
    <s v="INSUMOS"/>
  </r>
  <r>
    <d v="2026-02-22T00:00:00"/>
    <s v="Picatto, Santiago"/>
    <s v="FA-A 00002-00004585"/>
    <n v="-942493.2"/>
    <s v="INSUMOS_x000a_pipeta-papel PH-aquametric"/>
    <n v="1"/>
    <n v="778920"/>
    <s v="UN "/>
    <s v="INSUM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942493.2"/>
    <n v="1"/>
    <s v="APERTURADO POR EMPRESA"/>
    <s v="TIERRAS FILTRANTES"/>
    <s v="CC1TIERRAS FILTRANTES"/>
    <n v="0"/>
    <n v="0"/>
    <n v="9"/>
    <n v="5"/>
    <x v="9"/>
    <s v="INSUMOS"/>
  </r>
  <r>
    <d v="2026-02-10T00:00:00"/>
    <s v="Richetti, Adrian Leonardo"/>
    <s v="FA-A 00005-00003603"/>
    <n v="-917206.98"/>
    <s v="OC 0001-00004615: INVERSION_x000a_para bomba nueva pileta "/>
    <n v="1"/>
    <n v="758022.3"/>
    <s v="UN "/>
    <s v="INVERSION"/>
    <x v="1"/>
    <s v="VARIABLE"/>
    <s v="INDIRECTO"/>
    <n v="0"/>
    <s v="CC4"/>
    <s v="gastos_produccion"/>
    <n v="1"/>
    <s v="PILETAS"/>
    <n v="1"/>
    <n v="-917206.98"/>
    <n v="1"/>
    <s v="APERTURADO POR EMPRESA"/>
    <s v="PILETAS"/>
    <s v="CC4PILETAS"/>
    <n v="1"/>
    <n v="917206.98"/>
    <n v="7"/>
    <s v="CAPEX"/>
    <x v="8"/>
    <s v="INVERSION"/>
  </r>
  <r>
    <d v="2026-02-26T00:00:00"/>
    <s v="Septima Region S A"/>
    <s v="FA-A 00002-00005318"/>
    <n v="-881218.8"/>
    <s v="SERVICIOS_x000a_Disposición final de residuos industriales no peligrosos -PERIODO ENERO"/>
    <n v="21.42"/>
    <n v="34000"/>
    <s v="UN "/>
    <s v="SERVICIOS"/>
    <x v="0"/>
    <s v="FIJO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81218.8"/>
    <n v="21.42"/>
    <s v="APERTURADO POR EMPRESA"/>
    <s v="BACHAS"/>
    <s v="CC1BACHAS"/>
    <n v="3.2417236735101898E-2"/>
    <n v="28566.678455022415"/>
    <n v="1"/>
    <n v="13"/>
    <x v="1"/>
    <s v="SERVICIOS"/>
  </r>
  <r>
    <d v="2026-02-26T00:00:00"/>
    <s v="Septima Region S A"/>
    <s v="FA-A 00002-00005318"/>
    <n v="-881218.8"/>
    <s v="SERVICIOS_x000a_Disposición final de residuos industriales no peligrosos -PERIODO ENERO"/>
    <n v="21.42"/>
    <n v="34000"/>
    <s v="UN "/>
    <s v="SERVICIOS"/>
    <x v="0"/>
    <s v="FIJO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81218.8"/>
    <n v="21.42"/>
    <s v="APERTURADO POR EMPRESA"/>
    <s v="CEREAL &amp; POLVILLO"/>
    <s v="CC1CEREAL &amp; POLVILLO"/>
    <n v="7.0597149630605652E-3"/>
    <n v="6221.1535480902758"/>
    <n v="2"/>
    <n v="13"/>
    <x v="4"/>
    <s v="SERVICIOS"/>
  </r>
  <r>
    <d v="2026-02-26T00:00:00"/>
    <s v="Septima Region S A"/>
    <s v="FA-A 00002-00005318"/>
    <n v="-881218.8"/>
    <s v="SERVICIOS_x000a_Disposición final de residuos industriales no peligrosos -PERIODO ENERO"/>
    <n v="21.42"/>
    <n v="34000"/>
    <s v="UN "/>
    <s v="SERVICIOS"/>
    <x v="0"/>
    <s v="FIJO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81218.8"/>
    <n v="21.42"/>
    <s v="APERTURADO POR EMPRESA"/>
    <s v="COMPOST &amp; FERTILIZANTES"/>
    <s v="CC1COMPOST &amp; FERTILIZANTES"/>
    <n v="4.0653249223577111E-4"/>
    <n v="358.24407496901557"/>
    <n v="10"/>
    <n v="13"/>
    <x v="5"/>
    <s v="SERVICIOS"/>
  </r>
  <r>
    <d v="2026-02-26T00:00:00"/>
    <s v="Septima Region S A"/>
    <s v="FA-A 00002-00005318"/>
    <n v="-881218.8"/>
    <s v="SERVICIOS_x000a_Disposición final de residuos industriales no peligrosos -PERIODO ENERO"/>
    <n v="21.42"/>
    <n v="34000"/>
    <s v="UN "/>
    <s v="SERVICIOS"/>
    <x v="0"/>
    <s v="FIJO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81218.8"/>
    <n v="21.42"/>
    <s v="APERTURADO POR EMPRESA"/>
    <s v="DISPOSICIÓN FINAL RESIDUOS LIQUIDOS"/>
    <s v="CC1DISPOSICIÓN FINAL RESIDUOS LIQUIDOS"/>
    <n v="5.9791078481547098E-2"/>
    <n v="52689.022430214762"/>
    <n v="3"/>
    <n v="13"/>
    <x v="3"/>
    <s v="SERVICIOS"/>
  </r>
  <r>
    <d v="2026-02-26T00:00:00"/>
    <s v="Septima Region S A"/>
    <s v="FA-A 00002-00005318"/>
    <n v="-881218.8"/>
    <s v="SERVICIOS_x000a_Disposición final de residuos industriales no peligrosos -PERIODO ENERO"/>
    <n v="21.42"/>
    <n v="34000"/>
    <s v="UN "/>
    <s v="SERVICIOS"/>
    <x v="0"/>
    <s v="FIJO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81218.8"/>
    <n v="21.42"/>
    <s v="APERTURADO POR EMPRESA"/>
    <s v="DISPOSICIÓN FINAL RESIDUOS SOLIDOS"/>
    <s v="CC1DISPOSICIÓN FINAL RESIDUOS SOLIDOS"/>
    <n v="4.8738124634855849E-3"/>
    <n v="4294.8951704978108"/>
    <n v="4"/>
    <n v="13"/>
    <x v="6"/>
    <s v="SERVICIOS"/>
  </r>
  <r>
    <d v="2026-02-26T00:00:00"/>
    <s v="Septima Region S A"/>
    <s v="FA-A 00002-00005318"/>
    <n v="-881218.8"/>
    <s v="SERVICIOS_x000a_Disposición final de residuos industriales no peligrosos -PERIODO ENERO"/>
    <n v="21.42"/>
    <n v="34000"/>
    <s v="UN "/>
    <s v="SERVICIOS"/>
    <x v="0"/>
    <s v="FIJO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81218.8"/>
    <n v="21.42"/>
    <s v="APERTURADO POR EMPRESA"/>
    <s v="EXPORTACION"/>
    <s v="CC1EXPORTACION"/>
    <n v="0.73411048911804788"/>
    <n v="646911.96428801923"/>
    <n v="5"/>
    <n v="13"/>
    <x v="0"/>
    <s v="SERVICIOS"/>
  </r>
  <r>
    <d v="2026-02-26T00:00:00"/>
    <s v="Septima Region S A"/>
    <s v="FA-A 00002-00005318"/>
    <n v="-881218.8"/>
    <s v="SERVICIOS_x000a_Disposición final de residuos industriales no peligrosos -PERIODO ENERO"/>
    <n v="21.42"/>
    <n v="34000"/>
    <s v="UN "/>
    <s v="SERVICIOS"/>
    <x v="0"/>
    <s v="FIJO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81218.8"/>
    <n v="21.42"/>
    <s v="APERTURADO POR EMPRESA"/>
    <s v="NFU"/>
    <s v="CC1NFU"/>
    <n v="1.4065386597374174E-2"/>
    <n v="12394.683098874153"/>
    <n v="6"/>
    <n v="13"/>
    <x v="7"/>
    <s v="SERVICIOS"/>
  </r>
  <r>
    <d v="2026-02-26T00:00:00"/>
    <s v="Septima Region S A"/>
    <s v="FA-A 00002-00005318"/>
    <n v="-881218.8"/>
    <s v="SERVICIOS_x000a_Disposición final de residuos industriales no peligrosos -PERIODO ENERO"/>
    <n v="21.42"/>
    <n v="34000"/>
    <s v="UN "/>
    <s v="SERVICIOS"/>
    <x v="0"/>
    <s v="FIJO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81218.8"/>
    <n v="21.42"/>
    <s v="APERTURADO POR EMPRESA"/>
    <s v="PILETAS"/>
    <s v="CC1PILETAS"/>
    <n v="0.10760032914202722"/>
    <n v="94819.432926142254"/>
    <n v="7"/>
    <n v="13"/>
    <x v="8"/>
    <s v="SERVICIOS"/>
  </r>
  <r>
    <d v="2026-02-26T00:00:00"/>
    <s v="Septima Region S A"/>
    <s v="FA-A 00002-00005318"/>
    <n v="-881218.8"/>
    <s v="SERVICIOS_x000a_Disposición final de residuos industriales no peligrosos -PERIODO ENERO"/>
    <n v="21.42"/>
    <n v="34000"/>
    <s v="UN "/>
    <s v="SERVICIOS"/>
    <x v="0"/>
    <s v="FIJO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81218.8"/>
    <n v="21.42"/>
    <s v="APERTURADO POR EMPRESA"/>
    <s v="REACTORES"/>
    <s v="CC1REACTORES"/>
    <n v="3.9675420007119738E-2"/>
    <n v="34962.726008170052"/>
    <n v="8"/>
    <n v="13"/>
    <x v="2"/>
    <s v="SERVICIOS"/>
  </r>
  <r>
    <d v="2026-02-26T00:00:00"/>
    <s v="Septima Region S A"/>
    <s v="FA-A 00002-00005318"/>
    <n v="-881218.8"/>
    <s v="SERVICIOS_x000a_Disposición final de residuos industriales no peligrosos -PERIODO ENERO"/>
    <n v="21.42"/>
    <n v="34000"/>
    <s v="UN "/>
    <s v="SERVICIOS"/>
    <x v="0"/>
    <s v="FIJO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81218.8"/>
    <n v="21.42"/>
    <s v="APERTURADO POR EMPRESA"/>
    <s v="TIERRAS FILTRANTES"/>
    <s v="CC1TIERRAS FILTRANTES"/>
    <n v="0"/>
    <n v="0"/>
    <n v="9"/>
    <n v="13"/>
    <x v="9"/>
    <s v="SERVICIOS"/>
  </r>
  <r>
    <d v="2026-02-02T00:00:00"/>
    <s v="Estudio De Profesionales Sa"/>
    <s v="FA-A 00002-00001532"/>
    <n v="-872410"/>
    <s v="OC 0001-00003839: HONORARIOS_x000a_Estudio contable"/>
    <n v="1"/>
    <n v="721000"/>
    <s v="UN "/>
    <s v="HONORAR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72410"/>
    <n v="1"/>
    <s v="APERTURADO POR EMPRESA"/>
    <s v="BACHAS"/>
    <s v="CC1BACHAS"/>
    <n v="3.2417236735101898E-2"/>
    <n v="28281.121500070247"/>
    <n v="1"/>
    <n v="13"/>
    <x v="1"/>
    <s v="SERVICIOS"/>
  </r>
  <r>
    <d v="2026-02-02T00:00:00"/>
    <s v="Estudio De Profesionales Sa"/>
    <s v="FA-A 00002-00001532"/>
    <n v="-872410"/>
    <s v="OC 0001-00003839: HONORARIOS_x000a_Estudio contable"/>
    <n v="1"/>
    <n v="721000"/>
    <s v="UN "/>
    <s v="HONORAR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72410"/>
    <n v="1"/>
    <s v="APERTURADO POR EMPRESA"/>
    <s v="CEREAL &amp; POLVILLO"/>
    <s v="CC1CEREAL &amp; POLVILLO"/>
    <n v="7.0597149630605652E-3"/>
    <n v="6158.9659309236677"/>
    <n v="2"/>
    <n v="13"/>
    <x v="4"/>
    <s v="SERVICIOS"/>
  </r>
  <r>
    <d v="2026-02-02T00:00:00"/>
    <s v="Estudio De Profesionales Sa"/>
    <s v="FA-A 00002-00001532"/>
    <n v="-872410"/>
    <s v="OC 0001-00003839: HONORARIOS_x000a_Estudio contable"/>
    <n v="1"/>
    <n v="721000"/>
    <s v="UN "/>
    <s v="HONORAR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72410"/>
    <n v="1"/>
    <s v="APERTURADO POR EMPRESA"/>
    <s v="COMPOST &amp; FERTILIZANTES"/>
    <s v="CC1COMPOST &amp; FERTILIZANTES"/>
    <n v="4.0653249223577111E-4"/>
    <n v="354.66301155140906"/>
    <n v="10"/>
    <n v="13"/>
    <x v="5"/>
    <s v="SERVICIOS"/>
  </r>
  <r>
    <d v="2026-02-02T00:00:00"/>
    <s v="Estudio De Profesionales Sa"/>
    <s v="FA-A 00002-00001532"/>
    <n v="-872410"/>
    <s v="OC 0001-00003839: HONORARIOS_x000a_Estudio contable"/>
    <n v="1"/>
    <n v="721000"/>
    <s v="UN "/>
    <s v="HONORAR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72410"/>
    <n v="1"/>
    <s v="APERTURADO POR EMPRESA"/>
    <s v="DISPOSICIÓN FINAL RESIDUOS LIQUIDOS"/>
    <s v="CC1DISPOSICIÓN FINAL RESIDUOS LIQUIDOS"/>
    <n v="5.9791078481547098E-2"/>
    <n v="52162.334778086501"/>
    <n v="3"/>
    <n v="13"/>
    <x v="3"/>
    <s v="SERVICIOS"/>
  </r>
  <r>
    <d v="2026-02-02T00:00:00"/>
    <s v="Estudio De Profesionales Sa"/>
    <s v="FA-A 00002-00001532"/>
    <n v="-872410"/>
    <s v="OC 0001-00003839: HONORARIOS_x000a_Estudio contable"/>
    <n v="1"/>
    <n v="721000"/>
    <s v="UN "/>
    <s v="HONORAR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72410"/>
    <n v="1"/>
    <s v="APERTURADO POR EMPRESA"/>
    <s v="DISPOSICIÓN FINAL RESIDUOS SOLIDOS"/>
    <s v="CC1DISPOSICIÓN FINAL RESIDUOS SOLIDOS"/>
    <n v="4.8738124634855849E-3"/>
    <n v="4251.9627312694593"/>
    <n v="4"/>
    <n v="13"/>
    <x v="6"/>
    <s v="SERVICIOS"/>
  </r>
  <r>
    <d v="2026-02-02T00:00:00"/>
    <s v="Estudio De Profesionales Sa"/>
    <s v="FA-A 00002-00001532"/>
    <n v="-872410"/>
    <s v="OC 0001-00003839: HONORARIOS_x000a_Estudio contable"/>
    <n v="1"/>
    <n v="721000"/>
    <s v="UN "/>
    <s v="HONORAR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72410"/>
    <n v="1"/>
    <s v="APERTURADO POR EMPRESA"/>
    <s v="EXPORTACION"/>
    <s v="CC1EXPORTACION"/>
    <n v="0.73411048911804788"/>
    <n v="640445.33181147615"/>
    <n v="5"/>
    <n v="13"/>
    <x v="0"/>
    <s v="SERVICIOS"/>
  </r>
  <r>
    <d v="2026-02-02T00:00:00"/>
    <s v="Estudio De Profesionales Sa"/>
    <s v="FA-A 00002-00001532"/>
    <n v="-872410"/>
    <s v="OC 0001-00003839: HONORARIOS_x000a_Estudio contable"/>
    <n v="1"/>
    <n v="721000"/>
    <s v="UN "/>
    <s v="HONORAR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72410"/>
    <n v="1"/>
    <s v="APERTURADO POR EMPRESA"/>
    <s v="NFU"/>
    <s v="CC1NFU"/>
    <n v="1.4065386597374174E-2"/>
    <n v="12270.783921415203"/>
    <n v="6"/>
    <n v="13"/>
    <x v="7"/>
    <s v="SERVICIOS"/>
  </r>
  <r>
    <d v="2026-02-02T00:00:00"/>
    <s v="Estudio De Profesionales Sa"/>
    <s v="FA-A 00002-00001532"/>
    <n v="-872410"/>
    <s v="OC 0001-00003839: HONORARIOS_x000a_Estudio contable"/>
    <n v="1"/>
    <n v="721000"/>
    <s v="UN "/>
    <s v="HONORAR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72410"/>
    <n v="1"/>
    <s v="APERTURADO POR EMPRESA"/>
    <s v="PILETAS"/>
    <s v="CC1PILETAS"/>
    <n v="0.10760032914202722"/>
    <n v="93871.603146795969"/>
    <n v="7"/>
    <n v="13"/>
    <x v="8"/>
    <s v="SERVICIOS"/>
  </r>
  <r>
    <d v="2026-02-02T00:00:00"/>
    <s v="Estudio De Profesionales Sa"/>
    <s v="FA-A 00002-00001532"/>
    <n v="-872410"/>
    <s v="OC 0001-00003839: HONORARIOS_x000a_Estudio contable"/>
    <n v="1"/>
    <n v="721000"/>
    <s v="UN "/>
    <s v="HONORAR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72410"/>
    <n v="1"/>
    <s v="APERTURADO POR EMPRESA"/>
    <s v="REACTORES"/>
    <s v="CC1REACTORES"/>
    <n v="3.9675420007119738E-2"/>
    <n v="34613.233168411331"/>
    <n v="8"/>
    <n v="13"/>
    <x v="2"/>
    <s v="SERVICIOS"/>
  </r>
  <r>
    <d v="2026-02-02T00:00:00"/>
    <s v="Estudio De Profesionales Sa"/>
    <s v="FA-A 00002-00001532"/>
    <n v="-872410"/>
    <s v="OC 0001-00003839: HONORARIOS_x000a_Estudio contable"/>
    <n v="1"/>
    <n v="721000"/>
    <s v="UN "/>
    <s v="HONORARIOS"/>
    <x v="0"/>
    <s v="FIJO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72410"/>
    <n v="1"/>
    <s v="APERTURADO POR EMPRESA"/>
    <s v="TIERRAS FILTRANTES"/>
    <s v="CC1TIERRAS FILTRANTES"/>
    <n v="0"/>
    <n v="0"/>
    <n v="9"/>
    <n v="13"/>
    <x v="9"/>
    <s v="SERVICIOS"/>
  </r>
  <r>
    <d v="2026-02-04T00:00:00"/>
    <s v="Petrolera Del Sur S R L"/>
    <s v="FA-A 00002-00006709"/>
    <n v="-857072"/>
    <s v="OC 0001-00004476: MANTENIMIENTO PREVENTIVO_x000a_20w50 x 80"/>
    <n v="4"/>
    <n v="74973.55"/>
    <s v="UN "/>
    <s v="MANTENIMIENTO PREVENTIVO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57072"/>
    <n v="4"/>
    <s v="APERTURADO POR EMPRESA"/>
    <s v="BACHAS"/>
    <s v="CC1BACHAS"/>
    <n v="3.2417236735101898E-2"/>
    <n v="27783.905923027254"/>
    <n v="1"/>
    <n v="9"/>
    <x v="1"/>
    <s v="MANTENIMIENTO PREVENTIVO"/>
  </r>
  <r>
    <d v="2026-02-04T00:00:00"/>
    <s v="Petrolera Del Sur S R L"/>
    <s v="FA-A 00002-00006709"/>
    <n v="-857072"/>
    <s v="OC 0001-00004476: MANTENIMIENTO PREVENTIVO_x000a_20w50 x 80"/>
    <n v="4"/>
    <n v="74973.55"/>
    <s v="UN "/>
    <s v="MANTENIMIENTO PREVENTIVO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57072"/>
    <n v="4"/>
    <s v="APERTURADO POR EMPRESA"/>
    <s v="CEREAL &amp; POLVILLO"/>
    <s v="CC1CEREAL &amp; POLVILLO"/>
    <n v="7.0597149630605652E-3"/>
    <n v="6050.6840228202445"/>
    <n v="2"/>
    <n v="9"/>
    <x v="4"/>
    <s v="MANTENIMIENTO PREVENTIVO"/>
  </r>
  <r>
    <d v="2026-02-04T00:00:00"/>
    <s v="Petrolera Del Sur S R L"/>
    <s v="FA-A 00002-00006709"/>
    <n v="-857072"/>
    <s v="OC 0001-00004476: MANTENIMIENTO PREVENTIVO_x000a_20w50 x 80"/>
    <n v="4"/>
    <n v="74973.55"/>
    <s v="UN "/>
    <s v="MANTENIMIENTO PREVENTIVO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57072"/>
    <n v="4"/>
    <s v="APERTURADO POR EMPRESA"/>
    <s v="COMPOST &amp; FERTILIZANTES"/>
    <s v="CC1COMPOST &amp; FERTILIZANTES"/>
    <n v="4.0653249223577111E-4"/>
    <n v="348.42761618549679"/>
    <n v="10"/>
    <n v="9"/>
    <x v="5"/>
    <s v="MANTENIMIENTO PREVENTIVO"/>
  </r>
  <r>
    <d v="2026-02-04T00:00:00"/>
    <s v="Petrolera Del Sur S R L"/>
    <s v="FA-A 00002-00006709"/>
    <n v="-857072"/>
    <s v="OC 0001-00004476: MANTENIMIENTO PREVENTIVO_x000a_20w50 x 80"/>
    <n v="4"/>
    <n v="74973.55"/>
    <s v="UN "/>
    <s v="MANTENIMIENTO PREVENTIVO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57072"/>
    <n v="4"/>
    <s v="APERTURADO POR EMPRESA"/>
    <s v="DISPOSICIÓN FINAL RESIDUOS LIQUIDOS"/>
    <s v="CC1DISPOSICIÓN FINAL RESIDUOS LIQUIDOS"/>
    <n v="5.9791078481547098E-2"/>
    <n v="51245.259216336533"/>
    <n v="3"/>
    <n v="9"/>
    <x v="3"/>
    <s v="MANTENIMIENTO PREVENTIVO"/>
  </r>
  <r>
    <d v="2026-02-04T00:00:00"/>
    <s v="Petrolera Del Sur S R L"/>
    <s v="FA-A 00002-00006709"/>
    <n v="-857072"/>
    <s v="OC 0001-00004476: MANTENIMIENTO PREVENTIVO_x000a_20w50 x 80"/>
    <n v="4"/>
    <n v="74973.55"/>
    <s v="UN "/>
    <s v="MANTENIMIENTO PREVENTIVO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57072"/>
    <n v="4"/>
    <s v="APERTURADO POR EMPRESA"/>
    <s v="DISPOSICIÓN FINAL RESIDUOS SOLIDOS"/>
    <s v="CC1DISPOSICIÓN FINAL RESIDUOS SOLIDOS"/>
    <n v="4.8738124634855849E-3"/>
    <n v="4177.2081957045175"/>
    <n v="4"/>
    <n v="9"/>
    <x v="6"/>
    <s v="MANTENIMIENTO PREVENTIVO"/>
  </r>
  <r>
    <d v="2026-02-04T00:00:00"/>
    <s v="Petrolera Del Sur S R L"/>
    <s v="FA-A 00002-00006709"/>
    <n v="-857072"/>
    <s v="OC 0001-00004476: MANTENIMIENTO PREVENTIVO_x000a_20w50 x 80"/>
    <n v="4"/>
    <n v="74973.55"/>
    <s v="UN "/>
    <s v="MANTENIMIENTO PREVENTIVO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57072"/>
    <n v="4"/>
    <s v="APERTURADO POR EMPRESA"/>
    <s v="EXPORTACION"/>
    <s v="CC1EXPORTACION"/>
    <n v="0.73411048911804788"/>
    <n v="629185.54512938356"/>
    <n v="5"/>
    <n v="9"/>
    <x v="0"/>
    <s v="MANTENIMIENTO PREVENTIVO"/>
  </r>
  <r>
    <d v="2026-02-04T00:00:00"/>
    <s v="Petrolera Del Sur S R L"/>
    <s v="FA-A 00002-00006709"/>
    <n v="-857072"/>
    <s v="OC 0001-00004476: MANTENIMIENTO PREVENTIVO_x000a_20w50 x 80"/>
    <n v="4"/>
    <n v="74973.55"/>
    <s v="UN "/>
    <s v="MANTENIMIENTO PREVENTIVO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57072"/>
    <n v="4"/>
    <s v="APERTURADO POR EMPRESA"/>
    <s v="NFU"/>
    <s v="CC1NFU"/>
    <n v="1.4065386597374174E-2"/>
    <n v="12055.049021784678"/>
    <n v="6"/>
    <n v="9"/>
    <x v="7"/>
    <s v="MANTENIMIENTO PREVENTIVO"/>
  </r>
  <r>
    <d v="2026-02-04T00:00:00"/>
    <s v="Petrolera Del Sur S R L"/>
    <s v="FA-A 00002-00006709"/>
    <n v="-857072"/>
    <s v="OC 0001-00004476: MANTENIMIENTO PREVENTIVO_x000a_20w50 x 80"/>
    <n v="4"/>
    <n v="74973.55"/>
    <s v="UN "/>
    <s v="MANTENIMIENTO PREVENTIVO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57072"/>
    <n v="4"/>
    <s v="APERTURADO POR EMPRESA"/>
    <s v="PILETAS"/>
    <s v="CC1PILETAS"/>
    <n v="0.10760032914202722"/>
    <n v="92221.22929841555"/>
    <n v="7"/>
    <n v="9"/>
    <x v="8"/>
    <s v="MANTENIMIENTO PREVENTIVO"/>
  </r>
  <r>
    <d v="2026-02-04T00:00:00"/>
    <s v="Petrolera Del Sur S R L"/>
    <s v="FA-A 00002-00006709"/>
    <n v="-857072"/>
    <s v="OC 0001-00004476: MANTENIMIENTO PREVENTIVO_x000a_20w50 x 80"/>
    <n v="4"/>
    <n v="74973.55"/>
    <s v="UN "/>
    <s v="MANTENIMIENTO PREVENTIVO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57072"/>
    <n v="4"/>
    <s v="APERTURADO POR EMPRESA"/>
    <s v="REACTORES"/>
    <s v="CC1REACTORES"/>
    <n v="3.9675420007119738E-2"/>
    <n v="34004.691576342128"/>
    <n v="8"/>
    <n v="9"/>
    <x v="2"/>
    <s v="MANTENIMIENTO PREVENTIVO"/>
  </r>
  <r>
    <d v="2026-02-04T00:00:00"/>
    <s v="Petrolera Del Sur S R L"/>
    <s v="FA-A 00002-00006709"/>
    <n v="-857072"/>
    <s v="OC 0001-00004476: MANTENIMIENTO PREVENTIVO_x000a_20w50 x 80"/>
    <n v="4"/>
    <n v="74973.55"/>
    <s v="UN "/>
    <s v="MANTENIMIENTO PREVENTIVO"/>
    <x v="0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857072"/>
    <n v="4"/>
    <s v="APERTURADO POR EMPRESA"/>
    <s v="TIERRAS FILTRANTES"/>
    <s v="CC1TIERRAS FILTRANTES"/>
    <n v="0"/>
    <n v="0"/>
    <n v="9"/>
    <n v="9"/>
    <x v="9"/>
    <s v="MANTENIMIENTO PREVENTIVO"/>
  </r>
  <r>
    <d v="2026-02-28T00:00:00"/>
    <s v="IMPUESTOS"/>
    <s v="imp7"/>
    <n v="-853146.27"/>
    <s v="IMPUESTOS"/>
    <n v="1"/>
    <n v="853146.27"/>
    <s v="UN "/>
    <s v="IMPUESTOS"/>
    <x v="0"/>
    <s v="VARIABLE"/>
    <s v="INDIRECTO"/>
    <n v="0"/>
    <s v="CC7"/>
    <s v="gastos_produccion"/>
    <n v="2"/>
    <s v="NFU"/>
    <n v="1"/>
    <n v="-853146.27"/>
    <n v="1"/>
    <s v="APERTURADO POR EMPRESA"/>
    <s v="NFU"/>
    <s v="CC7NFU"/>
    <n v="1"/>
    <n v="853146.27"/>
    <n v="6"/>
    <n v="4"/>
    <x v="7"/>
    <s v="IMPUESTOS"/>
  </r>
  <r>
    <d v="2026-02-10T00:00:00"/>
    <s v="Telecom Argentina Sociedad Anonima"/>
    <s v="FA-A 06364-09371005"/>
    <n v="-804914.69"/>
    <s v="SERVICIOS_x000a_Telefonía móvil Enero 2026"/>
    <n v="1"/>
    <n v="647707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4914.69"/>
    <n v="1"/>
    <s v="APERTURADO POR EMPRESA"/>
    <s v="BACHAS"/>
    <s v="CC1BACHAS"/>
    <n v="3.2417236735101898E-2"/>
    <n v="26093.110057291156"/>
    <n v="1"/>
    <n v="13"/>
    <x v="1"/>
    <s v="SERVICIOS"/>
  </r>
  <r>
    <d v="2026-02-10T00:00:00"/>
    <s v="Telecom Argentina Sociedad Anonima"/>
    <s v="FA-A 06364-09371005"/>
    <n v="-804914.69"/>
    <s v="SERVICIOS_x000a_Telefonía móvil Enero 2026"/>
    <n v="1"/>
    <n v="647707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4914.69"/>
    <n v="1"/>
    <s v="APERTURADO POR EMPRESA"/>
    <s v="CEREAL &amp; POLVILLO"/>
    <s v="CC1CEREAL &amp; POLVILLO"/>
    <n v="7.0597149630605652E-3"/>
    <n v="5682.4682809802562"/>
    <n v="2"/>
    <n v="13"/>
    <x v="4"/>
    <s v="SERVICIOS"/>
  </r>
  <r>
    <d v="2026-02-10T00:00:00"/>
    <s v="Telecom Argentina Sociedad Anonima"/>
    <s v="FA-A 06364-09371005"/>
    <n v="-804914.69"/>
    <s v="SERVICIOS_x000a_Telefonía móvil Enero 2026"/>
    <n v="1"/>
    <n v="647707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4914.69"/>
    <n v="1"/>
    <s v="APERTURADO POR EMPRESA"/>
    <s v="COMPOST &amp; FERTILIZANTES"/>
    <s v="CC1COMPOST &amp; FERTILIZANTES"/>
    <n v="4.0653249223577111E-4"/>
    <n v="327.22397496288306"/>
    <n v="10"/>
    <n v="13"/>
    <x v="5"/>
    <s v="SERVICIOS"/>
  </r>
  <r>
    <d v="2026-02-10T00:00:00"/>
    <s v="Telecom Argentina Sociedad Anonima"/>
    <s v="FA-A 06364-09371005"/>
    <n v="-804914.69"/>
    <s v="SERVICIOS_x000a_Telefonía móvil Enero 2026"/>
    <n v="1"/>
    <n v="647707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4914.69"/>
    <n v="1"/>
    <s v="APERTURADO POR EMPRESA"/>
    <s v="DISPOSICIÓN FINAL RESIDUOS LIQUIDOS"/>
    <s v="CC1DISPOSICIÓN FINAL RESIDUOS LIQUIDOS"/>
    <n v="5.9791078481547098E-2"/>
    <n v="48126.717400740148"/>
    <n v="3"/>
    <n v="13"/>
    <x v="3"/>
    <s v="SERVICIOS"/>
  </r>
  <r>
    <d v="2026-02-10T00:00:00"/>
    <s v="Telecom Argentina Sociedad Anonima"/>
    <s v="FA-A 06364-09371005"/>
    <n v="-804914.69"/>
    <s v="SERVICIOS_x000a_Telefonía móvil Enero 2026"/>
    <n v="1"/>
    <n v="647707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4914.69"/>
    <n v="1"/>
    <s v="APERTURADO POR EMPRESA"/>
    <s v="DISPOSICIÓN FINAL RESIDUOS SOLIDOS"/>
    <s v="CC1DISPOSICIÓN FINAL RESIDUOS SOLIDOS"/>
    <n v="4.8738124634855849E-3"/>
    <n v="3923.0032481646358"/>
    <n v="4"/>
    <n v="13"/>
    <x v="6"/>
    <s v="SERVICIOS"/>
  </r>
  <r>
    <d v="2026-02-10T00:00:00"/>
    <s v="Telecom Argentina Sociedad Anonima"/>
    <s v="FA-A 06364-09371005"/>
    <n v="-804914.69"/>
    <s v="SERVICIOS_x000a_Telefonía móvil Enero 2026"/>
    <n v="1"/>
    <n v="647707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4914.69"/>
    <n v="1"/>
    <s v="APERTURADO POR EMPRESA"/>
    <s v="EXPORTACION"/>
    <s v="CC1EXPORTACION"/>
    <n v="0.73411048911804788"/>
    <n v="590896.31677420181"/>
    <n v="5"/>
    <n v="13"/>
    <x v="0"/>
    <s v="SERVICIOS"/>
  </r>
  <r>
    <d v="2026-02-10T00:00:00"/>
    <s v="Telecom Argentina Sociedad Anonima"/>
    <s v="FA-A 06364-09371005"/>
    <n v="-804914.69"/>
    <s v="SERVICIOS_x000a_Telefonía móvil Enero 2026"/>
    <n v="1"/>
    <n v="647707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4914.69"/>
    <n v="1"/>
    <s v="APERTURADO POR EMPRESA"/>
    <s v="NFU"/>
    <s v="CC1NFU"/>
    <n v="1.4065386597374174E-2"/>
    <n v="11321.436292755587"/>
    <n v="6"/>
    <n v="13"/>
    <x v="7"/>
    <s v="SERVICIOS"/>
  </r>
  <r>
    <d v="2026-02-10T00:00:00"/>
    <s v="Telecom Argentina Sociedad Anonima"/>
    <s v="FA-A 06364-09371005"/>
    <n v="-804914.69"/>
    <s v="SERVICIOS_x000a_Telefonía móvil Enero 2026"/>
    <n v="1"/>
    <n v="647707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4914.69"/>
    <n v="1"/>
    <s v="APERTURADO POR EMPRESA"/>
    <s v="PILETAS"/>
    <s v="CC1PILETAS"/>
    <n v="0.10760032914202722"/>
    <n v="86609.0855752528"/>
    <n v="7"/>
    <n v="13"/>
    <x v="8"/>
    <s v="SERVICIOS"/>
  </r>
  <r>
    <d v="2026-02-10T00:00:00"/>
    <s v="Telecom Argentina Sociedad Anonima"/>
    <s v="FA-A 06364-09371005"/>
    <n v="-804914.69"/>
    <s v="SERVICIOS_x000a_Telefonía móvil Enero 2026"/>
    <n v="1"/>
    <n v="647707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4914.69"/>
    <n v="1"/>
    <s v="APERTURADO POR EMPRESA"/>
    <s v="REACTORES"/>
    <s v="CC1REACTORES"/>
    <n v="3.9675420007119738E-2"/>
    <n v="31935.32839565058"/>
    <n v="8"/>
    <n v="13"/>
    <x v="2"/>
    <s v="SERVICIOS"/>
  </r>
  <r>
    <d v="2026-02-10T00:00:00"/>
    <s v="Telecom Argentina Sociedad Anonima"/>
    <s v="FA-A 06364-09371005"/>
    <n v="-804914.69"/>
    <s v="SERVICIOS_x000a_Telefonía móvil Enero 2026"/>
    <n v="1"/>
    <n v="647707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04914.69"/>
    <n v="1"/>
    <s v="APERTURADO POR EMPRESA"/>
    <s v="TIERRAS FILTRANTES"/>
    <s v="CC1TIERRAS FILTRANTES"/>
    <n v="0"/>
    <n v="0"/>
    <n v="9"/>
    <n v="13"/>
    <x v="9"/>
    <s v="SERVICIOS"/>
  </r>
  <r>
    <d v="2026-02-23T00:00:00"/>
    <s v="Southcross Logistics  S.A real"/>
    <s v="FA-A 00004-00037156"/>
    <n v="-776996.56"/>
    <s v="SERVICIOS_x000a_reacondicionamiento de contenedor"/>
    <n v="1"/>
    <n v="628357.5"/>
    <s v="UN "/>
    <s v="SERVICIOS"/>
    <x v="0"/>
    <s v="VARIABLE"/>
    <s v="DIRECTO"/>
    <n v="0"/>
    <s v="CC11"/>
    <s v="gastos_produccion"/>
    <n v="1"/>
    <s v="EXPORTACION"/>
    <n v="1"/>
    <n v="-776996.56"/>
    <n v="1"/>
    <s v="APERTURADO POR EMPRESA"/>
    <s v="EXPORTACION"/>
    <s v="CC11EXPORTACION"/>
    <n v="1"/>
    <n v="776996.56"/>
    <n v="5"/>
    <n v="13"/>
    <x v="0"/>
    <s v="SERVICIOS"/>
  </r>
  <r>
    <d v="2026-02-13T00:00:00"/>
    <s v="Stangoni Alejandro"/>
    <s v="OCOM/2026/0137"/>
    <n v="-755578"/>
    <s v="HONORARIOS_x000a_Cuota 4-Acuerdo Fighiera"/>
    <n v="1"/>
    <n v="755578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BACHAS"/>
    <s v="CC1BACHAS"/>
    <n v="3.2417236735101898E-2"/>
    <n v="24493.750897834823"/>
    <n v="1"/>
    <s v="DEUDA"/>
    <x v="1"/>
    <s v="HONORARIOS"/>
  </r>
  <r>
    <d v="2026-02-13T00:00:00"/>
    <s v="Stangoni Alejandro"/>
    <s v="OCOM/2026/0137"/>
    <n v="-755578"/>
    <s v="HONORARIOS_x000a_Cuota 4-Acuerdo Fighiera"/>
    <n v="1"/>
    <n v="755578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CEREAL &amp; POLVILLO"/>
    <s v="CC1CEREAL &amp; POLVILLO"/>
    <n v="7.0597149630605652E-3"/>
    <n v="5334.165312359376"/>
    <n v="2"/>
    <s v="DEUDA"/>
    <x v="4"/>
    <s v="HONORARIOS"/>
  </r>
  <r>
    <d v="2026-02-13T00:00:00"/>
    <s v="Stangoni Alejandro"/>
    <s v="OCOM/2026/0137"/>
    <n v="-755578"/>
    <s v="HONORARIOS_x000a_Cuota 4-Acuerdo Fighiera"/>
    <n v="1"/>
    <n v="755578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COMPOST &amp; FERTILIZANTES"/>
    <s v="CC1COMPOST &amp; FERTILIZANTES"/>
    <n v="4.0653249223577111E-4"/>
    <n v="307.16700741851946"/>
    <n v="10"/>
    <s v="DEUDA"/>
    <x v="5"/>
    <s v="HONORARIOS"/>
  </r>
  <r>
    <d v="2026-02-13T00:00:00"/>
    <s v="Stangoni Alejandro"/>
    <s v="OCOM/2026/0137"/>
    <n v="-755578"/>
    <s v="HONORARIOS_x000a_Cuota 4-Acuerdo Fighiera"/>
    <n v="1"/>
    <n v="755578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DISPOSICIÓN FINAL RESIDUOS LIQUIDOS"/>
    <s v="CC1DISPOSICIÓN FINAL RESIDUOS LIQUIDOS"/>
    <n v="5.9791078481547098E-2"/>
    <n v="45176.823496930396"/>
    <n v="3"/>
    <s v="DEUDA"/>
    <x v="3"/>
    <s v="HONORARIOS"/>
  </r>
  <r>
    <d v="2026-02-13T00:00:00"/>
    <s v="Stangoni Alejandro"/>
    <s v="OCOM/2026/0137"/>
    <n v="-755578"/>
    <s v="HONORARIOS_x000a_Cuota 4-Acuerdo Fighiera"/>
    <n v="1"/>
    <n v="755578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DISPOSICIÓN FINAL RESIDUOS SOLIDOS"/>
    <s v="CC1DISPOSICIÓN FINAL RESIDUOS SOLIDOS"/>
    <n v="4.8738124634855849E-3"/>
    <n v="3682.5454735355111"/>
    <n v="4"/>
    <s v="DEUDA"/>
    <x v="6"/>
    <s v="HONORARIOS"/>
  </r>
  <r>
    <d v="2026-02-13T00:00:00"/>
    <s v="Stangoni Alejandro"/>
    <s v="OCOM/2026/0137"/>
    <n v="-755578"/>
    <s v="HONORARIOS_x000a_Cuota 4-Acuerdo Fighiera"/>
    <n v="1"/>
    <n v="755578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EXPORTACION"/>
    <s v="CC1EXPORTACION"/>
    <n v="0.73411048911804788"/>
    <n v="554677.73514683638"/>
    <n v="5"/>
    <s v="DEUDA"/>
    <x v="0"/>
    <s v="HONORARIOS"/>
  </r>
  <r>
    <d v="2026-02-13T00:00:00"/>
    <s v="Stangoni Alejandro"/>
    <s v="OCOM/2026/0137"/>
    <n v="-755578"/>
    <s v="HONORARIOS_x000a_Cuota 4-Acuerdo Fighiera"/>
    <n v="1"/>
    <n v="755578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NFU"/>
    <s v="CC1NFU"/>
    <n v="1.4065386597374174E-2"/>
    <n v="10627.496674470784"/>
    <n v="6"/>
    <s v="DEUDA"/>
    <x v="7"/>
    <s v="HONORARIOS"/>
  </r>
  <r>
    <d v="2026-02-13T00:00:00"/>
    <s v="Stangoni Alejandro"/>
    <s v="OCOM/2026/0137"/>
    <n v="-755578"/>
    <s v="HONORARIOS_x000a_Cuota 4-Acuerdo Fighiera"/>
    <n v="1"/>
    <n v="755578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PILETAS"/>
    <s v="CC1PILETAS"/>
    <n v="0.10760032914202722"/>
    <n v="81300.441492474638"/>
    <n v="7"/>
    <s v="DEUDA"/>
    <x v="8"/>
    <s v="HONORARIOS"/>
  </r>
  <r>
    <d v="2026-02-13T00:00:00"/>
    <s v="Stangoni Alejandro"/>
    <s v="OCOM/2026/0137"/>
    <n v="-755578"/>
    <s v="HONORARIOS_x000a_Cuota 4-Acuerdo Fighiera"/>
    <n v="1"/>
    <n v="755578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REACTORES"/>
    <s v="CC1REACTORES"/>
    <n v="3.9675420007119738E-2"/>
    <n v="29977.874498139518"/>
    <n v="8"/>
    <s v="DEUDA"/>
    <x v="2"/>
    <s v="HONORARIOS"/>
  </r>
  <r>
    <d v="2026-02-13T00:00:00"/>
    <s v="Stangoni Alejandro"/>
    <s v="OCOM/2026/0137"/>
    <n v="-755578"/>
    <s v="HONORARIOS_x000a_Cuota 4-Acuerdo Fighiera"/>
    <n v="1"/>
    <n v="755578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TIERRAS FILTRANTES"/>
    <s v="CC1TIERRAS FILTRANTES"/>
    <n v="0"/>
    <n v="0"/>
    <n v="9"/>
    <s v="DEUDA"/>
    <x v="9"/>
    <s v="HONORARIOS"/>
  </r>
  <r>
    <d v="2026-02-13T00:00:00"/>
    <s v="Downes, Javier"/>
    <s v="OCOM/2026/0138"/>
    <n v="-755577.85"/>
    <s v="HONORARIOS Cuota 4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BACHAS"/>
    <s v="CC1BACHAS"/>
    <n v="3.2417236735101898E-2"/>
    <n v="24493.746035249311"/>
    <n v="1"/>
    <s v="DEUDA"/>
    <x v="1"/>
    <s v="HONORARIOS"/>
  </r>
  <r>
    <d v="2026-02-13T00:00:00"/>
    <s v="Downes, Javier"/>
    <s v="OCOM/2026/0138"/>
    <n v="-755577.85"/>
    <s v="HONORARIOS Cuota 4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EREAL &amp; POLVILLO"/>
    <s v="CC1CEREAL &amp; POLVILLO"/>
    <n v="7.0597149630605652E-3"/>
    <n v="5334.1642534021312"/>
    <n v="2"/>
    <s v="DEUDA"/>
    <x v="4"/>
    <s v="HONORARIOS"/>
  </r>
  <r>
    <d v="2026-02-13T00:00:00"/>
    <s v="Downes, Javier"/>
    <s v="OCOM/2026/0138"/>
    <n v="-755577.85"/>
    <s v="HONORARIOS Cuota 4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OMPOST &amp; FERTILIZANTES"/>
    <s v="CC1COMPOST &amp; FERTILIZANTES"/>
    <n v="4.0653249223577111E-4"/>
    <n v="307.1669464386456"/>
    <n v="10"/>
    <s v="DEUDA"/>
    <x v="5"/>
    <s v="HONORARIOS"/>
  </r>
  <r>
    <d v="2026-02-13T00:00:00"/>
    <s v="Downes, Javier"/>
    <s v="OCOM/2026/0138"/>
    <n v="-755577.85"/>
    <s v="HONORARIOS Cuota 4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LIQUIDOS"/>
    <s v="CC1DISPOSICIÓN FINAL RESIDUOS LIQUIDOS"/>
    <n v="5.9791078481547098E-2"/>
    <n v="45176.814528268616"/>
    <n v="3"/>
    <s v="DEUDA"/>
    <x v="3"/>
    <s v="HONORARIOS"/>
  </r>
  <r>
    <d v="2026-02-13T00:00:00"/>
    <s v="Downes, Javier"/>
    <s v="OCOM/2026/0138"/>
    <n v="-755577.85"/>
    <s v="HONORARIOS Cuota 4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SOLIDOS"/>
    <s v="CC1DISPOSICIÓN FINAL RESIDUOS SOLIDOS"/>
    <n v="4.8738124634855849E-3"/>
    <n v="3682.5447424636418"/>
    <n v="4"/>
    <s v="DEUDA"/>
    <x v="6"/>
    <s v="HONORARIOS"/>
  </r>
  <r>
    <d v="2026-02-13T00:00:00"/>
    <s v="Downes, Javier"/>
    <s v="OCOM/2026/0138"/>
    <n v="-755577.85"/>
    <s v="HONORARIOS Cuota 4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EXPORTACION"/>
    <s v="CC1EXPORTACION"/>
    <n v="0.73411048911804788"/>
    <n v="554677.62503026298"/>
    <n v="5"/>
    <s v="DEUDA"/>
    <x v="0"/>
    <s v="HONORARIOS"/>
  </r>
  <r>
    <d v="2026-02-13T00:00:00"/>
    <s v="Downes, Javier"/>
    <s v="OCOM/2026/0138"/>
    <n v="-755577.85"/>
    <s v="HONORARIOS Cuota 4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NFU"/>
    <s v="CC1NFU"/>
    <n v="1.4065386597374174E-2"/>
    <n v="10627.494564662793"/>
    <n v="6"/>
    <s v="DEUDA"/>
    <x v="7"/>
    <s v="HONORARIOS"/>
  </r>
  <r>
    <d v="2026-02-13T00:00:00"/>
    <s v="Downes, Javier"/>
    <s v="OCOM/2026/0138"/>
    <n v="-755577.85"/>
    <s v="HONORARIOS Cuota 4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PILETAS"/>
    <s v="CC1PILETAS"/>
    <n v="0.10760032914202722"/>
    <n v="81300.425352425271"/>
    <n v="7"/>
    <s v="DEUDA"/>
    <x v="8"/>
    <s v="HONORARIOS"/>
  </r>
  <r>
    <d v="2026-02-13T00:00:00"/>
    <s v="Downes, Javier"/>
    <s v="OCOM/2026/0138"/>
    <n v="-755577.85"/>
    <s v="HONORARIOS Cuota 4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REACTORES"/>
    <s v="CC1REACTORES"/>
    <n v="3.9675420007119738E-2"/>
    <n v="29977.868546826514"/>
    <n v="8"/>
    <s v="DEUDA"/>
    <x v="2"/>
    <s v="HONORARIOS"/>
  </r>
  <r>
    <d v="2026-02-13T00:00:00"/>
    <s v="Downes, Javier"/>
    <s v="OCOM/2026/0138"/>
    <n v="-755577.85"/>
    <s v="HONORARIOS Cuota 4 Acuerdo Fighiera"/>
    <n v="1"/>
    <n v="755577.85"/>
    <s v="UN "/>
    <s v="HONORARIOS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TIERRAS FILTRANTES"/>
    <s v="CC1TIERRAS FILTRANTES"/>
    <n v="0"/>
    <n v="0"/>
    <n v="9"/>
    <s v="DEUDA"/>
    <x v="9"/>
    <s v="HONORARIOS"/>
  </r>
  <r>
    <d v="2026-02-18T00:00:00"/>
    <s v="Boortmalt Argentina  S.A.U"/>
    <s v="FA-A 00005-00001977"/>
    <n v="-735569.92000000004"/>
    <s v="MATERIA PRIMA_x000a_Recuperado seco"/>
    <n v="35.880000000000003"/>
    <n v="15731"/>
    <s v="UN "/>
    <s v="MATERIA PRIMA"/>
    <x v="0"/>
    <s v="VARIABLE"/>
    <s v="DIRECTO"/>
    <n v="0"/>
    <s v="CC2"/>
    <s v="gastos_produccion"/>
    <n v="1"/>
    <s v="DISPOSICIÓN FINAL RESIDUOS SOLIDOS"/>
    <n v="1"/>
    <n v="-735569.92000000004"/>
    <n v="35.880000000000003"/>
    <s v="APERTURADO POR EMPRESA"/>
    <s v="DISPOSICIÓN FINAL RESIDUOS SOLIDOS"/>
    <s v="CC2DISPOSICIÓN FINAL RESIDUOS SOLIDOS"/>
    <n v="1"/>
    <n v="735569.92000000004"/>
    <n v="4"/>
    <n v="8"/>
    <x v="6"/>
    <s v="M.PRIMAS"/>
  </r>
  <r>
    <d v="2026-02-06T00:00:00"/>
    <s v="Mollard, Martin  Enrique"/>
    <s v="FA-A 00004-00011369"/>
    <n v="-725286.28"/>
    <s v="OC 0001-00004538: HIGIENE Y SEGURIDAD_x000a_GUANTE PVC ROJO ENTELADO LARGO"/>
    <n v="90"/>
    <n v="7568.3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5286.28"/>
    <n v="90"/>
    <s v="APERTURADO POR EMPRESA"/>
    <s v="BACHAS"/>
    <s v="CC1BACHAS"/>
    <n v="3.2417236735101898E-2"/>
    <n v="23511.777039481403"/>
    <n v="1"/>
    <n v="3"/>
    <x v="1"/>
    <s v="HIGIENE Y SEGURIDAD"/>
  </r>
  <r>
    <d v="2026-02-06T00:00:00"/>
    <s v="Mollard, Martin  Enrique"/>
    <s v="FA-A 00004-00011369"/>
    <n v="-725286.28"/>
    <s v="OC 0001-00004538: HIGIENE Y SEGURIDAD_x000a_GUANTE PVC ROJO ENTELADO LARGO"/>
    <n v="90"/>
    <n v="7568.3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5286.28"/>
    <n v="90"/>
    <s v="APERTURADO POR EMPRESA"/>
    <s v="CEREAL &amp; POLVILLO"/>
    <s v="CC1CEREAL &amp; POLVILLO"/>
    <n v="7.0597149630605652E-3"/>
    <n v="5120.3144034185352"/>
    <n v="2"/>
    <n v="3"/>
    <x v="4"/>
    <s v="HIGIENE Y SEGURIDAD"/>
  </r>
  <r>
    <d v="2026-02-06T00:00:00"/>
    <s v="Mollard, Martin  Enrique"/>
    <s v="FA-A 00004-00011369"/>
    <n v="-725286.28"/>
    <s v="OC 0001-00004538: HIGIENE Y SEGURIDAD_x000a_GUANTE PVC ROJO ENTELADO LARGO"/>
    <n v="90"/>
    <n v="7568.3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5286.28"/>
    <n v="90"/>
    <s v="APERTURADO POR EMPRESA"/>
    <s v="COMPOST &amp; FERTILIZANTES"/>
    <s v="CC1COMPOST &amp; FERTILIZANTES"/>
    <n v="4.0653249223577111E-4"/>
    <n v="294.8524389928113"/>
    <n v="10"/>
    <n v="3"/>
    <x v="5"/>
    <s v="HIGIENE Y SEGURIDAD"/>
  </r>
  <r>
    <d v="2026-02-06T00:00:00"/>
    <s v="Mollard, Martin  Enrique"/>
    <s v="FA-A 00004-00011369"/>
    <n v="-725286.28"/>
    <s v="OC 0001-00004538: HIGIENE Y SEGURIDAD_x000a_GUANTE PVC ROJO ENTELADO LARGO"/>
    <n v="90"/>
    <n v="7568.3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5286.28"/>
    <n v="90"/>
    <s v="APERTURADO POR EMPRESA"/>
    <s v="DISPOSICIÓN FINAL RESIDUOS LIQUIDOS"/>
    <s v="CC1DISPOSICIÓN FINAL RESIDUOS LIQUIDOS"/>
    <n v="5.9791078481547098E-2"/>
    <n v="43365.648889069344"/>
    <n v="3"/>
    <n v="3"/>
    <x v="3"/>
    <s v="HIGIENE Y SEGURIDAD"/>
  </r>
  <r>
    <d v="2026-02-06T00:00:00"/>
    <s v="Mollard, Martin  Enrique"/>
    <s v="FA-A 00004-00011369"/>
    <n v="-725286.28"/>
    <s v="OC 0001-00004538: HIGIENE Y SEGURIDAD_x000a_GUANTE PVC ROJO ENTELADO LARGO"/>
    <n v="90"/>
    <n v="7568.3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5286.28"/>
    <n v="90"/>
    <s v="APERTURADO POR EMPRESA"/>
    <s v="DISPOSICIÓN FINAL RESIDUOS SOLIDOS"/>
    <s v="CC1DISPOSICIÓN FINAL RESIDUOS SOLIDOS"/>
    <n v="4.8738124634855849E-3"/>
    <n v="3534.9093110590957"/>
    <n v="4"/>
    <n v="3"/>
    <x v="6"/>
    <s v="HIGIENE Y SEGURIDAD"/>
  </r>
  <r>
    <d v="2026-02-06T00:00:00"/>
    <s v="Mollard, Martin  Enrique"/>
    <s v="FA-A 00004-00011369"/>
    <n v="-725286.28"/>
    <s v="OC 0001-00004538: HIGIENE Y SEGURIDAD_x000a_GUANTE PVC ROJO ENTELADO LARGO"/>
    <n v="90"/>
    <n v="7568.3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5286.28"/>
    <n v="90"/>
    <s v="APERTURADO POR EMPRESA"/>
    <s v="EXPORTACION"/>
    <s v="CC1EXPORTACION"/>
    <n v="0.73411048911804788"/>
    <n v="532440.26576140942"/>
    <n v="5"/>
    <n v="3"/>
    <x v="0"/>
    <s v="HIGIENE Y SEGURIDAD"/>
  </r>
  <r>
    <d v="2026-02-06T00:00:00"/>
    <s v="Mollard, Martin  Enrique"/>
    <s v="FA-A 00004-00011369"/>
    <n v="-725286.28"/>
    <s v="OC 0001-00004538: HIGIENE Y SEGURIDAD_x000a_GUANTE PVC ROJO ENTELADO LARGO"/>
    <n v="90"/>
    <n v="7568.3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5286.28"/>
    <n v="90"/>
    <s v="APERTURADO POR EMPRESA"/>
    <s v="NFU"/>
    <s v="CC1NFU"/>
    <n v="1.4065386597374174E-2"/>
    <n v="10201.431921971373"/>
    <n v="6"/>
    <n v="3"/>
    <x v="7"/>
    <s v="HIGIENE Y SEGURIDAD"/>
  </r>
  <r>
    <d v="2026-02-06T00:00:00"/>
    <s v="Mollard, Martin  Enrique"/>
    <s v="FA-A 00004-00011369"/>
    <n v="-725286.28"/>
    <s v="OC 0001-00004538: HIGIENE Y SEGURIDAD_x000a_GUANTE PVC ROJO ENTELADO LARGO"/>
    <n v="90"/>
    <n v="7568.3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5286.28"/>
    <n v="90"/>
    <s v="APERTURADO POR EMPRESA"/>
    <s v="PILETAS"/>
    <s v="CC1PILETAS"/>
    <n v="0.10760032914202722"/>
    <n v="78041.042450196517"/>
    <n v="7"/>
    <n v="3"/>
    <x v="8"/>
    <s v="HIGIENE Y SEGURIDAD"/>
  </r>
  <r>
    <d v="2026-02-06T00:00:00"/>
    <s v="Mollard, Martin  Enrique"/>
    <s v="FA-A 00004-00011369"/>
    <n v="-725286.28"/>
    <s v="OC 0001-00004538: HIGIENE Y SEGURIDAD_x000a_GUANTE PVC ROJO ENTELADO LARGO"/>
    <n v="90"/>
    <n v="7568.3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5286.28"/>
    <n v="90"/>
    <s v="APERTURADO POR EMPRESA"/>
    <s v="REACTORES"/>
    <s v="CC1REACTORES"/>
    <n v="3.9675420007119738E-2"/>
    <n v="28776.037784401451"/>
    <n v="8"/>
    <n v="3"/>
    <x v="2"/>
    <s v="HIGIENE Y SEGURIDAD"/>
  </r>
  <r>
    <d v="2026-02-06T00:00:00"/>
    <s v="Mollard, Martin  Enrique"/>
    <s v="FA-A 00004-00011369"/>
    <n v="-725286.28"/>
    <s v="OC 0001-00004538: HIGIENE Y SEGURIDAD_x000a_GUANTE PVC ROJO ENTELADO LARGO"/>
    <n v="90"/>
    <n v="7568.3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5286.28"/>
    <n v="90"/>
    <s v="APERTURADO POR EMPRESA"/>
    <s v="TIERRAS FILTRANTES"/>
    <s v="CC1TIERRAS FILTRANTES"/>
    <n v="0"/>
    <n v="0"/>
    <n v="9"/>
    <n v="3"/>
    <x v="9"/>
    <s v="HIGIENE Y SEGURIDAD"/>
  </r>
  <r>
    <d v="2026-02-23T00:00:00"/>
    <s v="Aranda, Marisa Isabel"/>
    <s v="FA-C 00005-00000251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1"/>
    <s v="SERVICIOS"/>
  </r>
  <r>
    <d v="2026-02-23T00:00:00"/>
    <s v="Aranda, Marisa Isabel"/>
    <s v="FA-C 00005-00000251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4"/>
    <s v="SERVICIOS"/>
  </r>
  <r>
    <d v="2026-02-23T00:00:00"/>
    <s v="Aranda, Marisa Isabel"/>
    <s v="FA-C 00005-00000251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5"/>
    <s v="SERVICIOS"/>
  </r>
  <r>
    <d v="2026-02-23T00:00:00"/>
    <s v="Aranda, Marisa Isabel"/>
    <s v="FA-C 00005-00000251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</r>
  <r>
    <d v="2026-02-23T00:00:00"/>
    <s v="Aranda, Marisa Isabel"/>
    <s v="FA-C 00005-00000251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6"/>
    <s v="SERVICIOS"/>
  </r>
  <r>
    <d v="2026-02-23T00:00:00"/>
    <s v="Aranda, Marisa Isabel"/>
    <s v="FA-C 00005-00000251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</r>
  <r>
    <d v="2026-02-23T00:00:00"/>
    <s v="Aranda, Marisa Isabel"/>
    <s v="FA-C 00005-00000251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7"/>
    <s v="SERVICIOS"/>
  </r>
  <r>
    <d v="2026-02-23T00:00:00"/>
    <s v="Aranda, Marisa Isabel"/>
    <s v="FA-C 00005-00000251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</r>
  <r>
    <d v="2026-02-23T00:00:00"/>
    <s v="Aranda, Marisa Isabel"/>
    <s v="FA-C 00005-00000251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2"/>
    <s v="SERVICIOS"/>
  </r>
  <r>
    <d v="2026-02-23T00:00:00"/>
    <s v="Aranda, Marisa Isabel"/>
    <s v="FA-C 00005-00000251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</r>
  <r>
    <d v="2026-02-17T00:00:00"/>
    <s v="Aranda, Marisa Isabel"/>
    <s v="FA-C 00005-00000249"/>
    <n v="-720000"/>
    <s v="SERVICIOS_x000a_servicios de perquisición 19-2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1"/>
    <s v="SERVICIOS"/>
  </r>
  <r>
    <d v="2026-02-17T00:00:00"/>
    <s v="Aranda, Marisa Isabel"/>
    <s v="FA-C 00005-00000249"/>
    <n v="-720000"/>
    <s v="SERVICIOS_x000a_servicios de perquisición 19-2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4"/>
    <s v="SERVICIOS"/>
  </r>
  <r>
    <d v="2026-02-17T00:00:00"/>
    <s v="Aranda, Marisa Isabel"/>
    <s v="FA-C 00005-00000249"/>
    <n v="-720000"/>
    <s v="SERVICIOS_x000a_servicios de perquisición 19-2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5"/>
    <s v="SERVICIOS"/>
  </r>
  <r>
    <d v="2026-02-17T00:00:00"/>
    <s v="Aranda, Marisa Isabel"/>
    <s v="FA-C 00005-00000249"/>
    <n v="-720000"/>
    <s v="SERVICIOS_x000a_servicios de perquisición 19-2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</r>
  <r>
    <d v="2026-02-17T00:00:00"/>
    <s v="Aranda, Marisa Isabel"/>
    <s v="FA-C 00005-00000249"/>
    <n v="-720000"/>
    <s v="SERVICIOS_x000a_servicios de perquisición 19-2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6"/>
    <s v="SERVICIOS"/>
  </r>
  <r>
    <d v="2026-02-17T00:00:00"/>
    <s v="Aranda, Marisa Isabel"/>
    <s v="FA-C 00005-00000249"/>
    <n v="-720000"/>
    <s v="SERVICIOS_x000a_servicios de perquisición 19-2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</r>
  <r>
    <d v="2026-02-17T00:00:00"/>
    <s v="Aranda, Marisa Isabel"/>
    <s v="FA-C 00005-00000249"/>
    <n v="-720000"/>
    <s v="SERVICIOS_x000a_servicios de perquisición 19-2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7"/>
    <s v="SERVICIOS"/>
  </r>
  <r>
    <d v="2026-02-17T00:00:00"/>
    <s v="Aranda, Marisa Isabel"/>
    <s v="FA-C 00005-00000249"/>
    <n v="-720000"/>
    <s v="SERVICIOS_x000a_servicios de perquisición 19-2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</r>
  <r>
    <d v="2026-02-17T00:00:00"/>
    <s v="Aranda, Marisa Isabel"/>
    <s v="FA-C 00005-00000249"/>
    <n v="-720000"/>
    <s v="SERVICIOS_x000a_servicios de perquisición 19-2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2"/>
    <s v="SERVICIOS"/>
  </r>
  <r>
    <d v="2026-02-17T00:00:00"/>
    <s v="Aranda, Marisa Isabel"/>
    <s v="FA-C 00005-00000249"/>
    <n v="-720000"/>
    <s v="SERVICIOS_x000a_servicios de perquisición 19-2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</r>
  <r>
    <d v="2026-02-09T00:00:00"/>
    <s v="Aranda, Marisa Isabel"/>
    <s v="FA-C 00005-00000246"/>
    <n v="-720000"/>
    <s v="OC 0001-00004608: SERVICIOS_x000a_servicios de parquizacion 9 de febrer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1"/>
    <s v="SERVICIOS"/>
  </r>
  <r>
    <d v="2026-02-09T00:00:00"/>
    <s v="Aranda, Marisa Isabel"/>
    <s v="FA-C 00005-00000246"/>
    <n v="-720000"/>
    <s v="OC 0001-00004608: SERVICIOS_x000a_servicios de parquizacion 9 de febrer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4"/>
    <s v="SERVICIOS"/>
  </r>
  <r>
    <d v="2026-02-09T00:00:00"/>
    <s v="Aranda, Marisa Isabel"/>
    <s v="FA-C 00005-00000246"/>
    <n v="-720000"/>
    <s v="OC 0001-00004608: SERVICIOS_x000a_servicios de parquizacion 9 de febrer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5"/>
    <s v="SERVICIOS"/>
  </r>
  <r>
    <d v="2026-02-09T00:00:00"/>
    <s v="Aranda, Marisa Isabel"/>
    <s v="FA-C 00005-00000246"/>
    <n v="-720000"/>
    <s v="OC 0001-00004608: SERVICIOS_x000a_servicios de parquizacion 9 de febrer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</r>
  <r>
    <d v="2026-02-09T00:00:00"/>
    <s v="Aranda, Marisa Isabel"/>
    <s v="FA-C 00005-00000246"/>
    <n v="-720000"/>
    <s v="OC 0001-00004608: SERVICIOS_x000a_servicios de parquizacion 9 de febrer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6"/>
    <s v="SERVICIOS"/>
  </r>
  <r>
    <d v="2026-02-09T00:00:00"/>
    <s v="Aranda, Marisa Isabel"/>
    <s v="FA-C 00005-00000246"/>
    <n v="-720000"/>
    <s v="OC 0001-00004608: SERVICIOS_x000a_servicios de parquizacion 9 de febrer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</r>
  <r>
    <d v="2026-02-09T00:00:00"/>
    <s v="Aranda, Marisa Isabel"/>
    <s v="FA-C 00005-00000246"/>
    <n v="-720000"/>
    <s v="OC 0001-00004608: SERVICIOS_x000a_servicios de parquizacion 9 de febrer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7"/>
    <s v="SERVICIOS"/>
  </r>
  <r>
    <d v="2026-02-09T00:00:00"/>
    <s v="Aranda, Marisa Isabel"/>
    <s v="FA-C 00005-00000246"/>
    <n v="-720000"/>
    <s v="OC 0001-00004608: SERVICIOS_x000a_servicios de parquizacion 9 de febrer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</r>
  <r>
    <d v="2026-02-09T00:00:00"/>
    <s v="Aranda, Marisa Isabel"/>
    <s v="FA-C 00005-00000246"/>
    <n v="-720000"/>
    <s v="OC 0001-00004608: SERVICIOS_x000a_servicios de parquizacion 9 de febrer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2"/>
    <s v="SERVICIOS"/>
  </r>
  <r>
    <d v="2026-02-09T00:00:00"/>
    <s v="Aranda, Marisa Isabel"/>
    <s v="FA-C 00005-00000246"/>
    <n v="-720000"/>
    <s v="OC 0001-00004608: SERVICIOS_x000a_servicios de parquizacion 9 de febrer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</r>
  <r>
    <d v="2026-02-02T00:00:00"/>
    <s v="Aranda, Marisa Isabel"/>
    <s v="FA-C 00005-00000244"/>
    <n v="-720000"/>
    <s v="OC 0001-00004474: SERVICIOS_x000a_servicios de parquizacion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1"/>
    <s v="SERVICIOS"/>
  </r>
  <r>
    <d v="2026-02-02T00:00:00"/>
    <s v="Aranda, Marisa Isabel"/>
    <s v="FA-C 00005-00000244"/>
    <n v="-720000"/>
    <s v="OC 0001-00004474: SERVICIOS_x000a_servicios de parquizacion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4"/>
    <s v="SERVICIOS"/>
  </r>
  <r>
    <d v="2026-02-02T00:00:00"/>
    <s v="Aranda, Marisa Isabel"/>
    <s v="FA-C 00005-00000244"/>
    <n v="-720000"/>
    <s v="OC 0001-00004474: SERVICIOS_x000a_servicios de parquizacion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5"/>
    <s v="SERVICIOS"/>
  </r>
  <r>
    <d v="2026-02-02T00:00:00"/>
    <s v="Aranda, Marisa Isabel"/>
    <s v="FA-C 00005-00000244"/>
    <n v="-720000"/>
    <s v="OC 0001-00004474: SERVICIOS_x000a_servicios de parquizacion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</r>
  <r>
    <d v="2026-02-02T00:00:00"/>
    <s v="Aranda, Marisa Isabel"/>
    <s v="FA-C 00005-00000244"/>
    <n v="-720000"/>
    <s v="OC 0001-00004474: SERVICIOS_x000a_servicios de parquizacion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6"/>
    <s v="SERVICIOS"/>
  </r>
  <r>
    <d v="2026-02-02T00:00:00"/>
    <s v="Aranda, Marisa Isabel"/>
    <s v="FA-C 00005-00000244"/>
    <n v="-720000"/>
    <s v="OC 0001-00004474: SERVICIOS_x000a_servicios de parquizacion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</r>
  <r>
    <d v="2026-02-02T00:00:00"/>
    <s v="Aranda, Marisa Isabel"/>
    <s v="FA-C 00005-00000244"/>
    <n v="-720000"/>
    <s v="OC 0001-00004474: SERVICIOS_x000a_servicios de parquizacion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7"/>
    <s v="SERVICIOS"/>
  </r>
  <r>
    <d v="2026-02-02T00:00:00"/>
    <s v="Aranda, Marisa Isabel"/>
    <s v="FA-C 00005-00000244"/>
    <n v="-720000"/>
    <s v="OC 0001-00004474: SERVICIOS_x000a_servicios de parquizacion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</r>
  <r>
    <d v="2026-02-02T00:00:00"/>
    <s v="Aranda, Marisa Isabel"/>
    <s v="FA-C 00005-00000244"/>
    <n v="-720000"/>
    <s v="OC 0001-00004474: SERVICIOS_x000a_servicios de parquizacion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2"/>
    <s v="SERVICIOS"/>
  </r>
  <r>
    <d v="2026-02-02T00:00:00"/>
    <s v="Aranda, Marisa Isabel"/>
    <s v="FA-C 00005-00000244"/>
    <n v="-720000"/>
    <s v="OC 0001-00004474: SERVICIOS_x000a_servicios de parquizacion"/>
    <n v="9"/>
    <n v="80000"/>
    <s v="UN "/>
    <s v="SERVICIOS"/>
    <x v="0"/>
    <s v="VARIABLE"/>
    <s v="IN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</r>
  <r>
    <d v="2026-02-24T00:00:00"/>
    <s v="Coroso, Hugo Ezequiel"/>
    <s v="FA-A 00002-00000225"/>
    <n v="-701800"/>
    <s v="SERVICIOS_x000a_logistica de caldera "/>
    <n v="1"/>
    <n v="5800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01800"/>
    <n v="1"/>
    <s v="APERTURADO POR EMPRESA"/>
    <s v="BACHAS"/>
    <s v="CC1BACHAS"/>
    <n v="3.2417236735101898E-2"/>
    <n v="22750.416740694513"/>
    <n v="1"/>
    <n v="13"/>
    <x v="1"/>
    <s v="SERVICIOS"/>
  </r>
  <r>
    <d v="2026-02-24T00:00:00"/>
    <s v="Coroso, Hugo Ezequiel"/>
    <s v="FA-A 00002-00000225"/>
    <n v="-701800"/>
    <s v="SERVICIOS_x000a_logistica de caldera "/>
    <n v="1"/>
    <n v="5800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01800"/>
    <n v="1"/>
    <s v="APERTURADO POR EMPRESA"/>
    <s v="CEREAL &amp; POLVILLO"/>
    <s v="CC1CEREAL &amp; POLVILLO"/>
    <n v="7.0597149630605652E-3"/>
    <n v="4954.5079610759049"/>
    <n v="2"/>
    <n v="13"/>
    <x v="4"/>
    <s v="SERVICIOS"/>
  </r>
  <r>
    <d v="2026-02-24T00:00:00"/>
    <s v="Coroso, Hugo Ezequiel"/>
    <s v="FA-A 00002-00000225"/>
    <n v="-701800"/>
    <s v="SERVICIOS_x000a_logistica de caldera "/>
    <n v="1"/>
    <n v="5800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01800"/>
    <n v="1"/>
    <s v="APERTURADO POR EMPRESA"/>
    <s v="COMPOST &amp; FERTILIZANTES"/>
    <s v="CC1COMPOST &amp; FERTILIZANTES"/>
    <n v="4.0653249223577111E-4"/>
    <n v="285.30450305106416"/>
    <n v="10"/>
    <n v="13"/>
    <x v="5"/>
    <s v="SERVICIOS"/>
  </r>
  <r>
    <d v="2026-02-24T00:00:00"/>
    <s v="Coroso, Hugo Ezequiel"/>
    <s v="FA-A 00002-00000225"/>
    <n v="-701800"/>
    <s v="SERVICIOS_x000a_logistica de caldera "/>
    <n v="1"/>
    <n v="5800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01800"/>
    <n v="1"/>
    <s v="APERTURADO POR EMPRESA"/>
    <s v="DISPOSICIÓN FINAL RESIDUOS LIQUIDOS"/>
    <s v="CC1DISPOSICIÓN FINAL RESIDUOS LIQUIDOS"/>
    <n v="5.9791078481547098E-2"/>
    <n v="41961.378878349751"/>
    <n v="3"/>
    <n v="13"/>
    <x v="3"/>
    <s v="SERVICIOS"/>
  </r>
  <r>
    <d v="2026-02-24T00:00:00"/>
    <s v="Coroso, Hugo Ezequiel"/>
    <s v="FA-A 00002-00000225"/>
    <n v="-701800"/>
    <s v="SERVICIOS_x000a_logistica de caldera "/>
    <n v="1"/>
    <n v="5800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01800"/>
    <n v="1"/>
    <s v="APERTURADO POR EMPRESA"/>
    <s v="DISPOSICIÓN FINAL RESIDUOS SOLIDOS"/>
    <s v="CC1DISPOSICIÓN FINAL RESIDUOS SOLIDOS"/>
    <n v="4.8738124634855849E-3"/>
    <n v="3420.4415868741835"/>
    <n v="4"/>
    <n v="13"/>
    <x v="6"/>
    <s v="SERVICIOS"/>
  </r>
  <r>
    <d v="2026-02-24T00:00:00"/>
    <s v="Coroso, Hugo Ezequiel"/>
    <s v="FA-A 00002-00000225"/>
    <n v="-701800"/>
    <s v="SERVICIOS_x000a_logistica de caldera "/>
    <n v="1"/>
    <n v="5800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01800"/>
    <n v="1"/>
    <s v="APERTURADO POR EMPRESA"/>
    <s v="EXPORTACION"/>
    <s v="CC1EXPORTACION"/>
    <n v="0.73411048911804788"/>
    <n v="515198.74126304599"/>
    <n v="5"/>
    <n v="13"/>
    <x v="0"/>
    <s v="SERVICIOS"/>
  </r>
  <r>
    <d v="2026-02-24T00:00:00"/>
    <s v="Coroso, Hugo Ezequiel"/>
    <s v="FA-A 00002-00000225"/>
    <n v="-701800"/>
    <s v="SERVICIOS_x000a_logistica de caldera "/>
    <n v="1"/>
    <n v="5800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01800"/>
    <n v="1"/>
    <s v="APERTURADO POR EMPRESA"/>
    <s v="NFU"/>
    <s v="CC1NFU"/>
    <n v="1.4065386597374174E-2"/>
    <n v="9871.0883140371952"/>
    <n v="6"/>
    <n v="13"/>
    <x v="7"/>
    <s v="SERVICIOS"/>
  </r>
  <r>
    <d v="2026-02-24T00:00:00"/>
    <s v="Coroso, Hugo Ezequiel"/>
    <s v="FA-A 00002-00000225"/>
    <n v="-701800"/>
    <s v="SERVICIOS_x000a_logistica de caldera "/>
    <n v="1"/>
    <n v="5800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01800"/>
    <n v="1"/>
    <s v="APERTURADO POR EMPRESA"/>
    <s v="PILETAS"/>
    <s v="CC1PILETAS"/>
    <n v="0.10760032914202722"/>
    <n v="75513.910991874698"/>
    <n v="7"/>
    <n v="13"/>
    <x v="8"/>
    <s v="SERVICIOS"/>
  </r>
  <r>
    <d v="2026-02-24T00:00:00"/>
    <s v="Coroso, Hugo Ezequiel"/>
    <s v="FA-A 00002-00000225"/>
    <n v="-701800"/>
    <s v="SERVICIOS_x000a_logistica de caldera "/>
    <n v="1"/>
    <n v="5800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01800"/>
    <n v="1"/>
    <s v="APERTURADO POR EMPRESA"/>
    <s v="REACTORES"/>
    <s v="CC1REACTORES"/>
    <n v="3.9675420007119738E-2"/>
    <n v="27844.209760996633"/>
    <n v="8"/>
    <n v="13"/>
    <x v="2"/>
    <s v="SERVICIOS"/>
  </r>
  <r>
    <d v="2026-02-24T00:00:00"/>
    <s v="Coroso, Hugo Ezequiel"/>
    <s v="FA-A 00002-00000225"/>
    <n v="-701800"/>
    <s v="SERVICIOS_x000a_logistica de caldera "/>
    <n v="1"/>
    <n v="5800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701800"/>
    <n v="1"/>
    <s v="APERTURADO POR EMPRESA"/>
    <s v="TIERRAS FILTRANTES"/>
    <s v="CC1TIERRAS FILTRANTES"/>
    <n v="0"/>
    <n v="0"/>
    <n v="9"/>
    <n v="13"/>
    <x v="9"/>
    <s v="SERVICIOS"/>
  </r>
  <r>
    <d v="2026-02-28T00:00:00"/>
    <s v="IMPUESTOS"/>
    <s v="imp4"/>
    <n v="-674169.95"/>
    <s v="IMPUESTOS"/>
    <n v="1"/>
    <n v="674169.95"/>
    <s v="UN "/>
    <s v="IMPUESTOS"/>
    <x v="0"/>
    <s v="VARIABLE"/>
    <s v="INDIRECTO"/>
    <n v="0"/>
    <s v="CC3"/>
    <s v="gastos_produccion"/>
    <n v="1"/>
    <s v="DISPOSICIÓN FINAL RESIDUOS LIQUIDOS"/>
    <n v="1"/>
    <n v="-674169.95"/>
    <n v="1"/>
    <s v="APERTURADO POR EMPRESA"/>
    <s v="DISPOSICIÓN FINAL RESIDUOS LIQUIDOS"/>
    <s v="CC3DISPOSICIÓN FINAL RESIDUOS LIQUIDOS"/>
    <n v="1"/>
    <n v="674169.95"/>
    <n v="3"/>
    <n v="4"/>
    <x v="3"/>
    <s v="IMPUESTOS"/>
  </r>
  <r>
    <d v="2026-02-10T00:00:00"/>
    <s v="Mastrangelo Productos Electricos Sa"/>
    <s v="FA-A 00016-00063314"/>
    <n v="-671499.2"/>
    <s v="OC 0001-00004621: INVERSION_x000a_materiales para tablero de bomba a pedido de fernando"/>
    <n v="1"/>
    <n v="533553.22"/>
    <s v="UN "/>
    <s v="INVERSION"/>
    <x v="1"/>
    <s v="VARIABLE"/>
    <s v="DIRECTO"/>
    <n v="0"/>
    <s v="CC4"/>
    <s v="gastos_produccion"/>
    <n v="1"/>
    <s v="PILETAS"/>
    <n v="1"/>
    <n v="-671499.2"/>
    <n v="1"/>
    <s v="APERTURADO POR EMPRESA"/>
    <s v="PILETAS"/>
    <s v="CC4PILETAS"/>
    <n v="1"/>
    <n v="671499.2"/>
    <n v="7"/>
    <s v="CAPEX"/>
    <x v="8"/>
    <s v="INVERSION"/>
  </r>
  <r>
    <d v="2026-02-06T00:00:00"/>
    <s v="Berardi, Alberto Jose -"/>
    <s v="FA-C 00005-00000214"/>
    <n v="-670000"/>
    <s v="OC 0001-00004553: 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BACHAS"/>
    <s v="CC1BACHAS"/>
    <n v="3.2417236735101898E-2"/>
    <n v="21719.548612518272"/>
    <n v="1"/>
    <n v="13"/>
    <x v="1"/>
    <s v="SERVICIOS"/>
  </r>
  <r>
    <d v="2026-02-06T00:00:00"/>
    <s v="Berardi, Alberto Jose -"/>
    <s v="FA-C 00005-00000214"/>
    <n v="-670000"/>
    <s v="OC 0001-00004553: 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EREAL &amp; POLVILLO"/>
    <s v="CC1CEREAL &amp; POLVILLO"/>
    <n v="7.0597149630605652E-3"/>
    <n v="4730.0090252505788"/>
    <n v="2"/>
    <n v="13"/>
    <x v="4"/>
    <s v="SERVICIOS"/>
  </r>
  <r>
    <d v="2026-02-06T00:00:00"/>
    <s v="Berardi, Alberto Jose -"/>
    <s v="FA-C 00005-00000214"/>
    <n v="-670000"/>
    <s v="OC 0001-00004553: 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OMPOST &amp; FERTILIZANTES"/>
    <s v="CC1COMPOST &amp; FERTILIZANTES"/>
    <n v="4.0653249223577111E-4"/>
    <n v="272.37676979796663"/>
    <n v="10"/>
    <n v="13"/>
    <x v="5"/>
    <s v="SERVICIOS"/>
  </r>
  <r>
    <d v="2026-02-06T00:00:00"/>
    <s v="Berardi, Alberto Jose -"/>
    <s v="FA-C 00005-00000214"/>
    <n v="-670000"/>
    <s v="OC 0001-00004553: 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LIQUIDOS"/>
    <s v="CC1DISPOSICIÓN FINAL RESIDUOS LIQUIDOS"/>
    <n v="5.9791078481547098E-2"/>
    <n v="40060.022582636557"/>
    <n v="3"/>
    <n v="13"/>
    <x v="3"/>
    <s v="SERVICIOS"/>
  </r>
  <r>
    <d v="2026-02-06T00:00:00"/>
    <s v="Berardi, Alberto Jose -"/>
    <s v="FA-C 00005-00000214"/>
    <n v="-670000"/>
    <s v="OC 0001-00004553: 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SOLIDOS"/>
    <s v="CC1DISPOSICIÓN FINAL RESIDUOS SOLIDOS"/>
    <n v="4.8738124634855849E-3"/>
    <n v="3265.4543505353417"/>
    <n v="4"/>
    <n v="13"/>
    <x v="6"/>
    <s v="SERVICIOS"/>
  </r>
  <r>
    <d v="2026-02-06T00:00:00"/>
    <s v="Berardi, Alberto Jose -"/>
    <s v="FA-C 00005-00000214"/>
    <n v="-670000"/>
    <s v="OC 0001-00004553: 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EXPORTACION"/>
    <s v="CC1EXPORTACION"/>
    <n v="0.73411048911804788"/>
    <n v="491854.02770909207"/>
    <n v="5"/>
    <n v="13"/>
    <x v="0"/>
    <s v="SERVICIOS"/>
  </r>
  <r>
    <d v="2026-02-06T00:00:00"/>
    <s v="Berardi, Alberto Jose -"/>
    <s v="FA-C 00005-00000214"/>
    <n v="-670000"/>
    <s v="OC 0001-00004553: 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NFU"/>
    <s v="CC1NFU"/>
    <n v="1.4065386597374174E-2"/>
    <n v="9423.8090202406966"/>
    <n v="6"/>
    <n v="13"/>
    <x v="7"/>
    <s v="SERVICIOS"/>
  </r>
  <r>
    <d v="2026-02-06T00:00:00"/>
    <s v="Berardi, Alberto Jose -"/>
    <s v="FA-C 00005-00000214"/>
    <n v="-670000"/>
    <s v="OC 0001-00004553: 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PILETAS"/>
    <s v="CC1PILETAS"/>
    <n v="0.10760032914202722"/>
    <n v="72092.220525158235"/>
    <n v="7"/>
    <n v="13"/>
    <x v="8"/>
    <s v="SERVICIOS"/>
  </r>
  <r>
    <d v="2026-02-06T00:00:00"/>
    <s v="Berardi, Alberto Jose -"/>
    <s v="FA-C 00005-00000214"/>
    <n v="-670000"/>
    <s v="OC 0001-00004553: 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REACTORES"/>
    <s v="CC1REACTORES"/>
    <n v="3.9675420007119738E-2"/>
    <n v="26582.531404770223"/>
    <n v="8"/>
    <n v="13"/>
    <x v="2"/>
    <s v="SERVICIOS"/>
  </r>
  <r>
    <d v="2026-02-06T00:00:00"/>
    <s v="Berardi, Alberto Jose -"/>
    <s v="FA-C 00005-00000214"/>
    <n v="-670000"/>
    <s v="OC 0001-00004553: SERVICIOS_x000a_Abono mensual"/>
    <n v="1"/>
    <n v="67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TIERRAS FILTRANTES"/>
    <s v="CC1TIERRAS FILTRANTES"/>
    <n v="0"/>
    <n v="0"/>
    <n v="9"/>
    <n v="13"/>
    <x v="9"/>
    <s v="SERVICIOS"/>
  </r>
  <r>
    <d v="2026-02-24T00:00:00"/>
    <s v="Strupeni, Federico Lisandro"/>
    <s v="FA-A 00008-00000062"/>
    <n v="-655093.17000000004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5093.17000000004"/>
    <n v="1"/>
    <s v="APERTURADO POR EMPRESA"/>
    <s v="BACHAS"/>
    <s v="CC1BACHAS"/>
    <n v="3.2417236735101898E-2"/>
    <n v="21236.310375438356"/>
    <n v="1"/>
    <s v="CAPEX"/>
    <x v="1"/>
    <s v="INVERSION"/>
  </r>
  <r>
    <d v="2026-02-24T00:00:00"/>
    <s v="Strupeni, Federico Lisandro"/>
    <s v="FA-A 00008-00000062"/>
    <n v="-655093.17000000004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5093.17000000004"/>
    <n v="1"/>
    <s v="APERTURADO POR EMPRESA"/>
    <s v="CEREAL &amp; POLVILLO"/>
    <s v="CC1CEREAL &amp; POLVILLO"/>
    <n v="7.0597149630605652E-3"/>
    <n v="4624.7710544477786"/>
    <n v="2"/>
    <s v="CAPEX"/>
    <x v="4"/>
    <s v="INVERSION"/>
  </r>
  <r>
    <d v="2026-02-24T00:00:00"/>
    <s v="Strupeni, Federico Lisandro"/>
    <s v="FA-A 00008-00000062"/>
    <n v="-655093.17000000004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5093.17000000004"/>
    <n v="1"/>
    <s v="APERTURADO POR EMPRESA"/>
    <s v="COMPOST &amp; FERTILIZANTES"/>
    <s v="CC1COMPOST &amp; FERTILIZANTES"/>
    <n v="4.0653249223577111E-4"/>
    <n v="266.31665904673167"/>
    <n v="10"/>
    <s v="CAPEX"/>
    <x v="5"/>
    <s v="INVERSION"/>
  </r>
  <r>
    <d v="2026-02-24T00:00:00"/>
    <s v="Strupeni, Federico Lisandro"/>
    <s v="FA-A 00008-00000062"/>
    <n v="-655093.17000000004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5093.17000000004"/>
    <n v="1"/>
    <s v="APERTURADO POR EMPRESA"/>
    <s v="DISPOSICIÓN FINAL RESIDUOS LIQUIDOS"/>
    <s v="CC1DISPOSICIÓN FINAL RESIDUOS LIQUIDOS"/>
    <n v="5.9791078481547098E-2"/>
    <n v="39168.727140195479"/>
    <n v="3"/>
    <s v="CAPEX"/>
    <x v="3"/>
    <s v="INVERSION"/>
  </r>
  <r>
    <d v="2026-02-24T00:00:00"/>
    <s v="Strupeni, Federico Lisandro"/>
    <s v="FA-A 00008-00000062"/>
    <n v="-655093.17000000004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5093.17000000004"/>
    <n v="1"/>
    <s v="APERTURADO POR EMPRESA"/>
    <s v="DISPOSICIÓN FINAL RESIDUOS SOLIDOS"/>
    <s v="CC1DISPOSICIÓN FINAL RESIDUOS SOLIDOS"/>
    <n v="4.8738124634855849E-3"/>
    <n v="3192.8012566902812"/>
    <n v="4"/>
    <s v="CAPEX"/>
    <x v="6"/>
    <s v="INVERSION"/>
  </r>
  <r>
    <d v="2026-02-24T00:00:00"/>
    <s v="Strupeni, Federico Lisandro"/>
    <s v="FA-A 00008-00000062"/>
    <n v="-655093.17000000004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5093.17000000004"/>
    <n v="1"/>
    <s v="APERTURADO POR EMPRESA"/>
    <s v="EXPORTACION"/>
    <s v="CC1EXPORTACION"/>
    <n v="0.73411048911804788"/>
    <n v="480910.76744659251"/>
    <n v="5"/>
    <s v="CAPEX"/>
    <x v="0"/>
    <s v="INVERSION"/>
  </r>
  <r>
    <d v="2026-02-24T00:00:00"/>
    <s v="Strupeni, Federico Lisandro"/>
    <s v="FA-A 00008-00000062"/>
    <n v="-655093.17000000004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5093.17000000004"/>
    <n v="1"/>
    <s v="APERTURADO POR EMPRESA"/>
    <s v="NFU"/>
    <s v="CC1NFU"/>
    <n v="1.4065386597374174E-2"/>
    <n v="9214.1386933493613"/>
    <n v="6"/>
    <s v="CAPEX"/>
    <x v="7"/>
    <s v="INVERSION"/>
  </r>
  <r>
    <d v="2026-02-24T00:00:00"/>
    <s v="Strupeni, Federico Lisandro"/>
    <s v="FA-A 00008-00000062"/>
    <n v="-655093.17000000004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5093.17000000004"/>
    <n v="1"/>
    <s v="APERTURADO POR EMPRESA"/>
    <s v="PILETAS"/>
    <s v="CC1PILETAS"/>
    <n v="0.10760032914202722"/>
    <n v="70488.240710693994"/>
    <n v="7"/>
    <s v="CAPEX"/>
    <x v="8"/>
    <s v="INVERSION"/>
  </r>
  <r>
    <d v="2026-02-24T00:00:00"/>
    <s v="Strupeni, Federico Lisandro"/>
    <s v="FA-A 00008-00000062"/>
    <n v="-655093.17000000004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5093.17000000004"/>
    <n v="1"/>
    <s v="APERTURADO POR EMPRESA"/>
    <s v="REACTORES"/>
    <s v="CC1REACTORES"/>
    <n v="3.9675420007119738E-2"/>
    <n v="25991.096663545493"/>
    <n v="8"/>
    <s v="CAPEX"/>
    <x v="2"/>
    <s v="INVERSION"/>
  </r>
  <r>
    <d v="2026-02-24T00:00:00"/>
    <s v="Strupeni, Federico Lisandro"/>
    <s v="FA-A 00008-00000062"/>
    <n v="-655093.17000000004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5093.17000000004"/>
    <n v="1"/>
    <s v="APERTURADO POR EMPRESA"/>
    <s v="TIERRAS FILTRANTES"/>
    <s v="CC1TIERRAS FILTRANTES"/>
    <n v="0"/>
    <n v="0"/>
    <n v="9"/>
    <s v="CAPEX"/>
    <x v="9"/>
    <s v="INVERSION"/>
  </r>
  <r>
    <d v="2026-02-09T00:00:00"/>
    <s v="Cg Rodamientos S. R. L."/>
    <s v="FA-A 00002-00001506"/>
    <n v="-647350"/>
    <s v="OC 0001-00004595: REPOSICION rod 6316"/>
    <n v="1"/>
    <n v="145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7350"/>
    <n v="1"/>
    <s v="APERTURADO POR EMPRESA"/>
    <s v="BACHAS"/>
    <s v="CC1BACHAS"/>
    <n v="3.2417236735101898E-2"/>
    <n v="20985.298200468213"/>
    <n v="1"/>
    <n v="12"/>
    <x v="1"/>
    <s v="REPOSICION"/>
  </r>
  <r>
    <d v="2026-02-09T00:00:00"/>
    <s v="Cg Rodamientos S. R. L."/>
    <s v="FA-A 00002-00001506"/>
    <n v="-647350"/>
    <s v="OC 0001-00004595: REPOSICION rod 6316"/>
    <n v="1"/>
    <n v="145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7350"/>
    <n v="1"/>
    <s v="APERTURADO POR EMPRESA"/>
    <s v="CEREAL &amp; POLVILLO"/>
    <s v="CC1CEREAL &amp; POLVILLO"/>
    <n v="7.0597149630605652E-3"/>
    <n v="4570.1064813372568"/>
    <n v="2"/>
    <n v="12"/>
    <x v="4"/>
    <s v="REPOSICION"/>
  </r>
  <r>
    <d v="2026-02-09T00:00:00"/>
    <s v="Cg Rodamientos S. R. L."/>
    <s v="FA-A 00002-00001506"/>
    <n v="-647350"/>
    <s v="OC 0001-00004595: REPOSICION rod 6316"/>
    <n v="1"/>
    <n v="145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7350"/>
    <n v="1"/>
    <s v="APERTURADO POR EMPRESA"/>
    <s v="COMPOST &amp; FERTILIZANTES"/>
    <s v="CC1COMPOST &amp; FERTILIZANTES"/>
    <n v="4.0653249223577111E-4"/>
    <n v="263.16880884882642"/>
    <n v="10"/>
    <n v="12"/>
    <x v="5"/>
    <s v="REPOSICION"/>
  </r>
  <r>
    <d v="2026-02-09T00:00:00"/>
    <s v="Cg Rodamientos S. R. L."/>
    <s v="FA-A 00002-00001506"/>
    <n v="-647350"/>
    <s v="OC 0001-00004595: REPOSICION rod 6316"/>
    <n v="1"/>
    <n v="145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7350"/>
    <n v="1"/>
    <s v="APERTURADO POR EMPRESA"/>
    <s v="DISPOSICIÓN FINAL RESIDUOS LIQUIDOS"/>
    <s v="CC1DISPOSICIÓN FINAL RESIDUOS LIQUIDOS"/>
    <n v="5.9791078481547098E-2"/>
    <n v="38705.754655029516"/>
    <n v="3"/>
    <n v="12"/>
    <x v="3"/>
    <s v="REPOSICION"/>
  </r>
  <r>
    <d v="2026-02-09T00:00:00"/>
    <s v="Cg Rodamientos S. R. L."/>
    <s v="FA-A 00002-00001506"/>
    <n v="-647350"/>
    <s v="OC 0001-00004595: REPOSICION rod 6316"/>
    <n v="1"/>
    <n v="145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7350"/>
    <n v="1"/>
    <s v="APERTURADO POR EMPRESA"/>
    <s v="DISPOSICIÓN FINAL RESIDUOS SOLIDOS"/>
    <s v="CC1DISPOSICIÓN FINAL RESIDUOS SOLIDOS"/>
    <n v="4.8738124634855849E-3"/>
    <n v="3155.0624982373934"/>
    <n v="4"/>
    <n v="12"/>
    <x v="6"/>
    <s v="REPOSICION"/>
  </r>
  <r>
    <d v="2026-02-09T00:00:00"/>
    <s v="Cg Rodamientos S. R. L."/>
    <s v="FA-A 00002-00001506"/>
    <n v="-647350"/>
    <s v="OC 0001-00004595: REPOSICION rod 6316"/>
    <n v="1"/>
    <n v="145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7350"/>
    <n v="1"/>
    <s v="APERTURADO POR EMPRESA"/>
    <s v="EXPORTACION"/>
    <s v="CC1EXPORTACION"/>
    <n v="0.73411048911804788"/>
    <n v="475226.42513056827"/>
    <n v="5"/>
    <n v="12"/>
    <x v="0"/>
    <s v="REPOSICION"/>
  </r>
  <r>
    <d v="2026-02-09T00:00:00"/>
    <s v="Cg Rodamientos S. R. L."/>
    <s v="FA-A 00002-00001506"/>
    <n v="-647350"/>
    <s v="OC 0001-00004595: REPOSICION rod 6316"/>
    <n v="1"/>
    <n v="145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7350"/>
    <n v="1"/>
    <s v="APERTURADO POR EMPRESA"/>
    <s v="NFU"/>
    <s v="CC1NFU"/>
    <n v="1.4065386597374174E-2"/>
    <n v="9105.2280138101705"/>
    <n v="6"/>
    <n v="12"/>
    <x v="7"/>
    <s v="REPOSICION"/>
  </r>
  <r>
    <d v="2026-02-09T00:00:00"/>
    <s v="Cg Rodamientos S. R. L."/>
    <s v="FA-A 00002-00001506"/>
    <n v="-647350"/>
    <s v="OC 0001-00004595: REPOSICION rod 6316"/>
    <n v="1"/>
    <n v="145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7350"/>
    <n v="1"/>
    <s v="APERTURADO POR EMPRESA"/>
    <s v="PILETAS"/>
    <s v="CC1PILETAS"/>
    <n v="0.10760032914202722"/>
    <n v="69655.073070091326"/>
    <n v="7"/>
    <n v="12"/>
    <x v="8"/>
    <s v="REPOSICION"/>
  </r>
  <r>
    <d v="2026-02-09T00:00:00"/>
    <s v="Cg Rodamientos S. R. L."/>
    <s v="FA-A 00002-00001506"/>
    <n v="-647350"/>
    <s v="OC 0001-00004595: REPOSICION rod 6316"/>
    <n v="1"/>
    <n v="145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7350"/>
    <n v="1"/>
    <s v="APERTURADO POR EMPRESA"/>
    <s v="REACTORES"/>
    <s v="CC1REACTORES"/>
    <n v="3.9675420007119738E-2"/>
    <n v="25683.883141608963"/>
    <n v="8"/>
    <n v="12"/>
    <x v="2"/>
    <s v="REPOSICION"/>
  </r>
  <r>
    <d v="2026-02-09T00:00:00"/>
    <s v="Cg Rodamientos S. R. L."/>
    <s v="FA-A 00002-00001506"/>
    <n v="-647350"/>
    <s v="OC 0001-00004595: REPOSICION rod 6316"/>
    <n v="1"/>
    <n v="145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7350"/>
    <n v="1"/>
    <s v="APERTURADO POR EMPRESA"/>
    <s v="TIERRAS FILTRANTES"/>
    <s v="CC1TIERRAS FILTRANTES"/>
    <n v="0"/>
    <n v="0"/>
    <n v="9"/>
    <n v="12"/>
    <x v="9"/>
    <s v="REPOSICION"/>
  </r>
  <r>
    <d v="2026-02-19T00:00:00"/>
    <s v="Strupeni, Federico Lisandro"/>
    <s v="FA-A 00008-00000061"/>
    <n v="-645349.31000000006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349.31000000006"/>
    <n v="1"/>
    <s v="APERTURADO POR EMPRESA"/>
    <s v="BACHAS"/>
    <s v="CC1BACHAS"/>
    <n v="3.2417236735101898E-2"/>
    <n v="20920.441359104665"/>
    <n v="1"/>
    <s v="CAPEX"/>
    <x v="1"/>
    <s v="INVERSION"/>
  </r>
  <r>
    <d v="2026-02-19T00:00:00"/>
    <s v="Strupeni, Federico Lisandro"/>
    <s v="FA-A 00008-00000061"/>
    <n v="-645349.31000000006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349.31000000006"/>
    <n v="1"/>
    <s v="APERTURADO POR EMPRESA"/>
    <s v="CEREAL &amp; POLVILLO"/>
    <s v="CC1CEREAL &amp; POLVILLO"/>
    <n v="7.0597149630605652E-3"/>
    <n v="4555.9821802078113"/>
    <n v="2"/>
    <s v="CAPEX"/>
    <x v="4"/>
    <s v="INVERSION"/>
  </r>
  <r>
    <d v="2026-02-19T00:00:00"/>
    <s v="Strupeni, Federico Lisandro"/>
    <s v="FA-A 00008-00000061"/>
    <n v="-645349.31000000006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349.31000000006"/>
    <n v="1"/>
    <s v="APERTURADO POR EMPRESA"/>
    <s v="COMPOST &amp; FERTILIZANTES"/>
    <s v="CC1COMPOST &amp; FERTILIZANTES"/>
    <n v="4.0653249223577111E-4"/>
    <n v="262.35546335693527"/>
    <n v="10"/>
    <s v="CAPEX"/>
    <x v="5"/>
    <s v="INVERSION"/>
  </r>
  <r>
    <d v="2026-02-19T00:00:00"/>
    <s v="Strupeni, Federico Lisandro"/>
    <s v="FA-A 00008-00000061"/>
    <n v="-645349.31000000006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349.31000000006"/>
    <n v="1"/>
    <s v="APERTURADO POR EMPRESA"/>
    <s v="DISPOSICIÓN FINAL RESIDUOS LIQUIDOS"/>
    <s v="CC1DISPOSICIÓN FINAL RESIDUOS LIQUIDOS"/>
    <n v="5.9791078481547098E-2"/>
    <n v="38586.131242222269"/>
    <n v="3"/>
    <s v="CAPEX"/>
    <x v="3"/>
    <s v="INVERSION"/>
  </r>
  <r>
    <d v="2026-02-19T00:00:00"/>
    <s v="Strupeni, Federico Lisandro"/>
    <s v="FA-A 00008-00000061"/>
    <n v="-645349.31000000006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349.31000000006"/>
    <n v="1"/>
    <s v="APERTURADO POR EMPRESA"/>
    <s v="DISPOSICIÓN FINAL RESIDUOS SOLIDOS"/>
    <s v="CC1DISPOSICIÓN FINAL RESIDUOS SOLIDOS"/>
    <n v="4.8738124634855849E-3"/>
    <n v="3145.3115103798227"/>
    <n v="4"/>
    <s v="CAPEX"/>
    <x v="6"/>
    <s v="INVERSION"/>
  </r>
  <r>
    <d v="2026-02-19T00:00:00"/>
    <s v="Strupeni, Federico Lisandro"/>
    <s v="FA-A 00008-00000061"/>
    <n v="-645349.31000000006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349.31000000006"/>
    <n v="1"/>
    <s v="APERTURADO POR EMPRESA"/>
    <s v="EXPORTACION"/>
    <s v="CC1EXPORTACION"/>
    <n v="0.73411048911804788"/>
    <n v="473757.69761609472"/>
    <n v="5"/>
    <s v="CAPEX"/>
    <x v="0"/>
    <s v="INVERSION"/>
  </r>
  <r>
    <d v="2026-02-19T00:00:00"/>
    <s v="Strupeni, Federico Lisandro"/>
    <s v="FA-A 00008-00000061"/>
    <n v="-645349.31000000006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349.31000000006"/>
    <n v="1"/>
    <s v="APERTURADO POR EMPRESA"/>
    <s v="NFU"/>
    <s v="CC1NFU"/>
    <n v="1.4065386597374174E-2"/>
    <n v="9077.0875354986711"/>
    <n v="6"/>
    <s v="CAPEX"/>
    <x v="7"/>
    <s v="INVERSION"/>
  </r>
  <r>
    <d v="2026-02-19T00:00:00"/>
    <s v="Strupeni, Federico Lisandro"/>
    <s v="FA-A 00008-00000061"/>
    <n v="-645349.31000000006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349.31000000006"/>
    <n v="1"/>
    <s v="APERTURADO POR EMPRESA"/>
    <s v="PILETAS"/>
    <s v="CC1PILETAS"/>
    <n v="0.10760032914202722"/>
    <n v="69439.798167580157"/>
    <n v="7"/>
    <s v="CAPEX"/>
    <x v="8"/>
    <s v="INVERSION"/>
  </r>
  <r>
    <d v="2026-02-19T00:00:00"/>
    <s v="Strupeni, Federico Lisandro"/>
    <s v="FA-A 00008-00000061"/>
    <n v="-645349.31000000006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349.31000000006"/>
    <n v="1"/>
    <s v="APERTURADO POR EMPRESA"/>
    <s v="REACTORES"/>
    <s v="CC1REACTORES"/>
    <n v="3.9675420007119738E-2"/>
    <n v="25604.50492555492"/>
    <n v="8"/>
    <s v="CAPEX"/>
    <x v="2"/>
    <s v="INVERSION"/>
  </r>
  <r>
    <d v="2026-02-19T00:00:00"/>
    <s v="Strupeni, Federico Lisandro"/>
    <s v="FA-A 00008-00000061"/>
    <n v="-645349.31000000006"/>
    <s v="INVERSION_x000a_instalación cañerias y cajas de paso_x000a_"/>
    <n v="1"/>
    <n v="49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5349.31000000006"/>
    <n v="1"/>
    <s v="APERTURADO POR EMPRESA"/>
    <s v="TIERRAS FILTRANTES"/>
    <s v="CC1TIERRAS FILTRANTES"/>
    <n v="0"/>
    <n v="0"/>
    <n v="9"/>
    <s v="CAPEX"/>
    <x v="9"/>
    <s v="INVERSION"/>
  </r>
  <r>
    <d v="2026-02-26T00:00:00"/>
    <s v="Bordon, Carlos Roberto"/>
    <s v="FA-C 00004-00000003"/>
    <n v="-600000"/>
    <s v="INVERSION"/>
    <n v="1"/>
    <n v="600000"/>
    <s v="UN "/>
    <s v="INVERSION"/>
    <x v="1"/>
    <s v="VARIABLE"/>
    <s v="INDIRECTO"/>
    <n v="0"/>
    <s v="CC6"/>
    <s v="gastos_produccion"/>
    <n v="1"/>
    <s v="BACHAS"/>
    <n v="1"/>
    <n v="-600000"/>
    <n v="1"/>
    <s v="APERTURADO POR EMPRESA"/>
    <s v="BACHAS"/>
    <s v="CC6BACHAS"/>
    <n v="1"/>
    <n v="600000"/>
    <n v="1"/>
    <s v="CAPEX"/>
    <x v="1"/>
    <s v="INVERSION"/>
  </r>
  <r>
    <d v="2026-02-02T00:00:00"/>
    <s v="Pascual Materiales S. R. L."/>
    <s v="FA-A 00001-00000451"/>
    <n v="-560647.49"/>
    <s v="OC 0001-00004268: INVERSION_x000a_Playa estacionamiento _x000a_Proyecto 9 "/>
    <n v="1"/>
    <n v="463345.03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0647.49"/>
    <n v="1"/>
    <s v="APERTURADO POR EMPRESA"/>
    <s v="BACHAS"/>
    <s v="CC1BACHAS"/>
    <n v="3.2417236735101898E-2"/>
    <n v="18174.642408270673"/>
    <n v="1"/>
    <s v="CAPEX"/>
    <x v="1"/>
    <s v="INVERSION"/>
  </r>
  <r>
    <d v="2026-02-02T00:00:00"/>
    <s v="Pascual Materiales S. R. L."/>
    <s v="FA-A 00001-00000451"/>
    <n v="-560647.49"/>
    <s v="OC 0001-00004268: INVERSION_x000a_Playa estacionamiento _x000a_Proyecto 9 "/>
    <n v="1"/>
    <n v="463345.03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0647.49"/>
    <n v="1"/>
    <s v="APERTURADO POR EMPRESA"/>
    <s v="CEREAL &amp; POLVILLO"/>
    <s v="CC1CEREAL &amp; POLVILLO"/>
    <n v="7.0597149630605652E-3"/>
    <n v="3958.0114741553484"/>
    <n v="2"/>
    <s v="CAPEX"/>
    <x v="4"/>
    <s v="INVERSION"/>
  </r>
  <r>
    <d v="2026-02-02T00:00:00"/>
    <s v="Pascual Materiales S. R. L."/>
    <s v="FA-A 00001-00000451"/>
    <n v="-560647.49"/>
    <s v="OC 0001-00004268: INVERSION_x000a_Playa estacionamiento _x000a_Proyecto 9 "/>
    <n v="1"/>
    <n v="463345.03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0647.49"/>
    <n v="1"/>
    <s v="APERTURADO POR EMPRESA"/>
    <s v="COMPOST &amp; FERTILIZANTES"/>
    <s v="CC1COMPOST &amp; FERTILIZANTES"/>
    <n v="4.0653249223577111E-4"/>
    <n v="227.92142137542956"/>
    <n v="10"/>
    <s v="CAPEX"/>
    <x v="5"/>
    <s v="INVERSION"/>
  </r>
  <r>
    <d v="2026-02-02T00:00:00"/>
    <s v="Pascual Materiales S. R. L."/>
    <s v="FA-A 00001-00000451"/>
    <n v="-560647.49"/>
    <s v="OC 0001-00004268: INVERSION_x000a_Playa estacionamiento _x000a_Proyecto 9 "/>
    <n v="1"/>
    <n v="463345.03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0647.49"/>
    <n v="1"/>
    <s v="APERTURADO POR EMPRESA"/>
    <s v="DISPOSICIÓN FINAL RESIDUOS LIQUIDOS"/>
    <s v="CC1DISPOSICIÓN FINAL RESIDUOS LIQUIDOS"/>
    <n v="5.9791078481547098E-2"/>
    <n v="33521.718075072393"/>
    <n v="3"/>
    <s v="CAPEX"/>
    <x v="3"/>
    <s v="INVERSION"/>
  </r>
  <r>
    <d v="2026-02-02T00:00:00"/>
    <s v="Pascual Materiales S. R. L."/>
    <s v="FA-A 00001-00000451"/>
    <n v="-560647.49"/>
    <s v="OC 0001-00004268: INVERSION_x000a_Playa estacionamiento _x000a_Proyecto 9 "/>
    <n v="1"/>
    <n v="463345.03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0647.49"/>
    <n v="1"/>
    <s v="APERTURADO POR EMPRESA"/>
    <s v="DISPOSICIÓN FINAL RESIDUOS SOLIDOS"/>
    <s v="CC1DISPOSICIÓN FINAL RESIDUOS SOLIDOS"/>
    <n v="4.8738124634855849E-3"/>
    <n v="2732.4907243839098"/>
    <n v="4"/>
    <s v="CAPEX"/>
    <x v="6"/>
    <s v="INVERSION"/>
  </r>
  <r>
    <d v="2026-02-02T00:00:00"/>
    <s v="Pascual Materiales S. R. L."/>
    <s v="FA-A 00001-00000451"/>
    <n v="-560647.49"/>
    <s v="OC 0001-00004268: INVERSION_x000a_Playa estacionamiento _x000a_Proyecto 9 "/>
    <n v="1"/>
    <n v="463345.03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0647.49"/>
    <n v="1"/>
    <s v="APERTURADO POR EMPRESA"/>
    <s v="EXPORTACION"/>
    <s v="CC1EXPORTACION"/>
    <n v="0.73411048911804788"/>
    <n v="411577.20310670586"/>
    <n v="5"/>
    <s v="CAPEX"/>
    <x v="0"/>
    <s v="INVERSION"/>
  </r>
  <r>
    <d v="2026-02-02T00:00:00"/>
    <s v="Pascual Materiales S. R. L."/>
    <s v="FA-A 00001-00000451"/>
    <n v="-560647.49"/>
    <s v="OC 0001-00004268: INVERSION_x000a_Playa estacionamiento _x000a_Proyecto 9 "/>
    <n v="1"/>
    <n v="463345.03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0647.49"/>
    <n v="1"/>
    <s v="APERTURADO POR EMPRESA"/>
    <s v="NFU"/>
    <s v="CC1NFU"/>
    <n v="1.4065386597374174E-2"/>
    <n v="7885.7236916974707"/>
    <n v="6"/>
    <s v="CAPEX"/>
    <x v="7"/>
    <s v="INVERSION"/>
  </r>
  <r>
    <d v="2026-02-02T00:00:00"/>
    <s v="Pascual Materiales S. R. L."/>
    <s v="FA-A 00001-00000451"/>
    <n v="-560647.49"/>
    <s v="OC 0001-00004268: INVERSION_x000a_Playa estacionamiento _x000a_Proyecto 9 "/>
    <n v="1"/>
    <n v="463345.03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0647.49"/>
    <n v="1"/>
    <s v="APERTURADO POR EMPRESA"/>
    <s v="PILETAS"/>
    <s v="CC1PILETAS"/>
    <n v="0.10760032914202722"/>
    <n v="60325.85445665141"/>
    <n v="7"/>
    <s v="CAPEX"/>
    <x v="8"/>
    <s v="INVERSION"/>
  </r>
  <r>
    <d v="2026-02-02T00:00:00"/>
    <s v="Pascual Materiales S. R. L."/>
    <s v="FA-A 00001-00000451"/>
    <n v="-560647.49"/>
    <s v="OC 0001-00004268: INVERSION_x000a_Playa estacionamiento _x000a_Proyecto 9 "/>
    <n v="1"/>
    <n v="463345.03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0647.49"/>
    <n v="1"/>
    <s v="APERTURADO POR EMPRESA"/>
    <s v="REACTORES"/>
    <s v="CC1REACTORES"/>
    <n v="3.9675420007119738E-2"/>
    <n v="22243.924641687463"/>
    <n v="8"/>
    <s v="CAPEX"/>
    <x v="2"/>
    <s v="INVERSION"/>
  </r>
  <r>
    <d v="2026-02-02T00:00:00"/>
    <s v="Pascual Materiales S. R. L."/>
    <s v="FA-A 00001-00000451"/>
    <n v="-560647.49"/>
    <s v="OC 0001-00004268: INVERSION_x000a_Playa estacionamiento _x000a_Proyecto 9 "/>
    <n v="1"/>
    <n v="463345.03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0647.49"/>
    <n v="1"/>
    <s v="APERTURADO POR EMPRESA"/>
    <s v="TIERRAS FILTRANTES"/>
    <s v="CC1TIERRAS FILTRANTES"/>
    <n v="0"/>
    <n v="0"/>
    <n v="9"/>
    <s v="CAPEX"/>
    <x v="9"/>
    <s v="INVERSION"/>
  </r>
  <r>
    <d v="2026-02-06T00:00:00"/>
    <s v="Luque, Adrian Pablo"/>
    <s v="FA-C 00001-00000099"/>
    <n v="-555000"/>
    <s v="INVERSION_x000a_5 juegos de acoples de 3 de aluminio "/>
    <n v="1"/>
    <n v="395000"/>
    <s v="UN "/>
    <s v="INVERSION"/>
    <x v="1"/>
    <s v="VARIABLE"/>
    <s v="DIRECTO"/>
    <n v="0"/>
    <s v="CC4"/>
    <s v="gastos_produccion"/>
    <n v="1"/>
    <s v="PILETAS"/>
    <n v="1"/>
    <n v="-555000"/>
    <n v="1"/>
    <s v="APERTURADO POR EMPRESA"/>
    <s v="PILETAS"/>
    <s v="CC4PILETAS"/>
    <n v="1"/>
    <n v="555000"/>
    <n v="7"/>
    <s v="CAPEX"/>
    <x v="8"/>
    <s v="INVERSION"/>
  </r>
  <r>
    <d v="2026-02-05T00:00:00"/>
    <s v="Alvarez, Alejandro Dario"/>
    <s v="FA-C 00002-00000298"/>
    <n v="-545622"/>
    <s v="OC 0001-00003848: HIGIENE Y SEGURIDAD_x000a_Servicio de higiene y seguridad em el trabajo s/resol srt 905/15._x000a_Servicio de asesor técnico ambiental en el marco de decreto maycc 153/25_x000a_mes 1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BACHAS"/>
    <s v="CC1BACHAS"/>
    <n v="3.2417236735101898E-2"/>
    <n v="17687.557541879767"/>
    <n v="1"/>
    <n v="3"/>
    <x v="1"/>
    <s v="HIGIENE Y SEGURIDAD"/>
  </r>
  <r>
    <d v="2026-02-05T00:00:00"/>
    <s v="Alvarez, Alejandro Dario"/>
    <s v="FA-C 00002-00000298"/>
    <n v="-545622"/>
    <s v="OC 0001-00003848: HIGIENE Y SEGURIDAD_x000a_Servicio de higiene y seguridad em el trabajo s/resol srt 905/15._x000a_Servicio de asesor técnico ambiental en el marco de decreto maycc 153/25_x000a_mes 1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EREAL &amp; POLVILLO"/>
    <s v="CC1CEREAL &amp; POLVILLO"/>
    <n v="7.0597149630605652E-3"/>
    <n v="3851.9357975750318"/>
    <n v="2"/>
    <n v="3"/>
    <x v="4"/>
    <s v="HIGIENE Y SEGURIDAD"/>
  </r>
  <r>
    <d v="2026-02-05T00:00:00"/>
    <s v="Alvarez, Alejandro Dario"/>
    <s v="FA-C 00002-00000298"/>
    <n v="-545622"/>
    <s v="OC 0001-00003848: HIGIENE Y SEGURIDAD_x000a_Servicio de higiene y seguridad em el trabajo s/resol srt 905/15._x000a_Servicio de asesor técnico ambiental en el marco de decreto maycc 153/25_x000a_mes 1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OMPOST &amp; FERTILIZANTES"/>
    <s v="CC1COMPOST &amp; FERTILIZANTES"/>
    <n v="4.0653249223577111E-4"/>
    <n v="221.8130714786659"/>
    <n v="10"/>
    <n v="3"/>
    <x v="5"/>
    <s v="HIGIENE Y SEGURIDAD"/>
  </r>
  <r>
    <d v="2026-02-05T00:00:00"/>
    <s v="Alvarez, Alejandro Dario"/>
    <s v="FA-C 00002-00000298"/>
    <n v="-545622"/>
    <s v="OC 0001-00003848: HIGIENE Y SEGURIDAD_x000a_Servicio de higiene y seguridad em el trabajo s/resol srt 905/15._x000a_Servicio de asesor técnico ambiental en el marco de decreto maycc 153/25_x000a_mes 1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LIQUIDOS"/>
    <s v="CC1DISPOSICIÓN FINAL RESIDUOS LIQUIDOS"/>
    <n v="5.9791078481547098E-2"/>
    <n v="32623.327823258693"/>
    <n v="3"/>
    <n v="3"/>
    <x v="3"/>
    <s v="HIGIENE Y SEGURIDAD"/>
  </r>
  <r>
    <d v="2026-02-05T00:00:00"/>
    <s v="Alvarez, Alejandro Dario"/>
    <s v="FA-C 00002-00000298"/>
    <n v="-545622"/>
    <s v="OC 0001-00003848: HIGIENE Y SEGURIDAD_x000a_Servicio de higiene y seguridad em el trabajo s/resol srt 905/15._x000a_Servicio de asesor técnico ambiental en el marco de decreto maycc 153/25_x000a_mes 1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SOLIDOS"/>
    <s v="CC1DISPOSICIÓN FINAL RESIDUOS SOLIDOS"/>
    <n v="4.8738124634855849E-3"/>
    <n v="2659.259303951932"/>
    <n v="4"/>
    <n v="3"/>
    <x v="6"/>
    <s v="HIGIENE Y SEGURIDAD"/>
  </r>
  <r>
    <d v="2026-02-05T00:00:00"/>
    <s v="Alvarez, Alejandro Dario"/>
    <s v="FA-C 00002-00000298"/>
    <n v="-545622"/>
    <s v="OC 0001-00003848: HIGIENE Y SEGURIDAD_x000a_Servicio de higiene y seguridad em el trabajo s/resol srt 905/15._x000a_Servicio de asesor técnico ambiental en el marco de decreto maycc 153/25_x000a_mes 1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EXPORTACION"/>
    <s v="CC1EXPORTACION"/>
    <n v="0.73411048911804788"/>
    <n v="400546.83329356753"/>
    <n v="5"/>
    <n v="3"/>
    <x v="0"/>
    <s v="HIGIENE Y SEGURIDAD"/>
  </r>
  <r>
    <d v="2026-02-05T00:00:00"/>
    <s v="Alvarez, Alejandro Dario"/>
    <s v="FA-C 00002-00000298"/>
    <n v="-545622"/>
    <s v="OC 0001-00003848: HIGIENE Y SEGURIDAD_x000a_Servicio de higiene y seguridad em el trabajo s/resol srt 905/15._x000a_Servicio de asesor técnico ambiental en el marco de decreto maycc 153/25_x000a_mes 1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NFU"/>
    <s v="CC1NFU"/>
    <n v="1.4065386597374174E-2"/>
    <n v="7674.384366032491"/>
    <n v="6"/>
    <n v="3"/>
    <x v="7"/>
    <s v="HIGIENE Y SEGURIDAD"/>
  </r>
  <r>
    <d v="2026-02-05T00:00:00"/>
    <s v="Alvarez, Alejandro Dario"/>
    <s v="FA-C 00002-00000298"/>
    <n v="-545622"/>
    <s v="OC 0001-00003848: HIGIENE Y SEGURIDAD_x000a_Servicio de higiene y seguridad em el trabajo s/resol srt 905/15._x000a_Servicio de asesor técnico ambiental en el marco de decreto maycc 153/25_x000a_mes 1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PILETAS"/>
    <s v="CC1PILETAS"/>
    <n v="0.10760032914202722"/>
    <n v="58709.106787131175"/>
    <n v="7"/>
    <n v="3"/>
    <x v="8"/>
    <s v="HIGIENE Y SEGURIDAD"/>
  </r>
  <r>
    <d v="2026-02-05T00:00:00"/>
    <s v="Alvarez, Alejandro Dario"/>
    <s v="FA-C 00002-00000298"/>
    <n v="-545622"/>
    <s v="OC 0001-00003848: HIGIENE Y SEGURIDAD_x000a_Servicio de higiene y seguridad em el trabajo s/resol srt 905/15._x000a_Servicio de asesor técnico ambiental en el marco de decreto maycc 153/25_x000a_mes 1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REACTORES"/>
    <s v="CC1REACTORES"/>
    <n v="3.9675420007119738E-2"/>
    <n v="21647.782015124685"/>
    <n v="8"/>
    <n v="3"/>
    <x v="2"/>
    <s v="HIGIENE Y SEGURIDAD"/>
  </r>
  <r>
    <d v="2026-02-05T00:00:00"/>
    <s v="Alvarez, Alejandro Dario"/>
    <s v="FA-C 00002-00000298"/>
    <n v="-545622"/>
    <s v="OC 0001-00003848: HIGIENE Y SEGURIDAD_x000a_Servicio de higiene y seguridad em el trabajo s/resol srt 905/15._x000a_Servicio de asesor técnico ambiental en el marco de decreto maycc 153/25_x000a_mes 1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TIERRAS FILTRANTES"/>
    <s v="CC1TIERRAS FILTRANTES"/>
    <n v="0"/>
    <n v="0"/>
    <n v="9"/>
    <n v="3"/>
    <x v="9"/>
    <s v="HIGIENE Y SEGURIDAD"/>
  </r>
  <r>
    <d v="2026-02-28T00:00:00"/>
    <s v="LOPEZ, JESUS RODRIGO"/>
    <s v="FA-C 2-2026-3"/>
    <n v="-513000"/>
    <s v="LOGISTICA PUERT"/>
    <n v="27"/>
    <n v="19000"/>
    <s v="UN "/>
    <s v="LOGISTICA"/>
    <x v="0"/>
    <s v="VARIABLE"/>
    <s v="DIRECTO"/>
    <n v="0"/>
    <s v="CC9"/>
    <s v="gastos_produccion"/>
    <n v="1"/>
    <s v="CEREAL &amp; POLVILLO"/>
    <n v="1"/>
    <n v="-513000"/>
    <n v="27"/>
    <s v="APERTURADO POR EMPRESA"/>
    <s v="CEREAL &amp; POLVILLO"/>
    <s v="CC9CEREAL &amp; POLVILLO"/>
    <n v="1"/>
    <n v="513000"/>
    <n v="2"/>
    <n v="7"/>
    <x v="4"/>
    <s v="LOGISTICA"/>
  </r>
  <r>
    <d v="2026-02-02T00:00:00"/>
    <s v="Goma Paz S.R.L."/>
    <s v="FA-A 00005-00091738"/>
    <n v="-507378.56"/>
    <s v="OC 0001-00004464: REPOSICION_x000a_caño asp/exp rauspiraflex h2 amarillo 76mm"/>
    <n v="30"/>
    <n v="13977.37"/>
    <s v="UN "/>
    <s v="REPOSICION"/>
    <x v="0"/>
    <s v="VARIABLE"/>
    <s v="INDIRECTO"/>
    <n v="0"/>
    <s v="CC3"/>
    <s v="gastos_rrhh"/>
    <n v="1"/>
    <s v="DISPOSICIÓN FINAL RESIDUOS LIQUIDOS"/>
    <n v="1"/>
    <n v="-507378.56"/>
    <n v="30"/>
    <s v="APERTURADO POR EMPRESA"/>
    <s v="DISPOSICIÓN FINAL RESIDUOS LIQUIDOS"/>
    <s v="CC3DISPOSICIÓN FINAL RESIDUOS LIQUIDOS"/>
    <n v="1"/>
    <n v="507378.56"/>
    <n v="3"/>
    <n v="12"/>
    <x v="3"/>
    <s v="REPOSICION"/>
  </r>
  <r>
    <d v="2026-02-28T00:00:00"/>
    <s v="WORMS-RRHH"/>
    <s v="DONDA, RUBEN"/>
    <n v="-500000"/>
    <s v="VIGILANCIA"/>
    <n v="1"/>
    <n v="500000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500000"/>
    <n v="1"/>
    <s v="APERTURADO POR EMPRESA"/>
    <s v="BACHAS"/>
    <s v="CC29BACHAS"/>
    <n v="0.1111"/>
    <n v="55550"/>
    <n v="1"/>
    <n v="10"/>
    <x v="1"/>
    <s v="PERSONAL"/>
  </r>
  <r>
    <d v="2026-02-28T00:00:00"/>
    <s v="WORMS-RRHH"/>
    <s v="DONDA, RUBEN"/>
    <n v="-500000"/>
    <s v="VIGILANCIA"/>
    <n v="1"/>
    <n v="500000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500000"/>
    <n v="1"/>
    <s v="APERTURADO POR EMPRESA"/>
    <s v="CEREAL Y POLVILLO"/>
    <s v="CC29CEREAL Y POLVILLO"/>
    <n v="0.1111"/>
    <n v="55550"/>
    <n v="2"/>
    <n v="10"/>
    <x v="4"/>
    <s v="PERSONAL"/>
  </r>
  <r>
    <d v="2026-02-28T00:00:00"/>
    <s v="WORMS-RRHH"/>
    <s v="DONDA, RUBEN"/>
    <n v="-500000"/>
    <s v="VIGILANCIA"/>
    <n v="1"/>
    <n v="500000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500000"/>
    <n v="1"/>
    <s v="APERTURADO POR EMPRESA"/>
    <s v="COMPOST Y FERTILIZANTES"/>
    <s v="CC29COMPOST Y FERTILIZANTES"/>
    <n v="0.1111"/>
    <n v="55550"/>
    <n v="10"/>
    <n v="10"/>
    <x v="5"/>
    <s v="PERSONAL"/>
  </r>
  <r>
    <d v="2026-02-28T00:00:00"/>
    <s v="WORMS-RRHH"/>
    <s v="DONDA, RUBEN"/>
    <n v="-500000"/>
    <s v="VIGILANCIA"/>
    <n v="1"/>
    <n v="500000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500000"/>
    <n v="1"/>
    <s v="APERTURADO POR EMPRESA"/>
    <s v="DISPOSICION FINAL DE R. LIQUIDOS"/>
    <s v="CC29DISPOSICION FINAL DE R. LIQUIDOS"/>
    <n v="0.1111"/>
    <n v="55550"/>
    <n v="3"/>
    <n v="10"/>
    <x v="3"/>
    <s v="PERSONAL"/>
  </r>
  <r>
    <d v="2026-02-28T00:00:00"/>
    <s v="WORMS-RRHH"/>
    <s v="DONDA, RUBEN"/>
    <n v="-500000"/>
    <s v="VIGILANCIA"/>
    <n v="1"/>
    <n v="500000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500000"/>
    <n v="1"/>
    <s v="APERTURADO POR EMPRESA"/>
    <s v="DISPOSICION FINAL DE R. SOLIDOS"/>
    <s v="CC29DISPOSICION FINAL DE R. SOLIDOS"/>
    <n v="0.1111"/>
    <n v="55550"/>
    <n v="4"/>
    <n v="10"/>
    <x v="6"/>
    <s v="PERSONAL"/>
  </r>
  <r>
    <d v="2026-02-28T00:00:00"/>
    <s v="WORMS-RRHH"/>
    <s v="DONDA, RUBEN"/>
    <n v="-500000"/>
    <s v="VIGILANCIA"/>
    <n v="1"/>
    <n v="500000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500000"/>
    <n v="1"/>
    <s v="APERTURADO POR EMPRESA"/>
    <s v="EXPORTACION"/>
    <s v="CC29EXPORTACION"/>
    <n v="0.1111"/>
    <n v="55550"/>
    <n v="5"/>
    <n v="10"/>
    <x v="0"/>
    <s v="PERSONAL"/>
  </r>
  <r>
    <d v="2026-02-28T00:00:00"/>
    <s v="WORMS-RRHH"/>
    <s v="DONDA, RUBEN"/>
    <n v="-500000"/>
    <s v="VIGILANCIA"/>
    <n v="1"/>
    <n v="500000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500000"/>
    <n v="1"/>
    <s v="APERTURADO POR EMPRESA"/>
    <s v="NFU"/>
    <s v="CC29NFU"/>
    <n v="0.1111"/>
    <n v="55550"/>
    <n v="6"/>
    <n v="10"/>
    <x v="7"/>
    <s v="PERSONAL"/>
  </r>
  <r>
    <d v="2026-02-28T00:00:00"/>
    <s v="WORMS-RRHH"/>
    <s v="DONDA, RUBEN"/>
    <n v="-500000"/>
    <s v="VIGILANCIA"/>
    <n v="1"/>
    <n v="500000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500000"/>
    <n v="1"/>
    <s v="APERTURADO POR EMPRESA"/>
    <s v="PILETAS"/>
    <s v="CC29PILETAS"/>
    <n v="0.1111"/>
    <n v="55550"/>
    <n v="7"/>
    <n v="10"/>
    <x v="8"/>
    <s v="PERSONAL"/>
  </r>
  <r>
    <d v="2026-02-28T00:00:00"/>
    <s v="WORMS-RRHH"/>
    <s v="DONDA, RUBEN"/>
    <n v="-500000"/>
    <s v="VIGILANCIA"/>
    <n v="1"/>
    <n v="500000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500000"/>
    <n v="1"/>
    <s v="APERTURADO POR EMPRESA"/>
    <s v="REACTORES"/>
    <s v="CC29REACTORES"/>
    <n v="0.1111"/>
    <n v="55550"/>
    <n v="8"/>
    <n v="10"/>
    <x v="2"/>
    <s v="PERSONAL"/>
  </r>
  <r>
    <d v="2026-02-28T00:00:00"/>
    <s v="WORMS-RRHH"/>
    <s v="DONDA, RUBEN"/>
    <n v="-500000"/>
    <s v="VIGILANCIA"/>
    <n v="1"/>
    <n v="500000"/>
    <s v="#RRHH"/>
    <s v="PERSONAL"/>
    <x v="0"/>
    <n v="0"/>
    <n v="0"/>
    <n v="0"/>
    <s v="CC29"/>
    <s v="gastos_produccion"/>
    <n v="10"/>
    <s v="BACHAS, CEREAL Y POLVILLO, COMPOST Y FERTILIZANTES, DISPOSICION FINAL DE R. LIQUIDOS, DISPOSICION FINAL DE R. SOLIDOS, EXPORTACION, NFU, PILETAS, REACTORES, TIERRAS FILTRANTES"/>
    <n v="1"/>
    <n v="-500000"/>
    <n v="1"/>
    <s v="APERTURADO POR EMPRESA"/>
    <s v="TIERRAS FILTRANTES"/>
    <s v="CC29TIERRAS FILTRANTES"/>
    <n v="0"/>
    <n v="0"/>
    <n v="9"/>
    <n v="10"/>
    <x v="9"/>
    <s v="PERSONAL"/>
  </r>
  <r>
    <d v="2026-02-26T00:00:00"/>
    <s v="Mastrangelo Productos Electricos Sa"/>
    <s v="FA-A 00015-00069810"/>
    <n v="-497562.55"/>
    <s v="INVERSION_x000a_para bomba de 15 HP"/>
    <n v="1"/>
    <n v="411208.72"/>
    <s v="UN "/>
    <s v="INVERSION"/>
    <x v="1"/>
    <s v="VARIABLE"/>
    <s v="DIRECTO"/>
    <n v="0"/>
    <s v="CC6"/>
    <s v="gastos_produccion"/>
    <n v="1"/>
    <s v="BACHAS"/>
    <n v="1"/>
    <n v="-497562.55"/>
    <n v="1"/>
    <s v="APERTURADO POR EMPRESA"/>
    <s v="BACHAS"/>
    <s v="CC6BACHAS"/>
    <n v="1"/>
    <n v="497562.55"/>
    <n v="1"/>
    <s v="CAPEX"/>
    <x v="1"/>
    <s v="INVERSION"/>
  </r>
  <r>
    <d v="2026-02-12T00:00:00"/>
    <s v="Comercial Uritorco S. R. L. (w)"/>
    <s v="FA-A 00001-00008646"/>
    <n v="-492932.06"/>
    <s v="OC 0001-00004687: MANTENIMIENTO PREVENTIVO_x000a_corte 115_x000a_Flap 4 1/2 grano 40 , Electrodo Conarco P /gas macho  , acople rápido. Racords _x000a_Perno, Cinta, abrazadera"/>
    <n v="1"/>
    <n v="328025.68"/>
    <s v="UN "/>
    <s v="MANTENIMIENTO PREVENTIVO"/>
    <x v="0"/>
    <s v="VARIABLE"/>
    <s v="INDIRECTO"/>
    <n v="0"/>
    <s v="CC5"/>
    <s v="gastos_produccion"/>
    <n v="1"/>
    <s v="REACTORES"/>
    <n v="1"/>
    <n v="-492932.06"/>
    <n v="1"/>
    <s v="APERTURADO POR EMPRESA"/>
    <s v="REACTORES"/>
    <s v="CC5REACTORES"/>
    <n v="1"/>
    <n v="492932.06"/>
    <n v="8"/>
    <n v="9"/>
    <x v="2"/>
    <s v="MANTENIMIENTO PREVENTIVO"/>
  </r>
  <r>
    <d v="2026-02-02T00:00:00"/>
    <s v="Picatto, Santiago"/>
    <s v="FA-A 00002-00004502"/>
    <n v="-489734.19"/>
    <s v="OC 0001-00004425: INSUMOS_x000a_Laboratorio"/>
    <n v="1"/>
    <n v="404739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34.19"/>
    <n v="1"/>
    <s v="APERTURADO POR EMPRESA"/>
    <s v="BACHAS"/>
    <s v="CC1BACHAS"/>
    <n v="3.2417236735101898E-2"/>
    <n v="15875.829174503373"/>
    <n v="1"/>
    <n v="5"/>
    <x v="1"/>
    <s v="INSUMOS"/>
  </r>
  <r>
    <d v="2026-02-02T00:00:00"/>
    <s v="Picatto, Santiago"/>
    <s v="FA-A 00002-00004502"/>
    <n v="-489734.19"/>
    <s v="OC 0001-00004425: INSUMOS_x000a_Laboratorio"/>
    <n v="1"/>
    <n v="404739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34.19"/>
    <n v="1"/>
    <s v="APERTURADO POR EMPRESA"/>
    <s v="CEREAL &amp; POLVILLO"/>
    <s v="CC1CEREAL &amp; POLVILLO"/>
    <n v="7.0597149630605652E-3"/>
    <n v="3457.3837890653458"/>
    <n v="2"/>
    <n v="5"/>
    <x v="4"/>
    <s v="INSUMOS"/>
  </r>
  <r>
    <d v="2026-02-02T00:00:00"/>
    <s v="Picatto, Santiago"/>
    <s v="FA-A 00002-00004502"/>
    <n v="-489734.19"/>
    <s v="OC 0001-00004425: INSUMOS_x000a_Laboratorio"/>
    <n v="1"/>
    <n v="404739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34.19"/>
    <n v="1"/>
    <s v="APERTURADO POR EMPRESA"/>
    <s v="COMPOST &amp; FERTILIZANTES"/>
    <s v="CC1COMPOST &amp; FERTILIZANTES"/>
    <n v="4.0653249223577111E-4"/>
    <n v="199.09286079376665"/>
    <n v="10"/>
    <n v="5"/>
    <x v="5"/>
    <s v="INSUMOS"/>
  </r>
  <r>
    <d v="2026-02-02T00:00:00"/>
    <s v="Picatto, Santiago"/>
    <s v="FA-A 00002-00004502"/>
    <n v="-489734.19"/>
    <s v="OC 0001-00004425: INSUMOS_x000a_Laboratorio"/>
    <n v="1"/>
    <n v="404739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34.19"/>
    <n v="1"/>
    <s v="APERTURADO POR EMPRESA"/>
    <s v="DISPOSICIÓN FINAL RESIDUOS LIQUIDOS"/>
    <s v="CC1DISPOSICIÓN FINAL RESIDUOS LIQUIDOS"/>
    <n v="5.9791078481547098E-2"/>
    <n v="29281.735389386897"/>
    <n v="3"/>
    <n v="5"/>
    <x v="3"/>
    <s v="INSUMOS"/>
  </r>
  <r>
    <d v="2026-02-02T00:00:00"/>
    <s v="Picatto, Santiago"/>
    <s v="FA-A 00002-00004502"/>
    <n v="-489734.19"/>
    <s v="OC 0001-00004425: INSUMOS_x000a_Laboratorio"/>
    <n v="1"/>
    <n v="404739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34.19"/>
    <n v="1"/>
    <s v="APERTURADO POR EMPRESA"/>
    <s v="DISPOSICIÓN FINAL RESIDUOS SOLIDOS"/>
    <s v="CC1DISPOSICIÓN FINAL RESIDUOS SOLIDOS"/>
    <n v="4.8738124634855849E-3"/>
    <n v="2386.8725990170174"/>
    <n v="4"/>
    <n v="5"/>
    <x v="6"/>
    <s v="INSUMOS"/>
  </r>
  <r>
    <d v="2026-02-02T00:00:00"/>
    <s v="Picatto, Santiago"/>
    <s v="FA-A 00002-00004502"/>
    <n v="-489734.19"/>
    <s v="OC 0001-00004425: INSUMOS_x000a_Laboratorio"/>
    <n v="1"/>
    <n v="404739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34.19"/>
    <n v="1"/>
    <s v="APERTURADO POR EMPRESA"/>
    <s v="EXPORTACION"/>
    <s v="CC1EXPORTACION"/>
    <n v="0.73411048911804788"/>
    <n v="359519.00575873099"/>
    <n v="5"/>
    <n v="5"/>
    <x v="0"/>
    <s v="INSUMOS"/>
  </r>
  <r>
    <d v="2026-02-02T00:00:00"/>
    <s v="Picatto, Santiago"/>
    <s v="FA-A 00002-00004502"/>
    <n v="-489734.19"/>
    <s v="OC 0001-00004425: INSUMOS_x000a_Laboratorio"/>
    <n v="1"/>
    <n v="404739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34.19"/>
    <n v="1"/>
    <s v="APERTURADO POR EMPRESA"/>
    <s v="NFU"/>
    <s v="CC1NFU"/>
    <n v="1.4065386597374174E-2"/>
    <n v="6888.300712301897"/>
    <n v="6"/>
    <n v="5"/>
    <x v="7"/>
    <s v="INSUMOS"/>
  </r>
  <r>
    <d v="2026-02-02T00:00:00"/>
    <s v="Picatto, Santiago"/>
    <s v="FA-A 00002-00004502"/>
    <n v="-489734.19"/>
    <s v="OC 0001-00004425: INSUMOS_x000a_Laboratorio"/>
    <n v="1"/>
    <n v="404739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34.19"/>
    <n v="1"/>
    <s v="APERTURADO POR EMPRESA"/>
    <s v="PILETAS"/>
    <s v="CC1PILETAS"/>
    <n v="0.10760032914202722"/>
    <n v="52695.560036104092"/>
    <n v="7"/>
    <n v="5"/>
    <x v="8"/>
    <s v="INSUMOS"/>
  </r>
  <r>
    <d v="2026-02-02T00:00:00"/>
    <s v="Picatto, Santiago"/>
    <s v="FA-A 00002-00004502"/>
    <n v="-489734.19"/>
    <s v="OC 0001-00004425: INSUMOS_x000a_Laboratorio"/>
    <n v="1"/>
    <n v="404739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34.19"/>
    <n v="1"/>
    <s v="APERTURADO POR EMPRESA"/>
    <s v="REACTORES"/>
    <s v="CC1REACTORES"/>
    <n v="3.9675420007119738E-2"/>
    <n v="19430.409680096578"/>
    <n v="8"/>
    <n v="5"/>
    <x v="2"/>
    <s v="INSUMOS"/>
  </r>
  <r>
    <d v="2026-02-02T00:00:00"/>
    <s v="Picatto, Santiago"/>
    <s v="FA-A 00002-00004502"/>
    <n v="-489734.19"/>
    <s v="OC 0001-00004425: INSUMOS_x000a_Laboratorio"/>
    <n v="1"/>
    <n v="404739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34.19"/>
    <n v="1"/>
    <s v="APERTURADO POR EMPRESA"/>
    <s v="TIERRAS FILTRANTES"/>
    <s v="CC1TIERRAS FILTRANTES"/>
    <n v="0"/>
    <n v="0"/>
    <n v="9"/>
    <n v="5"/>
    <x v="9"/>
    <s v="INSUMOS"/>
  </r>
  <r>
    <d v="2026-02-09T00:00:00"/>
    <s v="Richetti, Adrian Leonardo"/>
    <s v="FA-A 00005-00003600"/>
    <n v="-474834.66"/>
    <s v="OC 0001-00004581: INVERSION_x000a_Proyecto 40_x000a_Tanque de acido sulfúrico "/>
    <n v="1"/>
    <n v="392425.34"/>
    <s v="UN "/>
    <s v="INVERSION"/>
    <x v="1"/>
    <s v="VARIABLE"/>
    <s v="INDIRECTO"/>
    <n v="0"/>
    <s v="CC5"/>
    <s v="gastos_impuestos"/>
    <n v="1"/>
    <s v="REACTORES"/>
    <n v="1"/>
    <n v="-474834.66"/>
    <n v="1"/>
    <s v="APERTURADO POR EMPRESA"/>
    <s v="REACTORES"/>
    <s v="CC5REACTORES"/>
    <n v="1"/>
    <n v="474834.66"/>
    <n v="8"/>
    <s v="CAPEX"/>
    <x v="2"/>
    <s v="INVERSION"/>
  </r>
  <r>
    <d v="2026-02-19T00:00:00"/>
    <s v="Bca Distribuciones Sa"/>
    <s v="FA-A 00001-00005786"/>
    <n v="-454532.86"/>
    <s v="COMERCIAL_x000a_tee galvanizada hhh"/>
    <n v="1"/>
    <n v="25805.66"/>
    <s v="UN "/>
    <s v="REPOSICION"/>
    <x v="0"/>
    <s v="VARIABLE"/>
    <s v="DIRECTO"/>
    <n v="0"/>
    <s v="CC4"/>
    <s v="gastos_produccion"/>
    <n v="1"/>
    <s v="PILETAS"/>
    <n v="1"/>
    <n v="-454532.86"/>
    <n v="1"/>
    <s v="APERTURADO POR EMPRESA"/>
    <s v="PILETAS"/>
    <s v="CC4PILETAS"/>
    <n v="1"/>
    <n v="454532.86"/>
    <n v="7"/>
    <n v="12"/>
    <x v="8"/>
    <s v="REPOSICION"/>
  </r>
  <r>
    <d v="2026-02-04T00:00:00"/>
    <s v="Acumuladores Argentinos Srl(W)"/>
    <s v="FA-A 00004-00007156"/>
    <n v="-449999.99"/>
    <s v="OC 0001-00004514: REPOSICION_x000a_bateria automotor 110 amp_x000a_Para Iveco Tector 320"/>
    <n v="2"/>
    <n v="185950.4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49999.99"/>
    <n v="2"/>
    <s v="APERTURADO POR EMPRESA"/>
    <s v="BACHAS"/>
    <s v="CC1BACHAS"/>
    <n v="3.2417236735101898E-2"/>
    <n v="14587.756206623486"/>
    <n v="1"/>
    <n v="12"/>
    <x v="1"/>
    <s v="REPOSICION"/>
  </r>
  <r>
    <d v="2026-02-04T00:00:00"/>
    <s v="Acumuladores Argentinos Srl(W)"/>
    <s v="FA-A 00004-00007156"/>
    <n v="-449999.99"/>
    <s v="OC 0001-00004514: REPOSICION_x000a_bateria automotor 110 amp_x000a_Para Iveco Tector 320"/>
    <n v="2"/>
    <n v="185950.4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49999.99"/>
    <n v="2"/>
    <s v="APERTURADO POR EMPRESA"/>
    <s v="CEREAL &amp; POLVILLO"/>
    <s v="CC1CEREAL &amp; POLVILLO"/>
    <n v="7.0597149630605652E-3"/>
    <n v="3176.8716627801045"/>
    <n v="2"/>
    <n v="12"/>
    <x v="4"/>
    <s v="REPOSICION"/>
  </r>
  <r>
    <d v="2026-02-04T00:00:00"/>
    <s v="Acumuladores Argentinos Srl(W)"/>
    <s v="FA-A 00004-00007156"/>
    <n v="-449999.99"/>
    <s v="OC 0001-00004514: REPOSICION_x000a_bateria automotor 110 amp_x000a_Para Iveco Tector 320"/>
    <n v="2"/>
    <n v="185950.4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49999.99"/>
    <n v="2"/>
    <s v="APERTURADO POR EMPRESA"/>
    <s v="COMPOST &amp; FERTILIZANTES"/>
    <s v="CC1COMPOST &amp; FERTILIZANTES"/>
    <n v="4.0653249223577111E-4"/>
    <n v="182.93961744077208"/>
    <n v="10"/>
    <n v="12"/>
    <x v="5"/>
    <s v="REPOSICION"/>
  </r>
  <r>
    <d v="2026-02-04T00:00:00"/>
    <s v="Acumuladores Argentinos Srl(W)"/>
    <s v="FA-A 00004-00007156"/>
    <n v="-449999.99"/>
    <s v="OC 0001-00004514: REPOSICION_x000a_bateria automotor 110 amp_x000a_Para Iveco Tector 320"/>
    <n v="2"/>
    <n v="185950.4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49999.99"/>
    <n v="2"/>
    <s v="APERTURADO POR EMPRESA"/>
    <s v="DISPOSICIÓN FINAL RESIDUOS LIQUIDOS"/>
    <s v="CC1DISPOSICIÓN FINAL RESIDUOS LIQUIDOS"/>
    <n v="5.9791078481547098E-2"/>
    <n v="26905.98471878541"/>
    <n v="3"/>
    <n v="12"/>
    <x v="3"/>
    <s v="REPOSICION"/>
  </r>
  <r>
    <d v="2026-02-04T00:00:00"/>
    <s v="Acumuladores Argentinos Srl(W)"/>
    <s v="FA-A 00004-00007156"/>
    <n v="-449999.99"/>
    <s v="OC 0001-00004514: REPOSICION_x000a_bateria automotor 110 amp_x000a_Para Iveco Tector 320"/>
    <n v="2"/>
    <n v="185950.4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49999.99"/>
    <n v="2"/>
    <s v="APERTURADO POR EMPRESA"/>
    <s v="DISPOSICIÓN FINAL RESIDUOS SOLIDOS"/>
    <s v="CC1DISPOSICIÓN FINAL RESIDUOS SOLIDOS"/>
    <n v="4.8738124634855849E-3"/>
    <n v="2193.2155598303884"/>
    <n v="4"/>
    <n v="12"/>
    <x v="6"/>
    <s v="REPOSICION"/>
  </r>
  <r>
    <d v="2026-02-04T00:00:00"/>
    <s v="Acumuladores Argentinos Srl(W)"/>
    <s v="FA-A 00004-00007156"/>
    <n v="-449999.99"/>
    <s v="OC 0001-00004514: REPOSICION_x000a_bateria automotor 110 amp_x000a_Para Iveco Tector 320"/>
    <n v="2"/>
    <n v="185950.4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49999.99"/>
    <n v="2"/>
    <s v="APERTURADO POR EMPRESA"/>
    <s v="EXPORTACION"/>
    <s v="CC1EXPORTACION"/>
    <n v="0.73411048911804788"/>
    <n v="330349.71276201663"/>
    <n v="5"/>
    <n v="12"/>
    <x v="0"/>
    <s v="REPOSICION"/>
  </r>
  <r>
    <d v="2026-02-04T00:00:00"/>
    <s v="Acumuladores Argentinos Srl(W)"/>
    <s v="FA-A 00004-00007156"/>
    <n v="-449999.99"/>
    <s v="OC 0001-00004514: REPOSICION_x000a_bateria automotor 110 amp_x000a_Para Iveco Tector 320"/>
    <n v="2"/>
    <n v="185950.4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49999.99"/>
    <n v="2"/>
    <s v="APERTURADO POR EMPRESA"/>
    <s v="NFU"/>
    <s v="CC1NFU"/>
    <n v="1.4065386597374174E-2"/>
    <n v="6329.4238281645121"/>
    <n v="6"/>
    <n v="12"/>
    <x v="7"/>
    <s v="REPOSICION"/>
  </r>
  <r>
    <d v="2026-02-04T00:00:00"/>
    <s v="Acumuladores Argentinos Srl(W)"/>
    <s v="FA-A 00004-00007156"/>
    <n v="-449999.99"/>
    <s v="OC 0001-00004514: REPOSICION_x000a_bateria automotor 110 amp_x000a_Para Iveco Tector 320"/>
    <n v="2"/>
    <n v="185950.4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49999.99"/>
    <n v="2"/>
    <s v="APERTURADO POR EMPRESA"/>
    <s v="PILETAS"/>
    <s v="CC1PILETAS"/>
    <n v="0.10760032914202722"/>
    <n v="48420.147037908959"/>
    <n v="7"/>
    <n v="12"/>
    <x v="8"/>
    <s v="REPOSICION"/>
  </r>
  <r>
    <d v="2026-02-04T00:00:00"/>
    <s v="Acumuladores Argentinos Srl(W)"/>
    <s v="FA-A 00004-00007156"/>
    <n v="-449999.99"/>
    <s v="OC 0001-00004514: REPOSICION_x000a_bateria automotor 110 amp_x000a_Para Iveco Tector 320"/>
    <n v="2"/>
    <n v="185950.4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49999.99"/>
    <n v="2"/>
    <s v="APERTURADO POR EMPRESA"/>
    <s v="REACTORES"/>
    <s v="CC1REACTORES"/>
    <n v="3.9675420007119738E-2"/>
    <n v="17853.938606449683"/>
    <n v="8"/>
    <n v="12"/>
    <x v="2"/>
    <s v="REPOSICION"/>
  </r>
  <r>
    <d v="2026-02-04T00:00:00"/>
    <s v="Acumuladores Argentinos Srl(W)"/>
    <s v="FA-A 00004-00007156"/>
    <n v="-449999.99"/>
    <s v="OC 0001-00004514: REPOSICION_x000a_bateria automotor 110 amp_x000a_Para Iveco Tector 320"/>
    <n v="2"/>
    <n v="185950.41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49999.99"/>
    <n v="2"/>
    <s v="APERTURADO POR EMPRESA"/>
    <s v="TIERRAS FILTRANTES"/>
    <s v="CC1TIERRAS FILTRANTES"/>
    <n v="0"/>
    <n v="0"/>
    <n v="9"/>
    <n v="12"/>
    <x v="9"/>
    <s v="REPOSICION"/>
  </r>
  <r>
    <d v="2026-02-13T00:00:00"/>
    <s v="S I R Sociedad De Responsabilidad Limitada"/>
    <s v="FA-A 00006-00021389"/>
    <n v="-449610.59"/>
    <s v="INVERSION"/>
    <n v="1"/>
    <n v="371579"/>
    <s v="UN "/>
    <s v="INVERSION"/>
    <x v="1"/>
    <s v="VARIABLE"/>
    <s v="INDIRECTO"/>
    <n v="0"/>
    <s v="CC6"/>
    <s v="gastos_produccion"/>
    <n v="1"/>
    <s v="BACHAS"/>
    <n v="1"/>
    <n v="-449610.59"/>
    <n v="1"/>
    <s v="APERTURADO POR EMPRESA"/>
    <s v="BACHAS"/>
    <s v="CC6BACHAS"/>
    <n v="1"/>
    <n v="449610.59"/>
    <n v="1"/>
    <s v="CAPEX"/>
    <x v="1"/>
    <s v="INVERSION"/>
  </r>
  <r>
    <d v="2026-02-26T00:00:00"/>
    <s v="Mercado Pago"/>
    <s v="OCOM/2026/0169"/>
    <n v="-400000"/>
    <s v="SERVICIOS_x000a_Pago de seguro de camiones"/>
    <n v="1"/>
    <n v="4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0"/>
    <n v="1"/>
    <s v="APERTURADO POR EMPRESA"/>
    <s v="BACHAS"/>
    <s v="CC1BACHAS"/>
    <n v="3.2417236735101898E-2"/>
    <n v="12966.894694040759"/>
    <n v="1"/>
    <n v="13"/>
    <x v="1"/>
    <s v="SERVICIOS"/>
  </r>
  <r>
    <d v="2026-02-26T00:00:00"/>
    <s v="Mercado Pago"/>
    <s v="OCOM/2026/0169"/>
    <n v="-400000"/>
    <s v="SERVICIOS_x000a_Pago de seguro de camiones"/>
    <n v="1"/>
    <n v="4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0"/>
    <n v="1"/>
    <s v="APERTURADO POR EMPRESA"/>
    <s v="CEREAL &amp; POLVILLO"/>
    <s v="CC1CEREAL &amp; POLVILLO"/>
    <n v="7.0597149630605652E-3"/>
    <n v="2823.8859852242263"/>
    <n v="2"/>
    <n v="13"/>
    <x v="4"/>
    <s v="SERVICIOS"/>
  </r>
  <r>
    <d v="2026-02-26T00:00:00"/>
    <s v="Mercado Pago"/>
    <s v="OCOM/2026/0169"/>
    <n v="-400000"/>
    <s v="SERVICIOS_x000a_Pago de seguro de camiones"/>
    <n v="1"/>
    <n v="4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0"/>
    <n v="1"/>
    <s v="APERTURADO POR EMPRESA"/>
    <s v="COMPOST &amp; FERTILIZANTES"/>
    <s v="CC1COMPOST &amp; FERTILIZANTES"/>
    <n v="4.0653249223577111E-4"/>
    <n v="162.61299689430845"/>
    <n v="10"/>
    <n v="13"/>
    <x v="5"/>
    <s v="SERVICIOS"/>
  </r>
  <r>
    <d v="2026-02-26T00:00:00"/>
    <s v="Mercado Pago"/>
    <s v="OCOM/2026/0169"/>
    <n v="-400000"/>
    <s v="SERVICIOS_x000a_Pago de seguro de camiones"/>
    <n v="1"/>
    <n v="4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0"/>
    <n v="1"/>
    <s v="APERTURADO POR EMPRESA"/>
    <s v="DISPOSICIÓN FINAL RESIDUOS LIQUIDOS"/>
    <s v="CC1DISPOSICIÓN FINAL RESIDUOS LIQUIDOS"/>
    <n v="5.9791078481547098E-2"/>
    <n v="23916.431392618841"/>
    <n v="3"/>
    <n v="13"/>
    <x v="3"/>
    <s v="SERVICIOS"/>
  </r>
  <r>
    <d v="2026-02-26T00:00:00"/>
    <s v="Mercado Pago"/>
    <s v="OCOM/2026/0169"/>
    <n v="-400000"/>
    <s v="SERVICIOS_x000a_Pago de seguro de camiones"/>
    <n v="1"/>
    <n v="4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0"/>
    <n v="1"/>
    <s v="APERTURADO POR EMPRESA"/>
    <s v="DISPOSICIÓN FINAL RESIDUOS SOLIDOS"/>
    <s v="CC1DISPOSICIÓN FINAL RESIDUOS SOLIDOS"/>
    <n v="4.8738124634855849E-3"/>
    <n v="1949.5249853942339"/>
    <n v="4"/>
    <n v="13"/>
    <x v="6"/>
    <s v="SERVICIOS"/>
  </r>
  <r>
    <d v="2026-02-26T00:00:00"/>
    <s v="Mercado Pago"/>
    <s v="OCOM/2026/0169"/>
    <n v="-400000"/>
    <s v="SERVICIOS_x000a_Pago de seguro de camiones"/>
    <n v="1"/>
    <n v="4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0"/>
    <n v="1"/>
    <s v="APERTURADO POR EMPRESA"/>
    <s v="EXPORTACION"/>
    <s v="CC1EXPORTACION"/>
    <n v="0.73411048911804788"/>
    <n v="293644.19564721914"/>
    <n v="5"/>
    <n v="13"/>
    <x v="0"/>
    <s v="SERVICIOS"/>
  </r>
  <r>
    <d v="2026-02-26T00:00:00"/>
    <s v="Mercado Pago"/>
    <s v="OCOM/2026/0169"/>
    <n v="-400000"/>
    <s v="SERVICIOS_x000a_Pago de seguro de camiones"/>
    <n v="1"/>
    <n v="4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0"/>
    <n v="1"/>
    <s v="APERTURADO POR EMPRESA"/>
    <s v="NFU"/>
    <s v="CC1NFU"/>
    <n v="1.4065386597374174E-2"/>
    <n v="5626.1546389496698"/>
    <n v="6"/>
    <n v="13"/>
    <x v="7"/>
    <s v="SERVICIOS"/>
  </r>
  <r>
    <d v="2026-02-26T00:00:00"/>
    <s v="Mercado Pago"/>
    <s v="OCOM/2026/0169"/>
    <n v="-400000"/>
    <s v="SERVICIOS_x000a_Pago de seguro de camiones"/>
    <n v="1"/>
    <n v="4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0"/>
    <n v="1"/>
    <s v="APERTURADO POR EMPRESA"/>
    <s v="PILETAS"/>
    <s v="CC1PILETAS"/>
    <n v="0.10760032914202722"/>
    <n v="43040.131656810889"/>
    <n v="7"/>
    <n v="13"/>
    <x v="8"/>
    <s v="SERVICIOS"/>
  </r>
  <r>
    <d v="2026-02-26T00:00:00"/>
    <s v="Mercado Pago"/>
    <s v="OCOM/2026/0169"/>
    <n v="-400000"/>
    <s v="SERVICIOS_x000a_Pago de seguro de camiones"/>
    <n v="1"/>
    <n v="4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0"/>
    <n v="1"/>
    <s v="APERTURADO POR EMPRESA"/>
    <s v="REACTORES"/>
    <s v="CC1REACTORES"/>
    <n v="3.9675420007119738E-2"/>
    <n v="15870.168002847895"/>
    <n v="8"/>
    <n v="13"/>
    <x v="2"/>
    <s v="SERVICIOS"/>
  </r>
  <r>
    <d v="2026-02-26T00:00:00"/>
    <s v="Mercado Pago"/>
    <s v="OCOM/2026/0169"/>
    <n v="-400000"/>
    <s v="SERVICIOS_x000a_Pago de seguro de camiones"/>
    <n v="1"/>
    <n v="4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0"/>
    <n v="1"/>
    <s v="APERTURADO POR EMPRESA"/>
    <s v="TIERRAS FILTRANTES"/>
    <s v="CC1TIERRAS FILTRANTES"/>
    <n v="0"/>
    <n v="0"/>
    <n v="9"/>
    <n v="13"/>
    <x v="9"/>
    <s v="SERVICIOS"/>
  </r>
  <r>
    <d v="2026-02-28T00:00:00"/>
    <s v="TOTAL QUIMICA S.A."/>
    <s v="prod1"/>
    <n v="-375468.79999999999"/>
    <s v=" ACIDO CLORHIDRICO"/>
    <n v="809.19999999999993"/>
    <n v="464"/>
    <s v="KG"/>
    <s v="INSUMOS"/>
    <x v="0"/>
    <s v="VARIABLE"/>
    <s v="DIRECTO"/>
    <n v="0"/>
    <s v="CC6"/>
    <s v="gastos_produccion"/>
    <n v="1"/>
    <s v="BACHAS"/>
    <n v="1"/>
    <n v="-375468.79999999999"/>
    <n v="809.19999999999993"/>
    <s v="APERTURADO POR EMPRESA"/>
    <s v="BACHAS"/>
    <s v="CC6BACHAS"/>
    <n v="1"/>
    <n v="375468.79999999999"/>
    <n v="1"/>
    <n v="5"/>
    <x v="1"/>
    <s v="INSUMOS"/>
  </r>
  <r>
    <d v="2026-02-02T00:00:00"/>
    <s v="Mastrangelo Productos Electricos Sa"/>
    <s v="FA-A 00015-00069785"/>
    <n v="-360820.64"/>
    <s v="OC 0001-00004473: INVERSION_x000a_pedido eléctrico de pileta "/>
    <n v="1"/>
    <n v="298198.88"/>
    <s v="UN "/>
    <s v="INVERSION"/>
    <x v="1"/>
    <s v="VARIABLE"/>
    <s v="DIRECTO"/>
    <n v="0"/>
    <s v="CC4"/>
    <s v="gastos_rrhh"/>
    <n v="1"/>
    <s v="PILETAS"/>
    <n v="1"/>
    <n v="-360820.64"/>
    <n v="1"/>
    <s v="APERTURADO POR EMPRESA"/>
    <s v="PILETAS"/>
    <s v="CC4PILETAS"/>
    <n v="1"/>
    <n v="360820.64"/>
    <n v="7"/>
    <s v="CAPEX"/>
    <x v="8"/>
    <s v="INVERSION"/>
  </r>
  <r>
    <d v="2026-02-23T00:00:00"/>
    <s v="American Express Argentina S. A."/>
    <s v="OCOM/2026/0163"/>
    <n v="-328107.75"/>
    <s v="PERSONAL_x000a_tarjeta benjamin"/>
    <n v="1"/>
    <n v="328107.75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07.75"/>
    <n v="1"/>
    <s v="APERTURADO POR EMPRESA"/>
    <s v="BACHAS"/>
    <s v="CC1BACHAS"/>
    <n v="3.2417236735101898E-2"/>
    <n v="10636.34660637163"/>
    <n v="1"/>
    <n v="10"/>
    <x v="1"/>
    <s v="PERSONAL"/>
  </r>
  <r>
    <d v="2026-02-23T00:00:00"/>
    <s v="American Express Argentina S. A."/>
    <s v="OCOM/2026/0163"/>
    <n v="-328107.75"/>
    <s v="PERSONAL_x000a_tarjeta benjamin"/>
    <n v="1"/>
    <n v="328107.75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07.75"/>
    <n v="1"/>
    <s v="APERTURADO POR EMPRESA"/>
    <s v="CEREAL &amp; POLVILLO"/>
    <s v="CC1CEREAL &amp; POLVILLO"/>
    <n v="7.0597149630605652E-3"/>
    <n v="2316.3471921711352"/>
    <n v="2"/>
    <n v="10"/>
    <x v="4"/>
    <s v="PERSONAL"/>
  </r>
  <r>
    <d v="2026-02-23T00:00:00"/>
    <s v="American Express Argentina S. A."/>
    <s v="OCOM/2026/0163"/>
    <n v="-328107.75"/>
    <s v="PERSONAL_x000a_tarjeta benjamin"/>
    <n v="1"/>
    <n v="328107.75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07.75"/>
    <n v="1"/>
    <s v="APERTURADO POR EMPRESA"/>
    <s v="COMPOST &amp; FERTILIZANTES"/>
    <s v="CC1COMPOST &amp; FERTILIZANTES"/>
    <n v="4.0653249223577111E-4"/>
    <n v="133.38646132937131"/>
    <n v="10"/>
    <n v="10"/>
    <x v="5"/>
    <s v="PERSONAL"/>
  </r>
  <r>
    <d v="2026-02-23T00:00:00"/>
    <s v="American Express Argentina S. A."/>
    <s v="OCOM/2026/0163"/>
    <n v="-328107.75"/>
    <s v="PERSONAL_x000a_tarjeta benjamin"/>
    <n v="1"/>
    <n v="328107.75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07.75"/>
    <n v="1"/>
    <s v="APERTURADO POR EMPRESA"/>
    <s v="DISPOSICIÓN FINAL RESIDUOS LIQUIDOS"/>
    <s v="CC1DISPOSICIÓN FINAL RESIDUOS LIQUIDOS"/>
    <n v="5.9791078481547098E-2"/>
    <n v="19617.916230653835"/>
    <n v="3"/>
    <n v="10"/>
    <x v="3"/>
    <s v="PERSONAL"/>
  </r>
  <r>
    <d v="2026-02-23T00:00:00"/>
    <s v="American Express Argentina S. A."/>
    <s v="OCOM/2026/0163"/>
    <n v="-328107.75"/>
    <s v="PERSONAL_x000a_tarjeta benjamin"/>
    <n v="1"/>
    <n v="328107.75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07.75"/>
    <n v="1"/>
    <s v="APERTURADO POR EMPRESA"/>
    <s v="DISPOSICIÓN FINAL RESIDUOS SOLIDOS"/>
    <s v="CC1DISPOSICIÓN FINAL RESIDUOS SOLIDOS"/>
    <n v="4.8738124634855849E-3"/>
    <n v="1599.1356413162125"/>
    <n v="4"/>
    <n v="10"/>
    <x v="6"/>
    <s v="PERSONAL"/>
  </r>
  <r>
    <d v="2026-02-23T00:00:00"/>
    <s v="American Express Argentina S. A."/>
    <s v="OCOM/2026/0163"/>
    <n v="-328107.75"/>
    <s v="PERSONAL_x000a_tarjeta benjamin"/>
    <n v="1"/>
    <n v="328107.75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07.75"/>
    <n v="1"/>
    <s v="APERTURADO POR EMPRESA"/>
    <s v="EXPORTACION"/>
    <s v="CC1EXPORTACION"/>
    <n v="0.73411048911804788"/>
    <n v="240867.34083592216"/>
    <n v="5"/>
    <n v="10"/>
    <x v="0"/>
    <s v="PERSONAL"/>
  </r>
  <r>
    <d v="2026-02-23T00:00:00"/>
    <s v="American Express Argentina S. A."/>
    <s v="OCOM/2026/0163"/>
    <n v="-328107.75"/>
    <s v="PERSONAL_x000a_tarjeta benjamin"/>
    <n v="1"/>
    <n v="328107.75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07.75"/>
    <n v="1"/>
    <s v="APERTURADO POR EMPRESA"/>
    <s v="NFU"/>
    <s v="CC1NFU"/>
    <n v="1.4065386597374174E-2"/>
    <n v="4614.9623493445961"/>
    <n v="6"/>
    <n v="10"/>
    <x v="7"/>
    <s v="PERSONAL"/>
  </r>
  <r>
    <d v="2026-02-23T00:00:00"/>
    <s v="American Express Argentina S. A."/>
    <s v="OCOM/2026/0163"/>
    <n v="-328107.75"/>
    <s v="PERSONAL_x000a_tarjeta benjamin"/>
    <n v="1"/>
    <n v="328107.75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07.75"/>
    <n v="1"/>
    <s v="APERTURADO POR EMPRESA"/>
    <s v="PILETAS"/>
    <s v="CC1PILETAS"/>
    <n v="0.10760032914202722"/>
    <n v="35304.501894049979"/>
    <n v="7"/>
    <n v="10"/>
    <x v="8"/>
    <s v="PERSONAL"/>
  </r>
  <r>
    <d v="2026-02-23T00:00:00"/>
    <s v="American Express Argentina S. A."/>
    <s v="OCOM/2026/0163"/>
    <n v="-328107.75"/>
    <s v="PERSONAL_x000a_tarjeta benjamin"/>
    <n v="1"/>
    <n v="328107.75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07.75"/>
    <n v="1"/>
    <s v="APERTURADO POR EMPRESA"/>
    <s v="REACTORES"/>
    <s v="CC1REACTORES"/>
    <n v="3.9675420007119738E-2"/>
    <n v="13017.812788841042"/>
    <n v="8"/>
    <n v="10"/>
    <x v="2"/>
    <s v="PERSONAL"/>
  </r>
  <r>
    <d v="2026-02-23T00:00:00"/>
    <s v="American Express Argentina S. A."/>
    <s v="OCOM/2026/0163"/>
    <n v="-328107.75"/>
    <s v="PERSONAL_x000a_tarjeta benjamin"/>
    <n v="1"/>
    <n v="328107.75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07.75"/>
    <n v="1"/>
    <s v="APERTURADO POR EMPRESA"/>
    <s v="TIERRAS FILTRANTES"/>
    <s v="CC1TIERRAS FILTRANTES"/>
    <n v="0"/>
    <n v="0"/>
    <n v="9"/>
    <n v="10"/>
    <x v="9"/>
    <s v="PERSONAL"/>
  </r>
  <r>
    <d v="2026-02-02T00:00:00"/>
    <s v="Electric Litoral S.R.L."/>
    <s v="FA-A 00001-00000504"/>
    <n v="-326733.15000000002"/>
    <s v="OC 0001-00004432: MANTENIMIENTO PREVENTIVO_x000a_lamparas infrarojas 250w e 27"/>
    <n v="20"/>
    <n v="13501.3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6733.15000000002"/>
    <n v="20"/>
    <s v="APERTURADO POR EMPRESA"/>
    <s v="BACHAS"/>
    <s v="CC1BACHAS"/>
    <n v="3.2417236735101898E-2"/>
    <n v="10591.785872755559"/>
    <n v="1"/>
    <n v="9"/>
    <x v="1"/>
    <s v="MANTENIMIENTO PREVENTIVO"/>
  </r>
  <r>
    <d v="2026-02-02T00:00:00"/>
    <s v="Electric Litoral S.R.L."/>
    <s v="FA-A 00001-00000504"/>
    <n v="-326733.15000000002"/>
    <s v="OC 0001-00004432: MANTENIMIENTO PREVENTIVO_x000a_lamparas infrarojas 250w e 27"/>
    <n v="20"/>
    <n v="13501.3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6733.15000000002"/>
    <n v="20"/>
    <s v="APERTURADO POR EMPRESA"/>
    <s v="CEREAL &amp; POLVILLO"/>
    <s v="CC1CEREAL &amp; POLVILLO"/>
    <n v="7.0597149630605652E-3"/>
    <n v="2306.6429079829122"/>
    <n v="2"/>
    <n v="9"/>
    <x v="4"/>
    <s v="MANTENIMIENTO PREVENTIVO"/>
  </r>
  <r>
    <d v="2026-02-02T00:00:00"/>
    <s v="Electric Litoral S.R.L."/>
    <s v="FA-A 00001-00000504"/>
    <n v="-326733.15000000002"/>
    <s v="OC 0001-00004432: MANTENIMIENTO PREVENTIVO_x000a_lamparas infrarojas 250w e 27"/>
    <n v="20"/>
    <n v="13501.3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6733.15000000002"/>
    <n v="20"/>
    <s v="APERTURADO POR EMPRESA"/>
    <s v="COMPOST &amp; FERTILIZANTES"/>
    <s v="CC1COMPOST &amp; FERTILIZANTES"/>
    <n v="4.0653249223577111E-4"/>
    <n v="132.82764176554406"/>
    <n v="10"/>
    <n v="9"/>
    <x v="5"/>
    <s v="MANTENIMIENTO PREVENTIVO"/>
  </r>
  <r>
    <d v="2026-02-02T00:00:00"/>
    <s v="Electric Litoral S.R.L."/>
    <s v="FA-A 00001-00000504"/>
    <n v="-326733.15000000002"/>
    <s v="OC 0001-00004432: MANTENIMIENTO PREVENTIVO_x000a_lamparas infrarojas 250w e 27"/>
    <n v="20"/>
    <n v="13501.3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6733.15000000002"/>
    <n v="20"/>
    <s v="APERTURADO POR EMPRESA"/>
    <s v="DISPOSICIÓN FINAL RESIDUOS LIQUIDOS"/>
    <s v="CC1DISPOSICIÓN FINAL RESIDUOS LIQUIDOS"/>
    <n v="5.9791078481547098E-2"/>
    <n v="19535.727414173103"/>
    <n v="3"/>
    <n v="9"/>
    <x v="3"/>
    <s v="MANTENIMIENTO PREVENTIVO"/>
  </r>
  <r>
    <d v="2026-02-02T00:00:00"/>
    <s v="Electric Litoral S.R.L."/>
    <s v="FA-A 00001-00000504"/>
    <n v="-326733.15000000002"/>
    <s v="OC 0001-00004432: MANTENIMIENTO PREVENTIVO_x000a_lamparas infrarojas 250w e 27"/>
    <n v="20"/>
    <n v="13501.3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6733.15000000002"/>
    <n v="20"/>
    <s v="APERTURADO POR EMPRESA"/>
    <s v="DISPOSICIÓN FINAL RESIDUOS SOLIDOS"/>
    <s v="CC1DISPOSICIÓN FINAL RESIDUOS SOLIDOS"/>
    <n v="4.8738124634855849E-3"/>
    <n v="1592.4360987039051"/>
    <n v="4"/>
    <n v="9"/>
    <x v="6"/>
    <s v="MANTENIMIENTO PREVENTIVO"/>
  </r>
  <r>
    <d v="2026-02-02T00:00:00"/>
    <s v="Electric Litoral S.R.L."/>
    <s v="FA-A 00001-00000504"/>
    <n v="-326733.15000000002"/>
    <s v="OC 0001-00004432: MANTENIMIENTO PREVENTIVO_x000a_lamparas infrarojas 250w e 27"/>
    <n v="20"/>
    <n v="13501.3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6733.15000000002"/>
    <n v="20"/>
    <s v="APERTURADO POR EMPRESA"/>
    <s v="EXPORTACION"/>
    <s v="CC1EXPORTACION"/>
    <n v="0.73411048911804788"/>
    <n v="239858.23255758052"/>
    <n v="5"/>
    <n v="9"/>
    <x v="0"/>
    <s v="MANTENIMIENTO PREVENTIVO"/>
  </r>
  <r>
    <d v="2026-02-02T00:00:00"/>
    <s v="Electric Litoral S.R.L."/>
    <s v="FA-A 00001-00000504"/>
    <n v="-326733.15000000002"/>
    <s v="OC 0001-00004432: MANTENIMIENTO PREVENTIVO_x000a_lamparas infrarojas 250w e 27"/>
    <n v="20"/>
    <n v="13501.3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6733.15000000002"/>
    <n v="20"/>
    <s v="APERTURADO POR EMPRESA"/>
    <s v="NFU"/>
    <s v="CC1NFU"/>
    <n v="1.4065386597374174E-2"/>
    <n v="4595.6280689278456"/>
    <n v="6"/>
    <n v="9"/>
    <x v="7"/>
    <s v="MANTENIMIENTO PREVENTIVO"/>
  </r>
  <r>
    <d v="2026-02-02T00:00:00"/>
    <s v="Electric Litoral S.R.L."/>
    <s v="FA-A 00001-00000504"/>
    <n v="-326733.15000000002"/>
    <s v="OC 0001-00004432: MANTENIMIENTO PREVENTIVO_x000a_lamparas infrarojas 250w e 27"/>
    <n v="20"/>
    <n v="13501.3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6733.15000000002"/>
    <n v="20"/>
    <s v="APERTURADO POR EMPRESA"/>
    <s v="PILETAS"/>
    <s v="CC1PILETAS"/>
    <n v="0.10760032914202722"/>
    <n v="35156.594481611355"/>
    <n v="7"/>
    <n v="9"/>
    <x v="8"/>
    <s v="MANTENIMIENTO PREVENTIVO"/>
  </r>
  <r>
    <d v="2026-02-02T00:00:00"/>
    <s v="Electric Litoral S.R.L."/>
    <s v="FA-A 00001-00000504"/>
    <n v="-326733.15000000002"/>
    <s v="OC 0001-00004432: MANTENIMIENTO PREVENTIVO_x000a_lamparas infrarojas 250w e 27"/>
    <n v="20"/>
    <n v="13501.3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6733.15000000002"/>
    <n v="20"/>
    <s v="APERTURADO POR EMPRESA"/>
    <s v="REACTORES"/>
    <s v="CC1REACTORES"/>
    <n v="3.9675420007119738E-2"/>
    <n v="12963.274956499255"/>
    <n v="8"/>
    <n v="9"/>
    <x v="2"/>
    <s v="MANTENIMIENTO PREVENTIVO"/>
  </r>
  <r>
    <d v="2026-02-02T00:00:00"/>
    <s v="Electric Litoral S.R.L."/>
    <s v="FA-A 00001-00000504"/>
    <n v="-326733.15000000002"/>
    <s v="OC 0001-00004432: MANTENIMIENTO PREVENTIVO_x000a_lamparas infrarojas 250w e 27"/>
    <n v="20"/>
    <n v="13501.3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6733.15000000002"/>
    <n v="20"/>
    <s v="APERTURADO POR EMPRESA"/>
    <s v="TIERRAS FILTRANTES"/>
    <s v="CC1TIERRAS FILTRANTES"/>
    <n v="0"/>
    <n v="0"/>
    <n v="9"/>
    <n v="9"/>
    <x v="9"/>
    <s v="MANTENIMIENTO PREVENTIVO"/>
  </r>
  <r>
    <d v="2026-02-11T00:00:00"/>
    <s v="Franklin Santiago Boglich Srl"/>
    <s v="FA-A 00009-00043964"/>
    <n v="-323021.59999999998"/>
    <s v="OC 0001-00004685: MANTENIMIENTO PREVENTIVO_x000a_Aceite motor plus -50_x000a_para Komatzu y Manitub "/>
    <n v="2"/>
    <n v="13348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21.59999999998"/>
    <n v="2"/>
    <s v="APERTURADO POR EMPRESA"/>
    <s v="BACHAS"/>
    <s v="CC1BACHAS"/>
    <n v="3.2417236735101898E-2"/>
    <n v="10471.467677751391"/>
    <n v="1"/>
    <n v="9"/>
    <x v="1"/>
    <s v="MANTENIMIENTO PREVENTIVO"/>
  </r>
  <r>
    <d v="2026-02-11T00:00:00"/>
    <s v="Franklin Santiago Boglich Srl"/>
    <s v="FA-A 00009-00043964"/>
    <n v="-323021.59999999998"/>
    <s v="OC 0001-00004685: MANTENIMIENTO PREVENTIVO_x000a_Aceite motor plus -50_x000a_para Komatzu y Manitub "/>
    <n v="2"/>
    <n v="13348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21.59999999998"/>
    <n v="2"/>
    <s v="APERTURADO POR EMPRESA"/>
    <s v="CEREAL &amp; POLVILLO"/>
    <s v="CC1CEREAL &amp; POLVILLO"/>
    <n v="7.0597149630605652E-3"/>
    <n v="2280.4404229117645"/>
    <n v="2"/>
    <n v="9"/>
    <x v="4"/>
    <s v="MANTENIMIENTO PREVENTIVO"/>
  </r>
  <r>
    <d v="2026-02-11T00:00:00"/>
    <s v="Franklin Santiago Boglich Srl"/>
    <s v="FA-A 00009-00043964"/>
    <n v="-323021.59999999998"/>
    <s v="OC 0001-00004685: MANTENIMIENTO PREVENTIVO_x000a_Aceite motor plus -50_x000a_para Komatzu y Manitub "/>
    <n v="2"/>
    <n v="13348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21.59999999998"/>
    <n v="2"/>
    <s v="APERTURADO POR EMPRESA"/>
    <s v="COMPOST &amp; FERTILIZANTES"/>
    <s v="CC1COMPOST &amp; FERTILIZANTES"/>
    <n v="4.0653249223577111E-4"/>
    <n v="131.31877609398634"/>
    <n v="10"/>
    <n v="9"/>
    <x v="5"/>
    <s v="MANTENIMIENTO PREVENTIVO"/>
  </r>
  <r>
    <d v="2026-02-11T00:00:00"/>
    <s v="Franklin Santiago Boglich Srl"/>
    <s v="FA-A 00009-00043964"/>
    <n v="-323021.59999999998"/>
    <s v="OC 0001-00004685: MANTENIMIENTO PREVENTIVO_x000a_Aceite motor plus -50_x000a_para Komatzu y Manitub "/>
    <n v="2"/>
    <n v="13348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21.59999999998"/>
    <n v="2"/>
    <s v="APERTURADO POR EMPRESA"/>
    <s v="DISPOSICIÓN FINAL RESIDUOS LIQUIDOS"/>
    <s v="CC1DISPOSICIÓN FINAL RESIDUOS LIQUIDOS"/>
    <n v="5.9791078481547098E-2"/>
    <n v="19313.809836834913"/>
    <n v="3"/>
    <n v="9"/>
    <x v="3"/>
    <s v="MANTENIMIENTO PREVENTIVO"/>
  </r>
  <r>
    <d v="2026-02-11T00:00:00"/>
    <s v="Franklin Santiago Boglich Srl"/>
    <s v="FA-A 00009-00043964"/>
    <n v="-323021.59999999998"/>
    <s v="OC 0001-00004685: MANTENIMIENTO PREVENTIVO_x000a_Aceite motor plus -50_x000a_para Komatzu y Manitub "/>
    <n v="2"/>
    <n v="13348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21.59999999998"/>
    <n v="2"/>
    <s v="APERTURADO POR EMPRESA"/>
    <s v="DISPOSICIÓN FINAL RESIDUOS SOLIDOS"/>
    <s v="CC1DISPOSICIÓN FINAL RESIDUOS SOLIDOS"/>
    <n v="4.8738124634855849E-3"/>
    <n v="1574.3467000550552"/>
    <n v="4"/>
    <n v="9"/>
    <x v="6"/>
    <s v="MANTENIMIENTO PREVENTIVO"/>
  </r>
  <r>
    <d v="2026-02-11T00:00:00"/>
    <s v="Franklin Santiago Boglich Srl"/>
    <s v="FA-A 00009-00043964"/>
    <n v="-323021.59999999998"/>
    <s v="OC 0001-00004685: MANTENIMIENTO PREVENTIVO_x000a_Aceite motor plus -50_x000a_para Komatzu y Manitub "/>
    <n v="2"/>
    <n v="13348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21.59999999998"/>
    <n v="2"/>
    <s v="APERTURADO POR EMPRESA"/>
    <s v="EXPORTACION"/>
    <s v="CC1EXPORTACION"/>
    <n v="0.73411048911804788"/>
    <n v="237133.5447716944"/>
    <n v="5"/>
    <n v="9"/>
    <x v="0"/>
    <s v="MANTENIMIENTO PREVENTIVO"/>
  </r>
  <r>
    <d v="2026-02-11T00:00:00"/>
    <s v="Franklin Santiago Boglich Srl"/>
    <s v="FA-A 00009-00043964"/>
    <n v="-323021.59999999998"/>
    <s v="OC 0001-00004685: MANTENIMIENTO PREVENTIVO_x000a_Aceite motor plus -50_x000a_para Komatzu y Manitub "/>
    <n v="2"/>
    <n v="13348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21.59999999998"/>
    <n v="2"/>
    <s v="APERTURADO POR EMPRESA"/>
    <s v="NFU"/>
    <s v="CC1NFU"/>
    <n v="1.4065386597374174E-2"/>
    <n v="4543.4236833023606"/>
    <n v="6"/>
    <n v="9"/>
    <x v="7"/>
    <s v="MANTENIMIENTO PREVENTIVO"/>
  </r>
  <r>
    <d v="2026-02-11T00:00:00"/>
    <s v="Franklin Santiago Boglich Srl"/>
    <s v="FA-A 00009-00043964"/>
    <n v="-323021.59999999998"/>
    <s v="OC 0001-00004685: MANTENIMIENTO PREVENTIVO_x000a_Aceite motor plus -50_x000a_para Komatzu y Manitub "/>
    <n v="2"/>
    <n v="13348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21.59999999998"/>
    <n v="2"/>
    <s v="APERTURADO POR EMPRESA"/>
    <s v="PILETAS"/>
    <s v="CC1PILETAS"/>
    <n v="0.10760032914202722"/>
    <n v="34757.230479984253"/>
    <n v="7"/>
    <n v="9"/>
    <x v="8"/>
    <s v="MANTENIMIENTO PREVENTIVO"/>
  </r>
  <r>
    <d v="2026-02-11T00:00:00"/>
    <s v="Franklin Santiago Boglich Srl"/>
    <s v="FA-A 00009-00043964"/>
    <n v="-323021.59999999998"/>
    <s v="OC 0001-00004685: MANTENIMIENTO PREVENTIVO_x000a_Aceite motor plus -50_x000a_para Komatzu y Manitub "/>
    <n v="2"/>
    <n v="13348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21.59999999998"/>
    <n v="2"/>
    <s v="APERTURADO POR EMPRESA"/>
    <s v="REACTORES"/>
    <s v="CC1REACTORES"/>
    <n v="3.9675420007119738E-2"/>
    <n v="12816.017651371829"/>
    <n v="8"/>
    <n v="9"/>
    <x v="2"/>
    <s v="MANTENIMIENTO PREVENTIVO"/>
  </r>
  <r>
    <d v="2026-02-11T00:00:00"/>
    <s v="Franklin Santiago Boglich Srl"/>
    <s v="FA-A 00009-00043964"/>
    <n v="-323021.59999999998"/>
    <s v="OC 0001-00004685: MANTENIMIENTO PREVENTIVO_x000a_Aceite motor plus -50_x000a_para Komatzu y Manitub "/>
    <n v="2"/>
    <n v="13348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3021.59999999998"/>
    <n v="2"/>
    <s v="APERTURADO POR EMPRESA"/>
    <s v="TIERRAS FILTRANTES"/>
    <s v="CC1TIERRAS FILTRANTES"/>
    <n v="0"/>
    <n v="0"/>
    <n v="9"/>
    <n v="9"/>
    <x v="9"/>
    <s v="MANTENIMIENTO PREVENTIVO"/>
  </r>
  <r>
    <d v="2026-02-12T00:00:00"/>
    <s v="Carrizo, Juan Mario"/>
    <s v="FA-C 00001-00000198"/>
    <n v="-320000"/>
    <s v="REPARACIONES_x000a_Reparacion centrifuga 5.5 hp. 380 v"/>
    <n v="1"/>
    <n v="3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BACHAS"/>
    <s v="CC1BACHAS"/>
    <n v="3.2417236735101898E-2"/>
    <n v="10373.515755232607"/>
    <n v="1"/>
    <n v="11"/>
    <x v="1"/>
    <s v="REPARACIONES"/>
  </r>
  <r>
    <d v="2026-02-12T00:00:00"/>
    <s v="Carrizo, Juan Mario"/>
    <s v="FA-C 00001-00000198"/>
    <n v="-320000"/>
    <s v="REPARACIONES_x000a_Reparacion centrifuga 5.5 hp. 380 v"/>
    <n v="1"/>
    <n v="3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CEREAL &amp; POLVILLO"/>
    <s v="CC1CEREAL &amp; POLVILLO"/>
    <n v="7.0597149630605652E-3"/>
    <n v="2259.108788179381"/>
    <n v="2"/>
    <n v="11"/>
    <x v="4"/>
    <s v="REPARACIONES"/>
  </r>
  <r>
    <d v="2026-02-12T00:00:00"/>
    <s v="Carrizo, Juan Mario"/>
    <s v="FA-C 00001-00000198"/>
    <n v="-320000"/>
    <s v="REPARACIONES_x000a_Reparacion centrifuga 5.5 hp. 380 v"/>
    <n v="1"/>
    <n v="3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COMPOST &amp; FERTILIZANTES"/>
    <s v="CC1COMPOST &amp; FERTILIZANTES"/>
    <n v="4.0653249223577111E-4"/>
    <n v="130.09039751544677"/>
    <n v="10"/>
    <n v="11"/>
    <x v="5"/>
    <s v="REPARACIONES"/>
  </r>
  <r>
    <d v="2026-02-12T00:00:00"/>
    <s v="Carrizo, Juan Mario"/>
    <s v="FA-C 00001-00000198"/>
    <n v="-320000"/>
    <s v="REPARACIONES_x000a_Reparacion centrifuga 5.5 hp. 380 v"/>
    <n v="1"/>
    <n v="3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DISPOSICIÓN FINAL RESIDUOS LIQUIDOS"/>
    <s v="CC1DISPOSICIÓN FINAL RESIDUOS LIQUIDOS"/>
    <n v="5.9791078481547098E-2"/>
    <n v="19133.14511409507"/>
    <n v="3"/>
    <n v="11"/>
    <x v="3"/>
    <s v="REPARACIONES"/>
  </r>
  <r>
    <d v="2026-02-12T00:00:00"/>
    <s v="Carrizo, Juan Mario"/>
    <s v="FA-C 00001-00000198"/>
    <n v="-320000"/>
    <s v="REPARACIONES_x000a_Reparacion centrifuga 5.5 hp. 380 v"/>
    <n v="1"/>
    <n v="3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DISPOSICIÓN FINAL RESIDUOS SOLIDOS"/>
    <s v="CC1DISPOSICIÓN FINAL RESIDUOS SOLIDOS"/>
    <n v="4.8738124634855849E-3"/>
    <n v="1559.6199883153872"/>
    <n v="4"/>
    <n v="11"/>
    <x v="6"/>
    <s v="REPARACIONES"/>
  </r>
  <r>
    <d v="2026-02-12T00:00:00"/>
    <s v="Carrizo, Juan Mario"/>
    <s v="FA-C 00001-00000198"/>
    <n v="-320000"/>
    <s v="REPARACIONES_x000a_Reparacion centrifuga 5.5 hp. 380 v"/>
    <n v="1"/>
    <n v="3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EXPORTACION"/>
    <s v="CC1EXPORTACION"/>
    <n v="0.73411048911804788"/>
    <n v="234915.35651777533"/>
    <n v="5"/>
    <n v="11"/>
    <x v="0"/>
    <s v="REPARACIONES"/>
  </r>
  <r>
    <d v="2026-02-12T00:00:00"/>
    <s v="Carrizo, Juan Mario"/>
    <s v="FA-C 00001-00000198"/>
    <n v="-320000"/>
    <s v="REPARACIONES_x000a_Reparacion centrifuga 5.5 hp. 380 v"/>
    <n v="1"/>
    <n v="3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NFU"/>
    <s v="CC1NFU"/>
    <n v="1.4065386597374174E-2"/>
    <n v="4500.9237111597358"/>
    <n v="6"/>
    <n v="11"/>
    <x v="7"/>
    <s v="REPARACIONES"/>
  </r>
  <r>
    <d v="2026-02-12T00:00:00"/>
    <s v="Carrizo, Juan Mario"/>
    <s v="FA-C 00001-00000198"/>
    <n v="-320000"/>
    <s v="REPARACIONES_x000a_Reparacion centrifuga 5.5 hp. 380 v"/>
    <n v="1"/>
    <n v="3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PILETAS"/>
    <s v="CC1PILETAS"/>
    <n v="0.10760032914202722"/>
    <n v="34432.105325448712"/>
    <n v="7"/>
    <n v="11"/>
    <x v="8"/>
    <s v="REPARACIONES"/>
  </r>
  <r>
    <d v="2026-02-12T00:00:00"/>
    <s v="Carrizo, Juan Mario"/>
    <s v="FA-C 00001-00000198"/>
    <n v="-320000"/>
    <s v="REPARACIONES_x000a_Reparacion centrifuga 5.5 hp. 380 v"/>
    <n v="1"/>
    <n v="3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REACTORES"/>
    <s v="CC1REACTORES"/>
    <n v="3.9675420007119738E-2"/>
    <n v="12696.134402278316"/>
    <n v="8"/>
    <n v="11"/>
    <x v="2"/>
    <s v="REPARACIONES"/>
  </r>
  <r>
    <d v="2026-02-12T00:00:00"/>
    <s v="Carrizo, Juan Mario"/>
    <s v="FA-C 00001-00000198"/>
    <n v="-320000"/>
    <s v="REPARACIONES_x000a_Reparacion centrifuga 5.5 hp. 380 v"/>
    <n v="1"/>
    <n v="3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0000"/>
    <n v="1"/>
    <s v="APERTURADO POR EMPRESA"/>
    <s v="TIERRAS FILTRANTES"/>
    <s v="CC1TIERRAS FILTRANTES"/>
    <n v="0"/>
    <n v="0"/>
    <n v="9"/>
    <n v="11"/>
    <x v="9"/>
    <s v="REPARACIONES"/>
  </r>
  <r>
    <d v="2026-02-18T00:00:00"/>
    <s v="Rotmistrovsky, Lidia Yanina"/>
    <s v="FA-A 00003-00000867"/>
    <n v="-303322"/>
    <s v="HONORARIOS_x000a_legalizacion y certificacion"/>
    <n v="1"/>
    <n v="1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3322"/>
    <n v="1"/>
    <s v="APERTURADO POR EMPRESA"/>
    <s v="BACHAS"/>
    <s v="CC1BACHAS"/>
    <n v="3.2417236735101898E-2"/>
    <n v="9832.8610809645779"/>
    <n v="1"/>
    <n v="13"/>
    <x v="1"/>
    <s v="SERVICIOS"/>
  </r>
  <r>
    <d v="2026-02-18T00:00:00"/>
    <s v="Rotmistrovsky, Lidia Yanina"/>
    <s v="FA-A 00003-00000867"/>
    <n v="-303322"/>
    <s v="HONORARIOS_x000a_legalizacion y certificacion"/>
    <n v="1"/>
    <n v="1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3322"/>
    <n v="1"/>
    <s v="APERTURADO POR EMPRESA"/>
    <s v="CEREAL &amp; POLVILLO"/>
    <s v="CC1CEREAL &amp; POLVILLO"/>
    <n v="7.0597149630605652E-3"/>
    <n v="2141.3668620254566"/>
    <n v="2"/>
    <n v="13"/>
    <x v="4"/>
    <s v="SERVICIOS"/>
  </r>
  <r>
    <d v="2026-02-18T00:00:00"/>
    <s v="Rotmistrovsky, Lidia Yanina"/>
    <s v="FA-A 00003-00000867"/>
    <n v="-303322"/>
    <s v="HONORARIOS_x000a_legalizacion y certificacion"/>
    <n v="1"/>
    <n v="1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3322"/>
    <n v="1"/>
    <s v="APERTURADO POR EMPRESA"/>
    <s v="COMPOST &amp; FERTILIZANTES"/>
    <s v="CC1COMPOST &amp; FERTILIZANTES"/>
    <n v="4.0653249223577111E-4"/>
    <n v="123.31024860993857"/>
    <n v="10"/>
    <n v="13"/>
    <x v="5"/>
    <s v="SERVICIOS"/>
  </r>
  <r>
    <d v="2026-02-18T00:00:00"/>
    <s v="Rotmistrovsky, Lidia Yanina"/>
    <s v="FA-A 00003-00000867"/>
    <n v="-303322"/>
    <s v="HONORARIOS_x000a_legalizacion y certificacion"/>
    <n v="1"/>
    <n v="1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3322"/>
    <n v="1"/>
    <s v="APERTURADO POR EMPRESA"/>
    <s v="DISPOSICIÓN FINAL RESIDUOS LIQUIDOS"/>
    <s v="CC1DISPOSICIÓN FINAL RESIDUOS LIQUIDOS"/>
    <n v="5.9791078481547098E-2"/>
    <n v="18135.94950717983"/>
    <n v="3"/>
    <n v="13"/>
    <x v="3"/>
    <s v="SERVICIOS"/>
  </r>
  <r>
    <d v="2026-02-18T00:00:00"/>
    <s v="Rotmistrovsky, Lidia Yanina"/>
    <s v="FA-A 00003-00000867"/>
    <n v="-303322"/>
    <s v="HONORARIOS_x000a_legalizacion y certificacion"/>
    <n v="1"/>
    <n v="1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3322"/>
    <n v="1"/>
    <s v="APERTURADO POR EMPRESA"/>
    <s v="DISPOSICIÓN FINAL RESIDUOS SOLIDOS"/>
    <s v="CC1DISPOSICIÓN FINAL RESIDUOS SOLIDOS"/>
    <n v="4.8738124634855849E-3"/>
    <n v="1478.3345440493747"/>
    <n v="4"/>
    <n v="13"/>
    <x v="6"/>
    <s v="SERVICIOS"/>
  </r>
  <r>
    <d v="2026-02-18T00:00:00"/>
    <s v="Rotmistrovsky, Lidia Yanina"/>
    <s v="FA-A 00003-00000867"/>
    <n v="-303322"/>
    <s v="HONORARIOS_x000a_legalizacion y certificacion"/>
    <n v="1"/>
    <n v="1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3322"/>
    <n v="1"/>
    <s v="APERTURADO POR EMPRESA"/>
    <s v="EXPORTACION"/>
    <s v="CC1EXPORTACION"/>
    <n v="0.73411048911804788"/>
    <n v="222671.86178026453"/>
    <n v="5"/>
    <n v="13"/>
    <x v="0"/>
    <s v="SERVICIOS"/>
  </r>
  <r>
    <d v="2026-02-18T00:00:00"/>
    <s v="Rotmistrovsky, Lidia Yanina"/>
    <s v="FA-A 00003-00000867"/>
    <n v="-303322"/>
    <s v="HONORARIOS_x000a_legalizacion y certificacion"/>
    <n v="1"/>
    <n v="1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3322"/>
    <n v="1"/>
    <s v="APERTURADO POR EMPRESA"/>
    <s v="NFU"/>
    <s v="CC1NFU"/>
    <n v="1.4065386597374174E-2"/>
    <n v="4266.341193488729"/>
    <n v="6"/>
    <n v="13"/>
    <x v="7"/>
    <s v="SERVICIOS"/>
  </r>
  <r>
    <d v="2026-02-18T00:00:00"/>
    <s v="Rotmistrovsky, Lidia Yanina"/>
    <s v="FA-A 00003-00000867"/>
    <n v="-303322"/>
    <s v="HONORARIOS_x000a_legalizacion y certificacion"/>
    <n v="1"/>
    <n v="1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3322"/>
    <n v="1"/>
    <s v="APERTURADO POR EMPRESA"/>
    <s v="PILETAS"/>
    <s v="CC1PILETAS"/>
    <n v="0.10760032914202722"/>
    <n v="32637.547036017979"/>
    <n v="7"/>
    <n v="13"/>
    <x v="8"/>
    <s v="SERVICIOS"/>
  </r>
  <r>
    <d v="2026-02-18T00:00:00"/>
    <s v="Rotmistrovsky, Lidia Yanina"/>
    <s v="FA-A 00003-00000867"/>
    <n v="-303322"/>
    <s v="HONORARIOS_x000a_legalizacion y certificacion"/>
    <n v="1"/>
    <n v="1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3322"/>
    <n v="1"/>
    <s v="APERTURADO POR EMPRESA"/>
    <s v="REACTORES"/>
    <s v="CC1REACTORES"/>
    <n v="3.9675420007119738E-2"/>
    <n v="12034.427747399573"/>
    <n v="8"/>
    <n v="13"/>
    <x v="2"/>
    <s v="SERVICIOS"/>
  </r>
  <r>
    <d v="2026-02-18T00:00:00"/>
    <s v="Rotmistrovsky, Lidia Yanina"/>
    <s v="FA-A 00003-00000867"/>
    <n v="-303322"/>
    <s v="HONORARIOS_x000a_legalizacion y certificacion"/>
    <n v="1"/>
    <n v="1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3322"/>
    <n v="1"/>
    <s v="APERTURADO POR EMPRESA"/>
    <s v="TIERRAS FILTRANTES"/>
    <s v="CC1TIERRAS FILTRANTES"/>
    <n v="0"/>
    <n v="0"/>
    <n v="9"/>
    <n v="13"/>
    <x v="9"/>
    <s v="SERVICIOS"/>
  </r>
  <r>
    <d v="2026-02-10T00:00:00"/>
    <s v="Mercado Pago"/>
    <s v="OCOM/2026/0128"/>
    <n v="-300000"/>
    <s v="OC 0001-00003959: SERVICIOS_x000a_Para boleta se senasa "/>
    <n v="1"/>
    <n v="15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BACHAS"/>
    <s v="CC1BACHAS"/>
    <n v="3.2417236735101898E-2"/>
    <n v="9725.1710205305699"/>
    <n v="1"/>
    <n v="13"/>
    <x v="1"/>
    <s v="SERVICIOS"/>
  </r>
  <r>
    <d v="2026-02-10T00:00:00"/>
    <s v="Mercado Pago"/>
    <s v="OCOM/2026/0128"/>
    <n v="-300000"/>
    <s v="OC 0001-00003959: SERVICIOS_x000a_Para boleta se senasa "/>
    <n v="1"/>
    <n v="15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CEREAL &amp; POLVILLO"/>
    <s v="CC1CEREAL &amp; POLVILLO"/>
    <n v="7.0597149630605652E-3"/>
    <n v="2117.9144889181694"/>
    <n v="2"/>
    <n v="13"/>
    <x v="4"/>
    <s v="SERVICIOS"/>
  </r>
  <r>
    <d v="2026-02-10T00:00:00"/>
    <s v="Mercado Pago"/>
    <s v="OCOM/2026/0128"/>
    <n v="-300000"/>
    <s v="OC 0001-00003959: SERVICIOS_x000a_Para boleta se senasa "/>
    <n v="1"/>
    <n v="15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COMPOST &amp; FERTILIZANTES"/>
    <s v="CC1COMPOST &amp; FERTILIZANTES"/>
    <n v="4.0653249223577111E-4"/>
    <n v="121.95974767073133"/>
    <n v="10"/>
    <n v="13"/>
    <x v="5"/>
    <s v="SERVICIOS"/>
  </r>
  <r>
    <d v="2026-02-10T00:00:00"/>
    <s v="Mercado Pago"/>
    <s v="OCOM/2026/0128"/>
    <n v="-300000"/>
    <s v="OC 0001-00003959: SERVICIOS_x000a_Para boleta se senasa "/>
    <n v="1"/>
    <n v="15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DISPOSICIÓN FINAL RESIDUOS LIQUIDOS"/>
    <s v="CC1DISPOSICIÓN FINAL RESIDUOS LIQUIDOS"/>
    <n v="5.9791078481547098E-2"/>
    <n v="17937.323544464129"/>
    <n v="3"/>
    <n v="13"/>
    <x v="3"/>
    <s v="SERVICIOS"/>
  </r>
  <r>
    <d v="2026-02-10T00:00:00"/>
    <s v="Mercado Pago"/>
    <s v="OCOM/2026/0128"/>
    <n v="-300000"/>
    <s v="OC 0001-00003959: SERVICIOS_x000a_Para boleta se senasa "/>
    <n v="1"/>
    <n v="15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DISPOSICIÓN FINAL RESIDUOS SOLIDOS"/>
    <s v="CC1DISPOSICIÓN FINAL RESIDUOS SOLIDOS"/>
    <n v="4.8738124634855849E-3"/>
    <n v="1462.1437390456754"/>
    <n v="4"/>
    <n v="13"/>
    <x v="6"/>
    <s v="SERVICIOS"/>
  </r>
  <r>
    <d v="2026-02-10T00:00:00"/>
    <s v="Mercado Pago"/>
    <s v="OCOM/2026/0128"/>
    <n v="-300000"/>
    <s v="OC 0001-00003959: SERVICIOS_x000a_Para boleta se senasa "/>
    <n v="1"/>
    <n v="15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EXPORTACION"/>
    <s v="CC1EXPORTACION"/>
    <n v="0.73411048911804788"/>
    <n v="220233.14673541437"/>
    <n v="5"/>
    <n v="13"/>
    <x v="0"/>
    <s v="SERVICIOS"/>
  </r>
  <r>
    <d v="2026-02-10T00:00:00"/>
    <s v="Mercado Pago"/>
    <s v="OCOM/2026/0128"/>
    <n v="-300000"/>
    <s v="OC 0001-00003959: SERVICIOS_x000a_Para boleta se senasa "/>
    <n v="1"/>
    <n v="15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NFU"/>
    <s v="CC1NFU"/>
    <n v="1.4065386597374174E-2"/>
    <n v="4219.6159792122517"/>
    <n v="6"/>
    <n v="13"/>
    <x v="7"/>
    <s v="SERVICIOS"/>
  </r>
  <r>
    <d v="2026-02-10T00:00:00"/>
    <s v="Mercado Pago"/>
    <s v="OCOM/2026/0128"/>
    <n v="-300000"/>
    <s v="OC 0001-00003959: SERVICIOS_x000a_Para boleta se senasa "/>
    <n v="1"/>
    <n v="15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PILETAS"/>
    <s v="CC1PILETAS"/>
    <n v="0.10760032914202722"/>
    <n v="32280.098742608167"/>
    <n v="7"/>
    <n v="13"/>
    <x v="8"/>
    <s v="SERVICIOS"/>
  </r>
  <r>
    <d v="2026-02-10T00:00:00"/>
    <s v="Mercado Pago"/>
    <s v="OCOM/2026/0128"/>
    <n v="-300000"/>
    <s v="OC 0001-00003959: SERVICIOS_x000a_Para boleta se senasa "/>
    <n v="1"/>
    <n v="15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REACTORES"/>
    <s v="CC1REACTORES"/>
    <n v="3.9675420007119738E-2"/>
    <n v="11902.626002135921"/>
    <n v="8"/>
    <n v="13"/>
    <x v="2"/>
    <s v="SERVICIOS"/>
  </r>
  <r>
    <d v="2026-02-10T00:00:00"/>
    <s v="Mercado Pago"/>
    <s v="OCOM/2026/0128"/>
    <n v="-300000"/>
    <s v="OC 0001-00003959: SERVICIOS_x000a_Para boleta se senasa "/>
    <n v="1"/>
    <n v="15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000"/>
    <n v="1"/>
    <s v="APERTURADO POR EMPRESA"/>
    <s v="TIERRAS FILTRANTES"/>
    <s v="CC1TIERRAS FILTRANTES"/>
    <n v="0"/>
    <n v="0"/>
    <n v="9"/>
    <n v="13"/>
    <x v="9"/>
    <s v="SERVICIOS"/>
  </r>
  <r>
    <d v="2026-02-13T00:00:00"/>
    <s v="Richetti, Adrian Leonardo"/>
    <s v="FA-A 00005-00003622"/>
    <n v="-298418.82"/>
    <s v="INVERSION"/>
    <n v="86.48"/>
    <n v="2851.84"/>
    <s v="UN "/>
    <s v="INVERSION"/>
    <x v="1"/>
    <s v="VARIABLE"/>
    <s v="INDIRECTO"/>
    <n v="0"/>
    <s v="CC4"/>
    <s v="gastos_produccion"/>
    <n v="1"/>
    <s v="PILETAS"/>
    <n v="1"/>
    <n v="-298418.82"/>
    <n v="86.48"/>
    <s v="APERTURADO POR EMPRESA"/>
    <s v="PILETAS"/>
    <s v="CC4PILETAS"/>
    <n v="1"/>
    <n v="298418.82"/>
    <n v="7"/>
    <s v="CAPEX"/>
    <x v="8"/>
    <s v="INVERSION"/>
  </r>
  <r>
    <d v="2026-02-20T00:00:00"/>
    <s v="Adhoc S.A.(W)"/>
    <s v="FA-A 00003-00021527"/>
    <n v="-286917.84000000003"/>
    <s v="SERVICIOS_x000a_horas de consultoria"/>
    <n v="1"/>
    <n v="237122.1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6917.84000000003"/>
    <n v="1"/>
    <s v="APERTURADO POR EMPRESA"/>
    <s v="BACHAS"/>
    <s v="CC1BACHAS"/>
    <n v="3.2417236735101898E-2"/>
    <n v="9301.08354280409"/>
    <n v="1"/>
    <n v="13"/>
    <x v="1"/>
    <s v="SERVICIOS"/>
  </r>
  <r>
    <d v="2026-02-20T00:00:00"/>
    <s v="Adhoc S.A.(W)"/>
    <s v="FA-A 00003-00021527"/>
    <n v="-286917.84000000003"/>
    <s v="SERVICIOS_x000a_horas de consultoria"/>
    <n v="1"/>
    <n v="237122.1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6917.84000000003"/>
    <n v="1"/>
    <s v="APERTURADO POR EMPRESA"/>
    <s v="CEREAL &amp; POLVILLO"/>
    <s v="CC1CEREAL &amp; POLVILLO"/>
    <n v="7.0597149630605652E-3"/>
    <n v="2025.5581682170173"/>
    <n v="2"/>
    <n v="13"/>
    <x v="4"/>
    <s v="SERVICIOS"/>
  </r>
  <r>
    <d v="2026-02-20T00:00:00"/>
    <s v="Adhoc S.A.(W)"/>
    <s v="FA-A 00003-00021527"/>
    <n v="-286917.84000000003"/>
    <s v="SERVICIOS_x000a_horas de consultoria"/>
    <n v="1"/>
    <n v="237122.1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6917.84000000003"/>
    <n v="1"/>
    <s v="APERTURADO POR EMPRESA"/>
    <s v="COMPOST &amp; FERTILIZANTES"/>
    <s v="CC1COMPOST &amp; FERTILIZANTES"/>
    <n v="4.0653249223577111E-4"/>
    <n v="116.64142456210423"/>
    <n v="10"/>
    <n v="13"/>
    <x v="5"/>
    <s v="SERVICIOS"/>
  </r>
  <r>
    <d v="2026-02-20T00:00:00"/>
    <s v="Adhoc S.A.(W)"/>
    <s v="FA-A 00003-00021527"/>
    <n v="-286917.84000000003"/>
    <s v="SERVICIOS_x000a_horas de consultoria"/>
    <n v="1"/>
    <n v="237122.1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6917.84000000003"/>
    <n v="1"/>
    <s v="APERTURADO POR EMPRESA"/>
    <s v="DISPOSICIÓN FINAL RESIDUOS LIQUIDOS"/>
    <s v="CC1DISPOSICIÓN FINAL RESIDUOS LIQUIDOS"/>
    <n v="5.9791078481547098E-2"/>
    <n v="17155.127089195976"/>
    <n v="3"/>
    <n v="13"/>
    <x v="3"/>
    <s v="SERVICIOS"/>
  </r>
  <r>
    <d v="2026-02-20T00:00:00"/>
    <s v="Adhoc S.A.(W)"/>
    <s v="FA-A 00003-00021527"/>
    <n v="-286917.84000000003"/>
    <s v="SERVICIOS_x000a_horas de consultoria"/>
    <n v="1"/>
    <n v="237122.1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6917.84000000003"/>
    <n v="1"/>
    <s v="APERTURADO POR EMPRESA"/>
    <s v="DISPOSICIÓN FINAL RESIDUOS SOLIDOS"/>
    <s v="CC1DISPOSICIÓN FINAL RESIDUOS SOLIDOS"/>
    <n v="4.8738124634855849E-3"/>
    <n v="1398.383744588363"/>
    <n v="4"/>
    <n v="13"/>
    <x v="6"/>
    <s v="SERVICIOS"/>
  </r>
  <r>
    <d v="2026-02-20T00:00:00"/>
    <s v="Adhoc S.A.(W)"/>
    <s v="FA-A 00003-00021527"/>
    <n v="-286917.84000000003"/>
    <s v="SERVICIOS_x000a_horas de consultoria"/>
    <n v="1"/>
    <n v="237122.1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6917.84000000003"/>
    <n v="1"/>
    <s v="APERTURADO POR EMPRESA"/>
    <s v="EXPORTACION"/>
    <s v="CC1EXPORTACION"/>
    <n v="0.73411048911804788"/>
    <n v="210629.39585909381"/>
    <n v="5"/>
    <n v="13"/>
    <x v="0"/>
    <s v="SERVICIOS"/>
  </r>
  <r>
    <d v="2026-02-20T00:00:00"/>
    <s v="Adhoc S.A.(W)"/>
    <s v="FA-A 00003-00021527"/>
    <n v="-286917.84000000003"/>
    <s v="SERVICIOS_x000a_horas de consultoria"/>
    <n v="1"/>
    <n v="237122.1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6917.84000000003"/>
    <n v="1"/>
    <s v="APERTURADO POR EMPRESA"/>
    <s v="NFU"/>
    <s v="CC1NFU"/>
    <n v="1.4065386597374174E-2"/>
    <n v="4035.6103412835478"/>
    <n v="6"/>
    <n v="13"/>
    <x v="7"/>
    <s v="SERVICIOS"/>
  </r>
  <r>
    <d v="2026-02-20T00:00:00"/>
    <s v="Adhoc S.A.(W)"/>
    <s v="FA-A 00003-00021527"/>
    <n v="-286917.84000000003"/>
    <s v="SERVICIOS_x000a_horas de consultoria"/>
    <n v="1"/>
    <n v="237122.1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6917.84000000003"/>
    <n v="1"/>
    <s v="APERTURADO POR EMPRESA"/>
    <s v="PILETAS"/>
    <s v="CC1PILETAS"/>
    <n v="0.10760032914202722"/>
    <n v="30872.454020719506"/>
    <n v="7"/>
    <n v="13"/>
    <x v="8"/>
    <s v="SERVICIOS"/>
  </r>
  <r>
    <d v="2026-02-20T00:00:00"/>
    <s v="Adhoc S.A.(W)"/>
    <s v="FA-A 00003-00021527"/>
    <n v="-286917.84000000003"/>
    <s v="SERVICIOS_x000a_horas de consultoria"/>
    <n v="1"/>
    <n v="237122.1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6917.84000000003"/>
    <n v="1"/>
    <s v="APERTURADO POR EMPRESA"/>
    <s v="REACTORES"/>
    <s v="CC1REACTORES"/>
    <n v="3.9675420007119738E-2"/>
    <n v="11383.585809535582"/>
    <n v="8"/>
    <n v="13"/>
    <x v="2"/>
    <s v="SERVICIOS"/>
  </r>
  <r>
    <d v="2026-02-20T00:00:00"/>
    <s v="Adhoc S.A.(W)"/>
    <s v="FA-A 00003-00021527"/>
    <n v="-286917.84000000003"/>
    <s v="SERVICIOS_x000a_horas de consultoria"/>
    <n v="1"/>
    <n v="237122.1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6917.84000000003"/>
    <n v="1"/>
    <s v="APERTURADO POR EMPRESA"/>
    <s v="TIERRAS FILTRANTES"/>
    <s v="CC1TIERRAS FILTRANTES"/>
    <n v="0"/>
    <n v="0"/>
    <n v="9"/>
    <n v="13"/>
    <x v="9"/>
    <s v="SERVICIOS"/>
  </r>
  <r>
    <d v="2026-02-06T00:00:00"/>
    <s v="S I R Sociedad De Responsabilidad Limitada"/>
    <s v="FA-A 00006-00021362"/>
    <n v="-282656"/>
    <s v="OC 0001-00004562: INVERSION_x000a_¨Proyecto 35_x000a_Codo ac rl 2&quot; a 90 sch 20_x000a_"/>
    <n v="20"/>
    <n v="8906"/>
    <s v="UN "/>
    <s v="INVERSION"/>
    <x v="1"/>
    <s v="VARIABLE"/>
    <s v="INDIRECTO"/>
    <n v="0"/>
    <s v="CC6"/>
    <s v="gastos_produccion"/>
    <n v="1"/>
    <s v="BACHAS"/>
    <n v="1"/>
    <n v="-282656"/>
    <n v="20"/>
    <s v="APERTURADO POR EMPRESA"/>
    <s v="BACHAS"/>
    <s v="CC6BACHAS"/>
    <n v="1"/>
    <n v="282656"/>
    <n v="1"/>
    <s v="CAPEX"/>
    <x v="1"/>
    <s v="INVERSION"/>
  </r>
  <r>
    <d v="2026-02-28T00:00:00"/>
    <s v="IMPUESTOS"/>
    <s v="imp6"/>
    <n v="-274451.49"/>
    <s v="IMPUESTOS"/>
    <n v="1"/>
    <n v="274451.49"/>
    <s v="UN "/>
    <s v="IMPUESTOS"/>
    <x v="0"/>
    <s v="VARIABLE"/>
    <s v="INDIRECTO"/>
    <n v="0"/>
    <s v="CC4"/>
    <s v="gastos_produccion"/>
    <n v="1"/>
    <s v="PILETAS"/>
    <n v="1"/>
    <n v="-274451.49"/>
    <n v="1"/>
    <s v="APERTURADO POR EMPRESA"/>
    <s v="PILETAS"/>
    <s v="CC4PILETAS"/>
    <n v="1"/>
    <n v="274451.49"/>
    <n v="7"/>
    <n v="4"/>
    <x v="8"/>
    <s v="IMPUESTOS"/>
  </r>
  <r>
    <d v="2026-02-06T00:00:00"/>
    <s v="Comercial Uritorco S. R. L. (w)"/>
    <s v="FA-A 00001-00008570"/>
    <n v="-264625.98"/>
    <s v="OC 0001-00004568: REPARACIONES_x000a_pala ancha_x000a_pala punta_x000a_Escobillón_x000a_Grampa "/>
    <n v="1"/>
    <n v="89116.39"/>
    <s v="UN "/>
    <s v="REPARACIONES"/>
    <x v="0"/>
    <s v="VARIABLE"/>
    <s v="INDIRECTO"/>
    <n v="0"/>
    <s v="CC5"/>
    <s v="gastos_rrhh"/>
    <n v="1"/>
    <s v="REACTORES"/>
    <n v="1"/>
    <n v="-264625.98"/>
    <n v="1"/>
    <s v="APERTURADO POR EMPRESA"/>
    <s v="REACTORES"/>
    <s v="CC5REACTORES"/>
    <n v="1"/>
    <n v="264625.98"/>
    <n v="8"/>
    <n v="11"/>
    <x v="2"/>
    <s v="REPARACIONES"/>
  </r>
  <r>
    <d v="2026-02-26T00:00:00"/>
    <s v="Mastrangelo Productos Electricos Sa"/>
    <s v="FA-A 00015-00069811"/>
    <n v="-253877.72"/>
    <s v="INVERSION_x000a_para puesta en marcha de caldera_x000a_"/>
    <n v="1"/>
    <n v="209816.3"/>
    <s v="UN "/>
    <s v="INVERSION"/>
    <x v="1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53877.72"/>
    <n v="1"/>
    <s v="APERTURADO POR EMPRESA"/>
    <s v="BACHAS"/>
    <s v="CC1BACHAS"/>
    <n v="3.2417236735101898E-2"/>
    <n v="8230.0141510079138"/>
    <n v="1"/>
    <s v="CAPEX"/>
    <x v="1"/>
    <s v="INVERSION"/>
  </r>
  <r>
    <d v="2026-02-26T00:00:00"/>
    <s v="Mastrangelo Productos Electricos Sa"/>
    <s v="FA-A 00015-00069811"/>
    <n v="-253877.72"/>
    <s v="INVERSION_x000a_para puesta en marcha de caldera_x000a_"/>
    <n v="1"/>
    <n v="209816.3"/>
    <s v="UN "/>
    <s v="INVERSION"/>
    <x v="1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53877.72"/>
    <n v="1"/>
    <s v="APERTURADO POR EMPRESA"/>
    <s v="CEREAL &amp; POLVILLO"/>
    <s v="CC1CEREAL &amp; POLVILLO"/>
    <n v="7.0597149630605652E-3"/>
    <n v="1792.3043386717006"/>
    <n v="2"/>
    <s v="CAPEX"/>
    <x v="4"/>
    <s v="INVERSION"/>
  </r>
  <r>
    <d v="2026-02-26T00:00:00"/>
    <s v="Mastrangelo Productos Electricos Sa"/>
    <s v="FA-A 00015-00069811"/>
    <n v="-253877.72"/>
    <s v="INVERSION_x000a_para puesta en marcha de caldera_x000a_"/>
    <n v="1"/>
    <n v="209816.3"/>
    <s v="UN "/>
    <s v="INVERSION"/>
    <x v="1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53877.72"/>
    <n v="1"/>
    <s v="APERTURADO POR EMPRESA"/>
    <s v="COMPOST &amp; FERTILIZANTES"/>
    <s v="CC1COMPOST &amp; FERTILIZANTES"/>
    <n v="4.0653249223577111E-4"/>
    <n v="103.20954223473527"/>
    <n v="10"/>
    <s v="CAPEX"/>
    <x v="5"/>
    <s v="INVERSION"/>
  </r>
  <r>
    <d v="2026-02-26T00:00:00"/>
    <s v="Mastrangelo Productos Electricos Sa"/>
    <s v="FA-A 00015-00069811"/>
    <n v="-253877.72"/>
    <s v="INVERSION_x000a_para puesta en marcha de caldera_x000a_"/>
    <n v="1"/>
    <n v="209816.3"/>
    <s v="UN "/>
    <s v="INVERSION"/>
    <x v="1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53877.72"/>
    <n v="1"/>
    <s v="APERTURADO POR EMPRESA"/>
    <s v="DISPOSICIÓN FINAL RESIDUOS LIQUIDOS"/>
    <s v="CC1DISPOSICIÓN FINAL RESIDUOS LIQUIDOS"/>
    <n v="5.9791078481547098E-2"/>
    <n v="15179.62268123624"/>
    <n v="3"/>
    <s v="CAPEX"/>
    <x v="3"/>
    <s v="INVERSION"/>
  </r>
  <r>
    <d v="2026-02-26T00:00:00"/>
    <s v="Mastrangelo Productos Electricos Sa"/>
    <s v="FA-A 00015-00069811"/>
    <n v="-253877.72"/>
    <s v="INVERSION_x000a_para puesta en marcha de caldera_x000a_"/>
    <n v="1"/>
    <n v="209816.3"/>
    <s v="UN "/>
    <s v="INVERSION"/>
    <x v="1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53877.72"/>
    <n v="1"/>
    <s v="APERTURADO POR EMPRESA"/>
    <s v="DISPOSICIÓN FINAL RESIDUOS SOLIDOS"/>
    <s v="CC1DISPOSICIÓN FINAL RESIDUOS SOLIDOS"/>
    <n v="4.8738124634855849E-3"/>
    <n v="1237.3523959373035"/>
    <n v="4"/>
    <s v="CAPEX"/>
    <x v="6"/>
    <s v="INVERSION"/>
  </r>
  <r>
    <d v="2026-02-26T00:00:00"/>
    <s v="Mastrangelo Productos Electricos Sa"/>
    <s v="FA-A 00015-00069811"/>
    <n v="-253877.72"/>
    <s v="INVERSION_x000a_para puesta en marcha de caldera_x000a_"/>
    <n v="1"/>
    <n v="209816.3"/>
    <s v="UN "/>
    <s v="INVERSION"/>
    <x v="1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53877.72"/>
    <n v="1"/>
    <s v="APERTURADO POR EMPRESA"/>
    <s v="EXPORTACION"/>
    <s v="CC1EXPORTACION"/>
    <n v="0.73411048911804788"/>
    <n v="186374.29720537481"/>
    <n v="5"/>
    <s v="CAPEX"/>
    <x v="0"/>
    <s v="INVERSION"/>
  </r>
  <r>
    <d v="2026-02-26T00:00:00"/>
    <s v="Mastrangelo Productos Electricos Sa"/>
    <s v="FA-A 00015-00069811"/>
    <n v="-253877.72"/>
    <s v="INVERSION_x000a_para puesta en marcha de caldera_x000a_"/>
    <n v="1"/>
    <n v="209816.3"/>
    <s v="UN "/>
    <s v="INVERSION"/>
    <x v="1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53877.72"/>
    <n v="1"/>
    <s v="APERTURADO POR EMPRESA"/>
    <s v="NFU"/>
    <s v="CC1NFU"/>
    <n v="1.4065386597374174E-2"/>
    <n v="3570.8882802599132"/>
    <n v="6"/>
    <s v="CAPEX"/>
    <x v="7"/>
    <s v="INVERSION"/>
  </r>
  <r>
    <d v="2026-02-26T00:00:00"/>
    <s v="Mastrangelo Productos Electricos Sa"/>
    <s v="FA-A 00015-00069811"/>
    <n v="-253877.72"/>
    <s v="INVERSION_x000a_para puesta en marcha de caldera_x000a_"/>
    <n v="1"/>
    <n v="209816.3"/>
    <s v="UN "/>
    <s v="INVERSION"/>
    <x v="1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53877.72"/>
    <n v="1"/>
    <s v="APERTURADO POR EMPRESA"/>
    <s v="PILETAS"/>
    <s v="CC1PILETAS"/>
    <n v="0.10760032914202722"/>
    <n v="27317.326233827425"/>
    <n v="7"/>
    <s v="CAPEX"/>
    <x v="8"/>
    <s v="INVERSION"/>
  </r>
  <r>
    <d v="2026-02-26T00:00:00"/>
    <s v="Mastrangelo Productos Electricos Sa"/>
    <s v="FA-A 00015-00069811"/>
    <n v="-253877.72"/>
    <s v="INVERSION_x000a_para puesta en marcha de caldera_x000a_"/>
    <n v="1"/>
    <n v="209816.3"/>
    <s v="UN "/>
    <s v="INVERSION"/>
    <x v="1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53877.72"/>
    <n v="1"/>
    <s v="APERTURADO POR EMPRESA"/>
    <s v="REACTORES"/>
    <s v="CC1REACTORES"/>
    <n v="3.9675420007119738E-2"/>
    <n v="10072.705171449943"/>
    <n v="8"/>
    <s v="CAPEX"/>
    <x v="2"/>
    <s v="INVERSION"/>
  </r>
  <r>
    <d v="2026-02-26T00:00:00"/>
    <s v="Mastrangelo Productos Electricos Sa"/>
    <s v="FA-A 00015-00069811"/>
    <n v="-253877.72"/>
    <s v="INVERSION_x000a_para puesta en marcha de caldera_x000a_"/>
    <n v="1"/>
    <n v="209816.3"/>
    <s v="UN "/>
    <s v="INVERSION"/>
    <x v="1"/>
    <s v="VARIABLE"/>
    <s v="DIRECTO"/>
    <n v="0"/>
    <s v="CC1"/>
    <s v="gastos_rrhh"/>
    <n v="10"/>
    <s v="BACHAS, CEREAL &amp; POLVILLO, COMPOST &amp; FERTILIZANTES, DISPOSICIÓN FINAL RESIDUOS LIQUIDOS, DISPOSICIÓN FINAL RESIDUOS SOLIDOS, EXPORTACION, NFU, PILETAS, REACTORES, TIERRAS FILTRANTES"/>
    <n v="1"/>
    <n v="-253877.72"/>
    <n v="1"/>
    <s v="APERTURADO POR EMPRESA"/>
    <s v="TIERRAS FILTRANTES"/>
    <s v="CC1TIERRAS FILTRANTES"/>
    <n v="0"/>
    <n v="0"/>
    <n v="9"/>
    <s v="CAPEX"/>
    <x v="9"/>
    <s v="INVERSION"/>
  </r>
  <r>
    <d v="2026-02-03T00:00:00"/>
    <s v="Cesar Javier Wagner"/>
    <s v="OCOM/2026/0120"/>
    <n v="-250000"/>
    <s v="OC 0001-00004510: REPARACIONES_x000a_Centrifuga Laboratorio "/>
    <n v="1"/>
    <n v="2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BACHAS"/>
    <s v="CC1BACHAS"/>
    <n v="3.2417236735101898E-2"/>
    <n v="8104.3091837754746"/>
    <n v="1"/>
    <n v="11"/>
    <x v="1"/>
    <s v="REPARACIONES"/>
  </r>
  <r>
    <d v="2026-02-03T00:00:00"/>
    <s v="Cesar Javier Wagner"/>
    <s v="OCOM/2026/0120"/>
    <n v="-250000"/>
    <s v="OC 0001-00004510: REPARACIONES_x000a_Centrifuga Laboratorio "/>
    <n v="1"/>
    <n v="2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CEREAL &amp; POLVILLO"/>
    <s v="CC1CEREAL &amp; POLVILLO"/>
    <n v="7.0597149630605652E-3"/>
    <n v="1764.9287407651414"/>
    <n v="2"/>
    <n v="11"/>
    <x v="4"/>
    <s v="REPARACIONES"/>
  </r>
  <r>
    <d v="2026-02-03T00:00:00"/>
    <s v="Cesar Javier Wagner"/>
    <s v="OCOM/2026/0120"/>
    <n v="-250000"/>
    <s v="OC 0001-00004510: REPARACIONES_x000a_Centrifuga Laboratorio "/>
    <n v="1"/>
    <n v="2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COMPOST &amp; FERTILIZANTES"/>
    <s v="CC1COMPOST &amp; FERTILIZANTES"/>
    <n v="4.0653249223577111E-4"/>
    <n v="101.63312305894277"/>
    <n v="10"/>
    <n v="11"/>
    <x v="5"/>
    <s v="REPARACIONES"/>
  </r>
  <r>
    <d v="2026-02-03T00:00:00"/>
    <s v="Cesar Javier Wagner"/>
    <s v="OCOM/2026/0120"/>
    <n v="-250000"/>
    <s v="OC 0001-00004510: REPARACIONES_x000a_Centrifuga Laboratorio "/>
    <n v="1"/>
    <n v="2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DISPOSICIÓN FINAL RESIDUOS LIQUIDOS"/>
    <s v="CC1DISPOSICIÓN FINAL RESIDUOS LIQUIDOS"/>
    <n v="5.9791078481547098E-2"/>
    <n v="14947.769620386774"/>
    <n v="3"/>
    <n v="11"/>
    <x v="3"/>
    <s v="REPARACIONES"/>
  </r>
  <r>
    <d v="2026-02-03T00:00:00"/>
    <s v="Cesar Javier Wagner"/>
    <s v="OCOM/2026/0120"/>
    <n v="-250000"/>
    <s v="OC 0001-00004510: REPARACIONES_x000a_Centrifuga Laboratorio "/>
    <n v="1"/>
    <n v="2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DISPOSICIÓN FINAL RESIDUOS SOLIDOS"/>
    <s v="CC1DISPOSICIÓN FINAL RESIDUOS SOLIDOS"/>
    <n v="4.8738124634855849E-3"/>
    <n v="1218.4531158713962"/>
    <n v="4"/>
    <n v="11"/>
    <x v="6"/>
    <s v="REPARACIONES"/>
  </r>
  <r>
    <d v="2026-02-03T00:00:00"/>
    <s v="Cesar Javier Wagner"/>
    <s v="OCOM/2026/0120"/>
    <n v="-250000"/>
    <s v="OC 0001-00004510: REPARACIONES_x000a_Centrifuga Laboratorio "/>
    <n v="1"/>
    <n v="2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EXPORTACION"/>
    <s v="CC1EXPORTACION"/>
    <n v="0.73411048911804788"/>
    <n v="183527.62227951197"/>
    <n v="5"/>
    <n v="11"/>
    <x v="0"/>
    <s v="REPARACIONES"/>
  </r>
  <r>
    <d v="2026-02-03T00:00:00"/>
    <s v="Cesar Javier Wagner"/>
    <s v="OCOM/2026/0120"/>
    <n v="-250000"/>
    <s v="OC 0001-00004510: REPARACIONES_x000a_Centrifuga Laboratorio "/>
    <n v="1"/>
    <n v="2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NFU"/>
    <s v="CC1NFU"/>
    <n v="1.4065386597374174E-2"/>
    <n v="3516.3466493435435"/>
    <n v="6"/>
    <n v="11"/>
    <x v="7"/>
    <s v="REPARACIONES"/>
  </r>
  <r>
    <d v="2026-02-03T00:00:00"/>
    <s v="Cesar Javier Wagner"/>
    <s v="OCOM/2026/0120"/>
    <n v="-250000"/>
    <s v="OC 0001-00004510: REPARACIONES_x000a_Centrifuga Laboratorio "/>
    <n v="1"/>
    <n v="2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PILETAS"/>
    <s v="CC1PILETAS"/>
    <n v="0.10760032914202722"/>
    <n v="26900.082285506804"/>
    <n v="7"/>
    <n v="11"/>
    <x v="8"/>
    <s v="REPARACIONES"/>
  </r>
  <r>
    <d v="2026-02-03T00:00:00"/>
    <s v="Cesar Javier Wagner"/>
    <s v="OCOM/2026/0120"/>
    <n v="-250000"/>
    <s v="OC 0001-00004510: REPARACIONES_x000a_Centrifuga Laboratorio "/>
    <n v="1"/>
    <n v="2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REACTORES"/>
    <s v="CC1REACTORES"/>
    <n v="3.9675420007119738E-2"/>
    <n v="9918.8550017799353"/>
    <n v="8"/>
    <n v="11"/>
    <x v="2"/>
    <s v="REPARACIONES"/>
  </r>
  <r>
    <d v="2026-02-03T00:00:00"/>
    <s v="Cesar Javier Wagner"/>
    <s v="OCOM/2026/0120"/>
    <n v="-250000"/>
    <s v="OC 0001-00004510: REPARACIONES_x000a_Centrifuga Laboratorio "/>
    <n v="1"/>
    <n v="2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TIERRAS FILTRANTES"/>
    <s v="CC1TIERRAS FILTRANTES"/>
    <n v="0"/>
    <n v="0"/>
    <n v="9"/>
    <n v="11"/>
    <x v="9"/>
    <s v="REPARACIONES"/>
  </r>
  <r>
    <d v="2026-02-02T00:00:00"/>
    <s v="Luque, Adrian Pablo"/>
    <s v="FA-C 00001-00000097"/>
    <n v="-246000"/>
    <s v="OC 0001-00004271: INVERSION Batan / skimer acoples"/>
    <n v="1"/>
    <n v="246000"/>
    <s v="UN "/>
    <s v="INVERSION"/>
    <x v="1"/>
    <s v="VARIABLE"/>
    <s v="DIRECTO"/>
    <n v="0"/>
    <s v="CC4"/>
    <s v="gastos_produccion"/>
    <n v="1"/>
    <s v="PILETAS"/>
    <n v="1"/>
    <n v="-246000"/>
    <n v="1"/>
    <s v="APERTURADO POR EMPRESA"/>
    <s v="PILETAS"/>
    <s v="CC4PILETAS"/>
    <n v="1"/>
    <n v="246000"/>
    <n v="7"/>
    <s v="CAPEX"/>
    <x v="8"/>
    <s v="INVERSION"/>
  </r>
  <r>
    <d v="2026-02-13T00:00:00"/>
    <s v="Russo, Gabriela"/>
    <s v="FA-A 00003-00001578"/>
    <n v="-233530"/>
    <s v="INSUMOS_x000a_Tubos de oxigeno 10.6"/>
    <n v="2"/>
    <n v="62000"/>
    <s v="UN "/>
    <s v="INSUMOS"/>
    <x v="0"/>
    <s v="VARIABLE"/>
    <s v="INDIRECTO"/>
    <n v="0"/>
    <s v="CC5"/>
    <s v="gastos_produccion"/>
    <n v="1"/>
    <s v="REACTORES"/>
    <n v="1"/>
    <n v="-233530"/>
    <n v="2"/>
    <s v="APERTURADO POR EMPRESA"/>
    <s v="REACTORES"/>
    <s v="CC5REACTORES"/>
    <n v="1"/>
    <n v="233530"/>
    <n v="8"/>
    <n v="5"/>
    <x v="2"/>
    <s v="INSUMOS"/>
  </r>
  <r>
    <d v="2026-02-25T00:00:00"/>
    <s v="Calderon, Alejandro Pablo"/>
    <s v="FA-A 00006-00000022"/>
    <n v="-232320"/>
    <s v="REPOSICION_x000a_luces Komatsu"/>
    <n v="1"/>
    <n v="19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320"/>
    <n v="1"/>
    <s v="APERTURADO POR EMPRESA"/>
    <s v="BACHAS"/>
    <s v="CC1BACHAS"/>
    <n v="3.2417236735101898E-2"/>
    <n v="7531.1724382988732"/>
    <n v="1"/>
    <n v="12"/>
    <x v="1"/>
    <s v="REPOSICION"/>
  </r>
  <r>
    <d v="2026-02-25T00:00:00"/>
    <s v="Calderon, Alejandro Pablo"/>
    <s v="FA-A 00006-00000022"/>
    <n v="-232320"/>
    <s v="REPOSICION_x000a_luces Komatsu"/>
    <n v="1"/>
    <n v="19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320"/>
    <n v="1"/>
    <s v="APERTURADO POR EMPRESA"/>
    <s v="CEREAL &amp; POLVILLO"/>
    <s v="CC1CEREAL &amp; POLVILLO"/>
    <n v="7.0597149630605652E-3"/>
    <n v="1640.1129802182304"/>
    <n v="2"/>
    <n v="12"/>
    <x v="4"/>
    <s v="REPOSICION"/>
  </r>
  <r>
    <d v="2026-02-25T00:00:00"/>
    <s v="Calderon, Alejandro Pablo"/>
    <s v="FA-A 00006-00000022"/>
    <n v="-232320"/>
    <s v="REPOSICION_x000a_luces Komatsu"/>
    <n v="1"/>
    <n v="19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320"/>
    <n v="1"/>
    <s v="APERTURADO POR EMPRESA"/>
    <s v="COMPOST &amp; FERTILIZANTES"/>
    <s v="CC1COMPOST &amp; FERTILIZANTES"/>
    <n v="4.0653249223577111E-4"/>
    <n v="94.445628596214348"/>
    <n v="10"/>
    <n v="12"/>
    <x v="5"/>
    <s v="REPOSICION"/>
  </r>
  <r>
    <d v="2026-02-25T00:00:00"/>
    <s v="Calderon, Alejandro Pablo"/>
    <s v="FA-A 00006-00000022"/>
    <n v="-232320"/>
    <s v="REPOSICION_x000a_luces Komatsu"/>
    <n v="1"/>
    <n v="19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320"/>
    <n v="1"/>
    <s v="APERTURADO POR EMPRESA"/>
    <s v="DISPOSICIÓN FINAL RESIDUOS LIQUIDOS"/>
    <s v="CC1DISPOSICIÓN FINAL RESIDUOS LIQUIDOS"/>
    <n v="5.9791078481547098E-2"/>
    <n v="13890.663352833022"/>
    <n v="3"/>
    <n v="12"/>
    <x v="3"/>
    <s v="REPOSICION"/>
  </r>
  <r>
    <d v="2026-02-25T00:00:00"/>
    <s v="Calderon, Alejandro Pablo"/>
    <s v="FA-A 00006-00000022"/>
    <n v="-232320"/>
    <s v="REPOSICION_x000a_luces Komatsu"/>
    <n v="1"/>
    <n v="19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320"/>
    <n v="1"/>
    <s v="APERTURADO POR EMPRESA"/>
    <s v="DISPOSICIÓN FINAL RESIDUOS SOLIDOS"/>
    <s v="CC1DISPOSICIÓN FINAL RESIDUOS SOLIDOS"/>
    <n v="4.8738124634855849E-3"/>
    <n v="1132.2841115169711"/>
    <n v="4"/>
    <n v="12"/>
    <x v="6"/>
    <s v="REPOSICION"/>
  </r>
  <r>
    <d v="2026-02-25T00:00:00"/>
    <s v="Calderon, Alejandro Pablo"/>
    <s v="FA-A 00006-00000022"/>
    <n v="-232320"/>
    <s v="REPOSICION_x000a_luces Komatsu"/>
    <n v="1"/>
    <n v="19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320"/>
    <n v="1"/>
    <s v="APERTURADO POR EMPRESA"/>
    <s v="EXPORTACION"/>
    <s v="CC1EXPORTACION"/>
    <n v="0.73411048911804788"/>
    <n v="170548.54883190489"/>
    <n v="5"/>
    <n v="12"/>
    <x v="0"/>
    <s v="REPOSICION"/>
  </r>
  <r>
    <d v="2026-02-25T00:00:00"/>
    <s v="Calderon, Alejandro Pablo"/>
    <s v="FA-A 00006-00000022"/>
    <n v="-232320"/>
    <s v="REPOSICION_x000a_luces Komatsu"/>
    <n v="1"/>
    <n v="19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320"/>
    <n v="1"/>
    <s v="APERTURADO POR EMPRESA"/>
    <s v="NFU"/>
    <s v="CC1NFU"/>
    <n v="1.4065386597374174E-2"/>
    <n v="3267.6706143019678"/>
    <n v="6"/>
    <n v="12"/>
    <x v="7"/>
    <s v="REPOSICION"/>
  </r>
  <r>
    <d v="2026-02-25T00:00:00"/>
    <s v="Calderon, Alejandro Pablo"/>
    <s v="FA-A 00006-00000022"/>
    <n v="-232320"/>
    <s v="REPOSICION_x000a_luces Komatsu"/>
    <n v="1"/>
    <n v="19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320"/>
    <n v="1"/>
    <s v="APERTURADO POR EMPRESA"/>
    <s v="PILETAS"/>
    <s v="CC1PILETAS"/>
    <n v="0.10760032914202722"/>
    <n v="24997.708466275762"/>
    <n v="7"/>
    <n v="12"/>
    <x v="8"/>
    <s v="REPOSICION"/>
  </r>
  <r>
    <d v="2026-02-25T00:00:00"/>
    <s v="Calderon, Alejandro Pablo"/>
    <s v="FA-A 00006-00000022"/>
    <n v="-232320"/>
    <s v="REPOSICION_x000a_luces Komatsu"/>
    <n v="1"/>
    <n v="19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320"/>
    <n v="1"/>
    <s v="APERTURADO POR EMPRESA"/>
    <s v="REACTORES"/>
    <s v="CC1REACTORES"/>
    <n v="3.9675420007119738E-2"/>
    <n v="9217.3935760540571"/>
    <n v="8"/>
    <n v="12"/>
    <x v="2"/>
    <s v="REPOSICION"/>
  </r>
  <r>
    <d v="2026-02-25T00:00:00"/>
    <s v="Calderon, Alejandro Pablo"/>
    <s v="FA-A 00006-00000022"/>
    <n v="-232320"/>
    <s v="REPOSICION_x000a_luces Komatsu"/>
    <n v="1"/>
    <n v="19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2320"/>
    <n v="1"/>
    <s v="APERTURADO POR EMPRESA"/>
    <s v="TIERRAS FILTRANTES"/>
    <s v="CC1TIERRAS FILTRANTES"/>
    <n v="0"/>
    <n v="0"/>
    <n v="9"/>
    <n v="12"/>
    <x v="9"/>
    <s v="REPOSICION"/>
  </r>
  <r>
    <d v="2026-02-25T00:00:00"/>
    <s v="Picatto, Santiago"/>
    <s v="FA-A 00002-00004606"/>
    <n v="-218296.1"/>
    <s v="INSUMOS_x000a_consumibles para laboratorio"/>
    <n v="1"/>
    <n v="18041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296.1"/>
    <n v="1"/>
    <s v="APERTURADO POR EMPRESA"/>
    <s v="BACHAS"/>
    <s v="CC1BACHAS"/>
    <n v="3.2417236735101898E-2"/>
    <n v="7076.5563520494779"/>
    <n v="1"/>
    <n v="5"/>
    <x v="1"/>
    <s v="INSUMOS"/>
  </r>
  <r>
    <d v="2026-02-25T00:00:00"/>
    <s v="Picatto, Santiago"/>
    <s v="FA-A 00002-00004606"/>
    <n v="-218296.1"/>
    <s v="INSUMOS_x000a_consumibles para laboratorio"/>
    <n v="1"/>
    <n v="18041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296.1"/>
    <n v="1"/>
    <s v="APERTURADO POR EMPRESA"/>
    <s v="CEREAL &amp; POLVILLO"/>
    <s v="CC1CEREAL &amp; POLVILLO"/>
    <n v="7.0597149630605652E-3"/>
    <n v="1541.1082435477656"/>
    <n v="2"/>
    <n v="5"/>
    <x v="4"/>
    <s v="INSUMOS"/>
  </r>
  <r>
    <d v="2026-02-25T00:00:00"/>
    <s v="Picatto, Santiago"/>
    <s v="FA-A 00002-00004606"/>
    <n v="-218296.1"/>
    <s v="INSUMOS_x000a_consumibles para laboratorio"/>
    <n v="1"/>
    <n v="18041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296.1"/>
    <n v="1"/>
    <s v="APERTURADO POR EMPRESA"/>
    <s v="COMPOST &amp; FERTILIZANTES"/>
    <s v="CC1COMPOST &amp; FERTILIZANTES"/>
    <n v="4.0653249223577111E-4"/>
    <n v="88.744457578349113"/>
    <n v="10"/>
    <n v="5"/>
    <x v="5"/>
    <s v="INSUMOS"/>
  </r>
  <r>
    <d v="2026-02-25T00:00:00"/>
    <s v="Picatto, Santiago"/>
    <s v="FA-A 00002-00004606"/>
    <n v="-218296.1"/>
    <s v="INSUMOS_x000a_consumibles para laboratorio"/>
    <n v="1"/>
    <n v="18041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296.1"/>
    <n v="1"/>
    <s v="APERTURADO POR EMPRESA"/>
    <s v="DISPOSICIÓN FINAL RESIDUOS LIQUIDOS"/>
    <s v="CC1DISPOSICIÓN FINAL RESIDUOS LIQUIDOS"/>
    <n v="5.9791078481547098E-2"/>
    <n v="13052.159247315654"/>
    <n v="3"/>
    <n v="5"/>
    <x v="3"/>
    <s v="INSUMOS"/>
  </r>
  <r>
    <d v="2026-02-25T00:00:00"/>
    <s v="Picatto, Santiago"/>
    <s v="FA-A 00002-00004606"/>
    <n v="-218296.1"/>
    <s v="INSUMOS_x000a_consumibles para laboratorio"/>
    <n v="1"/>
    <n v="18041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296.1"/>
    <n v="1"/>
    <s v="APERTURADO POR EMPRESA"/>
    <s v="DISPOSICIÓN FINAL RESIDUOS SOLIDOS"/>
    <s v="CC1DISPOSICIÓN FINAL RESIDUOS SOLIDOS"/>
    <n v="4.8738124634855849E-3"/>
    <n v="1063.9342529102955"/>
    <n v="4"/>
    <n v="5"/>
    <x v="6"/>
    <s v="INSUMOS"/>
  </r>
  <r>
    <d v="2026-02-25T00:00:00"/>
    <s v="Picatto, Santiago"/>
    <s v="FA-A 00002-00004606"/>
    <n v="-218296.1"/>
    <s v="INSUMOS_x000a_consumibles para laboratorio"/>
    <n v="1"/>
    <n v="18041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296.1"/>
    <n v="1"/>
    <s v="APERTURADO POR EMPRESA"/>
    <s v="EXPORTACION"/>
    <s v="CC1EXPORTACION"/>
    <n v="0.73411048911804788"/>
    <n v="160253.4567435623"/>
    <n v="5"/>
    <n v="5"/>
    <x v="0"/>
    <s v="INSUMOS"/>
  </r>
  <r>
    <d v="2026-02-25T00:00:00"/>
    <s v="Picatto, Santiago"/>
    <s v="FA-A 00002-00004606"/>
    <n v="-218296.1"/>
    <s v="INSUMOS_x000a_consumibles para laboratorio"/>
    <n v="1"/>
    <n v="18041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296.1"/>
    <n v="1"/>
    <s v="APERTURADO POR EMPRESA"/>
    <s v="NFU"/>
    <s v="CC1NFU"/>
    <n v="1.4065386597374174E-2"/>
    <n v="3070.4190391990523"/>
    <n v="6"/>
    <n v="5"/>
    <x v="7"/>
    <s v="INSUMOS"/>
  </r>
  <r>
    <d v="2026-02-25T00:00:00"/>
    <s v="Picatto, Santiago"/>
    <s v="FA-A 00002-00004606"/>
    <n v="-218296.1"/>
    <s v="INSUMOS_x000a_consumibles para laboratorio"/>
    <n v="1"/>
    <n v="18041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296.1"/>
    <n v="1"/>
    <s v="APERTURADO POR EMPRESA"/>
    <s v="PILETAS"/>
    <s v="CC1PILETAS"/>
    <n v="0.10760032914202722"/>
    <n v="23488.732210420887"/>
    <n v="7"/>
    <n v="5"/>
    <x v="8"/>
    <s v="INSUMOS"/>
  </r>
  <r>
    <d v="2026-02-25T00:00:00"/>
    <s v="Picatto, Santiago"/>
    <s v="FA-A 00002-00004606"/>
    <n v="-218296.1"/>
    <s v="INSUMOS_x000a_consumibles para laboratorio"/>
    <n v="1"/>
    <n v="18041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296.1"/>
    <n v="1"/>
    <s v="APERTURADO POR EMPRESA"/>
    <s v="REACTORES"/>
    <s v="CC1REACTORES"/>
    <n v="3.9675420007119738E-2"/>
    <n v="8660.9894534162122"/>
    <n v="8"/>
    <n v="5"/>
    <x v="2"/>
    <s v="INSUMOS"/>
  </r>
  <r>
    <d v="2026-02-25T00:00:00"/>
    <s v="Picatto, Santiago"/>
    <s v="FA-A 00002-00004606"/>
    <n v="-218296.1"/>
    <s v="INSUMOS_x000a_consumibles para laboratorio"/>
    <n v="1"/>
    <n v="18041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8296.1"/>
    <n v="1"/>
    <s v="APERTURADO POR EMPRESA"/>
    <s v="TIERRAS FILTRANTES"/>
    <s v="CC1TIERRAS FILTRANTES"/>
    <n v="0"/>
    <n v="0"/>
    <n v="9"/>
    <n v="5"/>
    <x v="9"/>
    <s v="INSUMOS"/>
  </r>
  <r>
    <d v="2026-02-19T00:00:00"/>
    <s v="Pascual Materiales S. R. L."/>
    <s v="FA-A 00001-00000469"/>
    <n v="-215815.24"/>
    <s v="INVERSION_x000a_Ladrillos - piedra - ceresita PP 15614"/>
    <n v="1"/>
    <n v="178359.7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815.24"/>
    <n v="1"/>
    <s v="APERTURADO POR EMPRESA"/>
    <s v="BACHAS"/>
    <s v="CC1BACHAS"/>
    <n v="3.2417236735101898E-2"/>
    <n v="6996.1337261228318"/>
    <n v="1"/>
    <s v="CAPEX"/>
    <x v="1"/>
    <s v="INVERSION"/>
  </r>
  <r>
    <d v="2026-02-19T00:00:00"/>
    <s v="Pascual Materiales S. R. L."/>
    <s v="FA-A 00001-00000469"/>
    <n v="-215815.24"/>
    <s v="INVERSION_x000a_Ladrillos - piedra - ceresita PP 15614"/>
    <n v="1"/>
    <n v="178359.7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815.24"/>
    <n v="1"/>
    <s v="APERTURADO POR EMPRESA"/>
    <s v="CEREAL &amp; POLVILLO"/>
    <s v="CC1CEREAL &amp; POLVILLO"/>
    <n v="7.0597149630605652E-3"/>
    <n v="1523.594079084507"/>
    <n v="2"/>
    <s v="CAPEX"/>
    <x v="4"/>
    <s v="INVERSION"/>
  </r>
  <r>
    <d v="2026-02-19T00:00:00"/>
    <s v="Pascual Materiales S. R. L."/>
    <s v="FA-A 00001-00000469"/>
    <n v="-215815.24"/>
    <s v="INVERSION_x000a_Ladrillos - piedra - ceresita PP 15614"/>
    <n v="1"/>
    <n v="178359.7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815.24"/>
    <n v="1"/>
    <s v="APERTURADO POR EMPRESA"/>
    <s v="COMPOST &amp; FERTILIZANTES"/>
    <s v="CC1COMPOST &amp; FERTILIZANTES"/>
    <n v="4.0653249223577111E-4"/>
    <n v="87.735907379661072"/>
    <n v="10"/>
    <s v="CAPEX"/>
    <x v="5"/>
    <s v="INVERSION"/>
  </r>
  <r>
    <d v="2026-02-19T00:00:00"/>
    <s v="Pascual Materiales S. R. L."/>
    <s v="FA-A 00001-00000469"/>
    <n v="-215815.24"/>
    <s v="INVERSION_x000a_Ladrillos - piedra - ceresita PP 15614"/>
    <n v="1"/>
    <n v="178359.7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815.24"/>
    <n v="1"/>
    <s v="APERTURADO POR EMPRESA"/>
    <s v="DISPOSICIÓN FINAL RESIDUOS LIQUIDOS"/>
    <s v="CC1DISPOSICIÓN FINAL RESIDUOS LIQUIDOS"/>
    <n v="5.9791078481547098E-2"/>
    <n v="12903.825952353922"/>
    <n v="3"/>
    <s v="CAPEX"/>
    <x v="3"/>
    <s v="INVERSION"/>
  </r>
  <r>
    <d v="2026-02-19T00:00:00"/>
    <s v="Pascual Materiales S. R. L."/>
    <s v="FA-A 00001-00000469"/>
    <n v="-215815.24"/>
    <s v="INVERSION_x000a_Ladrillos - piedra - ceresita PP 15614"/>
    <n v="1"/>
    <n v="178359.7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815.24"/>
    <n v="1"/>
    <s v="APERTURADO POR EMPRESA"/>
    <s v="DISPOSICIÓN FINAL RESIDUOS SOLIDOS"/>
    <s v="CC1DISPOSICIÓN FINAL RESIDUOS SOLIDOS"/>
    <n v="4.8738124634855849E-3"/>
    <n v="1051.8430065221328"/>
    <n v="4"/>
    <s v="CAPEX"/>
    <x v="6"/>
    <s v="INVERSION"/>
  </r>
  <r>
    <d v="2026-02-19T00:00:00"/>
    <s v="Pascual Materiales S. R. L."/>
    <s v="FA-A 00001-00000469"/>
    <n v="-215815.24"/>
    <s v="INVERSION_x000a_Ladrillos - piedra - ceresita PP 15614"/>
    <n v="1"/>
    <n v="178359.7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815.24"/>
    <n v="1"/>
    <s v="APERTURADO POR EMPRESA"/>
    <s v="EXPORTACION"/>
    <s v="CC1EXPORTACION"/>
    <n v="0.73411048911804788"/>
    <n v="158432.23139552888"/>
    <n v="5"/>
    <s v="CAPEX"/>
    <x v="0"/>
    <s v="INVERSION"/>
  </r>
  <r>
    <d v="2026-02-19T00:00:00"/>
    <s v="Pascual Materiales S. R. L."/>
    <s v="FA-A 00001-00000469"/>
    <n v="-215815.24"/>
    <s v="INVERSION_x000a_Ladrillos - piedra - ceresita PP 15614"/>
    <n v="1"/>
    <n v="178359.7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815.24"/>
    <n v="1"/>
    <s v="APERTURADO POR EMPRESA"/>
    <s v="NFU"/>
    <s v="CC1NFU"/>
    <n v="1.4065386597374174E-2"/>
    <n v="3035.5247842050903"/>
    <n v="6"/>
    <s v="CAPEX"/>
    <x v="7"/>
    <s v="INVERSION"/>
  </r>
  <r>
    <d v="2026-02-19T00:00:00"/>
    <s v="Pascual Materiales S. R. L."/>
    <s v="FA-A 00001-00000469"/>
    <n v="-215815.24"/>
    <s v="INVERSION_x000a_Ladrillos - piedra - ceresita PP 15614"/>
    <n v="1"/>
    <n v="178359.7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815.24"/>
    <n v="1"/>
    <s v="APERTURADO POR EMPRESA"/>
    <s v="PILETAS"/>
    <s v="CC1PILETAS"/>
    <n v="0.10760032914202722"/>
    <n v="23221.790857865599"/>
    <n v="7"/>
    <s v="CAPEX"/>
    <x v="8"/>
    <s v="INVERSION"/>
  </r>
  <r>
    <d v="2026-02-19T00:00:00"/>
    <s v="Pascual Materiales S. R. L."/>
    <s v="FA-A 00001-00000469"/>
    <n v="-215815.24"/>
    <s v="INVERSION_x000a_Ladrillos - piedra - ceresita PP 15614"/>
    <n v="1"/>
    <n v="178359.7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815.24"/>
    <n v="1"/>
    <s v="APERTURADO POR EMPRESA"/>
    <s v="REACTORES"/>
    <s v="CC1REACTORES"/>
    <n v="3.9675420007119738E-2"/>
    <n v="8562.5602909373483"/>
    <n v="8"/>
    <s v="CAPEX"/>
    <x v="2"/>
    <s v="INVERSION"/>
  </r>
  <r>
    <d v="2026-02-19T00:00:00"/>
    <s v="Pascual Materiales S. R. L."/>
    <s v="FA-A 00001-00000469"/>
    <n v="-215815.24"/>
    <s v="INVERSION_x000a_Ladrillos - piedra - ceresita PP 15614"/>
    <n v="1"/>
    <n v="178359.7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815.24"/>
    <n v="1"/>
    <s v="APERTURADO POR EMPRESA"/>
    <s v="TIERRAS FILTRANTES"/>
    <s v="CC1TIERRAS FILTRANTES"/>
    <n v="0"/>
    <n v="0"/>
    <n v="9"/>
    <s v="CAPEX"/>
    <x v="9"/>
    <s v="INVERSION"/>
  </r>
  <r>
    <d v="2026-02-06T00:00:00"/>
    <s v="Mollard, Martin  Enrique"/>
    <s v="FA-A 00004-00011368"/>
    <n v="-196100.66"/>
    <s v="OC 0001-00004536: INVERSION candados para casilleros"/>
    <n v="74"/>
    <n v="2190.09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6100.66"/>
    <n v="74"/>
    <s v="APERTURADO POR EMPRESA"/>
    <s v="BACHAS"/>
    <s v="CC1BACHAS"/>
    <n v="3.2417236735101898E-2"/>
    <n v="6357.0415191297279"/>
    <n v="1"/>
    <s v="CAPEX"/>
    <x v="1"/>
    <s v="INVERSION"/>
  </r>
  <r>
    <d v="2026-02-06T00:00:00"/>
    <s v="Mollard, Martin  Enrique"/>
    <s v="FA-A 00004-00011368"/>
    <n v="-196100.66"/>
    <s v="OC 0001-00004536: INVERSION candados para casilleros"/>
    <n v="74"/>
    <n v="2190.09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6100.66"/>
    <n v="74"/>
    <s v="APERTURADO POR EMPRESA"/>
    <s v="CEREAL &amp; POLVILLO"/>
    <s v="CC1CEREAL &amp; POLVILLO"/>
    <n v="7.0597149630605652E-3"/>
    <n v="1384.4147636680525"/>
    <n v="2"/>
    <s v="CAPEX"/>
    <x v="4"/>
    <s v="INVERSION"/>
  </r>
  <r>
    <d v="2026-02-06T00:00:00"/>
    <s v="Mollard, Martin  Enrique"/>
    <s v="FA-A 00004-00011368"/>
    <n v="-196100.66"/>
    <s v="OC 0001-00004536: INVERSION candados para casilleros"/>
    <n v="74"/>
    <n v="2190.09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6100.66"/>
    <n v="74"/>
    <s v="APERTURADO POR EMPRESA"/>
    <s v="COMPOST &amp; FERTILIZANTES"/>
    <s v="CC1COMPOST &amp; FERTILIZANTES"/>
    <n v="4.0653249223577111E-4"/>
    <n v="79.721290038879587"/>
    <n v="10"/>
    <s v="CAPEX"/>
    <x v="5"/>
    <s v="INVERSION"/>
  </r>
  <r>
    <d v="2026-02-06T00:00:00"/>
    <s v="Mollard, Martin  Enrique"/>
    <s v="FA-A 00004-00011368"/>
    <n v="-196100.66"/>
    <s v="OC 0001-00004536: INVERSION candados para casilleros"/>
    <n v="74"/>
    <n v="2190.09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6100.66"/>
    <n v="74"/>
    <s v="APERTURADO POR EMPRESA"/>
    <s v="DISPOSICIÓN FINAL RESIDUOS LIQUIDOS"/>
    <s v="CC1DISPOSICIÓN FINAL RESIDUOS LIQUIDOS"/>
    <n v="5.9791078481547098E-2"/>
    <n v="11725.069952343183"/>
    <n v="3"/>
    <s v="CAPEX"/>
    <x v="3"/>
    <s v="INVERSION"/>
  </r>
  <r>
    <d v="2026-02-06T00:00:00"/>
    <s v="Mollard, Martin  Enrique"/>
    <s v="FA-A 00004-00011368"/>
    <n v="-196100.66"/>
    <s v="OC 0001-00004536: INVERSION candados para casilleros"/>
    <n v="74"/>
    <n v="2190.09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6100.66"/>
    <n v="74"/>
    <s v="APERTURADO POR EMPRESA"/>
    <s v="DISPOSICIÓN FINAL RESIDUOS SOLIDOS"/>
    <s v="CC1DISPOSICIÓN FINAL RESIDUOS SOLIDOS"/>
    <n v="4.8738124634855849E-3"/>
    <n v="955.75784080574908"/>
    <n v="4"/>
    <s v="CAPEX"/>
    <x v="6"/>
    <s v="INVERSION"/>
  </r>
  <r>
    <d v="2026-02-06T00:00:00"/>
    <s v="Mollard, Martin  Enrique"/>
    <s v="FA-A 00004-00011368"/>
    <n v="-196100.66"/>
    <s v="OC 0001-00004536: INVERSION candados para casilleros"/>
    <n v="74"/>
    <n v="2190.09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6100.66"/>
    <n v="74"/>
    <s v="APERTURADO POR EMPRESA"/>
    <s v="EXPORTACION"/>
    <s v="CC1EXPORTACION"/>
    <n v="0.73411048911804788"/>
    <n v="143959.55142897202"/>
    <n v="5"/>
    <s v="CAPEX"/>
    <x v="0"/>
    <s v="INVERSION"/>
  </r>
  <r>
    <d v="2026-02-06T00:00:00"/>
    <s v="Mollard, Martin  Enrique"/>
    <s v="FA-A 00004-00011368"/>
    <n v="-196100.66"/>
    <s v="OC 0001-00004536: INVERSION candados para casilleros"/>
    <n v="74"/>
    <n v="2190.09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6100.66"/>
    <n v="74"/>
    <s v="APERTURADO POR EMPRESA"/>
    <s v="NFU"/>
    <s v="CC1NFU"/>
    <n v="1.4065386597374174E-2"/>
    <n v="2758.2315949002295"/>
    <n v="6"/>
    <s v="CAPEX"/>
    <x v="7"/>
    <s v="INVERSION"/>
  </r>
  <r>
    <d v="2026-02-06T00:00:00"/>
    <s v="Mollard, Martin  Enrique"/>
    <s v="FA-A 00004-00011368"/>
    <n v="-196100.66"/>
    <s v="OC 0001-00004536: INVERSION candados para casilleros"/>
    <n v="74"/>
    <n v="2190.09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6100.66"/>
    <n v="74"/>
    <s v="APERTURADO POR EMPRESA"/>
    <s v="PILETAS"/>
    <s v="CC1PILETAS"/>
    <n v="0.10760032914202722"/>
    <n v="21100.495560968771"/>
    <n v="7"/>
    <s v="CAPEX"/>
    <x v="8"/>
    <s v="INVERSION"/>
  </r>
  <r>
    <d v="2026-02-06T00:00:00"/>
    <s v="Mollard, Martin  Enrique"/>
    <s v="FA-A 00004-00011368"/>
    <n v="-196100.66"/>
    <s v="OC 0001-00004536: INVERSION candados para casilleros"/>
    <n v="74"/>
    <n v="2190.09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6100.66"/>
    <n v="74"/>
    <s v="APERTURADO POR EMPRESA"/>
    <s v="REACTORES"/>
    <s v="CC1REACTORES"/>
    <n v="3.9675420007119738E-2"/>
    <n v="7780.3760491733856"/>
    <n v="8"/>
    <s v="CAPEX"/>
    <x v="2"/>
    <s v="INVERSION"/>
  </r>
  <r>
    <d v="2026-02-06T00:00:00"/>
    <s v="Mollard, Martin  Enrique"/>
    <s v="FA-A 00004-00011368"/>
    <n v="-196100.66"/>
    <s v="OC 0001-00004536: INVERSION candados para casilleros"/>
    <n v="74"/>
    <n v="2190.09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6100.66"/>
    <n v="74"/>
    <s v="APERTURADO POR EMPRESA"/>
    <s v="TIERRAS FILTRANTES"/>
    <s v="CC1TIERRAS FILTRANTES"/>
    <n v="0"/>
    <n v="0"/>
    <n v="9"/>
    <s v="CAPEX"/>
    <x v="9"/>
    <s v="INVERSION"/>
  </r>
  <r>
    <d v="2026-02-28T00:00:00"/>
    <s v="MARTINS, JOAQUIN"/>
    <s v="prod9"/>
    <n v="-194350"/>
    <s v=" NAFTA"/>
    <n v="130"/>
    <n v="1495"/>
    <s v="Lts"/>
    <s v="ENERGIA"/>
    <x v="0"/>
    <s v="VARIABLE"/>
    <s v="DIRECTO"/>
    <n v="0"/>
    <s v="CC6"/>
    <s v="gastos_produccion"/>
    <n v="1"/>
    <s v="BACHAS"/>
    <n v="1"/>
    <n v="-194350"/>
    <n v="130"/>
    <s v="APERTURADO POR EMPRESA"/>
    <s v="BACHAS"/>
    <s v="CC6BACHAS"/>
    <n v="1"/>
    <n v="194350"/>
    <n v="1"/>
    <n v="1"/>
    <x v="1"/>
    <s v="ENERGIA"/>
  </r>
  <r>
    <d v="2026-02-26T00:00:00"/>
    <s v="Sancor Cooperativa De Seguros Limitada (C)"/>
    <s v="OCOM/2026/0170"/>
    <n v="-187343.73"/>
    <s v="SERVICIOS_x000a_seguro mes Febrero 2026"/>
    <n v="1"/>
    <n v="187343.7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3.73"/>
    <n v="1"/>
    <s v="APERTURADO POR EMPRESA"/>
    <s v="BACHAS"/>
    <s v="CC1BACHAS"/>
    <n v="3.2417236735101898E-2"/>
    <n v="6073.1660462470118"/>
    <n v="1"/>
    <n v="13"/>
    <x v="1"/>
    <s v="SERVICIOS"/>
  </r>
  <r>
    <d v="2026-02-26T00:00:00"/>
    <s v="Sancor Cooperativa De Seguros Limitada (C)"/>
    <s v="OCOM/2026/0170"/>
    <n v="-187343.73"/>
    <s v="SERVICIOS_x000a_seguro mes Febrero 2026"/>
    <n v="1"/>
    <n v="187343.7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3.73"/>
    <n v="1"/>
    <s v="APERTURADO POR EMPRESA"/>
    <s v="CEREAL &amp; POLVILLO"/>
    <s v="CC1CEREAL &amp; POLVILLO"/>
    <n v="7.0597149630605652E-3"/>
    <n v="1322.5933339165786"/>
    <n v="2"/>
    <n v="13"/>
    <x v="4"/>
    <s v="SERVICIOS"/>
  </r>
  <r>
    <d v="2026-02-26T00:00:00"/>
    <s v="Sancor Cooperativa De Seguros Limitada (C)"/>
    <s v="OCOM/2026/0170"/>
    <n v="-187343.73"/>
    <s v="SERVICIOS_x000a_seguro mes Febrero 2026"/>
    <n v="1"/>
    <n v="187343.7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3.73"/>
    <n v="1"/>
    <s v="APERTURADO POR EMPRESA"/>
    <s v="COMPOST &amp; FERTILIZANTES"/>
    <s v="CC1COMPOST &amp; FERTILIZANTES"/>
    <n v="4.0653249223577111E-4"/>
    <n v="76.161313461645406"/>
    <n v="10"/>
    <n v="13"/>
    <x v="5"/>
    <s v="SERVICIOS"/>
  </r>
  <r>
    <d v="2026-02-26T00:00:00"/>
    <s v="Sancor Cooperativa De Seguros Limitada (C)"/>
    <s v="OCOM/2026/0170"/>
    <n v="-187343.73"/>
    <s v="SERVICIOS_x000a_seguro mes Febrero 2026"/>
    <n v="1"/>
    <n v="187343.7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3.73"/>
    <n v="1"/>
    <s v="APERTURADO POR EMPRESA"/>
    <s v="DISPOSICIÓN FINAL RESIDUOS LIQUIDOS"/>
    <s v="CC1DISPOSICIÓN FINAL RESIDUOS LIQUIDOS"/>
    <n v="5.9791078481547098E-2"/>
    <n v="11201.483663455771"/>
    <n v="3"/>
    <n v="13"/>
    <x v="3"/>
    <s v="SERVICIOS"/>
  </r>
  <r>
    <d v="2026-02-26T00:00:00"/>
    <s v="Sancor Cooperativa De Seguros Limitada (C)"/>
    <s v="OCOM/2026/0170"/>
    <n v="-187343.73"/>
    <s v="SERVICIOS_x000a_seguro mes Febrero 2026"/>
    <n v="1"/>
    <n v="187343.7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3.73"/>
    <n v="1"/>
    <s v="APERTURADO POR EMPRESA"/>
    <s v="DISPOSICIÓN FINAL RESIDUOS SOLIDOS"/>
    <s v="CC1DISPOSICIÓN FINAL RESIDUOS SOLIDOS"/>
    <n v="4.8738124634855849E-3"/>
    <n v="913.07820622987833"/>
    <n v="4"/>
    <n v="13"/>
    <x v="6"/>
    <s v="SERVICIOS"/>
  </r>
  <r>
    <d v="2026-02-26T00:00:00"/>
    <s v="Sancor Cooperativa De Seguros Limitada (C)"/>
    <s v="OCOM/2026/0170"/>
    <n v="-187343.73"/>
    <s v="SERVICIOS_x000a_seguro mes Febrero 2026"/>
    <n v="1"/>
    <n v="187343.7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3.73"/>
    <n v="1"/>
    <s v="APERTURADO POR EMPRESA"/>
    <s v="EXPORTACION"/>
    <s v="CC1EXPORTACION"/>
    <n v="0.73411048911804788"/>
    <n v="137530.99726349951"/>
    <n v="5"/>
    <n v="13"/>
    <x v="0"/>
    <s v="SERVICIOS"/>
  </r>
  <r>
    <d v="2026-02-26T00:00:00"/>
    <s v="Sancor Cooperativa De Seguros Limitada (C)"/>
    <s v="OCOM/2026/0170"/>
    <n v="-187343.73"/>
    <s v="SERVICIOS_x000a_seguro mes Febrero 2026"/>
    <n v="1"/>
    <n v="187343.7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3.73"/>
    <n v="1"/>
    <s v="APERTURADO POR EMPRESA"/>
    <s v="NFU"/>
    <s v="CC1NFU"/>
    <n v="1.4065386597374174E-2"/>
    <n v="2635.0619890440862"/>
    <n v="6"/>
    <n v="13"/>
    <x v="7"/>
    <s v="SERVICIOS"/>
  </r>
  <r>
    <d v="2026-02-26T00:00:00"/>
    <s v="Sancor Cooperativa De Seguros Limitada (C)"/>
    <s v="OCOM/2026/0170"/>
    <n v="-187343.73"/>
    <s v="SERVICIOS_x000a_seguro mes Febrero 2026"/>
    <n v="1"/>
    <n v="187343.7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3.73"/>
    <n v="1"/>
    <s v="APERTURADO POR EMPRESA"/>
    <s v="PILETAS"/>
    <s v="CC1PILETAS"/>
    <n v="0.10760032914202722"/>
    <n v="20158.247010695079"/>
    <n v="7"/>
    <n v="13"/>
    <x v="8"/>
    <s v="SERVICIOS"/>
  </r>
  <r>
    <d v="2026-02-26T00:00:00"/>
    <s v="Sancor Cooperativa De Seguros Limitada (C)"/>
    <s v="OCOM/2026/0170"/>
    <n v="-187343.73"/>
    <s v="SERVICIOS_x000a_seguro mes Febrero 2026"/>
    <n v="1"/>
    <n v="187343.7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3.73"/>
    <n v="1"/>
    <s v="APERTURADO POR EMPRESA"/>
    <s v="REACTORES"/>
    <s v="CC1REACTORES"/>
    <n v="3.9675420007119738E-2"/>
    <n v="7432.9411734504383"/>
    <n v="8"/>
    <n v="13"/>
    <x v="2"/>
    <s v="SERVICIOS"/>
  </r>
  <r>
    <d v="2026-02-26T00:00:00"/>
    <s v="Sancor Cooperativa De Seguros Limitada (C)"/>
    <s v="OCOM/2026/0170"/>
    <n v="-187343.73"/>
    <s v="SERVICIOS_x000a_seguro mes Febrero 2026"/>
    <n v="1"/>
    <n v="187343.7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3.73"/>
    <n v="1"/>
    <s v="APERTURADO POR EMPRESA"/>
    <s v="TIERRAS FILTRANTES"/>
    <s v="CC1TIERRAS FILTRANTES"/>
    <n v="0"/>
    <n v="0"/>
    <n v="9"/>
    <n v="13"/>
    <x v="9"/>
    <s v="SERVICIOS"/>
  </r>
  <r>
    <d v="2026-02-10T00:00:00"/>
    <s v="Picatto, Santiago"/>
    <s v="FA-A 00021-00004556"/>
    <n v="-180120.6"/>
    <s v="OC 0001-00004624: CONSUMIBLE Alcohol para laboratorio"/>
    <n v="60"/>
    <n v="24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120.6"/>
    <n v="60"/>
    <s v="APERTURADO POR EMPRESA"/>
    <s v="BACHAS"/>
    <s v="CC1BACHAS"/>
    <n v="3.2417236735101898E-2"/>
    <n v="5839.0121310685954"/>
    <n v="1"/>
    <n v="5"/>
    <x v="1"/>
    <s v="INSUMOS"/>
  </r>
  <r>
    <d v="2026-02-10T00:00:00"/>
    <s v="Picatto, Santiago"/>
    <s v="FA-A 00021-00004556"/>
    <n v="-180120.6"/>
    <s v="OC 0001-00004624: CONSUMIBLE Alcohol para laboratorio"/>
    <n v="60"/>
    <n v="24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120.6"/>
    <n v="60"/>
    <s v="APERTURADO POR EMPRESA"/>
    <s v="CEREAL &amp; POLVILLO"/>
    <s v="CC1CEREAL &amp; POLVILLO"/>
    <n v="7.0597149630605652E-3"/>
    <n v="1271.6000949754468"/>
    <n v="2"/>
    <n v="5"/>
    <x v="4"/>
    <s v="INSUMOS"/>
  </r>
  <r>
    <d v="2026-02-10T00:00:00"/>
    <s v="Picatto, Santiago"/>
    <s v="FA-A 00021-00004556"/>
    <n v="-180120.6"/>
    <s v="OC 0001-00004624: CONSUMIBLE Alcohol para laboratorio"/>
    <n v="60"/>
    <n v="24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120.6"/>
    <n v="60"/>
    <s v="APERTURADO POR EMPRESA"/>
    <s v="COMPOST &amp; FERTILIZANTES"/>
    <s v="CC1COMPOST &amp; FERTILIZANTES"/>
    <n v="4.0653249223577111E-4"/>
    <n v="73.224876421002435"/>
    <n v="10"/>
    <n v="5"/>
    <x v="5"/>
    <s v="INSUMOS"/>
  </r>
  <r>
    <d v="2026-02-10T00:00:00"/>
    <s v="Picatto, Santiago"/>
    <s v="FA-A 00021-00004556"/>
    <n v="-180120.6"/>
    <s v="OC 0001-00004624: CONSUMIBLE Alcohol para laboratorio"/>
    <n v="60"/>
    <n v="24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120.6"/>
    <n v="60"/>
    <s v="APERTURADO POR EMPRESA"/>
    <s v="DISPOSICIÓN FINAL RESIDUOS LIQUIDOS"/>
    <s v="CC1DISPOSICIÓN FINAL RESIDUOS LIQUIDOS"/>
    <n v="5.9791078481547098E-2"/>
    <n v="10769.604930743353"/>
    <n v="3"/>
    <n v="5"/>
    <x v="3"/>
    <s v="INSUMOS"/>
  </r>
  <r>
    <d v="2026-02-10T00:00:00"/>
    <s v="Picatto, Santiago"/>
    <s v="FA-A 00021-00004556"/>
    <n v="-180120.6"/>
    <s v="OC 0001-00004624: CONSUMIBLE Alcohol para laboratorio"/>
    <n v="60"/>
    <n v="24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120.6"/>
    <n v="60"/>
    <s v="APERTURADO POR EMPRESA"/>
    <s v="DISPOSICIÓN FINAL RESIDUOS SOLIDOS"/>
    <s v="CC1DISPOSICIÓN FINAL RESIDUOS SOLIDOS"/>
    <n v="4.8738124634855849E-3"/>
    <n v="877.87402521050171"/>
    <n v="4"/>
    <n v="5"/>
    <x v="6"/>
    <s v="INSUMOS"/>
  </r>
  <r>
    <d v="2026-02-10T00:00:00"/>
    <s v="Picatto, Santiago"/>
    <s v="FA-A 00021-00004556"/>
    <n v="-180120.6"/>
    <s v="OC 0001-00004624: CONSUMIBLE Alcohol para laboratorio"/>
    <n v="60"/>
    <n v="24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120.6"/>
    <n v="60"/>
    <s v="APERTURADO POR EMPRESA"/>
    <s v="EXPORTACION"/>
    <s v="CC1EXPORTACION"/>
    <n v="0.73411048911804788"/>
    <n v="132228.42176623625"/>
    <n v="5"/>
    <n v="5"/>
    <x v="0"/>
    <s v="INSUMOS"/>
  </r>
  <r>
    <d v="2026-02-10T00:00:00"/>
    <s v="Picatto, Santiago"/>
    <s v="FA-A 00021-00004556"/>
    <n v="-180120.6"/>
    <s v="OC 0001-00004624: CONSUMIBLE Alcohol para laboratorio"/>
    <n v="60"/>
    <n v="24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120.6"/>
    <n v="60"/>
    <s v="APERTURADO POR EMPRESA"/>
    <s v="NFU"/>
    <s v="CC1NFU"/>
    <n v="1.4065386597374174E-2"/>
    <n v="2533.4658731509949"/>
    <n v="6"/>
    <n v="5"/>
    <x v="7"/>
    <s v="INSUMOS"/>
  </r>
  <r>
    <d v="2026-02-10T00:00:00"/>
    <s v="Picatto, Santiago"/>
    <s v="FA-A 00021-00004556"/>
    <n v="-180120.6"/>
    <s v="OC 0001-00004624: CONSUMIBLE Alcohol para laboratorio"/>
    <n v="60"/>
    <n v="24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120.6"/>
    <n v="60"/>
    <s v="APERTURADO POR EMPRESA"/>
    <s v="PILETAS"/>
    <s v="CC1PILETAS"/>
    <n v="0.10760032914202722"/>
    <n v="19381.03584525943"/>
    <n v="7"/>
    <n v="5"/>
    <x v="8"/>
    <s v="INSUMOS"/>
  </r>
  <r>
    <d v="2026-02-10T00:00:00"/>
    <s v="Picatto, Santiago"/>
    <s v="FA-A 00021-00004556"/>
    <n v="-180120.6"/>
    <s v="OC 0001-00004624: CONSUMIBLE Alcohol para laboratorio"/>
    <n v="60"/>
    <n v="24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120.6"/>
    <n v="60"/>
    <s v="APERTURADO POR EMPRESA"/>
    <s v="REACTORES"/>
    <s v="CC1REACTORES"/>
    <n v="3.9675420007119738E-2"/>
    <n v="7146.3604569344116"/>
    <n v="8"/>
    <n v="5"/>
    <x v="2"/>
    <s v="INSUMOS"/>
  </r>
  <r>
    <d v="2026-02-10T00:00:00"/>
    <s v="Picatto, Santiago"/>
    <s v="FA-A 00021-00004556"/>
    <n v="-180120.6"/>
    <s v="OC 0001-00004624: CONSUMIBLE Alcohol para laboratorio"/>
    <n v="60"/>
    <n v="248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120.6"/>
    <n v="60"/>
    <s v="APERTURADO POR EMPRESA"/>
    <s v="TIERRAS FILTRANTES"/>
    <s v="CC1TIERRAS FILTRANTES"/>
    <n v="0"/>
    <n v="0"/>
    <n v="9"/>
    <n v="5"/>
    <x v="9"/>
    <s v="INSUMOS"/>
  </r>
  <r>
    <d v="2026-02-28T00:00:00"/>
    <s v="MARTINS, JOAQUIN"/>
    <s v="prod11"/>
    <n v="-179400"/>
    <s v=" NAFTA"/>
    <n v="120"/>
    <n v="1495"/>
    <s v="Lts"/>
    <s v="ENERGIA"/>
    <x v="0"/>
    <s v="VARIABLE"/>
    <s v="DIRECTO"/>
    <n v="0"/>
    <s v="CC3"/>
    <s v="gastos_rrhh"/>
    <n v="1"/>
    <s v="DISPOSICIÓN FINAL RESIDUOS LIQUIDOS"/>
    <n v="1"/>
    <n v="-179400"/>
    <n v="120"/>
    <s v="APERTURADO POR EMPRESA"/>
    <s v="DISPOSICIÓN FINAL RESIDUOS LIQUIDOS"/>
    <s v="CC3DISPOSICIÓN FINAL RESIDUOS LIQUIDOS"/>
    <n v="1"/>
    <n v="179400"/>
    <n v="3"/>
    <n v="1"/>
    <x v="3"/>
    <s v="ENERGIA"/>
  </r>
  <r>
    <d v="2026-02-13T00:00:00"/>
    <s v="Antonini, Nicolas Ezequiel"/>
    <s v="FA-C 00001-00000027"/>
    <n v="-170000"/>
    <s v="MANTENIMIENTO PREVENTIVO_x000a_Servicio de refrigeración . Limpieza de 3 bandejas y desagües de 3 aires. "/>
    <n v="1"/>
    <n v="1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000"/>
    <n v="1"/>
    <s v="APERTURADO POR EMPRESA"/>
    <s v="BACHAS"/>
    <s v="CC1BACHAS"/>
    <n v="3.2417236735101898E-2"/>
    <n v="5510.9302449673223"/>
    <n v="1"/>
    <n v="9"/>
    <x v="1"/>
    <s v="MANTENIMIENTO PREVENTIVO"/>
  </r>
  <r>
    <d v="2026-02-13T00:00:00"/>
    <s v="Antonini, Nicolas Ezequiel"/>
    <s v="FA-C 00001-00000027"/>
    <n v="-170000"/>
    <s v="MANTENIMIENTO PREVENTIVO_x000a_Servicio de refrigeración . Limpieza de 3 bandejas y desagües de 3 aires. "/>
    <n v="1"/>
    <n v="1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000"/>
    <n v="1"/>
    <s v="APERTURADO POR EMPRESA"/>
    <s v="CEREAL &amp; POLVILLO"/>
    <s v="CC1CEREAL &amp; POLVILLO"/>
    <n v="7.0597149630605652E-3"/>
    <n v="1200.1515437202961"/>
    <n v="2"/>
    <n v="9"/>
    <x v="4"/>
    <s v="MANTENIMIENTO PREVENTIVO"/>
  </r>
  <r>
    <d v="2026-02-13T00:00:00"/>
    <s v="Antonini, Nicolas Ezequiel"/>
    <s v="FA-C 00001-00000027"/>
    <n v="-170000"/>
    <s v="MANTENIMIENTO PREVENTIVO_x000a_Servicio de refrigeración . Limpieza de 3 bandejas y desagües de 3 aires. "/>
    <n v="1"/>
    <n v="1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000"/>
    <n v="1"/>
    <s v="APERTURADO POR EMPRESA"/>
    <s v="COMPOST &amp; FERTILIZANTES"/>
    <s v="CC1COMPOST &amp; FERTILIZANTES"/>
    <n v="4.0653249223577111E-4"/>
    <n v="69.110523680081087"/>
    <n v="10"/>
    <n v="9"/>
    <x v="5"/>
    <s v="MANTENIMIENTO PREVENTIVO"/>
  </r>
  <r>
    <d v="2026-02-13T00:00:00"/>
    <s v="Antonini, Nicolas Ezequiel"/>
    <s v="FA-C 00001-00000027"/>
    <n v="-170000"/>
    <s v="MANTENIMIENTO PREVENTIVO_x000a_Servicio de refrigeración . Limpieza de 3 bandejas y desagües de 3 aires. "/>
    <n v="1"/>
    <n v="1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000"/>
    <n v="1"/>
    <s v="APERTURADO POR EMPRESA"/>
    <s v="DISPOSICIÓN FINAL RESIDUOS LIQUIDOS"/>
    <s v="CC1DISPOSICIÓN FINAL RESIDUOS LIQUIDOS"/>
    <n v="5.9791078481547098E-2"/>
    <n v="10164.483341863006"/>
    <n v="3"/>
    <n v="9"/>
    <x v="3"/>
    <s v="MANTENIMIENTO PREVENTIVO"/>
  </r>
  <r>
    <d v="2026-02-13T00:00:00"/>
    <s v="Antonini, Nicolas Ezequiel"/>
    <s v="FA-C 00001-00000027"/>
    <n v="-170000"/>
    <s v="MANTENIMIENTO PREVENTIVO_x000a_Servicio de refrigeración . Limpieza de 3 bandejas y desagües de 3 aires. "/>
    <n v="1"/>
    <n v="1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000"/>
    <n v="1"/>
    <s v="APERTURADO POR EMPRESA"/>
    <s v="DISPOSICIÓN FINAL RESIDUOS SOLIDOS"/>
    <s v="CC1DISPOSICIÓN FINAL RESIDUOS SOLIDOS"/>
    <n v="4.8738124634855849E-3"/>
    <n v="828.54811879254942"/>
    <n v="4"/>
    <n v="9"/>
    <x v="6"/>
    <s v="MANTENIMIENTO PREVENTIVO"/>
  </r>
  <r>
    <d v="2026-02-13T00:00:00"/>
    <s v="Antonini, Nicolas Ezequiel"/>
    <s v="FA-C 00001-00000027"/>
    <n v="-170000"/>
    <s v="MANTENIMIENTO PREVENTIVO_x000a_Servicio de refrigeración . Limpieza de 3 bandejas y desagües de 3 aires. "/>
    <n v="1"/>
    <n v="1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000"/>
    <n v="1"/>
    <s v="APERTURADO POR EMPRESA"/>
    <s v="EXPORTACION"/>
    <s v="CC1EXPORTACION"/>
    <n v="0.73411048911804788"/>
    <n v="124798.78315006814"/>
    <n v="5"/>
    <n v="9"/>
    <x v="0"/>
    <s v="MANTENIMIENTO PREVENTIVO"/>
  </r>
  <r>
    <d v="2026-02-13T00:00:00"/>
    <s v="Antonini, Nicolas Ezequiel"/>
    <s v="FA-C 00001-00000027"/>
    <n v="-170000"/>
    <s v="MANTENIMIENTO PREVENTIVO_x000a_Servicio de refrigeración . Limpieza de 3 bandejas y desagües de 3 aires. "/>
    <n v="1"/>
    <n v="1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000"/>
    <n v="1"/>
    <s v="APERTURADO POR EMPRESA"/>
    <s v="NFU"/>
    <s v="CC1NFU"/>
    <n v="1.4065386597374174E-2"/>
    <n v="2391.1157215536095"/>
    <n v="6"/>
    <n v="9"/>
    <x v="7"/>
    <s v="MANTENIMIENTO PREVENTIVO"/>
  </r>
  <r>
    <d v="2026-02-13T00:00:00"/>
    <s v="Antonini, Nicolas Ezequiel"/>
    <s v="FA-C 00001-00000027"/>
    <n v="-170000"/>
    <s v="MANTENIMIENTO PREVENTIVO_x000a_Servicio de refrigeración . Limpieza de 3 bandejas y desagües de 3 aires. "/>
    <n v="1"/>
    <n v="1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000"/>
    <n v="1"/>
    <s v="APERTURADO POR EMPRESA"/>
    <s v="PILETAS"/>
    <s v="CC1PILETAS"/>
    <n v="0.10760032914202722"/>
    <n v="18292.055954144627"/>
    <n v="7"/>
    <n v="9"/>
    <x v="8"/>
    <s v="MANTENIMIENTO PREVENTIVO"/>
  </r>
  <r>
    <d v="2026-02-13T00:00:00"/>
    <s v="Antonini, Nicolas Ezequiel"/>
    <s v="FA-C 00001-00000027"/>
    <n v="-170000"/>
    <s v="MANTENIMIENTO PREVENTIVO_x000a_Servicio de refrigeración . Limpieza de 3 bandejas y desagües de 3 aires. "/>
    <n v="1"/>
    <n v="1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000"/>
    <n v="1"/>
    <s v="APERTURADO POR EMPRESA"/>
    <s v="REACTORES"/>
    <s v="CC1REACTORES"/>
    <n v="3.9675420007119738E-2"/>
    <n v="6744.8214012103554"/>
    <n v="8"/>
    <n v="9"/>
    <x v="2"/>
    <s v="MANTENIMIENTO PREVENTIVO"/>
  </r>
  <r>
    <d v="2026-02-13T00:00:00"/>
    <s v="Antonini, Nicolas Ezequiel"/>
    <s v="FA-C 00001-00000027"/>
    <n v="-170000"/>
    <s v="MANTENIMIENTO PREVENTIVO_x000a_Servicio de refrigeración . Limpieza de 3 bandejas y desagües de 3 aires. "/>
    <n v="1"/>
    <n v="1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000"/>
    <n v="1"/>
    <s v="APERTURADO POR EMPRESA"/>
    <s v="TIERRAS FILTRANTES"/>
    <s v="CC1TIERRAS FILTRANTES"/>
    <n v="0"/>
    <n v="0"/>
    <n v="9"/>
    <n v="9"/>
    <x v="9"/>
    <s v="MANTENIMIENTO PREVENTIVO"/>
  </r>
  <r>
    <d v="2026-02-28T00:00:00"/>
    <s v="IMPUESTOS"/>
    <s v="imp5"/>
    <n v="-166429.71"/>
    <s v="IMPUESTOS"/>
    <n v="1"/>
    <n v="166429.71"/>
    <s v="UN "/>
    <s v="IMPUESTOS"/>
    <x v="0"/>
    <s v="VARIABLE"/>
    <s v="INDIRECTO"/>
    <n v="0"/>
    <s v="CC8"/>
    <s v="gastos_produccion"/>
    <n v="1"/>
    <s v="COMPOST &amp; FERTILIZANTES"/>
    <n v="1"/>
    <n v="-166429.71"/>
    <n v="1"/>
    <s v="APERTURADO POR EMPRESA"/>
    <s v="COMPOST &amp; FERTILIZANTES"/>
    <s v="CC8COMPOST &amp; FERTILIZANTES"/>
    <n v="1"/>
    <n v="166429.71"/>
    <n v="10"/>
    <n v="4"/>
    <x v="5"/>
    <s v="IMPUESTOS"/>
  </r>
  <r>
    <d v="2026-02-25T00:00:00"/>
    <s v="Bollini, Tomas Maria"/>
    <s v="OCOM/2026/0166"/>
    <n v="-154000"/>
    <s v="SERVICIOS_x000a_pago de cartas"/>
    <n v="1"/>
    <n v="154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4000"/>
    <n v="1"/>
    <s v="APERTURADO POR EMPRESA"/>
    <s v="BACHAS"/>
    <s v="CC1BACHAS"/>
    <n v="3.2417236735101898E-2"/>
    <n v="4992.2544572056922"/>
    <n v="1"/>
    <n v="13"/>
    <x v="1"/>
    <s v="SERVICIOS"/>
  </r>
  <r>
    <d v="2026-02-25T00:00:00"/>
    <s v="Bollini, Tomas Maria"/>
    <s v="OCOM/2026/0166"/>
    <n v="-154000"/>
    <s v="SERVICIOS_x000a_pago de cartas"/>
    <n v="1"/>
    <n v="154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4000"/>
    <n v="1"/>
    <s v="APERTURADO POR EMPRESA"/>
    <s v="CEREAL &amp; POLVILLO"/>
    <s v="CC1CEREAL &amp; POLVILLO"/>
    <n v="7.0597149630605652E-3"/>
    <n v="1087.196104311327"/>
    <n v="2"/>
    <n v="13"/>
    <x v="4"/>
    <s v="SERVICIOS"/>
  </r>
  <r>
    <d v="2026-02-25T00:00:00"/>
    <s v="Bollini, Tomas Maria"/>
    <s v="OCOM/2026/0166"/>
    <n v="-154000"/>
    <s v="SERVICIOS_x000a_pago de cartas"/>
    <n v="1"/>
    <n v="154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4000"/>
    <n v="1"/>
    <s v="APERTURADO POR EMPRESA"/>
    <s v="COMPOST &amp; FERTILIZANTES"/>
    <s v="CC1COMPOST &amp; FERTILIZANTES"/>
    <n v="4.0653249223577111E-4"/>
    <n v="62.606003804308749"/>
    <n v="10"/>
    <n v="13"/>
    <x v="5"/>
    <s v="SERVICIOS"/>
  </r>
  <r>
    <d v="2026-02-25T00:00:00"/>
    <s v="Bollini, Tomas Maria"/>
    <s v="OCOM/2026/0166"/>
    <n v="-154000"/>
    <s v="SERVICIOS_x000a_pago de cartas"/>
    <n v="1"/>
    <n v="154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4000"/>
    <n v="1"/>
    <s v="APERTURADO POR EMPRESA"/>
    <s v="DISPOSICIÓN FINAL RESIDUOS LIQUIDOS"/>
    <s v="CC1DISPOSICIÓN FINAL RESIDUOS LIQUIDOS"/>
    <n v="5.9791078481547098E-2"/>
    <n v="9207.826086158253"/>
    <n v="3"/>
    <n v="13"/>
    <x v="3"/>
    <s v="SERVICIOS"/>
  </r>
  <r>
    <d v="2026-02-25T00:00:00"/>
    <s v="Bollini, Tomas Maria"/>
    <s v="OCOM/2026/0166"/>
    <n v="-154000"/>
    <s v="SERVICIOS_x000a_pago de cartas"/>
    <n v="1"/>
    <n v="154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4000"/>
    <n v="1"/>
    <s v="APERTURADO POR EMPRESA"/>
    <s v="DISPOSICIÓN FINAL RESIDUOS SOLIDOS"/>
    <s v="CC1DISPOSICIÓN FINAL RESIDUOS SOLIDOS"/>
    <n v="4.8738124634855849E-3"/>
    <n v="750.56711937678006"/>
    <n v="4"/>
    <n v="13"/>
    <x v="6"/>
    <s v="SERVICIOS"/>
  </r>
  <r>
    <d v="2026-02-25T00:00:00"/>
    <s v="Bollini, Tomas Maria"/>
    <s v="OCOM/2026/0166"/>
    <n v="-154000"/>
    <s v="SERVICIOS_x000a_pago de cartas"/>
    <n v="1"/>
    <n v="154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4000"/>
    <n v="1"/>
    <s v="APERTURADO POR EMPRESA"/>
    <s v="EXPORTACION"/>
    <s v="CC1EXPORTACION"/>
    <n v="0.73411048911804788"/>
    <n v="113053.01532417937"/>
    <n v="5"/>
    <n v="13"/>
    <x v="0"/>
    <s v="SERVICIOS"/>
  </r>
  <r>
    <d v="2026-02-25T00:00:00"/>
    <s v="Bollini, Tomas Maria"/>
    <s v="OCOM/2026/0166"/>
    <n v="-154000"/>
    <s v="SERVICIOS_x000a_pago de cartas"/>
    <n v="1"/>
    <n v="154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4000"/>
    <n v="1"/>
    <s v="APERTURADO POR EMPRESA"/>
    <s v="NFU"/>
    <s v="CC1NFU"/>
    <n v="1.4065386597374174E-2"/>
    <n v="2166.0695359956226"/>
    <n v="6"/>
    <n v="13"/>
    <x v="7"/>
    <s v="SERVICIOS"/>
  </r>
  <r>
    <d v="2026-02-25T00:00:00"/>
    <s v="Bollini, Tomas Maria"/>
    <s v="OCOM/2026/0166"/>
    <n v="-154000"/>
    <s v="SERVICIOS_x000a_pago de cartas"/>
    <n v="1"/>
    <n v="154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4000"/>
    <n v="1"/>
    <s v="APERTURADO POR EMPRESA"/>
    <s v="PILETAS"/>
    <s v="CC1PILETAS"/>
    <n v="0.10760032914202722"/>
    <n v="16570.450687872191"/>
    <n v="7"/>
    <n v="13"/>
    <x v="8"/>
    <s v="SERVICIOS"/>
  </r>
  <r>
    <d v="2026-02-25T00:00:00"/>
    <s v="Bollini, Tomas Maria"/>
    <s v="OCOM/2026/0166"/>
    <n v="-154000"/>
    <s v="SERVICIOS_x000a_pago de cartas"/>
    <n v="1"/>
    <n v="154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4000"/>
    <n v="1"/>
    <s v="APERTURADO POR EMPRESA"/>
    <s v="REACTORES"/>
    <s v="CC1REACTORES"/>
    <n v="3.9675420007119738E-2"/>
    <n v="6110.0146810964397"/>
    <n v="8"/>
    <n v="13"/>
    <x v="2"/>
    <s v="SERVICIOS"/>
  </r>
  <r>
    <d v="2026-02-25T00:00:00"/>
    <s v="Bollini, Tomas Maria"/>
    <s v="OCOM/2026/0166"/>
    <n v="-154000"/>
    <s v="SERVICIOS_x000a_pago de cartas"/>
    <n v="1"/>
    <n v="154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4000"/>
    <n v="1"/>
    <s v="APERTURADO POR EMPRESA"/>
    <s v="TIERRAS FILTRANTES"/>
    <s v="CC1TIERRAS FILTRANTES"/>
    <n v="0"/>
    <n v="0"/>
    <n v="9"/>
    <n v="13"/>
    <x v="9"/>
    <s v="SERVICIOS"/>
  </r>
  <r>
    <d v="2026-02-25T00:00:00"/>
    <s v="Richetti, Adrian Leonardo"/>
    <s v="FA-A 00005-00003670"/>
    <n v="-152017.32999999999"/>
    <s v="INVERSION_x000a_Alambrado para el fondo de la pileta "/>
    <n v="1"/>
    <n v="125634.16"/>
    <s v="UN "/>
    <s v="INVERSION"/>
    <x v="1"/>
    <s v="VARIABLE"/>
    <s v="INDIRECTO"/>
    <n v="0"/>
    <s v="CC4"/>
    <s v="gastos_produccion"/>
    <n v="1"/>
    <s v="PILETAS"/>
    <n v="1"/>
    <n v="-152017.32999999999"/>
    <n v="1"/>
    <s v="APERTURADO POR EMPRESA"/>
    <s v="PILETAS"/>
    <s v="CC4PILETAS"/>
    <n v="1"/>
    <n v="152017.32999999999"/>
    <n v="7"/>
    <s v="CAPEX"/>
    <x v="8"/>
    <s v="INVERSION"/>
  </r>
  <r>
    <d v="2026-02-03T00:00:00"/>
    <s v="Antonini, Nicolas Ezequiel"/>
    <s v="FA-C 00001-00000025"/>
    <n v="-150000"/>
    <s v="OC 0001-00004475: MANTENIMIENTO PREVENTIVO_x000a_Servicio de refrigeración . limpieza de 2 unidades interiores de aire acondicionado split y control de funcionamiento .   "/>
    <n v="1"/>
    <n v="150000"/>
    <s v="UN "/>
    <s v="MANTENIMIENTO PREVENTIVO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BACHAS"/>
    <s v="CC1BACHAS"/>
    <n v="3.2417236735101898E-2"/>
    <n v="4862.5855102652849"/>
    <n v="1"/>
    <n v="9"/>
    <x v="1"/>
    <s v="MANTENIMIENTO PREVENTIVO"/>
  </r>
  <r>
    <d v="2026-02-03T00:00:00"/>
    <s v="Antonini, Nicolas Ezequiel"/>
    <s v="FA-C 00001-00000025"/>
    <n v="-150000"/>
    <s v="OC 0001-00004475: MANTENIMIENTO PREVENTIVO_x000a_Servicio de refrigeración . limpieza de 2 unidades interiores de aire acondicionado split y control de funcionamiento .   "/>
    <n v="1"/>
    <n v="150000"/>
    <s v="UN "/>
    <s v="MANTENIMIENTO PREVENTIVO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CEREAL &amp; POLVILLO"/>
    <s v="CC1CEREAL &amp; POLVILLO"/>
    <n v="7.0597149630605652E-3"/>
    <n v="1058.9572444590847"/>
    <n v="2"/>
    <n v="9"/>
    <x v="4"/>
    <s v="MANTENIMIENTO PREVENTIVO"/>
  </r>
  <r>
    <d v="2026-02-03T00:00:00"/>
    <s v="Antonini, Nicolas Ezequiel"/>
    <s v="FA-C 00001-00000025"/>
    <n v="-150000"/>
    <s v="OC 0001-00004475: MANTENIMIENTO PREVENTIVO_x000a_Servicio de refrigeración . limpieza de 2 unidades interiores de aire acondicionado split y control de funcionamiento .   "/>
    <n v="1"/>
    <n v="150000"/>
    <s v="UN "/>
    <s v="MANTENIMIENTO PREVENTIVO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COMPOST &amp; FERTILIZANTES"/>
    <s v="CC1COMPOST &amp; FERTILIZANTES"/>
    <n v="4.0653249223577111E-4"/>
    <n v="60.979873835365666"/>
    <n v="10"/>
    <n v="9"/>
    <x v="5"/>
    <s v="MANTENIMIENTO PREVENTIVO"/>
  </r>
  <r>
    <d v="2026-02-03T00:00:00"/>
    <s v="Antonini, Nicolas Ezequiel"/>
    <s v="FA-C 00001-00000025"/>
    <n v="-150000"/>
    <s v="OC 0001-00004475: MANTENIMIENTO PREVENTIVO_x000a_Servicio de refrigeración . limpieza de 2 unidades interiores de aire acondicionado split y control de funcionamiento .   "/>
    <n v="1"/>
    <n v="150000"/>
    <s v="UN "/>
    <s v="MANTENIMIENTO PREVENTIVO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DISPOSICIÓN FINAL RESIDUOS LIQUIDOS"/>
    <s v="CC1DISPOSICIÓN FINAL RESIDUOS LIQUIDOS"/>
    <n v="5.9791078481547098E-2"/>
    <n v="8968.6617722320643"/>
    <n v="3"/>
    <n v="9"/>
    <x v="3"/>
    <s v="MANTENIMIENTO PREVENTIVO"/>
  </r>
  <r>
    <d v="2026-02-03T00:00:00"/>
    <s v="Antonini, Nicolas Ezequiel"/>
    <s v="FA-C 00001-00000025"/>
    <n v="-150000"/>
    <s v="OC 0001-00004475: MANTENIMIENTO PREVENTIVO_x000a_Servicio de refrigeración . limpieza de 2 unidades interiores de aire acondicionado split y control de funcionamiento .   "/>
    <n v="1"/>
    <n v="150000"/>
    <s v="UN "/>
    <s v="MANTENIMIENTO PREVENTIVO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DISPOSICIÓN FINAL RESIDUOS SOLIDOS"/>
    <s v="CC1DISPOSICIÓN FINAL RESIDUOS SOLIDOS"/>
    <n v="4.8738124634855849E-3"/>
    <n v="731.07186952283769"/>
    <n v="4"/>
    <n v="9"/>
    <x v="6"/>
    <s v="MANTENIMIENTO PREVENTIVO"/>
  </r>
  <r>
    <d v="2026-02-03T00:00:00"/>
    <s v="Antonini, Nicolas Ezequiel"/>
    <s v="FA-C 00001-00000025"/>
    <n v="-150000"/>
    <s v="OC 0001-00004475: MANTENIMIENTO PREVENTIVO_x000a_Servicio de refrigeración . limpieza de 2 unidades interiores de aire acondicionado split y control de funcionamiento .   "/>
    <n v="1"/>
    <n v="150000"/>
    <s v="UN "/>
    <s v="MANTENIMIENTO PREVENTIVO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EXPORTACION"/>
    <s v="CC1EXPORTACION"/>
    <n v="0.73411048911804788"/>
    <n v="110116.57336770718"/>
    <n v="5"/>
    <n v="9"/>
    <x v="0"/>
    <s v="MANTENIMIENTO PREVENTIVO"/>
  </r>
  <r>
    <d v="2026-02-03T00:00:00"/>
    <s v="Antonini, Nicolas Ezequiel"/>
    <s v="FA-C 00001-00000025"/>
    <n v="-150000"/>
    <s v="OC 0001-00004475: MANTENIMIENTO PREVENTIVO_x000a_Servicio de refrigeración . limpieza de 2 unidades interiores de aire acondicionado split y control de funcionamiento .   "/>
    <n v="1"/>
    <n v="150000"/>
    <s v="UN "/>
    <s v="MANTENIMIENTO PREVENTIVO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NFU"/>
    <s v="CC1NFU"/>
    <n v="1.4065386597374174E-2"/>
    <n v="2109.8079896061258"/>
    <n v="6"/>
    <n v="9"/>
    <x v="7"/>
    <s v="MANTENIMIENTO PREVENTIVO"/>
  </r>
  <r>
    <d v="2026-02-03T00:00:00"/>
    <s v="Antonini, Nicolas Ezequiel"/>
    <s v="FA-C 00001-00000025"/>
    <n v="-150000"/>
    <s v="OC 0001-00004475: MANTENIMIENTO PREVENTIVO_x000a_Servicio de refrigeración . limpieza de 2 unidades interiores de aire acondicionado split y control de funcionamiento .   "/>
    <n v="1"/>
    <n v="150000"/>
    <s v="UN "/>
    <s v="MANTENIMIENTO PREVENTIVO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PILETAS"/>
    <s v="CC1PILETAS"/>
    <n v="0.10760032914202722"/>
    <n v="16140.049371304083"/>
    <n v="7"/>
    <n v="9"/>
    <x v="8"/>
    <s v="MANTENIMIENTO PREVENTIVO"/>
  </r>
  <r>
    <d v="2026-02-03T00:00:00"/>
    <s v="Antonini, Nicolas Ezequiel"/>
    <s v="FA-C 00001-00000025"/>
    <n v="-150000"/>
    <s v="OC 0001-00004475: MANTENIMIENTO PREVENTIVO_x000a_Servicio de refrigeración . limpieza de 2 unidades interiores de aire acondicionado split y control de funcionamiento .   "/>
    <n v="1"/>
    <n v="150000"/>
    <s v="UN "/>
    <s v="MANTENIMIENTO PREVENTIVO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REACTORES"/>
    <s v="CC1REACTORES"/>
    <n v="3.9675420007119738E-2"/>
    <n v="5951.3130010679606"/>
    <n v="8"/>
    <n v="9"/>
    <x v="2"/>
    <s v="MANTENIMIENTO PREVENTIVO"/>
  </r>
  <r>
    <d v="2026-02-03T00:00:00"/>
    <s v="Antonini, Nicolas Ezequiel"/>
    <s v="FA-C 00001-00000025"/>
    <n v="-150000"/>
    <s v="OC 0001-00004475: MANTENIMIENTO PREVENTIVO_x000a_Servicio de refrigeración . limpieza de 2 unidades interiores de aire acondicionado split y control de funcionamiento .   "/>
    <n v="1"/>
    <n v="150000"/>
    <s v="UN "/>
    <s v="MANTENIMIENTO PREVENTIVO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150000"/>
    <n v="1"/>
    <s v="APERTURADO POR EMPRESA"/>
    <s v="TIERRAS FILTRANTES"/>
    <s v="CC1TIERRAS FILTRANTES"/>
    <n v="0"/>
    <n v="0"/>
    <n v="9"/>
    <n v="9"/>
    <x v="9"/>
    <s v="MANTENIMIENTO PREVENTIVO"/>
  </r>
  <r>
    <d v="2026-02-18T00:00:00"/>
    <s v="Trimerce Repuestos S. R. L."/>
    <s v="FA-A 00001-00007529"/>
    <n v="-145200"/>
    <s v="REPARACIONES_x000a_Valvula"/>
    <n v="1"/>
    <n v="1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BACHAS"/>
    <s v="CC1BACHAS"/>
    <n v="3.2417236735101898E-2"/>
    <n v="4706.9827739367956"/>
    <n v="1"/>
    <n v="11"/>
    <x v="1"/>
    <s v="REPARACIONES"/>
  </r>
  <r>
    <d v="2026-02-18T00:00:00"/>
    <s v="Trimerce Repuestos S. R. L."/>
    <s v="FA-A 00001-00007529"/>
    <n v="-145200"/>
    <s v="REPARACIONES_x000a_Valvula"/>
    <n v="1"/>
    <n v="1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CEREAL &amp; POLVILLO"/>
    <s v="CC1CEREAL &amp; POLVILLO"/>
    <n v="7.0597149630605652E-3"/>
    <n v="1025.0706126363941"/>
    <n v="2"/>
    <n v="11"/>
    <x v="4"/>
    <s v="REPARACIONES"/>
  </r>
  <r>
    <d v="2026-02-18T00:00:00"/>
    <s v="Trimerce Repuestos S. R. L."/>
    <s v="FA-A 00001-00007529"/>
    <n v="-145200"/>
    <s v="REPARACIONES_x000a_Valvula"/>
    <n v="1"/>
    <n v="1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COMPOST &amp; FERTILIZANTES"/>
    <s v="CC1COMPOST &amp; FERTILIZANTES"/>
    <n v="4.0653249223577111E-4"/>
    <n v="59.028517872633962"/>
    <n v="10"/>
    <n v="11"/>
    <x v="5"/>
    <s v="REPARACIONES"/>
  </r>
  <r>
    <d v="2026-02-18T00:00:00"/>
    <s v="Trimerce Repuestos S. R. L."/>
    <s v="FA-A 00001-00007529"/>
    <n v="-145200"/>
    <s v="REPARACIONES_x000a_Valvula"/>
    <n v="1"/>
    <n v="1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DISPOSICIÓN FINAL RESIDUOS LIQUIDOS"/>
    <s v="CC1DISPOSICIÓN FINAL RESIDUOS LIQUIDOS"/>
    <n v="5.9791078481547098E-2"/>
    <n v="8681.6645955206386"/>
    <n v="3"/>
    <n v="11"/>
    <x v="3"/>
    <s v="REPARACIONES"/>
  </r>
  <r>
    <d v="2026-02-18T00:00:00"/>
    <s v="Trimerce Repuestos S. R. L."/>
    <s v="FA-A 00001-00007529"/>
    <n v="-145200"/>
    <s v="REPARACIONES_x000a_Valvula"/>
    <n v="1"/>
    <n v="1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DISPOSICIÓN FINAL RESIDUOS SOLIDOS"/>
    <s v="CC1DISPOSICIÓN FINAL RESIDUOS SOLIDOS"/>
    <n v="4.8738124634855849E-3"/>
    <n v="707.67756969810694"/>
    <n v="4"/>
    <n v="11"/>
    <x v="6"/>
    <s v="REPARACIONES"/>
  </r>
  <r>
    <d v="2026-02-18T00:00:00"/>
    <s v="Trimerce Repuestos S. R. L."/>
    <s v="FA-A 00001-00007529"/>
    <n v="-145200"/>
    <s v="REPARACIONES_x000a_Valvula"/>
    <n v="1"/>
    <n v="1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EXPORTACION"/>
    <s v="CC1EXPORTACION"/>
    <n v="0.73411048911804788"/>
    <n v="106592.84301994056"/>
    <n v="5"/>
    <n v="11"/>
    <x v="0"/>
    <s v="REPARACIONES"/>
  </r>
  <r>
    <d v="2026-02-18T00:00:00"/>
    <s v="Trimerce Repuestos S. R. L."/>
    <s v="FA-A 00001-00007529"/>
    <n v="-145200"/>
    <s v="REPARACIONES_x000a_Valvula"/>
    <n v="1"/>
    <n v="1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NFU"/>
    <s v="CC1NFU"/>
    <n v="1.4065386597374174E-2"/>
    <n v="2042.2941339387301"/>
    <n v="6"/>
    <n v="11"/>
    <x v="7"/>
    <s v="REPARACIONES"/>
  </r>
  <r>
    <d v="2026-02-18T00:00:00"/>
    <s v="Trimerce Repuestos S. R. L."/>
    <s v="FA-A 00001-00007529"/>
    <n v="-145200"/>
    <s v="REPARACIONES_x000a_Valvula"/>
    <n v="1"/>
    <n v="1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PILETAS"/>
    <s v="CC1PILETAS"/>
    <n v="0.10760032914202722"/>
    <n v="15623.567791422352"/>
    <n v="7"/>
    <n v="11"/>
    <x v="8"/>
    <s v="REPARACIONES"/>
  </r>
  <r>
    <d v="2026-02-18T00:00:00"/>
    <s v="Trimerce Repuestos S. R. L."/>
    <s v="FA-A 00001-00007529"/>
    <n v="-145200"/>
    <s v="REPARACIONES_x000a_Valvula"/>
    <n v="1"/>
    <n v="1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REACTORES"/>
    <s v="CC1REACTORES"/>
    <n v="3.9675420007119738E-2"/>
    <n v="5760.8709850337864"/>
    <n v="8"/>
    <n v="11"/>
    <x v="2"/>
    <s v="REPARACIONES"/>
  </r>
  <r>
    <d v="2026-02-18T00:00:00"/>
    <s v="Trimerce Repuestos S. R. L."/>
    <s v="FA-A 00001-00007529"/>
    <n v="-145200"/>
    <s v="REPARACIONES_x000a_Valvula"/>
    <n v="1"/>
    <n v="1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5200"/>
    <n v="1"/>
    <s v="APERTURADO POR EMPRESA"/>
    <s v="TIERRAS FILTRANTES"/>
    <s v="CC1TIERRAS FILTRANTES"/>
    <n v="0"/>
    <n v="0"/>
    <n v="9"/>
    <n v="11"/>
    <x v="9"/>
    <s v="REPARACIONES"/>
  </r>
  <r>
    <d v="2026-02-13T00:00:00"/>
    <s v="Pascual Materiales S. R. L."/>
    <s v="FA-A 00001-00000466"/>
    <n v="-137600"/>
    <s v="INVERSION_x000a_Materiales solicitados por Marcelo Martínez "/>
    <n v="1"/>
    <n v="113719.01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7600"/>
    <n v="1"/>
    <s v="APERTURADO POR EMPRESA"/>
    <s v="BACHAS"/>
    <s v="CC1BACHAS"/>
    <n v="3.2417236735101898E-2"/>
    <n v="4460.6117747500211"/>
    <n v="1"/>
    <s v="CAPEX"/>
    <x v="1"/>
    <s v="INVERSION"/>
  </r>
  <r>
    <d v="2026-02-13T00:00:00"/>
    <s v="Pascual Materiales S. R. L."/>
    <s v="FA-A 00001-00000466"/>
    <n v="-137600"/>
    <s v="INVERSION_x000a_Materiales solicitados por Marcelo Martínez "/>
    <n v="1"/>
    <n v="113719.01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7600"/>
    <n v="1"/>
    <s v="APERTURADO POR EMPRESA"/>
    <s v="CEREAL &amp; POLVILLO"/>
    <s v="CC1CEREAL &amp; POLVILLO"/>
    <n v="7.0597149630605652E-3"/>
    <n v="971.4167789171338"/>
    <n v="2"/>
    <s v="CAPEX"/>
    <x v="4"/>
    <s v="INVERSION"/>
  </r>
  <r>
    <d v="2026-02-13T00:00:00"/>
    <s v="Pascual Materiales S. R. L."/>
    <s v="FA-A 00001-00000466"/>
    <n v="-137600"/>
    <s v="INVERSION_x000a_Materiales solicitados por Marcelo Martínez "/>
    <n v="1"/>
    <n v="113719.01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7600"/>
    <n v="1"/>
    <s v="APERTURADO POR EMPRESA"/>
    <s v="COMPOST &amp; FERTILIZANTES"/>
    <s v="CC1COMPOST &amp; FERTILIZANTES"/>
    <n v="4.0653249223577111E-4"/>
    <n v="55.938870931642107"/>
    <n v="10"/>
    <s v="CAPEX"/>
    <x v="5"/>
    <s v="INVERSION"/>
  </r>
  <r>
    <d v="2026-02-13T00:00:00"/>
    <s v="Pascual Materiales S. R. L."/>
    <s v="FA-A 00001-00000466"/>
    <n v="-137600"/>
    <s v="INVERSION_x000a_Materiales solicitados por Marcelo Martínez "/>
    <n v="1"/>
    <n v="113719.01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7600"/>
    <n v="1"/>
    <s v="APERTURADO POR EMPRESA"/>
    <s v="DISPOSICIÓN FINAL RESIDUOS LIQUIDOS"/>
    <s v="CC1DISPOSICIÓN FINAL RESIDUOS LIQUIDOS"/>
    <n v="5.9791078481547098E-2"/>
    <n v="8227.2523990608806"/>
    <n v="3"/>
    <s v="CAPEX"/>
    <x v="3"/>
    <s v="INVERSION"/>
  </r>
  <r>
    <d v="2026-02-13T00:00:00"/>
    <s v="Pascual Materiales S. R. L."/>
    <s v="FA-A 00001-00000466"/>
    <n v="-137600"/>
    <s v="INVERSION_x000a_Materiales solicitados por Marcelo Martínez "/>
    <n v="1"/>
    <n v="113719.01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7600"/>
    <n v="1"/>
    <s v="APERTURADO POR EMPRESA"/>
    <s v="DISPOSICIÓN FINAL RESIDUOS SOLIDOS"/>
    <s v="CC1DISPOSICIÓN FINAL RESIDUOS SOLIDOS"/>
    <n v="4.8738124634855849E-3"/>
    <n v="670.6365949756165"/>
    <n v="4"/>
    <s v="CAPEX"/>
    <x v="6"/>
    <s v="INVERSION"/>
  </r>
  <r>
    <d v="2026-02-13T00:00:00"/>
    <s v="Pascual Materiales S. R. L."/>
    <s v="FA-A 00001-00000466"/>
    <n v="-137600"/>
    <s v="INVERSION_x000a_Materiales solicitados por Marcelo Martínez "/>
    <n v="1"/>
    <n v="113719.01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7600"/>
    <n v="1"/>
    <s v="APERTURADO POR EMPRESA"/>
    <s v="EXPORTACION"/>
    <s v="CC1EXPORTACION"/>
    <n v="0.73411048911804788"/>
    <n v="101013.60330264339"/>
    <n v="5"/>
    <s v="CAPEX"/>
    <x v="0"/>
    <s v="INVERSION"/>
  </r>
  <r>
    <d v="2026-02-13T00:00:00"/>
    <s v="Pascual Materiales S. R. L."/>
    <s v="FA-A 00001-00000466"/>
    <n v="-137600"/>
    <s v="INVERSION_x000a_Materiales solicitados por Marcelo Martínez "/>
    <n v="1"/>
    <n v="113719.01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7600"/>
    <n v="1"/>
    <s v="APERTURADO POR EMPRESA"/>
    <s v="NFU"/>
    <s v="CC1NFU"/>
    <n v="1.4065386597374174E-2"/>
    <n v="1935.3971957986862"/>
    <n v="6"/>
    <s v="CAPEX"/>
    <x v="7"/>
    <s v="INVERSION"/>
  </r>
  <r>
    <d v="2026-02-13T00:00:00"/>
    <s v="Pascual Materiales S. R. L."/>
    <s v="FA-A 00001-00000466"/>
    <n v="-137600"/>
    <s v="INVERSION_x000a_Materiales solicitados por Marcelo Martínez "/>
    <n v="1"/>
    <n v="113719.01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7600"/>
    <n v="1"/>
    <s v="APERTURADO POR EMPRESA"/>
    <s v="PILETAS"/>
    <s v="CC1PILETAS"/>
    <n v="0.10760032914202722"/>
    <n v="14805.805289942946"/>
    <n v="7"/>
    <s v="CAPEX"/>
    <x v="8"/>
    <s v="INVERSION"/>
  </r>
  <r>
    <d v="2026-02-13T00:00:00"/>
    <s v="Pascual Materiales S. R. L."/>
    <s v="FA-A 00001-00000466"/>
    <n v="-137600"/>
    <s v="INVERSION_x000a_Materiales solicitados por Marcelo Martínez "/>
    <n v="1"/>
    <n v="113719.01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7600"/>
    <n v="1"/>
    <s v="APERTURADO POR EMPRESA"/>
    <s v="REACTORES"/>
    <s v="CC1REACTORES"/>
    <n v="3.9675420007119738E-2"/>
    <n v="5459.3377929796761"/>
    <n v="8"/>
    <s v="CAPEX"/>
    <x v="2"/>
    <s v="INVERSION"/>
  </r>
  <r>
    <d v="2026-02-13T00:00:00"/>
    <s v="Pascual Materiales S. R. L."/>
    <s v="FA-A 00001-00000466"/>
    <n v="-137600"/>
    <s v="INVERSION_x000a_Materiales solicitados por Marcelo Martínez "/>
    <n v="1"/>
    <n v="113719.01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7600"/>
    <n v="1"/>
    <s v="APERTURADO POR EMPRESA"/>
    <s v="TIERRAS FILTRANTES"/>
    <s v="CC1TIERRAS FILTRANTES"/>
    <n v="0"/>
    <n v="0"/>
    <n v="9"/>
    <s v="CAPEX"/>
    <x v="9"/>
    <s v="INVERSION"/>
  </r>
  <r>
    <d v="2026-02-02T00:00:00"/>
    <s v="Acosta, Roberto Maximiliano"/>
    <s v="FA-C 00001-00000675"/>
    <n v="-132330"/>
    <s v="OC 0001-00004469: SERVICIOS_x000a_Ajuste ipc diciembre 2025 del 2,8%_x000a_"/>
    <n v="1"/>
    <n v="13233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2330"/>
    <n v="1"/>
    <s v="APERTURADO POR EMPRESA"/>
    <s v="BACHAS"/>
    <s v="CC1BACHAS"/>
    <n v="3.2417236735101898E-2"/>
    <n v="4289.7729371560345"/>
    <n v="1"/>
    <n v="13"/>
    <x v="1"/>
    <s v="SERVICIOS"/>
  </r>
  <r>
    <d v="2026-02-02T00:00:00"/>
    <s v="Acosta, Roberto Maximiliano"/>
    <s v="FA-C 00001-00000675"/>
    <n v="-132330"/>
    <s v="OC 0001-00004469: SERVICIOS_x000a_Ajuste ipc diciembre 2025 del 2,8%_x000a_"/>
    <n v="1"/>
    <n v="13233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2330"/>
    <n v="1"/>
    <s v="APERTURADO POR EMPRESA"/>
    <s v="CEREAL &amp; POLVILLO"/>
    <s v="CC1CEREAL &amp; POLVILLO"/>
    <n v="7.0597149630605652E-3"/>
    <n v="934.21208106180461"/>
    <n v="2"/>
    <n v="13"/>
    <x v="4"/>
    <s v="SERVICIOS"/>
  </r>
  <r>
    <d v="2026-02-02T00:00:00"/>
    <s v="Acosta, Roberto Maximiliano"/>
    <s v="FA-C 00001-00000675"/>
    <n v="-132330"/>
    <s v="OC 0001-00004469: SERVICIOS_x000a_Ajuste ipc diciembre 2025 del 2,8%_x000a_"/>
    <n v="1"/>
    <n v="13233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2330"/>
    <n v="1"/>
    <s v="APERTURADO POR EMPRESA"/>
    <s v="COMPOST &amp; FERTILIZANTES"/>
    <s v="CC1COMPOST &amp; FERTILIZANTES"/>
    <n v="4.0653249223577111E-4"/>
    <n v="53.796444697559593"/>
    <n v="10"/>
    <n v="13"/>
    <x v="5"/>
    <s v="SERVICIOS"/>
  </r>
  <r>
    <d v="2026-02-02T00:00:00"/>
    <s v="Acosta, Roberto Maximiliano"/>
    <s v="FA-C 00001-00000675"/>
    <n v="-132330"/>
    <s v="OC 0001-00004469: SERVICIOS_x000a_Ajuste ipc diciembre 2025 del 2,8%_x000a_"/>
    <n v="1"/>
    <n v="13233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2330"/>
    <n v="1"/>
    <s v="APERTURADO POR EMPRESA"/>
    <s v="DISPOSICIÓN FINAL RESIDUOS LIQUIDOS"/>
    <s v="CC1DISPOSICIÓN FINAL RESIDUOS LIQUIDOS"/>
    <n v="5.9791078481547098E-2"/>
    <n v="7912.1534154631272"/>
    <n v="3"/>
    <n v="13"/>
    <x v="3"/>
    <s v="SERVICIOS"/>
  </r>
  <r>
    <d v="2026-02-02T00:00:00"/>
    <s v="Acosta, Roberto Maximiliano"/>
    <s v="FA-C 00001-00000675"/>
    <n v="-132330"/>
    <s v="OC 0001-00004469: SERVICIOS_x000a_Ajuste ipc diciembre 2025 del 2,8%_x000a_"/>
    <n v="1"/>
    <n v="13233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2330"/>
    <n v="1"/>
    <s v="APERTURADO POR EMPRESA"/>
    <s v="DISPOSICIÓN FINAL RESIDUOS SOLIDOS"/>
    <s v="CC1DISPOSICIÓN FINAL RESIDUOS SOLIDOS"/>
    <n v="4.8738124634855849E-3"/>
    <n v="644.95160329304747"/>
    <n v="4"/>
    <n v="13"/>
    <x v="6"/>
    <s v="SERVICIOS"/>
  </r>
  <r>
    <d v="2026-02-02T00:00:00"/>
    <s v="Acosta, Roberto Maximiliano"/>
    <s v="FA-C 00001-00000675"/>
    <n v="-132330"/>
    <s v="OC 0001-00004469: SERVICIOS_x000a_Ajuste ipc diciembre 2025 del 2,8%_x000a_"/>
    <n v="1"/>
    <n v="13233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2330"/>
    <n v="1"/>
    <s v="APERTURADO POR EMPRESA"/>
    <s v="EXPORTACION"/>
    <s v="CC1EXPORTACION"/>
    <n v="0.73411048911804788"/>
    <n v="97144.84102499127"/>
    <n v="5"/>
    <n v="13"/>
    <x v="0"/>
    <s v="SERVICIOS"/>
  </r>
  <r>
    <d v="2026-02-02T00:00:00"/>
    <s v="Acosta, Roberto Maximiliano"/>
    <s v="FA-C 00001-00000675"/>
    <n v="-132330"/>
    <s v="OC 0001-00004469: SERVICIOS_x000a_Ajuste ipc diciembre 2025 del 2,8%_x000a_"/>
    <n v="1"/>
    <n v="13233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2330"/>
    <n v="1"/>
    <s v="APERTURADO POR EMPRESA"/>
    <s v="NFU"/>
    <s v="CC1NFU"/>
    <n v="1.4065386597374174E-2"/>
    <n v="1861.2726084305243"/>
    <n v="6"/>
    <n v="13"/>
    <x v="7"/>
    <s v="SERVICIOS"/>
  </r>
  <r>
    <d v="2026-02-02T00:00:00"/>
    <s v="Acosta, Roberto Maximiliano"/>
    <s v="FA-C 00001-00000675"/>
    <n v="-132330"/>
    <s v="OC 0001-00004469: SERVICIOS_x000a_Ajuste ipc diciembre 2025 del 2,8%_x000a_"/>
    <n v="1"/>
    <n v="13233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2330"/>
    <n v="1"/>
    <s v="APERTURADO POR EMPRESA"/>
    <s v="PILETAS"/>
    <s v="CC1PILETAS"/>
    <n v="0.10760032914202722"/>
    <n v="14238.751555364463"/>
    <n v="7"/>
    <n v="13"/>
    <x v="8"/>
    <s v="SERVICIOS"/>
  </r>
  <r>
    <d v="2026-02-02T00:00:00"/>
    <s v="Acosta, Roberto Maximiliano"/>
    <s v="FA-C 00001-00000675"/>
    <n v="-132330"/>
    <s v="OC 0001-00004469: SERVICIOS_x000a_Ajuste ipc diciembre 2025 del 2,8%_x000a_"/>
    <n v="1"/>
    <n v="13233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2330"/>
    <n v="1"/>
    <s v="APERTURADO POR EMPRESA"/>
    <s v="REACTORES"/>
    <s v="CC1REACTORES"/>
    <n v="3.9675420007119738E-2"/>
    <n v="5250.2483295421553"/>
    <n v="8"/>
    <n v="13"/>
    <x v="2"/>
    <s v="SERVICIOS"/>
  </r>
  <r>
    <d v="2026-02-02T00:00:00"/>
    <s v="Acosta, Roberto Maximiliano"/>
    <s v="FA-C 00001-00000675"/>
    <n v="-132330"/>
    <s v="OC 0001-00004469: SERVICIOS_x000a_Ajuste ipc diciembre 2025 del 2,8%_x000a_"/>
    <n v="1"/>
    <n v="13233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2330"/>
    <n v="1"/>
    <s v="APERTURADO POR EMPRESA"/>
    <s v="TIERRAS FILTRANTES"/>
    <s v="CC1TIERRAS FILTRANTES"/>
    <n v="0"/>
    <n v="0"/>
    <n v="9"/>
    <n v="13"/>
    <x v="9"/>
    <s v="SERVICIOS"/>
  </r>
  <r>
    <d v="2026-02-25T00:00:00"/>
    <s v="Dattatec.Com S.R.L."/>
    <s v="OCOM/2026/0175"/>
    <n v="-126126"/>
    <s v="SERVICIOS_x000a_Sistema de nfu, hostinhg "/>
    <n v="1"/>
    <n v="126126"/>
    <s v="UN "/>
    <s v="SERVICIOS"/>
    <x v="0"/>
    <s v="FIJO"/>
    <s v="INDIRECTO"/>
    <n v="0"/>
    <s v="CC7"/>
    <s v="gastos_produccion"/>
    <n v="2"/>
    <s v="NFU"/>
    <n v="1"/>
    <n v="-126126"/>
    <n v="1"/>
    <s v="APERTURADO POR EMPRESA"/>
    <s v="NFU"/>
    <s v="CC7NFU"/>
    <n v="1"/>
    <n v="126126"/>
    <n v="6"/>
    <n v="13"/>
    <x v="7"/>
    <s v="SERVICIOS"/>
  </r>
  <r>
    <d v="2026-02-10T00:00:00"/>
    <s v="Goma Paz S.R.L."/>
    <s v="FA-A 00005-00092013"/>
    <n v="-124387.06"/>
    <s v="OC 0001-00004626: REPOSICION abrazaderas para recuperacon"/>
    <n v="1"/>
    <n v="102799.22"/>
    <s v="UN "/>
    <s v="REPOSICION"/>
    <x v="0"/>
    <s v="VARIABLE"/>
    <s v="INDIRECTO"/>
    <n v="0"/>
    <s v="CC4"/>
    <s v="gastos_rrhh"/>
    <n v="1"/>
    <s v="PILETAS"/>
    <n v="1"/>
    <n v="-124387.06"/>
    <n v="1"/>
    <s v="APERTURADO POR EMPRESA"/>
    <s v="PILETAS"/>
    <s v="CC4PILETAS"/>
    <n v="1"/>
    <n v="124387.06"/>
    <n v="7"/>
    <n v="12"/>
    <x v="8"/>
    <s v="REPOSICION"/>
  </r>
  <r>
    <d v="2026-02-10T00:00:00"/>
    <s v="Richetti, Adrian Leonardo"/>
    <s v="FA-A 00005-00003604"/>
    <n v="-112356.75"/>
    <s v="OC 0001-00004614: INVERSION_x000a_Alambrado para el fondo de la pileta "/>
    <n v="1"/>
    <n v="92856.82"/>
    <s v="UN "/>
    <s v="INVERSION"/>
    <x v="1"/>
    <s v="VARIABLE"/>
    <s v="INDIRECTO"/>
    <n v="0"/>
    <s v="CC4"/>
    <s v="gastos_produccion"/>
    <n v="1"/>
    <s v="PILETAS"/>
    <n v="1"/>
    <n v="-112356.75"/>
    <n v="1"/>
    <s v="APERTURADO POR EMPRESA"/>
    <s v="PILETAS"/>
    <s v="CC4PILETAS"/>
    <n v="1"/>
    <n v="112356.75"/>
    <n v="7"/>
    <s v="CAPEX"/>
    <x v="8"/>
    <s v="INVERSION"/>
  </r>
  <r>
    <d v="2026-02-04T00:00:00"/>
    <s v="Bollini, Tomas Maria"/>
    <s v="OCOM/2026/0121"/>
    <n v="-111730"/>
    <s v="OC 0001-00004269: PERSONAL_x000a_Carta documento - Pilar Maschwitz"/>
    <n v="1"/>
    <n v="7137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730"/>
    <n v="1"/>
    <s v="APERTURADO POR EMPRESA"/>
    <s v="BACHAS"/>
    <s v="CC1BACHAS"/>
    <n v="3.2417236735101898E-2"/>
    <n v="3621.9778604129351"/>
    <n v="1"/>
    <n v="10"/>
    <x v="1"/>
    <s v="PERSONAL"/>
  </r>
  <r>
    <d v="2026-02-04T00:00:00"/>
    <s v="Bollini, Tomas Maria"/>
    <s v="OCOM/2026/0121"/>
    <n v="-111730"/>
    <s v="OC 0001-00004269: PERSONAL_x000a_Carta documento - Pilar Maschwitz"/>
    <n v="1"/>
    <n v="7137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730"/>
    <n v="1"/>
    <s v="APERTURADO POR EMPRESA"/>
    <s v="CEREAL &amp; POLVILLO"/>
    <s v="CC1CEREAL &amp; POLVILLO"/>
    <n v="7.0597149630605652E-3"/>
    <n v="788.78195282275692"/>
    <n v="2"/>
    <n v="10"/>
    <x v="4"/>
    <s v="PERSONAL"/>
  </r>
  <r>
    <d v="2026-02-04T00:00:00"/>
    <s v="Bollini, Tomas Maria"/>
    <s v="OCOM/2026/0121"/>
    <n v="-111730"/>
    <s v="OC 0001-00004269: PERSONAL_x000a_Carta documento - Pilar Maschwitz"/>
    <n v="1"/>
    <n v="7137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730"/>
    <n v="1"/>
    <s v="APERTURADO POR EMPRESA"/>
    <s v="COMPOST &amp; FERTILIZANTES"/>
    <s v="CC1COMPOST &amp; FERTILIZANTES"/>
    <n v="4.0653249223577111E-4"/>
    <n v="45.421875357502707"/>
    <n v="10"/>
    <n v="10"/>
    <x v="5"/>
    <s v="PERSONAL"/>
  </r>
  <r>
    <d v="2026-02-04T00:00:00"/>
    <s v="Bollini, Tomas Maria"/>
    <s v="OCOM/2026/0121"/>
    <n v="-111730"/>
    <s v="OC 0001-00004269: PERSONAL_x000a_Carta documento - Pilar Maschwitz"/>
    <n v="1"/>
    <n v="7137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730"/>
    <n v="1"/>
    <s v="APERTURADO POR EMPRESA"/>
    <s v="DISPOSICIÓN FINAL RESIDUOS LIQUIDOS"/>
    <s v="CC1DISPOSICIÓN FINAL RESIDUOS LIQUIDOS"/>
    <n v="5.9791078481547098E-2"/>
    <n v="6680.4571987432573"/>
    <n v="3"/>
    <n v="10"/>
    <x v="3"/>
    <s v="PERSONAL"/>
  </r>
  <r>
    <d v="2026-02-04T00:00:00"/>
    <s v="Bollini, Tomas Maria"/>
    <s v="OCOM/2026/0121"/>
    <n v="-111730"/>
    <s v="OC 0001-00004269: PERSONAL_x000a_Carta documento - Pilar Maschwitz"/>
    <n v="1"/>
    <n v="7137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730"/>
    <n v="1"/>
    <s v="APERTURADO POR EMPRESA"/>
    <s v="DISPOSICIÓN FINAL RESIDUOS SOLIDOS"/>
    <s v="CC1DISPOSICIÓN FINAL RESIDUOS SOLIDOS"/>
    <n v="4.8738124634855849E-3"/>
    <n v="544.55106654524445"/>
    <n v="4"/>
    <n v="10"/>
    <x v="6"/>
    <s v="PERSONAL"/>
  </r>
  <r>
    <d v="2026-02-04T00:00:00"/>
    <s v="Bollini, Tomas Maria"/>
    <s v="OCOM/2026/0121"/>
    <n v="-111730"/>
    <s v="OC 0001-00004269: PERSONAL_x000a_Carta documento - Pilar Maschwitz"/>
    <n v="1"/>
    <n v="7137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730"/>
    <n v="1"/>
    <s v="APERTURADO POR EMPRESA"/>
    <s v="EXPORTACION"/>
    <s v="CC1EXPORTACION"/>
    <n v="0.73411048911804788"/>
    <n v="82022.164949159487"/>
    <n v="5"/>
    <n v="10"/>
    <x v="0"/>
    <s v="PERSONAL"/>
  </r>
  <r>
    <d v="2026-02-04T00:00:00"/>
    <s v="Bollini, Tomas Maria"/>
    <s v="OCOM/2026/0121"/>
    <n v="-111730"/>
    <s v="OC 0001-00004269: PERSONAL_x000a_Carta documento - Pilar Maschwitz"/>
    <n v="1"/>
    <n v="7137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730"/>
    <n v="1"/>
    <s v="APERTURADO POR EMPRESA"/>
    <s v="NFU"/>
    <s v="CC1NFU"/>
    <n v="1.4065386597374174E-2"/>
    <n v="1571.5256445246164"/>
    <n v="6"/>
    <n v="10"/>
    <x v="7"/>
    <s v="PERSONAL"/>
  </r>
  <r>
    <d v="2026-02-04T00:00:00"/>
    <s v="Bollini, Tomas Maria"/>
    <s v="OCOM/2026/0121"/>
    <n v="-111730"/>
    <s v="OC 0001-00004269: PERSONAL_x000a_Carta documento - Pilar Maschwitz"/>
    <n v="1"/>
    <n v="7137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730"/>
    <n v="1"/>
    <s v="APERTURADO POR EMPRESA"/>
    <s v="PILETAS"/>
    <s v="CC1PILETAS"/>
    <n v="0.10760032914202722"/>
    <n v="12022.184775038701"/>
    <n v="7"/>
    <n v="10"/>
    <x v="8"/>
    <s v="PERSONAL"/>
  </r>
  <r>
    <d v="2026-02-04T00:00:00"/>
    <s v="Bollini, Tomas Maria"/>
    <s v="OCOM/2026/0121"/>
    <n v="-111730"/>
    <s v="OC 0001-00004269: PERSONAL_x000a_Carta documento - Pilar Maschwitz"/>
    <n v="1"/>
    <n v="7137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730"/>
    <n v="1"/>
    <s v="APERTURADO POR EMPRESA"/>
    <s v="REACTORES"/>
    <s v="CC1REACTORES"/>
    <n v="3.9675420007119738E-2"/>
    <n v="4432.9346773954885"/>
    <n v="8"/>
    <n v="10"/>
    <x v="2"/>
    <s v="PERSONAL"/>
  </r>
  <r>
    <d v="2026-02-04T00:00:00"/>
    <s v="Bollini, Tomas Maria"/>
    <s v="OCOM/2026/0121"/>
    <n v="-111730"/>
    <s v="OC 0001-00004269: PERSONAL_x000a_Carta documento - Pilar Maschwitz"/>
    <n v="1"/>
    <n v="7137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730"/>
    <n v="1"/>
    <s v="APERTURADO POR EMPRESA"/>
    <s v="TIERRAS FILTRANTES"/>
    <s v="CC1TIERRAS FILTRANTES"/>
    <n v="0"/>
    <n v="0"/>
    <n v="9"/>
    <n v="10"/>
    <x v="9"/>
    <s v="PERSONAL"/>
  </r>
  <r>
    <d v="2026-02-02T00:00:00"/>
    <s v="La Casa Del Envase Plastico S.R.L."/>
    <s v="FA-A 00008-00038031"/>
    <n v="-100088.78"/>
    <s v="INSUMOS_x000a_laboratorio"/>
    <n v="100"/>
    <n v="357.83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88.78"/>
    <n v="100"/>
    <s v="APERTURADO POR EMPRESA"/>
    <s v="BACHAS"/>
    <s v="CC1BACHAS"/>
    <n v="3.2417236735101898E-2"/>
    <n v="3244.6016757875323"/>
    <n v="1"/>
    <n v="5"/>
    <x v="1"/>
    <s v="INSUMOS"/>
  </r>
  <r>
    <d v="2026-02-02T00:00:00"/>
    <s v="La Casa Del Envase Plastico S.R.L."/>
    <s v="FA-A 00008-00038031"/>
    <n v="-100088.78"/>
    <s v="INSUMOS_x000a_laboratorio"/>
    <n v="100"/>
    <n v="357.83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88.78"/>
    <n v="100"/>
    <s v="APERTURADO POR EMPRESA"/>
    <s v="CEREAL &amp; POLVILLO"/>
    <s v="CC1CEREAL &amp; POLVILLO"/>
    <n v="7.0597149630605652E-3"/>
    <n v="706.59825780047709"/>
    <n v="2"/>
    <n v="5"/>
    <x v="4"/>
    <s v="INSUMOS"/>
  </r>
  <r>
    <d v="2026-02-02T00:00:00"/>
    <s v="La Casa Del Envase Plastico S.R.L."/>
    <s v="FA-A 00008-00038031"/>
    <n v="-100088.78"/>
    <s v="INSUMOS_x000a_laboratorio"/>
    <n v="100"/>
    <n v="357.83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88.78"/>
    <n v="100"/>
    <s v="APERTURADO POR EMPRESA"/>
    <s v="COMPOST &amp; FERTILIZANTES"/>
    <s v="CC1COMPOST &amp; FERTILIZANTES"/>
    <n v="4.0653249223577111E-4"/>
    <n v="40.689341178237804"/>
    <n v="10"/>
    <n v="5"/>
    <x v="5"/>
    <s v="INSUMOS"/>
  </r>
  <r>
    <d v="2026-02-02T00:00:00"/>
    <s v="La Casa Del Envase Plastico S.R.L."/>
    <s v="FA-A 00008-00038031"/>
    <n v="-100088.78"/>
    <s v="INSUMOS_x000a_laboratorio"/>
    <n v="100"/>
    <n v="357.83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88.78"/>
    <n v="100"/>
    <s v="APERTURADO POR EMPRESA"/>
    <s v="DISPOSICIÓN FINAL RESIDUOS LIQUIDOS"/>
    <s v="CC1DISPOSICIÓN FINAL RESIDUOS LIQUIDOS"/>
    <n v="5.9791078481547098E-2"/>
    <n v="5984.4161001023012"/>
    <n v="3"/>
    <n v="5"/>
    <x v="3"/>
    <s v="INSUMOS"/>
  </r>
  <r>
    <d v="2026-02-02T00:00:00"/>
    <s v="La Casa Del Envase Plastico S.R.L."/>
    <s v="FA-A 00008-00038031"/>
    <n v="-100088.78"/>
    <s v="INSUMOS_x000a_laboratorio"/>
    <n v="100"/>
    <n v="357.83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88.78"/>
    <n v="100"/>
    <s v="APERTURADO POR EMPRESA"/>
    <s v="DISPOSICIÓN FINAL RESIDUOS SOLIDOS"/>
    <s v="CC1DISPOSICIÓN FINAL RESIDUOS SOLIDOS"/>
    <n v="4.8738124634855849E-3"/>
    <n v="487.81394341906673"/>
    <n v="4"/>
    <n v="5"/>
    <x v="6"/>
    <s v="INSUMOS"/>
  </r>
  <r>
    <d v="2026-02-02T00:00:00"/>
    <s v="La Casa Del Envase Plastico S.R.L."/>
    <s v="FA-A 00008-00038031"/>
    <n v="-100088.78"/>
    <s v="INSUMOS_x000a_laboratorio"/>
    <n v="100"/>
    <n v="357.83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88.78"/>
    <n v="100"/>
    <s v="APERTURADO POR EMPRESA"/>
    <s v="EXPORTACION"/>
    <s v="CC1EXPORTACION"/>
    <n v="0.73411048911804788"/>
    <n v="73476.223241028682"/>
    <n v="5"/>
    <n v="5"/>
    <x v="0"/>
    <s v="INSUMOS"/>
  </r>
  <r>
    <d v="2026-02-02T00:00:00"/>
    <s v="La Casa Del Envase Plastico S.R.L."/>
    <s v="FA-A 00008-00038031"/>
    <n v="-100088.78"/>
    <s v="INSUMOS_x000a_laboratorio"/>
    <n v="100"/>
    <n v="357.83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88.78"/>
    <n v="100"/>
    <s v="APERTURADO POR EMPRESA"/>
    <s v="NFU"/>
    <s v="CC1NFU"/>
    <n v="1.4065386597374174E-2"/>
    <n v="1407.7873847595322"/>
    <n v="6"/>
    <n v="5"/>
    <x v="7"/>
    <s v="INSUMOS"/>
  </r>
  <r>
    <d v="2026-02-02T00:00:00"/>
    <s v="La Casa Del Envase Plastico S.R.L."/>
    <s v="FA-A 00008-00038031"/>
    <n v="-100088.78"/>
    <s v="INSUMOS_x000a_laboratorio"/>
    <n v="100"/>
    <n v="357.83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88.78"/>
    <n v="100"/>
    <s v="APERTURADO POR EMPRESA"/>
    <s v="PILETAS"/>
    <s v="CC1PILETAS"/>
    <n v="0.10760032914202722"/>
    <n v="10769.585671423951"/>
    <n v="7"/>
    <n v="5"/>
    <x v="8"/>
    <s v="INSUMOS"/>
  </r>
  <r>
    <d v="2026-02-02T00:00:00"/>
    <s v="La Casa Del Envase Plastico S.R.L."/>
    <s v="FA-A 00008-00038031"/>
    <n v="-100088.78"/>
    <s v="INSUMOS_x000a_laboratorio"/>
    <n v="100"/>
    <n v="357.83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88.78"/>
    <n v="100"/>
    <s v="APERTURADO POR EMPRESA"/>
    <s v="REACTORES"/>
    <s v="CC1REACTORES"/>
    <n v="3.9675420007119738E-2"/>
    <n v="3971.064384500206"/>
    <n v="8"/>
    <n v="5"/>
    <x v="2"/>
    <s v="INSUMOS"/>
  </r>
  <r>
    <d v="2026-02-02T00:00:00"/>
    <s v="La Casa Del Envase Plastico S.R.L."/>
    <s v="FA-A 00008-00038031"/>
    <n v="-100088.78"/>
    <s v="INSUMOS_x000a_laboratorio"/>
    <n v="100"/>
    <n v="357.83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88.78"/>
    <n v="100"/>
    <s v="APERTURADO POR EMPRESA"/>
    <s v="TIERRAS FILTRANTES"/>
    <s v="CC1TIERRAS FILTRANTES"/>
    <n v="0"/>
    <n v="0"/>
    <n v="9"/>
    <n v="5"/>
    <x v="9"/>
    <s v="INSUMOS"/>
  </r>
  <r>
    <d v="2026-02-04T00:00:00"/>
    <s v="Mercado Pago"/>
    <s v="OCOM/2026/0116"/>
    <n v="-100000"/>
    <s v="OC 0001-00004499: SERVICIOS _x000a_Botines"/>
    <n v="1"/>
    <n v="1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"/>
    <n v="1"/>
    <s v="APERTURADO POR EMPRESA"/>
    <s v="BACHAS"/>
    <s v="CC1BACHAS"/>
    <n v="3.2417236735101898E-2"/>
    <n v="3241.7236735101897"/>
    <n v="1"/>
    <n v="13"/>
    <x v="1"/>
    <s v="SERVICIOS"/>
  </r>
  <r>
    <d v="2026-02-04T00:00:00"/>
    <s v="Mercado Pago"/>
    <s v="OCOM/2026/0116"/>
    <n v="-100000"/>
    <s v="OC 0001-00004499: SERVICIOS _x000a_Botines"/>
    <n v="1"/>
    <n v="1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"/>
    <n v="1"/>
    <s v="APERTURADO POR EMPRESA"/>
    <s v="CEREAL &amp; POLVILLO"/>
    <s v="CC1CEREAL &amp; POLVILLO"/>
    <n v="7.0597149630605652E-3"/>
    <n v="705.97149630605657"/>
    <n v="2"/>
    <n v="13"/>
    <x v="4"/>
    <s v="SERVICIOS"/>
  </r>
  <r>
    <d v="2026-02-04T00:00:00"/>
    <s v="Mercado Pago"/>
    <s v="OCOM/2026/0116"/>
    <n v="-100000"/>
    <s v="OC 0001-00004499: SERVICIOS _x000a_Botines"/>
    <n v="1"/>
    <n v="1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"/>
    <n v="1"/>
    <s v="APERTURADO POR EMPRESA"/>
    <s v="COMPOST &amp; FERTILIZANTES"/>
    <s v="CC1COMPOST &amp; FERTILIZANTES"/>
    <n v="4.0653249223577111E-4"/>
    <n v="40.653249223577113"/>
    <n v="10"/>
    <n v="13"/>
    <x v="5"/>
    <s v="SERVICIOS"/>
  </r>
  <r>
    <d v="2026-02-04T00:00:00"/>
    <s v="Mercado Pago"/>
    <s v="OCOM/2026/0116"/>
    <n v="-100000"/>
    <s v="OC 0001-00004499: SERVICIOS _x000a_Botines"/>
    <n v="1"/>
    <n v="1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"/>
    <n v="1"/>
    <s v="APERTURADO POR EMPRESA"/>
    <s v="DISPOSICIÓN FINAL RESIDUOS LIQUIDOS"/>
    <s v="CC1DISPOSICIÓN FINAL RESIDUOS LIQUIDOS"/>
    <n v="5.9791078481547098E-2"/>
    <n v="5979.1078481547102"/>
    <n v="3"/>
    <n v="13"/>
    <x v="3"/>
    <s v="SERVICIOS"/>
  </r>
  <r>
    <d v="2026-02-04T00:00:00"/>
    <s v="Mercado Pago"/>
    <s v="OCOM/2026/0116"/>
    <n v="-100000"/>
    <s v="OC 0001-00004499: SERVICIOS _x000a_Botines"/>
    <n v="1"/>
    <n v="1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"/>
    <n v="1"/>
    <s v="APERTURADO POR EMPRESA"/>
    <s v="DISPOSICIÓN FINAL RESIDUOS SOLIDOS"/>
    <s v="CC1DISPOSICIÓN FINAL RESIDUOS SOLIDOS"/>
    <n v="4.8738124634855849E-3"/>
    <n v="487.38124634855848"/>
    <n v="4"/>
    <n v="13"/>
    <x v="6"/>
    <s v="SERVICIOS"/>
  </r>
  <r>
    <d v="2026-02-04T00:00:00"/>
    <s v="Mercado Pago"/>
    <s v="OCOM/2026/0116"/>
    <n v="-100000"/>
    <s v="OC 0001-00004499: SERVICIOS _x000a_Botines"/>
    <n v="1"/>
    <n v="1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"/>
    <n v="1"/>
    <s v="APERTURADO POR EMPRESA"/>
    <s v="EXPORTACION"/>
    <s v="CC1EXPORTACION"/>
    <n v="0.73411048911804788"/>
    <n v="73411.048911804784"/>
    <n v="5"/>
    <n v="13"/>
    <x v="0"/>
    <s v="SERVICIOS"/>
  </r>
  <r>
    <d v="2026-02-04T00:00:00"/>
    <s v="Mercado Pago"/>
    <s v="OCOM/2026/0116"/>
    <n v="-100000"/>
    <s v="OC 0001-00004499: SERVICIOS _x000a_Botines"/>
    <n v="1"/>
    <n v="1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"/>
    <n v="1"/>
    <s v="APERTURADO POR EMPRESA"/>
    <s v="NFU"/>
    <s v="CC1NFU"/>
    <n v="1.4065386597374174E-2"/>
    <n v="1406.5386597374174"/>
    <n v="6"/>
    <n v="13"/>
    <x v="7"/>
    <s v="SERVICIOS"/>
  </r>
  <r>
    <d v="2026-02-04T00:00:00"/>
    <s v="Mercado Pago"/>
    <s v="OCOM/2026/0116"/>
    <n v="-100000"/>
    <s v="OC 0001-00004499: SERVICIOS _x000a_Botines"/>
    <n v="1"/>
    <n v="1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"/>
    <n v="1"/>
    <s v="APERTURADO POR EMPRESA"/>
    <s v="PILETAS"/>
    <s v="CC1PILETAS"/>
    <n v="0.10760032914202722"/>
    <n v="10760.032914202722"/>
    <n v="7"/>
    <n v="13"/>
    <x v="8"/>
    <s v="SERVICIOS"/>
  </r>
  <r>
    <d v="2026-02-04T00:00:00"/>
    <s v="Mercado Pago"/>
    <s v="OCOM/2026/0116"/>
    <n v="-100000"/>
    <s v="OC 0001-00004499: SERVICIOS _x000a_Botines"/>
    <n v="1"/>
    <n v="1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"/>
    <n v="1"/>
    <s v="APERTURADO POR EMPRESA"/>
    <s v="REACTORES"/>
    <s v="CC1REACTORES"/>
    <n v="3.9675420007119738E-2"/>
    <n v="3967.5420007119737"/>
    <n v="8"/>
    <n v="13"/>
    <x v="2"/>
    <s v="SERVICIOS"/>
  </r>
  <r>
    <d v="2026-02-04T00:00:00"/>
    <s v="Mercado Pago"/>
    <s v="OCOM/2026/0116"/>
    <n v="-100000"/>
    <s v="OC 0001-00004499: SERVICIOS _x000a_Botines"/>
    <n v="1"/>
    <n v="1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"/>
    <n v="1"/>
    <s v="APERTURADO POR EMPRESA"/>
    <s v="TIERRAS FILTRANTES"/>
    <s v="CC1TIERRAS FILTRANTES"/>
    <n v="0"/>
    <n v="0"/>
    <n v="9"/>
    <n v="13"/>
    <x v="9"/>
    <s v="SERVICIOS"/>
  </r>
  <r>
    <d v="2026-02-05T00:00:00"/>
    <s v="Ventura, Laura Susana"/>
    <s v="FA-A 00003-00107239"/>
    <n v="-99012.64"/>
    <s v="OC 0001-00004521: MANTENIMIENTO PREVENTIVO_x000a_Filtro de aire/gas para Komatzu"/>
    <n v="1"/>
    <n v="81828.63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9012.64"/>
    <n v="1"/>
    <s v="APERTURADO POR EMPRESA"/>
    <s v="BACHAS"/>
    <s v="CC1BACHAS"/>
    <n v="3.2417236735101898E-2"/>
    <n v="3209.7161906474194"/>
    <n v="1"/>
    <n v="9"/>
    <x v="1"/>
    <s v="MANTENIMIENTO PREVENTIVO"/>
  </r>
  <r>
    <d v="2026-02-05T00:00:00"/>
    <s v="Ventura, Laura Susana"/>
    <s v="FA-A 00003-00107239"/>
    <n v="-99012.64"/>
    <s v="OC 0001-00004521: MANTENIMIENTO PREVENTIVO_x000a_Filtro de aire/gas para Komatzu"/>
    <n v="1"/>
    <n v="81828.63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9012.64"/>
    <n v="1"/>
    <s v="APERTURADO POR EMPRESA"/>
    <s v="CEREAL &amp; POLVILLO"/>
    <s v="CC1CEREAL &amp; POLVILLO"/>
    <n v="7.0597149630605652E-3"/>
    <n v="699.00101614012908"/>
    <n v="2"/>
    <n v="9"/>
    <x v="4"/>
    <s v="MANTENIMIENTO PREVENTIVO"/>
  </r>
  <r>
    <d v="2026-02-05T00:00:00"/>
    <s v="Ventura, Laura Susana"/>
    <s v="FA-A 00003-00107239"/>
    <n v="-99012.64"/>
    <s v="OC 0001-00004521: MANTENIMIENTO PREVENTIVO_x000a_Filtro de aire/gas para Komatzu"/>
    <n v="1"/>
    <n v="81828.63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9012.64"/>
    <n v="1"/>
    <s v="APERTURADO POR EMPRESA"/>
    <s v="COMPOST &amp; FERTILIZANTES"/>
    <s v="CC1COMPOST &amp; FERTILIZANTES"/>
    <n v="4.0653249223577111E-4"/>
    <n v="40.251855302043197"/>
    <n v="10"/>
    <n v="9"/>
    <x v="5"/>
    <s v="MANTENIMIENTO PREVENTIVO"/>
  </r>
  <r>
    <d v="2026-02-05T00:00:00"/>
    <s v="Ventura, Laura Susana"/>
    <s v="FA-A 00003-00107239"/>
    <n v="-99012.64"/>
    <s v="OC 0001-00004521: MANTENIMIENTO PREVENTIVO_x000a_Filtro de aire/gas para Komatzu"/>
    <n v="1"/>
    <n v="81828.63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9012.64"/>
    <n v="1"/>
    <s v="APERTURADO POR EMPRESA"/>
    <s v="DISPOSICIÓN FINAL RESIDUOS LIQUIDOS"/>
    <s v="CC1DISPOSICIÓN FINAL RESIDUOS LIQUIDOS"/>
    <n v="5.9791078481547098E-2"/>
    <n v="5920.0725289051697"/>
    <n v="3"/>
    <n v="9"/>
    <x v="3"/>
    <s v="MANTENIMIENTO PREVENTIVO"/>
  </r>
  <r>
    <d v="2026-02-05T00:00:00"/>
    <s v="Ventura, Laura Susana"/>
    <s v="FA-A 00003-00107239"/>
    <n v="-99012.64"/>
    <s v="OC 0001-00004521: MANTENIMIENTO PREVENTIVO_x000a_Filtro de aire/gas para Komatzu"/>
    <n v="1"/>
    <n v="81828.63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9012.64"/>
    <n v="1"/>
    <s v="APERTURADO POR EMPRESA"/>
    <s v="DISPOSICIÓN FINAL RESIDUOS SOLIDOS"/>
    <s v="CC1DISPOSICIÓN FINAL RESIDUOS SOLIDOS"/>
    <n v="4.8738124634855849E-3"/>
    <n v="482.56903887461135"/>
    <n v="4"/>
    <n v="9"/>
    <x v="6"/>
    <s v="MANTENIMIENTO PREVENTIVO"/>
  </r>
  <r>
    <d v="2026-02-05T00:00:00"/>
    <s v="Ventura, Laura Susana"/>
    <s v="FA-A 00003-00107239"/>
    <n v="-99012.64"/>
    <s v="OC 0001-00004521: MANTENIMIENTO PREVENTIVO_x000a_Filtro de aire/gas para Komatzu"/>
    <n v="1"/>
    <n v="81828.63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9012.64"/>
    <n v="1"/>
    <s v="APERTURADO POR EMPRESA"/>
    <s v="EXPORTACION"/>
    <s v="CC1EXPORTACION"/>
    <n v="0.73411048911804788"/>
    <n v="72686.217579269185"/>
    <n v="5"/>
    <n v="9"/>
    <x v="0"/>
    <s v="MANTENIMIENTO PREVENTIVO"/>
  </r>
  <r>
    <d v="2026-02-05T00:00:00"/>
    <s v="Ventura, Laura Susana"/>
    <s v="FA-A 00003-00107239"/>
    <n v="-99012.64"/>
    <s v="OC 0001-00004521: MANTENIMIENTO PREVENTIVO_x000a_Filtro de aire/gas para Komatzu"/>
    <n v="1"/>
    <n v="81828.63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9012.64"/>
    <n v="1"/>
    <s v="APERTURADO POR EMPRESA"/>
    <s v="NFU"/>
    <s v="CC1NFU"/>
    <n v="1.4065386597374174E-2"/>
    <n v="1392.6510596266339"/>
    <n v="6"/>
    <n v="9"/>
    <x v="7"/>
    <s v="MANTENIMIENTO PREVENTIVO"/>
  </r>
  <r>
    <d v="2026-02-05T00:00:00"/>
    <s v="Ventura, Laura Susana"/>
    <s v="FA-A 00003-00107239"/>
    <n v="-99012.64"/>
    <s v="OC 0001-00004521: MANTENIMIENTO PREVENTIVO_x000a_Filtro de aire/gas para Komatzu"/>
    <n v="1"/>
    <n v="81828.63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9012.64"/>
    <n v="1"/>
    <s v="APERTURADO POR EMPRESA"/>
    <s v="PILETAS"/>
    <s v="CC1PILETAS"/>
    <n v="0.10760032914202722"/>
    <n v="10653.792653221049"/>
    <n v="7"/>
    <n v="9"/>
    <x v="8"/>
    <s v="MANTENIMIENTO PREVENTIVO"/>
  </r>
  <r>
    <d v="2026-02-05T00:00:00"/>
    <s v="Ventura, Laura Susana"/>
    <s v="FA-A 00003-00107239"/>
    <n v="-99012.64"/>
    <s v="OC 0001-00004521: MANTENIMIENTO PREVENTIVO_x000a_Filtro de aire/gas para Komatzu"/>
    <n v="1"/>
    <n v="81828.63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9012.64"/>
    <n v="1"/>
    <s v="APERTURADO POR EMPRESA"/>
    <s v="REACTORES"/>
    <s v="CC1REACTORES"/>
    <n v="3.9675420007119738E-2"/>
    <n v="3928.3680780137443"/>
    <n v="8"/>
    <n v="9"/>
    <x v="2"/>
    <s v="MANTENIMIENTO PREVENTIVO"/>
  </r>
  <r>
    <d v="2026-02-05T00:00:00"/>
    <s v="Ventura, Laura Susana"/>
    <s v="FA-A 00003-00107239"/>
    <n v="-99012.64"/>
    <s v="OC 0001-00004521: MANTENIMIENTO PREVENTIVO_x000a_Filtro de aire/gas para Komatzu"/>
    <n v="1"/>
    <n v="81828.63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9012.64"/>
    <n v="1"/>
    <s v="APERTURADO POR EMPRESA"/>
    <s v="TIERRAS FILTRANTES"/>
    <s v="CC1TIERRAS FILTRANTES"/>
    <n v="0"/>
    <n v="0"/>
    <n v="9"/>
    <n v="9"/>
    <x v="9"/>
    <s v="MANTENIMIENTO PREVENTIVO"/>
  </r>
  <r>
    <d v="2026-02-24T00:00:00"/>
    <s v="Russo, Gabriela"/>
    <s v="FA-A 00003-00001581"/>
    <n v="-83490"/>
    <s v="INSUMOS"/>
    <n v="1"/>
    <n v="69000"/>
    <s v="UN "/>
    <s v="INSUMOS"/>
    <x v="0"/>
    <s v="VARIABLE"/>
    <s v="INDIRECTO"/>
    <n v="0"/>
    <s v="CC5"/>
    <s v="gastos_produccion"/>
    <n v="1"/>
    <s v="REACTORES"/>
    <n v="1"/>
    <n v="-83490"/>
    <n v="1"/>
    <s v="APERTURADO POR EMPRESA"/>
    <s v="REACTORES"/>
    <s v="CC5REACTORES"/>
    <n v="1"/>
    <n v="83490"/>
    <n v="8"/>
    <n v="5"/>
    <x v="2"/>
    <s v="INSUMOS"/>
  </r>
  <r>
    <d v="2026-02-18T00:00:00"/>
    <s v="Industrias Quimicas Kaiser Srl"/>
    <s v="FA-A 00010-00093142"/>
    <n v="-80000"/>
    <s v="INSUMOS"/>
    <n v="5"/>
    <n v="13223.14"/>
    <s v="UN "/>
    <s v="INSUMOS"/>
    <x v="0"/>
    <s v="VARIABLE"/>
    <s v="INDIRECTO"/>
    <n v="0"/>
    <s v="CC11"/>
    <s v="gastos_produccion"/>
    <n v="1"/>
    <s v="EXPORTACION"/>
    <n v="1"/>
    <n v="-80000"/>
    <n v="5"/>
    <s v="APERTURADO POR EMPRESA"/>
    <s v="EXPORTACION"/>
    <s v="CC11EXPORTACION"/>
    <n v="1"/>
    <n v="80000"/>
    <n v="5"/>
    <n v="5"/>
    <x v="0"/>
    <s v="INSUMOS"/>
  </r>
  <r>
    <d v="2026-02-26T00:00:00"/>
    <s v="Antonini, Nicolas Ezequiel"/>
    <s v="FA-C 00001-00000029"/>
    <n v="-70000"/>
    <s v="MANTENIMIENTO PREVENTIVO_x000a_Servicio de refrigeración . Limpieza de aire Giuli "/>
    <n v="1"/>
    <n v="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00"/>
    <n v="1"/>
    <s v="APERTURADO POR EMPRESA"/>
    <s v="BACHAS"/>
    <s v="CC1BACHAS"/>
    <n v="3.2417236735101898E-2"/>
    <n v="2269.2065714571327"/>
    <n v="1"/>
    <n v="9"/>
    <x v="1"/>
    <s v="MANTENIMIENTO PREVENTIVO"/>
  </r>
  <r>
    <d v="2026-02-26T00:00:00"/>
    <s v="Antonini, Nicolas Ezequiel"/>
    <s v="FA-C 00001-00000029"/>
    <n v="-70000"/>
    <s v="MANTENIMIENTO PREVENTIVO_x000a_Servicio de refrigeración . Limpieza de aire Giuli "/>
    <n v="1"/>
    <n v="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00"/>
    <n v="1"/>
    <s v="APERTURADO POR EMPRESA"/>
    <s v="CEREAL &amp; POLVILLO"/>
    <s v="CC1CEREAL &amp; POLVILLO"/>
    <n v="7.0597149630605652E-3"/>
    <n v="494.18004741423954"/>
    <n v="2"/>
    <n v="9"/>
    <x v="4"/>
    <s v="MANTENIMIENTO PREVENTIVO"/>
  </r>
  <r>
    <d v="2026-02-26T00:00:00"/>
    <s v="Antonini, Nicolas Ezequiel"/>
    <s v="FA-C 00001-00000029"/>
    <n v="-70000"/>
    <s v="MANTENIMIENTO PREVENTIVO_x000a_Servicio de refrigeración . Limpieza de aire Giuli "/>
    <n v="1"/>
    <n v="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00"/>
    <n v="1"/>
    <s v="APERTURADO POR EMPRESA"/>
    <s v="COMPOST &amp; FERTILIZANTES"/>
    <s v="CC1COMPOST &amp; FERTILIZANTES"/>
    <n v="4.0653249223577111E-4"/>
    <n v="28.457274456503978"/>
    <n v="10"/>
    <n v="9"/>
    <x v="5"/>
    <s v="MANTENIMIENTO PREVENTIVO"/>
  </r>
  <r>
    <d v="2026-02-26T00:00:00"/>
    <s v="Antonini, Nicolas Ezequiel"/>
    <s v="FA-C 00001-00000029"/>
    <n v="-70000"/>
    <s v="MANTENIMIENTO PREVENTIVO_x000a_Servicio de refrigeración . Limpieza de aire Giuli "/>
    <n v="1"/>
    <n v="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00"/>
    <n v="1"/>
    <s v="APERTURADO POR EMPRESA"/>
    <s v="DISPOSICIÓN FINAL RESIDUOS LIQUIDOS"/>
    <s v="CC1DISPOSICIÓN FINAL RESIDUOS LIQUIDOS"/>
    <n v="5.9791078481547098E-2"/>
    <n v="4185.3754937082967"/>
    <n v="3"/>
    <n v="9"/>
    <x v="3"/>
    <s v="MANTENIMIENTO PREVENTIVO"/>
  </r>
  <r>
    <d v="2026-02-26T00:00:00"/>
    <s v="Antonini, Nicolas Ezequiel"/>
    <s v="FA-C 00001-00000029"/>
    <n v="-70000"/>
    <s v="MANTENIMIENTO PREVENTIVO_x000a_Servicio de refrigeración . Limpieza de aire Giuli "/>
    <n v="1"/>
    <n v="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00"/>
    <n v="1"/>
    <s v="APERTURADO POR EMPRESA"/>
    <s v="DISPOSICIÓN FINAL RESIDUOS SOLIDOS"/>
    <s v="CC1DISPOSICIÓN FINAL RESIDUOS SOLIDOS"/>
    <n v="4.8738124634855849E-3"/>
    <n v="341.16687244399094"/>
    <n v="4"/>
    <n v="9"/>
    <x v="6"/>
    <s v="MANTENIMIENTO PREVENTIVO"/>
  </r>
  <r>
    <d v="2026-02-26T00:00:00"/>
    <s v="Antonini, Nicolas Ezequiel"/>
    <s v="FA-C 00001-00000029"/>
    <n v="-70000"/>
    <s v="MANTENIMIENTO PREVENTIVO_x000a_Servicio de refrigeración . Limpieza de aire Giuli "/>
    <n v="1"/>
    <n v="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00"/>
    <n v="1"/>
    <s v="APERTURADO POR EMPRESA"/>
    <s v="EXPORTACION"/>
    <s v="CC1EXPORTACION"/>
    <n v="0.73411048911804788"/>
    <n v="51387.734238263351"/>
    <n v="5"/>
    <n v="9"/>
    <x v="0"/>
    <s v="MANTENIMIENTO PREVENTIVO"/>
  </r>
  <r>
    <d v="2026-02-26T00:00:00"/>
    <s v="Antonini, Nicolas Ezequiel"/>
    <s v="FA-C 00001-00000029"/>
    <n v="-70000"/>
    <s v="MANTENIMIENTO PREVENTIVO_x000a_Servicio de refrigeración . Limpieza de aire Giuli "/>
    <n v="1"/>
    <n v="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00"/>
    <n v="1"/>
    <s v="APERTURADO POR EMPRESA"/>
    <s v="NFU"/>
    <s v="CC1NFU"/>
    <n v="1.4065386597374174E-2"/>
    <n v="984.5770618161921"/>
    <n v="6"/>
    <n v="9"/>
    <x v="7"/>
    <s v="MANTENIMIENTO PREVENTIVO"/>
  </r>
  <r>
    <d v="2026-02-26T00:00:00"/>
    <s v="Antonini, Nicolas Ezequiel"/>
    <s v="FA-C 00001-00000029"/>
    <n v="-70000"/>
    <s v="MANTENIMIENTO PREVENTIVO_x000a_Servicio de refrigeración . Limpieza de aire Giuli "/>
    <n v="1"/>
    <n v="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00"/>
    <n v="1"/>
    <s v="APERTURADO POR EMPRESA"/>
    <s v="PILETAS"/>
    <s v="CC1PILETAS"/>
    <n v="0.10760032914202722"/>
    <n v="7532.0230399419052"/>
    <n v="7"/>
    <n v="9"/>
    <x v="8"/>
    <s v="MANTENIMIENTO PREVENTIVO"/>
  </r>
  <r>
    <d v="2026-02-26T00:00:00"/>
    <s v="Antonini, Nicolas Ezequiel"/>
    <s v="FA-C 00001-00000029"/>
    <n v="-70000"/>
    <s v="MANTENIMIENTO PREVENTIVO_x000a_Servicio de refrigeración . Limpieza de aire Giuli "/>
    <n v="1"/>
    <n v="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00"/>
    <n v="1"/>
    <s v="APERTURADO POR EMPRESA"/>
    <s v="REACTORES"/>
    <s v="CC1REACTORES"/>
    <n v="3.9675420007119738E-2"/>
    <n v="2777.2794004983816"/>
    <n v="8"/>
    <n v="9"/>
    <x v="2"/>
    <s v="MANTENIMIENTO PREVENTIVO"/>
  </r>
  <r>
    <d v="2026-02-26T00:00:00"/>
    <s v="Antonini, Nicolas Ezequiel"/>
    <s v="FA-C 00001-00000029"/>
    <n v="-70000"/>
    <s v="MANTENIMIENTO PREVENTIVO_x000a_Servicio de refrigeración . Limpieza de aire Giuli "/>
    <n v="1"/>
    <n v="7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00"/>
    <n v="1"/>
    <s v="APERTURADO POR EMPRESA"/>
    <s v="TIERRAS FILTRANTES"/>
    <s v="CC1TIERRAS FILTRANTES"/>
    <n v="0"/>
    <n v="0"/>
    <n v="9"/>
    <n v="9"/>
    <x v="9"/>
    <s v="MANTENIMIENTO PREVENTIVO"/>
  </r>
  <r>
    <d v="2026-02-13T00:00:00"/>
    <s v="Bca Distribuciones Sa"/>
    <s v="FA-A 00001-00005785"/>
    <n v="-69635.67"/>
    <s v="INVERSION_x000a_valv esf paso total_x000a_Para bombas de piletas ._x000a_"/>
    <n v="1"/>
    <n v="39337.410000000003"/>
    <s v="UN "/>
    <s v="INVERSION"/>
    <x v="1"/>
    <s v="VARIABLE"/>
    <s v="DIRECTO"/>
    <n v="0"/>
    <s v="CC4"/>
    <s v="gastos_produccion"/>
    <n v="1"/>
    <s v="PILETAS"/>
    <n v="1"/>
    <n v="-69635.67"/>
    <n v="1"/>
    <s v="APERTURADO POR EMPRESA"/>
    <s v="PILETAS"/>
    <s v="CC4PILETAS"/>
    <n v="1"/>
    <n v="69635.67"/>
    <n v="7"/>
    <s v="CAPEX"/>
    <x v="8"/>
    <s v="INVERSION"/>
  </r>
  <r>
    <d v="2026-02-02T00:00:00"/>
    <s v="Spipperi Pablo Sebastian Y Porto Paula Gabriela S. Cap I Secc Iv"/>
    <s v="FA-A 00001-00000469"/>
    <n v="-63041"/>
    <s v="OC 0001-00004437: PERSONAL_x000a_Pantalon cargo beige t.42"/>
    <n v="2"/>
    <n v="2605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3041"/>
    <n v="2"/>
    <s v="APERTURADO POR EMPRESA"/>
    <s v="BACHAS"/>
    <s v="CC1BACHAS"/>
    <n v="3.2417236735101898E-2"/>
    <n v="2043.6150210175588"/>
    <n v="1"/>
    <n v="10"/>
    <x v="1"/>
    <s v="PERSONAL"/>
  </r>
  <r>
    <d v="2026-02-02T00:00:00"/>
    <s v="Spipperi Pablo Sebastian Y Porto Paula Gabriela S. Cap I Secc Iv"/>
    <s v="FA-A 00001-00000469"/>
    <n v="-63041"/>
    <s v="OC 0001-00004437: PERSONAL_x000a_Pantalon cargo beige t.42"/>
    <n v="2"/>
    <n v="2605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3041"/>
    <n v="2"/>
    <s v="APERTURADO POR EMPRESA"/>
    <s v="CEREAL &amp; POLVILLO"/>
    <s v="CC1CEREAL &amp; POLVILLO"/>
    <n v="7.0597149630605652E-3"/>
    <n v="445.05149098630108"/>
    <n v="2"/>
    <n v="10"/>
    <x v="4"/>
    <s v="PERSONAL"/>
  </r>
  <r>
    <d v="2026-02-02T00:00:00"/>
    <s v="Spipperi Pablo Sebastian Y Porto Paula Gabriela S. Cap I Secc Iv"/>
    <s v="FA-A 00001-00000469"/>
    <n v="-63041"/>
    <s v="OC 0001-00004437: PERSONAL_x000a_Pantalon cargo beige t.42"/>
    <n v="2"/>
    <n v="2605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3041"/>
    <n v="2"/>
    <s v="APERTURADO POR EMPRESA"/>
    <s v="COMPOST &amp; FERTILIZANTES"/>
    <s v="CC1COMPOST &amp; FERTILIZANTES"/>
    <n v="4.0653249223577111E-4"/>
    <n v="25.628214843035245"/>
    <n v="10"/>
    <n v="10"/>
    <x v="5"/>
    <s v="PERSONAL"/>
  </r>
  <r>
    <d v="2026-02-02T00:00:00"/>
    <s v="Spipperi Pablo Sebastian Y Porto Paula Gabriela S. Cap I Secc Iv"/>
    <s v="FA-A 00001-00000469"/>
    <n v="-63041"/>
    <s v="OC 0001-00004437: PERSONAL_x000a_Pantalon cargo beige t.42"/>
    <n v="2"/>
    <n v="2605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3041"/>
    <n v="2"/>
    <s v="APERTURADO POR EMPRESA"/>
    <s v="DISPOSICIÓN FINAL RESIDUOS LIQUIDOS"/>
    <s v="CC1DISPOSICIÓN FINAL RESIDUOS LIQUIDOS"/>
    <n v="5.9791078481547098E-2"/>
    <n v="3769.2893785552105"/>
    <n v="3"/>
    <n v="10"/>
    <x v="3"/>
    <s v="PERSONAL"/>
  </r>
  <r>
    <d v="2026-02-02T00:00:00"/>
    <s v="Spipperi Pablo Sebastian Y Porto Paula Gabriela S. Cap I Secc Iv"/>
    <s v="FA-A 00001-00000469"/>
    <n v="-63041"/>
    <s v="OC 0001-00004437: PERSONAL_x000a_Pantalon cargo beige t.42"/>
    <n v="2"/>
    <n v="2605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3041"/>
    <n v="2"/>
    <s v="APERTURADO POR EMPRESA"/>
    <s v="DISPOSICIÓN FINAL RESIDUOS SOLIDOS"/>
    <s v="CC1DISPOSICIÓN FINAL RESIDUOS SOLIDOS"/>
    <n v="4.8738124634855849E-3"/>
    <n v="307.25001151059473"/>
    <n v="4"/>
    <n v="10"/>
    <x v="6"/>
    <s v="PERSONAL"/>
  </r>
  <r>
    <d v="2026-02-02T00:00:00"/>
    <s v="Spipperi Pablo Sebastian Y Porto Paula Gabriela S. Cap I Secc Iv"/>
    <s v="FA-A 00001-00000469"/>
    <n v="-63041"/>
    <s v="OC 0001-00004437: PERSONAL_x000a_Pantalon cargo beige t.42"/>
    <n v="2"/>
    <n v="2605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3041"/>
    <n v="2"/>
    <s v="APERTURADO POR EMPRESA"/>
    <s v="EXPORTACION"/>
    <s v="CC1EXPORTACION"/>
    <n v="0.73411048911804788"/>
    <n v="46279.059344490859"/>
    <n v="5"/>
    <n v="10"/>
    <x v="0"/>
    <s v="PERSONAL"/>
  </r>
  <r>
    <d v="2026-02-02T00:00:00"/>
    <s v="Spipperi Pablo Sebastian Y Porto Paula Gabriela S. Cap I Secc Iv"/>
    <s v="FA-A 00001-00000469"/>
    <n v="-63041"/>
    <s v="OC 0001-00004437: PERSONAL_x000a_Pantalon cargo beige t.42"/>
    <n v="2"/>
    <n v="2605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3041"/>
    <n v="2"/>
    <s v="APERTURADO POR EMPRESA"/>
    <s v="NFU"/>
    <s v="CC1NFU"/>
    <n v="1.4065386597374174E-2"/>
    <n v="886.69603648506529"/>
    <n v="6"/>
    <n v="10"/>
    <x v="7"/>
    <s v="PERSONAL"/>
  </r>
  <r>
    <d v="2026-02-02T00:00:00"/>
    <s v="Spipperi Pablo Sebastian Y Porto Paula Gabriela S. Cap I Secc Iv"/>
    <s v="FA-A 00001-00000469"/>
    <n v="-63041"/>
    <s v="OC 0001-00004437: PERSONAL_x000a_Pantalon cargo beige t.42"/>
    <n v="2"/>
    <n v="2605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3041"/>
    <n v="2"/>
    <s v="APERTURADO POR EMPRESA"/>
    <s v="PILETAS"/>
    <s v="CC1PILETAS"/>
    <n v="0.10760032914202722"/>
    <n v="6783.2323494425382"/>
    <n v="7"/>
    <n v="10"/>
    <x v="8"/>
    <s v="PERSONAL"/>
  </r>
  <r>
    <d v="2026-02-02T00:00:00"/>
    <s v="Spipperi Pablo Sebastian Y Porto Paula Gabriela S. Cap I Secc Iv"/>
    <s v="FA-A 00001-00000469"/>
    <n v="-63041"/>
    <s v="OC 0001-00004437: PERSONAL_x000a_Pantalon cargo beige t.42"/>
    <n v="2"/>
    <n v="2605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3041"/>
    <n v="2"/>
    <s v="APERTURADO POR EMPRESA"/>
    <s v="REACTORES"/>
    <s v="CC1REACTORES"/>
    <n v="3.9675420007119738E-2"/>
    <n v="2501.1781526688355"/>
    <n v="8"/>
    <n v="10"/>
    <x v="2"/>
    <s v="PERSONAL"/>
  </r>
  <r>
    <d v="2026-02-02T00:00:00"/>
    <s v="Spipperi Pablo Sebastian Y Porto Paula Gabriela S. Cap I Secc Iv"/>
    <s v="FA-A 00001-00000469"/>
    <n v="-63041"/>
    <s v="OC 0001-00004437: PERSONAL_x000a_Pantalon cargo beige t.42"/>
    <n v="2"/>
    <n v="26050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3041"/>
    <n v="2"/>
    <s v="APERTURADO POR EMPRESA"/>
    <s v="TIERRAS FILTRANTES"/>
    <s v="CC1TIERRAS FILTRANTES"/>
    <n v="0"/>
    <n v="0"/>
    <n v="9"/>
    <n v="10"/>
    <x v="9"/>
    <s v="PERSONAL"/>
  </r>
  <r>
    <d v="2026-02-26T00:00:00"/>
    <s v="Berardi, Alberto Jose -"/>
    <s v="FA-C 00005-00000217"/>
    <n v="-59200"/>
    <s v="SERVICIOS_x000a_visita 05/02"/>
    <n v="1"/>
    <n v="592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9200"/>
    <n v="1"/>
    <s v="APERTURADO POR EMPRESA"/>
    <s v="BACHAS"/>
    <s v="CC1BACHAS"/>
    <n v="3.2417236735101898E-2"/>
    <n v="1919.1004147180324"/>
    <n v="1"/>
    <n v="13"/>
    <x v="1"/>
    <s v="SERVICIOS"/>
  </r>
  <r>
    <d v="2026-02-26T00:00:00"/>
    <s v="Berardi, Alberto Jose -"/>
    <s v="FA-C 00005-00000217"/>
    <n v="-59200"/>
    <s v="SERVICIOS_x000a_visita 05/02"/>
    <n v="1"/>
    <n v="592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9200"/>
    <n v="1"/>
    <s v="APERTURADO POR EMPRESA"/>
    <s v="CEREAL &amp; POLVILLO"/>
    <s v="CC1CEREAL &amp; POLVILLO"/>
    <n v="7.0597149630605652E-3"/>
    <n v="417.93512581318544"/>
    <n v="2"/>
    <n v="13"/>
    <x v="4"/>
    <s v="SERVICIOS"/>
  </r>
  <r>
    <d v="2026-02-26T00:00:00"/>
    <s v="Berardi, Alberto Jose -"/>
    <s v="FA-C 00005-00000217"/>
    <n v="-59200"/>
    <s v="SERVICIOS_x000a_visita 05/02"/>
    <n v="1"/>
    <n v="592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9200"/>
    <n v="1"/>
    <s v="APERTURADO POR EMPRESA"/>
    <s v="COMPOST &amp; FERTILIZANTES"/>
    <s v="CC1COMPOST &amp; FERTILIZANTES"/>
    <n v="4.0653249223577111E-4"/>
    <n v="24.06672354035765"/>
    <n v="10"/>
    <n v="13"/>
    <x v="5"/>
    <s v="SERVICIOS"/>
  </r>
  <r>
    <d v="2026-02-26T00:00:00"/>
    <s v="Berardi, Alberto Jose -"/>
    <s v="FA-C 00005-00000217"/>
    <n v="-59200"/>
    <s v="SERVICIOS_x000a_visita 05/02"/>
    <n v="1"/>
    <n v="592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9200"/>
    <n v="1"/>
    <s v="APERTURADO POR EMPRESA"/>
    <s v="DISPOSICIÓN FINAL RESIDUOS LIQUIDOS"/>
    <s v="CC1DISPOSICIÓN FINAL RESIDUOS LIQUIDOS"/>
    <n v="5.9791078481547098E-2"/>
    <n v="3539.6318461075884"/>
    <n v="3"/>
    <n v="13"/>
    <x v="3"/>
    <s v="SERVICIOS"/>
  </r>
  <r>
    <d v="2026-02-26T00:00:00"/>
    <s v="Berardi, Alberto Jose -"/>
    <s v="FA-C 00005-00000217"/>
    <n v="-59200"/>
    <s v="SERVICIOS_x000a_visita 05/02"/>
    <n v="1"/>
    <n v="592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9200"/>
    <n v="1"/>
    <s v="APERTURADO POR EMPRESA"/>
    <s v="DISPOSICIÓN FINAL RESIDUOS SOLIDOS"/>
    <s v="CC1DISPOSICIÓN FINAL RESIDUOS SOLIDOS"/>
    <n v="4.8738124634855849E-3"/>
    <n v="288.52969783834664"/>
    <n v="4"/>
    <n v="13"/>
    <x v="6"/>
    <s v="SERVICIOS"/>
  </r>
  <r>
    <d v="2026-02-26T00:00:00"/>
    <s v="Berardi, Alberto Jose -"/>
    <s v="FA-C 00005-00000217"/>
    <n v="-59200"/>
    <s v="SERVICIOS_x000a_visita 05/02"/>
    <n v="1"/>
    <n v="592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9200"/>
    <n v="1"/>
    <s v="APERTURADO POR EMPRESA"/>
    <s v="EXPORTACION"/>
    <s v="CC1EXPORTACION"/>
    <n v="0.73411048911804788"/>
    <n v="43459.340955788437"/>
    <n v="5"/>
    <n v="13"/>
    <x v="0"/>
    <s v="SERVICIOS"/>
  </r>
  <r>
    <d v="2026-02-26T00:00:00"/>
    <s v="Berardi, Alberto Jose -"/>
    <s v="FA-C 00005-00000217"/>
    <n v="-59200"/>
    <s v="SERVICIOS_x000a_visita 05/02"/>
    <n v="1"/>
    <n v="592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9200"/>
    <n v="1"/>
    <s v="APERTURADO POR EMPRESA"/>
    <s v="NFU"/>
    <s v="CC1NFU"/>
    <n v="1.4065386597374174E-2"/>
    <n v="832.6708865645511"/>
    <n v="6"/>
    <n v="13"/>
    <x v="7"/>
    <s v="SERVICIOS"/>
  </r>
  <r>
    <d v="2026-02-26T00:00:00"/>
    <s v="Berardi, Alberto Jose -"/>
    <s v="FA-C 00005-00000217"/>
    <n v="-59200"/>
    <s v="SERVICIOS_x000a_visita 05/02"/>
    <n v="1"/>
    <n v="592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9200"/>
    <n v="1"/>
    <s v="APERTURADO POR EMPRESA"/>
    <s v="PILETAS"/>
    <s v="CC1PILETAS"/>
    <n v="0.10760032914202722"/>
    <n v="6369.9394852080113"/>
    <n v="7"/>
    <n v="13"/>
    <x v="8"/>
    <s v="SERVICIOS"/>
  </r>
  <r>
    <d v="2026-02-26T00:00:00"/>
    <s v="Berardi, Alberto Jose -"/>
    <s v="FA-C 00005-00000217"/>
    <n v="-59200"/>
    <s v="SERVICIOS_x000a_visita 05/02"/>
    <n v="1"/>
    <n v="592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9200"/>
    <n v="1"/>
    <s v="APERTURADO POR EMPRESA"/>
    <s v="REACTORES"/>
    <s v="CC1REACTORES"/>
    <n v="3.9675420007119738E-2"/>
    <n v="2348.7848644214887"/>
    <n v="8"/>
    <n v="13"/>
    <x v="2"/>
    <s v="SERVICIOS"/>
  </r>
  <r>
    <d v="2026-02-26T00:00:00"/>
    <s v="Berardi, Alberto Jose -"/>
    <s v="FA-C 00005-00000217"/>
    <n v="-59200"/>
    <s v="SERVICIOS_x000a_visita 05/02"/>
    <n v="1"/>
    <n v="59200"/>
    <s v="UN "/>
    <s v="SERVICI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9200"/>
    <n v="1"/>
    <s v="APERTURADO POR EMPRESA"/>
    <s v="TIERRAS FILTRANTES"/>
    <s v="CC1TIERRAS FILTRANTES"/>
    <n v="0"/>
    <n v="0"/>
    <n v="9"/>
    <n v="13"/>
    <x v="9"/>
    <s v="SERVICIOS"/>
  </r>
  <r>
    <d v="2026-02-06T00:00:00"/>
    <s v="Mollard, Martin  Enrique"/>
    <s v="FA-A 00004-00011380"/>
    <n v="-58700"/>
    <s v="INSUMOS_x000a_diferencia de guantes EPP"/>
    <n v="1"/>
    <n v="48512.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700"/>
    <n v="1"/>
    <s v="APERTURADO POR EMPRESA"/>
    <s v="BACHAS"/>
    <s v="CC1BACHAS"/>
    <n v="3.2417236735101898E-2"/>
    <n v="1902.8917963504814"/>
    <n v="1"/>
    <n v="3"/>
    <x v="1"/>
    <s v="HIGIENE Y SEGURIDAD"/>
  </r>
  <r>
    <d v="2026-02-06T00:00:00"/>
    <s v="Mollard, Martin  Enrique"/>
    <s v="FA-A 00004-00011380"/>
    <n v="-58700"/>
    <s v="INSUMOS_x000a_diferencia de guantes EPP"/>
    <n v="1"/>
    <n v="48512.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700"/>
    <n v="1"/>
    <s v="APERTURADO POR EMPRESA"/>
    <s v="CEREAL &amp; POLVILLO"/>
    <s v="CC1CEREAL &amp; POLVILLO"/>
    <n v="7.0597149630605652E-3"/>
    <n v="414.40526833165518"/>
    <n v="2"/>
    <n v="3"/>
    <x v="4"/>
    <s v="HIGIENE Y SEGURIDAD"/>
  </r>
  <r>
    <d v="2026-02-06T00:00:00"/>
    <s v="Mollard, Martin  Enrique"/>
    <s v="FA-A 00004-00011380"/>
    <n v="-58700"/>
    <s v="INSUMOS_x000a_diferencia de guantes EPP"/>
    <n v="1"/>
    <n v="48512.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700"/>
    <n v="1"/>
    <s v="APERTURADO POR EMPRESA"/>
    <s v="COMPOST &amp; FERTILIZANTES"/>
    <s v="CC1COMPOST &amp; FERTILIZANTES"/>
    <n v="4.0653249223577111E-4"/>
    <n v="23.863457294239765"/>
    <n v="10"/>
    <n v="3"/>
    <x v="5"/>
    <s v="HIGIENE Y SEGURIDAD"/>
  </r>
  <r>
    <d v="2026-02-06T00:00:00"/>
    <s v="Mollard, Martin  Enrique"/>
    <s v="FA-A 00004-00011380"/>
    <n v="-58700"/>
    <s v="INSUMOS_x000a_diferencia de guantes EPP"/>
    <n v="1"/>
    <n v="48512.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700"/>
    <n v="1"/>
    <s v="APERTURADO POR EMPRESA"/>
    <s v="DISPOSICIÓN FINAL RESIDUOS LIQUIDOS"/>
    <s v="CC1DISPOSICIÓN FINAL RESIDUOS LIQUIDOS"/>
    <n v="5.9791078481547098E-2"/>
    <n v="3509.7363068668146"/>
    <n v="3"/>
    <n v="3"/>
    <x v="3"/>
    <s v="HIGIENE Y SEGURIDAD"/>
  </r>
  <r>
    <d v="2026-02-06T00:00:00"/>
    <s v="Mollard, Martin  Enrique"/>
    <s v="FA-A 00004-00011380"/>
    <n v="-58700"/>
    <s v="INSUMOS_x000a_diferencia de guantes EPP"/>
    <n v="1"/>
    <n v="48512.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700"/>
    <n v="1"/>
    <s v="APERTURADO POR EMPRESA"/>
    <s v="DISPOSICIÓN FINAL RESIDUOS SOLIDOS"/>
    <s v="CC1DISPOSICIÓN FINAL RESIDUOS SOLIDOS"/>
    <n v="4.8738124634855849E-3"/>
    <n v="286.09279160660384"/>
    <n v="4"/>
    <n v="3"/>
    <x v="6"/>
    <s v="HIGIENE Y SEGURIDAD"/>
  </r>
  <r>
    <d v="2026-02-06T00:00:00"/>
    <s v="Mollard, Martin  Enrique"/>
    <s v="FA-A 00004-00011380"/>
    <n v="-58700"/>
    <s v="INSUMOS_x000a_diferencia de guantes EPP"/>
    <n v="1"/>
    <n v="48512.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700"/>
    <n v="1"/>
    <s v="APERTURADO POR EMPRESA"/>
    <s v="EXPORTACION"/>
    <s v="CC1EXPORTACION"/>
    <n v="0.73411048911804788"/>
    <n v="43092.285711229408"/>
    <n v="5"/>
    <n v="3"/>
    <x v="0"/>
    <s v="HIGIENE Y SEGURIDAD"/>
  </r>
  <r>
    <d v="2026-02-06T00:00:00"/>
    <s v="Mollard, Martin  Enrique"/>
    <s v="FA-A 00004-00011380"/>
    <n v="-58700"/>
    <s v="INSUMOS_x000a_diferencia de guantes EPP"/>
    <n v="1"/>
    <n v="48512.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700"/>
    <n v="1"/>
    <s v="APERTURADO POR EMPRESA"/>
    <s v="NFU"/>
    <s v="CC1NFU"/>
    <n v="1.4065386597374174E-2"/>
    <n v="825.63819326586395"/>
    <n v="6"/>
    <n v="3"/>
    <x v="7"/>
    <s v="HIGIENE Y SEGURIDAD"/>
  </r>
  <r>
    <d v="2026-02-06T00:00:00"/>
    <s v="Mollard, Martin  Enrique"/>
    <s v="FA-A 00004-00011380"/>
    <n v="-58700"/>
    <s v="INSUMOS_x000a_diferencia de guantes EPP"/>
    <n v="1"/>
    <n v="48512.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700"/>
    <n v="1"/>
    <s v="APERTURADO POR EMPRESA"/>
    <s v="PILETAS"/>
    <s v="CC1PILETAS"/>
    <n v="0.10760032914202722"/>
    <n v="6316.1393206369976"/>
    <n v="7"/>
    <n v="3"/>
    <x v="8"/>
    <s v="HIGIENE Y SEGURIDAD"/>
  </r>
  <r>
    <d v="2026-02-06T00:00:00"/>
    <s v="Mollard, Martin  Enrique"/>
    <s v="FA-A 00004-00011380"/>
    <n v="-58700"/>
    <s v="INSUMOS_x000a_diferencia de guantes EPP"/>
    <n v="1"/>
    <n v="48512.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700"/>
    <n v="1"/>
    <s v="APERTURADO POR EMPRESA"/>
    <s v="REACTORES"/>
    <s v="CC1REACTORES"/>
    <n v="3.9675420007119738E-2"/>
    <n v="2328.9471544179287"/>
    <n v="8"/>
    <n v="3"/>
    <x v="2"/>
    <s v="HIGIENE Y SEGURIDAD"/>
  </r>
  <r>
    <d v="2026-02-06T00:00:00"/>
    <s v="Mollard, Martin  Enrique"/>
    <s v="FA-A 00004-00011380"/>
    <n v="-58700"/>
    <s v="INSUMOS_x000a_diferencia de guantes EPP"/>
    <n v="1"/>
    <n v="48512.4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700"/>
    <n v="1"/>
    <s v="APERTURADO POR EMPRESA"/>
    <s v="TIERRAS FILTRANTES"/>
    <s v="CC1TIERRAS FILTRANTES"/>
    <n v="0"/>
    <n v="0"/>
    <n v="9"/>
    <n v="3"/>
    <x v="9"/>
    <s v="HIGIENE Y SEGURIDAD"/>
  </r>
  <r>
    <d v="2026-02-05T00:00:00"/>
    <s v="Strupeni, Federico Lisandro"/>
    <s v="FA-A 00008-00000024"/>
    <n v="-49874.43"/>
    <s v="OC 0001-00004545: SERVICIOS_x000a_Servicio de monitoreo básico _x000a_Ex campo serraico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n v="13"/>
    <x v="1"/>
    <s v="SERVICIOS"/>
  </r>
  <r>
    <d v="2026-02-05T00:00:00"/>
    <s v="Strupeni, Federico Lisandro"/>
    <s v="FA-A 00008-00000024"/>
    <n v="-49874.43"/>
    <s v="OC 0001-00004545: SERVICIOS_x000a_Servicio de monitoreo básico _x000a_Ex campo serraico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n v="13"/>
    <x v="4"/>
    <s v="SERVICIOS"/>
  </r>
  <r>
    <d v="2026-02-05T00:00:00"/>
    <s v="Strupeni, Federico Lisandro"/>
    <s v="FA-A 00008-00000024"/>
    <n v="-49874.43"/>
    <s v="OC 0001-00004545: SERVICIOS_x000a_Servicio de monitoreo básico _x000a_Ex campo serraico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n v="13"/>
    <x v="5"/>
    <s v="SERVICIOS"/>
  </r>
  <r>
    <d v="2026-02-05T00:00:00"/>
    <s v="Strupeni, Federico Lisandro"/>
    <s v="FA-A 00008-00000024"/>
    <n v="-49874.43"/>
    <s v="OC 0001-00004545: SERVICIOS_x000a_Servicio de monitoreo básico _x000a_Ex campo serraico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n v="13"/>
    <x v="3"/>
    <s v="SERVICIOS"/>
  </r>
  <r>
    <d v="2026-02-05T00:00:00"/>
    <s v="Strupeni, Federico Lisandro"/>
    <s v="FA-A 00008-00000024"/>
    <n v="-49874.43"/>
    <s v="OC 0001-00004545: SERVICIOS_x000a_Servicio de monitoreo básico _x000a_Ex campo serraico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n v="13"/>
    <x v="6"/>
    <s v="SERVICIOS"/>
  </r>
  <r>
    <d v="2026-02-05T00:00:00"/>
    <s v="Strupeni, Federico Lisandro"/>
    <s v="FA-A 00008-00000024"/>
    <n v="-49874.43"/>
    <s v="OC 0001-00004545: SERVICIOS_x000a_Servicio de monitoreo básico _x000a_Ex campo serraico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n v="13"/>
    <x v="0"/>
    <s v="SERVICIOS"/>
  </r>
  <r>
    <d v="2026-02-05T00:00:00"/>
    <s v="Strupeni, Federico Lisandro"/>
    <s v="FA-A 00008-00000024"/>
    <n v="-49874.43"/>
    <s v="OC 0001-00004545: SERVICIOS_x000a_Servicio de monitoreo básico _x000a_Ex campo serraico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n v="13"/>
    <x v="7"/>
    <s v="SERVICIOS"/>
  </r>
  <r>
    <d v="2026-02-05T00:00:00"/>
    <s v="Strupeni, Federico Lisandro"/>
    <s v="FA-A 00008-00000024"/>
    <n v="-49874.43"/>
    <s v="OC 0001-00004545: SERVICIOS_x000a_Servicio de monitoreo básico _x000a_Ex campo serraico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n v="13"/>
    <x v="8"/>
    <s v="SERVICIOS"/>
  </r>
  <r>
    <d v="2026-02-05T00:00:00"/>
    <s v="Strupeni, Federico Lisandro"/>
    <s v="FA-A 00008-00000024"/>
    <n v="-49874.43"/>
    <s v="OC 0001-00004545: SERVICIOS_x000a_Servicio de monitoreo básico _x000a_Ex campo serraico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n v="13"/>
    <x v="2"/>
    <s v="SERVICIOS"/>
  </r>
  <r>
    <d v="2026-02-05T00:00:00"/>
    <s v="Strupeni, Federico Lisandro"/>
    <s v="FA-A 00008-00000024"/>
    <n v="-49874.43"/>
    <s v="OC 0001-00004545: SERVICIOS_x000a_Servicio de monitoreo básico _x000a_Ex campo serraico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n v="13"/>
    <x v="9"/>
    <s v="SERVICIOS"/>
  </r>
  <r>
    <d v="2026-02-05T00:00:00"/>
    <s v="Strupeni, Federico Lisandro"/>
    <s v="FA-A 00008-00000021"/>
    <n v="-49874.43"/>
    <s v="OC 0001-00004543: 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n v="13"/>
    <x v="1"/>
    <s v="SERVICIOS"/>
  </r>
  <r>
    <d v="2026-02-05T00:00:00"/>
    <s v="Strupeni, Federico Lisandro"/>
    <s v="FA-A 00008-00000021"/>
    <n v="-49874.43"/>
    <s v="OC 0001-00004543: 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n v="13"/>
    <x v="4"/>
    <s v="SERVICIOS"/>
  </r>
  <r>
    <d v="2026-02-05T00:00:00"/>
    <s v="Strupeni, Federico Lisandro"/>
    <s v="FA-A 00008-00000021"/>
    <n v="-49874.43"/>
    <s v="OC 0001-00004543: 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n v="13"/>
    <x v="5"/>
    <s v="SERVICIOS"/>
  </r>
  <r>
    <d v="2026-02-05T00:00:00"/>
    <s v="Strupeni, Federico Lisandro"/>
    <s v="FA-A 00008-00000021"/>
    <n v="-49874.43"/>
    <s v="OC 0001-00004543: 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n v="13"/>
    <x v="3"/>
    <s v="SERVICIOS"/>
  </r>
  <r>
    <d v="2026-02-05T00:00:00"/>
    <s v="Strupeni, Federico Lisandro"/>
    <s v="FA-A 00008-00000021"/>
    <n v="-49874.43"/>
    <s v="OC 0001-00004543: 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n v="13"/>
    <x v="6"/>
    <s v="SERVICIOS"/>
  </r>
  <r>
    <d v="2026-02-05T00:00:00"/>
    <s v="Strupeni, Federico Lisandro"/>
    <s v="FA-A 00008-00000021"/>
    <n v="-49874.43"/>
    <s v="OC 0001-00004543: 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n v="13"/>
    <x v="0"/>
    <s v="SERVICIOS"/>
  </r>
  <r>
    <d v="2026-02-05T00:00:00"/>
    <s v="Strupeni, Federico Lisandro"/>
    <s v="FA-A 00008-00000021"/>
    <n v="-49874.43"/>
    <s v="OC 0001-00004543: 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n v="13"/>
    <x v="7"/>
    <s v="SERVICIOS"/>
  </r>
  <r>
    <d v="2026-02-05T00:00:00"/>
    <s v="Strupeni, Federico Lisandro"/>
    <s v="FA-A 00008-00000021"/>
    <n v="-49874.43"/>
    <s v="OC 0001-00004543: 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n v="13"/>
    <x v="8"/>
    <s v="SERVICIOS"/>
  </r>
  <r>
    <d v="2026-02-05T00:00:00"/>
    <s v="Strupeni, Federico Lisandro"/>
    <s v="FA-A 00008-00000021"/>
    <n v="-49874.43"/>
    <s v="OC 0001-00004543: 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n v="13"/>
    <x v="2"/>
    <s v="SERVICIOS"/>
  </r>
  <r>
    <d v="2026-02-05T00:00:00"/>
    <s v="Strupeni, Federico Lisandro"/>
    <s v="FA-A 00008-00000021"/>
    <n v="-49874.43"/>
    <s v="OC 0001-00004543: 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n v="13"/>
    <x v="9"/>
    <s v="SERVICIOS"/>
  </r>
  <r>
    <d v="2026-02-26T00:00:00"/>
    <s v="Tisone Emanuel (W)"/>
    <s v="OCOM/2026/0167"/>
    <n v="-48400"/>
    <s v="REPOSICION_x000a_100 remitos R, x triplicado del nª 0003-10201 al 103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BACHAS"/>
    <s v="CC1BACHAS"/>
    <n v="3.2417236735101898E-2"/>
    <n v="1568.994257978932"/>
    <n v="1"/>
    <n v="12"/>
    <x v="1"/>
    <s v="REPOSICION"/>
  </r>
  <r>
    <d v="2026-02-26T00:00:00"/>
    <s v="Tisone Emanuel (W)"/>
    <s v="OCOM/2026/0167"/>
    <n v="-48400"/>
    <s v="REPOSICION_x000a_100 remitos R, x triplicado del nª 0003-10201 al 103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CEREAL &amp; POLVILLO"/>
    <s v="CC1CEREAL &amp; POLVILLO"/>
    <n v="7.0597149630605652E-3"/>
    <n v="341.69020421213133"/>
    <n v="2"/>
    <n v="12"/>
    <x v="4"/>
    <s v="REPOSICION"/>
  </r>
  <r>
    <d v="2026-02-26T00:00:00"/>
    <s v="Tisone Emanuel (W)"/>
    <s v="OCOM/2026/0167"/>
    <n v="-48400"/>
    <s v="REPOSICION_x000a_100 remitos R, x triplicado del nª 0003-10201 al 103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COMPOST &amp; FERTILIZANTES"/>
    <s v="CC1COMPOST &amp; FERTILIZANTES"/>
    <n v="4.0653249223577111E-4"/>
    <n v="19.676172624211322"/>
    <n v="10"/>
    <n v="12"/>
    <x v="5"/>
    <s v="REPOSICION"/>
  </r>
  <r>
    <d v="2026-02-26T00:00:00"/>
    <s v="Tisone Emanuel (W)"/>
    <s v="OCOM/2026/0167"/>
    <n v="-48400"/>
    <s v="REPOSICION_x000a_100 remitos R, x triplicado del nª 0003-10201 al 103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DISPOSICIÓN FINAL RESIDUOS LIQUIDOS"/>
    <s v="CC1DISPOSICIÓN FINAL RESIDUOS LIQUIDOS"/>
    <n v="5.9791078481547098E-2"/>
    <n v="2893.8881985068797"/>
    <n v="3"/>
    <n v="12"/>
    <x v="3"/>
    <s v="REPOSICION"/>
  </r>
  <r>
    <d v="2026-02-26T00:00:00"/>
    <s v="Tisone Emanuel (W)"/>
    <s v="OCOM/2026/0167"/>
    <n v="-48400"/>
    <s v="REPOSICION_x000a_100 remitos R, x triplicado del nª 0003-10201 al 103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DISPOSICIÓN FINAL RESIDUOS SOLIDOS"/>
    <s v="CC1DISPOSICIÓN FINAL RESIDUOS SOLIDOS"/>
    <n v="4.8738124634855849E-3"/>
    <n v="235.8925232327023"/>
    <n v="4"/>
    <n v="12"/>
    <x v="6"/>
    <s v="REPOSICION"/>
  </r>
  <r>
    <d v="2026-02-26T00:00:00"/>
    <s v="Tisone Emanuel (W)"/>
    <s v="OCOM/2026/0167"/>
    <n v="-48400"/>
    <s v="REPOSICION_x000a_100 remitos R, x triplicado del nª 0003-10201 al 103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EXPORTACION"/>
    <s v="CC1EXPORTACION"/>
    <n v="0.73411048911804788"/>
    <n v="35530.947673313516"/>
    <n v="5"/>
    <n v="12"/>
    <x v="0"/>
    <s v="REPOSICION"/>
  </r>
  <r>
    <d v="2026-02-26T00:00:00"/>
    <s v="Tisone Emanuel (W)"/>
    <s v="OCOM/2026/0167"/>
    <n v="-48400"/>
    <s v="REPOSICION_x000a_100 remitos R, x triplicado del nª 0003-10201 al 103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NFU"/>
    <s v="CC1NFU"/>
    <n v="1.4065386597374174E-2"/>
    <n v="680.76471131290998"/>
    <n v="6"/>
    <n v="12"/>
    <x v="7"/>
    <s v="REPOSICION"/>
  </r>
  <r>
    <d v="2026-02-26T00:00:00"/>
    <s v="Tisone Emanuel (W)"/>
    <s v="OCOM/2026/0167"/>
    <n v="-48400"/>
    <s v="REPOSICION_x000a_100 remitos R, x triplicado del nª 0003-10201 al 103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PILETAS"/>
    <s v="CC1PILETAS"/>
    <n v="0.10760032914202722"/>
    <n v="5207.8559304741175"/>
    <n v="7"/>
    <n v="12"/>
    <x v="8"/>
    <s v="REPOSICION"/>
  </r>
  <r>
    <d v="2026-02-26T00:00:00"/>
    <s v="Tisone Emanuel (W)"/>
    <s v="OCOM/2026/0167"/>
    <n v="-48400"/>
    <s v="REPOSICION_x000a_100 remitos R, x triplicado del nª 0003-10201 al 103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REACTORES"/>
    <s v="CC1REACTORES"/>
    <n v="3.9675420007119738E-2"/>
    <n v="1920.2903283445953"/>
    <n v="8"/>
    <n v="12"/>
    <x v="2"/>
    <s v="REPOSICION"/>
  </r>
  <r>
    <d v="2026-02-26T00:00:00"/>
    <s v="Tisone Emanuel (W)"/>
    <s v="OCOM/2026/0167"/>
    <n v="-48400"/>
    <s v="REPOSICION_x000a_100 remitos R, x triplicado del nª 0003-10201 al 103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TIERRAS FILTRANTES"/>
    <s v="CC1TIERRAS FILTRANTES"/>
    <n v="0"/>
    <n v="0"/>
    <n v="9"/>
    <n v="12"/>
    <x v="9"/>
    <s v="REPOSICION"/>
  </r>
  <r>
    <d v="2026-02-13T00:00:00"/>
    <s v="Tisone Emanuel (W)"/>
    <s v="OCOM/2026/0141"/>
    <n v="-48400"/>
    <s v="REPOSICION_x000a_100 remitos     &quot;R&quot; x triplicados del 3 nª 3-10001 l 101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BACHAS"/>
    <s v="CC1BACHAS"/>
    <n v="3.2417236735101898E-2"/>
    <n v="1568.994257978932"/>
    <n v="1"/>
    <n v="12"/>
    <x v="1"/>
    <s v="REPOSICION"/>
  </r>
  <r>
    <d v="2026-02-13T00:00:00"/>
    <s v="Tisone Emanuel (W)"/>
    <s v="OCOM/2026/0141"/>
    <n v="-48400"/>
    <s v="REPOSICION_x000a_100 remitos     &quot;R&quot; x triplicados del 3 nª 3-10001 l 101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CEREAL &amp; POLVILLO"/>
    <s v="CC1CEREAL &amp; POLVILLO"/>
    <n v="7.0597149630605652E-3"/>
    <n v="341.69020421213133"/>
    <n v="2"/>
    <n v="12"/>
    <x v="4"/>
    <s v="REPOSICION"/>
  </r>
  <r>
    <d v="2026-02-13T00:00:00"/>
    <s v="Tisone Emanuel (W)"/>
    <s v="OCOM/2026/0141"/>
    <n v="-48400"/>
    <s v="REPOSICION_x000a_100 remitos     &quot;R&quot; x triplicados del 3 nª 3-10001 l 101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COMPOST &amp; FERTILIZANTES"/>
    <s v="CC1COMPOST &amp; FERTILIZANTES"/>
    <n v="4.0653249223577111E-4"/>
    <n v="19.676172624211322"/>
    <n v="10"/>
    <n v="12"/>
    <x v="5"/>
    <s v="REPOSICION"/>
  </r>
  <r>
    <d v="2026-02-13T00:00:00"/>
    <s v="Tisone Emanuel (W)"/>
    <s v="OCOM/2026/0141"/>
    <n v="-48400"/>
    <s v="REPOSICION_x000a_100 remitos     &quot;R&quot; x triplicados del 3 nª 3-10001 l 101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DISPOSICIÓN FINAL RESIDUOS LIQUIDOS"/>
    <s v="CC1DISPOSICIÓN FINAL RESIDUOS LIQUIDOS"/>
    <n v="5.9791078481547098E-2"/>
    <n v="2893.8881985068797"/>
    <n v="3"/>
    <n v="12"/>
    <x v="3"/>
    <s v="REPOSICION"/>
  </r>
  <r>
    <d v="2026-02-13T00:00:00"/>
    <s v="Tisone Emanuel (W)"/>
    <s v="OCOM/2026/0141"/>
    <n v="-48400"/>
    <s v="REPOSICION_x000a_100 remitos     &quot;R&quot; x triplicados del 3 nª 3-10001 l 101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DISPOSICIÓN FINAL RESIDUOS SOLIDOS"/>
    <s v="CC1DISPOSICIÓN FINAL RESIDUOS SOLIDOS"/>
    <n v="4.8738124634855849E-3"/>
    <n v="235.8925232327023"/>
    <n v="4"/>
    <n v="12"/>
    <x v="6"/>
    <s v="REPOSICION"/>
  </r>
  <r>
    <d v="2026-02-13T00:00:00"/>
    <s v="Tisone Emanuel (W)"/>
    <s v="OCOM/2026/0141"/>
    <n v="-48400"/>
    <s v="REPOSICION_x000a_100 remitos     &quot;R&quot; x triplicados del 3 nª 3-10001 l 101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EXPORTACION"/>
    <s v="CC1EXPORTACION"/>
    <n v="0.73411048911804788"/>
    <n v="35530.947673313516"/>
    <n v="5"/>
    <n v="12"/>
    <x v="0"/>
    <s v="REPOSICION"/>
  </r>
  <r>
    <d v="2026-02-13T00:00:00"/>
    <s v="Tisone Emanuel (W)"/>
    <s v="OCOM/2026/0141"/>
    <n v="-48400"/>
    <s v="REPOSICION_x000a_100 remitos     &quot;R&quot; x triplicados del 3 nª 3-10001 l 101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NFU"/>
    <s v="CC1NFU"/>
    <n v="1.4065386597374174E-2"/>
    <n v="680.76471131290998"/>
    <n v="6"/>
    <n v="12"/>
    <x v="7"/>
    <s v="REPOSICION"/>
  </r>
  <r>
    <d v="2026-02-13T00:00:00"/>
    <s v="Tisone Emanuel (W)"/>
    <s v="OCOM/2026/0141"/>
    <n v="-48400"/>
    <s v="REPOSICION_x000a_100 remitos     &quot;R&quot; x triplicados del 3 nª 3-10001 l 101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PILETAS"/>
    <s v="CC1PILETAS"/>
    <n v="0.10760032914202722"/>
    <n v="5207.8559304741175"/>
    <n v="7"/>
    <n v="12"/>
    <x v="8"/>
    <s v="REPOSICION"/>
  </r>
  <r>
    <d v="2026-02-13T00:00:00"/>
    <s v="Tisone Emanuel (W)"/>
    <s v="OCOM/2026/0141"/>
    <n v="-48400"/>
    <s v="REPOSICION_x000a_100 remitos     &quot;R&quot; x triplicados del 3 nª 3-10001 l 101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REACTORES"/>
    <s v="CC1REACTORES"/>
    <n v="3.9675420007119738E-2"/>
    <n v="1920.2903283445953"/>
    <n v="8"/>
    <n v="12"/>
    <x v="2"/>
    <s v="REPOSICION"/>
  </r>
  <r>
    <d v="2026-02-13T00:00:00"/>
    <s v="Tisone Emanuel (W)"/>
    <s v="OCOM/2026/0141"/>
    <n v="-48400"/>
    <s v="REPOSICION_x000a_100 remitos     &quot;R&quot; x triplicados del 3 nª 3-10001 l 10100"/>
    <n v="1"/>
    <n v="4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00"/>
    <n v="1"/>
    <s v="APERTURADO POR EMPRESA"/>
    <s v="TIERRAS FILTRANTES"/>
    <s v="CC1TIERRAS FILTRANTES"/>
    <n v="0"/>
    <n v="0"/>
    <n v="9"/>
    <n v="12"/>
    <x v="9"/>
    <s v="REPOSICION"/>
  </r>
  <r>
    <d v="2026-02-03T00:00:00"/>
    <s v="Gomeria Donatti S. R. L."/>
    <s v="FA-A 00003-00023887"/>
    <n v="-42000"/>
    <s v="OC 0001-00004466: REPARACIONES_x000a_Parche yale _x000a_Parche camión  (Rey Rolando)"/>
    <n v="1"/>
    <n v="34710.74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2000"/>
    <n v="1"/>
    <s v="APERTURADO POR EMPRESA"/>
    <s v="BACHAS"/>
    <s v="CC1BACHAS"/>
    <n v="3.2417236735101898E-2"/>
    <n v="1361.5239428742798"/>
    <n v="1"/>
    <n v="11"/>
    <x v="1"/>
    <s v="REPARACIONES"/>
  </r>
  <r>
    <d v="2026-02-03T00:00:00"/>
    <s v="Gomeria Donatti S. R. L."/>
    <s v="FA-A 00003-00023887"/>
    <n v="-42000"/>
    <s v="OC 0001-00004466: REPARACIONES_x000a_Parche yale _x000a_Parche camión  (Rey Rolando)"/>
    <n v="1"/>
    <n v="34710.74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2000"/>
    <n v="1"/>
    <s v="APERTURADO POR EMPRESA"/>
    <s v="CEREAL &amp; POLVILLO"/>
    <s v="CC1CEREAL &amp; POLVILLO"/>
    <n v="7.0597149630605652E-3"/>
    <n v="296.50802844854371"/>
    <n v="2"/>
    <n v="11"/>
    <x v="4"/>
    <s v="REPARACIONES"/>
  </r>
  <r>
    <d v="2026-02-03T00:00:00"/>
    <s v="Gomeria Donatti S. R. L."/>
    <s v="FA-A 00003-00023887"/>
    <n v="-42000"/>
    <s v="OC 0001-00004466: REPARACIONES_x000a_Parche yale _x000a_Parche camión  (Rey Rolando)"/>
    <n v="1"/>
    <n v="34710.74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2000"/>
    <n v="1"/>
    <s v="APERTURADO POR EMPRESA"/>
    <s v="COMPOST &amp; FERTILIZANTES"/>
    <s v="CC1COMPOST &amp; FERTILIZANTES"/>
    <n v="4.0653249223577111E-4"/>
    <n v="17.074364673902387"/>
    <n v="10"/>
    <n v="11"/>
    <x v="5"/>
    <s v="REPARACIONES"/>
  </r>
  <r>
    <d v="2026-02-03T00:00:00"/>
    <s v="Gomeria Donatti S. R. L."/>
    <s v="FA-A 00003-00023887"/>
    <n v="-42000"/>
    <s v="OC 0001-00004466: REPARACIONES_x000a_Parche yale _x000a_Parche camión  (Rey Rolando)"/>
    <n v="1"/>
    <n v="34710.74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2000"/>
    <n v="1"/>
    <s v="APERTURADO POR EMPRESA"/>
    <s v="DISPOSICIÓN FINAL RESIDUOS LIQUIDOS"/>
    <s v="CC1DISPOSICIÓN FINAL RESIDUOS LIQUIDOS"/>
    <n v="5.9791078481547098E-2"/>
    <n v="2511.2252962249781"/>
    <n v="3"/>
    <n v="11"/>
    <x v="3"/>
    <s v="REPARACIONES"/>
  </r>
  <r>
    <d v="2026-02-03T00:00:00"/>
    <s v="Gomeria Donatti S. R. L."/>
    <s v="FA-A 00003-00023887"/>
    <n v="-42000"/>
    <s v="OC 0001-00004466: REPARACIONES_x000a_Parche yale _x000a_Parche camión  (Rey Rolando)"/>
    <n v="1"/>
    <n v="34710.74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2000"/>
    <n v="1"/>
    <s v="APERTURADO POR EMPRESA"/>
    <s v="DISPOSICIÓN FINAL RESIDUOS SOLIDOS"/>
    <s v="CC1DISPOSICIÓN FINAL RESIDUOS SOLIDOS"/>
    <n v="4.8738124634855849E-3"/>
    <n v="204.70012346639456"/>
    <n v="4"/>
    <n v="11"/>
    <x v="6"/>
    <s v="REPARACIONES"/>
  </r>
  <r>
    <d v="2026-02-03T00:00:00"/>
    <s v="Gomeria Donatti S. R. L."/>
    <s v="FA-A 00003-00023887"/>
    <n v="-42000"/>
    <s v="OC 0001-00004466: REPARACIONES_x000a_Parche yale _x000a_Parche camión  (Rey Rolando)"/>
    <n v="1"/>
    <n v="34710.74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2000"/>
    <n v="1"/>
    <s v="APERTURADO POR EMPRESA"/>
    <s v="EXPORTACION"/>
    <s v="CC1EXPORTACION"/>
    <n v="0.73411048911804788"/>
    <n v="30832.640542958012"/>
    <n v="5"/>
    <n v="11"/>
    <x v="0"/>
    <s v="REPARACIONES"/>
  </r>
  <r>
    <d v="2026-02-03T00:00:00"/>
    <s v="Gomeria Donatti S. R. L."/>
    <s v="FA-A 00003-00023887"/>
    <n v="-42000"/>
    <s v="OC 0001-00004466: REPARACIONES_x000a_Parche yale _x000a_Parche camión  (Rey Rolando)"/>
    <n v="1"/>
    <n v="34710.74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2000"/>
    <n v="1"/>
    <s v="APERTURADO POR EMPRESA"/>
    <s v="NFU"/>
    <s v="CC1NFU"/>
    <n v="1.4065386597374174E-2"/>
    <n v="590.74623708971524"/>
    <n v="6"/>
    <n v="11"/>
    <x v="7"/>
    <s v="REPARACIONES"/>
  </r>
  <r>
    <d v="2026-02-03T00:00:00"/>
    <s v="Gomeria Donatti S. R. L."/>
    <s v="FA-A 00003-00023887"/>
    <n v="-42000"/>
    <s v="OC 0001-00004466: REPARACIONES_x000a_Parche yale _x000a_Parche camión  (Rey Rolando)"/>
    <n v="1"/>
    <n v="34710.74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2000"/>
    <n v="1"/>
    <s v="APERTURADO POR EMPRESA"/>
    <s v="PILETAS"/>
    <s v="CC1PILETAS"/>
    <n v="0.10760032914202722"/>
    <n v="4519.2138239651431"/>
    <n v="7"/>
    <n v="11"/>
    <x v="8"/>
    <s v="REPARACIONES"/>
  </r>
  <r>
    <d v="2026-02-03T00:00:00"/>
    <s v="Gomeria Donatti S. R. L."/>
    <s v="FA-A 00003-00023887"/>
    <n v="-42000"/>
    <s v="OC 0001-00004466: REPARACIONES_x000a_Parche yale _x000a_Parche camión  (Rey Rolando)"/>
    <n v="1"/>
    <n v="34710.74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2000"/>
    <n v="1"/>
    <s v="APERTURADO POR EMPRESA"/>
    <s v="REACTORES"/>
    <s v="CC1REACTORES"/>
    <n v="3.9675420007119738E-2"/>
    <n v="1666.3676402990291"/>
    <n v="8"/>
    <n v="11"/>
    <x v="2"/>
    <s v="REPARACIONES"/>
  </r>
  <r>
    <d v="2026-02-03T00:00:00"/>
    <s v="Gomeria Donatti S. R. L."/>
    <s v="FA-A 00003-00023887"/>
    <n v="-42000"/>
    <s v="OC 0001-00004466: REPARACIONES_x000a_Parche yale _x000a_Parche camión  (Rey Rolando)"/>
    <n v="1"/>
    <n v="34710.74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2000"/>
    <n v="1"/>
    <s v="APERTURADO POR EMPRESA"/>
    <s v="TIERRAS FILTRANTES"/>
    <s v="CC1TIERRAS FILTRANTES"/>
    <n v="0"/>
    <n v="0"/>
    <n v="9"/>
    <n v="11"/>
    <x v="9"/>
    <s v="REPARACIONES"/>
  </r>
  <r>
    <d v="2026-02-06T00:00:00"/>
    <s v="Pascual Materiales S. R. L."/>
    <s v="FA-A 00001-00000458"/>
    <n v="-40080.21"/>
    <s v="OC 0001-00004558: INVERSION_x000a_Agregado x cambio de $ "/>
    <n v="1"/>
    <n v="33124.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80.21"/>
    <n v="1"/>
    <s v="APERTURADO POR EMPRESA"/>
    <s v="BACHAS"/>
    <s v="CC1BACHAS"/>
    <n v="3.2417236735101898E-2"/>
    <n v="1299.2896559625983"/>
    <n v="1"/>
    <s v="CAPEX"/>
    <x v="1"/>
    <s v="INVERSION"/>
  </r>
  <r>
    <d v="2026-02-06T00:00:00"/>
    <s v="Pascual Materiales S. R. L."/>
    <s v="FA-A 00001-00000458"/>
    <n v="-40080.21"/>
    <s v="OC 0001-00004558: INVERSION_x000a_Agregado x cambio de $ "/>
    <n v="1"/>
    <n v="33124.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80.21"/>
    <n v="1"/>
    <s v="APERTURADO POR EMPRESA"/>
    <s v="CEREAL &amp; POLVILLO"/>
    <s v="CC1CEREAL &amp; POLVILLO"/>
    <n v="7.0597149630605652E-3"/>
    <n v="282.95485825960969"/>
    <n v="2"/>
    <s v="CAPEX"/>
    <x v="4"/>
    <s v="INVERSION"/>
  </r>
  <r>
    <d v="2026-02-06T00:00:00"/>
    <s v="Pascual Materiales S. R. L."/>
    <s v="FA-A 00001-00000458"/>
    <n v="-40080.21"/>
    <s v="OC 0001-00004558: INVERSION_x000a_Agregado x cambio de $ "/>
    <n v="1"/>
    <n v="33124.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80.21"/>
    <n v="1"/>
    <s v="APERTURADO POR EMPRESA"/>
    <s v="COMPOST &amp; FERTILIZANTES"/>
    <s v="CC1COMPOST &amp; FERTILIZANTES"/>
    <n v="4.0653249223577111E-4"/>
    <n v="16.293907660633074"/>
    <n v="10"/>
    <s v="CAPEX"/>
    <x v="5"/>
    <s v="INVERSION"/>
  </r>
  <r>
    <d v="2026-02-06T00:00:00"/>
    <s v="Pascual Materiales S. R. L."/>
    <s v="FA-A 00001-00000458"/>
    <n v="-40080.21"/>
    <s v="OC 0001-00004558: INVERSION_x000a_Agregado x cambio de $ "/>
    <n v="1"/>
    <n v="33124.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80.21"/>
    <n v="1"/>
    <s v="APERTURADO POR EMPRESA"/>
    <s v="DISPOSICIÓN FINAL RESIDUOS LIQUIDOS"/>
    <s v="CC1DISPOSICIÓN FINAL RESIDUOS LIQUIDOS"/>
    <n v="5.9791078481547098E-2"/>
    <n v="2396.4389816668886"/>
    <n v="3"/>
    <s v="CAPEX"/>
    <x v="3"/>
    <s v="INVERSION"/>
  </r>
  <r>
    <d v="2026-02-06T00:00:00"/>
    <s v="Pascual Materiales S. R. L."/>
    <s v="FA-A 00001-00000458"/>
    <n v="-40080.21"/>
    <s v="OC 0001-00004558: INVERSION_x000a_Agregado x cambio de $ "/>
    <n v="1"/>
    <n v="33124.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80.21"/>
    <n v="1"/>
    <s v="APERTURADO POR EMPRESA"/>
    <s v="DISPOSICIÓN FINAL RESIDUOS SOLIDOS"/>
    <s v="CC1DISPOSICIÓN FINAL RESIDUOS SOLIDOS"/>
    <n v="4.8738124634855849E-3"/>
    <n v="195.34342703711957"/>
    <n v="4"/>
    <s v="CAPEX"/>
    <x v="6"/>
    <s v="INVERSION"/>
  </r>
  <r>
    <d v="2026-02-06T00:00:00"/>
    <s v="Pascual Materiales S. R. L."/>
    <s v="FA-A 00001-00000458"/>
    <n v="-40080.21"/>
    <s v="OC 0001-00004558: INVERSION_x000a_Agregado x cambio de $ "/>
    <n v="1"/>
    <n v="33124.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80.21"/>
    <n v="1"/>
    <s v="APERTURADO POR EMPRESA"/>
    <s v="EXPORTACION"/>
    <s v="CC1EXPORTACION"/>
    <n v="0.73411048911804788"/>
    <n v="29423.302567054074"/>
    <n v="5"/>
    <s v="CAPEX"/>
    <x v="0"/>
    <s v="INVERSION"/>
  </r>
  <r>
    <d v="2026-02-06T00:00:00"/>
    <s v="Pascual Materiales S. R. L."/>
    <s v="FA-A 00001-00000458"/>
    <n v="-40080.21"/>
    <s v="OC 0001-00004558: INVERSION_x000a_Agregado x cambio de $ "/>
    <n v="1"/>
    <n v="33124.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80.21"/>
    <n v="1"/>
    <s v="APERTURADO POR EMPRESA"/>
    <s v="NFU"/>
    <s v="CC1NFU"/>
    <n v="1.4065386597374174E-2"/>
    <n v="563.74364855394231"/>
    <n v="6"/>
    <s v="CAPEX"/>
    <x v="7"/>
    <s v="INVERSION"/>
  </r>
  <r>
    <d v="2026-02-06T00:00:00"/>
    <s v="Pascual Materiales S. R. L."/>
    <s v="FA-A 00001-00000458"/>
    <n v="-40080.21"/>
    <s v="OC 0001-00004558: INVERSION_x000a_Agregado x cambio de $ "/>
    <n v="1"/>
    <n v="33124.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80.21"/>
    <n v="1"/>
    <s v="APERTURADO POR EMPRESA"/>
    <s v="PILETAS"/>
    <s v="CC1PILETAS"/>
    <n v="0.10760032914202722"/>
    <n v="4312.6437880815711"/>
    <n v="7"/>
    <s v="CAPEX"/>
    <x v="8"/>
    <s v="INVERSION"/>
  </r>
  <r>
    <d v="2026-02-06T00:00:00"/>
    <s v="Pascual Materiales S. R. L."/>
    <s v="FA-A 00001-00000458"/>
    <n v="-40080.21"/>
    <s v="OC 0001-00004558: INVERSION_x000a_Agregado x cambio de $ "/>
    <n v="1"/>
    <n v="33124.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80.21"/>
    <n v="1"/>
    <s v="APERTURADO POR EMPRESA"/>
    <s v="REACTORES"/>
    <s v="CC1REACTORES"/>
    <n v="3.9675420007119738E-2"/>
    <n v="1590.1991657235606"/>
    <n v="8"/>
    <s v="CAPEX"/>
    <x v="2"/>
    <s v="INVERSION"/>
  </r>
  <r>
    <d v="2026-02-06T00:00:00"/>
    <s v="Pascual Materiales S. R. L."/>
    <s v="FA-A 00001-00000458"/>
    <n v="-40080.21"/>
    <s v="OC 0001-00004558: INVERSION_x000a_Agregado x cambio de $ "/>
    <n v="1"/>
    <n v="33124.14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80.21"/>
    <n v="1"/>
    <s v="APERTURADO POR EMPRESA"/>
    <s v="TIERRAS FILTRANTES"/>
    <s v="CC1TIERRAS FILTRANTES"/>
    <n v="0"/>
    <n v="0"/>
    <n v="9"/>
    <s v="CAPEX"/>
    <x v="9"/>
    <s v="INVERSION"/>
  </r>
  <r>
    <d v="2026-02-25T00:00:00"/>
    <s v="Salinas, Santiago Francisco"/>
    <s v="FA-C 00002-00000528"/>
    <n v="-40000"/>
    <s v="SERVICIOS_x000a_asesoramiento Técnico Profesional SENASA, Direccion Técnica 02-2026"/>
    <n v="1"/>
    <n v="4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BACHAS"/>
    <s v="CC1BACHAS"/>
    <n v="3.2417236735101898E-2"/>
    <n v="1296.6894694040759"/>
    <n v="1"/>
    <n v="13"/>
    <x v="1"/>
    <s v="SERVICIOS"/>
  </r>
  <r>
    <d v="2026-02-25T00:00:00"/>
    <s v="Salinas, Santiago Francisco"/>
    <s v="FA-C 00002-00000528"/>
    <n v="-40000"/>
    <s v="SERVICIOS_x000a_asesoramiento Técnico Profesional SENASA, Direccion Técnica 02-2026"/>
    <n v="1"/>
    <n v="4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EREAL &amp; POLVILLO"/>
    <s v="CC1CEREAL &amp; POLVILLO"/>
    <n v="7.0597149630605652E-3"/>
    <n v="282.38859852242263"/>
    <n v="2"/>
    <n v="13"/>
    <x v="4"/>
    <s v="SERVICIOS"/>
  </r>
  <r>
    <d v="2026-02-25T00:00:00"/>
    <s v="Salinas, Santiago Francisco"/>
    <s v="FA-C 00002-00000528"/>
    <n v="-40000"/>
    <s v="SERVICIOS_x000a_asesoramiento Técnico Profesional SENASA, Direccion Técnica 02-2026"/>
    <n v="1"/>
    <n v="4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OMPOST &amp; FERTILIZANTES"/>
    <s v="CC1COMPOST &amp; FERTILIZANTES"/>
    <n v="4.0653249223577111E-4"/>
    <n v="16.261299689430846"/>
    <n v="10"/>
    <n v="13"/>
    <x v="5"/>
    <s v="SERVICIOS"/>
  </r>
  <r>
    <d v="2026-02-25T00:00:00"/>
    <s v="Salinas, Santiago Francisco"/>
    <s v="FA-C 00002-00000528"/>
    <n v="-40000"/>
    <s v="SERVICIOS_x000a_asesoramiento Técnico Profesional SENASA, Direccion Técnica 02-2026"/>
    <n v="1"/>
    <n v="4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LIQUIDOS"/>
    <s v="CC1DISPOSICIÓN FINAL RESIDUOS LIQUIDOS"/>
    <n v="5.9791078481547098E-2"/>
    <n v="2391.6431392618838"/>
    <n v="3"/>
    <n v="13"/>
    <x v="3"/>
    <s v="SERVICIOS"/>
  </r>
  <r>
    <d v="2026-02-25T00:00:00"/>
    <s v="Salinas, Santiago Francisco"/>
    <s v="FA-C 00002-00000528"/>
    <n v="-40000"/>
    <s v="SERVICIOS_x000a_asesoramiento Técnico Profesional SENASA, Direccion Técnica 02-2026"/>
    <n v="1"/>
    <n v="4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SOLIDOS"/>
    <s v="CC1DISPOSICIÓN FINAL RESIDUOS SOLIDOS"/>
    <n v="4.8738124634855849E-3"/>
    <n v="194.9524985394234"/>
    <n v="4"/>
    <n v="13"/>
    <x v="6"/>
    <s v="SERVICIOS"/>
  </r>
  <r>
    <d v="2026-02-25T00:00:00"/>
    <s v="Salinas, Santiago Francisco"/>
    <s v="FA-C 00002-00000528"/>
    <n v="-40000"/>
    <s v="SERVICIOS_x000a_asesoramiento Técnico Profesional SENASA, Direccion Técnica 02-2026"/>
    <n v="1"/>
    <n v="4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EXPORTACION"/>
    <s v="CC1EXPORTACION"/>
    <n v="0.73411048911804788"/>
    <n v="29364.419564721917"/>
    <n v="5"/>
    <n v="13"/>
    <x v="0"/>
    <s v="SERVICIOS"/>
  </r>
  <r>
    <d v="2026-02-25T00:00:00"/>
    <s v="Salinas, Santiago Francisco"/>
    <s v="FA-C 00002-00000528"/>
    <n v="-40000"/>
    <s v="SERVICIOS_x000a_asesoramiento Técnico Profesional SENASA, Direccion Técnica 02-2026"/>
    <n v="1"/>
    <n v="4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NFU"/>
    <s v="CC1NFU"/>
    <n v="1.4065386597374174E-2"/>
    <n v="562.61546389496698"/>
    <n v="6"/>
    <n v="13"/>
    <x v="7"/>
    <s v="SERVICIOS"/>
  </r>
  <r>
    <d v="2026-02-25T00:00:00"/>
    <s v="Salinas, Santiago Francisco"/>
    <s v="FA-C 00002-00000528"/>
    <n v="-40000"/>
    <s v="SERVICIOS_x000a_asesoramiento Técnico Profesional SENASA, Direccion Técnica 02-2026"/>
    <n v="1"/>
    <n v="4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PILETAS"/>
    <s v="CC1PILETAS"/>
    <n v="0.10760032914202722"/>
    <n v="4304.013165681089"/>
    <n v="7"/>
    <n v="13"/>
    <x v="8"/>
    <s v="SERVICIOS"/>
  </r>
  <r>
    <d v="2026-02-25T00:00:00"/>
    <s v="Salinas, Santiago Francisco"/>
    <s v="FA-C 00002-00000528"/>
    <n v="-40000"/>
    <s v="SERVICIOS_x000a_asesoramiento Técnico Profesional SENASA, Direccion Técnica 02-2026"/>
    <n v="1"/>
    <n v="4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REACTORES"/>
    <s v="CC1REACTORES"/>
    <n v="3.9675420007119738E-2"/>
    <n v="1587.0168002847895"/>
    <n v="8"/>
    <n v="13"/>
    <x v="2"/>
    <s v="SERVICIOS"/>
  </r>
  <r>
    <d v="2026-02-25T00:00:00"/>
    <s v="Salinas, Santiago Francisco"/>
    <s v="FA-C 00002-00000528"/>
    <n v="-40000"/>
    <s v="SERVICIOS_x000a_asesoramiento Técnico Profesional SENASA, Direccion Técnica 02-2026"/>
    <n v="1"/>
    <n v="4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TIERRAS FILTRANTES"/>
    <s v="CC1TIERRAS FILTRANTES"/>
    <n v="0"/>
    <n v="0"/>
    <n v="9"/>
    <n v="13"/>
    <x v="9"/>
    <s v="SERVICIOS"/>
  </r>
  <r>
    <d v="2026-02-18T00:00:00"/>
    <s v="Cornaglia, Adrian Claudio"/>
    <s v="OCOM/2026/0142"/>
    <n v="-36600"/>
    <s v="HONORARIOS_x000a_Gasto Tomi. B"/>
    <n v="1"/>
    <n v="366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600"/>
    <n v="1"/>
    <s v="APERTURADO POR EMPRESA"/>
    <s v="BACHAS"/>
    <s v="CC1BACHAS"/>
    <n v="3.2417236735101898E-2"/>
    <n v="1186.4708645047294"/>
    <n v="1"/>
    <n v="13"/>
    <x v="1"/>
    <s v="SERVICIOS"/>
  </r>
  <r>
    <d v="2026-02-18T00:00:00"/>
    <s v="Cornaglia, Adrian Claudio"/>
    <s v="OCOM/2026/0142"/>
    <n v="-36600"/>
    <s v="HONORARIOS_x000a_Gasto Tomi. B"/>
    <n v="1"/>
    <n v="366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600"/>
    <n v="1"/>
    <s v="APERTURADO POR EMPRESA"/>
    <s v="CEREAL &amp; POLVILLO"/>
    <s v="CC1CEREAL &amp; POLVILLO"/>
    <n v="7.0597149630605652E-3"/>
    <n v="258.38556764801666"/>
    <n v="2"/>
    <n v="13"/>
    <x v="4"/>
    <s v="SERVICIOS"/>
  </r>
  <r>
    <d v="2026-02-18T00:00:00"/>
    <s v="Cornaglia, Adrian Claudio"/>
    <s v="OCOM/2026/0142"/>
    <n v="-36600"/>
    <s v="HONORARIOS_x000a_Gasto Tomi. B"/>
    <n v="1"/>
    <n v="366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600"/>
    <n v="1"/>
    <s v="APERTURADO POR EMPRESA"/>
    <s v="COMPOST &amp; FERTILIZANTES"/>
    <s v="CC1COMPOST &amp; FERTILIZANTES"/>
    <n v="4.0653249223577111E-4"/>
    <n v="14.879089215829223"/>
    <n v="10"/>
    <n v="13"/>
    <x v="5"/>
    <s v="SERVICIOS"/>
  </r>
  <r>
    <d v="2026-02-18T00:00:00"/>
    <s v="Cornaglia, Adrian Claudio"/>
    <s v="OCOM/2026/0142"/>
    <n v="-36600"/>
    <s v="HONORARIOS_x000a_Gasto Tomi. B"/>
    <n v="1"/>
    <n v="366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600"/>
    <n v="1"/>
    <s v="APERTURADO POR EMPRESA"/>
    <s v="DISPOSICIÓN FINAL RESIDUOS LIQUIDOS"/>
    <s v="CC1DISPOSICIÓN FINAL RESIDUOS LIQUIDOS"/>
    <n v="5.9791078481547098E-2"/>
    <n v="2188.3534724246238"/>
    <n v="3"/>
    <n v="13"/>
    <x v="3"/>
    <s v="SERVICIOS"/>
  </r>
  <r>
    <d v="2026-02-18T00:00:00"/>
    <s v="Cornaglia, Adrian Claudio"/>
    <s v="OCOM/2026/0142"/>
    <n v="-36600"/>
    <s v="HONORARIOS_x000a_Gasto Tomi. B"/>
    <n v="1"/>
    <n v="366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600"/>
    <n v="1"/>
    <s v="APERTURADO POR EMPRESA"/>
    <s v="DISPOSICIÓN FINAL RESIDUOS SOLIDOS"/>
    <s v="CC1DISPOSICIÓN FINAL RESIDUOS SOLIDOS"/>
    <n v="4.8738124634855849E-3"/>
    <n v="178.38153616357241"/>
    <n v="4"/>
    <n v="13"/>
    <x v="6"/>
    <s v="SERVICIOS"/>
  </r>
  <r>
    <d v="2026-02-18T00:00:00"/>
    <s v="Cornaglia, Adrian Claudio"/>
    <s v="OCOM/2026/0142"/>
    <n v="-36600"/>
    <s v="HONORARIOS_x000a_Gasto Tomi. B"/>
    <n v="1"/>
    <n v="366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600"/>
    <n v="1"/>
    <s v="APERTURADO POR EMPRESA"/>
    <s v="EXPORTACION"/>
    <s v="CC1EXPORTACION"/>
    <n v="0.73411048911804788"/>
    <n v="26868.443901720551"/>
    <n v="5"/>
    <n v="13"/>
    <x v="0"/>
    <s v="SERVICIOS"/>
  </r>
  <r>
    <d v="2026-02-18T00:00:00"/>
    <s v="Cornaglia, Adrian Claudio"/>
    <s v="OCOM/2026/0142"/>
    <n v="-36600"/>
    <s v="HONORARIOS_x000a_Gasto Tomi. B"/>
    <n v="1"/>
    <n v="366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600"/>
    <n v="1"/>
    <s v="APERTURADO POR EMPRESA"/>
    <s v="NFU"/>
    <s v="CC1NFU"/>
    <n v="1.4065386597374174E-2"/>
    <n v="514.79314946389479"/>
    <n v="6"/>
    <n v="13"/>
    <x v="7"/>
    <s v="SERVICIOS"/>
  </r>
  <r>
    <d v="2026-02-18T00:00:00"/>
    <s v="Cornaglia, Adrian Claudio"/>
    <s v="OCOM/2026/0142"/>
    <n v="-36600"/>
    <s v="HONORARIOS_x000a_Gasto Tomi. B"/>
    <n v="1"/>
    <n v="366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600"/>
    <n v="1"/>
    <s v="APERTURADO POR EMPRESA"/>
    <s v="PILETAS"/>
    <s v="CC1PILETAS"/>
    <n v="0.10760032914202722"/>
    <n v="3938.1720465981962"/>
    <n v="7"/>
    <n v="13"/>
    <x v="8"/>
    <s v="SERVICIOS"/>
  </r>
  <r>
    <d v="2026-02-18T00:00:00"/>
    <s v="Cornaglia, Adrian Claudio"/>
    <s v="OCOM/2026/0142"/>
    <n v="-36600"/>
    <s v="HONORARIOS_x000a_Gasto Tomi. B"/>
    <n v="1"/>
    <n v="366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600"/>
    <n v="1"/>
    <s v="APERTURADO POR EMPRESA"/>
    <s v="REACTORES"/>
    <s v="CC1REACTORES"/>
    <n v="3.9675420007119738E-2"/>
    <n v="1452.1203722605824"/>
    <n v="8"/>
    <n v="13"/>
    <x v="2"/>
    <s v="SERVICIOS"/>
  </r>
  <r>
    <d v="2026-02-18T00:00:00"/>
    <s v="Cornaglia, Adrian Claudio"/>
    <s v="OCOM/2026/0142"/>
    <n v="-36600"/>
    <s v="HONORARIOS_x000a_Gasto Tomi. B"/>
    <n v="1"/>
    <n v="366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600"/>
    <n v="1"/>
    <s v="APERTURADO POR EMPRESA"/>
    <s v="TIERRAS FILTRANTES"/>
    <s v="CC1TIERRAS FILTRANTES"/>
    <n v="0"/>
    <n v="0"/>
    <n v="9"/>
    <n v="13"/>
    <x v="9"/>
    <s v="SERVICIOS"/>
  </r>
  <r>
    <d v="2026-02-05T00:00:00"/>
    <s v="Trimerce Repuestos S. R. L."/>
    <s v="FA-A 00001-00007469"/>
    <n v="-36300"/>
    <s v="OC 0001-00004520: REPARACIONES_x000a_Registro embrague 1114"/>
    <n v="1"/>
    <n v="3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BACHAS"/>
    <s v="CC1BACHAS"/>
    <n v="3.2417236735101898E-2"/>
    <n v="1176.7456934841989"/>
    <n v="1"/>
    <n v="11"/>
    <x v="1"/>
    <s v="REPARACIONES"/>
  </r>
  <r>
    <d v="2026-02-05T00:00:00"/>
    <s v="Trimerce Repuestos S. R. L."/>
    <s v="FA-A 00001-00007469"/>
    <n v="-36300"/>
    <s v="OC 0001-00004520: REPARACIONES_x000a_Registro embrague 1114"/>
    <n v="1"/>
    <n v="3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CEREAL &amp; POLVILLO"/>
    <s v="CC1CEREAL &amp; POLVILLO"/>
    <n v="7.0597149630605652E-3"/>
    <n v="256.26765315909853"/>
    <n v="2"/>
    <n v="11"/>
    <x v="4"/>
    <s v="REPARACIONES"/>
  </r>
  <r>
    <d v="2026-02-05T00:00:00"/>
    <s v="Trimerce Repuestos S. R. L."/>
    <s v="FA-A 00001-00007469"/>
    <n v="-36300"/>
    <s v="OC 0001-00004520: REPARACIONES_x000a_Registro embrague 1114"/>
    <n v="1"/>
    <n v="3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COMPOST &amp; FERTILIZANTES"/>
    <s v="CC1COMPOST &amp; FERTILIZANTES"/>
    <n v="4.0653249223577111E-4"/>
    <n v="14.757129468158491"/>
    <n v="10"/>
    <n v="11"/>
    <x v="5"/>
    <s v="REPARACIONES"/>
  </r>
  <r>
    <d v="2026-02-05T00:00:00"/>
    <s v="Trimerce Repuestos S. R. L."/>
    <s v="FA-A 00001-00007469"/>
    <n v="-36300"/>
    <s v="OC 0001-00004520: REPARACIONES_x000a_Registro embrague 1114"/>
    <n v="1"/>
    <n v="3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DISPOSICIÓN FINAL RESIDUOS LIQUIDOS"/>
    <s v="CC1DISPOSICIÓN FINAL RESIDUOS LIQUIDOS"/>
    <n v="5.9791078481547098E-2"/>
    <n v="2170.4161488801597"/>
    <n v="3"/>
    <n v="11"/>
    <x v="3"/>
    <s v="REPARACIONES"/>
  </r>
  <r>
    <d v="2026-02-05T00:00:00"/>
    <s v="Trimerce Repuestos S. R. L."/>
    <s v="FA-A 00001-00007469"/>
    <n v="-36300"/>
    <s v="OC 0001-00004520: REPARACIONES_x000a_Registro embrague 1114"/>
    <n v="1"/>
    <n v="3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DISPOSICIÓN FINAL RESIDUOS SOLIDOS"/>
    <s v="CC1DISPOSICIÓN FINAL RESIDUOS SOLIDOS"/>
    <n v="4.8738124634855849E-3"/>
    <n v="176.91939242452673"/>
    <n v="4"/>
    <n v="11"/>
    <x v="6"/>
    <s v="REPARACIONES"/>
  </r>
  <r>
    <d v="2026-02-05T00:00:00"/>
    <s v="Trimerce Repuestos S. R. L."/>
    <s v="FA-A 00001-00007469"/>
    <n v="-36300"/>
    <s v="OC 0001-00004520: REPARACIONES_x000a_Registro embrague 1114"/>
    <n v="1"/>
    <n v="3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EXPORTACION"/>
    <s v="CC1EXPORTACION"/>
    <n v="0.73411048911804788"/>
    <n v="26648.210754985139"/>
    <n v="5"/>
    <n v="11"/>
    <x v="0"/>
    <s v="REPARACIONES"/>
  </r>
  <r>
    <d v="2026-02-05T00:00:00"/>
    <s v="Trimerce Repuestos S. R. L."/>
    <s v="FA-A 00001-00007469"/>
    <n v="-36300"/>
    <s v="OC 0001-00004520: REPARACIONES_x000a_Registro embrague 1114"/>
    <n v="1"/>
    <n v="3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NFU"/>
    <s v="CC1NFU"/>
    <n v="1.4065386597374174E-2"/>
    <n v="510.57353348468251"/>
    <n v="6"/>
    <n v="11"/>
    <x v="7"/>
    <s v="REPARACIONES"/>
  </r>
  <r>
    <d v="2026-02-05T00:00:00"/>
    <s v="Trimerce Repuestos S. R. L."/>
    <s v="FA-A 00001-00007469"/>
    <n v="-36300"/>
    <s v="OC 0001-00004520: REPARACIONES_x000a_Registro embrague 1114"/>
    <n v="1"/>
    <n v="3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PILETAS"/>
    <s v="CC1PILETAS"/>
    <n v="0.10760032914202722"/>
    <n v="3905.8919478555881"/>
    <n v="7"/>
    <n v="11"/>
    <x v="8"/>
    <s v="REPARACIONES"/>
  </r>
  <r>
    <d v="2026-02-05T00:00:00"/>
    <s v="Trimerce Repuestos S. R. L."/>
    <s v="FA-A 00001-00007469"/>
    <n v="-36300"/>
    <s v="OC 0001-00004520: REPARACIONES_x000a_Registro embrague 1114"/>
    <n v="1"/>
    <n v="3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REACTORES"/>
    <s v="CC1REACTORES"/>
    <n v="3.9675420007119738E-2"/>
    <n v="1440.2177462584466"/>
    <n v="8"/>
    <n v="11"/>
    <x v="2"/>
    <s v="REPARACIONES"/>
  </r>
  <r>
    <d v="2026-02-05T00:00:00"/>
    <s v="Trimerce Repuestos S. R. L."/>
    <s v="FA-A 00001-00007469"/>
    <n v="-36300"/>
    <s v="OC 0001-00004520: REPARACIONES_x000a_Registro embrague 1114"/>
    <n v="1"/>
    <n v="3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300"/>
    <n v="1"/>
    <s v="APERTURADO POR EMPRESA"/>
    <s v="TIERRAS FILTRANTES"/>
    <s v="CC1TIERRAS FILTRANTES"/>
    <n v="0"/>
    <n v="0"/>
    <n v="9"/>
    <n v="11"/>
    <x v="9"/>
    <s v="REPARACIONES"/>
  </r>
  <r>
    <d v="2026-02-28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BACHAS"/>
    <s v="CC1BACHAS"/>
    <n v="3.2417236735101898E-2"/>
    <n v="1063.6578389614285"/>
    <n v="1"/>
    <n v="4"/>
    <x v="1"/>
    <s v="IMPUESTOS"/>
  </r>
  <r>
    <d v="2026-02-28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EREAL &amp; POLVILLO"/>
    <s v="CC1CEREAL &amp; POLVILLO"/>
    <n v="7.0597149630605652E-3"/>
    <n v="231.63976691331209"/>
    <n v="2"/>
    <n v="4"/>
    <x v="4"/>
    <s v="IMPUESTOS"/>
  </r>
  <r>
    <d v="2026-02-28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OMPOST &amp; FERTILIZANTES"/>
    <s v="CC1COMPOST &amp; FERTILIZANTES"/>
    <n v="4.0653249223577111E-4"/>
    <n v="13.33893680366908"/>
    <n v="10"/>
    <n v="4"/>
    <x v="5"/>
    <s v="IMPUESTOS"/>
  </r>
  <r>
    <d v="2026-02-28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LIQUIDOS"/>
    <s v="CC1DISPOSICIÓN FINAL RESIDUOS LIQUIDOS"/>
    <n v="5.9791078481547098E-2"/>
    <n v="1961.8343736864977"/>
    <n v="3"/>
    <n v="4"/>
    <x v="3"/>
    <s v="IMPUESTOS"/>
  </r>
  <r>
    <d v="2026-02-28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SOLIDOS"/>
    <s v="CC1DISPOSICIÓN FINAL RESIDUOS SOLIDOS"/>
    <n v="4.8738124634855849E-3"/>
    <n v="159.91704890753263"/>
    <n v="4"/>
    <n v="4"/>
    <x v="6"/>
    <s v="IMPUESTOS"/>
  </r>
  <r>
    <d v="2026-02-28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EXPORTACION"/>
    <s v="CC1EXPORTACION"/>
    <n v="0.73411048911804788"/>
    <n v="24087.258972591935"/>
    <n v="5"/>
    <n v="4"/>
    <x v="0"/>
    <s v="IMPUESTOS"/>
  </r>
  <r>
    <d v="2026-02-28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NFU"/>
    <s v="CC1NFU"/>
    <n v="1.4065386597374174E-2"/>
    <n v="461.5062916858767"/>
    <n v="6"/>
    <n v="4"/>
    <x v="7"/>
    <s v="IMPUESTOS"/>
  </r>
  <r>
    <d v="2026-02-28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PILETAS"/>
    <s v="CC1PILETAS"/>
    <n v="0.10760032914202722"/>
    <n v="3530.5271236403346"/>
    <n v="7"/>
    <n v="4"/>
    <x v="8"/>
    <s v="IMPUESTOS"/>
  </r>
  <r>
    <d v="2026-02-28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REACTORES"/>
    <s v="CC1REACTORES"/>
    <n v="3.9675420007119738E-2"/>
    <n v="1301.8096468094091"/>
    <n v="8"/>
    <n v="4"/>
    <x v="2"/>
    <s v="IMPUESTOS"/>
  </r>
  <r>
    <d v="2026-02-28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TIERRAS FILTRANTES"/>
    <s v="CC1TIERRAS FILTRANTES"/>
    <n v="0"/>
    <n v="0"/>
    <n v="9"/>
    <n v="4"/>
    <x v="9"/>
    <s v="IMPUESTOS"/>
  </r>
  <r>
    <d v="2026-02-26T00:00:00"/>
    <s v="Bunge Argentina S A"/>
    <s v="FA-A 02619-00300700"/>
    <n v="-28733.439999999999"/>
    <s v="MATERIA PRIMA_x000a_RESIDUO SUCATA GR "/>
    <n v="235520"/>
    <n v="0.1"/>
    <s v="UN "/>
    <s v="MATERIA PRIMA"/>
    <x v="0"/>
    <s v="VARIABLE"/>
    <s v="DIRECTO"/>
    <n v="0"/>
    <s v="CC2"/>
    <s v="gastos_produccion"/>
    <n v="1"/>
    <s v="DISPOSICIÓN FINAL RESIDUOS SOLIDOS"/>
    <n v="1"/>
    <n v="-28733.439999999999"/>
    <n v="235520"/>
    <s v="APERTURADO POR EMPRESA"/>
    <s v="DISPOSICIÓN FINAL RESIDUOS SOLIDOS"/>
    <s v="CC2DISPOSICIÓN FINAL RESIDUOS SOLIDOS"/>
    <n v="1"/>
    <n v="28733.439999999999"/>
    <n v="4"/>
    <n v="8"/>
    <x v="6"/>
    <s v="M.PRIMAS"/>
  </r>
  <r>
    <d v="2026-02-02T00:00:00"/>
    <s v="Acosta, Roberto Maximiliano"/>
    <s v="FA-C 00001-00000676"/>
    <n v="-27000"/>
    <s v="OC 0001-00004470: PRODUCTO_x000a_Bolsa residuos 15u 46x60 y 15u 60x90"/>
    <n v="1"/>
    <n v="27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BACHAS"/>
    <s v="CC1BACHAS"/>
    <n v="3.2417236735101898E-2"/>
    <n v="875.26539184775129"/>
    <n v="1"/>
    <n v="5"/>
    <x v="1"/>
    <s v="INSUMOS"/>
  </r>
  <r>
    <d v="2026-02-02T00:00:00"/>
    <s v="Acosta, Roberto Maximiliano"/>
    <s v="FA-C 00001-00000676"/>
    <n v="-27000"/>
    <s v="OC 0001-00004470: PRODUCTO_x000a_Bolsa residuos 15u 46x60 y 15u 60x90"/>
    <n v="1"/>
    <n v="27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EREAL &amp; POLVILLO"/>
    <s v="CC1CEREAL &amp; POLVILLO"/>
    <n v="7.0597149630605652E-3"/>
    <n v="190.61230400263526"/>
    <n v="2"/>
    <n v="5"/>
    <x v="4"/>
    <s v="INSUMOS"/>
  </r>
  <r>
    <d v="2026-02-02T00:00:00"/>
    <s v="Acosta, Roberto Maximiliano"/>
    <s v="FA-C 00001-00000676"/>
    <n v="-27000"/>
    <s v="OC 0001-00004470: PRODUCTO_x000a_Bolsa residuos 15u 46x60 y 15u 60x90"/>
    <n v="1"/>
    <n v="27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OMPOST &amp; FERTILIZANTES"/>
    <s v="CC1COMPOST &amp; FERTILIZANTES"/>
    <n v="4.0653249223577111E-4"/>
    <n v="10.97637729036582"/>
    <n v="10"/>
    <n v="5"/>
    <x v="5"/>
    <s v="INSUMOS"/>
  </r>
  <r>
    <d v="2026-02-02T00:00:00"/>
    <s v="Acosta, Roberto Maximiliano"/>
    <s v="FA-C 00001-00000676"/>
    <n v="-27000"/>
    <s v="OC 0001-00004470: PRODUCTO_x000a_Bolsa residuos 15u 46x60 y 15u 60x90"/>
    <n v="1"/>
    <n v="27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LIQUIDOS"/>
    <s v="CC1DISPOSICIÓN FINAL RESIDUOS LIQUIDOS"/>
    <n v="5.9791078481547098E-2"/>
    <n v="1614.3591190017717"/>
    <n v="3"/>
    <n v="5"/>
    <x v="3"/>
    <s v="INSUMOS"/>
  </r>
  <r>
    <d v="2026-02-02T00:00:00"/>
    <s v="Acosta, Roberto Maximiliano"/>
    <s v="FA-C 00001-00000676"/>
    <n v="-27000"/>
    <s v="OC 0001-00004470: PRODUCTO_x000a_Bolsa residuos 15u 46x60 y 15u 60x90"/>
    <n v="1"/>
    <n v="27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SOLIDOS"/>
    <s v="CC1DISPOSICIÓN FINAL RESIDUOS SOLIDOS"/>
    <n v="4.8738124634855849E-3"/>
    <n v="131.59293651411079"/>
    <n v="4"/>
    <n v="5"/>
    <x v="6"/>
    <s v="INSUMOS"/>
  </r>
  <r>
    <d v="2026-02-02T00:00:00"/>
    <s v="Acosta, Roberto Maximiliano"/>
    <s v="FA-C 00001-00000676"/>
    <n v="-27000"/>
    <s v="OC 0001-00004470: PRODUCTO_x000a_Bolsa residuos 15u 46x60 y 15u 60x90"/>
    <n v="1"/>
    <n v="27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EXPORTACION"/>
    <s v="CC1EXPORTACION"/>
    <n v="0.73411048911804788"/>
    <n v="19820.983206187291"/>
    <n v="5"/>
    <n v="5"/>
    <x v="0"/>
    <s v="INSUMOS"/>
  </r>
  <r>
    <d v="2026-02-02T00:00:00"/>
    <s v="Acosta, Roberto Maximiliano"/>
    <s v="FA-C 00001-00000676"/>
    <n v="-27000"/>
    <s v="OC 0001-00004470: PRODUCTO_x000a_Bolsa residuos 15u 46x60 y 15u 60x90"/>
    <n v="1"/>
    <n v="27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NFU"/>
    <s v="CC1NFU"/>
    <n v="1.4065386597374174E-2"/>
    <n v="379.76543812910268"/>
    <n v="6"/>
    <n v="5"/>
    <x v="7"/>
    <s v="INSUMOS"/>
  </r>
  <r>
    <d v="2026-02-02T00:00:00"/>
    <s v="Acosta, Roberto Maximiliano"/>
    <s v="FA-C 00001-00000676"/>
    <n v="-27000"/>
    <s v="OC 0001-00004470: PRODUCTO_x000a_Bolsa residuos 15u 46x60 y 15u 60x90"/>
    <n v="1"/>
    <n v="27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PILETAS"/>
    <s v="CC1PILETAS"/>
    <n v="0.10760032914202722"/>
    <n v="2905.208886834735"/>
    <n v="7"/>
    <n v="5"/>
    <x v="8"/>
    <s v="INSUMOS"/>
  </r>
  <r>
    <d v="2026-02-02T00:00:00"/>
    <s v="Acosta, Roberto Maximiliano"/>
    <s v="FA-C 00001-00000676"/>
    <n v="-27000"/>
    <s v="OC 0001-00004470: PRODUCTO_x000a_Bolsa residuos 15u 46x60 y 15u 60x90"/>
    <n v="1"/>
    <n v="27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REACTORES"/>
    <s v="CC1REACTORES"/>
    <n v="3.9675420007119738E-2"/>
    <n v="1071.236340192233"/>
    <n v="8"/>
    <n v="5"/>
    <x v="2"/>
    <s v="INSUMOS"/>
  </r>
  <r>
    <d v="2026-02-02T00:00:00"/>
    <s v="Acosta, Roberto Maximiliano"/>
    <s v="FA-C 00001-00000676"/>
    <n v="-27000"/>
    <s v="OC 0001-00004470: PRODUCTO_x000a_Bolsa residuos 15u 46x60 y 15u 60x90"/>
    <n v="1"/>
    <n v="27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TIERRAS FILTRANTES"/>
    <s v="CC1TIERRAS FILTRANTES"/>
    <n v="0"/>
    <n v="0"/>
    <n v="9"/>
    <n v="5"/>
    <x v="9"/>
    <s v="INSUMOS"/>
  </r>
  <r>
    <d v="2026-02-23T00:00:00"/>
    <s v="American Express Argentina S. A."/>
    <s v="OCOM/2026/0162"/>
    <n v="-25198.74"/>
    <s v="PERSONAL_x000a_B. FERREYRA"/>
    <n v="1"/>
    <n v="25198.74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198.74"/>
    <n v="1"/>
    <s v="APERTURADO POR EMPRESA"/>
    <s v="BACHAS"/>
    <s v="CC1BACHAS"/>
    <n v="3.2417236735101898E-2"/>
    <n v="816.87352000628164"/>
    <n v="1"/>
    <n v="10"/>
    <x v="1"/>
    <s v="PERSONAL"/>
  </r>
  <r>
    <d v="2026-02-23T00:00:00"/>
    <s v="American Express Argentina S. A."/>
    <s v="OCOM/2026/0162"/>
    <n v="-25198.74"/>
    <s v="PERSONAL_x000a_B. FERREYRA"/>
    <n v="1"/>
    <n v="25198.74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198.74"/>
    <n v="1"/>
    <s v="APERTURADO POR EMPRESA"/>
    <s v="CEREAL &amp; POLVILLO"/>
    <s v="CC1CEREAL &amp; POLVILLO"/>
    <n v="7.0597149630605652E-3"/>
    <n v="177.8959218282728"/>
    <n v="2"/>
    <n v="10"/>
    <x v="4"/>
    <s v="PERSONAL"/>
  </r>
  <r>
    <d v="2026-02-23T00:00:00"/>
    <s v="American Express Argentina S. A."/>
    <s v="OCOM/2026/0162"/>
    <n v="-25198.74"/>
    <s v="PERSONAL_x000a_B. FERREYRA"/>
    <n v="1"/>
    <n v="25198.74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198.74"/>
    <n v="1"/>
    <s v="APERTURADO POR EMPRESA"/>
    <s v="COMPOST &amp; FERTILIZANTES"/>
    <s v="CC1COMPOST &amp; FERTILIZANTES"/>
    <n v="4.0653249223577111E-4"/>
    <n v="10.244106573401215"/>
    <n v="10"/>
    <n v="10"/>
    <x v="5"/>
    <s v="PERSONAL"/>
  </r>
  <r>
    <d v="2026-02-23T00:00:00"/>
    <s v="American Express Argentina S. A."/>
    <s v="OCOM/2026/0162"/>
    <n v="-25198.74"/>
    <s v="PERSONAL_x000a_B. FERREYRA"/>
    <n v="1"/>
    <n v="25198.74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198.74"/>
    <n v="1"/>
    <s v="APERTURADO POR EMPRESA"/>
    <s v="DISPOSICIÓN FINAL RESIDUOS LIQUIDOS"/>
    <s v="CC1DISPOSICIÓN FINAL RESIDUOS LIQUIDOS"/>
    <n v="5.9791078481547098E-2"/>
    <n v="1506.6598409761002"/>
    <n v="3"/>
    <n v="10"/>
    <x v="3"/>
    <s v="PERSONAL"/>
  </r>
  <r>
    <d v="2026-02-23T00:00:00"/>
    <s v="American Express Argentina S. A."/>
    <s v="OCOM/2026/0162"/>
    <n v="-25198.74"/>
    <s v="PERSONAL_x000a_B. FERREYRA"/>
    <n v="1"/>
    <n v="25198.74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198.74"/>
    <n v="1"/>
    <s v="APERTURADO POR EMPRESA"/>
    <s v="DISPOSICIÓN FINAL RESIDUOS SOLIDOS"/>
    <s v="CC1DISPOSICIÓN FINAL RESIDUOS SOLIDOS"/>
    <n v="4.8738124634855849E-3"/>
    <n v="122.81393307613276"/>
    <n v="4"/>
    <n v="10"/>
    <x v="6"/>
    <s v="PERSONAL"/>
  </r>
  <r>
    <d v="2026-02-23T00:00:00"/>
    <s v="American Express Argentina S. A."/>
    <s v="OCOM/2026/0162"/>
    <n v="-25198.74"/>
    <s v="PERSONAL_x000a_B. FERREYRA"/>
    <n v="1"/>
    <n v="25198.74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198.74"/>
    <n v="1"/>
    <s v="APERTURADO POR EMPRESA"/>
    <s v="EXPORTACION"/>
    <s v="CC1EXPORTACION"/>
    <n v="0.73411048911804788"/>
    <n v="18498.659346558517"/>
    <n v="5"/>
    <n v="10"/>
    <x v="0"/>
    <s v="PERSONAL"/>
  </r>
  <r>
    <d v="2026-02-23T00:00:00"/>
    <s v="American Express Argentina S. A."/>
    <s v="OCOM/2026/0162"/>
    <n v="-25198.74"/>
    <s v="PERSONAL_x000a_B. FERREYRA"/>
    <n v="1"/>
    <n v="25198.74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198.74"/>
    <n v="1"/>
    <s v="APERTURADO POR EMPRESA"/>
    <s v="NFU"/>
    <s v="CC1NFU"/>
    <n v="1.4065386597374174E-2"/>
    <n v="354.43001986671652"/>
    <n v="6"/>
    <n v="10"/>
    <x v="7"/>
    <s v="PERSONAL"/>
  </r>
  <r>
    <d v="2026-02-23T00:00:00"/>
    <s v="American Express Argentina S. A."/>
    <s v="OCOM/2026/0162"/>
    <n v="-25198.74"/>
    <s v="PERSONAL_x000a_B. FERREYRA"/>
    <n v="1"/>
    <n v="25198.74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198.74"/>
    <n v="1"/>
    <s v="APERTURADO POR EMPRESA"/>
    <s v="PILETAS"/>
    <s v="CC1PILETAS"/>
    <n v="0.10760032914202722"/>
    <n v="2711.392717964367"/>
    <n v="7"/>
    <n v="10"/>
    <x v="8"/>
    <s v="PERSONAL"/>
  </r>
  <r>
    <d v="2026-02-23T00:00:00"/>
    <s v="American Express Argentina S. A."/>
    <s v="OCOM/2026/0162"/>
    <n v="-25198.74"/>
    <s v="PERSONAL_x000a_B. FERREYRA"/>
    <n v="1"/>
    <n v="25198.74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198.74"/>
    <n v="1"/>
    <s v="APERTURADO POR EMPRESA"/>
    <s v="REACTORES"/>
    <s v="CC1REACTORES"/>
    <n v="3.9675420007119738E-2"/>
    <n v="999.77059315020847"/>
    <n v="8"/>
    <n v="10"/>
    <x v="2"/>
    <s v="PERSONAL"/>
  </r>
  <r>
    <d v="2026-02-23T00:00:00"/>
    <s v="American Express Argentina S. A."/>
    <s v="OCOM/2026/0162"/>
    <n v="-25198.74"/>
    <s v="PERSONAL_x000a_B. FERREYRA"/>
    <n v="1"/>
    <n v="25198.74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198.74"/>
    <n v="1"/>
    <s v="APERTURADO POR EMPRESA"/>
    <s v="TIERRAS FILTRANTES"/>
    <s v="CC1TIERRAS FILTRANTES"/>
    <n v="0"/>
    <n v="0"/>
    <n v="9"/>
    <n v="10"/>
    <x v="9"/>
    <s v="PERSONAL"/>
  </r>
  <r>
    <d v="2026-02-03T00:00:00"/>
    <s v="Bunge Argentina S A"/>
    <s v="FA-A 02619-00297554"/>
    <n v="-23974.22"/>
    <s v="OC 0001-00004496: MATERIA PRIMA_x000a_Residuo sucata_x000a_venta de residuo de solidos orgánicos "/>
    <n v="196510"/>
    <n v="0.1"/>
    <s v="UN "/>
    <s v="MATERIA PRIMA"/>
    <x v="0"/>
    <s v="VARIABLE"/>
    <s v="DIRECTO"/>
    <n v="0"/>
    <s v="CC2"/>
    <s v="gastos_produccion"/>
    <n v="1"/>
    <s v="DISPOSICIÓN FINAL RESIDUOS SOLIDOS"/>
    <n v="1"/>
    <n v="-23974.22"/>
    <n v="196510"/>
    <s v="APERTURADO POR EMPRESA"/>
    <s v="DISPOSICIÓN FINAL RESIDUOS SOLIDOS"/>
    <s v="CC2DISPOSICIÓN FINAL RESIDUOS SOLIDOS"/>
    <n v="1"/>
    <n v="23974.22"/>
    <n v="4"/>
    <n v="8"/>
    <x v="6"/>
    <s v="M.PRIMAS"/>
  </r>
  <r>
    <d v="2026-02-03T00:00:00"/>
    <s v="Bunge Argentina S A"/>
    <s v="FA-A 02619-00297502"/>
    <n v="-23974.22"/>
    <s v="MATERIA PRIMA_x000a_Residuo sucata . _x000a_Venta de residuo orgánico  "/>
    <n v="196.51"/>
    <n v="100"/>
    <s v="UN "/>
    <s v="MATERIA PRIMA"/>
    <x v="0"/>
    <s v="VARIABLE"/>
    <s v="DIRECTO"/>
    <n v="0"/>
    <s v="CC2"/>
    <s v="gastos_produccion"/>
    <n v="1"/>
    <s v="DISPOSICIÓN FINAL RESIDUOS SOLIDOS"/>
    <n v="1"/>
    <n v="-23974.22"/>
    <n v="196.51"/>
    <s v="APERTURADO POR EMPRESA"/>
    <s v="DISPOSICIÓN FINAL RESIDUOS SOLIDOS"/>
    <s v="CC2DISPOSICIÓN FINAL RESIDUOS SOLIDOS"/>
    <n v="1"/>
    <n v="23974.22"/>
    <n v="4"/>
    <n v="8"/>
    <x v="6"/>
    <s v="M.PRIMAS"/>
  </r>
  <r>
    <d v="2026-02-26T00:00:00"/>
    <s v="Bunge Argentina S A"/>
    <s v="FA-A 02619-00300707"/>
    <n v="-23441.08"/>
    <s v="MATERIA PRIMA_x000a_RESIDUO SUCATA GR "/>
    <n v="192140"/>
    <n v="0.1"/>
    <s v="UN "/>
    <s v="MATERIA PRIMA"/>
    <x v="0"/>
    <s v="VARIABLE"/>
    <s v="DIRECTO"/>
    <n v="0"/>
    <s v="CC2"/>
    <s v="gastos_produccion"/>
    <n v="1"/>
    <s v="DISPOSICIÓN FINAL RESIDUOS SOLIDOS"/>
    <n v="1"/>
    <n v="-23441.08"/>
    <n v="192140"/>
    <s v="APERTURADO POR EMPRESA"/>
    <s v="DISPOSICIÓN FINAL RESIDUOS SOLIDOS"/>
    <s v="CC2DISPOSICIÓN FINAL RESIDUOS SOLIDOS"/>
    <n v="1"/>
    <n v="23441.08"/>
    <n v="4"/>
    <n v="8"/>
    <x v="6"/>
    <s v="M.PRIMAS"/>
  </r>
  <r>
    <d v="2026-02-23T00:00:00"/>
    <s v="Gomeria Donatti S. R. L."/>
    <s v="FA-A 00003-00024306"/>
    <n v="-22000"/>
    <s v="REPARACIONES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BACHAS"/>
    <s v="CC1BACHAS"/>
    <n v="3.2417236735101898E-2"/>
    <n v="713.17920817224172"/>
    <n v="1"/>
    <n v="11"/>
    <x v="1"/>
    <s v="REPARACIONES"/>
  </r>
  <r>
    <d v="2026-02-23T00:00:00"/>
    <s v="Gomeria Donatti S. R. L."/>
    <s v="FA-A 00003-00024306"/>
    <n v="-22000"/>
    <s v="REPARACIONES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EREAL &amp; POLVILLO"/>
    <s v="CC1CEREAL &amp; POLVILLO"/>
    <n v="7.0597149630605652E-3"/>
    <n v="155.31372918733243"/>
    <n v="2"/>
    <n v="11"/>
    <x v="4"/>
    <s v="REPARACIONES"/>
  </r>
  <r>
    <d v="2026-02-23T00:00:00"/>
    <s v="Gomeria Donatti S. R. L."/>
    <s v="FA-A 00003-00024306"/>
    <n v="-22000"/>
    <s v="REPARACIONES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OMPOST &amp; FERTILIZANTES"/>
    <s v="CC1COMPOST &amp; FERTILIZANTES"/>
    <n v="4.0653249223577111E-4"/>
    <n v="8.9437148291869644"/>
    <n v="10"/>
    <n v="11"/>
    <x v="5"/>
    <s v="REPARACIONES"/>
  </r>
  <r>
    <d v="2026-02-23T00:00:00"/>
    <s v="Gomeria Donatti S. R. L."/>
    <s v="FA-A 00003-00024306"/>
    <n v="-22000"/>
    <s v="REPARACIONES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LIQUIDOS"/>
    <s v="CC1DISPOSICIÓN FINAL RESIDUOS LIQUIDOS"/>
    <n v="5.9791078481547098E-2"/>
    <n v="1315.4037265940362"/>
    <n v="3"/>
    <n v="11"/>
    <x v="3"/>
    <s v="REPARACIONES"/>
  </r>
  <r>
    <d v="2026-02-23T00:00:00"/>
    <s v="Gomeria Donatti S. R. L."/>
    <s v="FA-A 00003-00024306"/>
    <n v="-22000"/>
    <s v="REPARACIONES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SOLIDOS"/>
    <s v="CC1DISPOSICIÓN FINAL RESIDUOS SOLIDOS"/>
    <n v="4.8738124634855849E-3"/>
    <n v="107.22387419668287"/>
    <n v="4"/>
    <n v="11"/>
    <x v="6"/>
    <s v="REPARACIONES"/>
  </r>
  <r>
    <d v="2026-02-23T00:00:00"/>
    <s v="Gomeria Donatti S. R. L."/>
    <s v="FA-A 00003-00024306"/>
    <n v="-22000"/>
    <s v="REPARACIONES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EXPORTACION"/>
    <s v="CC1EXPORTACION"/>
    <n v="0.73411048911804788"/>
    <n v="16150.430760597053"/>
    <n v="5"/>
    <n v="11"/>
    <x v="0"/>
    <s v="REPARACIONES"/>
  </r>
  <r>
    <d v="2026-02-23T00:00:00"/>
    <s v="Gomeria Donatti S. R. L."/>
    <s v="FA-A 00003-00024306"/>
    <n v="-22000"/>
    <s v="REPARACIONES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NFU"/>
    <s v="CC1NFU"/>
    <n v="1.4065386597374174E-2"/>
    <n v="309.4385051422318"/>
    <n v="6"/>
    <n v="11"/>
    <x v="7"/>
    <s v="REPARACIONES"/>
  </r>
  <r>
    <d v="2026-02-23T00:00:00"/>
    <s v="Gomeria Donatti S. R. L."/>
    <s v="FA-A 00003-00024306"/>
    <n v="-22000"/>
    <s v="REPARACIONES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PILETAS"/>
    <s v="CC1PILETAS"/>
    <n v="0.10760032914202722"/>
    <n v="2367.2072411245986"/>
    <n v="7"/>
    <n v="11"/>
    <x v="8"/>
    <s v="REPARACIONES"/>
  </r>
  <r>
    <d v="2026-02-23T00:00:00"/>
    <s v="Gomeria Donatti S. R. L."/>
    <s v="FA-A 00003-00024306"/>
    <n v="-22000"/>
    <s v="REPARACIONES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REACTORES"/>
    <s v="CC1REACTORES"/>
    <n v="3.9675420007119738E-2"/>
    <n v="872.8592401566342"/>
    <n v="8"/>
    <n v="11"/>
    <x v="2"/>
    <s v="REPARACIONES"/>
  </r>
  <r>
    <d v="2026-02-23T00:00:00"/>
    <s v="Gomeria Donatti S. R. L."/>
    <s v="FA-A 00003-00024306"/>
    <n v="-22000"/>
    <s v="REPARACIONES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TIERRAS FILTRANTES"/>
    <s v="CC1TIERRAS FILTRANTES"/>
    <n v="0"/>
    <n v="0"/>
    <n v="9"/>
    <n v="11"/>
    <x v="9"/>
    <s v="REPARACIONES"/>
  </r>
  <r>
    <d v="2026-02-19T00:00:00"/>
    <s v="Amx Argentina Sociedad Anonima"/>
    <s v="FA-A 01331-02010704"/>
    <n v="-20696.59"/>
    <s v="SERVICIOS"/>
    <n v="1"/>
    <n v="13912.3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696.59"/>
    <n v="1"/>
    <s v="APERTURADO POR EMPRESA"/>
    <s v="BACHAS"/>
    <s v="CC1BACHAS"/>
    <n v="3.2417236735101898E-2"/>
    <n v="670.92625763934257"/>
    <n v="1"/>
    <n v="13"/>
    <x v="1"/>
    <s v="SERVICIOS"/>
  </r>
  <r>
    <d v="2026-02-19T00:00:00"/>
    <s v="Amx Argentina Sociedad Anonima"/>
    <s v="FA-A 01331-02010704"/>
    <n v="-20696.59"/>
    <s v="SERVICIOS"/>
    <n v="1"/>
    <n v="13912.3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696.59"/>
    <n v="1"/>
    <s v="APERTURADO POR EMPRESA"/>
    <s v="CEREAL &amp; POLVILLO"/>
    <s v="CC1CEREAL &amp; POLVILLO"/>
    <n v="7.0597149630605652E-3"/>
    <n v="146.11202610732965"/>
    <n v="2"/>
    <n v="13"/>
    <x v="4"/>
    <s v="SERVICIOS"/>
  </r>
  <r>
    <d v="2026-02-19T00:00:00"/>
    <s v="Amx Argentina Sociedad Anonima"/>
    <s v="FA-A 01331-02010704"/>
    <n v="-20696.59"/>
    <s v="SERVICIOS"/>
    <n v="1"/>
    <n v="13912.3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696.59"/>
    <n v="1"/>
    <s v="APERTURADO POR EMPRESA"/>
    <s v="COMPOST &amp; FERTILIZANTES"/>
    <s v="CC1COMPOST &amp; FERTILIZANTES"/>
    <n v="4.0653249223577111E-4"/>
    <n v="8.4138363134819372"/>
    <n v="10"/>
    <n v="13"/>
    <x v="5"/>
    <s v="SERVICIOS"/>
  </r>
  <r>
    <d v="2026-02-19T00:00:00"/>
    <s v="Amx Argentina Sociedad Anonima"/>
    <s v="FA-A 01331-02010704"/>
    <n v="-20696.59"/>
    <s v="SERVICIOS"/>
    <n v="1"/>
    <n v="13912.3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696.59"/>
    <n v="1"/>
    <s v="APERTURADO POR EMPRESA"/>
    <s v="DISPOSICIÓN FINAL RESIDUOS LIQUIDOS"/>
    <s v="CC1DISPOSICIÓN FINAL RESIDUOS LIQUIDOS"/>
    <n v="5.9791078481547098E-2"/>
    <n v="1237.4714369904029"/>
    <n v="3"/>
    <n v="13"/>
    <x v="3"/>
    <s v="SERVICIOS"/>
  </r>
  <r>
    <d v="2026-02-19T00:00:00"/>
    <s v="Amx Argentina Sociedad Anonima"/>
    <s v="FA-A 01331-02010704"/>
    <n v="-20696.59"/>
    <s v="SERVICIOS"/>
    <n v="1"/>
    <n v="13912.3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696.59"/>
    <n v="1"/>
    <s v="APERTURADO POR EMPRESA"/>
    <s v="DISPOSICIÓN FINAL RESIDUOS SOLIDOS"/>
    <s v="CC1DISPOSICIÓN FINAL RESIDUOS SOLIDOS"/>
    <n v="4.8738124634855849E-3"/>
    <n v="100.87129829365112"/>
    <n v="4"/>
    <n v="13"/>
    <x v="6"/>
    <s v="SERVICIOS"/>
  </r>
  <r>
    <d v="2026-02-19T00:00:00"/>
    <s v="Amx Argentina Sociedad Anonima"/>
    <s v="FA-A 01331-02010704"/>
    <n v="-20696.59"/>
    <s v="SERVICIOS"/>
    <n v="1"/>
    <n v="13912.3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696.59"/>
    <n v="1"/>
    <s v="APERTURADO POR EMPRESA"/>
    <s v="EXPORTACION"/>
    <s v="CC1EXPORTACION"/>
    <n v="0.73411048911804788"/>
    <n v="15193.5838079757"/>
    <n v="5"/>
    <n v="13"/>
    <x v="0"/>
    <s v="SERVICIOS"/>
  </r>
  <r>
    <d v="2026-02-19T00:00:00"/>
    <s v="Amx Argentina Sociedad Anonima"/>
    <s v="FA-A 01331-02010704"/>
    <n v="-20696.59"/>
    <s v="SERVICIOS"/>
    <n v="1"/>
    <n v="13912.3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696.59"/>
    <n v="1"/>
    <s v="APERTURADO POR EMPRESA"/>
    <s v="NFU"/>
    <s v="CC1NFU"/>
    <n v="1.4065386597374174E-2"/>
    <n v="291.10553959734835"/>
    <n v="6"/>
    <n v="13"/>
    <x v="7"/>
    <s v="SERVICIOS"/>
  </r>
  <r>
    <d v="2026-02-19T00:00:00"/>
    <s v="Amx Argentina Sociedad Anonima"/>
    <s v="FA-A 01331-02010704"/>
    <n v="-20696.59"/>
    <s v="SERVICIOS"/>
    <n v="1"/>
    <n v="13912.3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696.59"/>
    <n v="1"/>
    <s v="APERTURADO POR EMPRESA"/>
    <s v="PILETAS"/>
    <s v="CC1PILETAS"/>
    <n v="0.10760032914202722"/>
    <n v="2226.9598961175893"/>
    <n v="7"/>
    <n v="13"/>
    <x v="8"/>
    <s v="SERVICIOS"/>
  </r>
  <r>
    <d v="2026-02-19T00:00:00"/>
    <s v="Amx Argentina Sociedad Anonima"/>
    <s v="FA-A 01331-02010704"/>
    <n v="-20696.59"/>
    <s v="SERVICIOS"/>
    <n v="1"/>
    <n v="13912.3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696.59"/>
    <n v="1"/>
    <s v="APERTURADO POR EMPRESA"/>
    <s v="REACTORES"/>
    <s v="CC1REACTORES"/>
    <n v="3.9675420007119738E-2"/>
    <n v="821.14590096515428"/>
    <n v="8"/>
    <n v="13"/>
    <x v="2"/>
    <s v="SERVICIOS"/>
  </r>
  <r>
    <d v="2026-02-19T00:00:00"/>
    <s v="Amx Argentina Sociedad Anonima"/>
    <s v="FA-A 01331-02010704"/>
    <n v="-20696.59"/>
    <s v="SERVICIOS"/>
    <n v="1"/>
    <n v="13912.3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696.59"/>
    <n v="1"/>
    <s v="APERTURADO POR EMPRESA"/>
    <s v="TIERRAS FILTRANTES"/>
    <s v="CC1TIERRAS FILTRANTES"/>
    <n v="0"/>
    <n v="0"/>
    <n v="9"/>
    <n v="13"/>
    <x v="9"/>
    <s v="SERVICIOS"/>
  </r>
  <r>
    <d v="2026-02-11T00:00:00"/>
    <s v="Cg Rodamientos S. R. L."/>
    <s v="FA-A 00002-00001548"/>
    <n v="-20000.02"/>
    <s v="REPARACIONES"/>
    <n v="2"/>
    <n v="8264.46999999999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.02"/>
    <n v="2"/>
    <s v="APERTURADO POR EMPRESA"/>
    <s v="BACHAS"/>
    <s v="CC1BACHAS"/>
    <n v="3.2417236735101898E-2"/>
    <n v="648.34538304677267"/>
    <n v="1"/>
    <n v="11"/>
    <x v="1"/>
    <s v="REPARACIONES"/>
  </r>
  <r>
    <d v="2026-02-11T00:00:00"/>
    <s v="Cg Rodamientos S. R. L."/>
    <s v="FA-A 00002-00001548"/>
    <n v="-20000.02"/>
    <s v="REPARACIONES"/>
    <n v="2"/>
    <n v="8264.46999999999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.02"/>
    <n v="2"/>
    <s v="APERTURADO POR EMPRESA"/>
    <s v="CEREAL &amp; POLVILLO"/>
    <s v="CC1CEREAL &amp; POLVILLO"/>
    <n v="7.0597149630605652E-3"/>
    <n v="141.19444045551057"/>
    <n v="2"/>
    <n v="11"/>
    <x v="4"/>
    <s v="REPARACIONES"/>
  </r>
  <r>
    <d v="2026-02-11T00:00:00"/>
    <s v="Cg Rodamientos S. R. L."/>
    <s v="FA-A 00002-00001548"/>
    <n v="-20000.02"/>
    <s v="REPARACIONES"/>
    <n v="2"/>
    <n v="8264.46999999999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.02"/>
    <n v="2"/>
    <s v="APERTURADO POR EMPRESA"/>
    <s v="COMPOST &amp; FERTILIZANTES"/>
    <s v="CC1COMPOST &amp; FERTILIZANTES"/>
    <n v="4.0653249223577111E-4"/>
    <n v="8.130657975365267"/>
    <n v="10"/>
    <n v="11"/>
    <x v="5"/>
    <s v="REPARACIONES"/>
  </r>
  <r>
    <d v="2026-02-11T00:00:00"/>
    <s v="Cg Rodamientos S. R. L."/>
    <s v="FA-A 00002-00001548"/>
    <n v="-20000.02"/>
    <s v="REPARACIONES"/>
    <n v="2"/>
    <n v="8264.46999999999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.02"/>
    <n v="2"/>
    <s v="APERTURADO POR EMPRESA"/>
    <s v="DISPOSICIÓN FINAL RESIDUOS LIQUIDOS"/>
    <s v="CC1DISPOSICIÓN FINAL RESIDUOS LIQUIDOS"/>
    <n v="5.9791078481547098E-2"/>
    <n v="1195.8227654525117"/>
    <n v="3"/>
    <n v="11"/>
    <x v="3"/>
    <s v="REPARACIONES"/>
  </r>
  <r>
    <d v="2026-02-11T00:00:00"/>
    <s v="Cg Rodamientos S. R. L."/>
    <s v="FA-A 00002-00001548"/>
    <n v="-20000.02"/>
    <s v="REPARACIONES"/>
    <n v="2"/>
    <n v="8264.46999999999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.02"/>
    <n v="2"/>
    <s v="APERTURADO POR EMPRESA"/>
    <s v="DISPOSICIÓN FINAL RESIDUOS SOLIDOS"/>
    <s v="CC1DISPOSICIÓN FINAL RESIDUOS SOLIDOS"/>
    <n v="4.8738124634855849E-3"/>
    <n v="97.476346745960967"/>
    <n v="4"/>
    <n v="11"/>
    <x v="6"/>
    <s v="REPARACIONES"/>
  </r>
  <r>
    <d v="2026-02-11T00:00:00"/>
    <s v="Cg Rodamientos S. R. L."/>
    <s v="FA-A 00002-00001548"/>
    <n v="-20000.02"/>
    <s v="REPARACIONES"/>
    <n v="2"/>
    <n v="8264.46999999999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.02"/>
    <n v="2"/>
    <s v="APERTURADO POR EMPRESA"/>
    <s v="EXPORTACION"/>
    <s v="CC1EXPORTACION"/>
    <n v="0.73411048911804788"/>
    <n v="14682.22446457074"/>
    <n v="5"/>
    <n v="11"/>
    <x v="0"/>
    <s v="REPARACIONES"/>
  </r>
  <r>
    <d v="2026-02-11T00:00:00"/>
    <s v="Cg Rodamientos S. R. L."/>
    <s v="FA-A 00002-00001548"/>
    <n v="-20000.02"/>
    <s v="REPARACIONES"/>
    <n v="2"/>
    <n v="8264.46999999999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.02"/>
    <n v="2"/>
    <s v="APERTURADO POR EMPRESA"/>
    <s v="NFU"/>
    <s v="CC1NFU"/>
    <n v="1.4065386597374174E-2"/>
    <n v="281.30801325521543"/>
    <n v="6"/>
    <n v="11"/>
    <x v="7"/>
    <s v="REPARACIONES"/>
  </r>
  <r>
    <d v="2026-02-11T00:00:00"/>
    <s v="Cg Rodamientos S. R. L."/>
    <s v="FA-A 00002-00001548"/>
    <n v="-20000.02"/>
    <s v="REPARACIONES"/>
    <n v="2"/>
    <n v="8264.46999999999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.02"/>
    <n v="2"/>
    <s v="APERTURADO POR EMPRESA"/>
    <s v="PILETAS"/>
    <s v="CC1PILETAS"/>
    <n v="0.10760032914202722"/>
    <n v="2152.0087348471275"/>
    <n v="7"/>
    <n v="11"/>
    <x v="8"/>
    <s v="REPARACIONES"/>
  </r>
  <r>
    <d v="2026-02-11T00:00:00"/>
    <s v="Cg Rodamientos S. R. L."/>
    <s v="FA-A 00002-00001548"/>
    <n v="-20000.02"/>
    <s v="REPARACIONES"/>
    <n v="2"/>
    <n v="8264.46999999999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.02"/>
    <n v="2"/>
    <s v="APERTURADO POR EMPRESA"/>
    <s v="REACTORES"/>
    <s v="CC1REACTORES"/>
    <n v="3.9675420007119738E-2"/>
    <n v="793.50919365079494"/>
    <n v="8"/>
    <n v="11"/>
    <x v="2"/>
    <s v="REPARACIONES"/>
  </r>
  <r>
    <d v="2026-02-11T00:00:00"/>
    <s v="Cg Rodamientos S. R. L."/>
    <s v="FA-A 00002-00001548"/>
    <n v="-20000.02"/>
    <s v="REPARACIONES"/>
    <n v="2"/>
    <n v="8264.46999999999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.02"/>
    <n v="2"/>
    <s v="APERTURADO POR EMPRESA"/>
    <s v="TIERRAS FILTRANTES"/>
    <s v="CC1TIERRAS FILTRANTES"/>
    <n v="0"/>
    <n v="0"/>
    <n v="9"/>
    <n v="11"/>
    <x v="9"/>
    <s v="REPARACIONES"/>
  </r>
  <r>
    <d v="2026-02-26T00:00:00"/>
    <s v="Calderon, Alejandro Pablo"/>
    <s v="FA-A 00006-00000023"/>
    <n v="-20000"/>
    <s v="REPOSICION_x000a_luces Komatsu"/>
    <n v="1"/>
    <n v="16528.93999999999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BACHAS"/>
    <s v="CC1BACHAS"/>
    <n v="3.2417236735101898E-2"/>
    <n v="648.34473470203795"/>
    <n v="1"/>
    <n v="12"/>
    <x v="1"/>
    <s v="REPOSICION"/>
  </r>
  <r>
    <d v="2026-02-26T00:00:00"/>
    <s v="Calderon, Alejandro Pablo"/>
    <s v="FA-A 00006-00000023"/>
    <n v="-20000"/>
    <s v="REPOSICION_x000a_luces Komatsu"/>
    <n v="1"/>
    <n v="16528.93999999999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CEREAL &amp; POLVILLO"/>
    <s v="CC1CEREAL &amp; POLVILLO"/>
    <n v="7.0597149630605652E-3"/>
    <n v="141.19429926121131"/>
    <n v="2"/>
    <n v="12"/>
    <x v="4"/>
    <s v="REPOSICION"/>
  </r>
  <r>
    <d v="2026-02-26T00:00:00"/>
    <s v="Calderon, Alejandro Pablo"/>
    <s v="FA-A 00006-00000023"/>
    <n v="-20000"/>
    <s v="REPOSICION_x000a_luces Komatsu"/>
    <n v="1"/>
    <n v="16528.93999999999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COMPOST &amp; FERTILIZANTES"/>
    <s v="CC1COMPOST &amp; FERTILIZANTES"/>
    <n v="4.0653249223577111E-4"/>
    <n v="8.130649844715423"/>
    <n v="10"/>
    <n v="12"/>
    <x v="5"/>
    <s v="REPOSICION"/>
  </r>
  <r>
    <d v="2026-02-26T00:00:00"/>
    <s v="Calderon, Alejandro Pablo"/>
    <s v="FA-A 00006-00000023"/>
    <n v="-20000"/>
    <s v="REPOSICION_x000a_luces Komatsu"/>
    <n v="1"/>
    <n v="16528.93999999999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DISPOSICIÓN FINAL RESIDUOS LIQUIDOS"/>
    <s v="CC1DISPOSICIÓN FINAL RESIDUOS LIQUIDOS"/>
    <n v="5.9791078481547098E-2"/>
    <n v="1195.8215696309419"/>
    <n v="3"/>
    <n v="12"/>
    <x v="3"/>
    <s v="REPOSICION"/>
  </r>
  <r>
    <d v="2026-02-26T00:00:00"/>
    <s v="Calderon, Alejandro Pablo"/>
    <s v="FA-A 00006-00000023"/>
    <n v="-20000"/>
    <s v="REPOSICION_x000a_luces Komatsu"/>
    <n v="1"/>
    <n v="16528.93999999999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DISPOSICIÓN FINAL RESIDUOS SOLIDOS"/>
    <s v="CC1DISPOSICIÓN FINAL RESIDUOS SOLIDOS"/>
    <n v="4.8738124634855849E-3"/>
    <n v="97.476249269711701"/>
    <n v="4"/>
    <n v="12"/>
    <x v="6"/>
    <s v="REPOSICION"/>
  </r>
  <r>
    <d v="2026-02-26T00:00:00"/>
    <s v="Calderon, Alejandro Pablo"/>
    <s v="FA-A 00006-00000023"/>
    <n v="-20000"/>
    <s v="REPOSICION_x000a_luces Komatsu"/>
    <n v="1"/>
    <n v="16528.93999999999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EXPORTACION"/>
    <s v="CC1EXPORTACION"/>
    <n v="0.73411048911804788"/>
    <n v="14682.209782360958"/>
    <n v="5"/>
    <n v="12"/>
    <x v="0"/>
    <s v="REPOSICION"/>
  </r>
  <r>
    <d v="2026-02-26T00:00:00"/>
    <s v="Calderon, Alejandro Pablo"/>
    <s v="FA-A 00006-00000023"/>
    <n v="-20000"/>
    <s v="REPOSICION_x000a_luces Komatsu"/>
    <n v="1"/>
    <n v="16528.93999999999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NFU"/>
    <s v="CC1NFU"/>
    <n v="1.4065386597374174E-2"/>
    <n v="281.30773194748349"/>
    <n v="6"/>
    <n v="12"/>
    <x v="7"/>
    <s v="REPOSICION"/>
  </r>
  <r>
    <d v="2026-02-26T00:00:00"/>
    <s v="Calderon, Alejandro Pablo"/>
    <s v="FA-A 00006-00000023"/>
    <n v="-20000"/>
    <s v="REPOSICION_x000a_luces Komatsu"/>
    <n v="1"/>
    <n v="16528.93999999999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PILETAS"/>
    <s v="CC1PILETAS"/>
    <n v="0.10760032914202722"/>
    <n v="2152.0065828405445"/>
    <n v="7"/>
    <n v="12"/>
    <x v="8"/>
    <s v="REPOSICION"/>
  </r>
  <r>
    <d v="2026-02-26T00:00:00"/>
    <s v="Calderon, Alejandro Pablo"/>
    <s v="FA-A 00006-00000023"/>
    <n v="-20000"/>
    <s v="REPOSICION_x000a_luces Komatsu"/>
    <n v="1"/>
    <n v="16528.93999999999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REACTORES"/>
    <s v="CC1REACTORES"/>
    <n v="3.9675420007119738E-2"/>
    <n v="793.50840014239475"/>
    <n v="8"/>
    <n v="12"/>
    <x v="2"/>
    <s v="REPOSICION"/>
  </r>
  <r>
    <d v="2026-02-26T00:00:00"/>
    <s v="Calderon, Alejandro Pablo"/>
    <s v="FA-A 00006-00000023"/>
    <n v="-20000"/>
    <s v="REPOSICION_x000a_luces Komatsu"/>
    <n v="1"/>
    <n v="16528.93999999999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TIERRAS FILTRANTES"/>
    <s v="CC1TIERRAS FILTRANTES"/>
    <n v="0"/>
    <n v="0"/>
    <n v="9"/>
    <n v="12"/>
    <x v="9"/>
    <s v="REPOSICION"/>
  </r>
  <r>
    <d v="2026-02-03T00:00:00"/>
    <s v="Bunge Argentina S A"/>
    <s v="FA-A 02619-02297542"/>
    <n v="-19734.72"/>
    <s v="OC 0001-00004497: MATERIA PRIMA_x000a_Residuo sucata_x000a_tierra filtrante "/>
    <n v="161760"/>
    <n v="0.1"/>
    <s v="UN "/>
    <s v="MATERIA PRIMA"/>
    <x v="0"/>
    <s v="VARIABLE"/>
    <s v="DIRECTO"/>
    <n v="0"/>
    <s v="CC2"/>
    <s v="gastos_produccion"/>
    <n v="1"/>
    <s v="DISPOSICIÓN FINAL RESIDUOS SOLIDOS"/>
    <n v="1"/>
    <n v="-19734.72"/>
    <n v="161760"/>
    <s v="APERTURADO POR EMPRESA"/>
    <s v="DISPOSICIÓN FINAL RESIDUOS SOLIDOS"/>
    <s v="CC2DISPOSICIÓN FINAL RESIDUOS SOLIDOS"/>
    <n v="1"/>
    <n v="19734.72"/>
    <n v="4"/>
    <n v="8"/>
    <x v="6"/>
    <s v="M.PRIMAS"/>
  </r>
  <r>
    <d v="2026-02-09T00:00:00"/>
    <s v="Gomeria Donatti S. R. L."/>
    <s v="FA-A 00003-00024046"/>
    <n v="-18000"/>
    <s v="OC 0001-00004610: REPARACIONES"/>
    <n v="1"/>
    <n v="14876.03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BACHAS"/>
    <s v="CC1BACHAS"/>
    <n v="3.2417236735101898E-2"/>
    <n v="583.51026123183419"/>
    <n v="1"/>
    <n v="11"/>
    <x v="1"/>
    <s v="REPARACIONES"/>
  </r>
  <r>
    <d v="2026-02-09T00:00:00"/>
    <s v="Gomeria Donatti S. R. L."/>
    <s v="FA-A 00003-00024046"/>
    <n v="-18000"/>
    <s v="OC 0001-00004610: REPARACIONES"/>
    <n v="1"/>
    <n v="14876.03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CEREAL &amp; POLVILLO"/>
    <s v="CC1CEREAL &amp; POLVILLO"/>
    <n v="7.0597149630605652E-3"/>
    <n v="127.07486933509017"/>
    <n v="2"/>
    <n v="11"/>
    <x v="4"/>
    <s v="REPARACIONES"/>
  </r>
  <r>
    <d v="2026-02-09T00:00:00"/>
    <s v="Gomeria Donatti S. R. L."/>
    <s v="FA-A 00003-00024046"/>
    <n v="-18000"/>
    <s v="OC 0001-00004610: REPARACIONES"/>
    <n v="1"/>
    <n v="14876.03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COMPOST &amp; FERTILIZANTES"/>
    <s v="CC1COMPOST &amp; FERTILIZANTES"/>
    <n v="4.0653249223577111E-4"/>
    <n v="7.3175848602438798"/>
    <n v="10"/>
    <n v="11"/>
    <x v="5"/>
    <s v="REPARACIONES"/>
  </r>
  <r>
    <d v="2026-02-09T00:00:00"/>
    <s v="Gomeria Donatti S. R. L."/>
    <s v="FA-A 00003-00024046"/>
    <n v="-18000"/>
    <s v="OC 0001-00004610: REPARACIONES"/>
    <n v="1"/>
    <n v="14876.03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DISPOSICIÓN FINAL RESIDUOS LIQUIDOS"/>
    <s v="CC1DISPOSICIÓN FINAL RESIDUOS LIQUIDOS"/>
    <n v="5.9791078481547098E-2"/>
    <n v="1076.2394126678478"/>
    <n v="3"/>
    <n v="11"/>
    <x v="3"/>
    <s v="REPARACIONES"/>
  </r>
  <r>
    <d v="2026-02-09T00:00:00"/>
    <s v="Gomeria Donatti S. R. L."/>
    <s v="FA-A 00003-00024046"/>
    <n v="-18000"/>
    <s v="OC 0001-00004610: REPARACIONES"/>
    <n v="1"/>
    <n v="14876.03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DISPOSICIÓN FINAL RESIDUOS SOLIDOS"/>
    <s v="CC1DISPOSICIÓN FINAL RESIDUOS SOLIDOS"/>
    <n v="4.8738124634855849E-3"/>
    <n v="87.728624342740531"/>
    <n v="4"/>
    <n v="11"/>
    <x v="6"/>
    <s v="REPARACIONES"/>
  </r>
  <r>
    <d v="2026-02-09T00:00:00"/>
    <s v="Gomeria Donatti S. R. L."/>
    <s v="FA-A 00003-00024046"/>
    <n v="-18000"/>
    <s v="OC 0001-00004610: REPARACIONES"/>
    <n v="1"/>
    <n v="14876.03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EXPORTACION"/>
    <s v="CC1EXPORTACION"/>
    <n v="0.73411048911804788"/>
    <n v="13213.988804124861"/>
    <n v="5"/>
    <n v="11"/>
    <x v="0"/>
    <s v="REPARACIONES"/>
  </r>
  <r>
    <d v="2026-02-09T00:00:00"/>
    <s v="Gomeria Donatti S. R. L."/>
    <s v="FA-A 00003-00024046"/>
    <n v="-18000"/>
    <s v="OC 0001-00004610: REPARACIONES"/>
    <n v="1"/>
    <n v="14876.03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NFU"/>
    <s v="CC1NFU"/>
    <n v="1.4065386597374174E-2"/>
    <n v="253.17695875273512"/>
    <n v="6"/>
    <n v="11"/>
    <x v="7"/>
    <s v="REPARACIONES"/>
  </r>
  <r>
    <d v="2026-02-09T00:00:00"/>
    <s v="Gomeria Donatti S. R. L."/>
    <s v="FA-A 00003-00024046"/>
    <n v="-18000"/>
    <s v="OC 0001-00004610: REPARACIONES"/>
    <n v="1"/>
    <n v="14876.03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PILETAS"/>
    <s v="CC1PILETAS"/>
    <n v="0.10760032914202722"/>
    <n v="1936.80592455649"/>
    <n v="7"/>
    <n v="11"/>
    <x v="8"/>
    <s v="REPARACIONES"/>
  </r>
  <r>
    <d v="2026-02-09T00:00:00"/>
    <s v="Gomeria Donatti S. R. L."/>
    <s v="FA-A 00003-00024046"/>
    <n v="-18000"/>
    <s v="OC 0001-00004610: REPARACIONES"/>
    <n v="1"/>
    <n v="14876.03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REACTORES"/>
    <s v="CC1REACTORES"/>
    <n v="3.9675420007119738E-2"/>
    <n v="714.1575601281553"/>
    <n v="8"/>
    <n v="11"/>
    <x v="2"/>
    <s v="REPARACIONES"/>
  </r>
  <r>
    <d v="2026-02-09T00:00:00"/>
    <s v="Gomeria Donatti S. R. L."/>
    <s v="FA-A 00003-00024046"/>
    <n v="-18000"/>
    <s v="OC 0001-00004610: REPARACIONES"/>
    <n v="1"/>
    <n v="14876.03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TIERRAS FILTRANTES"/>
    <s v="CC1TIERRAS FILTRANTES"/>
    <n v="0"/>
    <n v="0"/>
    <n v="9"/>
    <n v="11"/>
    <x v="9"/>
    <s v="REPARACIONES"/>
  </r>
  <r>
    <d v="2026-02-05T00:00:00"/>
    <s v="Gomeria Donatti S. R. L."/>
    <s v="FA-A 00003-00023954"/>
    <n v="-15000"/>
    <s v="REPARACIONES"/>
    <n v="1"/>
    <n v="12396.69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"/>
    <n v="1"/>
    <s v="APERTURADO POR EMPRESA"/>
    <s v="BACHAS"/>
    <s v="CC1BACHAS"/>
    <n v="3.2417236735101898E-2"/>
    <n v="486.25855102652849"/>
    <n v="1"/>
    <n v="11"/>
    <x v="1"/>
    <s v="REPARACIONES"/>
  </r>
  <r>
    <d v="2026-02-05T00:00:00"/>
    <s v="Gomeria Donatti S. R. L."/>
    <s v="FA-A 00003-00023954"/>
    <n v="-15000"/>
    <s v="REPARACIONES"/>
    <n v="1"/>
    <n v="12396.69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"/>
    <n v="1"/>
    <s v="APERTURADO POR EMPRESA"/>
    <s v="CEREAL &amp; POLVILLO"/>
    <s v="CC1CEREAL &amp; POLVILLO"/>
    <n v="7.0597149630605652E-3"/>
    <n v="105.89572444590848"/>
    <n v="2"/>
    <n v="11"/>
    <x v="4"/>
    <s v="REPARACIONES"/>
  </r>
  <r>
    <d v="2026-02-05T00:00:00"/>
    <s v="Gomeria Donatti S. R. L."/>
    <s v="FA-A 00003-00023954"/>
    <n v="-15000"/>
    <s v="REPARACIONES"/>
    <n v="1"/>
    <n v="12396.69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"/>
    <n v="1"/>
    <s v="APERTURADO POR EMPRESA"/>
    <s v="COMPOST &amp; FERTILIZANTES"/>
    <s v="CC1COMPOST &amp; FERTILIZANTES"/>
    <n v="4.0653249223577111E-4"/>
    <n v="6.0979873835365668"/>
    <n v="10"/>
    <n v="11"/>
    <x v="5"/>
    <s v="REPARACIONES"/>
  </r>
  <r>
    <d v="2026-02-05T00:00:00"/>
    <s v="Gomeria Donatti S. R. L."/>
    <s v="FA-A 00003-00023954"/>
    <n v="-15000"/>
    <s v="REPARACIONES"/>
    <n v="1"/>
    <n v="12396.69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"/>
    <n v="1"/>
    <s v="APERTURADO POR EMPRESA"/>
    <s v="DISPOSICIÓN FINAL RESIDUOS LIQUIDOS"/>
    <s v="CC1DISPOSICIÓN FINAL RESIDUOS LIQUIDOS"/>
    <n v="5.9791078481547098E-2"/>
    <n v="896.86617722320648"/>
    <n v="3"/>
    <n v="11"/>
    <x v="3"/>
    <s v="REPARACIONES"/>
  </r>
  <r>
    <d v="2026-02-05T00:00:00"/>
    <s v="Gomeria Donatti S. R. L."/>
    <s v="FA-A 00003-00023954"/>
    <n v="-15000"/>
    <s v="REPARACIONES"/>
    <n v="1"/>
    <n v="12396.69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"/>
    <n v="1"/>
    <s v="APERTURADO POR EMPRESA"/>
    <s v="DISPOSICIÓN FINAL RESIDUOS SOLIDOS"/>
    <s v="CC1DISPOSICIÓN FINAL RESIDUOS SOLIDOS"/>
    <n v="4.8738124634855849E-3"/>
    <n v="73.107186952283769"/>
    <n v="4"/>
    <n v="11"/>
    <x v="6"/>
    <s v="REPARACIONES"/>
  </r>
  <r>
    <d v="2026-02-05T00:00:00"/>
    <s v="Gomeria Donatti S. R. L."/>
    <s v="FA-A 00003-00023954"/>
    <n v="-15000"/>
    <s v="REPARACIONES"/>
    <n v="1"/>
    <n v="12396.69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"/>
    <n v="1"/>
    <s v="APERTURADO POR EMPRESA"/>
    <s v="EXPORTACION"/>
    <s v="CC1EXPORTACION"/>
    <n v="0.73411048911804788"/>
    <n v="11011.657336770719"/>
    <n v="5"/>
    <n v="11"/>
    <x v="0"/>
    <s v="REPARACIONES"/>
  </r>
  <r>
    <d v="2026-02-05T00:00:00"/>
    <s v="Gomeria Donatti S. R. L."/>
    <s v="FA-A 00003-00023954"/>
    <n v="-15000"/>
    <s v="REPARACIONES"/>
    <n v="1"/>
    <n v="12396.69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"/>
    <n v="1"/>
    <s v="APERTURADO POR EMPRESA"/>
    <s v="NFU"/>
    <s v="CC1NFU"/>
    <n v="1.4065386597374174E-2"/>
    <n v="210.98079896061262"/>
    <n v="6"/>
    <n v="11"/>
    <x v="7"/>
    <s v="REPARACIONES"/>
  </r>
  <r>
    <d v="2026-02-05T00:00:00"/>
    <s v="Gomeria Donatti S. R. L."/>
    <s v="FA-A 00003-00023954"/>
    <n v="-15000"/>
    <s v="REPARACIONES"/>
    <n v="1"/>
    <n v="12396.69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"/>
    <n v="1"/>
    <s v="APERTURADO POR EMPRESA"/>
    <s v="PILETAS"/>
    <s v="CC1PILETAS"/>
    <n v="0.10760032914202722"/>
    <n v="1614.0049371304083"/>
    <n v="7"/>
    <n v="11"/>
    <x v="8"/>
    <s v="REPARACIONES"/>
  </r>
  <r>
    <d v="2026-02-05T00:00:00"/>
    <s v="Gomeria Donatti S. R. L."/>
    <s v="FA-A 00003-00023954"/>
    <n v="-15000"/>
    <s v="REPARACIONES"/>
    <n v="1"/>
    <n v="12396.69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"/>
    <n v="1"/>
    <s v="APERTURADO POR EMPRESA"/>
    <s v="REACTORES"/>
    <s v="CC1REACTORES"/>
    <n v="3.9675420007119738E-2"/>
    <n v="595.13130010679606"/>
    <n v="8"/>
    <n v="11"/>
    <x v="2"/>
    <s v="REPARACIONES"/>
  </r>
  <r>
    <d v="2026-02-05T00:00:00"/>
    <s v="Gomeria Donatti S. R. L."/>
    <s v="FA-A 00003-00023954"/>
    <n v="-15000"/>
    <s v="REPARACIONES"/>
    <n v="1"/>
    <n v="12396.69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000"/>
    <n v="1"/>
    <s v="APERTURADO POR EMPRESA"/>
    <s v="TIERRAS FILTRANTES"/>
    <s v="CC1TIERRAS FILTRANTES"/>
    <n v="0"/>
    <n v="0"/>
    <n v="9"/>
    <n v="11"/>
    <x v="9"/>
    <s v="REPARACIONES"/>
  </r>
  <r>
    <d v="2026-02-28T00:00:00"/>
    <s v="BERNIS, CARLOS OSCAR"/>
    <s v="FA-C 2-2026-4"/>
    <n v="-3872"/>
    <s v="LOGISTICA NFU"/>
    <n v="4"/>
    <n v="968"/>
    <s v="UN "/>
    <s v="LOGISTICA"/>
    <x v="0"/>
    <s v="VARIABLE"/>
    <s v="DIRECTO"/>
    <n v="0"/>
    <s v="CC7"/>
    <s v="gastos_impuestos"/>
    <n v="2"/>
    <s v="NFU"/>
    <n v="1"/>
    <n v="-3872"/>
    <n v="4"/>
    <s v="APERTURADO POR EMPRESA"/>
    <s v="NFU"/>
    <s v="CC7NFU"/>
    <n v="1"/>
    <n v="3872"/>
    <n v="6"/>
    <n v="7"/>
    <x v="7"/>
    <s v="LOGISTICA"/>
  </r>
  <r>
    <d v="2026-02-03T00:00:00"/>
    <s v="Bunge Argentina S A"/>
    <s v="FA-A 02619-00297512"/>
    <n v="-65.88"/>
    <s v="OC 0001-00004498: MATERIA PRIMA_x000a_Residuo sucata_x000a_venta de chatarra- diciembre 2025"/>
    <n v="540"/>
    <n v="0.1"/>
    <s v="UN "/>
    <s v="MATERIA PRIMA"/>
    <x v="0"/>
    <s v="VARIABLE"/>
    <s v="DIRECTO"/>
    <n v="0"/>
    <s v="CC2"/>
    <s v="gastos_produccion"/>
    <n v="1"/>
    <s v="DISPOSICIÓN FINAL RESIDUOS SOLIDOS"/>
    <n v="1"/>
    <n v="-65.88"/>
    <n v="540"/>
    <s v="APERTURADO POR EMPRESA"/>
    <s v="DISPOSICIÓN FINAL RESIDUOS SOLIDOS"/>
    <s v="CC2DISPOSICIÓN FINAL RESIDUOS SOLIDOS"/>
    <n v="1"/>
    <n v="65.88"/>
    <n v="4"/>
    <n v="8"/>
    <x v="6"/>
    <s v="M.PRIMAS"/>
  </r>
  <r>
    <d v="2026-02-28T00:00:00"/>
    <s v="SALINERA JAISAL S. A."/>
    <s v="prod3"/>
    <n v="0"/>
    <s v=" CLORURO DE SODIO (SAL)"/>
    <n v="0"/>
    <n v="114.95"/>
    <s v="KG"/>
    <s v="INSUMOS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5"/>
    <x v="1"/>
    <s v="INSUMOS"/>
  </r>
  <r>
    <d v="2026-02-28T00:00:00"/>
    <s v="MARTINS, JOAQUIN"/>
    <s v="prod6"/>
    <n v="0"/>
    <s v=" G2"/>
    <n v="0"/>
    <n v="649.77"/>
    <s v="Lts"/>
    <s v="ENERGI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1"/>
    <x v="1"/>
    <s v="ENERGIA"/>
  </r>
  <r>
    <d v="2026-02-28T00:00:00"/>
    <s v="MARTINS, JOAQUIN"/>
    <s v="prod7"/>
    <n v="0"/>
    <s v=" G2"/>
    <n v="0"/>
    <n v="1472"/>
    <s v="Lts"/>
    <s v="ENERGIA"/>
    <x v="0"/>
    <s v="VARIABLE"/>
    <s v="DIRECTO"/>
    <n v="0"/>
    <s v="CC5"/>
    <s v="gastos_produccion"/>
    <n v="1"/>
    <s v="REACTORES"/>
    <n v="1"/>
    <n v="0"/>
    <n v="0"/>
    <s v="APERTURADO POR EMPRESA"/>
    <s v="REACTORES"/>
    <s v="CC5REACTORES"/>
    <n v="1"/>
    <n v="0"/>
    <n v="8"/>
    <n v="1"/>
    <x v="2"/>
    <s v="ENERGIA"/>
  </r>
  <r>
    <d v="2026-02-28T00:00:00"/>
    <s v="WORMS 2"/>
    <s v="prod14"/>
    <n v="0"/>
    <s v="AFE (AL)"/>
    <n v="0"/>
    <n v="9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</r>
  <r>
    <d v="2026-02-28T00:00:00"/>
    <s v="WORMS 2"/>
    <s v="prod16"/>
    <n v="0"/>
    <s v="AFE (P)"/>
    <n v="0"/>
    <n v="7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</r>
  <r>
    <d v="2026-02-28T00:00:00"/>
    <s v="WORMS 1"/>
    <s v="prod18"/>
    <n v="0"/>
    <s v="AG - E"/>
    <n v="0"/>
    <n v="909.25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</r>
  <r>
    <d v="2026-02-28T00:00:00"/>
    <s v="WORMS 1"/>
    <s v="prod20"/>
    <n v="0"/>
    <s v="AG- A"/>
    <n v="0"/>
    <n v="85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</r>
  <r>
    <d v="2026-02-28T00:00:00"/>
    <s v="WORMS 2"/>
    <s v="prod21"/>
    <n v="0"/>
    <s v="AG- B"/>
    <n v="0"/>
    <n v="8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</r>
  <r>
    <d v="2026-02-28T00:00:00"/>
    <s v="WORMS 1"/>
    <s v="prod22"/>
    <n v="0"/>
    <s v="AG- B"/>
    <n v="0"/>
    <n v="8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</r>
  <r>
    <d v="2026-02-28T00:00:00"/>
    <s v="WORMS 1"/>
    <s v="prod24"/>
    <n v="0"/>
    <s v="AG- C"/>
    <n v="0"/>
    <n v="7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</r>
  <r>
    <d v="2026-02-28T00:00:00"/>
    <s v="WORMS 1"/>
    <s v="prod25"/>
    <n v="0"/>
    <s v="AG- C"/>
    <n v="0"/>
    <n v="740"/>
    <s v="TN"/>
    <s v="MATERIA PRIMA"/>
    <x v="0"/>
    <s v="VARIABLE"/>
    <s v="DIRECTO"/>
    <n v="0"/>
    <s v="CC5"/>
    <s v="gastos_produccion"/>
    <n v="1"/>
    <s v="REACTORES"/>
    <n v="1"/>
    <n v="0"/>
    <n v="0"/>
    <s v="APERTURADO POR EMPRESA"/>
    <s v="REACTORES"/>
    <s v="CC5REACTORES"/>
    <n v="1"/>
    <n v="0"/>
    <n v="8"/>
    <n v="8"/>
    <x v="2"/>
    <s v="M.PRIMAS"/>
  </r>
  <r>
    <d v="2026-02-28T00:00:00"/>
    <s v="WORMS 2"/>
    <s v="prod27"/>
    <n v="0"/>
    <s v="ARE- A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</r>
  <r>
    <d v="2026-02-28T00:00:00"/>
    <s v="WORMS 1"/>
    <s v="prod28"/>
    <n v="0"/>
    <s v="ARE- A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</r>
  <r>
    <d v="2026-02-28T00:00:00"/>
    <s v="WORMS 1"/>
    <s v="prod30"/>
    <n v="0"/>
    <s v="ARE- B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</r>
  <r>
    <d v="2026-02-28T00:00:00"/>
    <s v="WORMS 1"/>
    <s v="prod31"/>
    <n v="0"/>
    <s v="BORRA AN"/>
    <n v="0"/>
    <n v="500"/>
    <s v="TN"/>
    <s v="MATERIA PRIM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8"/>
    <x v="1"/>
    <s v="M.PRIMAS"/>
  </r>
  <r>
    <d v="2026-02-28T00:00:00"/>
    <s v="WORMS 1"/>
    <s v="prod32"/>
    <n v="0"/>
    <s v="ÁCIDO CITRICO"/>
    <n v="14"/>
    <e v="#NUM!"/>
    <s v="KG"/>
    <s v="INSUMOS"/>
    <x v="0"/>
    <s v="VARIABLE"/>
    <s v="DIRECTO"/>
    <n v="0"/>
    <s v="CC6"/>
    <s v="gastos_produccion"/>
    <n v="1"/>
    <s v="BACHAS"/>
    <n v="1"/>
    <n v="0"/>
    <n v="14"/>
    <s v="APERTURADO POR EMPRESA"/>
    <s v="BACHAS"/>
    <s v="CC6BACHAS"/>
    <n v="1"/>
    <n v="0"/>
    <n v="1"/>
    <n v="5"/>
    <x v="1"/>
    <s v="INSUMOS"/>
  </r>
  <r>
    <d v="2026-02-28T00:00:00"/>
    <s v="FCA"/>
    <s v="FA-C 2-2026-2"/>
    <n v="0"/>
    <s v="FCA"/>
    <n v="923.48"/>
    <n v="0"/>
    <s v="TN"/>
    <s v="LOGISTICA"/>
    <x v="0"/>
    <s v="VARIABLE"/>
    <s v="DIRECTO"/>
    <n v="0"/>
    <s v="CC11"/>
    <n v="0"/>
    <n v="1"/>
    <s v="EXPORTACION"/>
    <n v="1"/>
    <n v="0"/>
    <n v="923.48"/>
    <s v="APERTURADO POR EMPRESA"/>
    <s v="EXPORTACION"/>
    <s v="CC11EXPORTACION"/>
    <n v="1"/>
    <n v="0"/>
    <n v="5"/>
    <n v="7"/>
    <x v="0"/>
    <s v="LOGISTI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3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m="1" x="10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235">
      <pivotArea outline="0" collapsedLevelsAreSubtotals="1" fieldPosition="0"/>
    </format>
    <format dxfId="2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F14B-C95D-4F30-81D7-9E0FB016F26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41" firstHeaderRow="1" firstDataRow="1" firstDataCol="1"/>
  <pivotFields count="18">
    <pivotField showAll="0"/>
    <pivotField showAll="0"/>
    <pivotField showAll="0"/>
    <pivotField axis="axisRow" showAll="0" sortType="descending">
      <items count="12">
        <item h="1" m="1" x="9"/>
        <item m="1" x="10"/>
        <item x="8"/>
        <item x="7"/>
        <item x="6"/>
        <item h="1"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9">
    <i>
      <x v="3"/>
    </i>
    <i>
      <x v="7"/>
    </i>
    <i>
      <x v="2"/>
    </i>
    <i>
      <x v="10"/>
    </i>
    <i>
      <x v="4"/>
    </i>
    <i>
      <x v="9"/>
    </i>
    <i>
      <x v="6"/>
    </i>
    <i>
      <x v="8"/>
    </i>
    <i t="grand">
      <x/>
    </i>
  </rowItems>
  <colItems count="1">
    <i/>
  </colItems>
  <dataFields count="1">
    <dataField name="Sum of TOTAL" fld="14" baseField="0" baseItem="0" numFmtId="166"/>
  </dataFields>
  <formats count="12">
    <format dxfId="232">
      <pivotArea outline="0" collapsedLevelsAreSubtotals="1" fieldPosition="0"/>
    </format>
    <format dxfId="231">
      <pivotArea dataOnly="0" labelOnly="1" outline="0" axis="axisValues" fieldPosition="0"/>
    </format>
    <format dxfId="230">
      <pivotArea collapsedLevelsAreSubtotals="1" fieldPosition="0">
        <references count="1">
          <reference field="3" count="0"/>
        </references>
      </pivotArea>
    </format>
    <format dxfId="229">
      <pivotArea collapsedLevelsAreSubtotals="1" fieldPosition="0">
        <references count="1">
          <reference field="3" count="0"/>
        </references>
      </pivotArea>
    </format>
    <format dxfId="228">
      <pivotArea field="3" type="button" dataOnly="0" labelOnly="1" outline="0" axis="axisRow" fieldPosition="0"/>
    </format>
    <format dxfId="227">
      <pivotArea dataOnly="0" labelOnly="1" fieldPosition="0">
        <references count="1">
          <reference field="3" count="0"/>
        </references>
      </pivotArea>
    </format>
    <format dxfId="226">
      <pivotArea dataOnly="0" labelOnly="1" outline="0" axis="axisValues" fieldPosition="0"/>
    </format>
    <format dxfId="225">
      <pivotArea field="3" type="button" dataOnly="0" labelOnly="1" outline="0" axis="axisRow" fieldPosition="0"/>
    </format>
    <format dxfId="224">
      <pivotArea dataOnly="0" labelOnly="1" outline="0" axis="axisValues" fieldPosition="0"/>
    </format>
    <format dxfId="223">
      <pivotArea field="3" type="button" dataOnly="0" labelOnly="1" outline="0" axis="axisRow" fieldPosition="0"/>
    </format>
    <format dxfId="222">
      <pivotArea dataOnly="0" labelOnly="1" outline="0" axis="axisValues" fieldPosition="0"/>
    </format>
    <format dxfId="22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D4F99-8B02-4EFF-95A8-D989DB234AF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C54" firstHeaderRow="1" firstDataRow="1" firstDataCol="1"/>
  <pivotFields count="16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showAll="0"/>
    <pivotField axis="axisRow" showAll="0" sortType="descending">
      <items count="10">
        <item x="2"/>
        <item x="5"/>
        <item x="4"/>
        <item h="1" x="0"/>
        <item x="6"/>
        <item x="3"/>
        <item x="8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2"/>
  </rowFields>
  <rowItems count="9">
    <i>
      <x v="5"/>
    </i>
    <i>
      <x v="8"/>
    </i>
    <i>
      <x/>
    </i>
    <i>
      <x v="2"/>
    </i>
    <i>
      <x v="1"/>
    </i>
    <i>
      <x v="4"/>
    </i>
    <i>
      <x v="7"/>
    </i>
    <i>
      <x v="6"/>
    </i>
    <i t="grand">
      <x/>
    </i>
  </rowItems>
  <colItems count="1">
    <i/>
  </colItems>
  <dataFields count="1">
    <dataField name="Sum of MONTO_FINAL" fld="7" baseField="0" baseItem="0" numFmtId="167"/>
  </dataFields>
  <formats count="1">
    <format dxfId="233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9DF88-17A1-4D4C-97FE-BF68ACE2A42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D56" firstHeaderRow="0" firstDataRow="1" firstDataCol="1" rowPageCount="1" colPageCount="1"/>
  <pivotFields count="29">
    <pivotField numFmtId="14"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dataField="1" numFmtId="168" showAll="0"/>
    <pivotField dataField="1" showAll="0"/>
    <pivotField showAll="0"/>
    <pivotField axis="axisRow" showAll="0" sortType="descending">
      <items count="11">
        <item x="1"/>
        <item x="4"/>
        <item x="5"/>
        <item x="3"/>
        <item x="6"/>
        <item x="0"/>
        <item x="7"/>
        <item x="8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27"/>
  </rowFields>
  <rowItems count="11">
    <i>
      <x v="5"/>
    </i>
    <i>
      <x/>
    </i>
    <i>
      <x v="8"/>
    </i>
    <i>
      <x v="6"/>
    </i>
    <i>
      <x v="7"/>
    </i>
    <i>
      <x v="3"/>
    </i>
    <i>
      <x v="4"/>
    </i>
    <i>
      <x v="1"/>
    </i>
    <i>
      <x v="2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2" hier="-1"/>
  </pageFields>
  <dataFields count="2">
    <dataField name="Max of id_sector" fld="25" subtotal="max" baseField="27" baseItem="0"/>
    <dataField name="Sum of monto_final2" fld="24" baseField="0" baseItem="0" numFmtId="168"/>
  </dataFields>
  <formats count="6"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27" type="button" dataOnly="0" labelOnly="1" outline="0" axis="axisRow" fieldPosition="0"/>
    </format>
    <format dxfId="204">
      <pivotArea dataOnly="0" labelOnly="1" fieldPosition="0">
        <references count="1">
          <reference field="27" count="0"/>
        </references>
      </pivotArea>
    </format>
    <format dxfId="203">
      <pivotArea dataOnly="0" labelOnly="1" grandRow="1" outline="0" fieldPosition="0"/>
    </format>
    <format dxfId="2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A0FA2-E13A-42BC-9ADF-A03E7E5F73A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D42" firstHeaderRow="0" firstDataRow="1" firstDataCol="1"/>
  <pivotFields count="18">
    <pivotField showAll="0"/>
    <pivotField showAll="0"/>
    <pivotField showAll="0"/>
    <pivotField axis="axisRow" showAll="0" sortType="descending">
      <items count="12">
        <item h="1" m="1" x="9"/>
        <item m="1" x="10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10">
    <i>
      <x v="5"/>
    </i>
    <i>
      <x v="3"/>
    </i>
    <i>
      <x v="7"/>
    </i>
    <i>
      <x v="2"/>
    </i>
    <i>
      <x v="10"/>
    </i>
    <i>
      <x v="4"/>
    </i>
    <i>
      <x v="9"/>
    </i>
    <i>
      <x v="6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ectores_id.id_sector_2" fld="17" subtotal="max" baseField="3" baseItem="10" numFmtId="172"/>
    <dataField name="Sum of TOTAL" fld="14" baseField="0" baseItem="0" numFmtId="166"/>
  </dataFields>
  <formats count="13">
    <format dxfId="220">
      <pivotArea outline="0" collapsedLevelsAreSubtotals="1" fieldPosition="0"/>
    </format>
    <format dxfId="219">
      <pivotArea dataOnly="0" labelOnly="1" outline="0" axis="axisValues" fieldPosition="0"/>
    </format>
    <format dxfId="218">
      <pivotArea collapsedLevelsAreSubtotals="1" fieldPosition="0">
        <references count="1">
          <reference field="3" count="0"/>
        </references>
      </pivotArea>
    </format>
    <format dxfId="217">
      <pivotArea collapsedLevelsAreSubtotals="1" fieldPosition="0">
        <references count="1">
          <reference field="3" count="0"/>
        </references>
      </pivotArea>
    </format>
    <format dxfId="216">
      <pivotArea field="3" type="button" dataOnly="0" labelOnly="1" outline="0" axis="axisRow" fieldPosition="0"/>
    </format>
    <format dxfId="215">
      <pivotArea dataOnly="0" labelOnly="1" fieldPosition="0">
        <references count="1">
          <reference field="3" count="0"/>
        </references>
      </pivotArea>
    </format>
    <format dxfId="214">
      <pivotArea dataOnly="0" labelOnly="1" outline="0" axis="axisValues" fieldPosition="0"/>
    </format>
    <format dxfId="213">
      <pivotArea field="3" type="button" dataOnly="0" labelOnly="1" outline="0" axis="axisRow" fieldPosition="0"/>
    </format>
    <format dxfId="212">
      <pivotArea dataOnly="0" labelOnly="1" outline="0" axis="axisValues" fieldPosition="0"/>
    </format>
    <format dxfId="211">
      <pivotArea field="3" type="button" dataOnly="0" labelOnly="1" outline="0" axis="axisRow" fieldPosition="0"/>
    </format>
    <format dxfId="210">
      <pivotArea dataOnly="0" labelOnly="1" outline="0" axis="axisValues" fieldPosition="0"/>
    </format>
    <format dxfId="209">
      <pivotArea grandRow="1" outline="0" collapsedLevelsAreSubtotals="1" fieldPosition="0"/>
    </format>
    <format dxfId="2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E560D-F4BE-4696-B6C9-9D113E585B3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9" firstHeaderRow="1" firstDataRow="1" firstDataCol="1"/>
  <pivotFields count="16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axis="axisRow" showAll="0">
      <items count="15">
        <item x="5"/>
        <item x="9"/>
        <item x="8"/>
        <item x="12"/>
        <item x="7"/>
        <item x="1"/>
        <item x="2"/>
        <item x="3"/>
        <item x="0"/>
        <item x="11"/>
        <item x="6"/>
        <item x="13"/>
        <item x="10"/>
        <item x="4"/>
        <item t="default"/>
      </items>
    </pivotField>
    <pivotField axis="axisRow" showAll="0" sortType="descending">
      <items count="10">
        <item x="2"/>
        <item x="5"/>
        <item x="4"/>
        <item x="0"/>
        <item x="6"/>
        <item x="3"/>
        <item x="8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2">
    <field x="12"/>
    <field x="11"/>
  </rowFields>
  <rowItems count="116"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"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>
      <x v="8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>
      <x v="4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>
      <x v="7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>
      <x v="6"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MONTO_FINAL" fld="7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axis="axisRow" showAll="0" sortType="descending">
      <items count="12">
        <item m="1" x="9"/>
        <item m="1" x="10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 v="5"/>
    </i>
    <i>
      <x v="3"/>
    </i>
    <i>
      <x v="7"/>
    </i>
    <i>
      <x v="2"/>
    </i>
    <i>
      <x v="10"/>
    </i>
    <i>
      <x v="4"/>
    </i>
    <i>
      <x v="9"/>
    </i>
    <i>
      <x v="6"/>
    </i>
    <i>
      <x v="8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33">
      <pivotArea outline="0" collapsedLevelsAreSubtotals="1" fieldPosition="0"/>
    </format>
    <format dxfId="1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3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m="1" x="10"/>
        <item m="1"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1"/>
        <item x="3"/>
        <item x="4"/>
        <item x="5"/>
        <item x="6"/>
        <item x="7"/>
        <item x="8"/>
        <item x="2"/>
        <item m="1" x="9"/>
      </items>
    </pivotField>
  </pivotFields>
  <rowFields count="2">
    <field x="3"/>
    <field x="17"/>
  </rowFields>
  <rowItems count="10">
    <i>
      <x/>
      <x/>
    </i>
    <i>
      <x v="1"/>
      <x v="1"/>
    </i>
    <i>
      <x v="2"/>
      <x v="8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131">
      <pivotArea outline="0" collapsedLevelsAreSubtotals="1" fieldPosition="0"/>
    </format>
    <format dxfId="130">
      <pivotArea dataOnly="0" labelOnly="1" outline="0" axis="axisValues" fieldPosition="0"/>
    </format>
    <format dxfId="129">
      <pivotArea outline="0" fieldPosition="0">
        <references count="1">
          <reference field="4294967294" count="1" selected="0">
            <x v="1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1">
        <item x="0"/>
        <item x="1"/>
        <item x="3"/>
        <item x="4"/>
        <item x="5"/>
        <item x="6"/>
        <item x="7"/>
        <item x="8"/>
        <item x="2"/>
        <item m="1" x="9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3C2DB077-D427-42EB-97ED-17D4BB3C1264}" autoFormatId="16" applyNumberFormats="0" applyBorderFormats="0" applyFontFormats="0" applyPatternFormats="0" applyAlignmentFormats="0" applyWidthHeightFormats="0">
  <queryTableRefresh nextId="50">
    <queryTableFields count="20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16" name="USD " tableColumnId="16"/>
      <queryTableField id="17" name="SECTOR" tableColumnId="17"/>
      <queryTableField id="48" name="SUBRUBRO" tableColumnId="19"/>
      <queryTableField id="38" name="TC" tableColumnId="20"/>
      <queryTableField id="40" name="Total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FF4B81-623D-4CCA-A01C-C2FA7DDF8B95}" autoFormatId="16" applyNumberFormats="0" applyBorderFormats="0" applyFontFormats="0" applyPatternFormats="0" applyAlignmentFormats="0" applyWidthHeightFormats="0">
  <queryTableRefresh nextId="53">
    <queryTableFields count="18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46" name="SECTOR POR CCO" tableColumnId="7"/>
      <queryTableField id="38" name="CENTRO_DE_COSTOS" tableColumnId="29"/>
      <queryTableField id="49" name="monto_total_ampliado" tableColumnId="1"/>
      <queryTableField id="50" name="dif" tableColumnId="2"/>
      <queryTableField id="41" name="SUBRUBRO" tableColumnId="3"/>
      <queryTableField id="47" name="SECTOR DIRECTO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C0F4DD-9018-4C5D-B62D-F7442E967ECD}" autoFormatId="16" applyNumberFormats="0" applyBorderFormats="0" applyFontFormats="0" applyPatternFormats="0" applyAlignmentFormats="0" applyWidthHeightFormats="0">
  <queryTableRefresh nextId="30">
    <queryTableFields count="29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D0D221F-B980-40E1-9C6B-E06C3BED1B9F}" autoFormatId="16" applyNumberFormats="0" applyBorderFormats="0" applyFontFormats="0" applyPatternFormats="0" applyAlignmentFormats="0" applyWidthHeightFormats="0">
  <queryTableRefresh nextId="32">
    <queryTableFields count="16">
      <queryTableField id="15" name="Fecha de Factura/Recibo" tableColumnId="1"/>
      <queryTableField id="2" name="Nombre de la empresa a mostrar en la factura" tableColumnId="2"/>
      <queryTableField id="3" name="Número" tableColumnId="3"/>
      <queryTableField id="17" name="Total" tableColumnId="15"/>
      <queryTableField id="5" name="Líneas de factura/Etiqueta" tableColumnId="5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4" name="Total con signo" tableColumnId="4"/>
      <queryTableField id="30" name="Líneas de factura/Cantidad" tableColumnId="17"/>
      <queryTableField id="31" name="SUBRUBRO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46D40FD-F1D5-4291-92B4-452390DFBF1C}" autoFormatId="16" applyNumberFormats="0" applyBorderFormats="0" applyFontFormats="0" applyPatternFormats="0" applyAlignmentFormats="0" applyWidthHeightFormats="0">
  <queryTableRefresh nextId="23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2" name="SUBRUBRO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3">
    <queryTableFields count="10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539">
    <v t="r">0</v>
    <v t="r">0</v>
    <v t="r">0</v>
    <v t="r">0</v>
    <v t="r">0</v>
    <v t="r">4</v>
    <v t="r">2</v>
    <v t="r">3</v>
    <v t="r">0</v>
    <v t="r">4</v>
    <v t="r">5</v>
    <v t="r">5</v>
    <v t="r">5</v>
    <v t="r">5</v>
    <v t="r">5</v>
    <v t="r">5</v>
    <v t="r">5</v>
    <v t="r">5</v>
    <v t="r">5</v>
    <v t="r">5</v>
    <v t="r">0</v>
    <v t="r">0</v>
    <v t="r">0</v>
    <v t="r">0</v>
    <v t="r">0</v>
    <v t="r">0</v>
    <v t="r">6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7</v>
    <v t="r">7</v>
    <v t="r">7</v>
    <v t="r">7</v>
    <v t="r">7</v>
    <v t="r">7</v>
    <v t="r">7</v>
    <v t="r">7</v>
    <v t="r">7</v>
    <v t="r">7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8</v>
    <v t="r">7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7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3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9</v>
    <v t="r">9</v>
    <v t="r">9</v>
    <v t="r">9</v>
    <v t="r">9</v>
    <v t="r">9</v>
    <v t="r">9</v>
    <v t="r">9</v>
    <v t="r">9</v>
    <v t="r">9</v>
    <v t="r">10</v>
    <v t="r">10</v>
    <v t="r">10</v>
    <v t="r">10</v>
    <v t="r">10</v>
    <v t="r">10</v>
    <v t="r">10</v>
    <v t="r">10</v>
    <v t="r">10</v>
    <v t="r">10</v>
    <v t="r">11</v>
    <v t="r">11</v>
    <v t="r">11</v>
    <v t="r">11</v>
    <v t="r">11</v>
    <v t="r">11</v>
    <v t="r">11</v>
    <v t="r">11</v>
    <v t="r">11</v>
    <v t="r">11</v>
    <v t="r">0</v>
    <v t="r">4</v>
    <v t="r">4</v>
    <v t="r">4</v>
    <v t="r">4</v>
    <v t="r">4</v>
    <v t="r">4</v>
    <v t="r">4</v>
    <v t="r">4</v>
    <v t="r">4</v>
    <v t="r">4</v>
    <v t="r">4</v>
    <v t="r">4</v>
    <v t="r">4</v>
    <v t="r">4</v>
    <v t="r">4</v>
    <v t="r">4</v>
    <v t="r">4</v>
    <v t="r">4</v>
    <v t="r">4</v>
    <v t="r">4</v>
    <v t="r">0</v>
    <v t="r">0</v>
    <v t="r">0</v>
    <v t="r">0</v>
    <v t="r">0</v>
    <v t="r">0</v>
    <v t="r">0</v>
    <v t="r">0</v>
    <v t="r">0</v>
    <v t="r">0</v>
    <v t="r">0</v>
    <v t="r">0</v>
    <v t="r">12</v>
    <v t="r">12</v>
    <v t="r">12</v>
    <v t="r">12</v>
    <v t="r">12</v>
    <v t="r">12</v>
    <v t="r">12</v>
    <v t="r">12</v>
    <v t="r">12</v>
    <v t="r">12</v>
    <v t="r">0</v>
    <v t="r">0</v>
    <v t="r">7</v>
    <v t="r">7</v>
    <v t="r">7</v>
    <v t="r">7</v>
    <v t="r">7</v>
    <v t="r">7</v>
    <v t="r">7</v>
    <v t="r">7</v>
    <v t="r">7</v>
    <v t="r">7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5</v>
    <v t="r">5</v>
    <v t="r">5</v>
    <v t="r">5</v>
    <v t="r">5</v>
    <v t="r">5</v>
    <v t="r">5</v>
    <v t="r">5</v>
    <v t="r">5</v>
    <v t="r">5</v>
    <v t="r">5</v>
    <v t="r">0</v>
    <v t="r">0</v>
    <v t="r">0</v>
    <v t="r">0</v>
    <v t="r">0</v>
    <v t="r">0</v>
    <v t="r">0</v>
    <v t="r">0</v>
    <v t="r">0</v>
    <v t="r">0</v>
    <v t="r">0</v>
    <v t="r">0</v>
    <v t="r">0</v>
    <v t="r">4</v>
    <v t="r">4</v>
    <v t="r">4</v>
    <v t="r">4</v>
    <v t="r">4</v>
    <v t="r">4</v>
    <v t="r">4</v>
    <v t="r">4</v>
    <v t="r">4</v>
    <v t="r">4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5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4</v>
    <v t="r">4</v>
    <v t="r">4</v>
    <v t="r">4</v>
    <v t="r">4</v>
    <v t="r">4</v>
    <v t="r">4</v>
    <v t="r">4</v>
    <v t="r">4</v>
    <v t="r">4</v>
    <v t="r">9</v>
    <v t="r">9</v>
    <v t="r">9</v>
    <v t="r">9</v>
    <v t="r">9</v>
    <v t="r">9</v>
    <v t="r">9</v>
    <v t="r">9</v>
    <v t="r">9</v>
    <v t="r">9</v>
    <v t="r">13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3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9</v>
    <v t="r">14</v>
    <v t="r">6</v>
    <v t="r">0</v>
    <v t="r">0</v>
    <v t="r">0</v>
    <v t="r">5</v>
    <v t="r">5</v>
    <v t="r">5</v>
    <v t="r">5</v>
    <v t="r">5</v>
    <v t="r">5</v>
    <v t="r">5</v>
    <v t="r">5</v>
    <v t="r">5</v>
    <v t="r">5</v>
    <v t="r">0</v>
    <v t="r">0</v>
    <v t="r">0</v>
    <v t="r">0</v>
    <v t="r">0</v>
    <v t="r">0</v>
    <v t="r">0</v>
    <v t="r">0</v>
    <v t="r">0</v>
    <v t="r">0</v>
    <v t="r">6</v>
    <v t="r">6</v>
    <v t="r">6</v>
    <v t="r">6</v>
    <v t="r">6</v>
    <v t="r">6</v>
    <v t="r">6</v>
    <v t="r">6</v>
    <v t="r">6</v>
    <v t="r">6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12</v>
    <v t="r">12</v>
    <v t="r">12</v>
    <v t="r">12</v>
    <v t="r">12</v>
    <v t="r">12</v>
    <v t="r">12</v>
    <v t="r">12</v>
    <v t="r">12</v>
    <v t="r">12</v>
    <v t="r">0</v>
    <v t="r">0</v>
    <v t="r">0</v>
    <v t="r">0</v>
    <v t="r">0</v>
    <v t="r">0</v>
    <v t="r">0</v>
    <v t="r">0</v>
    <v t="r">0</v>
    <v t="r">0</v>
    <v t="r">9</v>
    <v t="r">9</v>
    <v t="r">9</v>
    <v t="r">9</v>
    <v t="r">9</v>
    <v t="r">9</v>
    <v t="r">9</v>
    <v t="r">9</v>
    <v t="r">9</v>
    <v t="r">9</v>
    <v t="r">15</v>
    <v t="r">15</v>
    <v t="r">15</v>
    <v t="r">15</v>
    <v t="r">15</v>
    <v t="r">15</v>
    <v t="r">15</v>
    <v t="r">15</v>
    <v t="r">15</v>
    <v t="r">15</v>
    <v t="r">5</v>
    <v t="r">16</v>
    <v t="r">16</v>
    <v t="r">16</v>
    <v t="r">16</v>
    <v t="r">16</v>
    <v t="r">16</v>
    <v t="r">16</v>
    <v t="r">16</v>
    <v t="r">16</v>
    <v t="r">16</v>
    <v t="r">4</v>
    <v t="r">4</v>
    <v t="r">4</v>
    <v t="r">4</v>
    <v t="r">4</v>
    <v t="r">4</v>
    <v t="r">4</v>
    <v t="r">4</v>
    <v t="r">4</v>
    <v t="r">4</v>
    <v t="r">9</v>
    <v t="r">9</v>
    <v t="r">9</v>
    <v t="r">9</v>
    <v t="r">9</v>
    <v t="r">9</v>
    <v t="r">9</v>
    <v t="r">9</v>
    <v t="r">9</v>
    <v t="r">9</v>
    <v t="r">0</v>
    <v t="r">5</v>
    <v t="r">5</v>
    <v t="r">5</v>
    <v t="r">5</v>
    <v t="r">5</v>
    <v t="r">5</v>
    <v t="r">5</v>
    <v t="r">5</v>
    <v t="r">5</v>
    <v t="r">5</v>
    <v t="r">17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10</v>
    <v t="r">6</v>
    <v t="r">6</v>
    <v t="r">6</v>
    <v t="r">6</v>
    <v t="r">6</v>
    <v t="r">6</v>
    <v t="r">6</v>
    <v t="r">6</v>
    <v t="r">6</v>
    <v t="r">6</v>
    <v t="r">17</v>
    <v t="r">17</v>
    <v t="r">17</v>
    <v t="r">17</v>
    <v t="r">17</v>
    <v t="r">17</v>
    <v t="r">17</v>
    <v t="r">17</v>
    <v t="r">17</v>
    <v t="r">17</v>
    <v t="r">18</v>
    <v t="r">18</v>
    <v t="r">18</v>
    <v t="r">18</v>
    <v t="r">18</v>
    <v t="r">18</v>
    <v t="r">18</v>
    <v t="r">18</v>
    <v t="r">18</v>
    <v t="r">18</v>
    <v t="r">19</v>
    <v t="r">19</v>
    <v t="r">19</v>
    <v t="r">19</v>
    <v t="r">19</v>
    <v t="r">19</v>
    <v t="r">19</v>
    <v t="r">19</v>
    <v t="r">19</v>
    <v t="r">19</v>
    <v t="r">4</v>
    <v t="r">4</v>
    <v t="r">4</v>
    <v t="r">4</v>
    <v t="r">4</v>
    <v t="r">4</v>
    <v t="r">4</v>
    <v t="r">4</v>
    <v t="r">4</v>
    <v t="r">4</v>
    <v t="r">8</v>
    <v t="r">8</v>
    <v t="r">8</v>
    <v t="r">8</v>
    <v t="r">8</v>
    <v t="r">8</v>
    <v t="r">8</v>
    <v t="r">8</v>
    <v t="r">8</v>
    <v t="r">8</v>
    <v t="r">0</v>
    <v t="r">5</v>
    <v t="r">6</v>
    <v t="r">6</v>
    <v t="r">6</v>
    <v t="r">6</v>
    <v t="r">6</v>
    <v t="r">6</v>
    <v t="r">6</v>
    <v t="r">6</v>
    <v t="r">6</v>
    <v t="r">6</v>
    <v t="r">8</v>
    <v t="r">8</v>
    <v t="r">8</v>
    <v t="r">8</v>
    <v t="r">8</v>
    <v t="r">8</v>
    <v t="r">8</v>
    <v t="r">8</v>
    <v t="r">8</v>
    <v t="r">8</v>
    <v t="r">19</v>
    <v t="r">19</v>
    <v t="r">19</v>
    <v t="r">19</v>
    <v t="r">19</v>
    <v t="r">19</v>
    <v t="r">19</v>
    <v t="r">19</v>
    <v t="r">19</v>
    <v t="r">19</v>
    <v t="r">7</v>
    <v t="r">7</v>
    <v t="r">7</v>
    <v t="r">7</v>
    <v t="r">7</v>
    <v t="r">7</v>
    <v t="r">7</v>
    <v t="r">7</v>
    <v t="r">7</v>
    <v t="r">7</v>
    <v t="r">16</v>
    <v t="r">4</v>
    <v t="r">4</v>
    <v t="r">4</v>
    <v t="r">4</v>
    <v t="r">4</v>
    <v t="r">4</v>
    <v t="r">4</v>
    <v t="r">4</v>
    <v t="r">4</v>
    <v t="r">4</v>
    <v t="r">6</v>
    <v t="r">20</v>
    <v t="r">20</v>
    <v t="r">20</v>
    <v t="r">20</v>
    <v t="r">20</v>
    <v t="r">20</v>
    <v t="r">20</v>
    <v t="r">20</v>
    <v t="r">20</v>
    <v t="r">20</v>
    <v t="r">0</v>
    <v t="r">4</v>
    <v t="r">0</v>
    <v t="r">0</v>
    <v t="r">0</v>
    <v t="r">0</v>
    <v t="r">0</v>
    <v t="r">0</v>
    <v t="r">0</v>
    <v t="r">0</v>
    <v t="r">0</v>
    <v t="r">0</v>
    <v t="r">16</v>
    <v t="r">21</v>
    <v t="r">4</v>
    <v t="r">4</v>
    <v t="r">4</v>
    <v t="r">4</v>
    <v t="r">4</v>
    <v t="r">4</v>
    <v t="r">4</v>
    <v t="r">4</v>
    <v t="r">4</v>
    <v t="r">4</v>
    <v t="r">19</v>
    <v t="r">7</v>
    <v t="r">9</v>
    <v t="r">9</v>
    <v t="r">9</v>
    <v t="r">9</v>
    <v t="r">9</v>
    <v t="r">9</v>
    <v t="r">9</v>
    <v t="r">9</v>
    <v t="r">9</v>
    <v t="r">9</v>
    <v t="r">2</v>
    <v t="r">16</v>
    <v t="r">16</v>
    <v t="r">16</v>
    <v t="r">16</v>
    <v t="r">16</v>
    <v t="r">16</v>
    <v t="r">16</v>
    <v t="r">16</v>
    <v t="r">16</v>
    <v t="r">16</v>
    <v t="r">0</v>
    <v t="r">4</v>
    <v t="r">17</v>
    <v t="r">17</v>
    <v t="r">17</v>
    <v t="r">17</v>
    <v t="r">17</v>
    <v t="r">17</v>
    <v t="r">17</v>
    <v t="r">17</v>
    <v t="r">17</v>
    <v t="r">17</v>
    <v t="r">4</v>
    <v t="r">4</v>
    <v t="r">4</v>
    <v t="r">4</v>
    <v t="r">4</v>
    <v t="r">4</v>
    <v t="r">4</v>
    <v t="r">4</v>
    <v t="r">4</v>
    <v t="r">4</v>
    <v t="r">22</v>
    <v t="r">22</v>
    <v t="r">22</v>
    <v t="r">22</v>
    <v t="r">22</v>
    <v t="r">22</v>
    <v t="r">22</v>
    <v t="r">22</v>
    <v t="r">22</v>
    <v t="r">22</v>
    <v t="r">21</v>
    <v t="r">21</v>
    <v t="r">21</v>
    <v t="r">21</v>
    <v t="r">21</v>
    <v t="r">21</v>
    <v t="r">21</v>
    <v t="r">21</v>
    <v t="r">21</v>
    <v t="r">21</v>
    <v t="r">10</v>
    <v t="r">10</v>
    <v t="r">10</v>
    <v t="r">10</v>
    <v t="r">10</v>
    <v t="r">10</v>
    <v t="r">10</v>
    <v t="r">10</v>
    <v t="r">10</v>
    <v t="r">10</v>
    <v t="r">5</v>
    <v t="r">5</v>
    <v t="r">5</v>
    <v t="r">5</v>
    <v t="r">5</v>
    <v t="r">5</v>
    <v t="r">5</v>
    <v t="r">5</v>
    <v t="r">5</v>
    <v t="r">5</v>
    <v t="r">2</v>
    <v t="r">13</v>
    <v t="r">13</v>
    <v t="r">13</v>
    <v t="r">13</v>
    <v t="r">13</v>
    <v t="r">13</v>
    <v t="r">13</v>
    <v t="r">13</v>
    <v t="r">13</v>
    <v t="r">13</v>
    <v t="r">6</v>
    <v t="r">0</v>
    <v t="r">6</v>
    <v t="r">16</v>
    <v t="r">16</v>
    <v t="r">16</v>
    <v t="r">16</v>
    <v t="r">16</v>
    <v t="r">16</v>
    <v t="r">16</v>
    <v t="r">16</v>
    <v t="r">16</v>
    <v t="r">16</v>
    <v t="r">3</v>
    <v t="r">3</v>
    <v t="r">3</v>
    <v t="r">3</v>
    <v t="r">3</v>
    <v t="r">3</v>
    <v t="r">3</v>
    <v t="r">3</v>
    <v t="r">3</v>
    <v t="r">3</v>
    <v t="r">4</v>
    <v t="r">2</v>
    <v t="r">23</v>
    <v t="r">23</v>
    <v t="r">23</v>
    <v t="r">23</v>
    <v t="r">23</v>
    <v t="r">23</v>
    <v t="r">23</v>
    <v t="r">23</v>
    <v t="r">23</v>
    <v t="r">23</v>
    <v t="r">23</v>
    <v t="r">23</v>
    <v t="r">23</v>
    <v t="r">23</v>
    <v t="r">23</v>
    <v t="r">23</v>
    <v t="r">23</v>
    <v t="r">23</v>
    <v t="r">23</v>
    <v t="r">23</v>
    <v t="r">7</v>
    <v t="r">7</v>
    <v t="r">7</v>
    <v t="r">7</v>
    <v t="r">7</v>
    <v t="r">7</v>
    <v t="r">7</v>
    <v t="r">7</v>
    <v t="r">7</v>
    <v t="r">7</v>
    <v t="r">6</v>
    <v t="r">6</v>
    <v t="r">6</v>
    <v t="r">6</v>
    <v t="r">6</v>
    <v t="r">6</v>
    <v t="r">6</v>
    <v t="r">6</v>
    <v t="r">6</v>
    <v t="r">6</v>
    <v t="r">0</v>
    <v t="r">16</v>
    <v t="r">16</v>
    <v t="r">16</v>
    <v t="r">16</v>
    <v t="r">16</v>
    <v t="r">16</v>
    <v t="r">16</v>
    <v t="r">16</v>
    <v t="r">16</v>
    <v t="r">16</v>
    <v t="r">5</v>
    <v t="r">5</v>
    <v t="r">5</v>
    <v t="r">5</v>
    <v t="r">5</v>
    <v t="r">5</v>
    <v t="r">5</v>
    <v t="r">5</v>
    <v t="r">5</v>
    <v t="r">5</v>
    <v t="r">0</v>
    <v t="r">2</v>
    <v t="r">2</v>
    <v t="r">2</v>
    <v t="r">2</v>
    <v t="r">2</v>
    <v t="r">2</v>
    <v t="r">2</v>
    <v t="r">2</v>
    <v t="r">2</v>
    <v t="r">2</v>
    <v t="r">0</v>
    <v t="r">23</v>
    <v t="r">23</v>
    <v t="r">23</v>
    <v t="r">23</v>
    <v t="r">23</v>
    <v t="r">23</v>
    <v t="r">23</v>
    <v t="r">23</v>
    <v t="r">23</v>
    <v t="r">23</v>
    <v t="r">23</v>
    <v t="r">3</v>
    <v t="r">3</v>
    <v t="r">3</v>
    <v t="r">3</v>
    <v t="r">3</v>
    <v t="r">3</v>
    <v t="r">3</v>
    <v t="r">3</v>
    <v t="r">3</v>
    <v t="r">3</v>
    <v t="r">10</v>
    <v t="r">10</v>
    <v t="r">10</v>
    <v t="r">10</v>
    <v t="r">10</v>
    <v t="r">10</v>
    <v t="r">10</v>
    <v t="r">10</v>
    <v t="r">10</v>
    <v t="r">10</v>
    <v t="r">2</v>
    <v t="r">2</v>
    <v t="r">2</v>
    <v t="r">2</v>
    <v t="r">2</v>
    <v t="r">2</v>
    <v t="r">2</v>
    <v t="r">2</v>
    <v t="r">2</v>
    <v t="r">2</v>
    <v t="r">4</v>
    <v t="r">4</v>
    <v t="r">4</v>
    <v t="r">4</v>
    <v t="r">4</v>
    <v t="r">4</v>
    <v t="r">4</v>
    <v t="r">4</v>
    <v t="r">4</v>
    <v t="r">4</v>
    <v t="r">23</v>
    <v t="r">5</v>
    <v t="r">5</v>
    <v t="r">9</v>
    <v t="r">9</v>
    <v t="r">9</v>
    <v t="r">9</v>
    <v t="r">9</v>
    <v t="r">9</v>
    <v t="r">9</v>
    <v t="r">9</v>
    <v t="r">9</v>
    <v t="r">9</v>
    <v t="r">4</v>
    <v t="r">4</v>
    <v t="r">4</v>
    <v t="r">4</v>
    <v t="r">4</v>
    <v t="r">4</v>
    <v t="r">4</v>
    <v t="r">4</v>
    <v t="r">4</v>
    <v t="r">4</v>
    <v t="r">9</v>
    <v t="r">9</v>
    <v t="r">9</v>
    <v t="r">9</v>
    <v t="r">9</v>
    <v t="r">9</v>
    <v t="r">9</v>
    <v t="r">9</v>
    <v t="r">9</v>
    <v t="r">9</v>
    <v t="r">20</v>
    <v t="r">20</v>
    <v t="r">20</v>
    <v t="r">20</v>
    <v t="r">20</v>
    <v t="r">20</v>
    <v t="r">20</v>
    <v t="r">20</v>
    <v t="r">20</v>
    <v t="r">20</v>
    <v t="r">8</v>
    <v t="r">10</v>
    <v t="r">16</v>
    <v t="r">16</v>
    <v t="r">16</v>
    <v t="r">16</v>
    <v t="r">16</v>
    <v t="r">16</v>
    <v t="r">16</v>
    <v t="r">16</v>
    <v t="r">16</v>
    <v t="r">16</v>
    <v t="r">2</v>
    <v t="r">4</v>
    <v t="r">4</v>
    <v t="r">4</v>
    <v t="r">4</v>
    <v t="r">4</v>
    <v t="r">4</v>
    <v t="r">4</v>
    <v t="r">4</v>
    <v t="r">4</v>
    <v t="r">4</v>
    <v t="r">16</v>
    <v t="r">16</v>
    <v t="r">16</v>
    <v t="r">16</v>
    <v t="r">16</v>
    <v t="r">16</v>
    <v t="r">16</v>
    <v t="r">16</v>
    <v t="r">16</v>
    <v t="r">16</v>
    <v t="r">6</v>
    <v t="r">6</v>
    <v t="r">6</v>
    <v t="r">6</v>
    <v t="r">6</v>
    <v t="r">6</v>
    <v t="r">6</v>
    <v t="r">6</v>
    <v t="r">6</v>
    <v t="r">6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16</v>
    <v t="r">16</v>
    <v t="r">16</v>
    <v t="r">16</v>
    <v t="r">16</v>
    <v t="r">16</v>
    <v t="r">16</v>
    <v t="r">16</v>
    <v t="r">16</v>
    <v t="r">16</v>
    <v t="r">2</v>
    <v t="r">2</v>
    <v t="r">2</v>
    <v t="r">2</v>
    <v t="r">2</v>
    <v t="r">2</v>
    <v t="r">2</v>
    <v t="r">2</v>
    <v t="r">2</v>
    <v t="r">2</v>
    <v t="r">3</v>
    <v t="r">3</v>
    <v t="r">3</v>
    <v t="r">3</v>
    <v t="r">3</v>
    <v t="r">3</v>
    <v t="r">3</v>
    <v t="r">3</v>
    <v t="r">3</v>
    <v t="r">3</v>
    <v t="r">6</v>
    <v t="r">6</v>
    <v t="r">6</v>
    <v t="r">6</v>
    <v t="r">6</v>
    <v t="r">6</v>
    <v t="r">6</v>
    <v t="r">6</v>
    <v t="r">6</v>
    <v t="r">6</v>
    <v t="r">23</v>
    <v t="r">23</v>
    <v t="r">23</v>
    <v t="r">23</v>
    <v t="r">23</v>
    <v t="r">23</v>
    <v t="r">23</v>
    <v t="r">23</v>
    <v t="r">23</v>
    <v t="r">23</v>
    <v t="r">10</v>
    <v t="r">10</v>
    <v t="r">10</v>
    <v t="r">10</v>
    <v t="r">10</v>
    <v t="r">10</v>
    <v t="r">10</v>
    <v t="r">10</v>
    <v t="r">10</v>
    <v t="r">10</v>
    <v t="r">20</v>
    <v t="r">20</v>
    <v t="r">20</v>
    <v t="r">20</v>
    <v t="r">20</v>
    <v t="r">20</v>
    <v t="r">20</v>
    <v t="r">20</v>
    <v t="r">20</v>
    <v t="r">20</v>
    <v t="r">0</v>
    <v t="r">0</v>
    <v t="r">0</v>
    <v t="r">0</v>
    <v t="r">0</v>
    <v t="r">0</v>
    <v t="r">0</v>
    <v t="r">0</v>
    <v t="r">0</v>
    <v t="r">0</v>
    <v t="r">16</v>
    <v t="r">4</v>
    <v t="r">4</v>
    <v t="r">4</v>
    <v t="r">4</v>
    <v t="r">4</v>
    <v t="r">4</v>
    <v t="r">4</v>
    <v t="r">4</v>
    <v t="r">4</v>
    <v t="r">4</v>
    <v t="r">17</v>
    <v t="r">17</v>
    <v t="r">17</v>
    <v t="r">17</v>
    <v t="r">17</v>
    <v t="r">17</v>
    <v t="r">17</v>
    <v t="r">17</v>
    <v t="r">17</v>
    <v t="r">17</v>
    <v t="r">3</v>
    <v t="r">3</v>
    <v t="r">16</v>
    <v t="r">17</v>
    <v t="r">17</v>
    <v t="r">17</v>
    <v t="r">17</v>
    <v t="r">17</v>
    <v t="r">17</v>
    <v t="r">17</v>
    <v t="r">17</v>
    <v t="r">17</v>
    <v t="r">17</v>
    <v t="r">7</v>
    <v t="r">7</v>
    <v t="r">7</v>
    <v t="r">7</v>
    <v t="r">7</v>
    <v t="r">7</v>
    <v t="r">7</v>
    <v t="r">7</v>
    <v t="r">7</v>
    <v t="r">7</v>
    <v t="r">22</v>
    <v t="r">22</v>
    <v t="r">22</v>
    <v t="r">22</v>
    <v t="r">22</v>
    <v t="r">22</v>
    <v t="r">22</v>
    <v t="r">22</v>
    <v t="r">22</v>
    <v t="r">22</v>
    <v t="r">16</v>
    <v t="r">16</v>
    <v t="r">16</v>
    <v t="r">16</v>
    <v t="r">16</v>
    <v t="r">16</v>
    <v t="r">16</v>
    <v t="r">16</v>
    <v t="r">16</v>
    <v t="r">16</v>
    <v t="r">3</v>
    <v t="r">19</v>
    <v t="r">19</v>
    <v t="r">19</v>
    <v t="r">19</v>
    <v t="r">19</v>
    <v t="r">19</v>
    <v t="r">19</v>
    <v t="r">19</v>
    <v t="r">19</v>
    <v t="r">19</v>
    <v t="r">20</v>
    <v t="r">20</v>
    <v t="r">20</v>
    <v t="r">20</v>
    <v t="r">20</v>
    <v t="r">20</v>
    <v t="r">20</v>
    <v t="r">20</v>
    <v t="r">20</v>
    <v t="r">20</v>
    <v t="r">0</v>
    <v t="r">3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i">2</v>
  </a>
</arrayData>
</file>

<file path=xl/richData/rdrichvalue.xml><?xml version="1.0" encoding="utf-8"?>
<rvData xmlns="http://schemas.microsoft.com/office/spreadsheetml/2017/richdata" count="26">
  <rv s="0">
    <fb>46081</fb>
    <v>0</v>
  </rv>
  <rv s="0">
    <fb>0</fb>
    <v>1</v>
  </rv>
  <rv s="0">
    <fb>46066</fb>
    <v>0</v>
  </rv>
  <rv s="0">
    <fb>46056</fb>
    <v>0</v>
  </rv>
  <rv s="0">
    <fb>46055</fb>
    <v>0</v>
  </rv>
  <rv s="0">
    <fb>46063</fb>
    <v>0</v>
  </rv>
  <rv s="0">
    <fb>46059</fb>
    <v>0</v>
  </rv>
  <rv s="0">
    <fb>46072</fb>
    <v>0</v>
  </rv>
  <rv s="0">
    <fb>46077</fb>
    <v>0</v>
  </rv>
  <rv s="0">
    <fb>46057</fb>
    <v>0</v>
  </rv>
  <rv s="0">
    <fb>46071</fb>
    <v>0</v>
  </rv>
  <rv s="0">
    <fb>46054</fb>
    <v>0</v>
  </rv>
  <rv s="0">
    <fb>46061</fb>
    <v>0</v>
  </rv>
  <rv s="0">
    <fb>46073</fb>
    <v>0</v>
  </rv>
  <rv s="0">
    <fb>46080</fb>
    <v>0</v>
  </rv>
  <rv s="0">
    <fb>46075</fb>
    <v>0</v>
  </rv>
  <rv s="0">
    <fb>46079</fb>
    <v>0</v>
  </rv>
  <rv s="0">
    <fb>46076</fb>
    <v>0</v>
  </rv>
  <rv s="0">
    <fb>46070</fb>
    <v>0</v>
  </rv>
  <rv s="0">
    <fb>46062</fb>
    <v>0</v>
  </rv>
  <rv s="0">
    <fb>46058</fb>
    <v>0</v>
  </rv>
  <rv s="0">
    <fb>46065</fb>
    <v>0</v>
  </rv>
  <rv s="0">
    <fb>46064</fb>
    <v>0</v>
  </rv>
  <rv s="0">
    <fb>46078</fb>
    <v>0</v>
  </rv>
  <rv s="1">
    <v>0</v>
  </rv>
  <rv s="2">
    <v>{ED1B7B9E-9E78-4C2E-A6A9-A124D39A5657}</v>
    <v>0</v>
    <v>2</v>
    <v>24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array">
    <k n="array" t="a"/>
  </s>
  <s t="_datasourcecontainer">
    <k n="%XLUID" t="s"/>
    <k n="_CRID" t="i"/>
    <k n="_Display" t="spb"/>
    <k n="Fecha de Factura/Recibo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Fecha de Factura/Recibo</v>
      <v t="s">_CRID</v>
      <v t="s">%XLUID</v>
      <v t="s">_Display</v>
    </a>
  </spbArrays>
  <spbData count="3">
    <spb s="0">
      <v>1</v>
    </spb>
    <spb s="0">
      <v>2</v>
    </spb>
    <spb s="1">
      <v>0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^Order" t="spba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/m/yy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236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T271" tableType="queryTable" totalsRowShown="0">
  <sortState xmlns:xlrd2="http://schemas.microsoft.com/office/spreadsheetml/2017/richdata2" ref="A2:T271">
    <sortCondition ref="D1:D271"/>
  </sortState>
  <tableColumns count="20">
    <tableColumn id="1" xr3:uid="{D8E74308-D765-47BF-A5E9-E195FFB15F05}" uniqueName="1" name="Fecha de Factura/Recibo" queryTableFieldId="1" dataDxfId="201"/>
    <tableColumn id="2" xr3:uid="{8BB38D94-AAE9-41B0-9AB0-7845A7965BB7}" uniqueName="2" name="Nombre de la empresa a mostrar en la factura" queryTableFieldId="2" dataDxfId="200"/>
    <tableColumn id="3" xr3:uid="{2F3BDA05-98F0-4620-8019-8F38537B84AE}" uniqueName="3" name="Número" queryTableFieldId="3"/>
    <tableColumn id="4" xr3:uid="{0EECE510-474A-4F82-88A3-C188874DA520}" uniqueName="4" name="Total con signo" queryTableFieldId="4" dataDxfId="199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198"/>
    <tableColumn id="7" xr3:uid="{D9C98AED-AE31-43A6-AB93-D62A44F82794}" uniqueName="7" name="Líneas de factura/Precio unitario" queryTableFieldId="7" dataDxfId="197"/>
    <tableColumn id="8" xr3:uid="{957951D3-B6BD-438B-A733-2E690B4CC253}" uniqueName="8" name="Líneas de factura/Unidad de medida" queryTableFieldId="8" dataDxfId="196"/>
    <tableColumn id="9" xr3:uid="{E3F590A5-0FD8-4C9D-81FC-766C470DC764}" uniqueName="9" name="Líneas de factura/Producto" queryTableFieldId="9" dataDxfId="195"/>
    <tableColumn id="10" xr3:uid="{30E8ADFB-6942-4689-BB85-68E3D079B995}" uniqueName="10" name="Concepto" queryTableFieldId="10" dataDxfId="194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SECTOR" queryTableFieldId="14"/>
    <tableColumn id="15" xr3:uid="{83C9A43D-94BA-412C-B2B7-62CE23D1769D}" uniqueName="15" name="Origen" queryTableFieldId="15" dataDxfId="193"/>
    <tableColumn id="16" xr3:uid="{EE568064-F3CF-4B94-906D-D5749F2CAD02}" uniqueName="16" name="USD " queryTableFieldId="16"/>
    <tableColumn id="17" xr3:uid="{A9076FC6-5ABF-4CED-803B-68C01F751E59}" uniqueName="17" name="SECTOR2" queryTableFieldId="17" dataDxfId="192"/>
    <tableColumn id="19" xr3:uid="{B3C7EE8D-13B4-4161-A007-27DB965C6500}" uniqueName="19" name="SUBRUBRO" queryTableFieldId="48"/>
    <tableColumn id="20" xr3:uid="{37C210D7-699D-41AE-B056-F10091DD9F66}" uniqueName="20" name="TC" queryTableFieldId="38"/>
    <tableColumn id="18" xr3:uid="{D23DADC4-B4F3-4D74-9150-8975F9C60232}" uniqueName="18" name="Total" queryTableField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71" totalsRowShown="0" dataDxfId="191">
  <autoFilter ref="A1:R271" xr:uid="{25A146E7-719C-4B53-B3F4-3BEB723F3AD0}"/>
  <sortState xmlns:xlrd2="http://schemas.microsoft.com/office/spreadsheetml/2017/richdata2" ref="A14:R151">
    <sortCondition ref="D1:D258"/>
  </sortState>
  <tableColumns count="18">
    <tableColumn id="4" xr3:uid="{49C8333C-26D1-47D8-B128-4B8D16A959AC}" name="Fecha de Factura/Recibo" dataDxfId="190"/>
    <tableColumn id="7" xr3:uid="{16C888B3-9B9E-4FDA-BB53-D45236B9217C}" name="Nombre de la empresa a mostrar en la factura" dataDxfId="189"/>
    <tableColumn id="8" xr3:uid="{DCD88A00-9216-4E85-B222-8BFFDEC8DD00}" name="Número" dataDxfId="188"/>
    <tableColumn id="10" xr3:uid="{2705C157-D8F1-44F9-AC97-ADD2957C3CAA}" name="Total con signo" dataDxfId="187"/>
    <tableColumn id="14" xr3:uid="{D2B8355E-DAEE-4706-84C2-5EBF17B7BF61}" name="Líneas de factura/Etiqueta" dataDxfId="186"/>
    <tableColumn id="15" xr3:uid="{38016329-8976-487A-8ED6-C12FCF053727}" name="Líneas de factura/Cantidad" dataDxfId="185"/>
    <tableColumn id="16" xr3:uid="{4447D12E-D393-4113-9677-9BD124B3A132}" name="Líneas de factura/Precio unitario" dataDxfId="184"/>
    <tableColumn id="17" xr3:uid="{C10C31CB-3599-4F12-8FDF-94CC9EF6AE75}" name="Líneas de factura/Unidad de medida" dataDxfId="183"/>
    <tableColumn id="20" xr3:uid="{7A0967CC-942E-4657-B3CE-26AD0DE89398}" name="Líneas de factura/Producto" dataDxfId="182"/>
    <tableColumn id="5" xr3:uid="{10B0908A-DEC2-48F6-B7E2-E34EEE234DB3}" name="Concepto" dataDxfId="181"/>
    <tableColumn id="6" xr3:uid="{E42EC6C6-863D-46B0-A072-8695D3BE85EB}" name="Tipo de Gasto 1" dataDxfId="180"/>
    <tableColumn id="9" xr3:uid="{693E9074-DB40-4259-8FE0-5ABE9736FFEF}" name="Tipo de Gasto 2" dataDxfId="179"/>
    <tableColumn id="3" xr3:uid="{A64B0E81-F89C-4009-B156-8A4F168D0C4E}" name="CCO EMPRESA" dataDxfId="178"/>
    <tableColumn id="1" xr3:uid="{67CBE9A8-272D-44F0-8E95-5CC92B50C834}" name="CCO - SECTOR" dataDxfId="177"/>
    <tableColumn id="2" xr3:uid="{7A341F8B-CC1B-4122-876D-410C9D22E6EF}" name="SECTOR_ODOO" dataDxfId="176"/>
    <tableColumn id="11" xr3:uid="{1386454C-14F4-468E-A73B-3BB19D5C7451}" name="# SECTORES" dataDxfId="175">
      <calculatedColumnFormula>_xlfn.XLOOKUP(bbdd3[[#This Row],[CCO - SECTOR]],'cco '!$A:$A,'cco '!F:F,"CCO NO DEFINIDO")</calculatedColumnFormula>
    </tableColumn>
    <tableColumn id="12" xr3:uid="{6ED06FEF-E7ED-4DA3-87E3-6B5DFF9CF7E2}" name="LISTA_SECTORES" dataDxfId="174">
      <calculatedColumnFormula>_xlfn.XLOOKUP(bbdd3[[#This Row],[CCO - SECTOR]],'cco '!$A:$A,'cco '!I:I,"CCO NO DEFINIDO")</calculatedColumnFormula>
    </tableColumn>
    <tableColumn id="13" xr3:uid="{84585138-1D38-43E9-BE53-212D7CDC9CA9}" name="prc_empresa" dataDxfId="173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274" totalsRowShown="0" headerRowBorderDxfId="172" tableBorderDxfId="171">
  <tableColumns count="21">
    <tableColumn id="1" xr3:uid="{12C10BAD-E927-4EF4-B7CF-056DC7A81A67}" name="Fecha de Factura/Recibo"/>
    <tableColumn id="2" xr3:uid="{0FF6889F-D087-4D53-909B-7C87EC6C74CC}" name="Nombre de la empresa a mostrar en la factura" dataDxfId="170"/>
    <tableColumn id="3" xr3:uid="{F0DCC495-8B42-4506-B3B5-5FA94C93F4CB}" name="Número"/>
    <tableColumn id="4" xr3:uid="{82574551-41DA-47E1-9A68-1A960DDAB7AA}" name="Total con signo" dataDxfId="169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E1502" totalsRowShown="0" headerRowDxfId="168" headerRowBorderDxfId="167" tableBorderDxfId="166">
  <sortState xmlns:xlrd2="http://schemas.microsoft.com/office/spreadsheetml/2017/richdata2" ref="A28:AE964">
    <sortCondition descending="1" ref="AE1:AE1502"/>
  </sortState>
  <tableColumns count="31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165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164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163">
      <calculatedColumnFormula>_xlfn.CONCAT(N2,V2)</calculatedColumnFormula>
    </tableColumn>
    <tableColumn id="24" xr3:uid="{42ECDDC5-3C72-4084-A970-D40F917A9539}" name="prc_cco" dataDxfId="162">
      <calculatedColumnFormula>_xlfn.XLOOKUP(W2,'cco '!C:C,'cco '!D:D,0)</calculatedColumnFormula>
    </tableColumn>
    <tableColumn id="25" xr3:uid="{8210F264-5207-4C27-9909-984F60C6D105}" name="monto_final2" dataDxfId="161">
      <calculatedColumnFormula>$X2*$S2*-1</calculatedColumnFormula>
    </tableColumn>
    <tableColumn id="26" xr3:uid="{25603C4F-3D23-4505-8FBE-B2A6BDCCDCC9}" name="id_sector" dataDxfId="160">
      <calculatedColumnFormula>_xlfn.XLOOKUP(V2,sectores_id!A:A,sectores_id!B:B)</calculatedColumnFormula>
    </tableColumn>
    <tableColumn id="27" xr3:uid="{7532193E-6023-4FB8-8157-9AC374F36BD3}" name="id_rubro_opex" dataDxfId="159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158">
      <calculatedColumnFormula>UPPER(_xlfn.XLOOKUP(Z2,sectores_id!B:B,sectores_id!A:A))</calculatedColumnFormula>
    </tableColumn>
    <tableColumn id="29" xr3:uid="{57048ADB-0D71-44F6-AB05-54C32B5398C5}" name="rubro_final" dataDxfId="157">
      <calculatedColumnFormula>_xlfn.XLOOKUP(AA2,'rubros_id_opex (2)'!B:B,'rubros_id_opex (2)'!A:A,gastos_final[[#This Row],[Líneas de factura/Producto]])</calculatedColumnFormula>
    </tableColumn>
    <tableColumn id="30" xr3:uid="{8BC2DAA0-6D2D-4794-9A10-B0F712A8D42F}" name="monto_total_ampliado" dataDxfId="156">
      <calculatedColumnFormula>SUMIFS(Y:Y,C:C,gastos_final[[#This Row],[Número]])</calculatedColumnFormula>
    </tableColumn>
    <tableColumn id="31" xr3:uid="{0C259888-F235-416A-9EE6-91F51AB88434}" name="dif" dataDxfId="155">
      <calculatedColumnFormula>gastos_final[[#This Row],[MONTO_FINAL]]*-1-gastos_final[[#This Row],[monto_total_ampliado]]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89" tableType="queryTable" totalsRowShown="0">
  <autoFilter ref="A1:R89" xr:uid="{3C175674-0F44-4479-BE7D-19835934C198}">
    <filterColumn colId="10">
      <filters>
        <filter val="USD"/>
      </filters>
    </filterColumn>
  </autoFilter>
  <sortState xmlns:xlrd2="http://schemas.microsoft.com/office/spreadsheetml/2017/richdata2" ref="A2:R89">
    <sortCondition ref="D1:D89"/>
  </sortState>
  <tableColumns count="18">
    <tableColumn id="1" xr3:uid="{810AA10C-880D-41EC-9987-65BFD81C03CF}" uniqueName="1" name="FECHA CARGA" queryTableFieldId="1" dataDxfId="154"/>
    <tableColumn id="2" xr3:uid="{CFC4C1F6-BD4C-4241-807B-7D9F02A13E87}" uniqueName="2" name="CANAL" queryTableFieldId="2" dataDxfId="153"/>
    <tableColumn id="3" xr3:uid="{F8C49EDD-C0BA-41A8-9627-5B33978846D6}" uniqueName="3" name="AREA" queryTableFieldId="3" dataDxfId="152"/>
    <tableColumn id="4" xr3:uid="{B96E9FA7-1FE5-4A1C-B734-AE25156979FC}" uniqueName="4" name="SECTOR" queryTableFieldId="4" dataDxfId="151"/>
    <tableColumn id="5" xr3:uid="{2E66E31D-9DCB-43A6-9A71-8D5A6050CC81}" uniqueName="5" name="PRODUCTO" queryTableFieldId="5" dataDxfId="150"/>
    <tableColumn id="6" xr3:uid="{D19680D5-C241-4C47-90F6-C550EA110636}" uniqueName="6" name="CLIENTE" queryTableFieldId="6" dataDxfId="149"/>
    <tableColumn id="7" xr3:uid="{DB70DEAC-DEA6-432D-926F-8794D2273ED7}" uniqueName="7" name="DESCRIPCION" queryTableFieldId="7" dataDxfId="148"/>
    <tableColumn id="8" xr3:uid="{6E3CBF09-4AA3-4F5F-AF94-DFDFD54590B6}" uniqueName="8" name="UM" queryTableFieldId="8" dataDxfId="147"/>
    <tableColumn id="9" xr3:uid="{DA7BDC84-7D06-4A74-AB84-BE55E7B40E9C}" uniqueName="9" name="Q" queryTableFieldId="9" dataDxfId="146"/>
    <tableColumn id="10" xr3:uid="{3533CC03-FD1F-4578-8CEE-3B66BD70749E}" uniqueName="10" name="PRECIO" queryTableFieldId="10" dataDxfId="145"/>
    <tableColumn id="11" xr3:uid="{6629AF6F-F5FC-4439-9C8E-A53CB66D9166}" uniqueName="11" name="MONEDA" queryTableFieldId="11" dataDxfId="144"/>
    <tableColumn id="12" xr3:uid="{5C7FC866-CE67-4461-8E3E-C40D43129950}" uniqueName="12" name="SUBTOTAL" queryTableFieldId="12" dataDxfId="143"/>
    <tableColumn id="13" xr3:uid="{F0FADAEF-9208-40F1-93C6-67E079321BD3}" uniqueName="13" name="T.C" queryTableFieldId="13" dataDxfId="142"/>
    <tableColumn id="14" xr3:uid="{84FDC7C4-5E91-42B7-867D-D3E67C95EB19}" uniqueName="14" name="IVA" queryTableFieldId="14" dataDxfId="141"/>
    <tableColumn id="15" xr3:uid="{28A20BB3-36B8-44CC-830C-9477A43A6B77}" uniqueName="15" name="TOTAL" queryTableFieldId="15" dataDxfId="140"/>
    <tableColumn id="16" xr3:uid="{25880E1F-AFFC-4979-9FEE-EE1F88ACF9AF}" uniqueName="16" name="Fuente" queryTableFieldId="16"/>
    <tableColumn id="18" xr3:uid="{04FE8634-7668-48D3-ACA1-6097230A29EE}" uniqueName="18" name="Origen" queryTableFieldId="18" dataDxfId="139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R1407" tableType="queryTable" totalsRowShown="0">
  <autoFilter ref="A1:R1407" xr:uid="{07668708-C1D8-4CE9-B2CB-9887974256C4}"/>
  <tableColumns count="18">
    <tableColumn id="4" xr3:uid="{002D4B41-ACBE-42BE-B7E2-FA68DC08D738}" uniqueName="4" name="FECHA" queryTableFieldId="42" dataDxfId="138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137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136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7" xr3:uid="{981E0B1D-2EFA-4705-9B4D-06AC11796D46}" uniqueName="7" name="SECTOR POR CCO" queryTableFieldId="46" dataDxfId="135"/>
    <tableColumn id="29" xr3:uid="{5FBB9A62-F437-4339-8560-27B8D82245A6}" uniqueName="29" name="CENTRO_DE_COSTOS" queryTableFieldId="38"/>
    <tableColumn id="1" xr3:uid="{99B86441-B69E-4AB3-9493-B7CA95047278}" uniqueName="1" name="monto_total_ampliado" queryTableFieldId="49"/>
    <tableColumn id="2" xr3:uid="{89BC7534-9861-4D3C-85E8-0616D6D18A04}" uniqueName="2" name="dif" queryTableFieldId="50"/>
    <tableColumn id="3" xr3:uid="{456E58FB-8259-49F2-9A14-1F755F8703BE}" uniqueName="3" name="SUBRUBRO" queryTableFieldId="41"/>
    <tableColumn id="8" xr3:uid="{7C0374F9-27EB-4134-A99A-D0AA841AA805}" uniqueName="8" name="SECTOR DIRECTO" queryTableFieldId="47" dataDxfId="13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C1539" tableType="queryTable" totalsRowShown="0">
  <autoFilter ref="A1:AC1539" xr:uid="{A4F260AD-2293-4BEC-95FF-AAF153F88B5F}"/>
  <tableColumns count="29">
    <tableColumn id="1" xr3:uid="{E2492C63-34CB-4080-A9CB-9D3D82B7DD51}" uniqueName="1" name="Fecha de Factura/Recibo" queryTableFieldId="1" dataDxfId="127"/>
    <tableColumn id="2" xr3:uid="{1575CCEA-6291-48B7-83BB-6D7A78C76CED}" uniqueName="2" name="Nombre de la empresa a mostrar en la factura" queryTableFieldId="2" dataDxfId="126"/>
    <tableColumn id="3" xr3:uid="{C9C320BF-0C2A-4EEF-BB94-0430943C5B71}" uniqueName="3" name="Número" queryTableFieldId="3" dataDxfId="125"/>
    <tableColumn id="4" xr3:uid="{4D4D0CB1-19FC-493E-90FB-D835435EC0E6}" uniqueName="4" name="Total con signo" queryTableFieldId="4"/>
    <tableColumn id="5" xr3:uid="{ECD148F0-C141-43DB-94E5-DEADC9E8F321}" uniqueName="5" name="Líneas de factura/Etiqueta" queryTableFieldId="5" dataDxfId="124"/>
    <tableColumn id="6" xr3:uid="{42F2AC49-8E34-4663-8958-8DBE38486FCA}" uniqueName="6" name="Líneas de factura/Cantidad" queryTableFieldId="6"/>
    <tableColumn id="7" xr3:uid="{919B5BA7-7A2C-4B74-AE50-A9A6F8F2F844}" uniqueName="7" name="Líneas de factura/Precio unitario" queryTableFieldId="7"/>
    <tableColumn id="8" xr3:uid="{95E4499B-E6E9-4E74-A8D2-C2F6E03721BD}" uniqueName="8" name="Líneas de factura/Unidad de medida" queryTableFieldId="8" dataDxfId="123"/>
    <tableColumn id="9" xr3:uid="{75A5E569-3189-4915-A55A-89277C876340}" uniqueName="9" name="Líneas de factura/Producto" queryTableFieldId="9" dataDxfId="122"/>
    <tableColumn id="10" xr3:uid="{FACC8653-3CD9-4664-81CF-CF028D00FD5F}" uniqueName="10" name="Concepto" queryTableFieldId="10" dataDxfId="121"/>
    <tableColumn id="11" xr3:uid="{813BF231-C239-44C4-B88C-7F1777C63EF4}" uniqueName="11" name="Tipo de Gasto 1" queryTableFieldId="11" dataDxfId="120"/>
    <tableColumn id="12" xr3:uid="{B19DD703-0631-4502-8DCD-22B80013ADCE}" uniqueName="12" name="Tipo de Gasto 2" queryTableFieldId="12" dataDxfId="119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118"/>
    <tableColumn id="15" xr3:uid="{8A5E9477-285C-4198-B864-5E156F3ECFB1}" uniqueName="15" name="SECTOR_ODOO" queryTableFieldId="15"/>
    <tableColumn id="16" xr3:uid="{A08E0736-CC75-416F-B46D-B180856A1F7E}" uniqueName="16" name="# SECTORES" queryTableFieldId="16"/>
    <tableColumn id="17" xr3:uid="{39F787C9-D44B-4B62-B556-FBA8CD4A6DB8}" uniqueName="17" name="LISTA_SECTORES" queryTableFieldId="17" dataDxfId="117"/>
    <tableColumn id="18" xr3:uid="{90573424-AA24-427A-9846-29B90C58AADE}" uniqueName="18" name="CANTIDAD" queryTableFieldId="18"/>
    <tableColumn id="19" xr3:uid="{9F70F80F-C32B-4234-A584-6E22421FD745}" uniqueName="19" name="MONTO_FINAL" queryTableFieldId="19"/>
    <tableColumn id="20" xr3:uid="{05E3B052-3452-4DC5-8D68-28B2E7584A27}" uniqueName="20" name="CANTIDAD_APERTURADO" queryTableFieldId="20"/>
    <tableColumn id="21" xr3:uid="{CA03BD46-9569-429B-B0AD-4C49E77546D6}" uniqueName="21" name="Column4" queryTableFieldId="21" dataDxfId="116"/>
    <tableColumn id="22" xr3:uid="{294FB813-4734-40B5-8DF1-03369990C2CA}" uniqueName="22" name="SECTORES" queryTableFieldId="22" dataDxfId="115"/>
    <tableColumn id="23" xr3:uid="{EEF1FF3E-C546-42D3-AE44-81BD105AF2EC}" uniqueName="23" name="DC_COMUN" queryTableFieldId="23" dataDxfId="114"/>
    <tableColumn id="24" xr3:uid="{31B36A81-C9C6-4440-9FDC-EED18B3F5979}" uniqueName="24" name="prc_cco" queryTableFieldId="24"/>
    <tableColumn id="25" xr3:uid="{E34FC735-58B2-4526-9CAE-1DF5363E0684}" uniqueName="25" name="monto_final2" queryTableFieldId="25"/>
    <tableColumn id="26" xr3:uid="{29109100-E5F1-4672-97BC-84A7873800B5}" uniqueName="26" name="id_sector" queryTableFieldId="26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13"/>
    <tableColumn id="29" xr3:uid="{9062F49C-B7FD-4E56-B22B-FB1C985F5DF5}" uniqueName="29" name="rubro_final" queryTableFieldId="29" dataDxfId="11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111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3" tableType="queryTable" totalsRowShown="0">
  <autoFilter ref="A1:P53" xr:uid="{D65637CD-D116-4847-87E7-7085768D580D}"/>
  <tableColumns count="16">
    <tableColumn id="1" xr3:uid="{89A43FB8-3491-4020-B6D9-2B5A1134042A}" uniqueName="1" name="FECHA CARGA" queryTableFieldId="1" dataDxfId="110"/>
    <tableColumn id="2" xr3:uid="{36810D76-0E16-4033-9809-DEE4476C289E}" uniqueName="2" name="CANAL" queryTableFieldId="2" dataDxfId="109"/>
    <tableColumn id="3" xr3:uid="{2FD2A87B-01FD-43E0-8DD6-51144B674E9C}" uniqueName="3" name="AREA" queryTableFieldId="3" dataDxfId="108"/>
    <tableColumn id="18" xr3:uid="{D8405338-99B6-4DD5-80FB-1CBD54A541C7}" uniqueName="18" name="SECTOR" queryTableFieldId="18" dataDxfId="107"/>
    <tableColumn id="5" xr3:uid="{5D0B08CE-69DF-462C-8141-DEED3CB6BEEB}" uniqueName="5" name="PRODUCTO" queryTableFieldId="5" dataDxfId="106"/>
    <tableColumn id="6" xr3:uid="{E121C7CD-2C49-4EE7-AA26-37B66AB9B5B2}" uniqueName="6" name="CLIENTE" queryTableFieldId="6" dataDxfId="105"/>
    <tableColumn id="7" xr3:uid="{3FAF83F5-B67A-4D8F-B47A-EC49B066F183}" uniqueName="7" name="DESCRIPCION" queryTableFieldId="7" dataDxfId="104"/>
    <tableColumn id="8" xr3:uid="{B0B182C2-F538-492A-A6FA-61AD8DFBB17E}" uniqueName="8" name="UM" queryTableFieldId="8" dataDxfId="103"/>
    <tableColumn id="9" xr3:uid="{D46F8A0D-E9A3-4734-854B-0B4E210E0932}" uniqueName="9" name="Q" queryTableFieldId="9" dataDxfId="102"/>
    <tableColumn id="10" xr3:uid="{7904F917-CC7F-470B-92B9-798CFA401B60}" uniqueName="10" name="PRECIO" queryTableFieldId="10" dataDxfId="101"/>
    <tableColumn id="11" xr3:uid="{B8F32A45-48CB-405D-AB7F-FE8899C5FCB8}" uniqueName="11" name="MONEDA" queryTableFieldId="11" dataDxfId="100"/>
    <tableColumn id="12" xr3:uid="{46EB61AE-2EFC-4780-A7F0-4EE1565673A6}" uniqueName="12" name="SUBTOTAL" queryTableFieldId="12" dataDxfId="99"/>
    <tableColumn id="13" xr3:uid="{86427230-3565-4A8F-ADBB-04255E939085}" uniqueName="13" name="T.C" queryTableFieldId="13" dataDxfId="98"/>
    <tableColumn id="14" xr3:uid="{A63C57D7-35A2-49C4-8D3D-ADA680622FFC}" uniqueName="14" name="IVA" queryTableFieldId="14" dataDxfId="97"/>
    <tableColumn id="15" xr3:uid="{08B8EB39-59C2-424F-9BFF-F3070B6FA18B}" uniqueName="15" name="TOTAL" queryTableFieldId="15" dataDxfId="96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954" tableType="queryTable" totalsRowShown="0">
  <autoFilter ref="A1:P954" xr:uid="{AF1A03FA-D48C-4C28-A6AE-45281EF25508}"/>
  <tableColumns count="16">
    <tableColumn id="1" xr3:uid="{313BECF3-F982-42FD-A794-1A4D8241EDD6}" uniqueName="1" name="FECHA CARGA" queryTableFieldId="1" dataDxfId="95"/>
    <tableColumn id="2" xr3:uid="{9DD06112-5D7D-490F-99AC-28086790AB30}" uniqueName="2" name="CANAL" queryTableFieldId="2"/>
    <tableColumn id="3" xr3:uid="{3417A72E-5524-4B60-90E0-211834BA2E50}" uniqueName="3" name="AREA" queryTableFieldId="3" dataDxfId="94"/>
    <tableColumn id="4" xr3:uid="{3CDE358C-5117-4DC7-8526-8511A917D21D}" uniqueName="4" name="SECTOR" queryTableFieldId="4" dataDxfId="93"/>
    <tableColumn id="5" xr3:uid="{5DDE968D-38E9-4425-AFF7-52BD03307699}" uniqueName="5" name="PRODUCTO" queryTableFieldId="5" dataDxfId="92"/>
    <tableColumn id="6" xr3:uid="{BF0C8018-9761-4D91-A2EE-0CFD78577C37}" uniqueName="6" name="CLIENTE" queryTableFieldId="6" dataDxfId="91"/>
    <tableColumn id="7" xr3:uid="{A5A657E2-15A1-4AAB-8759-7D227904BC89}" uniqueName="7" name="DESCRIPCION" queryTableFieldId="7" dataDxfId="90"/>
    <tableColumn id="8" xr3:uid="{3615C5F0-7291-476F-8C80-21780C1F63B2}" uniqueName="8" name="UM" queryTableFieldId="8" dataDxfId="89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88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87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P94" tableType="queryTable" totalsRowShown="0">
  <autoFilter ref="A1:P94" xr:uid="{0B6148BA-CBDC-4AD3-8999-449AA163F3CF}"/>
  <tableColumns count="16">
    <tableColumn id="1" xr3:uid="{442807AD-A60E-4512-AD6E-7CF8CAB7CC73}" uniqueName="1" name="Fecha de Factura/Recibo" queryTableFieldId="15" dataDxfId="86"/>
    <tableColumn id="2" xr3:uid="{4A5467B6-28B5-468A-A112-D81C56D08682}" uniqueName="2" name="Nombre de la empresa a mostrar en la factura" queryTableFieldId="2" dataDxfId="85"/>
    <tableColumn id="3" xr3:uid="{0124D046-D020-47B9-9AEC-28E934188D60}" uniqueName="3" name="Número" queryTableFieldId="3"/>
    <tableColumn id="15" xr3:uid="{3B04061D-D217-4BC5-8330-DACFA260BCF9}" uniqueName="15" name="Total" queryTableFieldId="17"/>
    <tableColumn id="5" xr3:uid="{C18B85FA-2A04-420B-9649-D1EB4C066DE4}" uniqueName="5" name="Líneas de factura/Etiqueta" queryTableFieldId="5"/>
    <tableColumn id="7" xr3:uid="{D55D6618-CD77-4976-A8ED-E88DA44D8CCE}" uniqueName="7" name="Líneas de factura/Precio unitario" queryTableFieldId="7" dataDxfId="84"/>
    <tableColumn id="8" xr3:uid="{87BB7C8C-DEBB-450A-8413-D9481DA38225}" uniqueName="8" name="Líneas de factura/Unidad de medida" queryTableFieldId="8" dataDxfId="83"/>
    <tableColumn id="9" xr3:uid="{6686E4A0-846D-4279-8BBB-E10D244B1B52}" uniqueName="9" name="Líneas de factura/Producto" queryTableFieldId="9" dataDxfId="82"/>
    <tableColumn id="10" xr3:uid="{9BA5740F-56EC-44AE-9147-0859F34A0EC7}" uniqueName="10" name="Concepto" queryTableFieldId="10" dataDxfId="81"/>
    <tableColumn id="11" xr3:uid="{CA558801-ED8A-4FB2-97DE-B12020C9E184}" uniqueName="11" name="Tipo de Gasto 1" queryTableFieldId="11"/>
    <tableColumn id="12" xr3:uid="{3D9CD071-7858-4712-A80C-CB26158FB1B7}" uniqueName="12" name="Tipo de Gasto 2" queryTableFieldId="12"/>
    <tableColumn id="13" xr3:uid="{21E3AC1E-A90B-4DCB-813A-18BD3DBCF822}" uniqueName="13" name="CCO EMPRESA" queryTableFieldId="13"/>
    <tableColumn id="14" xr3:uid="{1E660AB9-C515-4149-A4D8-7B9B936A9FCE}" uniqueName="14" name="CCO - SECTOR" queryTableFieldId="14"/>
    <tableColumn id="4" xr3:uid="{686E8BAF-DA8E-4C19-B0DE-837BA6880B5A}" uniqueName="4" name="Total con signo" queryTableFieldId="4" dataDxfId="80"/>
    <tableColumn id="17" xr3:uid="{EFFF5749-C496-4739-A1C8-F986EE292E39}" uniqueName="17" name="Líneas de factura/Cantidad" queryTableFieldId="30"/>
    <tableColumn id="6" xr3:uid="{9701E680-7531-495E-BEDE-3A9C39BEDE32}" uniqueName="6" name="SUBRUBRO" queryTableFieldId="3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79"/>
    <tableColumn id="16" xr3:uid="{66AF8010-B09D-46E7-BBC2-563090FE9499}" uniqueName="16" name="SUBRUBRO" queryTableFieldId="17"/>
    <tableColumn id="3" xr3:uid="{D884CC1A-75D1-48CF-AAF8-2FF9C12EC807}" uniqueName="3" name="Número" queryTableFieldId="3" dataDxfId="78"/>
    <tableColumn id="4" xr3:uid="{B562E29B-6AF0-4BDF-9C65-A485CF35E87E}" uniqueName="4" name="Total con signo" queryTableFieldId="4" dataDxfId="77"/>
    <tableColumn id="5" xr3:uid="{AB3A52D6-EF74-4BBF-AAD6-11A223A4272C}" uniqueName="5" name="Líneas de factura/Etiqueta" queryTableFieldId="5" dataDxfId="76"/>
    <tableColumn id="6" xr3:uid="{087EFF6F-747C-44A7-A0E5-16CA4719D9B2}" uniqueName="6" name="Líneas de factura/Cantidad" queryTableFieldId="6" dataDxfId="75"/>
    <tableColumn id="7" xr3:uid="{1DE5A49E-A2B4-4F13-B508-A4FEFCC5DB1B}" uniqueName="7" name="Líneas de factura/Precio unitario" queryTableFieldId="7" dataDxfId="74"/>
    <tableColumn id="8" xr3:uid="{91C8E28D-1787-40F0-818B-1B15D7ED1BC5}" uniqueName="8" name="Líneas de factura/Unidad de medida" queryTableFieldId="8" dataDxfId="73"/>
    <tableColumn id="9" xr3:uid="{A797F50E-AE31-4F66-B1F9-325E1E9EBF05}" uniqueName="9" name="Líneas de factura/Producto" queryTableFieldId="9" dataDxfId="72"/>
    <tableColumn id="10" xr3:uid="{C38FB5F4-46A1-4B7E-A708-45EBBE8B2196}" uniqueName="10" name="Concepto" queryTableFieldId="10" dataDxfId="71"/>
    <tableColumn id="11" xr3:uid="{59CB8EDE-517D-4188-8341-8F7FF1A975E9}" uniqueName="11" name="Tipo de Gasto 1" queryTableFieldId="11" dataDxfId="70"/>
    <tableColumn id="12" xr3:uid="{01415A9B-2D48-4517-9A45-4B8CEDD76C28}" uniqueName="12" name="Tipo de Gasto 2" queryTableFieldId="12" dataDxfId="69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68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67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Q478" tableType="queryTable" totalsRowShown="0">
  <autoFilter ref="A1:Q478" xr:uid="{15CAFF75-D48C-4232-87C4-003364D10DF3}"/>
  <tableColumns count="17">
    <tableColumn id="1" xr3:uid="{B2CCD824-5D48-42D3-9673-BA422EEBBEB1}" uniqueName="1" name="Fecha de Factura/Recibo" queryTableFieldId="1" dataDxfId="66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8473AE88-7D72-469B-9E37-A0FBF517B482}" uniqueName="17" name="SUBRUBRO" queryTableFieldId="2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65"/>
    <tableColumn id="2" xr3:uid="{EFFA4295-3D55-43B0-8878-EEF8756DFFB6}" uniqueName="2" name="SECTOR" queryTableFieldId="2" dataDxfId="64"/>
    <tableColumn id="3" xr3:uid="{1D0537CA-7A1D-4125-B7C1-169C75F72477}" uniqueName="3" name="DCOMUN" queryTableFieldId="3" dataDxfId="63"/>
    <tableColumn id="4" xr3:uid="{6D36880B-536D-41EB-9B11-3529592BD19F}" uniqueName="4" name="%" queryTableFieldId="4"/>
    <tableColumn id="5" xr3:uid="{FAAC55AC-D23D-4604-BBC2-96D1DDA23CA0}" uniqueName="5" name="IMPUTACION" queryTableFieldId="5" dataDxfId="62"/>
    <tableColumn id="6" xr3:uid="{F8D35F9E-674B-4DFF-B2AE-BE75A3C66304}" uniqueName="6" name="WORMS" queryTableFieldId="6"/>
    <tableColumn id="8" xr3:uid="{91F8CBB9-09F6-49EA-AFB1-B91F066F7570}" uniqueName="8" name="prc_worms" queryTableFieldId="8" dataDxfId="61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30" tableType="queryTable" totalsRowShown="0">
  <autoFilter ref="A1:B30" xr:uid="{41EA2869-CBAB-4EC0-9792-AB343720B25B}"/>
  <tableColumns count="2">
    <tableColumn id="1" xr3:uid="{60D1D55A-947D-42D7-893F-DE03D1C1AD67}" uniqueName="1" name="nombre" queryTableFieldId="1" dataDxfId="60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J126" tableType="queryTable" totalsRowShown="0">
  <tableColumns count="10">
    <tableColumn id="1" xr3:uid="{A15C7C55-6B00-4D30-BAEF-9F025FA7DF79}" uniqueName="1" name="COD CCO" queryTableFieldId="1" dataDxfId="59"/>
    <tableColumn id="2" xr3:uid="{59269EE3-8B7E-434F-9E08-C7C901B32CAC}" uniqueName="2" name="SECTOR" queryTableFieldId="2" dataDxfId="58"/>
    <tableColumn id="3" xr3:uid="{36F979D2-9D8E-4262-B754-E9D0BA97EB43}" uniqueName="3" name="DCOMUN" queryTableFieldId="3" dataDxfId="57"/>
    <tableColumn id="4" xr3:uid="{CB0FA5CD-401F-452E-82A2-1167A19546BD}" uniqueName="4" name="%" queryTableFieldId="4"/>
    <tableColumn id="5" xr3:uid="{AED1D6FC-7873-426A-87F0-B1BCFB3EFFCC}" uniqueName="5" name="IMPUTACION" queryTableFieldId="5" dataDxfId="56"/>
    <tableColumn id="6" xr3:uid="{64E17ACD-24A5-4E40-91FC-36EB629A5D96}" uniqueName="6" name="#SECTORES" queryTableFieldId="6"/>
    <tableColumn id="7" xr3:uid="{6A614BAC-C423-4019-A707-2D23597E0410}" uniqueName="7" name="Tipo de Gasto 1" queryTableFieldId="7" dataDxfId="55"/>
    <tableColumn id="8" xr3:uid="{868E09D1-F415-4499-AB78-3387D342EA70}" uniqueName="8" name="Tipo de Gasto 2" queryTableFieldId="8" dataDxfId="54"/>
    <tableColumn id="9" xr3:uid="{C09244B9-371E-408C-8C59-BB94E13CC33D}" uniqueName="9" name="lista_sectores" queryTableFieldId="9" dataDxfId="53"/>
    <tableColumn id="11" xr3:uid="{FF163494-8395-40FA-9767-6E22DF5CFFB6}" uniqueName="11" name="última_actualización" queryTableFieldId="11" dataDxfId="5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baseColWidth="10" defaultColWidth="8.88671875" defaultRowHeight="14.4" x14ac:dyDescent="0.3"/>
  <cols>
    <col min="1" max="1" width="28.88671875" bestFit="1" customWidth="1"/>
    <col min="2" max="2" width="5" bestFit="1" customWidth="1"/>
  </cols>
  <sheetData>
    <row r="1" spans="1:2" x14ac:dyDescent="0.3">
      <c r="A1" t="s">
        <v>503</v>
      </c>
      <c r="B1" t="s">
        <v>502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136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baseColWidth="10" defaultColWidth="11.5546875" defaultRowHeight="14.4" x14ac:dyDescent="0.3"/>
  <sheetData>
    <row r="29" spans="3:8" x14ac:dyDescent="0.3">
      <c r="C29" t="s">
        <v>312</v>
      </c>
      <c r="D29" s="122"/>
      <c r="E29" s="122"/>
      <c r="H29" s="123"/>
    </row>
    <row r="30" spans="3:8" x14ac:dyDescent="0.3">
      <c r="C30" s="124" t="s">
        <v>594</v>
      </c>
      <c r="D30" s="122" t="s">
        <v>595</v>
      </c>
      <c r="E30" s="122"/>
      <c r="H30" s="123"/>
    </row>
    <row r="31" spans="3:8" x14ac:dyDescent="0.3">
      <c r="C31" s="124" t="s">
        <v>596</v>
      </c>
      <c r="D31" s="122" t="s">
        <v>595</v>
      </c>
      <c r="E31" s="122"/>
      <c r="H31" s="123"/>
    </row>
    <row r="32" spans="3:8" x14ac:dyDescent="0.3">
      <c r="C32" s="124" t="s">
        <v>597</v>
      </c>
      <c r="D32" s="122" t="s">
        <v>595</v>
      </c>
      <c r="E32" s="122"/>
      <c r="H32" s="123"/>
    </row>
    <row r="33" spans="3:8" x14ac:dyDescent="0.3">
      <c r="C33" s="124" t="s">
        <v>598</v>
      </c>
      <c r="D33" s="122" t="s">
        <v>595</v>
      </c>
      <c r="E33" s="122"/>
      <c r="H33" s="123"/>
    </row>
    <row r="34" spans="3:8" x14ac:dyDescent="0.3">
      <c r="C34" s="124" t="s">
        <v>599</v>
      </c>
      <c r="D34" s="122" t="s">
        <v>595</v>
      </c>
      <c r="E34" s="122"/>
      <c r="H34" s="123"/>
    </row>
    <row r="35" spans="3:8" x14ac:dyDescent="0.3">
      <c r="C35" s="124" t="s">
        <v>600</v>
      </c>
      <c r="D35" s="122" t="s">
        <v>595</v>
      </c>
      <c r="E35" s="122"/>
      <c r="H35" s="123"/>
    </row>
    <row r="36" spans="3:8" x14ac:dyDescent="0.3">
      <c r="C36" s="124" t="s">
        <v>601</v>
      </c>
      <c r="D36" s="122" t="s">
        <v>595</v>
      </c>
      <c r="E36" s="122"/>
      <c r="H36" s="123"/>
    </row>
    <row r="37" spans="3:8" x14ac:dyDescent="0.3">
      <c r="C37" s="124" t="s">
        <v>602</v>
      </c>
      <c r="D37" s="122" t="s">
        <v>595</v>
      </c>
      <c r="E37" s="122"/>
      <c r="H37" s="123"/>
    </row>
    <row r="38" spans="3:8" x14ac:dyDescent="0.3">
      <c r="C38" s="124" t="s">
        <v>603</v>
      </c>
      <c r="D38" s="122" t="s">
        <v>595</v>
      </c>
      <c r="E38" s="122"/>
      <c r="H38" s="123"/>
    </row>
    <row r="39" spans="3:8" x14ac:dyDescent="0.3">
      <c r="C39" s="124" t="s">
        <v>604</v>
      </c>
      <c r="D39" s="122" t="s">
        <v>595</v>
      </c>
      <c r="E39" s="122"/>
      <c r="H39" s="123"/>
    </row>
    <row r="40" spans="3:8" x14ac:dyDescent="0.3">
      <c r="C40" s="124" t="s">
        <v>605</v>
      </c>
      <c r="D40" s="122" t="s">
        <v>595</v>
      </c>
      <c r="E40" s="122"/>
      <c r="H40" s="123"/>
    </row>
    <row r="41" spans="3:8" x14ac:dyDescent="0.3">
      <c r="C41" s="124" t="s">
        <v>606</v>
      </c>
      <c r="D41" s="122" t="s">
        <v>595</v>
      </c>
      <c r="E41" s="122"/>
      <c r="H41" s="123"/>
    </row>
    <row r="42" spans="3:8" x14ac:dyDescent="0.3">
      <c r="C42" s="124" t="s">
        <v>607</v>
      </c>
      <c r="D42" s="122" t="s">
        <v>595</v>
      </c>
      <c r="E42" s="122"/>
      <c r="H42" s="123"/>
    </row>
    <row r="43" spans="3:8" x14ac:dyDescent="0.3">
      <c r="C43" s="124" t="s">
        <v>608</v>
      </c>
      <c r="D43" s="122" t="s">
        <v>595</v>
      </c>
      <c r="E43" s="122"/>
      <c r="H43" s="123"/>
    </row>
    <row r="44" spans="3:8" x14ac:dyDescent="0.3">
      <c r="C44" s="124" t="s">
        <v>609</v>
      </c>
      <c r="D44" s="122" t="s">
        <v>595</v>
      </c>
      <c r="E44" s="122"/>
      <c r="H44" s="123"/>
    </row>
    <row r="45" spans="3:8" x14ac:dyDescent="0.3">
      <c r="C45" s="124" t="s">
        <v>610</v>
      </c>
      <c r="D45" s="122" t="s">
        <v>595</v>
      </c>
      <c r="E45" s="122"/>
      <c r="H45" s="123"/>
    </row>
    <row r="46" spans="3:8" x14ac:dyDescent="0.3">
      <c r="C46" s="124" t="s">
        <v>611</v>
      </c>
      <c r="D46" s="122" t="s">
        <v>595</v>
      </c>
      <c r="E46" s="122"/>
      <c r="H46" s="123"/>
    </row>
    <row r="47" spans="3:8" x14ac:dyDescent="0.3">
      <c r="C47" s="124" t="s">
        <v>612</v>
      </c>
      <c r="D47" s="122" t="s">
        <v>595</v>
      </c>
      <c r="E47" s="122"/>
      <c r="H47" s="125"/>
    </row>
    <row r="48" spans="3:8" x14ac:dyDescent="0.3">
      <c r="C48" s="126" t="s">
        <v>613</v>
      </c>
      <c r="D48" s="127" t="s">
        <v>595</v>
      </c>
      <c r="E48" s="127"/>
      <c r="F48" s="128"/>
      <c r="G48" s="128"/>
      <c r="H48" s="1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baseColWidth="10" defaultColWidth="11.5546875" defaultRowHeight="14.4" x14ac:dyDescent="0.3"/>
  <cols>
    <col min="2" max="2" width="35.33203125" customWidth="1"/>
    <col min="3" max="4" width="11.5546875" style="122"/>
    <col min="7" max="7" width="19.88671875" style="123" customWidth="1"/>
  </cols>
  <sheetData>
    <row r="1" spans="2:7" ht="15" thickBot="1" x14ac:dyDescent="0.35"/>
    <row r="2" spans="2:7" x14ac:dyDescent="0.3">
      <c r="B2" s="130" t="s">
        <v>614</v>
      </c>
      <c r="C2" s="130" t="s">
        <v>217</v>
      </c>
      <c r="D2" s="130" t="s">
        <v>218</v>
      </c>
      <c r="E2" s="130" t="s">
        <v>220</v>
      </c>
      <c r="F2" s="130" t="s">
        <v>615</v>
      </c>
      <c r="G2" s="131" t="s">
        <v>224</v>
      </c>
    </row>
    <row r="3" spans="2:7" s="122" customFormat="1" x14ac:dyDescent="0.3">
      <c r="B3" s="114" t="s">
        <v>18</v>
      </c>
      <c r="C3" s="132"/>
      <c r="D3" s="132"/>
      <c r="E3" s="132"/>
      <c r="F3" s="132"/>
      <c r="G3" s="133"/>
    </row>
    <row r="4" spans="2:7" x14ac:dyDescent="0.3">
      <c r="B4" s="124" t="s">
        <v>616</v>
      </c>
      <c r="C4" s="122" t="s">
        <v>617</v>
      </c>
      <c r="E4" s="122"/>
      <c r="F4" s="122"/>
      <c r="G4" s="133"/>
    </row>
    <row r="5" spans="2:7" x14ac:dyDescent="0.3">
      <c r="B5" s="124" t="s">
        <v>618</v>
      </c>
      <c r="C5" s="122" t="s">
        <v>619</v>
      </c>
      <c r="E5" s="122"/>
      <c r="F5" s="122"/>
      <c r="G5" s="133"/>
    </row>
    <row r="6" spans="2:7" x14ac:dyDescent="0.3">
      <c r="B6" s="124" t="s">
        <v>620</v>
      </c>
      <c r="C6" s="122" t="s">
        <v>617</v>
      </c>
      <c r="G6" s="134"/>
    </row>
    <row r="7" spans="2:7" x14ac:dyDescent="0.3">
      <c r="B7" s="124" t="s">
        <v>621</v>
      </c>
      <c r="C7" s="122" t="s">
        <v>617</v>
      </c>
      <c r="G7" s="134"/>
    </row>
    <row r="8" spans="2:7" x14ac:dyDescent="0.3">
      <c r="B8" s="124" t="s">
        <v>622</v>
      </c>
      <c r="C8" s="122" t="s">
        <v>145</v>
      </c>
      <c r="G8" s="134"/>
    </row>
    <row r="9" spans="2:7" x14ac:dyDescent="0.3">
      <c r="B9" s="124"/>
      <c r="G9" s="134"/>
    </row>
    <row r="10" spans="2:7" x14ac:dyDescent="0.3">
      <c r="B10" t="s">
        <v>623</v>
      </c>
      <c r="G10" s="134"/>
    </row>
    <row r="11" spans="2:7" x14ac:dyDescent="0.3">
      <c r="B11" s="124" t="s">
        <v>624</v>
      </c>
      <c r="C11" s="122" t="s">
        <v>595</v>
      </c>
      <c r="G11" s="134"/>
    </row>
    <row r="12" spans="2:7" x14ac:dyDescent="0.3">
      <c r="B12" s="124" t="s">
        <v>625</v>
      </c>
      <c r="C12" s="122" t="s">
        <v>595</v>
      </c>
      <c r="G12" s="134"/>
    </row>
    <row r="13" spans="2:7" x14ac:dyDescent="0.3">
      <c r="B13" s="124" t="s">
        <v>626</v>
      </c>
      <c r="C13" s="122" t="s">
        <v>595</v>
      </c>
      <c r="G13" s="134"/>
    </row>
    <row r="14" spans="2:7" x14ac:dyDescent="0.3">
      <c r="B14" s="124"/>
      <c r="G14" s="134"/>
    </row>
    <row r="15" spans="2:7" x14ac:dyDescent="0.3">
      <c r="B15" t="s">
        <v>627</v>
      </c>
      <c r="G15" s="134"/>
    </row>
    <row r="16" spans="2:7" x14ac:dyDescent="0.3">
      <c r="B16" s="124" t="s">
        <v>628</v>
      </c>
      <c r="C16" s="122" t="s">
        <v>595</v>
      </c>
      <c r="G16" s="134"/>
    </row>
    <row r="17" spans="2:7" x14ac:dyDescent="0.3">
      <c r="B17" s="124" t="s">
        <v>629</v>
      </c>
      <c r="C17" s="122" t="s">
        <v>595</v>
      </c>
      <c r="G17" s="134"/>
    </row>
    <row r="18" spans="2:7" x14ac:dyDescent="0.3">
      <c r="G18" s="134"/>
    </row>
    <row r="19" spans="2:7" x14ac:dyDescent="0.3">
      <c r="B19" t="s">
        <v>630</v>
      </c>
      <c r="G19" s="134"/>
    </row>
    <row r="20" spans="2:7" x14ac:dyDescent="0.3">
      <c r="B20" s="124" t="s">
        <v>631</v>
      </c>
      <c r="C20" s="122" t="s">
        <v>595</v>
      </c>
      <c r="G20" s="134"/>
    </row>
    <row r="21" spans="2:7" x14ac:dyDescent="0.3">
      <c r="B21" s="124" t="s">
        <v>632</v>
      </c>
      <c r="C21" s="122" t="s">
        <v>595</v>
      </c>
      <c r="G21" s="134"/>
    </row>
    <row r="22" spans="2:7" x14ac:dyDescent="0.3">
      <c r="G22" s="134"/>
    </row>
    <row r="23" spans="2:7" x14ac:dyDescent="0.3">
      <c r="B23" t="s">
        <v>13</v>
      </c>
      <c r="G23" s="134"/>
    </row>
    <row r="24" spans="2:7" x14ac:dyDescent="0.3">
      <c r="B24" s="124" t="s">
        <v>633</v>
      </c>
      <c r="C24" s="122" t="s">
        <v>135</v>
      </c>
      <c r="G24" s="134"/>
    </row>
    <row r="25" spans="2:7" x14ac:dyDescent="0.3">
      <c r="B25" s="124" t="s">
        <v>634</v>
      </c>
      <c r="C25" s="122" t="s">
        <v>135</v>
      </c>
      <c r="G25" s="134"/>
    </row>
    <row r="26" spans="2:7" x14ac:dyDescent="0.3">
      <c r="B26" s="124" t="s">
        <v>635</v>
      </c>
      <c r="C26" s="122" t="s">
        <v>135</v>
      </c>
      <c r="G26" s="134"/>
    </row>
    <row r="27" spans="2:7" x14ac:dyDescent="0.3">
      <c r="G27" s="134"/>
    </row>
    <row r="28" spans="2:7" x14ac:dyDescent="0.3">
      <c r="B28" t="s">
        <v>477</v>
      </c>
      <c r="G28" s="134"/>
    </row>
    <row r="29" spans="2:7" x14ac:dyDescent="0.3">
      <c r="B29" s="124" t="s">
        <v>476</v>
      </c>
      <c r="C29" s="122" t="s">
        <v>135</v>
      </c>
      <c r="G29" s="134"/>
    </row>
    <row r="30" spans="2:7" x14ac:dyDescent="0.3">
      <c r="B30" s="124" t="s">
        <v>474</v>
      </c>
      <c r="C30" s="122" t="s">
        <v>135</v>
      </c>
      <c r="G30" s="134"/>
    </row>
    <row r="31" spans="2:7" x14ac:dyDescent="0.3">
      <c r="B31" s="124" t="s">
        <v>537</v>
      </c>
      <c r="C31" s="122" t="s">
        <v>135</v>
      </c>
      <c r="G31" s="134"/>
    </row>
    <row r="32" spans="2:7" x14ac:dyDescent="0.3">
      <c r="B32" s="124" t="s">
        <v>636</v>
      </c>
      <c r="C32" s="122" t="s">
        <v>135</v>
      </c>
      <c r="G32" s="134"/>
    </row>
    <row r="33" spans="2:7" x14ac:dyDescent="0.3">
      <c r="B33" s="124" t="s">
        <v>472</v>
      </c>
      <c r="C33" s="122" t="s">
        <v>135</v>
      </c>
      <c r="G33" s="134"/>
    </row>
    <row r="34" spans="2:7" x14ac:dyDescent="0.3">
      <c r="B34" s="124" t="s">
        <v>637</v>
      </c>
      <c r="C34" s="122" t="s">
        <v>135</v>
      </c>
      <c r="G34" s="134"/>
    </row>
    <row r="35" spans="2:7" x14ac:dyDescent="0.3">
      <c r="B35" s="124" t="s">
        <v>638</v>
      </c>
      <c r="C35" s="122" t="s">
        <v>135</v>
      </c>
      <c r="G35" s="134"/>
    </row>
    <row r="36" spans="2:7" x14ac:dyDescent="0.3">
      <c r="B36" s="124" t="s">
        <v>285</v>
      </c>
      <c r="C36" s="122" t="s">
        <v>135</v>
      </c>
      <c r="G36" s="134"/>
    </row>
    <row r="37" spans="2:7" x14ac:dyDescent="0.3">
      <c r="B37" s="124" t="s">
        <v>288</v>
      </c>
      <c r="C37" s="122" t="s">
        <v>135</v>
      </c>
      <c r="G37" s="134"/>
    </row>
    <row r="38" spans="2:7" x14ac:dyDescent="0.3">
      <c r="B38" s="124" t="s">
        <v>290</v>
      </c>
      <c r="C38" s="122" t="s">
        <v>135</v>
      </c>
      <c r="G38" s="134"/>
    </row>
    <row r="39" spans="2:7" x14ac:dyDescent="0.3">
      <c r="G39" s="134"/>
    </row>
    <row r="40" spans="2:7" x14ac:dyDescent="0.3">
      <c r="B40" t="s">
        <v>42</v>
      </c>
      <c r="G40" s="134"/>
    </row>
    <row r="41" spans="2:7" x14ac:dyDescent="0.3">
      <c r="B41" s="124" t="s">
        <v>639</v>
      </c>
      <c r="C41" s="122" t="s">
        <v>595</v>
      </c>
      <c r="G41" s="134"/>
    </row>
    <row r="42" spans="2:7" x14ac:dyDescent="0.3">
      <c r="B42" s="124"/>
      <c r="G42" s="134"/>
    </row>
    <row r="43" spans="2:7" x14ac:dyDescent="0.3">
      <c r="B43" s="124"/>
      <c r="G43" s="134"/>
    </row>
    <row r="44" spans="2:7" x14ac:dyDescent="0.3">
      <c r="B44" t="s">
        <v>640</v>
      </c>
      <c r="G44" s="134"/>
    </row>
    <row r="45" spans="2:7" x14ac:dyDescent="0.3">
      <c r="B45" s="124" t="s">
        <v>641</v>
      </c>
      <c r="C45" s="122" t="s">
        <v>595</v>
      </c>
      <c r="G45" s="134"/>
    </row>
    <row r="46" spans="2:7" x14ac:dyDescent="0.3">
      <c r="B46" s="124" t="s">
        <v>642</v>
      </c>
      <c r="C46" s="122" t="s">
        <v>595</v>
      </c>
      <c r="G46" s="134"/>
    </row>
    <row r="47" spans="2:7" x14ac:dyDescent="0.3">
      <c r="B47" s="124" t="s">
        <v>643</v>
      </c>
      <c r="C47" s="122" t="s">
        <v>595</v>
      </c>
      <c r="G47" s="134"/>
    </row>
    <row r="48" spans="2:7" x14ac:dyDescent="0.3">
      <c r="G48" s="134"/>
    </row>
    <row r="49" spans="2:7" x14ac:dyDescent="0.3">
      <c r="B49" t="s">
        <v>12</v>
      </c>
      <c r="G49" s="134"/>
    </row>
    <row r="50" spans="2:7" x14ac:dyDescent="0.3">
      <c r="B50" s="124" t="s">
        <v>644</v>
      </c>
      <c r="C50" s="122" t="s">
        <v>595</v>
      </c>
      <c r="D50" s="122">
        <v>51</v>
      </c>
      <c r="G50" s="134"/>
    </row>
    <row r="51" spans="2:7" x14ac:dyDescent="0.3">
      <c r="B51" s="124"/>
      <c r="G51" s="134"/>
    </row>
    <row r="52" spans="2:7" x14ac:dyDescent="0.3">
      <c r="B52" t="s">
        <v>15</v>
      </c>
      <c r="G52" s="134"/>
    </row>
    <row r="53" spans="2:7" x14ac:dyDescent="0.3">
      <c r="B53" s="124" t="s">
        <v>644</v>
      </c>
      <c r="C53" s="122" t="s">
        <v>595</v>
      </c>
      <c r="D53" s="122">
        <v>51</v>
      </c>
      <c r="G53" s="134"/>
    </row>
    <row r="54" spans="2:7" x14ac:dyDescent="0.3">
      <c r="B54" s="124"/>
      <c r="G54" s="134"/>
    </row>
    <row r="55" spans="2:7" x14ac:dyDescent="0.3">
      <c r="B55" t="s">
        <v>19</v>
      </c>
      <c r="G55" s="134"/>
    </row>
    <row r="56" spans="2:7" x14ac:dyDescent="0.3">
      <c r="B56" s="124" t="s">
        <v>645</v>
      </c>
      <c r="C56" s="122" t="s">
        <v>135</v>
      </c>
      <c r="G56" s="134"/>
    </row>
    <row r="57" spans="2:7" x14ac:dyDescent="0.3">
      <c r="B57" s="124" t="s">
        <v>646</v>
      </c>
      <c r="C57" s="122" t="s">
        <v>135</v>
      </c>
      <c r="G57" s="134"/>
    </row>
    <row r="58" spans="2:7" x14ac:dyDescent="0.3">
      <c r="B58" s="124" t="s">
        <v>647</v>
      </c>
      <c r="C58" s="122" t="s">
        <v>135</v>
      </c>
      <c r="G58" s="134"/>
    </row>
    <row r="59" spans="2:7" x14ac:dyDescent="0.3">
      <c r="B59" s="124"/>
      <c r="G59" s="134"/>
    </row>
    <row r="60" spans="2:7" x14ac:dyDescent="0.3">
      <c r="B60" t="s">
        <v>21</v>
      </c>
      <c r="G60" s="134"/>
    </row>
    <row r="61" spans="2:7" x14ac:dyDescent="0.3">
      <c r="B61" s="124" t="s">
        <v>648</v>
      </c>
      <c r="C61" s="122" t="s">
        <v>595</v>
      </c>
      <c r="G61" s="134"/>
    </row>
    <row r="62" spans="2:7" x14ac:dyDescent="0.3">
      <c r="B62" s="124"/>
      <c r="G62" s="134"/>
    </row>
    <row r="63" spans="2:7" x14ac:dyDescent="0.3">
      <c r="B63" t="s">
        <v>28</v>
      </c>
      <c r="G63" s="134"/>
    </row>
    <row r="64" spans="2:7" x14ac:dyDescent="0.3">
      <c r="B64" s="124" t="s">
        <v>649</v>
      </c>
      <c r="C64" s="122" t="s">
        <v>595</v>
      </c>
      <c r="G64" s="134"/>
    </row>
    <row r="65" spans="2:7" x14ac:dyDescent="0.3">
      <c r="B65" s="126" t="s">
        <v>650</v>
      </c>
      <c r="C65" s="127" t="s">
        <v>595</v>
      </c>
      <c r="D65" s="127"/>
      <c r="E65" s="128"/>
      <c r="F65" s="128"/>
      <c r="G65" s="135"/>
    </row>
    <row r="66" spans="2:7" x14ac:dyDescent="0.3">
      <c r="G66" s="136">
        <f>SUM(G3:G65)</f>
        <v>0</v>
      </c>
    </row>
    <row r="67" spans="2:7" x14ac:dyDescent="0.3">
      <c r="G67" s="134"/>
    </row>
    <row r="68" spans="2:7" x14ac:dyDescent="0.3">
      <c r="B68" t="s">
        <v>651</v>
      </c>
      <c r="G68" s="134"/>
    </row>
    <row r="69" spans="2:7" x14ac:dyDescent="0.3">
      <c r="B69" s="124" t="s">
        <v>652</v>
      </c>
      <c r="C69" s="122" t="s">
        <v>135</v>
      </c>
      <c r="G69" s="134"/>
    </row>
    <row r="70" spans="2:7" x14ac:dyDescent="0.3">
      <c r="B70" s="126" t="s">
        <v>653</v>
      </c>
      <c r="C70" s="127" t="s">
        <v>135</v>
      </c>
      <c r="D70" s="127"/>
      <c r="E70" s="128"/>
      <c r="F70" s="128"/>
      <c r="G70" s="135"/>
    </row>
    <row r="71" spans="2:7" x14ac:dyDescent="0.3">
      <c r="G71" s="136">
        <f>SUM(G69:G70)</f>
        <v>0</v>
      </c>
    </row>
    <row r="72" spans="2:7" x14ac:dyDescent="0.3">
      <c r="G72" s="134"/>
    </row>
    <row r="73" spans="2:7" x14ac:dyDescent="0.3">
      <c r="B73" s="185" t="s">
        <v>654</v>
      </c>
      <c r="C73" s="185"/>
      <c r="D73" s="185"/>
      <c r="E73" s="185"/>
      <c r="F73" s="185"/>
      <c r="G73" s="136">
        <f>G71-G66</f>
        <v>0</v>
      </c>
    </row>
    <row r="74" spans="2:7" x14ac:dyDescent="0.3">
      <c r="G74" s="134"/>
    </row>
    <row r="75" spans="2:7" x14ac:dyDescent="0.3">
      <c r="B75" t="s">
        <v>655</v>
      </c>
      <c r="G75" s="134"/>
    </row>
    <row r="76" spans="2:7" x14ac:dyDescent="0.3">
      <c r="B76" s="124" t="s">
        <v>164</v>
      </c>
      <c r="G76" s="134"/>
    </row>
    <row r="77" spans="2:7" x14ac:dyDescent="0.3">
      <c r="B77" s="124" t="s">
        <v>168</v>
      </c>
      <c r="G77" s="134"/>
    </row>
    <row r="78" spans="2:7" x14ac:dyDescent="0.3">
      <c r="B78" s="124" t="s">
        <v>166</v>
      </c>
      <c r="G78" s="134"/>
    </row>
    <row r="79" spans="2:7" x14ac:dyDescent="0.3">
      <c r="B79" s="124" t="s">
        <v>656</v>
      </c>
      <c r="G79" s="134"/>
    </row>
    <row r="80" spans="2:7" x14ac:dyDescent="0.3">
      <c r="B80" s="124" t="s">
        <v>657</v>
      </c>
      <c r="G80" s="134"/>
    </row>
    <row r="81" spans="1:7" x14ac:dyDescent="0.3">
      <c r="B81" s="124" t="s">
        <v>658</v>
      </c>
      <c r="G81" s="134"/>
    </row>
    <row r="82" spans="1:7" x14ac:dyDescent="0.3">
      <c r="B82" s="126" t="s">
        <v>659</v>
      </c>
      <c r="C82" s="127"/>
      <c r="D82" s="127"/>
      <c r="E82" s="128"/>
      <c r="F82" s="128"/>
      <c r="G82" s="135"/>
    </row>
    <row r="83" spans="1:7" x14ac:dyDescent="0.3">
      <c r="G83" s="136">
        <f>SUM(G76:G82)</f>
        <v>0</v>
      </c>
    </row>
    <row r="84" spans="1:7" x14ac:dyDescent="0.3">
      <c r="G84" s="134"/>
    </row>
    <row r="85" spans="1:7" x14ac:dyDescent="0.3">
      <c r="A85" s="122" t="s">
        <v>660</v>
      </c>
      <c r="B85" s="185" t="s">
        <v>661</v>
      </c>
      <c r="C85" s="185"/>
      <c r="D85" s="185"/>
      <c r="E85" s="185"/>
      <c r="F85" s="185"/>
      <c r="G85" s="136">
        <f>G73-G83</f>
        <v>0</v>
      </c>
    </row>
    <row r="86" spans="1:7" x14ac:dyDescent="0.3">
      <c r="G86" s="134"/>
    </row>
    <row r="87" spans="1:7" x14ac:dyDescent="0.3">
      <c r="B87" t="s">
        <v>157</v>
      </c>
      <c r="G87" s="134"/>
    </row>
    <row r="88" spans="1:7" x14ac:dyDescent="0.3">
      <c r="B88" s="124" t="s">
        <v>662</v>
      </c>
      <c r="C88" s="122" t="s">
        <v>595</v>
      </c>
      <c r="G88" s="134"/>
    </row>
    <row r="89" spans="1:7" x14ac:dyDescent="0.3">
      <c r="B89" s="124" t="s">
        <v>662</v>
      </c>
      <c r="C89" s="122" t="s">
        <v>595</v>
      </c>
      <c r="G89" s="134"/>
    </row>
    <row r="90" spans="1:7" x14ac:dyDescent="0.3">
      <c r="B90" s="126" t="s">
        <v>662</v>
      </c>
      <c r="C90" s="127" t="s">
        <v>595</v>
      </c>
      <c r="D90" s="127"/>
      <c r="E90" s="128"/>
      <c r="F90" s="128"/>
      <c r="G90" s="135"/>
    </row>
    <row r="91" spans="1:7" x14ac:dyDescent="0.3">
      <c r="G91" s="136">
        <f>SUM(G88:G90)</f>
        <v>0</v>
      </c>
    </row>
    <row r="92" spans="1:7" ht="15" thickBot="1" x14ac:dyDescent="0.35">
      <c r="G92" s="136"/>
    </row>
    <row r="93" spans="1:7" ht="15" thickBot="1" x14ac:dyDescent="0.35">
      <c r="B93" s="186" t="s">
        <v>663</v>
      </c>
      <c r="C93" s="187"/>
      <c r="D93" s="187"/>
      <c r="E93" s="187"/>
      <c r="F93" s="187"/>
      <c r="G93" s="137">
        <f>G85-G91</f>
        <v>0</v>
      </c>
    </row>
    <row r="94" spans="1:7" x14ac:dyDescent="0.3">
      <c r="G94" s="138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abSelected="1" topLeftCell="B1" zoomScale="85" zoomScaleNormal="85" workbookViewId="0">
      <pane ySplit="11" topLeftCell="A52" activePane="bottomLeft" state="frozen"/>
      <selection activeCell="B53" sqref="B53"/>
      <selection pane="bottomLeft" activeCell="D67" sqref="D67"/>
    </sheetView>
  </sheetViews>
  <sheetFormatPr baseColWidth="10" defaultColWidth="11.44140625" defaultRowHeight="13.8" outlineLevelRow="1" x14ac:dyDescent="0.3"/>
  <cols>
    <col min="1" max="1" width="11.33203125" style="16" hidden="1" customWidth="1"/>
    <col min="2" max="2" width="36.5546875" style="21" customWidth="1"/>
    <col min="3" max="3" width="26.5546875" style="18" bestFit="1" customWidth="1"/>
    <col min="4" max="4" width="22.109375" style="24" customWidth="1"/>
    <col min="5" max="5" width="14.44140625" style="16" customWidth="1"/>
    <col min="6" max="6" width="34.6640625" style="18" customWidth="1"/>
    <col min="7" max="7" width="26.5546875" style="18" bestFit="1" customWidth="1"/>
    <col min="8" max="8" width="19.6640625" style="47" customWidth="1"/>
    <col min="9" max="9" width="7.44140625" style="16" customWidth="1"/>
    <col min="10" max="10" width="35.33203125" style="18" customWidth="1"/>
    <col min="11" max="11" width="28.5546875" style="18" customWidth="1"/>
    <col min="12" max="12" width="24.33203125" style="24" customWidth="1"/>
    <col min="13" max="13" width="6" style="16" customWidth="1"/>
    <col min="14" max="14" width="26.88671875" style="18" customWidth="1"/>
    <col min="15" max="15" width="19.33203125" style="18" customWidth="1"/>
    <col min="16" max="16" width="19" style="24" customWidth="1"/>
    <col min="17" max="16384" width="11.44140625" style="18"/>
  </cols>
  <sheetData>
    <row r="1" spans="1:16" x14ac:dyDescent="0.3">
      <c r="D1" s="118"/>
    </row>
    <row r="2" spans="1:16" ht="15.6" x14ac:dyDescent="0.3">
      <c r="B2" s="182" t="s">
        <v>116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</row>
    <row r="3" spans="1:16" ht="15.6" x14ac:dyDescent="0.3">
      <c r="B3" s="17"/>
      <c r="C3" s="17"/>
      <c r="D3" s="87"/>
      <c r="E3" s="17"/>
      <c r="F3" s="17"/>
      <c r="G3" s="17"/>
      <c r="H3" s="82"/>
      <c r="I3" s="17"/>
      <c r="J3" s="17"/>
      <c r="K3" s="17"/>
      <c r="L3" s="87"/>
      <c r="M3" s="17"/>
      <c r="N3" s="17"/>
      <c r="O3" s="17"/>
      <c r="P3" s="87"/>
    </row>
    <row r="5" spans="1:16" s="47" customFormat="1" x14ac:dyDescent="0.3">
      <c r="A5" s="86"/>
      <c r="B5" s="183" t="s">
        <v>151</v>
      </c>
      <c r="C5" s="184"/>
      <c r="E5" s="86"/>
      <c r="F5" s="183" t="s">
        <v>152</v>
      </c>
      <c r="G5" s="184"/>
      <c r="I5" s="94"/>
      <c r="J5" s="183" t="s">
        <v>153</v>
      </c>
      <c r="K5" s="184"/>
      <c r="M5" s="86"/>
    </row>
    <row r="6" spans="1:16" s="78" customFormat="1" x14ac:dyDescent="0.3">
      <c r="A6" s="76"/>
      <c r="B6" s="77" t="s">
        <v>154</v>
      </c>
      <c r="C6" s="33">
        <f>SUM(BBDD_INGRESOS_FINAL!$O:$O)</f>
        <v>3178608349.6877694</v>
      </c>
      <c r="E6" s="76"/>
      <c r="F6" s="77" t="s">
        <v>154</v>
      </c>
      <c r="G6" s="33">
        <f>SUM(BBDD_INGRESOS_FINAL!$O:$O)</f>
        <v>3178608349.6877694</v>
      </c>
      <c r="I6" s="79"/>
      <c r="J6" s="77" t="s">
        <v>154</v>
      </c>
      <c r="K6" s="33">
        <f>SUM(BBDD_INGRESOS_FINAL!$O:$O)</f>
        <v>3178608349.6877694</v>
      </c>
      <c r="M6" s="76"/>
    </row>
    <row r="7" spans="1:16" s="47" customFormat="1" x14ac:dyDescent="0.3">
      <c r="A7" s="86"/>
      <c r="B7" s="77" t="s">
        <v>137</v>
      </c>
      <c r="C7" s="33">
        <f>SUMIFS('bbdd.5.final'!$Y:$Y,'bbdd.5.final'!$J:$J,Vista!B7)</f>
        <v>2734131419.1930518</v>
      </c>
      <c r="E7" s="86"/>
      <c r="F7" s="77" t="s">
        <v>29</v>
      </c>
      <c r="G7" s="33">
        <f>SUMIFS(BBDD_GASTOS!$H:$H,BBDD_GASTOS!$J:$J,Vista!F7)</f>
        <v>6805002.2495000018</v>
      </c>
      <c r="I7" s="79"/>
      <c r="J7" s="77" t="s">
        <v>138</v>
      </c>
      <c r="K7" s="33">
        <f>SUMIFS('bbdd.5.final'!$Y:$Y,'bbdd.5.final'!$L:$L,$J$7)</f>
        <v>2544577071.8762622</v>
      </c>
      <c r="M7" s="86"/>
    </row>
    <row r="8" spans="1:16" s="47" customFormat="1" x14ac:dyDescent="0.3">
      <c r="A8" s="86"/>
      <c r="B8" s="77" t="s">
        <v>155</v>
      </c>
      <c r="C8" s="33">
        <f>C6-C7</f>
        <v>444476930.4947176</v>
      </c>
      <c r="E8" s="86"/>
      <c r="F8" s="77" t="s">
        <v>26</v>
      </c>
      <c r="G8" s="33">
        <f>SUMIFS(BBDD_GASTOS!$H:$H,BBDD_GASTOS!$J:$J,Vista!F8)</f>
        <v>2721399384.4171963</v>
      </c>
      <c r="I8" s="79"/>
      <c r="J8" s="77" t="s">
        <v>156</v>
      </c>
      <c r="K8" s="33">
        <f>SUMIFS('bbdd.5.final'!$Y:$Y,'bbdd.5.final'!$L:$L,$J$8)</f>
        <v>182790746.06999952</v>
      </c>
      <c r="M8" s="86"/>
    </row>
    <row r="9" spans="1:16" s="47" customFormat="1" x14ac:dyDescent="0.3">
      <c r="A9" s="86"/>
      <c r="B9" s="77" t="s">
        <v>157</v>
      </c>
      <c r="C9" s="33">
        <f>SUMIFS('bbdd.5.final'!$Y:$Y,'bbdd.5.final'!$J:$J,Vista!B9)</f>
        <v>187812512.88</v>
      </c>
      <c r="E9" s="86"/>
      <c r="F9" s="77"/>
      <c r="G9" s="33"/>
      <c r="I9" s="79"/>
      <c r="J9" s="77"/>
      <c r="K9" s="33"/>
      <c r="M9" s="86"/>
    </row>
    <row r="10" spans="1:16" s="47" customFormat="1" x14ac:dyDescent="0.3">
      <c r="A10" s="86"/>
      <c r="B10" s="77" t="s">
        <v>312</v>
      </c>
      <c r="C10" s="33">
        <f>SUMIFS('bbdd.5.final'!$Y:$Y,'bbdd.5.final'!$J:$J,Vista!B10)</f>
        <v>1511155.8499999999</v>
      </c>
      <c r="E10" s="86"/>
      <c r="F10" s="77"/>
      <c r="G10" s="33"/>
      <c r="I10" s="79"/>
      <c r="J10" s="77"/>
      <c r="K10" s="33"/>
      <c r="M10" s="86"/>
    </row>
    <row r="11" spans="1:16" s="47" customFormat="1" x14ac:dyDescent="0.3">
      <c r="A11" s="86"/>
      <c r="B11" s="95" t="s">
        <v>313</v>
      </c>
      <c r="C11" s="96">
        <f>C6-C7-C9-C10</f>
        <v>255153261.76471761</v>
      </c>
      <c r="E11" s="86"/>
      <c r="F11" s="95" t="s">
        <v>313</v>
      </c>
      <c r="G11" s="96">
        <f>G6-G7-G8</f>
        <v>450403963.02107334</v>
      </c>
      <c r="I11" s="97"/>
      <c r="J11" s="95" t="s">
        <v>313</v>
      </c>
      <c r="K11" s="96">
        <f>K6-K7-K8</f>
        <v>451240531.74150771</v>
      </c>
      <c r="M11" s="86"/>
    </row>
    <row r="12" spans="1:16" x14ac:dyDescent="0.3">
      <c r="B12" s="22"/>
      <c r="C12" s="23"/>
      <c r="E12" s="25"/>
      <c r="F12" s="22"/>
      <c r="G12" s="23"/>
      <c r="I12" s="22"/>
      <c r="J12" s="22"/>
      <c r="K12" s="23"/>
    </row>
    <row r="13" spans="1:16" s="101" customFormat="1" x14ac:dyDescent="0.3">
      <c r="A13" s="16" t="s">
        <v>502</v>
      </c>
      <c r="B13" s="100">
        <v>4</v>
      </c>
      <c r="D13" s="102"/>
      <c r="E13" s="74" t="s">
        <v>502</v>
      </c>
      <c r="F13" s="101">
        <v>3</v>
      </c>
      <c r="H13" s="103"/>
      <c r="I13" s="74" t="s">
        <v>502</v>
      </c>
      <c r="J13" s="101">
        <v>7</v>
      </c>
      <c r="L13" s="102"/>
      <c r="M13" s="74" t="s">
        <v>502</v>
      </c>
      <c r="N13" s="101">
        <v>8</v>
      </c>
      <c r="P13" s="102"/>
    </row>
    <row r="14" spans="1:16" s="20" customFormat="1" ht="28.8" x14ac:dyDescent="0.3">
      <c r="A14" s="26"/>
      <c r="B14" s="61" t="s">
        <v>63</v>
      </c>
      <c r="C14" s="27"/>
      <c r="D14" s="88"/>
      <c r="E14" s="26"/>
      <c r="F14" s="61" t="s">
        <v>66</v>
      </c>
      <c r="G14" s="27"/>
      <c r="H14" s="28"/>
      <c r="I14" s="26"/>
      <c r="J14" s="62" t="s">
        <v>68</v>
      </c>
      <c r="K14" s="27"/>
      <c r="L14" s="88"/>
      <c r="M14" s="26"/>
      <c r="N14" s="63" t="s">
        <v>70</v>
      </c>
      <c r="O14" s="27"/>
      <c r="P14" s="88"/>
    </row>
    <row r="15" spans="1:16" x14ac:dyDescent="0.3">
      <c r="B15" s="29" t="s">
        <v>137</v>
      </c>
      <c r="C15" s="20"/>
      <c r="D15" s="89">
        <f>SUM(D16:D29)</f>
        <v>18958267.269154701</v>
      </c>
      <c r="E15" s="74"/>
      <c r="F15" s="29" t="s">
        <v>137</v>
      </c>
      <c r="G15" s="20"/>
      <c r="H15" s="30">
        <f>SUM(H16:H29)</f>
        <v>32566130.480778974</v>
      </c>
      <c r="I15" s="74"/>
      <c r="J15" s="29" t="s">
        <v>137</v>
      </c>
      <c r="K15" s="20"/>
      <c r="L15" s="89">
        <f>SUM(L16:L28)</f>
        <v>41966910.270200618</v>
      </c>
      <c r="M15" s="74">
        <v>1</v>
      </c>
      <c r="N15" s="31" t="s">
        <v>137</v>
      </c>
      <c r="O15" s="20"/>
      <c r="P15" s="89">
        <f>SUM(P16:P29)</f>
        <v>110716677.02621177</v>
      </c>
    </row>
    <row r="16" spans="1:16" x14ac:dyDescent="0.3">
      <c r="A16" s="16">
        <v>1</v>
      </c>
      <c r="B16" s="32">
        <f>D16/$D$15</f>
        <v>2.0162034134710177E-3</v>
      </c>
      <c r="C16" s="18" t="str">
        <f>_xlfn.XLOOKUP($A16,'rubros_id_opex (2)'!$B:$B,'rubros_id_opex (2)'!$A:$A)</f>
        <v>ENERGIA</v>
      </c>
      <c r="D16" s="75">
        <f>SUMIFS('bbdd.5.final'!$Y:$Y,'bbdd.5.final'!$AA:$AA,Vista!A16,'bbdd.5.final'!$Z:$Z,$B$13,'bbdd.5.final'!$J:$J,"Opex")</f>
        <v>38223.723181565576</v>
      </c>
      <c r="E16" s="74">
        <v>1</v>
      </c>
      <c r="F16" s="32">
        <f>H16/$H$15</f>
        <v>8.768175148454864E-2</v>
      </c>
      <c r="G16" s="18" t="str">
        <f>_xlfn.XLOOKUP($E16,'rubros_id_opex (2)'!$B:$B,'rubros_id_opex (2)'!$A:$A)</f>
        <v>ENERGIA</v>
      </c>
      <c r="H16" s="33">
        <f>SUMIFS('bbdd.5.final'!$Y:$Y,'bbdd.5.final'!$AA:$AA,Vista!E16,'bbdd.5.final'!$Z:$Z,$F$13,'bbdd.5.final'!$J:$J,"Opex")</f>
        <v>2855455.3596290466</v>
      </c>
      <c r="I16" s="74">
        <v>1</v>
      </c>
      <c r="J16" s="32">
        <f>L16/$L$15</f>
        <v>0.11080138953557905</v>
      </c>
      <c r="K16" s="18" t="str">
        <f>_xlfn.XLOOKUP($I16,'rubros_id_opex (2)'!$B:$B,'rubros_id_opex (2)'!$A:$A)</f>
        <v>ENERGIA</v>
      </c>
      <c r="L16" s="75">
        <f>SUMIFS('bbdd.5.final'!$Y:$Y,'bbdd.5.final'!$AA:$AA,Vista!I16,'bbdd.5.final'!$Z:$Z,$J$13,'bbdd.5.final'!$J:$J,"Opex")</f>
        <v>4649991.9724531919</v>
      </c>
      <c r="M16" s="74">
        <v>1</v>
      </c>
      <c r="N16" s="32">
        <f>P16/$P$15</f>
        <v>0.22433558369448173</v>
      </c>
      <c r="O16" s="18" t="str">
        <f>_xlfn.XLOOKUP($M16,'rubros_id_opex (2)'!$B:$B,'rubros_id_opex (2)'!$A:$A)</f>
        <v>ENERGIA</v>
      </c>
      <c r="P16" s="75">
        <f>SUMIFS('bbdd.5.final'!$Y:$Y,'bbdd.5.final'!$AA:$AA,Vista!M16,'bbdd.5.final'!$Z:$Z,$N$13,'bbdd.5.final'!$J:$J,"Opex")</f>
        <v>24837690.365388632</v>
      </c>
    </row>
    <row r="17" spans="1:17" x14ac:dyDescent="0.3">
      <c r="A17" s="16">
        <f>A16+1</f>
        <v>2</v>
      </c>
      <c r="B17" s="32">
        <f t="shared" ref="B17:B29" si="0">D17/$D$15</f>
        <v>0</v>
      </c>
      <c r="C17" s="18" t="str">
        <f>_xlfn.XLOOKUP($A17,'rubros_id_opex (2)'!$B:$B,'rubros_id_opex (2)'!$A:$A)</f>
        <v>HABILITACIONES Y CERT</v>
      </c>
      <c r="D17" s="75">
        <f>SUMIFS('bbdd.5.final'!$Y:$Y,'bbdd.5.final'!$AA:$AA,Vista!A17,'bbdd.5.final'!$Z:$Z,$B$13,'bbdd.5.final'!$J:$J,"Opex")</f>
        <v>0</v>
      </c>
      <c r="E17" s="74">
        <f>E16+1</f>
        <v>2</v>
      </c>
      <c r="F17" s="32">
        <f t="shared" ref="F17:F29" si="1">H17/$H$15</f>
        <v>0</v>
      </c>
      <c r="G17" s="18" t="str">
        <f>_xlfn.XLOOKUP($E17,'rubros_id_opex (2)'!$B:$B,'rubros_id_opex (2)'!$A:$A)</f>
        <v>HABILITACIONES Y CERT</v>
      </c>
      <c r="H17" s="33">
        <f>SUMIFS('bbdd.5.final'!$Y:$Y,'bbdd.5.final'!$AA:$AA,Vista!E17,'bbdd.5.final'!$Z:$Z,$F$13,'bbdd.5.final'!$J:$J,"Opex")</f>
        <v>0</v>
      </c>
      <c r="I17" s="74">
        <f>I16+1</f>
        <v>2</v>
      </c>
      <c r="J17" s="32">
        <f t="shared" ref="J17:J29" si="2">L17/$L$15</f>
        <v>0</v>
      </c>
      <c r="K17" s="18" t="str">
        <f>_xlfn.XLOOKUP($I17,'rubros_id_opex (2)'!$B:$B,'rubros_id_opex (2)'!$A:$A)</f>
        <v>HABILITACIONES Y CERT</v>
      </c>
      <c r="L17" s="75">
        <f>SUMIFS('bbdd.5.final'!$Y:$Y,'bbdd.5.final'!$AA:$AA,Vista!I17,'bbdd.5.final'!$Z:$Z,$J$13,'bbdd.5.final'!$J:$J,"Opex")</f>
        <v>0</v>
      </c>
      <c r="M17" s="74">
        <f>M16+1</f>
        <v>2</v>
      </c>
      <c r="N17" s="32">
        <f t="shared" ref="N17:N29" si="3">P17/$P$15</f>
        <v>0</v>
      </c>
      <c r="O17" s="18" t="str">
        <f>_xlfn.XLOOKUP($M17,'rubros_id_opex (2)'!$B:$B,'rubros_id_opex (2)'!$A:$A)</f>
        <v>HABILITACIONES Y CERT</v>
      </c>
      <c r="P17" s="75">
        <f>SUMIFS('bbdd.5.final'!$Y:$Y,'bbdd.5.final'!$AA:$AA,Vista!M17,'bbdd.5.final'!$Z:$Z,$N$13,'bbdd.5.final'!$J:$J,"Opex")</f>
        <v>0</v>
      </c>
    </row>
    <row r="18" spans="1:17" x14ac:dyDescent="0.3">
      <c r="A18" s="16">
        <f t="shared" ref="A18:A29" si="4">A17+1</f>
        <v>3</v>
      </c>
      <c r="B18" s="32">
        <f>D18/$D$15</f>
        <v>1.1283211413724635E-3</v>
      </c>
      <c r="C18" s="18" t="str">
        <f>_xlfn.XLOOKUP($A18,'rubros_id_opex (2)'!$B:$B,'rubros_id_opex (2)'!$A:$A)</f>
        <v>HIGIENE Y SEGURIDAD</v>
      </c>
      <c r="D18" s="75">
        <f>SUMIFS('bbdd.5.final'!$Y:$Y,'bbdd.5.final'!$AA:$AA,Vista!A18,'bbdd.5.final'!$Z:$Z,$B$13,'bbdd.5.final'!$J:$J,"Opex")</f>
        <v>21391.013763576848</v>
      </c>
      <c r="E18" s="74">
        <f t="shared" ref="E18:E29" si="5">E17+1</f>
        <v>3</v>
      </c>
      <c r="F18" s="32">
        <f t="shared" si="1"/>
        <v>8.0581023896404789E-3</v>
      </c>
      <c r="G18" s="18" t="str">
        <f>_xlfn.XLOOKUP($E18,'rubros_id_opex (2)'!$B:$B,'rubros_id_opex (2)'!$A:$A)</f>
        <v>HIGIENE Y SEGURIDAD</v>
      </c>
      <c r="H18" s="33">
        <f>SUMIFS('bbdd.5.final'!$Y:$Y,'bbdd.5.final'!$AA:$AA,Vista!E18,'bbdd.5.final'!$Z:$Z,$F$13,'bbdd.5.final'!$J:$J,"Opex")</f>
        <v>262421.21384850866</v>
      </c>
      <c r="I18" s="74">
        <f t="shared" ref="I18:I29" si="6">I17+1</f>
        <v>3</v>
      </c>
      <c r="J18" s="32">
        <f t="shared" si="2"/>
        <v>1.1253021701948328E-2</v>
      </c>
      <c r="K18" s="18" t="str">
        <f>_xlfn.XLOOKUP($I18,'rubros_id_opex (2)'!$B:$B,'rubros_id_opex (2)'!$A:$A)</f>
        <v>HIGIENE Y SEGURIDAD</v>
      </c>
      <c r="L18" s="75">
        <f>SUMIFS('bbdd.5.final'!$Y:$Y,'bbdd.5.final'!$AA:$AA,Vista!I18,'bbdd.5.final'!$Z:$Z,$J$13,'bbdd.5.final'!$J:$J,"Opex")</f>
        <v>472254.55203428573</v>
      </c>
      <c r="M18" s="74">
        <f t="shared" ref="M18:M29" si="7">M17+1</f>
        <v>3</v>
      </c>
      <c r="N18" s="32">
        <f t="shared" si="3"/>
        <v>1.5727911008580097E-3</v>
      </c>
      <c r="O18" s="18" t="str">
        <f>_xlfn.XLOOKUP($M18,'rubros_id_opex (2)'!$B:$B,'rubros_id_opex (2)'!$A:$A)</f>
        <v>HIGIENE Y SEGURIDAD</v>
      </c>
      <c r="P18" s="75">
        <f>SUMIFS('bbdd.5.final'!$Y:$Y,'bbdd.5.final'!$AA:$AA,Vista!M18,'bbdd.5.final'!$Z:$Z,$N$13,'bbdd.5.final'!$J:$J,"Opex")</f>
        <v>174134.20434339633</v>
      </c>
    </row>
    <row r="19" spans="1:17" x14ac:dyDescent="0.3">
      <c r="A19" s="16">
        <f t="shared" si="4"/>
        <v>4</v>
      </c>
      <c r="B19" s="32">
        <f t="shared" si="0"/>
        <v>1.3039260004574559E-3</v>
      </c>
      <c r="C19" s="18" t="str">
        <f>_xlfn.XLOOKUP($A19,'rubros_id_opex (2)'!$B:$B,'rubros_id_opex (2)'!$A:$A)</f>
        <v>IMPUESTOS</v>
      </c>
      <c r="D19" s="75">
        <f>SUMIFS('bbdd.5.final'!$Y:$Y,'bbdd.5.final'!$AA:$AA,Vista!A19,'bbdd.5.final'!$Z:$Z,$B$13,'bbdd.5.final'!$J:$J,"Opex")</f>
        <v>24720.177615872384</v>
      </c>
      <c r="E19" s="74">
        <f t="shared" si="5"/>
        <v>4</v>
      </c>
      <c r="F19" s="32">
        <f t="shared" si="1"/>
        <v>3.0013782694500224E-2</v>
      </c>
      <c r="G19" s="18" t="str">
        <f>_xlfn.XLOOKUP($E19,'rubros_id_opex (2)'!$B:$B,'rubros_id_opex (2)'!$A:$A)</f>
        <v>IMPUESTOS</v>
      </c>
      <c r="H19" s="33">
        <f>SUMIFS('bbdd.5.final'!$Y:$Y,'bbdd.5.final'!$AA:$AA,Vista!E19,'bbdd.5.final'!$Z:$Z,$F$13,'bbdd.5.final'!$J:$J,"Opex")</f>
        <v>977432.76345084026</v>
      </c>
      <c r="I19" s="74">
        <f t="shared" si="6"/>
        <v>4</v>
      </c>
      <c r="J19" s="32">
        <f t="shared" si="2"/>
        <v>1.9544083356651688E-2</v>
      </c>
      <c r="K19" s="18" t="str">
        <f>_xlfn.XLOOKUP($I19,'rubros_id_opex (2)'!$B:$B,'rubros_id_opex (2)'!$A:$A)</f>
        <v>IMPUESTOS</v>
      </c>
      <c r="L19" s="75">
        <f>SUMIFS('bbdd.5.final'!$Y:$Y,'bbdd.5.final'!$AA:$AA,Vista!I19,'bbdd.5.final'!$Z:$Z,$J$13,'bbdd.5.final'!$J:$J,"Opex")</f>
        <v>820204.79254192265</v>
      </c>
      <c r="M19" s="74">
        <f t="shared" si="7"/>
        <v>4</v>
      </c>
      <c r="N19" s="32">
        <f t="shared" si="3"/>
        <v>1.8175704899070794E-3</v>
      </c>
      <c r="O19" s="18" t="str">
        <f>_xlfn.XLOOKUP($M19,'rubros_id_opex (2)'!$B:$B,'rubros_id_opex (2)'!$A:$A)</f>
        <v>IMPUESTOS</v>
      </c>
      <c r="P19" s="75">
        <f>SUMIFS('bbdd.5.final'!$Y:$Y,'bbdd.5.final'!$AA:$AA,Vista!M19,'bbdd.5.final'!$Z:$Z,$N$13,'bbdd.5.final'!$J:$J,"Opex")</f>
        <v>201235.36490341561</v>
      </c>
    </row>
    <row r="20" spans="1:17" x14ac:dyDescent="0.3">
      <c r="A20" s="16">
        <f t="shared" si="4"/>
        <v>5</v>
      </c>
      <c r="B20" s="32">
        <f t="shared" si="0"/>
        <v>5.0329614655795704E-4</v>
      </c>
      <c r="C20" s="18" t="str">
        <f>_xlfn.XLOOKUP($A20,'rubros_id_opex (2)'!$B:$B,'rubros_id_opex (2)'!$A:$A)</f>
        <v>INSUMOS</v>
      </c>
      <c r="D20" s="75">
        <f>SUMIFS('bbdd.5.final'!$Y:$Y,'bbdd.5.final'!$AA:$AA,Vista!A20,'bbdd.5.final'!$Z:$Z,$B$13,'bbdd.5.final'!$J:$J,"Opex")</f>
        <v>9541.6228619814046</v>
      </c>
      <c r="E20" s="74">
        <f t="shared" si="5"/>
        <v>5</v>
      </c>
      <c r="F20" s="32">
        <f t="shared" si="1"/>
        <v>3.5943772854795282E-3</v>
      </c>
      <c r="G20" s="18" t="str">
        <f>_xlfn.XLOOKUP($E20,'rubros_id_opex (2)'!$B:$B,'rubros_id_opex (2)'!$A:$A)</f>
        <v>INSUMOS</v>
      </c>
      <c r="H20" s="33">
        <f>SUMIFS('bbdd.5.final'!$Y:$Y,'bbdd.5.final'!$AA:$AA,Vista!E20,'bbdd.5.final'!$Z:$Z,$F$13,'bbdd.5.final'!$J:$J,"Opex")</f>
        <v>117054.95967607445</v>
      </c>
      <c r="I20" s="74">
        <f t="shared" si="6"/>
        <v>5</v>
      </c>
      <c r="J20" s="32">
        <f t="shared" si="2"/>
        <v>5.0194951171743385E-3</v>
      </c>
      <c r="K20" s="18" t="str">
        <f>_xlfn.XLOOKUP($I20,'rubros_id_opex (2)'!$B:$B,'rubros_id_opex (2)'!$A:$A)</f>
        <v>INSUMOS</v>
      </c>
      <c r="L20" s="75">
        <f>SUMIFS('bbdd.5.final'!$Y:$Y,'bbdd.5.final'!$AA:$AA,Vista!I20,'bbdd.5.final'!$Z:$Z,$J$13,'bbdd.5.final'!$J:$J,"Opex")</f>
        <v>210652.70118416561</v>
      </c>
      <c r="M20" s="74">
        <f t="shared" si="7"/>
        <v>5</v>
      </c>
      <c r="N20" s="32">
        <f t="shared" si="3"/>
        <v>0.63928481647911295</v>
      </c>
      <c r="O20" s="18" t="str">
        <f>_xlfn.XLOOKUP($M20,'rubros_id_opex (2)'!$B:$B,'rubros_id_opex (2)'!$A:$A)</f>
        <v>INSUMOS</v>
      </c>
      <c r="P20" s="75">
        <f>SUMIFS('bbdd.5.final'!$Y:$Y,'bbdd.5.final'!$AA:$AA,Vista!M20,'bbdd.5.final'!$Z:$Z,$N$13,'bbdd.5.final'!$J:$J,"Opex")</f>
        <v>70779490.553879008</v>
      </c>
    </row>
    <row r="21" spans="1:17" x14ac:dyDescent="0.3">
      <c r="A21" s="16">
        <f t="shared" si="4"/>
        <v>6</v>
      </c>
      <c r="B21" s="32">
        <f t="shared" si="0"/>
        <v>0</v>
      </c>
      <c r="C21" s="18" t="str">
        <f>_xlfn.XLOOKUP($A21,'rubros_id_opex (2)'!$B:$B,'rubros_id_opex (2)'!$A:$A)</f>
        <v>INVERSION</v>
      </c>
      <c r="D21" s="75">
        <f>SUMIFS('bbdd.5.final'!$Y:$Y,'bbdd.5.final'!$AA:$AA,Vista!A21,'bbdd.5.final'!$Z:$Z,$B$13,'bbdd.5.final'!$J:$J,"Opex")</f>
        <v>0</v>
      </c>
      <c r="E21" s="74">
        <f t="shared" si="5"/>
        <v>6</v>
      </c>
      <c r="F21" s="32">
        <f t="shared" si="1"/>
        <v>0</v>
      </c>
      <c r="G21" s="18" t="str">
        <f>_xlfn.XLOOKUP($E21,'rubros_id_opex (2)'!$B:$B,'rubros_id_opex (2)'!$A:$A)</f>
        <v>INVERSION</v>
      </c>
      <c r="H21" s="33">
        <f>SUMIFS('bbdd.5.final'!$Y:$Y,'bbdd.5.final'!$AA:$AA,Vista!E21,'bbdd.5.final'!$Z:$Z,$F$13,'bbdd.5.final'!$J:$J,"Opex")</f>
        <v>0</v>
      </c>
      <c r="I21" s="74">
        <f t="shared" si="6"/>
        <v>6</v>
      </c>
      <c r="J21" s="32">
        <f t="shared" si="2"/>
        <v>0</v>
      </c>
      <c r="K21" s="18" t="str">
        <f>_xlfn.XLOOKUP($I21,'rubros_id_opex (2)'!$B:$B,'rubros_id_opex (2)'!$A:$A)</f>
        <v>INVERSION</v>
      </c>
      <c r="L21" s="75">
        <f>SUMIFS('bbdd.5.final'!$Y:$Y,'bbdd.5.final'!$AA:$AA,Vista!I21,'bbdd.5.final'!$Z:$Z,$J$13,'bbdd.5.final'!$J:$J,"Opex")</f>
        <v>0</v>
      </c>
      <c r="M21" s="74">
        <f t="shared" si="7"/>
        <v>6</v>
      </c>
      <c r="N21" s="32">
        <f t="shared" si="3"/>
        <v>0</v>
      </c>
      <c r="O21" s="18" t="str">
        <f>_xlfn.XLOOKUP($M21,'rubros_id_opex (2)'!$B:$B,'rubros_id_opex (2)'!$A:$A)</f>
        <v>INVERSION</v>
      </c>
      <c r="P21" s="75">
        <f>SUMIFS('bbdd.5.final'!$Y:$Y,'bbdd.5.final'!$AA:$AA,Vista!M21,'bbdd.5.final'!$Z:$Z,$N$13,'bbdd.5.final'!$J:$J,"Opex")</f>
        <v>0</v>
      </c>
    </row>
    <row r="22" spans="1:17" x14ac:dyDescent="0.3">
      <c r="A22" s="16">
        <f t="shared" si="4"/>
        <v>7</v>
      </c>
      <c r="B22" s="32">
        <f t="shared" si="0"/>
        <v>0</v>
      </c>
      <c r="C22" s="18" t="str">
        <f>_xlfn.XLOOKUP($A22,'rubros_id_opex (2)'!$B:$B,'rubros_id_opex (2)'!$A:$A)</f>
        <v>LOGISTICA</v>
      </c>
      <c r="D22" s="75">
        <f>SUMIFS('bbdd.5.final'!$Y:$Y,'bbdd.5.final'!$AA:$AA,Vista!A22,'bbdd.5.final'!$Z:$Z,$B$13,'bbdd.5.final'!$J:$J,"Opex")</f>
        <v>0</v>
      </c>
      <c r="E22" s="74">
        <f t="shared" si="5"/>
        <v>7</v>
      </c>
      <c r="F22" s="32">
        <f t="shared" si="1"/>
        <v>0</v>
      </c>
      <c r="G22" s="18" t="str">
        <f>_xlfn.XLOOKUP($E22,'rubros_id_opex (2)'!$B:$B,'rubros_id_opex (2)'!$A:$A)</f>
        <v>LOGISTICA</v>
      </c>
      <c r="H22" s="33">
        <f>SUMIFS('bbdd.5.final'!$Y:$Y,'bbdd.5.final'!$AA:$AA,Vista!E22,'bbdd.5.final'!$Z:$Z,$F$13,'bbdd.5.final'!$J:$J,"Opex")</f>
        <v>0</v>
      </c>
      <c r="I22" s="74">
        <f t="shared" si="6"/>
        <v>7</v>
      </c>
      <c r="J22" s="32">
        <f t="shared" si="2"/>
        <v>0</v>
      </c>
      <c r="K22" s="18" t="str">
        <f>_xlfn.XLOOKUP($I22,'rubros_id_opex (2)'!$B:$B,'rubros_id_opex (2)'!$A:$A)</f>
        <v>LOGISTICA</v>
      </c>
      <c r="L22" s="75">
        <f>SUMIFS('bbdd.5.final'!$Y:$Y,'bbdd.5.final'!$AA:$AA,Vista!I22,'bbdd.5.final'!$Z:$Z,$J$13,'bbdd.5.final'!$J:$J,"Opex")</f>
        <v>0</v>
      </c>
      <c r="M22" s="74">
        <f t="shared" si="7"/>
        <v>7</v>
      </c>
      <c r="N22" s="32">
        <f t="shared" si="3"/>
        <v>0</v>
      </c>
      <c r="O22" s="18" t="str">
        <f>_xlfn.XLOOKUP($M22,'rubros_id_opex (2)'!$B:$B,'rubros_id_opex (2)'!$A:$A)</f>
        <v>LOGISTICA</v>
      </c>
      <c r="P22" s="75">
        <f>SUMIFS('bbdd.5.final'!$Y:$Y,'bbdd.5.final'!$AA:$AA,Vista!M22,'bbdd.5.final'!$Z:$Z,$N$13,'bbdd.5.final'!$J:$J,"Opex")</f>
        <v>0</v>
      </c>
    </row>
    <row r="23" spans="1:17" x14ac:dyDescent="0.3">
      <c r="A23" s="16">
        <f t="shared" si="4"/>
        <v>8</v>
      </c>
      <c r="B23" s="32">
        <f t="shared" si="0"/>
        <v>4.5125088060758413E-2</v>
      </c>
      <c r="C23" s="18" t="str">
        <f>_xlfn.XLOOKUP($A23,'rubros_id_opex (2)'!$B:$B,'rubros_id_opex (2)'!$A:$A)</f>
        <v>M.PRIMAS</v>
      </c>
      <c r="D23" s="75">
        <f>SUMIFS('bbdd.5.final'!$Y:$Y,'bbdd.5.final'!$AA:$AA,Vista!A23,'bbdd.5.final'!$Z:$Z,$B$13,'bbdd.5.final'!$J:$J,"Opex")</f>
        <v>855493.47999999986</v>
      </c>
      <c r="E23" s="74">
        <f t="shared" si="5"/>
        <v>8</v>
      </c>
      <c r="F23" s="32">
        <f t="shared" si="1"/>
        <v>0</v>
      </c>
      <c r="G23" s="18" t="str">
        <f>_xlfn.XLOOKUP($E23,'rubros_id_opex (2)'!$B:$B,'rubros_id_opex (2)'!$A:$A)</f>
        <v>M.PRIMAS</v>
      </c>
      <c r="H23" s="33">
        <f>SUMIFS('bbdd.5.final'!$Y:$Y,'bbdd.5.final'!$AA:$AA,Vista!E23,'bbdd.5.final'!$Z:$Z,$F$13,'bbdd.5.final'!$J:$J,"Opex")</f>
        <v>0</v>
      </c>
      <c r="I23" s="74">
        <f t="shared" si="6"/>
        <v>8</v>
      </c>
      <c r="J23" s="32">
        <f t="shared" si="2"/>
        <v>0</v>
      </c>
      <c r="K23" s="18" t="str">
        <f>_xlfn.XLOOKUP($I23,'rubros_id_opex (2)'!$B:$B,'rubros_id_opex (2)'!$A:$A)</f>
        <v>M.PRIMAS</v>
      </c>
      <c r="L23" s="75">
        <f>SUMIFS('bbdd.5.final'!$Y:$Y,'bbdd.5.final'!$AA:$AA,Vista!I23,'bbdd.5.final'!$Z:$Z,$J$13,'bbdd.5.final'!$J:$J,"Opex")</f>
        <v>0</v>
      </c>
      <c r="M23" s="74">
        <f t="shared" si="7"/>
        <v>8</v>
      </c>
      <c r="N23" s="32">
        <f t="shared" si="3"/>
        <v>0</v>
      </c>
      <c r="O23" s="18" t="str">
        <f>_xlfn.XLOOKUP($M23,'rubros_id_opex (2)'!$B:$B,'rubros_id_opex (2)'!$A:$A)</f>
        <v>M.PRIMAS</v>
      </c>
      <c r="P23" s="75">
        <f>SUMIFS('bbdd.5.final'!$Y:$Y,'bbdd.5.final'!$AA:$AA,Vista!M23,'bbdd.5.final'!$Z:$Z,$N$13,'bbdd.5.final'!$J:$J,"Opex")</f>
        <v>0</v>
      </c>
    </row>
    <row r="24" spans="1:17" x14ac:dyDescent="0.3">
      <c r="A24" s="16">
        <f t="shared" si="4"/>
        <v>9</v>
      </c>
      <c r="B24" s="32">
        <f t="shared" si="0"/>
        <v>9.1949148420732141E-4</v>
      </c>
      <c r="C24" s="18" t="str">
        <f>_xlfn.XLOOKUP($A24,'rubros_id_opex (2)'!$B:$B,'rubros_id_opex (2)'!$A:$A)</f>
        <v>MANTENIMIENTO PREVENTIVO</v>
      </c>
      <c r="D24" s="75">
        <f>SUMIFS('bbdd.5.final'!$Y:$Y,'bbdd.5.final'!$AA:$AA,Vista!A24,'bbdd.5.final'!$Z:$Z,$B$13,'bbdd.5.final'!$J:$J,"Opex")</f>
        <v>17431.965309314139</v>
      </c>
      <c r="E24" s="74">
        <f t="shared" si="5"/>
        <v>9</v>
      </c>
      <c r="F24" s="32">
        <f t="shared" si="1"/>
        <v>6.5667089399144979E-3</v>
      </c>
      <c r="G24" s="18" t="str">
        <f>_xlfn.XLOOKUP($E24,'rubros_id_opex (2)'!$B:$B,'rubros_id_opex (2)'!$A:$A)</f>
        <v>MANTENIMIENTO PREVENTIVO</v>
      </c>
      <c r="H24" s="33">
        <f>SUMIFS('bbdd.5.final'!$Y:$Y,'bbdd.5.final'!$AA:$AA,Vista!E24,'bbdd.5.final'!$Z:$Z,$F$13,'bbdd.5.final'!$J:$J,"Opex")</f>
        <v>213852.30016655332</v>
      </c>
      <c r="I24" s="74">
        <f t="shared" si="6"/>
        <v>9</v>
      </c>
      <c r="J24" s="32">
        <f t="shared" si="2"/>
        <v>9.1703126416258999E-3</v>
      </c>
      <c r="K24" s="18" t="str">
        <f>_xlfn.XLOOKUP($I24,'rubros_id_opex (2)'!$B:$B,'rubros_id_opex (2)'!$A:$A)</f>
        <v>MANTENIMIENTO PREVENTIVO</v>
      </c>
      <c r="L24" s="75">
        <f>SUMIFS('bbdd.5.final'!$Y:$Y,'bbdd.5.final'!$AA:$AA,Vista!I24,'bbdd.5.final'!$Z:$Z,$J$13,'bbdd.5.final'!$J:$J,"Opex")</f>
        <v>384849.68778080051</v>
      </c>
      <c r="M24" s="74">
        <f t="shared" si="7"/>
        <v>9</v>
      </c>
      <c r="N24" s="32">
        <f t="shared" si="3"/>
        <v>5.733892362850249E-3</v>
      </c>
      <c r="O24" s="18" t="str">
        <f>_xlfn.XLOOKUP($M24,'rubros_id_opex (2)'!$B:$B,'rubros_id_opex (2)'!$A:$A)</f>
        <v>MANTENIMIENTO PREVENTIVO</v>
      </c>
      <c r="P24" s="75">
        <f>SUMIFS('bbdd.5.final'!$Y:$Y,'bbdd.5.final'!$AA:$AA,Vista!M24,'bbdd.5.final'!$Z:$Z,$N$13,'bbdd.5.final'!$J:$J,"Opex")</f>
        <v>634837.50884075323</v>
      </c>
    </row>
    <row r="25" spans="1:17" x14ac:dyDescent="0.3">
      <c r="A25" s="16">
        <f t="shared" si="4"/>
        <v>10</v>
      </c>
      <c r="B25" s="32">
        <f t="shared" si="0"/>
        <v>0.94158569956628335</v>
      </c>
      <c r="C25" s="18" t="str">
        <f>_xlfn.XLOOKUP($A25,'rubros_id_opex (2)'!$B:$B,'rubros_id_opex (2)'!$A:$A)</f>
        <v>PERSONAL</v>
      </c>
      <c r="D25" s="75">
        <f>SUMIFS('bbdd.5.final'!$Y:$Y,'bbdd.5.final'!$AA:$AA,Vista!A25,'bbdd.5.final'!$Z:$Z,$B$13,'bbdd.5.final'!$J:$J,"Opex")</f>
        <v>17850833.349191602</v>
      </c>
      <c r="E25" s="74">
        <f t="shared" si="5"/>
        <v>10</v>
      </c>
      <c r="F25" s="32">
        <f t="shared" si="1"/>
        <v>0.75585347053706797</v>
      </c>
      <c r="G25" s="18" t="str">
        <f>_xlfn.XLOOKUP($E25,'rubros_id_opex (2)'!$B:$B,'rubros_id_opex (2)'!$A:$A)</f>
        <v>PERSONAL</v>
      </c>
      <c r="H25" s="33">
        <f>SUMIFS('bbdd.5.final'!$Y:$Y,'bbdd.5.final'!$AA:$AA,Vista!E25,'bbdd.5.final'!$Z:$Z,$F$13,'bbdd.5.final'!$J:$J,"Opex")</f>
        <v>24615222.745859779</v>
      </c>
      <c r="I25" s="74">
        <f t="shared" si="6"/>
        <v>10</v>
      </c>
      <c r="J25" s="32">
        <f t="shared" si="2"/>
        <v>0.75643575764099402</v>
      </c>
      <c r="K25" s="18" t="str">
        <f>_xlfn.XLOOKUP($I25,'rubros_id_opex (2)'!$B:$B,'rubros_id_opex (2)'!$A:$A)</f>
        <v>PERSONAL</v>
      </c>
      <c r="L25" s="75">
        <f>SUMIFS('bbdd.5.final'!$Y:$Y,'bbdd.5.final'!$AA:$AA,Vista!I25,'bbdd.5.final'!$Z:$Z,$J$13,'bbdd.5.final'!$J:$J,"Opex")</f>
        <v>31745271.566090818</v>
      </c>
      <c r="M25" s="74">
        <f t="shared" si="7"/>
        <v>10</v>
      </c>
      <c r="N25" s="32">
        <f t="shared" si="3"/>
        <v>0.11452515362965635</v>
      </c>
      <c r="O25" s="18" t="str">
        <f>_xlfn.XLOOKUP($M25,'rubros_id_opex (2)'!$B:$B,'rubros_id_opex (2)'!$A:$A)</f>
        <v>PERSONAL</v>
      </c>
      <c r="P25" s="75">
        <f>SUMIFS('bbdd.5.final'!$Y:$Y,'bbdd.5.final'!$AA:$AA,Vista!M25,'bbdd.5.final'!$Z:$Z,$N$13,'bbdd.5.final'!$J:$J,"Opex")</f>
        <v>12679844.445791947</v>
      </c>
    </row>
    <row r="26" spans="1:17" x14ac:dyDescent="0.3">
      <c r="A26" s="16">
        <f t="shared" si="4"/>
        <v>11</v>
      </c>
      <c r="B26" s="32">
        <f t="shared" si="0"/>
        <v>2.2327495239506738E-4</v>
      </c>
      <c r="C26" s="18" t="str">
        <f>_xlfn.XLOOKUP($A26,'rubros_id_opex (2)'!$B:$B,'rubros_id_opex (2)'!$A:$A)</f>
        <v>REPARACIONES</v>
      </c>
      <c r="D26" s="75">
        <f>SUMIFS('bbdd.5.final'!$Y:$Y,'bbdd.5.final'!$AA:$AA,Vista!A26,'bbdd.5.final'!$Z:$Z,$B$13,'bbdd.5.final'!$J:$J,"Opex")</f>
        <v>4232.9062220134801</v>
      </c>
      <c r="E26" s="74">
        <f t="shared" si="5"/>
        <v>11</v>
      </c>
      <c r="F26" s="32">
        <f t="shared" si="1"/>
        <v>1.5945570471657435E-3</v>
      </c>
      <c r="G26" s="18" t="str">
        <f>_xlfn.XLOOKUP($E26,'rubros_id_opex (2)'!$B:$B,'rubros_id_opex (2)'!$A:$A)</f>
        <v>REPARACIONES</v>
      </c>
      <c r="H26" s="33">
        <f>SUMIFS('bbdd.5.final'!$Y:$Y,'bbdd.5.final'!$AA:$AA,Vista!E26,'bbdd.5.final'!$Z:$Z,$F$13,'bbdd.5.final'!$J:$J,"Opex")</f>
        <v>51928.55285704523</v>
      </c>
      <c r="I26" s="74">
        <f t="shared" si="6"/>
        <v>11</v>
      </c>
      <c r="J26" s="32">
        <f t="shared" si="2"/>
        <v>2.2267755098047751E-3</v>
      </c>
      <c r="K26" s="18" t="str">
        <f>_xlfn.XLOOKUP($I26,'rubros_id_opex (2)'!$B:$B,'rubros_id_opex (2)'!$A:$A)</f>
        <v>REPARACIONES</v>
      </c>
      <c r="L26" s="75">
        <f>SUMIFS('bbdd.5.final'!$Y:$Y,'bbdd.5.final'!$AA:$AA,Vista!I26,'bbdd.5.final'!$Z:$Z,$J$13,'bbdd.5.final'!$J:$J,"Opex")</f>
        <v>93450.888011857227</v>
      </c>
      <c r="M26" s="74">
        <f t="shared" si="7"/>
        <v>11</v>
      </c>
      <c r="N26" s="32">
        <f t="shared" si="3"/>
        <v>2.701346275041156E-3</v>
      </c>
      <c r="O26" s="18" t="str">
        <f>_xlfn.XLOOKUP($M26,'rubros_id_opex (2)'!$B:$B,'rubros_id_opex (2)'!$A:$A)</f>
        <v>REPARACIONES</v>
      </c>
      <c r="P26" s="75">
        <f>SUMIFS('bbdd.5.final'!$Y:$Y,'bbdd.5.final'!$AA:$AA,Vista!M26,'bbdd.5.final'!$Z:$Z,$N$13,'bbdd.5.final'!$J:$J,"Opex")</f>
        <v>299084.0830696919</v>
      </c>
    </row>
    <row r="27" spans="1:17" x14ac:dyDescent="0.3">
      <c r="A27" s="16">
        <f t="shared" si="4"/>
        <v>12</v>
      </c>
      <c r="B27" s="32">
        <f t="shared" si="0"/>
        <v>3.7186011597114708E-4</v>
      </c>
      <c r="C27" s="18" t="str">
        <f>_xlfn.XLOOKUP($A27,'rubros_id_opex (2)'!$B:$B,'rubros_id_opex (2)'!$A:$A)</f>
        <v>REPOSICION</v>
      </c>
      <c r="D27" s="75">
        <f>SUMIFS('bbdd.5.final'!$Y:$Y,'bbdd.5.final'!$AA:$AA,Vista!A27,'bbdd.5.final'!$Z:$Z,$B$13,'bbdd.5.final'!$J:$J,"Opex")</f>
        <v>7049.8234653198688</v>
      </c>
      <c r="E27" s="74">
        <f t="shared" si="5"/>
        <v>12</v>
      </c>
      <c r="F27" s="32">
        <f t="shared" si="1"/>
        <v>5.7910753069247721E-2</v>
      </c>
      <c r="G27" s="18" t="str">
        <f>_xlfn.XLOOKUP($E27,'rubros_id_opex (2)'!$B:$B,'rubros_id_opex (2)'!$A:$A)</f>
        <v>REPOSICION</v>
      </c>
      <c r="H27" s="33">
        <f>SUMIFS('bbdd.5.final'!$Y:$Y,'bbdd.5.final'!$AA:$AA,Vista!E27,'bbdd.5.final'!$Z:$Z,$F$13,'bbdd.5.final'!$J:$J,"Opex")</f>
        <v>1885929.1406932927</v>
      </c>
      <c r="I27" s="74">
        <f t="shared" si="6"/>
        <v>12</v>
      </c>
      <c r="J27" s="32">
        <f t="shared" si="2"/>
        <v>1.7503327318800808E-2</v>
      </c>
      <c r="K27" s="18" t="str">
        <f>_xlfn.XLOOKUP($I27,'rubros_id_opex (2)'!$B:$B,'rubros_id_opex (2)'!$A:$A)</f>
        <v>REPOSICION</v>
      </c>
      <c r="L27" s="75">
        <f>SUMIFS('bbdd.5.final'!$Y:$Y,'bbdd.5.final'!$AA:$AA,Vista!I27,'bbdd.5.final'!$Z:$Z,$J$13,'bbdd.5.final'!$J:$J,"Opex")</f>
        <v>734560.56701806467</v>
      </c>
      <c r="M27" s="74">
        <f t="shared" si="7"/>
        <v>12</v>
      </c>
      <c r="N27" s="32">
        <f t="shared" si="3"/>
        <v>5.1834381163153563E-4</v>
      </c>
      <c r="O27" s="18" t="str">
        <f>_xlfn.XLOOKUP($M27,'rubros_id_opex (2)'!$B:$B,'rubros_id_opex (2)'!$A:$A)</f>
        <v>REPOSICION</v>
      </c>
      <c r="P27" s="75">
        <f>SUMIFS('bbdd.5.final'!$Y:$Y,'bbdd.5.final'!$AA:$AA,Vista!M27,'bbdd.5.final'!$Z:$Z,$N$13,'bbdd.5.final'!$J:$J,"Opex")</f>
        <v>57389.304380944282</v>
      </c>
    </row>
    <row r="28" spans="1:17" x14ac:dyDescent="0.3">
      <c r="A28" s="16">
        <f t="shared" si="4"/>
        <v>13</v>
      </c>
      <c r="B28" s="32">
        <f t="shared" si="0"/>
        <v>6.8228391185257862E-3</v>
      </c>
      <c r="C28" s="18" t="str">
        <f>_xlfn.XLOOKUP($A28,'rubros_id_opex (2)'!$B:$B,'rubros_id_opex (2)'!$A:$A)</f>
        <v>SERVICIOS</v>
      </c>
      <c r="D28" s="75">
        <f>SUMIFS('bbdd.5.final'!$Y:$Y,'bbdd.5.final'!$AA:$AA,Vista!A28,'bbdd.5.final'!$Z:$Z,$B$13,'bbdd.5.final'!$J:$J,"Opex")</f>
        <v>129349.20754345572</v>
      </c>
      <c r="E28" s="74">
        <f t="shared" si="5"/>
        <v>13</v>
      </c>
      <c r="F28" s="32">
        <f t="shared" si="1"/>
        <v>4.8726496552435265E-2</v>
      </c>
      <c r="G28" s="18" t="str">
        <f>_xlfn.XLOOKUP($E28,'rubros_id_opex (2)'!$B:$B,'rubros_id_opex (2)'!$A:$A)</f>
        <v>SERVICIOS</v>
      </c>
      <c r="H28" s="33">
        <f>SUMIFS('bbdd.5.final'!$Y:$Y,'bbdd.5.final'!$AA:$AA,Vista!E28,'bbdd.5.final'!$Z:$Z,$F$13,'bbdd.5.final'!$J:$J,"Opex")</f>
        <v>1586833.4445978336</v>
      </c>
      <c r="I28" s="74">
        <f t="shared" si="6"/>
        <v>13</v>
      </c>
      <c r="J28" s="32">
        <f t="shared" si="2"/>
        <v>6.8045837177421159E-2</v>
      </c>
      <c r="K28" s="18" t="str">
        <f>_xlfn.XLOOKUP($I28,'rubros_id_opex (2)'!$B:$B,'rubros_id_opex (2)'!$A:$A)</f>
        <v>SERVICIOS</v>
      </c>
      <c r="L28" s="75">
        <f>SUMIFS('bbdd.5.final'!$Y:$Y,'bbdd.5.final'!$AA:$AA,Vista!I28,'bbdd.5.final'!$Z:$Z,$J$13,'bbdd.5.final'!$J:$J,"Opex")</f>
        <v>2855673.543085515</v>
      </c>
      <c r="M28" s="74">
        <f t="shared" si="7"/>
        <v>13</v>
      </c>
      <c r="N28" s="32">
        <f t="shared" si="3"/>
        <v>9.5105021564609229E-3</v>
      </c>
      <c r="O28" s="18" t="str">
        <f>_xlfn.XLOOKUP($M28,'rubros_id_opex (2)'!$B:$B,'rubros_id_opex (2)'!$A:$A)</f>
        <v>SERVICIOS</v>
      </c>
      <c r="P28" s="75">
        <f>SUMIFS('bbdd.5.final'!$Y:$Y,'bbdd.5.final'!$AA:$AA,Vista!M28,'bbdd.5.final'!$Z:$Z,$N$13,'bbdd.5.final'!$J:$J,"Opex")</f>
        <v>1052971.1956139745</v>
      </c>
    </row>
    <row r="29" spans="1:17" x14ac:dyDescent="0.3">
      <c r="A29" s="16">
        <f t="shared" si="4"/>
        <v>14</v>
      </c>
      <c r="B29" s="32">
        <f t="shared" si="0"/>
        <v>0</v>
      </c>
      <c r="C29" s="18" t="str">
        <f>_xlfn.XLOOKUP($A29,'rubros_id_opex (2)'!$B:$B,'rubros_id_opex (2)'!$A:$A)</f>
        <v>COMERCIAL</v>
      </c>
      <c r="D29" s="75">
        <f>SUMIFS('bbdd.5.final'!$Y:$Y,'bbdd.5.final'!$AA:$AA,Vista!A29,'bbdd.5.final'!$Z:$Z,$B$13,'bbdd.5.final'!$J:$J,"Opex")</f>
        <v>0</v>
      </c>
      <c r="E29" s="74">
        <f t="shared" si="5"/>
        <v>14</v>
      </c>
      <c r="F29" s="32">
        <f t="shared" si="1"/>
        <v>0</v>
      </c>
      <c r="G29" s="18" t="str">
        <f>_xlfn.XLOOKUP($E29,'rubros_id_opex (2)'!$B:$B,'rubros_id_opex (2)'!$A:$A)</f>
        <v>COMERCIAL</v>
      </c>
      <c r="H29" s="33">
        <f>SUMIFS('bbdd.5.final'!$Y:$Y,'bbdd.5.final'!$AA:$AA,Vista!E29,'bbdd.5.final'!$Z:$Z,$F$13,'bbdd.5.final'!$J:$J,"Opex")</f>
        <v>0</v>
      </c>
      <c r="I29" s="74">
        <f t="shared" si="6"/>
        <v>14</v>
      </c>
      <c r="J29" s="32">
        <f t="shared" si="2"/>
        <v>0</v>
      </c>
      <c r="K29" s="18" t="str">
        <f>_xlfn.XLOOKUP($I29,'rubros_id_opex (2)'!$B:$B,'rubros_id_opex (2)'!$A:$A)</f>
        <v>COMERCIAL</v>
      </c>
      <c r="L29" s="75">
        <f>SUMIFS('bbdd.5.final'!$Y:$Y,'bbdd.5.final'!$AA:$AA,Vista!I29,'bbdd.5.final'!$Z:$Z,$J$13,'bbdd.5.final'!$J:$J,"Opex")</f>
        <v>0</v>
      </c>
      <c r="M29" s="74">
        <f t="shared" si="7"/>
        <v>14</v>
      </c>
      <c r="N29" s="32">
        <f t="shared" si="3"/>
        <v>0</v>
      </c>
      <c r="O29" s="18" t="str">
        <f>_xlfn.XLOOKUP($M29,'rubros_id_opex (2)'!$B:$B,'rubros_id_opex (2)'!$A:$A)</f>
        <v>COMERCIAL</v>
      </c>
      <c r="P29" s="75">
        <f>SUMIFS('bbdd.5.final'!$Y:$Y,'bbdd.5.final'!$AA:$AA,Vista!M29,'bbdd.5.final'!$Z:$Z,$N$13,'bbdd.5.final'!$J:$J,"Opex")</f>
        <v>0</v>
      </c>
    </row>
    <row r="30" spans="1:17" x14ac:dyDescent="0.3">
      <c r="B30" s="34"/>
      <c r="D30" s="75"/>
      <c r="E30" s="74"/>
      <c r="F30" s="34"/>
      <c r="H30" s="33"/>
      <c r="I30" s="74"/>
      <c r="J30" s="34"/>
      <c r="L30" s="75"/>
      <c r="M30" s="74"/>
      <c r="N30" s="35"/>
      <c r="P30" s="75"/>
      <c r="Q30" s="21"/>
    </row>
    <row r="31" spans="1:17" x14ac:dyDescent="0.3">
      <c r="B31" s="29" t="s">
        <v>154</v>
      </c>
      <c r="C31" s="20"/>
      <c r="D31" s="89">
        <f>SUMIFS(BBDD_INGRESOS_FINAL!$O:$O,BBDD_INGRESOS_FINAL!$D:$D,B14)</f>
        <v>15491940.9912476</v>
      </c>
      <c r="E31" s="74"/>
      <c r="F31" s="29" t="s">
        <v>154</v>
      </c>
      <c r="G31" s="20"/>
      <c r="H31" s="89">
        <f>SUMIFS(BBDD_INGRESOS_FINAL!$O:$O,BBDD_INGRESOS_FINAL!$D:$D,F14)</f>
        <v>190052421.29828236</v>
      </c>
      <c r="I31" s="74"/>
      <c r="J31" s="29" t="s">
        <v>154</v>
      </c>
      <c r="K31" s="20"/>
      <c r="L31" s="89">
        <f>SUMIFS(BBDD_INGRESOS_FINAL!$O:$O,BBDD_INGRESOS_FINAL!$D:$D,J14)</f>
        <v>342019304.63999999</v>
      </c>
      <c r="N31" s="29" t="s">
        <v>154</v>
      </c>
      <c r="O31" s="20"/>
      <c r="P31" s="89">
        <f>SUMIFS(BBDD_INGRESOS_FINAL!$O:$O,BBDD_INGRESOS_FINAL!$D:$D,N14)</f>
        <v>126112621.31200001</v>
      </c>
    </row>
    <row r="32" spans="1:17" x14ac:dyDescent="0.3">
      <c r="B32" s="36"/>
      <c r="C32" s="37"/>
      <c r="D32" s="91"/>
      <c r="F32" s="36"/>
      <c r="G32" s="37"/>
      <c r="H32" s="83"/>
      <c r="I32" s="74"/>
      <c r="J32" s="34"/>
      <c r="L32" s="75"/>
      <c r="N32" s="34"/>
      <c r="P32" s="75"/>
    </row>
    <row r="33" spans="1:16" x14ac:dyDescent="0.3">
      <c r="B33" s="40" t="s">
        <v>158</v>
      </c>
      <c r="C33" s="41"/>
      <c r="D33" s="42">
        <f>D31-D15</f>
        <v>-3466326.2779071014</v>
      </c>
      <c r="F33" s="40" t="s">
        <v>158</v>
      </c>
      <c r="G33" s="41"/>
      <c r="H33" s="84">
        <f>H31-H15</f>
        <v>157486290.81750339</v>
      </c>
      <c r="I33" s="74"/>
      <c r="J33" s="40" t="s">
        <v>158</v>
      </c>
      <c r="K33" s="41"/>
      <c r="L33" s="43">
        <f>L31-L15</f>
        <v>300052394.36979938</v>
      </c>
      <c r="N33" s="40" t="s">
        <v>158</v>
      </c>
      <c r="O33" s="41"/>
      <c r="P33" s="43">
        <f>P31-P15</f>
        <v>15395944.285788238</v>
      </c>
    </row>
    <row r="34" spans="1:16" x14ac:dyDescent="0.3">
      <c r="B34" s="34"/>
      <c r="D34" s="75"/>
      <c r="F34" s="35"/>
      <c r="H34" s="33"/>
      <c r="I34" s="74"/>
      <c r="J34" s="35"/>
      <c r="L34" s="75"/>
      <c r="N34" s="35"/>
      <c r="P34" s="75"/>
    </row>
    <row r="35" spans="1:16" s="20" customFormat="1" x14ac:dyDescent="0.3">
      <c r="A35" s="80"/>
      <c r="B35" s="29" t="s">
        <v>157</v>
      </c>
      <c r="C35" s="22"/>
      <c r="D35" s="89">
        <f>SUMIFS('bbdd.5.final'!$Y:$Y,'bbdd.5.final'!$J:$J,"Capex",'bbdd.5.final'!$Z:$Z,$B$13)</f>
        <v>32937.084896032255</v>
      </c>
      <c r="E35" s="80"/>
      <c r="F35" s="29" t="s">
        <v>157</v>
      </c>
      <c r="G35" s="22"/>
      <c r="H35" s="30">
        <f>SUMIFS('bbdd.5.final'!$Y:$Y,'bbdd.5.final'!$J:$J,"Capex",'bbdd.5.final'!$Z:$Z,$F$13)</f>
        <v>151160685.56416807</v>
      </c>
      <c r="I35" s="81"/>
      <c r="J35" s="29" t="s">
        <v>157</v>
      </c>
      <c r="K35" s="22"/>
      <c r="L35" s="89">
        <f>SUMIFS('bbdd.5.final'!$Y:$Y,'bbdd.5.final'!$J:$J,"Capex",'bbdd.5.final'!$Z:$Z,$J$13)</f>
        <v>4670762.8194403835</v>
      </c>
      <c r="M35" s="80"/>
      <c r="N35" s="29" t="s">
        <v>157</v>
      </c>
      <c r="P35" s="89">
        <f>SUMIFS('bbdd.5.final'!$Y:$Y,'bbdd.5.final'!$J:$J,"Capex",'bbdd.5.final'!$Z:$Z,$N$13)</f>
        <v>996837.73091382347</v>
      </c>
    </row>
    <row r="36" spans="1:16" x14ac:dyDescent="0.3">
      <c r="B36" s="34"/>
      <c r="F36" s="34"/>
      <c r="J36" s="34"/>
      <c r="N36" s="34"/>
    </row>
    <row r="37" spans="1:16" x14ac:dyDescent="0.3">
      <c r="B37" s="29" t="s">
        <v>312</v>
      </c>
      <c r="D37" s="89">
        <f>SUMIFS('bbdd.5.final'!$Y:$Y,'bbdd.5.final'!$J:$J,"Deuda",'bbdd.5.final'!$V:$V,B14)</f>
        <v>7365.0902159991529</v>
      </c>
      <c r="F37" s="29" t="s">
        <v>312</v>
      </c>
      <c r="H37" s="30">
        <f>SUMIFS('bbdd.5.final'!$Y:$Y,'bbdd.5.final'!$J:$J,"Deuda",'bbdd.5.final'!$V:$V,F14)</f>
        <v>90353.638025199005</v>
      </c>
      <c r="J37" s="29" t="s">
        <v>312</v>
      </c>
      <c r="L37" s="89">
        <f>SUMIFS('bbdd.5.final'!$Y:$Y,'bbdd.5.final'!$J:$J,"deuda",'bbdd.5.final'!$V:$V,J14)</f>
        <v>162600.86684489989</v>
      </c>
      <c r="N37" s="29" t="s">
        <v>312</v>
      </c>
      <c r="P37" s="89">
        <f>SUMIFS('bbdd.5.final'!$Y:$Y,'bbdd.5.final'!$J:$J,"deuda",'bbdd.5.final'!$V:$V,N14)</f>
        <v>59955.743044966031</v>
      </c>
    </row>
    <row r="38" spans="1:16" x14ac:dyDescent="0.3">
      <c r="B38" s="34"/>
      <c r="D38" s="75"/>
      <c r="F38" s="35"/>
      <c r="H38" s="33"/>
      <c r="J38" s="35"/>
      <c r="L38" s="75"/>
      <c r="N38" s="35"/>
      <c r="P38" s="75"/>
    </row>
    <row r="39" spans="1:16" x14ac:dyDescent="0.3">
      <c r="B39" s="40" t="s">
        <v>313</v>
      </c>
      <c r="C39" s="41"/>
      <c r="D39" s="42">
        <f>D33-D37-D35</f>
        <v>-3506628.4530191328</v>
      </c>
      <c r="F39" s="40" t="s">
        <v>313</v>
      </c>
      <c r="G39" s="41"/>
      <c r="H39" s="42">
        <f>H33-H37-H35</f>
        <v>6235251.6153101325</v>
      </c>
      <c r="J39" s="40" t="s">
        <v>313</v>
      </c>
      <c r="K39" s="41"/>
      <c r="L39" s="42">
        <f>L33-L37-L35</f>
        <v>295219030.68351412</v>
      </c>
      <c r="N39" s="40" t="s">
        <v>313</v>
      </c>
      <c r="O39" s="41"/>
      <c r="P39" s="42">
        <f>P33-P37-P35</f>
        <v>14339150.811829448</v>
      </c>
    </row>
    <row r="40" spans="1:16" x14ac:dyDescent="0.3">
      <c r="B40" s="22"/>
      <c r="D40" s="90"/>
      <c r="F40" s="22"/>
      <c r="H40" s="85"/>
      <c r="J40" s="22"/>
      <c r="L40" s="90"/>
      <c r="N40" s="22"/>
      <c r="P40" s="90"/>
    </row>
    <row r="41" spans="1:16" s="74" customFormat="1" x14ac:dyDescent="0.3">
      <c r="A41" s="16" t="s">
        <v>502</v>
      </c>
      <c r="B41" s="104">
        <v>1</v>
      </c>
      <c r="D41" s="105"/>
      <c r="E41" s="74" t="s">
        <v>502</v>
      </c>
      <c r="F41" s="74">
        <v>6</v>
      </c>
      <c r="H41" s="106"/>
      <c r="I41" s="74" t="s">
        <v>502</v>
      </c>
      <c r="J41" s="74">
        <v>10</v>
      </c>
      <c r="L41" s="107"/>
      <c r="M41" s="74" t="s">
        <v>502</v>
      </c>
      <c r="N41" s="74">
        <v>2</v>
      </c>
      <c r="P41" s="105"/>
    </row>
    <row r="42" spans="1:16" ht="14.4" x14ac:dyDescent="0.3">
      <c r="B42" s="64" t="s">
        <v>72</v>
      </c>
      <c r="C42" s="27"/>
      <c r="D42" s="88"/>
      <c r="E42" s="74"/>
      <c r="F42" s="60" t="s">
        <v>50</v>
      </c>
      <c r="G42" s="27"/>
      <c r="H42" s="28"/>
      <c r="J42" s="65" t="s">
        <v>75</v>
      </c>
      <c r="K42" s="27"/>
      <c r="L42" s="88"/>
      <c r="N42" s="66" t="s">
        <v>77</v>
      </c>
      <c r="O42" s="27"/>
      <c r="P42" s="88"/>
    </row>
    <row r="43" spans="1:16" x14ac:dyDescent="0.3">
      <c r="B43" s="29" t="s">
        <v>137</v>
      </c>
      <c r="C43" s="20"/>
      <c r="D43" s="89">
        <f>SUM(D44:D57)</f>
        <v>148106928.43120676</v>
      </c>
      <c r="E43" s="74"/>
      <c r="F43" s="29" t="s">
        <v>137</v>
      </c>
      <c r="G43" s="20"/>
      <c r="H43" s="30">
        <f>SUM(H44:H57)</f>
        <v>51486939.78586258</v>
      </c>
      <c r="I43" s="74"/>
      <c r="J43" s="29" t="s">
        <v>137</v>
      </c>
      <c r="K43" s="20"/>
      <c r="L43" s="89">
        <f>SUM(L44:L57)</f>
        <v>9378920.8337576613</v>
      </c>
      <c r="M43" s="74"/>
      <c r="N43" s="29" t="s">
        <v>137</v>
      </c>
      <c r="O43" s="20"/>
      <c r="P43" s="89">
        <f>SUM(P44:P57)</f>
        <v>10563263.165796356</v>
      </c>
    </row>
    <row r="44" spans="1:16" x14ac:dyDescent="0.3">
      <c r="A44" s="16">
        <v>1</v>
      </c>
      <c r="B44" s="32">
        <f t="shared" ref="B44:B57" si="8">D44/$D$43</f>
        <v>5.1410619439917565E-2</v>
      </c>
      <c r="C44" s="18" t="str">
        <f>_xlfn.XLOOKUP($A44,'rubros_id_opex (2)'!$B:$B,'rubros_id_opex (2)'!$A:$A)</f>
        <v>ENERGIA</v>
      </c>
      <c r="D44" s="75">
        <f>SUMIFS('bbdd.5.final'!$Y:$Y,'bbdd.5.final'!$AA:$AA,Vista!A44,'bbdd.5.final'!$Z:$Z,$B$41,'bbdd.5.final'!$J:$J,"Opex")</f>
        <v>7614268.9339918783</v>
      </c>
      <c r="E44" s="16">
        <v>1</v>
      </c>
      <c r="F44" s="32">
        <f t="shared" ref="F44:F57" si="9">H44/$H$43</f>
        <v>0.3042523025246604</v>
      </c>
      <c r="G44" s="18" t="str">
        <f>_xlfn.XLOOKUP($A44,'rubros_id_opex (2)'!$B:$B,'rubros_id_opex (2)'!$A:$A)</f>
        <v>ENERGIA</v>
      </c>
      <c r="H44" s="33">
        <f>SUMIFS('bbdd.5.final'!$Y:$Y,'bbdd.5.final'!$AA:$AA,Vista!E44,'bbdd.5.final'!$Z:$Z,$F$41,'bbdd.5.final'!$J:$J,"Opex")</f>
        <v>15665019.979797235</v>
      </c>
      <c r="I44" s="74">
        <v>1</v>
      </c>
      <c r="J44" s="32">
        <f t="shared" ref="J44:J57" si="10">L44/$L$43</f>
        <v>4.8472998395932194E-4</v>
      </c>
      <c r="K44" s="18" t="str">
        <f>_xlfn.XLOOKUP($A44,'rubros_id_opex (2)'!$B:$B,'rubros_id_opex (2)'!$A:$A)</f>
        <v>ENERGIA</v>
      </c>
      <c r="L44" s="75">
        <f>SUMIFS('bbdd.5.final'!$Y:$Y,'bbdd.5.final'!$AA:$AA,Vista!I44,'bbdd.5.final'!$Z:$Z,$J$41,'bbdd.5.final'!$J:$J,"Opex")</f>
        <v>4546.2441453031015</v>
      </c>
      <c r="M44" s="74">
        <v>1</v>
      </c>
      <c r="N44" s="32">
        <f t="shared" ref="N44:N57" si="11">P44/$P$43</f>
        <v>7.1483316284111009E-3</v>
      </c>
      <c r="O44" s="18" t="str">
        <f>_xlfn.XLOOKUP($A44,'rubros_id_opex (2)'!$B:$B,'rubros_id_opex (2)'!$A:$A)</f>
        <v>ENERGIA</v>
      </c>
      <c r="P44" s="75">
        <f>SUMIFS('bbdd.5.final'!$Y:$Y,'bbdd.5.final'!$AA:$AA,Vista!M44,'bbdd.5.final'!$Z:$Z,$N$41,'bbdd.5.final'!$J:$J,"Opex")</f>
        <v>75509.708187292068</v>
      </c>
    </row>
    <row r="45" spans="1:16" x14ac:dyDescent="0.3">
      <c r="A45" s="16">
        <f>A44+1</f>
        <v>2</v>
      </c>
      <c r="B45" s="32">
        <f t="shared" si="8"/>
        <v>0</v>
      </c>
      <c r="C45" s="18" t="str">
        <f>_xlfn.XLOOKUP($A45,'rubros_id_opex (2)'!$B:$B,'rubros_id_opex (2)'!$A:$A)</f>
        <v>HABILITACIONES Y CERT</v>
      </c>
      <c r="D45" s="75">
        <f>SUMIFS('bbdd.5.final'!$Y:$Y,'bbdd.5.final'!$AA:$AA,Vista!A45,'bbdd.5.final'!$Z:$Z,$B$41,'bbdd.5.final'!$J:$J,"Opex")</f>
        <v>0</v>
      </c>
      <c r="E45" s="16">
        <f>E44+1</f>
        <v>2</v>
      </c>
      <c r="F45" s="32">
        <f t="shared" si="9"/>
        <v>0</v>
      </c>
      <c r="G45" s="18" t="str">
        <f>_xlfn.XLOOKUP($A45,'rubros_id_opex (2)'!$B:$B,'rubros_id_opex (2)'!$A:$A)</f>
        <v>HABILITACIONES Y CERT</v>
      </c>
      <c r="H45" s="33">
        <f>SUMIFS('bbdd.5.final'!$Y:$Y,'bbdd.5.final'!$AA:$AA,Vista!E45,'bbdd.5.final'!$Z:$Z,$F$41,'bbdd.5.final'!$J:$J,"Opex")</f>
        <v>0</v>
      </c>
      <c r="I45" s="74">
        <f>I44+1</f>
        <v>2</v>
      </c>
      <c r="J45" s="32">
        <f t="shared" si="10"/>
        <v>0</v>
      </c>
      <c r="K45" s="18" t="str">
        <f>_xlfn.XLOOKUP($A45,'rubros_id_opex (2)'!$B:$B,'rubros_id_opex (2)'!$A:$A)</f>
        <v>HABILITACIONES Y CERT</v>
      </c>
      <c r="L45" s="75">
        <f>SUMIFS('bbdd.5.final'!$Y:$Y,'bbdd.5.final'!$AA:$AA,Vista!I45,'bbdd.5.final'!$Z:$Z,$J$41,'bbdd.5.final'!$J:$J,"Opex")</f>
        <v>0</v>
      </c>
      <c r="M45" s="74">
        <f>M44+1</f>
        <v>2</v>
      </c>
      <c r="N45" s="32">
        <f t="shared" si="11"/>
        <v>0</v>
      </c>
      <c r="O45" s="18" t="str">
        <f>_xlfn.XLOOKUP($A45,'rubros_id_opex (2)'!$B:$B,'rubros_id_opex (2)'!$A:$A)</f>
        <v>HABILITACIONES Y CERT</v>
      </c>
      <c r="P45" s="75">
        <f>SUMIFS('bbdd.5.final'!$Y:$Y,'bbdd.5.final'!$AA:$AA,Vista!M45,'bbdd.5.final'!$Z:$Z,$N$41,'bbdd.5.final'!$J:$J,"Opex")</f>
        <v>0</v>
      </c>
    </row>
    <row r="46" spans="1:16" x14ac:dyDescent="0.3">
      <c r="A46" s="16">
        <f t="shared" ref="A46:A57" si="12">A45+1</f>
        <v>3</v>
      </c>
      <c r="B46" s="32">
        <f t="shared" si="8"/>
        <v>9.6064553880073232E-4</v>
      </c>
      <c r="C46" s="18" t="str">
        <f>_xlfn.XLOOKUP($A46,'rubros_id_opex (2)'!$B:$B,'rubros_id_opex (2)'!$A:$A)</f>
        <v>HIGIENE Y SEGURIDAD</v>
      </c>
      <c r="D46" s="75">
        <f>SUMIFS('bbdd.5.final'!$Y:$Y,'bbdd.5.final'!$AA:$AA,Vista!A46,'bbdd.5.final'!$Z:$Z,$B$41,'bbdd.5.final'!$J:$J,"Opex")</f>
        <v>142278.26006291813</v>
      </c>
      <c r="E46" s="16">
        <f t="shared" ref="E46:E57" si="13">E45+1</f>
        <v>3</v>
      </c>
      <c r="F46" s="32">
        <f t="shared" si="9"/>
        <v>1.198994378609312E-3</v>
      </c>
      <c r="G46" s="18" t="str">
        <f>_xlfn.XLOOKUP($A46,'rubros_id_opex (2)'!$B:$B,'rubros_id_opex (2)'!$A:$A)</f>
        <v>HIGIENE Y SEGURIDAD</v>
      </c>
      <c r="H46" s="33">
        <f>SUMIFS('bbdd.5.final'!$Y:$Y,'bbdd.5.final'!$AA:$AA,Vista!E46,'bbdd.5.final'!$Z:$Z,$F$41,'bbdd.5.final'!$J:$J,"Opex")</f>
        <v>61732.551375045368</v>
      </c>
      <c r="I46" s="74">
        <f t="shared" ref="I46:I57" si="14">I45+1</f>
        <v>3</v>
      </c>
      <c r="J46" s="32">
        <f t="shared" si="10"/>
        <v>1.9024136146948099E-4</v>
      </c>
      <c r="K46" s="18" t="str">
        <f>_xlfn.XLOOKUP($A46,'rubros_id_opex (2)'!$B:$B,'rubros_id_opex (2)'!$A:$A)</f>
        <v>HIGIENE Y SEGURIDAD</v>
      </c>
      <c r="L46" s="75">
        <f>SUMIFS('bbdd.5.final'!$Y:$Y,'bbdd.5.final'!$AA:$AA,Vista!I46,'bbdd.5.final'!$Z:$Z,$J$41,'bbdd.5.final'!$J:$J,"Opex")</f>
        <v>1784.2586685285373</v>
      </c>
      <c r="M46" s="74">
        <f t="shared" ref="M46:M57" si="15">M45+1</f>
        <v>3</v>
      </c>
      <c r="N46" s="32">
        <f t="shared" si="11"/>
        <v>2.9332671598984086E-3</v>
      </c>
      <c r="O46" s="18" t="str">
        <f>_xlfn.XLOOKUP($A46,'rubros_id_opex (2)'!$B:$B,'rubros_id_opex (2)'!$A:$A)</f>
        <v>HIGIENE Y SEGURIDAD</v>
      </c>
      <c r="P46" s="75">
        <f>SUMIFS('bbdd.5.final'!$Y:$Y,'bbdd.5.final'!$AA:$AA,Vista!M46,'bbdd.5.final'!$Z:$Z,$N$41,'bbdd.5.final'!$J:$J,"Opex")</f>
        <v>30984.872945594951</v>
      </c>
    </row>
    <row r="47" spans="1:16" x14ac:dyDescent="0.3">
      <c r="A47" s="16">
        <f t="shared" si="12"/>
        <v>4</v>
      </c>
      <c r="B47" s="32">
        <f t="shared" si="8"/>
        <v>1.1101544137886933E-3</v>
      </c>
      <c r="C47" s="18" t="str">
        <f>_xlfn.XLOOKUP($A47,'rubros_id_opex (2)'!$B:$B,'rubros_id_opex (2)'!$A:$A)</f>
        <v>IMPUESTOS</v>
      </c>
      <c r="D47" s="75">
        <f>SUMIFS('bbdd.5.final'!$Y:$Y,'bbdd.5.final'!$AA:$AA,Vista!A47,'bbdd.5.final'!$Z:$Z,$B$41,'bbdd.5.final'!$J:$J,"Opex")</f>
        <v>164421.56031059031</v>
      </c>
      <c r="E47" s="16">
        <f t="shared" si="13"/>
        <v>4</v>
      </c>
      <c r="F47" s="32">
        <f t="shared" si="9"/>
        <v>1.7955747499478647E-2</v>
      </c>
      <c r="G47" s="18" t="str">
        <f>_xlfn.XLOOKUP($A47,'rubros_id_opex (2)'!$B:$B,'rubros_id_opex (2)'!$A:$A)</f>
        <v>IMPUESTOS</v>
      </c>
      <c r="H47" s="33">
        <f>SUMIFS('bbdd.5.final'!$Y:$Y,'bbdd.5.final'!$AA:$AA,Vista!E47,'bbdd.5.final'!$Z:$Z,$F$41,'bbdd.5.final'!$J:$J,"Opex")</f>
        <v>924486.49031580961</v>
      </c>
      <c r="I47" s="74">
        <f t="shared" si="14"/>
        <v>4</v>
      </c>
      <c r="J47" s="32">
        <f t="shared" si="10"/>
        <v>1.7964930351400819E-2</v>
      </c>
      <c r="K47" s="18" t="str">
        <f>_xlfn.XLOOKUP($A47,'rubros_id_opex (2)'!$B:$B,'rubros_id_opex (2)'!$A:$A)</f>
        <v>IMPUESTOS</v>
      </c>
      <c r="L47" s="75">
        <f>SUMIFS('bbdd.5.final'!$Y:$Y,'bbdd.5.final'!$AA:$AA,Vista!I47,'bbdd.5.final'!$Z:$Z,$J$41,'bbdd.5.final'!$J:$J,"Opex")</f>
        <v>168491.65954975848</v>
      </c>
      <c r="M47" s="74">
        <f t="shared" si="15"/>
        <v>4</v>
      </c>
      <c r="N47" s="32">
        <f t="shared" si="11"/>
        <v>3.3897825502296089E-3</v>
      </c>
      <c r="O47" s="18" t="str">
        <f>_xlfn.XLOOKUP($A47,'rubros_id_opex (2)'!$B:$B,'rubros_id_opex (2)'!$A:$A)</f>
        <v>IMPUESTOS</v>
      </c>
      <c r="P47" s="75">
        <f>SUMIFS('bbdd.5.final'!$Y:$Y,'bbdd.5.final'!$AA:$AA,Vista!M47,'bbdd.5.final'!$Z:$Z,$N$41,'bbdd.5.final'!$J:$J,"Opex")</f>
        <v>35807.165152899666</v>
      </c>
    </row>
    <row r="48" spans="1:16" x14ac:dyDescent="0.3">
      <c r="A48" s="16">
        <f t="shared" si="12"/>
        <v>5</v>
      </c>
      <c r="B48" s="32">
        <f t="shared" si="8"/>
        <v>2.2733820257941632E-2</v>
      </c>
      <c r="C48" s="18" t="str">
        <f>_xlfn.XLOOKUP($A48,'rubros_id_opex (2)'!$B:$B,'rubros_id_opex (2)'!$A:$A)</f>
        <v>INSUMOS</v>
      </c>
      <c r="D48" s="75">
        <f>SUMIFS('bbdd.5.final'!$Y:$Y,'bbdd.5.final'!$AA:$AA,Vista!A48,'bbdd.5.final'!$Z:$Z,$B$41,'bbdd.5.final'!$J:$J,"Opex")</f>
        <v>3367036.2899108799</v>
      </c>
      <c r="E48" s="16">
        <f t="shared" si="13"/>
        <v>5</v>
      </c>
      <c r="F48" s="32">
        <f t="shared" si="9"/>
        <v>5.3482047652204522E-4</v>
      </c>
      <c r="G48" s="18" t="str">
        <f>_xlfn.XLOOKUP($A48,'rubros_id_opex (2)'!$B:$B,'rubros_id_opex (2)'!$A:$A)</f>
        <v>INSUMOS</v>
      </c>
      <c r="H48" s="33">
        <f>SUMIFS('bbdd.5.final'!$Y:$Y,'bbdd.5.final'!$AA:$AA,Vista!E48,'bbdd.5.final'!$Z:$Z,$F$41,'bbdd.5.final'!$J:$J,"Opex")</f>
        <v>27536.269670936876</v>
      </c>
      <c r="I48" s="74">
        <f t="shared" si="14"/>
        <v>5</v>
      </c>
      <c r="J48" s="32">
        <f t="shared" si="10"/>
        <v>8.4858592676074335E-5</v>
      </c>
      <c r="K48" s="18" t="str">
        <f>_xlfn.XLOOKUP($A48,'rubros_id_opex (2)'!$B:$B,'rubros_id_opex (2)'!$A:$A)</f>
        <v>INSUMOS</v>
      </c>
      <c r="L48" s="75">
        <f>SUMIFS('bbdd.5.final'!$Y:$Y,'bbdd.5.final'!$AA:$AA,Vista!I48,'bbdd.5.final'!$Z:$Z,$J$41,'bbdd.5.final'!$J:$J,"Opex")</f>
        <v>795.88202277298888</v>
      </c>
      <c r="M48" s="74">
        <f t="shared" si="15"/>
        <v>5</v>
      </c>
      <c r="N48" s="32">
        <f t="shared" si="11"/>
        <v>1.3084059176682026E-3</v>
      </c>
      <c r="O48" s="18" t="str">
        <f>_xlfn.XLOOKUP($A48,'rubros_id_opex (2)'!$B:$B,'rubros_id_opex (2)'!$A:$A)</f>
        <v>INSUMOS</v>
      </c>
      <c r="P48" s="75">
        <f>SUMIFS('bbdd.5.final'!$Y:$Y,'bbdd.5.final'!$AA:$AA,Vista!M48,'bbdd.5.final'!$Z:$Z,$N$41,'bbdd.5.final'!$J:$J,"Opex")</f>
        <v>13821.036036014504</v>
      </c>
    </row>
    <row r="49" spans="1:16" x14ac:dyDescent="0.3">
      <c r="A49" s="16">
        <f t="shared" si="12"/>
        <v>6</v>
      </c>
      <c r="B49" s="32">
        <f t="shared" si="8"/>
        <v>0</v>
      </c>
      <c r="C49" s="18" t="str">
        <f>_xlfn.XLOOKUP($A49,'rubros_id_opex (2)'!$B:$B,'rubros_id_opex (2)'!$A:$A)</f>
        <v>INVERSION</v>
      </c>
      <c r="D49" s="75">
        <f>SUMIFS('bbdd.5.final'!$Y:$Y,'bbdd.5.final'!$AA:$AA,Vista!A49,'bbdd.5.final'!$Z:$Z,$B$41,'bbdd.5.final'!$J:$J,"Opex")</f>
        <v>0</v>
      </c>
      <c r="E49" s="16">
        <f t="shared" si="13"/>
        <v>6</v>
      </c>
      <c r="F49" s="32">
        <f t="shared" si="9"/>
        <v>0</v>
      </c>
      <c r="G49" s="18" t="str">
        <f>_xlfn.XLOOKUP($A49,'rubros_id_opex (2)'!$B:$B,'rubros_id_opex (2)'!$A:$A)</f>
        <v>INVERSION</v>
      </c>
      <c r="H49" s="33">
        <f>SUMIFS('bbdd.5.final'!$Y:$Y,'bbdd.5.final'!$AA:$AA,Vista!E49,'bbdd.5.final'!$Z:$Z,$F$41,'bbdd.5.final'!$J:$J,"Opex")</f>
        <v>0</v>
      </c>
      <c r="I49" s="74">
        <f t="shared" si="14"/>
        <v>6</v>
      </c>
      <c r="J49" s="32">
        <f t="shared" si="10"/>
        <v>0</v>
      </c>
      <c r="K49" s="18" t="str">
        <f>_xlfn.XLOOKUP($A49,'rubros_id_opex (2)'!$B:$B,'rubros_id_opex (2)'!$A:$A)</f>
        <v>INVERSION</v>
      </c>
      <c r="L49" s="75">
        <f>SUMIFS('bbdd.5.final'!$Y:$Y,'bbdd.5.final'!$AA:$AA,Vista!I49,'bbdd.5.final'!$Z:$Z,$J$41,'bbdd.5.final'!$J:$J,"Opex")</f>
        <v>0</v>
      </c>
      <c r="M49" s="74">
        <f t="shared" si="15"/>
        <v>6</v>
      </c>
      <c r="N49" s="32">
        <f t="shared" si="11"/>
        <v>0</v>
      </c>
      <c r="O49" s="18" t="str">
        <f>_xlfn.XLOOKUP($A49,'rubros_id_opex (2)'!$B:$B,'rubros_id_opex (2)'!$A:$A)</f>
        <v>INVERSION</v>
      </c>
      <c r="P49" s="75">
        <f>SUMIFS('bbdd.5.final'!$Y:$Y,'bbdd.5.final'!$AA:$AA,Vista!M49,'bbdd.5.final'!$Z:$Z,$N$41,'bbdd.5.final'!$J:$J,"Opex")</f>
        <v>0</v>
      </c>
    </row>
    <row r="50" spans="1:16" x14ac:dyDescent="0.3">
      <c r="A50" s="16">
        <f t="shared" si="12"/>
        <v>7</v>
      </c>
      <c r="B50" s="32">
        <f t="shared" si="8"/>
        <v>0</v>
      </c>
      <c r="C50" s="18" t="str">
        <f>_xlfn.XLOOKUP($A50,'rubros_id_opex (2)'!$B:$B,'rubros_id_opex (2)'!$A:$A)</f>
        <v>LOGISTICA</v>
      </c>
      <c r="D50" s="75">
        <f>SUMIFS('bbdd.5.final'!$Y:$Y,'bbdd.5.final'!$AA:$AA,Vista!A50,'bbdd.5.final'!$Z:$Z,$B$41,'bbdd.5.final'!$J:$J,"Opex")</f>
        <v>0</v>
      </c>
      <c r="E50" s="16">
        <f t="shared" si="13"/>
        <v>7</v>
      </c>
      <c r="F50" s="32">
        <f t="shared" si="9"/>
        <v>7.5203537365085038E-5</v>
      </c>
      <c r="G50" s="18" t="str">
        <f>_xlfn.XLOOKUP($A50,'rubros_id_opex (2)'!$B:$B,'rubros_id_opex (2)'!$A:$A)</f>
        <v>LOGISTICA</v>
      </c>
      <c r="H50" s="33">
        <f>SUMIFS('bbdd.5.final'!$Y:$Y,'bbdd.5.final'!$AA:$AA,Vista!E50,'bbdd.5.final'!$Z:$Z,$F$41,'bbdd.5.final'!$J:$J,"Opex")</f>
        <v>3872</v>
      </c>
      <c r="I50" s="74">
        <f t="shared" si="14"/>
        <v>7</v>
      </c>
      <c r="J50" s="32">
        <f t="shared" si="10"/>
        <v>0</v>
      </c>
      <c r="K50" s="18" t="str">
        <f>_xlfn.XLOOKUP($A50,'rubros_id_opex (2)'!$B:$B,'rubros_id_opex (2)'!$A:$A)</f>
        <v>LOGISTICA</v>
      </c>
      <c r="L50" s="75">
        <f>SUMIFS('bbdd.5.final'!$Y:$Y,'bbdd.5.final'!$AA:$AA,Vista!I50,'bbdd.5.final'!$Z:$Z,$J$41,'bbdd.5.final'!$J:$J,"Opex")</f>
        <v>0</v>
      </c>
      <c r="M50" s="74">
        <f t="shared" si="15"/>
        <v>7</v>
      </c>
      <c r="N50" s="32">
        <f t="shared" si="11"/>
        <v>4.8564538433642758E-2</v>
      </c>
      <c r="O50" s="18" t="str">
        <f>_xlfn.XLOOKUP($A50,'rubros_id_opex (2)'!$B:$B,'rubros_id_opex (2)'!$A:$A)</f>
        <v>LOGISTICA</v>
      </c>
      <c r="P50" s="75">
        <f>SUMIFS('bbdd.5.final'!$Y:$Y,'bbdd.5.final'!$AA:$AA,Vista!M50,'bbdd.5.final'!$Z:$Z,$N$41,'bbdd.5.final'!$J:$J,"Opex")</f>
        <v>513000</v>
      </c>
    </row>
    <row r="51" spans="1:16" x14ac:dyDescent="0.3">
      <c r="A51" s="16">
        <f t="shared" si="12"/>
        <v>8</v>
      </c>
      <c r="B51" s="32">
        <f t="shared" si="8"/>
        <v>0.80662785100894552</v>
      </c>
      <c r="C51" s="18" t="str">
        <f>_xlfn.XLOOKUP($A51,'rubros_id_opex (2)'!$B:$B,'rubros_id_opex (2)'!$A:$A)</f>
        <v>M.PRIMAS</v>
      </c>
      <c r="D51" s="75">
        <f>SUMIFS('bbdd.5.final'!$Y:$Y,'bbdd.5.final'!$AA:$AA,Vista!A51,'bbdd.5.final'!$Z:$Z,$B$41,'bbdd.5.final'!$J:$J,"Opex")</f>
        <v>119467173.40000001</v>
      </c>
      <c r="E51" s="16">
        <f t="shared" si="13"/>
        <v>8</v>
      </c>
      <c r="F51" s="32">
        <f t="shared" si="9"/>
        <v>0</v>
      </c>
      <c r="G51" s="18" t="str">
        <f>_xlfn.XLOOKUP($A51,'rubros_id_opex (2)'!$B:$B,'rubros_id_opex (2)'!$A:$A)</f>
        <v>M.PRIMAS</v>
      </c>
      <c r="H51" s="33">
        <f>SUMIFS('bbdd.5.final'!$Y:$Y,'bbdd.5.final'!$AA:$AA,Vista!E51,'bbdd.5.final'!$Z:$Z,$F$41,'bbdd.5.final'!$J:$J,"Opex")</f>
        <v>0</v>
      </c>
      <c r="I51" s="74">
        <f t="shared" si="14"/>
        <v>8</v>
      </c>
      <c r="J51" s="32">
        <f t="shared" si="10"/>
        <v>0</v>
      </c>
      <c r="K51" s="18" t="str">
        <f>_xlfn.XLOOKUP($A51,'rubros_id_opex (2)'!$B:$B,'rubros_id_opex (2)'!$A:$A)</f>
        <v>M.PRIMAS</v>
      </c>
      <c r="L51" s="75">
        <f>SUMIFS('bbdd.5.final'!$Y:$Y,'bbdd.5.final'!$AA:$AA,Vista!I51,'bbdd.5.final'!$Z:$Z,$J$41,'bbdd.5.final'!$J:$J,"Opex")</f>
        <v>0</v>
      </c>
      <c r="M51" s="74">
        <f t="shared" si="15"/>
        <v>8</v>
      </c>
      <c r="N51" s="32">
        <f t="shared" si="11"/>
        <v>0</v>
      </c>
      <c r="O51" s="18" t="str">
        <f>_xlfn.XLOOKUP($A51,'rubros_id_opex (2)'!$B:$B,'rubros_id_opex (2)'!$A:$A)</f>
        <v>M.PRIMAS</v>
      </c>
      <c r="P51" s="75">
        <f>SUMIFS('bbdd.5.final'!$Y:$Y,'bbdd.5.final'!$AA:$AA,Vista!M51,'bbdd.5.final'!$Z:$Z,$N$41,'bbdd.5.final'!$J:$J,"Opex")</f>
        <v>0</v>
      </c>
    </row>
    <row r="52" spans="1:16" x14ac:dyDescent="0.3">
      <c r="A52" s="16">
        <f t="shared" si="12"/>
        <v>9</v>
      </c>
      <c r="B52" s="32">
        <f t="shared" si="8"/>
        <v>7.8284927923498394E-4</v>
      </c>
      <c r="C52" s="18" t="str">
        <f>_xlfn.XLOOKUP($A52,'rubros_id_opex (2)'!$B:$B,'rubros_id_opex (2)'!$A:$A)</f>
        <v>MANTENIMIENTO PREVENTIVO</v>
      </c>
      <c r="D52" s="75">
        <f>SUMIFS('bbdd.5.final'!$Y:$Y,'bbdd.5.final'!$AA:$AA,Vista!A52,'bbdd.5.final'!$Z:$Z,$B$41,'bbdd.5.final'!$J:$J,"Opex")</f>
        <v>115945.40217207756</v>
      </c>
      <c r="E52" s="16">
        <f t="shared" si="13"/>
        <v>9</v>
      </c>
      <c r="F52" s="32">
        <f t="shared" si="9"/>
        <v>9.7708451992904971E-4</v>
      </c>
      <c r="G52" s="18" t="str">
        <f>_xlfn.XLOOKUP($A52,'rubros_id_opex (2)'!$B:$B,'rubros_id_opex (2)'!$A:$A)</f>
        <v>MANTENIMIENTO PREVENTIVO</v>
      </c>
      <c r="H52" s="33">
        <f>SUMIFS('bbdd.5.final'!$Y:$Y,'bbdd.5.final'!$AA:$AA,Vista!E52,'bbdd.5.final'!$Z:$Z,$F$41,'bbdd.5.final'!$J:$J,"Opex")</f>
        <v>50307.091843285431</v>
      </c>
      <c r="I52" s="74">
        <f t="shared" si="14"/>
        <v>9</v>
      </c>
      <c r="J52" s="32">
        <f t="shared" si="10"/>
        <v>1.5503149360688169E-4</v>
      </c>
      <c r="K52" s="18" t="str">
        <f>_xlfn.XLOOKUP($A52,'rubros_id_opex (2)'!$B:$B,'rubros_id_opex (2)'!$A:$A)</f>
        <v>MANTENIMIENTO PREVENTIVO</v>
      </c>
      <c r="L52" s="75">
        <f>SUMIFS('bbdd.5.final'!$Y:$Y,'bbdd.5.final'!$AA:$AA,Vista!I52,'bbdd.5.final'!$Z:$Z,$J$41,'bbdd.5.final'!$J:$J,"Opex")</f>
        <v>1454.0281052781504</v>
      </c>
      <c r="M52" s="74">
        <f t="shared" si="15"/>
        <v>9</v>
      </c>
      <c r="N52" s="32">
        <f t="shared" si="11"/>
        <v>2.3903781251061874E-3</v>
      </c>
      <c r="O52" s="18" t="str">
        <f>_xlfn.XLOOKUP($A52,'rubros_id_opex (2)'!$B:$B,'rubros_id_opex (2)'!$A:$A)</f>
        <v>MANTENIMIENTO PREVENTIVO</v>
      </c>
      <c r="P52" s="75">
        <f>SUMIFS('bbdd.5.final'!$Y:$Y,'bbdd.5.final'!$AA:$AA,Vista!M52,'bbdd.5.final'!$Z:$Z,$N$41,'bbdd.5.final'!$J:$J,"Opex")</f>
        <v>25250.193201259543</v>
      </c>
    </row>
    <row r="53" spans="1:16" x14ac:dyDescent="0.3">
      <c r="A53" s="16">
        <f t="shared" si="12"/>
        <v>10</v>
      </c>
      <c r="B53" s="32">
        <f t="shared" si="8"/>
        <v>0.11005844339136076</v>
      </c>
      <c r="C53" s="18" t="str">
        <f>_xlfn.XLOOKUP($A53,'rubros_id_opex (2)'!$B:$B,'rubros_id_opex (2)'!$A:$A)</f>
        <v>PERSONAL</v>
      </c>
      <c r="D53" s="75">
        <f>SUMIFS('bbdd.5.final'!$Y:$Y,'bbdd.5.final'!$AA:$AA,Vista!A53,'bbdd.5.final'!$Z:$Z,$B$41,'bbdd.5.final'!$J:$J,"Opex")</f>
        <v>16300417.998614289</v>
      </c>
      <c r="E53" s="16">
        <f t="shared" si="13"/>
        <v>10</v>
      </c>
      <c r="F53" s="32">
        <f t="shared" si="9"/>
        <v>0.59425252296683573</v>
      </c>
      <c r="G53" s="18" t="str">
        <f>_xlfn.XLOOKUP($A53,'rubros_id_opex (2)'!$B:$B,'rubros_id_opex (2)'!$A:$A)</f>
        <v>PERSONAL</v>
      </c>
      <c r="H53" s="33">
        <f>SUMIFS('bbdd.5.final'!$Y:$Y,'bbdd.5.final'!$AA:$AA,Vista!E53,'bbdd.5.final'!$Z:$Z,$F$41,'bbdd.5.final'!$J:$J,"Opex")</f>
        <v>30596243.86759039</v>
      </c>
      <c r="I53" s="74">
        <f t="shared" si="14"/>
        <v>10</v>
      </c>
      <c r="J53" s="32">
        <f t="shared" si="10"/>
        <v>0.97986949558117153</v>
      </c>
      <c r="K53" s="18" t="str">
        <f>_xlfn.XLOOKUP($A53,'rubros_id_opex (2)'!$B:$B,'rubros_id_opex (2)'!$A:$A)</f>
        <v>PERSONAL</v>
      </c>
      <c r="L53" s="75">
        <f>SUMIFS('bbdd.5.final'!$Y:$Y,'bbdd.5.final'!$AA:$AA,Vista!I53,'bbdd.5.final'!$Z:$Z,$J$41,'bbdd.5.final'!$J:$J,"Opex")</f>
        <v>9190118.4264698606</v>
      </c>
      <c r="M53" s="74">
        <f t="shared" si="15"/>
        <v>10</v>
      </c>
      <c r="N53" s="32">
        <f t="shared" si="11"/>
        <v>0.91498098139420581</v>
      </c>
      <c r="O53" s="18" t="str">
        <f>_xlfn.XLOOKUP($A53,'rubros_id_opex (2)'!$B:$B,'rubros_id_opex (2)'!$A:$A)</f>
        <v>PERSONAL</v>
      </c>
      <c r="P53" s="75">
        <f>SUMIFS('bbdd.5.final'!$Y:$Y,'bbdd.5.final'!$AA:$AA,Vista!M53,'bbdd.5.final'!$Z:$Z,$N$41,'bbdd.5.final'!$J:$J,"Opex")</f>
        <v>9665184.8981656153</v>
      </c>
    </row>
    <row r="54" spans="1:16" x14ac:dyDescent="0.3">
      <c r="A54" s="16">
        <f t="shared" si="12"/>
        <v>11</v>
      </c>
      <c r="B54" s="32">
        <f t="shared" si="8"/>
        <v>1.9009489327069512E-4</v>
      </c>
      <c r="C54" s="18" t="str">
        <f>_xlfn.XLOOKUP($A54,'rubros_id_opex (2)'!$B:$B,'rubros_id_opex (2)'!$A:$A)</f>
        <v>REPARACIONES</v>
      </c>
      <c r="D54" s="75">
        <f>SUMIFS('bbdd.5.final'!$Y:$Y,'bbdd.5.final'!$AA:$AA,Vista!A54,'bbdd.5.final'!$Z:$Z,$B$41,'bbdd.5.final'!$J:$J,"Opex")</f>
        <v>28154.370752780731</v>
      </c>
      <c r="E54" s="16">
        <f t="shared" si="13"/>
        <v>11</v>
      </c>
      <c r="F54" s="32">
        <f t="shared" si="9"/>
        <v>2.3725994576359434E-4</v>
      </c>
      <c r="G54" s="18" t="str">
        <f>_xlfn.XLOOKUP($A54,'rubros_id_opex (2)'!$B:$B,'rubros_id_opex (2)'!$A:$A)</f>
        <v>REPARACIONES</v>
      </c>
      <c r="H54" s="33">
        <f>SUMIFS('bbdd.5.final'!$Y:$Y,'bbdd.5.final'!$AA:$AA,Vista!E54,'bbdd.5.final'!$Z:$Z,$F$41,'bbdd.5.final'!$J:$J,"Opex")</f>
        <v>12215.788541127204</v>
      </c>
      <c r="I54" s="74">
        <f t="shared" si="14"/>
        <v>11</v>
      </c>
      <c r="J54" s="32">
        <f t="shared" si="10"/>
        <v>3.7645426792237703E-5</v>
      </c>
      <c r="K54" s="18" t="str">
        <f>_xlfn.XLOOKUP($A54,'rubros_id_opex (2)'!$B:$B,'rubros_id_opex (2)'!$A:$A)</f>
        <v>REPARACIONES</v>
      </c>
      <c r="L54" s="75">
        <f>SUMIFS('bbdd.5.final'!$Y:$Y,'bbdd.5.final'!$AA:$AA,Vista!I54,'bbdd.5.final'!$Z:$Z,$J$41,'bbdd.5.final'!$J:$J,"Opex")</f>
        <v>353.07347763741706</v>
      </c>
      <c r="M54" s="74">
        <f t="shared" si="15"/>
        <v>11</v>
      </c>
      <c r="N54" s="32">
        <f t="shared" si="11"/>
        <v>5.8044209354412722E-4</v>
      </c>
      <c r="O54" s="18" t="str">
        <f>_xlfn.XLOOKUP($A54,'rubros_id_opex (2)'!$B:$B,'rubros_id_opex (2)'!$A:$A)</f>
        <v>REPARACIONES</v>
      </c>
      <c r="P54" s="75">
        <f>SUMIFS('bbdd.5.final'!$Y:$Y,'bbdd.5.final'!$AA:$AA,Vista!M54,'bbdd.5.final'!$Z:$Z,$N$41,'bbdd.5.final'!$J:$J,"Opex")</f>
        <v>6131.3625866124021</v>
      </c>
    </row>
    <row r="55" spans="1:16" x14ac:dyDescent="0.3">
      <c r="A55" s="16">
        <f t="shared" si="12"/>
        <v>12</v>
      </c>
      <c r="B55" s="32">
        <f t="shared" si="8"/>
        <v>3.1659936906888443E-4</v>
      </c>
      <c r="C55" s="18" t="str">
        <f>_xlfn.XLOOKUP($A55,'rubros_id_opex (2)'!$B:$B,'rubros_id_opex (2)'!$A:$A)</f>
        <v>REPOSICION</v>
      </c>
      <c r="D55" s="75">
        <f>SUMIFS('bbdd.5.final'!$Y:$Y,'bbdd.5.final'!$AA:$AA,Vista!A55,'bbdd.5.final'!$Z:$Z,$B$41,'bbdd.5.final'!$J:$J,"Opex")</f>
        <v>46890.560096050482</v>
      </c>
      <c r="E55" s="16">
        <f t="shared" si="13"/>
        <v>12</v>
      </c>
      <c r="F55" s="32">
        <f t="shared" si="9"/>
        <v>2.4989046056377404E-2</v>
      </c>
      <c r="G55" s="18" t="str">
        <f>_xlfn.XLOOKUP($A55,'rubros_id_opex (2)'!$B:$B,'rubros_id_opex (2)'!$A:$A)</f>
        <v>REPOSICION</v>
      </c>
      <c r="H55" s="33">
        <f>SUMIFS('bbdd.5.final'!$Y:$Y,'bbdd.5.final'!$AA:$AA,Vista!E55,'bbdd.5.final'!$Z:$Z,$F$41,'bbdd.5.final'!$J:$J,"Opex")</f>
        <v>1286609.5096108501</v>
      </c>
      <c r="I55" s="74">
        <f t="shared" si="14"/>
        <v>12</v>
      </c>
      <c r="J55" s="32">
        <f t="shared" si="10"/>
        <v>6.2697730410776268E-5</v>
      </c>
      <c r="K55" s="18" t="str">
        <f>_xlfn.XLOOKUP($A55,'rubros_id_opex (2)'!$B:$B,'rubros_id_opex (2)'!$A:$A)</f>
        <v>REPOSICION</v>
      </c>
      <c r="L55" s="75">
        <f>SUMIFS('bbdd.5.final'!$Y:$Y,'bbdd.5.final'!$AA:$AA,Vista!I55,'bbdd.5.final'!$Z:$Z,$J$41,'bbdd.5.final'!$J:$J,"Opex")</f>
        <v>588.03704997895079</v>
      </c>
      <c r="M55" s="74">
        <f t="shared" si="15"/>
        <v>12</v>
      </c>
      <c r="N55" s="32">
        <f t="shared" si="11"/>
        <v>9.6671508337369102E-4</v>
      </c>
      <c r="O55" s="18" t="str">
        <f>_xlfn.XLOOKUP($A55,'rubros_id_opex (2)'!$B:$B,'rubros_id_opex (2)'!$A:$A)</f>
        <v>REPOSICION</v>
      </c>
      <c r="P55" s="75">
        <f>SUMIFS('bbdd.5.final'!$Y:$Y,'bbdd.5.final'!$AA:$AA,Vista!M55,'bbdd.5.final'!$Z:$Z,$N$41,'bbdd.5.final'!$J:$J,"Opex")</f>
        <v>10211.665832021064</v>
      </c>
    </row>
    <row r="56" spans="1:16" x14ac:dyDescent="0.3">
      <c r="A56" s="16">
        <f t="shared" si="12"/>
        <v>13</v>
      </c>
      <c r="B56" s="32">
        <f t="shared" si="8"/>
        <v>5.8089224076705529E-3</v>
      </c>
      <c r="C56" s="18" t="str">
        <f>_xlfn.XLOOKUP($A56,'rubros_id_opex (2)'!$B:$B,'rubros_id_opex (2)'!$A:$A)</f>
        <v>SERVICIOS</v>
      </c>
      <c r="D56" s="75">
        <f>SUMIFS('bbdd.5.final'!$Y:$Y,'bbdd.5.final'!$AA:$AA,Vista!A56,'bbdd.5.final'!$Z:$Z,$B$41,'bbdd.5.final'!$J:$J,"Opex")</f>
        <v>860341.65529529587</v>
      </c>
      <c r="E56" s="16">
        <f t="shared" si="13"/>
        <v>13</v>
      </c>
      <c r="F56" s="32">
        <f t="shared" si="9"/>
        <v>5.5527018094458716E-2</v>
      </c>
      <c r="G56" s="18" t="str">
        <f>_xlfn.XLOOKUP($A56,'rubros_id_opex (2)'!$B:$B,'rubros_id_opex (2)'!$A:$A)</f>
        <v>SERVICIOS</v>
      </c>
      <c r="H56" s="33">
        <f>SUMIFS('bbdd.5.final'!$Y:$Y,'bbdd.5.final'!$AA:$AA,Vista!E56,'bbdd.5.final'!$Z:$Z,$F$41,'bbdd.5.final'!$J:$J,"Opex")</f>
        <v>2858916.2371178977</v>
      </c>
      <c r="I56" s="74">
        <f t="shared" si="14"/>
        <v>13</v>
      </c>
      <c r="J56" s="32">
        <f t="shared" si="10"/>
        <v>1.1503694785127735E-3</v>
      </c>
      <c r="K56" s="18" t="str">
        <f>_xlfn.XLOOKUP($A56,'rubros_id_opex (2)'!$B:$B,'rubros_id_opex (2)'!$A:$A)</f>
        <v>SERVICIOS</v>
      </c>
      <c r="L56" s="75">
        <f>SUMIFS('bbdd.5.final'!$Y:$Y,'bbdd.5.final'!$AA:$AA,Vista!I56,'bbdd.5.final'!$Z:$Z,$J$41,'bbdd.5.final'!$J:$J,"Opex")</f>
        <v>10789.224268542388</v>
      </c>
      <c r="M56" s="74">
        <f t="shared" si="15"/>
        <v>13</v>
      </c>
      <c r="N56" s="32">
        <f t="shared" si="11"/>
        <v>1.7737157613920352E-2</v>
      </c>
      <c r="O56" s="18" t="str">
        <f>_xlfn.XLOOKUP($A56,'rubros_id_opex (2)'!$B:$B,'rubros_id_opex (2)'!$A:$A)</f>
        <v>SERVICIOS</v>
      </c>
      <c r="P56" s="75">
        <f>SUMIFS('bbdd.5.final'!$Y:$Y,'bbdd.5.final'!$AA:$AA,Vista!M56,'bbdd.5.final'!$Z:$Z,$N$41,'bbdd.5.final'!$J:$J,"Opex")</f>
        <v>187362.26368904923</v>
      </c>
    </row>
    <row r="57" spans="1:16" x14ac:dyDescent="0.3">
      <c r="A57" s="16">
        <f t="shared" si="12"/>
        <v>14</v>
      </c>
      <c r="B57" s="32">
        <f t="shared" si="8"/>
        <v>0</v>
      </c>
      <c r="C57" s="18" t="str">
        <f>_xlfn.XLOOKUP($A57,'rubros_id_opex (2)'!$B:$B,'rubros_id_opex (2)'!$A:$A)</f>
        <v>COMERCIAL</v>
      </c>
      <c r="D57" s="75">
        <f>SUMIFS('bbdd.5.final'!$Y:$Y,'bbdd.5.final'!$AA:$AA,Vista!A57,'bbdd.5.final'!$Z:$Z,$B$41,'bbdd.5.final'!$J:$J,"Opex")</f>
        <v>0</v>
      </c>
      <c r="E57" s="16">
        <f t="shared" si="13"/>
        <v>14</v>
      </c>
      <c r="F57" s="32">
        <f t="shared" si="9"/>
        <v>0</v>
      </c>
      <c r="G57" s="18" t="str">
        <f>_xlfn.XLOOKUP($A57,'rubros_id_opex (2)'!$B:$B,'rubros_id_opex (2)'!$A:$A)</f>
        <v>COMERCIAL</v>
      </c>
      <c r="H57" s="33">
        <f>SUMIFS('bbdd.5.final'!$Y:$Y,'bbdd.5.final'!$AA:$AA,Vista!E57,'bbdd.5.final'!$Z:$Z,$F$41,'bbdd.5.final'!$J:$J,"Opex")</f>
        <v>0</v>
      </c>
      <c r="I57" s="74">
        <f t="shared" si="14"/>
        <v>14</v>
      </c>
      <c r="J57" s="32">
        <f t="shared" si="10"/>
        <v>0</v>
      </c>
      <c r="K57" s="18" t="str">
        <f>_xlfn.XLOOKUP($A57,'rubros_id_opex (2)'!$B:$B,'rubros_id_opex (2)'!$A:$A)</f>
        <v>COMERCIAL</v>
      </c>
      <c r="L57" s="75">
        <f>SUMIFS('bbdd.5.final'!$Y:$Y,'bbdd.5.final'!$AA:$AA,Vista!I57,'bbdd.5.final'!$Z:$Z,$J$41,'bbdd.5.final'!$J:$J,"Opex")</f>
        <v>0</v>
      </c>
      <c r="M57" s="74">
        <f t="shared" si="15"/>
        <v>14</v>
      </c>
      <c r="N57" s="32">
        <f t="shared" si="11"/>
        <v>0</v>
      </c>
      <c r="O57" s="18" t="str">
        <f>_xlfn.XLOOKUP($A57,'rubros_id_opex (2)'!$B:$B,'rubros_id_opex (2)'!$A:$A)</f>
        <v>COMERCIAL</v>
      </c>
      <c r="P57" s="75">
        <f>SUMIFS('bbdd.5.final'!$Y:$Y,'bbdd.5.final'!$AA:$AA,Vista!M57,'bbdd.5.final'!$Z:$Z,$N$41,'bbdd.5.final'!$J:$J,"Opex")</f>
        <v>0</v>
      </c>
    </row>
    <row r="58" spans="1:16" x14ac:dyDescent="0.3">
      <c r="B58" s="34"/>
      <c r="D58" s="75"/>
      <c r="E58" s="74"/>
      <c r="F58" s="34"/>
      <c r="H58" s="33"/>
      <c r="I58" s="74"/>
      <c r="J58" s="34"/>
      <c r="L58" s="75"/>
      <c r="M58" s="74"/>
      <c r="N58" s="34"/>
      <c r="P58" s="75"/>
    </row>
    <row r="59" spans="1:16" x14ac:dyDescent="0.3">
      <c r="B59" s="29" t="s">
        <v>154</v>
      </c>
      <c r="C59" s="20"/>
      <c r="D59" s="89">
        <f>SUMIFS(BBDD_INGRESOS_FINAL!$O:$O,BBDD_INGRESOS_FINAL!$D:$D,B42)</f>
        <v>103041699.36</v>
      </c>
      <c r="E59" s="74"/>
      <c r="F59" s="29" t="s">
        <v>154</v>
      </c>
      <c r="G59" s="20"/>
      <c r="H59" s="89">
        <f>SUMIFS(BBDD_INGRESOS_FINAL!$O:$O,BBDD_INGRESOS_FINAL!$D:$D,F42)</f>
        <v>44708355.280000001</v>
      </c>
      <c r="I59" s="74"/>
      <c r="J59" s="29" t="s">
        <v>154</v>
      </c>
      <c r="K59" s="20"/>
      <c r="L59" s="89">
        <f>SUMIFS(BBDD_INGRESOS_FINAL!$O:$O,BBDD_INGRESOS_FINAL!$D:$D,J42)</f>
        <v>1292207.5742400005</v>
      </c>
      <c r="M59" s="74"/>
      <c r="N59" s="29" t="s">
        <v>154</v>
      </c>
      <c r="O59" s="20"/>
      <c r="P59" s="89">
        <f>SUMIFS(BBDD_INGRESOS_FINAL!$O:$O,BBDD_INGRESOS_FINAL!$D:$D,N42)</f>
        <v>22440068.927999999</v>
      </c>
    </row>
    <row r="60" spans="1:16" x14ac:dyDescent="0.3">
      <c r="B60" s="36"/>
      <c r="C60" s="37"/>
      <c r="D60" s="89"/>
      <c r="E60" s="74"/>
      <c r="F60" s="36"/>
      <c r="G60" s="37"/>
      <c r="H60" s="83"/>
      <c r="I60" s="74"/>
      <c r="J60" s="36"/>
      <c r="K60" s="37"/>
      <c r="L60" s="91"/>
      <c r="N60" s="36"/>
      <c r="O60" s="37"/>
      <c r="P60" s="91"/>
    </row>
    <row r="61" spans="1:16" x14ac:dyDescent="0.3">
      <c r="B61" s="40" t="s">
        <v>158</v>
      </c>
      <c r="C61" s="41"/>
      <c r="D61" s="42">
        <f>D59-D43</f>
        <v>-45065229.071206763</v>
      </c>
      <c r="E61" s="74"/>
      <c r="F61" s="40" t="s">
        <v>158</v>
      </c>
      <c r="G61" s="41"/>
      <c r="H61" s="84">
        <f>H59-H43</f>
        <v>-6778584.5058625787</v>
      </c>
      <c r="J61" s="40" t="s">
        <v>158</v>
      </c>
      <c r="K61" s="41"/>
      <c r="L61" s="42">
        <f>L59-L43</f>
        <v>-8086713.2595176604</v>
      </c>
      <c r="N61" s="40" t="s">
        <v>158</v>
      </c>
      <c r="O61" s="41"/>
      <c r="P61" s="42">
        <f>P59-P43</f>
        <v>11876805.762203643</v>
      </c>
    </row>
    <row r="62" spans="1:16" x14ac:dyDescent="0.3">
      <c r="B62" s="35"/>
      <c r="D62" s="75"/>
      <c r="F62" s="35"/>
      <c r="H62" s="33"/>
      <c r="J62" s="35"/>
      <c r="L62" s="75"/>
      <c r="N62" s="35"/>
      <c r="P62" s="75"/>
    </row>
    <row r="63" spans="1:16" s="20" customFormat="1" x14ac:dyDescent="0.3">
      <c r="A63" s="26"/>
      <c r="B63" s="29" t="s">
        <v>157</v>
      </c>
      <c r="D63" s="89">
        <f>SUMIFS('bbdd.5.final'!$Y:$Y,'bbdd.5.final'!$J:$J,"Capex",'bbdd.5.final'!$Z:$Z,$B$41)</f>
        <v>23865409.736453645</v>
      </c>
      <c r="E63" s="26"/>
      <c r="F63" s="29" t="s">
        <v>157</v>
      </c>
      <c r="H63" s="30">
        <f>SUMIFS('bbdd.5.final'!$Y:$Y,'bbdd.5.final'!$J:$J,"Capex",'bbdd.5.final'!$Z:$Z,$F$41)</f>
        <v>95053.47937042093</v>
      </c>
      <c r="I63" s="26"/>
      <c r="J63" s="29" t="s">
        <v>157</v>
      </c>
      <c r="L63" s="89">
        <f>SUMIFS('bbdd.5.final'!$Y:$Y,'bbdd.5.final'!$J:$J,"Capex",'bbdd.5.final'!$Z:$Z,$J$41)</f>
        <v>2747.3349272427886</v>
      </c>
      <c r="M63" s="26"/>
      <c r="N63" s="29" t="s">
        <v>157</v>
      </c>
      <c r="P63" s="89">
        <f>SUMIFS('bbdd.5.final'!$Y:$Y,'bbdd.5.final'!$J:$J,"Capex",'bbdd.5.final'!$Z:$Z,$N$41)</f>
        <v>47709.351318335306</v>
      </c>
    </row>
    <row r="64" spans="1:16" x14ac:dyDescent="0.3">
      <c r="B64" s="34"/>
      <c r="F64" s="34"/>
      <c r="J64" s="34"/>
      <c r="N64" s="34"/>
      <c r="O64" s="18" t="s">
        <v>17</v>
      </c>
    </row>
    <row r="65" spans="1:16" x14ac:dyDescent="0.3">
      <c r="B65" s="29" t="s">
        <v>312</v>
      </c>
      <c r="D65" s="89">
        <f>SUMIFS('bbdd.5.final'!$Y:$Y,'bbdd.5.final'!$J:$J,"deuda",'bbdd.5.final'!$V:$V,B42)</f>
        <v>48987.496933084134</v>
      </c>
      <c r="F65" s="29" t="s">
        <v>312</v>
      </c>
      <c r="H65" s="30">
        <f>SUMIFS('bbdd.5.final'!$Y:$Y,'bbdd.5.final'!$J:$J,"deuda",'bbdd.5.final'!$V:$V,F42)</f>
        <v>21254.991239133575</v>
      </c>
      <c r="J65" s="29" t="s">
        <v>312</v>
      </c>
      <c r="L65" s="89">
        <f>SUMIFS('bbdd.5.final'!$Y:$Y,'bbdd.5.final'!$J:$J,"deuda",'bbdd.5.final'!$V:$V,J42)</f>
        <v>614.33395385716506</v>
      </c>
      <c r="N65" s="29" t="s">
        <v>312</v>
      </c>
      <c r="P65" s="89">
        <f>SUMIFS('bbdd.5.final'!$Y:$Y,'bbdd.5.final'!$J:$J,"deuda",'bbdd.5.final'!$V:$V,N42)</f>
        <v>10668.329565761507</v>
      </c>
    </row>
    <row r="66" spans="1:16" x14ac:dyDescent="0.3">
      <c r="B66" s="35"/>
      <c r="D66" s="75"/>
      <c r="F66" s="35"/>
      <c r="H66" s="33"/>
      <c r="J66" s="35"/>
      <c r="L66" s="75"/>
      <c r="N66" s="35"/>
      <c r="P66" s="75"/>
    </row>
    <row r="67" spans="1:16" ht="13.2" customHeight="1" x14ac:dyDescent="0.3">
      <c r="B67" s="40" t="s">
        <v>313</v>
      </c>
      <c r="C67" s="41"/>
      <c r="D67" s="42">
        <f>D61-D65-D63</f>
        <v>-68979626.304593503</v>
      </c>
      <c r="F67" s="40" t="s">
        <v>313</v>
      </c>
      <c r="G67" s="41"/>
      <c r="H67" s="42">
        <f>H61-H65-H63</f>
        <v>-6894892.9764721328</v>
      </c>
      <c r="J67" s="40" t="s">
        <v>313</v>
      </c>
      <c r="K67" s="41"/>
      <c r="L67" s="42">
        <f>L61-L65-L63</f>
        <v>-8090074.928398761</v>
      </c>
      <c r="N67" s="40" t="s">
        <v>313</v>
      </c>
      <c r="O67" s="41"/>
      <c r="P67" s="42">
        <f>P61-P65-P63</f>
        <v>11818428.081319546</v>
      </c>
    </row>
    <row r="68" spans="1:16" s="16" customFormat="1" x14ac:dyDescent="0.3">
      <c r="B68" s="44"/>
      <c r="D68" s="25"/>
      <c r="H68" s="86"/>
      <c r="L68" s="25"/>
      <c r="P68" s="25"/>
    </row>
    <row r="69" spans="1:16" s="74" customFormat="1" ht="14.4" x14ac:dyDescent="0.3">
      <c r="A69" s="16" t="s">
        <v>502</v>
      </c>
      <c r="B69" s="104">
        <v>9</v>
      </c>
      <c r="D69" s="105"/>
      <c r="E69" s="74" t="s">
        <v>502</v>
      </c>
      <c r="F69" s="108">
        <v>5</v>
      </c>
      <c r="H69" s="106"/>
      <c r="J69" s="109"/>
      <c r="L69" s="110"/>
      <c r="P69" s="105"/>
    </row>
    <row r="70" spans="1:16" ht="29.25" customHeight="1" x14ac:dyDescent="0.3">
      <c r="B70" s="64" t="s">
        <v>80</v>
      </c>
      <c r="C70" s="45"/>
      <c r="D70" s="28"/>
      <c r="J70" s="98"/>
      <c r="L70" s="85"/>
    </row>
    <row r="71" spans="1:16" x14ac:dyDescent="0.3">
      <c r="B71" s="29" t="s">
        <v>137</v>
      </c>
      <c r="C71" s="20"/>
      <c r="D71" s="30">
        <f>SUM(D72:D85)</f>
        <v>2310387381.9300885</v>
      </c>
      <c r="J71" s="22"/>
      <c r="K71" s="20"/>
      <c r="L71" s="152"/>
    </row>
    <row r="72" spans="1:16" x14ac:dyDescent="0.3">
      <c r="A72" s="16">
        <v>1</v>
      </c>
      <c r="B72" s="32">
        <f>D72/D71</f>
        <v>3.8371603138183399E-3</v>
      </c>
      <c r="C72" s="18" t="str">
        <f>_xlfn.XLOOKUP($E72,'rubros_id_opex (2)'!$B:$B,'rubros_id_opex (2)'!$A:$A)</f>
        <v>ENERGIA</v>
      </c>
      <c r="D72" s="33">
        <f>SUMIFS('bbdd.5.final'!$Y:$Y,'bbdd.5.final'!$AA:$AA,Vista!E72,'bbdd.5.final'!$Z:$Z,$F$69,'bbdd.5.final'!$J:$J,"Opex")</f>
        <v>8865326.7714887913</v>
      </c>
      <c r="E72" s="74">
        <v>1</v>
      </c>
      <c r="I72" s="74">
        <v>1</v>
      </c>
      <c r="J72" s="98"/>
      <c r="L72" s="85"/>
    </row>
    <row r="73" spans="1:16" x14ac:dyDescent="0.3">
      <c r="A73" s="16">
        <f>A72+1</f>
        <v>2</v>
      </c>
      <c r="B73" s="32">
        <f t="shared" ref="B73:B85" si="16">D73/$D$71</f>
        <v>6.258690691047738E-4</v>
      </c>
      <c r="C73" s="18" t="str">
        <f>_xlfn.XLOOKUP($E73,'rubros_id_opex (2)'!$B:$B,'rubros_id_opex (2)'!$A:$A)</f>
        <v>HABILITACIONES Y CERT</v>
      </c>
      <c r="D73" s="33">
        <f>SUMIFS('bbdd.5.final'!$Y:$Y,'bbdd.5.final'!$AA:$AA,Vista!E73,'bbdd.5.final'!$Z:$Z,$F$69,'bbdd.5.final'!$J:$J,"Opex")</f>
        <v>1446000</v>
      </c>
      <c r="E73" s="74">
        <f>E72+1</f>
        <v>2</v>
      </c>
      <c r="I73" s="74">
        <f>I72+1</f>
        <v>2</v>
      </c>
      <c r="J73" s="98"/>
      <c r="L73" s="85"/>
    </row>
    <row r="74" spans="1:16" x14ac:dyDescent="0.3">
      <c r="A74" s="16">
        <f t="shared" ref="A74:A85" si="17">A73+1</f>
        <v>3</v>
      </c>
      <c r="B74" s="32">
        <f t="shared" si="16"/>
        <v>1.3945663390294786E-3</v>
      </c>
      <c r="C74" s="18" t="str">
        <f>_xlfn.XLOOKUP($E74,'rubros_id_opex (2)'!$B:$B,'rubros_id_opex (2)'!$A:$A)</f>
        <v>HIGIENE Y SEGURIDAD</v>
      </c>
      <c r="D74" s="33">
        <f>SUMIFS('bbdd.5.final'!$Y:$Y,'bbdd.5.final'!$AA:$AA,Vista!E74,'bbdd.5.final'!$Z:$Z,$F$69,'bbdd.5.final'!$J:$J,"Opex")</f>
        <v>3221988.4729581452</v>
      </c>
      <c r="E74" s="74">
        <f t="shared" ref="E74:E85" si="18">E73+1</f>
        <v>3</v>
      </c>
      <c r="I74" s="74">
        <f t="shared" ref="I74:I85" si="19">I73+1</f>
        <v>3</v>
      </c>
      <c r="J74" s="98"/>
      <c r="L74" s="85"/>
    </row>
    <row r="75" spans="1:16" x14ac:dyDescent="0.3">
      <c r="A75" s="16">
        <f t="shared" si="17"/>
        <v>4</v>
      </c>
      <c r="B75" s="32">
        <f t="shared" si="16"/>
        <v>2.7882460476291765E-3</v>
      </c>
      <c r="C75" s="18" t="str">
        <f>_xlfn.XLOOKUP($E75,'rubros_id_opex (2)'!$B:$B,'rubros_id_opex (2)'!$A:$A)</f>
        <v>IMPUESTOS</v>
      </c>
      <c r="D75" s="33">
        <f>SUMIFS('bbdd.5.final'!$Y:$Y,'bbdd.5.final'!$AA:$AA,Vista!E75,'bbdd.5.final'!$Z:$Z,$F$69,'bbdd.5.final'!$J:$J,"Opex")</f>
        <v>6441928.4861588897</v>
      </c>
      <c r="E75" s="74">
        <f t="shared" si="18"/>
        <v>4</v>
      </c>
      <c r="I75" s="74">
        <f t="shared" si="19"/>
        <v>4</v>
      </c>
      <c r="J75" s="98"/>
      <c r="L75" s="85"/>
    </row>
    <row r="76" spans="1:16" x14ac:dyDescent="0.3">
      <c r="A76" s="16">
        <f t="shared" si="17"/>
        <v>5</v>
      </c>
      <c r="B76" s="32">
        <f t="shared" si="16"/>
        <v>6.5668305091361916E-4</v>
      </c>
      <c r="C76" s="18" t="str">
        <f>_xlfn.XLOOKUP($E76,'rubros_id_opex (2)'!$B:$B,'rubros_id_opex (2)'!$A:$A)</f>
        <v>INSUMOS</v>
      </c>
      <c r="D76" s="33">
        <f>SUMIFS('bbdd.5.final'!$Y:$Y,'bbdd.5.final'!$AA:$AA,Vista!E76,'bbdd.5.final'!$Z:$Z,$F$69,'bbdd.5.final'!$J:$J,"Opex")</f>
        <v>1517192.2347581796</v>
      </c>
      <c r="E76" s="74">
        <f t="shared" si="18"/>
        <v>5</v>
      </c>
      <c r="I76" s="74">
        <f t="shared" si="19"/>
        <v>5</v>
      </c>
      <c r="J76" s="98"/>
      <c r="L76" s="85"/>
    </row>
    <row r="77" spans="1:16" x14ac:dyDescent="0.3">
      <c r="A77" s="16">
        <f t="shared" si="17"/>
        <v>6</v>
      </c>
      <c r="B77" s="32">
        <f t="shared" si="16"/>
        <v>0</v>
      </c>
      <c r="C77" s="18" t="str">
        <f>_xlfn.XLOOKUP($E77,'rubros_id_opex (2)'!$B:$B,'rubros_id_opex (2)'!$A:$A)</f>
        <v>INVERSION</v>
      </c>
      <c r="D77" s="33">
        <f>SUMIFS('bbdd.5.final'!$Y:$Y,'bbdd.5.final'!$AA:$AA,Vista!E77,'bbdd.5.final'!$Z:$Z,$F$69,'bbdd.5.final'!$J:$J,"Opex")</f>
        <v>0</v>
      </c>
      <c r="E77" s="74">
        <f t="shared" si="18"/>
        <v>6</v>
      </c>
      <c r="F77" s="158"/>
      <c r="I77" s="74">
        <f t="shared" si="19"/>
        <v>6</v>
      </c>
      <c r="J77" s="98"/>
      <c r="L77" s="85"/>
    </row>
    <row r="78" spans="1:16" x14ac:dyDescent="0.3">
      <c r="A78" s="16">
        <f t="shared" si="17"/>
        <v>7</v>
      </c>
      <c r="B78" s="32">
        <f t="shared" si="16"/>
        <v>1.0709672517917487E-2</v>
      </c>
      <c r="C78" s="18" t="str">
        <f>_xlfn.XLOOKUP($E78,'rubros_id_opex (2)'!$B:$B,'rubros_id_opex (2)'!$A:$A)</f>
        <v>LOGISTICA</v>
      </c>
      <c r="D78" s="33">
        <f>SUMIFS('bbdd.5.final'!$Y:$Y,'bbdd.5.final'!$AA:$AA,Vista!E78,'bbdd.5.final'!$Z:$Z,$F$69,'bbdd.5.final'!$J:$J,"Opex")</f>
        <v>24743492.25</v>
      </c>
      <c r="E78" s="74">
        <f t="shared" si="18"/>
        <v>7</v>
      </c>
      <c r="I78" s="74">
        <f t="shared" si="19"/>
        <v>7</v>
      </c>
      <c r="J78" s="98"/>
      <c r="L78" s="85"/>
    </row>
    <row r="79" spans="1:16" x14ac:dyDescent="0.3">
      <c r="A79" s="16">
        <f t="shared" si="17"/>
        <v>8</v>
      </c>
      <c r="B79" s="32">
        <f t="shared" si="16"/>
        <v>0.93649960450895164</v>
      </c>
      <c r="C79" s="18" t="str">
        <f>_xlfn.XLOOKUP($E79,'rubros_id_opex (2)'!$B:$B,'rubros_id_opex (2)'!$A:$A)</f>
        <v>M.PRIMAS</v>
      </c>
      <c r="D79" s="33">
        <f>SUMIFS('bbdd.5.final'!$Y:$Y,'bbdd.5.final'!$AA:$AA,Vista!E79,'bbdd.5.final'!$Z:$Z,$F$69,'bbdd.5.final'!$J:$J,"Opex")</f>
        <v>2163676869.4400001</v>
      </c>
      <c r="E79" s="74">
        <f t="shared" si="18"/>
        <v>8</v>
      </c>
      <c r="I79" s="74">
        <f t="shared" si="19"/>
        <v>8</v>
      </c>
      <c r="J79" s="98"/>
      <c r="L79" s="85"/>
    </row>
    <row r="80" spans="1:16" x14ac:dyDescent="0.3">
      <c r="A80" s="16">
        <f t="shared" si="17"/>
        <v>9</v>
      </c>
      <c r="B80" s="32">
        <f t="shared" si="16"/>
        <v>1.1364600253258002E-3</v>
      </c>
      <c r="C80" s="18" t="str">
        <f>_xlfn.XLOOKUP($E80,'rubros_id_opex (2)'!$B:$B,'rubros_id_opex (2)'!$A:$A)</f>
        <v>MANTENIMIENTO PREVENTIVO</v>
      </c>
      <c r="D80" s="33">
        <f>SUMIFS('bbdd.5.final'!$Y:$Y,'bbdd.5.final'!$AA:$AA,Vista!E80,'bbdd.5.final'!$Z:$Z,$F$69,'bbdd.5.final'!$J:$J,"Opex")</f>
        <v>2625662.9025806775</v>
      </c>
      <c r="E80" s="74">
        <f t="shared" si="18"/>
        <v>9</v>
      </c>
      <c r="I80" s="74">
        <f t="shared" si="19"/>
        <v>9</v>
      </c>
      <c r="J80" s="98"/>
      <c r="L80" s="85"/>
    </row>
    <row r="81" spans="1:16" x14ac:dyDescent="0.3">
      <c r="A81" s="16">
        <f t="shared" si="17"/>
        <v>10</v>
      </c>
      <c r="B81" s="32">
        <f t="shared" si="16"/>
        <v>2.0370557178901946E-2</v>
      </c>
      <c r="C81" s="18" t="str">
        <f>_xlfn.XLOOKUP($E81,'rubros_id_opex (2)'!$B:$B,'rubros_id_opex (2)'!$A:$A)</f>
        <v>PERSONAL</v>
      </c>
      <c r="D81" s="33">
        <f>SUMIFS('bbdd.5.final'!$Y:$Y,'bbdd.5.final'!$AA:$AA,Vista!E81,'bbdd.5.final'!$Z:$Z,$F$69,'bbdd.5.final'!$J:$J,"Opex")</f>
        <v>47063878.269020438</v>
      </c>
      <c r="E81" s="74">
        <f t="shared" si="18"/>
        <v>10</v>
      </c>
      <c r="I81" s="74">
        <f t="shared" si="19"/>
        <v>10</v>
      </c>
      <c r="J81" s="98"/>
      <c r="L81" s="85"/>
    </row>
    <row r="82" spans="1:16" x14ac:dyDescent="0.3">
      <c r="A82" s="16">
        <f t="shared" si="17"/>
        <v>11</v>
      </c>
      <c r="B82" s="32">
        <f t="shared" si="16"/>
        <v>2.7596020453877601E-4</v>
      </c>
      <c r="C82" s="18" t="str">
        <f>_xlfn.XLOOKUP($E82,'rubros_id_opex (2)'!$B:$B,'rubros_id_opex (2)'!$A:$A)</f>
        <v>REPARACIONES</v>
      </c>
      <c r="D82" s="33">
        <f>SUMIFS('bbdd.5.final'!$Y:$Y,'bbdd.5.final'!$AA:$AA,Vista!E82,'bbdd.5.final'!$Z:$Z,$F$69,'bbdd.5.final'!$J:$J,"Opex")</f>
        <v>637574.97448123444</v>
      </c>
      <c r="E82" s="74">
        <f t="shared" si="18"/>
        <v>11</v>
      </c>
      <c r="I82" s="74">
        <f t="shared" si="19"/>
        <v>11</v>
      </c>
      <c r="J82" s="98"/>
      <c r="L82" s="85"/>
    </row>
    <row r="83" spans="1:16" x14ac:dyDescent="0.3">
      <c r="A83" s="16">
        <f t="shared" si="17"/>
        <v>12</v>
      </c>
      <c r="B83" s="32">
        <f t="shared" si="16"/>
        <v>4.5960638469484585E-4</v>
      </c>
      <c r="C83" s="18" t="str">
        <f>_xlfn.XLOOKUP($E83,'rubros_id_opex (2)'!$B:$B,'rubros_id_opex (2)'!$A:$A)</f>
        <v>REPOSICION</v>
      </c>
      <c r="D83" s="33">
        <f>SUMIFS('bbdd.5.final'!$Y:$Y,'bbdd.5.final'!$AA:$AA,Vista!E83,'bbdd.5.final'!$Z:$Z,$F$69,'bbdd.5.final'!$J:$J,"Opex")</f>
        <v>1061868.7918534779</v>
      </c>
      <c r="E83" s="74">
        <f t="shared" si="18"/>
        <v>12</v>
      </c>
      <c r="I83" s="74">
        <f t="shared" si="19"/>
        <v>12</v>
      </c>
      <c r="J83" s="98"/>
      <c r="L83" s="85"/>
    </row>
    <row r="84" spans="1:16" x14ac:dyDescent="0.3">
      <c r="A84" s="16">
        <f t="shared" si="17"/>
        <v>13</v>
      </c>
      <c r="B84" s="32">
        <f t="shared" si="16"/>
        <v>2.1245614359174051E-2</v>
      </c>
      <c r="C84" s="18" t="str">
        <f>_xlfn.XLOOKUP($E84,'rubros_id_opex (2)'!$B:$B,'rubros_id_opex (2)'!$A:$A)</f>
        <v>SERVICIOS</v>
      </c>
      <c r="D84" s="33">
        <f>SUMIFS('bbdd.5.final'!$Y:$Y,'bbdd.5.final'!$AA:$AA,Vista!E84,'bbdd.5.final'!$Z:$Z,$F$69,'bbdd.5.final'!$J:$J,"Opex")</f>
        <v>49085599.336788431</v>
      </c>
      <c r="E84" s="74">
        <f t="shared" si="18"/>
        <v>13</v>
      </c>
      <c r="I84" s="74">
        <f t="shared" si="19"/>
        <v>13</v>
      </c>
      <c r="J84" s="98"/>
      <c r="L84" s="85"/>
    </row>
    <row r="85" spans="1:16" x14ac:dyDescent="0.3">
      <c r="A85" s="16">
        <f t="shared" si="17"/>
        <v>14</v>
      </c>
      <c r="B85" s="32">
        <f t="shared" si="16"/>
        <v>0</v>
      </c>
      <c r="C85" s="18" t="str">
        <f>_xlfn.XLOOKUP($E85,'rubros_id_opex (2)'!$B:$B,'rubros_id_opex (2)'!$A:$A)</f>
        <v>COMERCIAL</v>
      </c>
      <c r="D85" s="33">
        <f>SUMIFS('bbdd.5.final'!$Y:$Y,'bbdd.5.final'!$AA:$AA,Vista!E85,'bbdd.5.final'!$Z:$Z,$F$69,'bbdd.5.final'!$J:$J,"Opex")</f>
        <v>0</v>
      </c>
      <c r="E85" s="74">
        <f t="shared" si="18"/>
        <v>14</v>
      </c>
      <c r="I85" s="74">
        <f t="shared" si="19"/>
        <v>14</v>
      </c>
      <c r="J85" s="98"/>
      <c r="L85" s="85"/>
    </row>
    <row r="86" spans="1:16" x14ac:dyDescent="0.3">
      <c r="B86" s="34"/>
      <c r="D86" s="33"/>
      <c r="J86" s="21"/>
      <c r="L86" s="85"/>
    </row>
    <row r="87" spans="1:16" x14ac:dyDescent="0.3">
      <c r="B87" s="34"/>
      <c r="D87" s="33"/>
      <c r="J87" s="21"/>
      <c r="L87" s="85"/>
    </row>
    <row r="88" spans="1:16" x14ac:dyDescent="0.3">
      <c r="B88" s="29" t="s">
        <v>154</v>
      </c>
      <c r="C88" s="20"/>
      <c r="D88" s="89">
        <f>SUMIFS(BBDD_INGRESOS_FINAL!$O:$O,BBDD_INGRESOS_FINAL!$D:$D,B70)</f>
        <v>2333449730.3039999</v>
      </c>
      <c r="J88" s="22"/>
      <c r="K88" s="20"/>
      <c r="L88" s="23"/>
    </row>
    <row r="89" spans="1:16" x14ac:dyDescent="0.3">
      <c r="B89" s="35"/>
      <c r="D89" s="33"/>
      <c r="L89" s="85"/>
    </row>
    <row r="90" spans="1:16" x14ac:dyDescent="0.3">
      <c r="B90" s="40" t="s">
        <v>158</v>
      </c>
      <c r="C90" s="41"/>
      <c r="D90" s="84">
        <f>D88-D71</f>
        <v>23062348.373911381</v>
      </c>
      <c r="J90" s="22"/>
      <c r="L90" s="85"/>
    </row>
    <row r="91" spans="1:16" x14ac:dyDescent="0.3">
      <c r="B91" s="35"/>
      <c r="D91" s="33"/>
      <c r="L91" s="85"/>
    </row>
    <row r="92" spans="1:16" s="20" customFormat="1" x14ac:dyDescent="0.3">
      <c r="A92" s="26"/>
      <c r="B92" s="29" t="s">
        <v>157</v>
      </c>
      <c r="D92" s="30">
        <f>SUMIFS('bbdd.5.final'!$Y:$Y,'bbdd.5.final'!$J:$J,"Capex",'bbdd.5.final'!$Z:$Z,$F$69)</f>
        <v>6940369.7785120448</v>
      </c>
      <c r="E92" s="26"/>
      <c r="I92" s="26"/>
      <c r="J92" s="22"/>
      <c r="L92" s="152"/>
      <c r="M92" s="26"/>
      <c r="P92" s="99"/>
    </row>
    <row r="93" spans="1:16" x14ac:dyDescent="0.3">
      <c r="B93" s="34"/>
      <c r="D93" s="47"/>
      <c r="J93" s="21"/>
      <c r="L93" s="85"/>
    </row>
    <row r="94" spans="1:16" x14ac:dyDescent="0.3">
      <c r="B94" s="29" t="s">
        <v>312</v>
      </c>
      <c r="D94" s="30">
        <f>SUMIFS('bbdd.5.final'!$Y:$Y,'bbdd.5.final'!$J:$J,"deuda",'bbdd.5.final'!$V:$V,B70)</f>
        <v>1109355.3601770992</v>
      </c>
      <c r="J94" s="22"/>
      <c r="L94" s="152"/>
    </row>
    <row r="95" spans="1:16" x14ac:dyDescent="0.3">
      <c r="B95" s="35"/>
      <c r="D95" s="33"/>
      <c r="L95" s="85"/>
    </row>
    <row r="96" spans="1:16" x14ac:dyDescent="0.3">
      <c r="B96" s="40" t="s">
        <v>313</v>
      </c>
      <c r="C96" s="41"/>
      <c r="D96" s="84">
        <f>D90-D94-D92</f>
        <v>15012623.235222235</v>
      </c>
      <c r="J96" s="22"/>
      <c r="L96" s="85"/>
    </row>
    <row r="97" spans="2:12" x14ac:dyDescent="0.3">
      <c r="L97" s="90"/>
    </row>
    <row r="98" spans="2:12" x14ac:dyDescent="0.3">
      <c r="L98" s="90"/>
    </row>
    <row r="99" spans="2:12" x14ac:dyDescent="0.3">
      <c r="L99" s="90"/>
    </row>
    <row r="100" spans="2:12" x14ac:dyDescent="0.3">
      <c r="L100" s="90"/>
    </row>
    <row r="101" spans="2:12" x14ac:dyDescent="0.3">
      <c r="L101" s="90"/>
    </row>
    <row r="102" spans="2:12" x14ac:dyDescent="0.3">
      <c r="L102" s="90"/>
    </row>
    <row r="103" spans="2:12" x14ac:dyDescent="0.3">
      <c r="L103" s="90"/>
    </row>
    <row r="104" spans="2:12" x14ac:dyDescent="0.3">
      <c r="L104" s="90"/>
    </row>
    <row r="105" spans="2:12" x14ac:dyDescent="0.3">
      <c r="L105" s="90"/>
    </row>
    <row r="106" spans="2:12" x14ac:dyDescent="0.3">
      <c r="L106" s="90"/>
    </row>
    <row r="107" spans="2:12" x14ac:dyDescent="0.3">
      <c r="L107" s="90"/>
    </row>
    <row r="109" spans="2:12" ht="12" hidden="1" customHeight="1" outlineLevel="1" x14ac:dyDescent="0.3">
      <c r="B109" s="21" t="s">
        <v>159</v>
      </c>
      <c r="F109" s="19"/>
      <c r="G109" s="16"/>
    </row>
    <row r="110" spans="2:12" hidden="1" outlineLevel="1" x14ac:dyDescent="0.3">
      <c r="C110" s="46"/>
      <c r="F110" s="19"/>
      <c r="G110" s="16"/>
    </row>
    <row r="111" spans="2:12" ht="12" hidden="1" customHeight="1" outlineLevel="1" x14ac:dyDescent="0.3">
      <c r="B111" s="21" t="s">
        <v>160</v>
      </c>
      <c r="C111" s="47" t="e">
        <f>#REF!+D59+H59+L59+P59+P31+L31+H31+D31+D88</f>
        <v>#REF!</v>
      </c>
      <c r="F111" s="48"/>
      <c r="G111" s="49"/>
    </row>
    <row r="112" spans="2:12" ht="14.4" hidden="1" outlineLevel="1" x14ac:dyDescent="0.3">
      <c r="B112" s="21" t="s">
        <v>161</v>
      </c>
      <c r="C112" s="14">
        <f>C6</f>
        <v>3178608349.6877694</v>
      </c>
      <c r="F112" s="48"/>
      <c r="G112" s="49"/>
    </row>
    <row r="113" spans="2:7" hidden="1" outlineLevel="1" x14ac:dyDescent="0.3">
      <c r="C113" s="46" t="e">
        <f>C111=C112</f>
        <v>#REF!</v>
      </c>
      <c r="F113" s="19"/>
      <c r="G113" s="16"/>
    </row>
    <row r="114" spans="2:7" hidden="1" outlineLevel="1" x14ac:dyDescent="0.3">
      <c r="C114" s="46"/>
      <c r="F114" s="19"/>
      <c r="G114" s="16"/>
    </row>
    <row r="115" spans="2:7" hidden="1" outlineLevel="1" x14ac:dyDescent="0.3">
      <c r="B115" s="21" t="s">
        <v>314</v>
      </c>
      <c r="C115" s="46" t="e">
        <f>D15+H15+L15+P15+P43+L43+H43+D43+#REF!+D71+L71</f>
        <v>#REF!</v>
      </c>
      <c r="F115" s="19"/>
      <c r="G115" s="16"/>
    </row>
    <row r="116" spans="2:7" hidden="1" outlineLevel="1" x14ac:dyDescent="0.3">
      <c r="B116" s="21" t="s">
        <v>315</v>
      </c>
      <c r="C116" s="46">
        <f>C7</f>
        <v>2734131419.1930518</v>
      </c>
      <c r="F116" s="19"/>
      <c r="G116" s="49"/>
    </row>
    <row r="117" spans="2:7" ht="41.25" hidden="1" customHeight="1" outlineLevel="1" x14ac:dyDescent="0.3">
      <c r="B117" s="22"/>
      <c r="C117" s="46" t="e">
        <f>MROUND(C116,10000)=MROUND(C115,10000)</f>
        <v>#REF!</v>
      </c>
      <c r="D117" s="90"/>
      <c r="F117" s="67"/>
      <c r="G117" s="68"/>
    </row>
    <row r="118" spans="2:7" hidden="1" outlineLevel="1" x14ac:dyDescent="0.3">
      <c r="B118" s="22"/>
      <c r="C118" s="46"/>
      <c r="D118" s="90"/>
      <c r="F118" s="67"/>
      <c r="G118" s="68"/>
    </row>
    <row r="119" spans="2:7" hidden="1" outlineLevel="1" x14ac:dyDescent="0.3">
      <c r="B119" s="69" t="s">
        <v>515</v>
      </c>
      <c r="C119" s="46" t="e">
        <f>D35+H35+L35+P35+P63+L63+H63+D63+#REF!+D92+L92</f>
        <v>#REF!</v>
      </c>
      <c r="D119" s="90"/>
      <c r="F119" s="67"/>
      <c r="G119" s="68"/>
    </row>
    <row r="120" spans="2:7" hidden="1" outlineLevel="1" x14ac:dyDescent="0.3">
      <c r="B120" s="70" t="s">
        <v>516</v>
      </c>
      <c r="C120" s="46">
        <f>C9</f>
        <v>187812512.88</v>
      </c>
      <c r="D120" s="46" t="e">
        <f>C119=C120</f>
        <v>#REF!</v>
      </c>
      <c r="F120" s="67"/>
      <c r="G120" s="68"/>
    </row>
    <row r="121" spans="2:7" hidden="1" outlineLevel="1" x14ac:dyDescent="0.3">
      <c r="B121" s="71" t="s">
        <v>517</v>
      </c>
      <c r="C121" s="46" t="e">
        <f>D37+H37+L37+P37+P65+L65+H65+D65+#REF!+D94+L94</f>
        <v>#REF!</v>
      </c>
      <c r="D121" s="90"/>
      <c r="F121" s="67"/>
      <c r="G121" s="68"/>
    </row>
    <row r="122" spans="2:7" hidden="1" outlineLevel="1" x14ac:dyDescent="0.3">
      <c r="B122" s="71" t="s">
        <v>518</v>
      </c>
      <c r="C122" s="93">
        <f>C10</f>
        <v>1511155.8499999999</v>
      </c>
      <c r="D122" s="90" t="e">
        <f>C121=C122</f>
        <v>#REF!</v>
      </c>
      <c r="F122" s="67"/>
      <c r="G122" s="68"/>
    </row>
    <row r="123" spans="2:7" hidden="1" outlineLevel="1" x14ac:dyDescent="0.3">
      <c r="B123" s="71"/>
      <c r="C123" s="46"/>
      <c r="D123" s="90"/>
      <c r="F123" s="67"/>
      <c r="G123" s="68"/>
    </row>
    <row r="124" spans="2:7" hidden="1" outlineLevel="1" x14ac:dyDescent="0.3">
      <c r="C124" s="46"/>
      <c r="D124" s="90"/>
      <c r="F124" s="67"/>
      <c r="G124" s="68"/>
    </row>
    <row r="125" spans="2:7" hidden="1" outlineLevel="1" x14ac:dyDescent="0.3">
      <c r="B125" s="71"/>
      <c r="C125" s="46"/>
      <c r="D125" s="90"/>
      <c r="F125" s="67"/>
      <c r="G125" s="68"/>
    </row>
    <row r="126" spans="2:7" hidden="1" outlineLevel="1" x14ac:dyDescent="0.3">
      <c r="B126" s="21" t="s">
        <v>519</v>
      </c>
      <c r="C126" s="46">
        <f>C8</f>
        <v>444476930.4947176</v>
      </c>
      <c r="F126" s="19"/>
      <c r="G126" s="49"/>
    </row>
    <row r="127" spans="2:7" hidden="1" outlineLevel="1" x14ac:dyDescent="0.3">
      <c r="B127" s="21" t="s">
        <v>520</v>
      </c>
      <c r="C127" s="46" t="e">
        <f>D33+H33+L33+P33+P61+L61+H61+D61+#REF!+D90+L90</f>
        <v>#REF!</v>
      </c>
      <c r="D127" s="24" t="e">
        <f>MROUND(C127,10000)=MROUND(C126,10000)</f>
        <v>#REF!</v>
      </c>
      <c r="F127" s="19"/>
      <c r="G127" s="49"/>
    </row>
    <row r="128" spans="2:7" hidden="1" outlineLevel="1" x14ac:dyDescent="0.3">
      <c r="C128" s="46"/>
      <c r="F128" s="19"/>
      <c r="G128" s="16"/>
    </row>
    <row r="129" spans="2:7" hidden="1" outlineLevel="1" x14ac:dyDescent="0.3">
      <c r="C129" s="46"/>
      <c r="F129" s="19"/>
      <c r="G129" s="16"/>
    </row>
    <row r="130" spans="2:7" hidden="1" outlineLevel="1" x14ac:dyDescent="0.3">
      <c r="B130" s="21" t="s">
        <v>521</v>
      </c>
      <c r="C130" s="46">
        <f>C11</f>
        <v>255153261.76471761</v>
      </c>
      <c r="F130" s="19"/>
      <c r="G130" s="16"/>
    </row>
    <row r="131" spans="2:7" hidden="1" outlineLevel="1" x14ac:dyDescent="0.3">
      <c r="B131" s="21" t="s">
        <v>522</v>
      </c>
      <c r="C131" s="46" t="e">
        <f>D39+H39+L39+P39+P67+L67+H67+D67+#REF!+D96+L96</f>
        <v>#REF!</v>
      </c>
      <c r="D131" s="24" t="e">
        <f>MROUND(C131,10000)=MROUND(C130,10000)</f>
        <v>#REF!</v>
      </c>
      <c r="F131" s="19"/>
      <c r="G131" s="49"/>
    </row>
    <row r="132" spans="2:7" collapsed="1" x14ac:dyDescent="0.3">
      <c r="C132" s="46"/>
      <c r="F132" s="19"/>
      <c r="G132" s="49"/>
    </row>
    <row r="133" spans="2:7" x14ac:dyDescent="0.3">
      <c r="C133" s="46"/>
      <c r="E133" s="19"/>
      <c r="F133" s="16"/>
    </row>
    <row r="134" spans="2:7" x14ac:dyDescent="0.3">
      <c r="C134" s="46"/>
    </row>
  </sheetData>
  <mergeCells count="4">
    <mergeCell ref="B2:P2"/>
    <mergeCell ref="B5:C5"/>
    <mergeCell ref="F5:G5"/>
    <mergeCell ref="J5:K5"/>
  </mergeCells>
  <conditionalFormatting sqref="C8">
    <cfRule type="cellIs" dxfId="51" priority="39" operator="lessThan">
      <formula>0</formula>
    </cfRule>
    <cfRule type="cellIs" dxfId="50" priority="40" operator="greaterThan">
      <formula>0</formula>
    </cfRule>
  </conditionalFormatting>
  <conditionalFormatting sqref="C11:C12">
    <cfRule type="cellIs" dxfId="49" priority="79" operator="lessThan">
      <formula>0</formula>
    </cfRule>
    <cfRule type="cellIs" dxfId="48" priority="80" operator="greaterThan">
      <formula>0</formula>
    </cfRule>
  </conditionalFormatting>
  <conditionalFormatting sqref="D33">
    <cfRule type="cellIs" dxfId="47" priority="42" operator="greaterThan">
      <formula>0</formula>
    </cfRule>
    <cfRule type="cellIs" dxfId="46" priority="41" operator="lessThan">
      <formula>0</formula>
    </cfRule>
  </conditionalFormatting>
  <conditionalFormatting sqref="D39:D40">
    <cfRule type="cellIs" dxfId="45" priority="11" operator="lessThan">
      <formula>0</formula>
    </cfRule>
    <cfRule type="cellIs" dxfId="44" priority="12" operator="greaterThan">
      <formula>0</formula>
    </cfRule>
  </conditionalFormatting>
  <conditionalFormatting sqref="D61">
    <cfRule type="cellIs" dxfId="43" priority="78" operator="greaterThan">
      <formula>0</formula>
    </cfRule>
    <cfRule type="cellIs" dxfId="42" priority="77" operator="lessThan">
      <formula>0</formula>
    </cfRule>
  </conditionalFormatting>
  <conditionalFormatting sqref="D67 H67 L67 P67">
    <cfRule type="cellIs" dxfId="41" priority="21" operator="lessThan">
      <formula>0</formula>
    </cfRule>
    <cfRule type="cellIs" dxfId="40" priority="22" operator="greaterThan">
      <formula>0</formula>
    </cfRule>
  </conditionalFormatting>
  <conditionalFormatting sqref="D90">
    <cfRule type="cellIs" dxfId="39" priority="38" operator="greaterThan">
      <formula>0</formula>
    </cfRule>
    <cfRule type="cellIs" dxfId="38" priority="37" operator="lessThan">
      <formula>0</formula>
    </cfRule>
  </conditionalFormatting>
  <conditionalFormatting sqref="D96">
    <cfRule type="cellIs" dxfId="37" priority="19" operator="lessThan">
      <formula>0</formula>
    </cfRule>
    <cfRule type="cellIs" dxfId="36" priority="20" operator="greaterThan">
      <formula>0</formula>
    </cfRule>
  </conditionalFormatting>
  <conditionalFormatting sqref="G11:G12">
    <cfRule type="cellIs" dxfId="35" priority="57" operator="lessThan">
      <formula>0</formula>
    </cfRule>
    <cfRule type="cellIs" dxfId="34" priority="58" operator="greaterThan">
      <formula>0</formula>
    </cfRule>
  </conditionalFormatting>
  <conditionalFormatting sqref="H33">
    <cfRule type="cellIs" dxfId="33" priority="53" operator="lessThan">
      <formula>0</formula>
    </cfRule>
    <cfRule type="cellIs" dxfId="32" priority="54" operator="greaterThan">
      <formula>0</formula>
    </cfRule>
  </conditionalFormatting>
  <conditionalFormatting sqref="H39:H40">
    <cfRule type="cellIs" dxfId="31" priority="10" operator="greaterThan">
      <formula>0</formula>
    </cfRule>
    <cfRule type="cellIs" dxfId="30" priority="9" operator="lessThan">
      <formula>0</formula>
    </cfRule>
  </conditionalFormatting>
  <conditionalFormatting sqref="H61">
    <cfRule type="cellIs" dxfId="29" priority="74" operator="greaterThan">
      <formula>0</formula>
    </cfRule>
    <cfRule type="cellIs" dxfId="28" priority="73" operator="lessThan">
      <formula>0</formula>
    </cfRule>
  </conditionalFormatting>
  <conditionalFormatting sqref="K11 J12:K12">
    <cfRule type="cellIs" dxfId="27" priority="55" operator="lessThan">
      <formula>0</formula>
    </cfRule>
    <cfRule type="cellIs" dxfId="26" priority="56" operator="greaterThan">
      <formula>0</formula>
    </cfRule>
  </conditionalFormatting>
  <conditionalFormatting sqref="L33">
    <cfRule type="cellIs" dxfId="25" priority="44" operator="greaterThan">
      <formula>0</formula>
    </cfRule>
    <cfRule type="cellIs" dxfId="24" priority="43" operator="lessThan">
      <formula>0</formula>
    </cfRule>
  </conditionalFormatting>
  <conditionalFormatting sqref="L39:L41">
    <cfRule type="cellIs" dxfId="23" priority="7" operator="lessThan">
      <formula>0</formula>
    </cfRule>
    <cfRule type="cellIs" dxfId="22" priority="8" operator="greaterThan">
      <formula>0</formula>
    </cfRule>
  </conditionalFormatting>
  <conditionalFormatting sqref="L61">
    <cfRule type="cellIs" dxfId="21" priority="69" operator="lessThan">
      <formula>0</formula>
    </cfRule>
    <cfRule type="cellIs" dxfId="20" priority="70" operator="greaterThan">
      <formula>0</formula>
    </cfRule>
  </conditionalFormatting>
  <conditionalFormatting sqref="L90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L96">
    <cfRule type="cellIs" dxfId="17" priority="2" operator="greaterThan">
      <formula>0</formula>
    </cfRule>
    <cfRule type="cellIs" dxfId="16" priority="1" operator="lessThan">
      <formula>0</formula>
    </cfRule>
  </conditionalFormatting>
  <conditionalFormatting sqref="P33">
    <cfRule type="cellIs" dxfId="15" priority="45" operator="lessThan">
      <formula>0</formula>
    </cfRule>
    <cfRule type="cellIs" dxfId="14" priority="46" operator="greaterThan">
      <formula>0</formula>
    </cfRule>
  </conditionalFormatting>
  <conditionalFormatting sqref="P39:P40">
    <cfRule type="cellIs" dxfId="13" priority="5" operator="lessThan">
      <formula>0</formula>
    </cfRule>
    <cfRule type="cellIs" dxfId="12" priority="6" operator="greaterThan">
      <formula>0</formula>
    </cfRule>
  </conditionalFormatting>
  <conditionalFormatting sqref="P61">
    <cfRule type="cellIs" dxfId="11" priority="65" operator="lessThan">
      <formula>0</formula>
    </cfRule>
    <cfRule type="cellIs" dxfId="10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baseColWidth="10" defaultColWidth="8.88671875" defaultRowHeight="14.4" x14ac:dyDescent="0.3"/>
  <cols>
    <col min="1" max="1" width="35.33203125" customWidth="1"/>
    <col min="2" max="2" width="17.88671875" bestFit="1" customWidth="1"/>
    <col min="5" max="5" width="37" bestFit="1" customWidth="1"/>
    <col min="6" max="6" width="15.6640625" style="8" bestFit="1" customWidth="1"/>
  </cols>
  <sheetData>
    <row r="1" spans="1:6" x14ac:dyDescent="0.3">
      <c r="A1" t="s">
        <v>154</v>
      </c>
    </row>
    <row r="2" spans="1:6" x14ac:dyDescent="0.3">
      <c r="A2" s="114" t="s">
        <v>77</v>
      </c>
      <c r="B2">
        <f>Vista!P59</f>
        <v>22440068.927999999</v>
      </c>
    </row>
    <row r="3" spans="1:6" x14ac:dyDescent="0.3">
      <c r="A3" t="s">
        <v>63</v>
      </c>
      <c r="B3" s="8">
        <f>Vista!D31</f>
        <v>15491940.9912476</v>
      </c>
      <c r="E3" s="113" t="s">
        <v>754</v>
      </c>
      <c r="F3" s="119" t="s">
        <v>586</v>
      </c>
    </row>
    <row r="4" spans="1:6" x14ac:dyDescent="0.3">
      <c r="A4" t="s">
        <v>66</v>
      </c>
      <c r="B4" s="8">
        <f>Vista!$H$31</f>
        <v>190052421.29828236</v>
      </c>
      <c r="E4" s="114" t="s">
        <v>72</v>
      </c>
      <c r="F4" s="119">
        <v>103041699.36</v>
      </c>
    </row>
    <row r="5" spans="1:6" x14ac:dyDescent="0.3">
      <c r="A5" t="str">
        <f>Vista!J14</f>
        <v>PILETAS</v>
      </c>
      <c r="B5" s="8">
        <f>Vista!$L$31</f>
        <v>342019304.63999999</v>
      </c>
      <c r="E5" s="114" t="s">
        <v>77</v>
      </c>
      <c r="F5" s="119">
        <v>22440068.927999999</v>
      </c>
    </row>
    <row r="6" spans="1:6" x14ac:dyDescent="0.3">
      <c r="A6" t="str">
        <f>Vista!N14</f>
        <v>REACTORES</v>
      </c>
      <c r="B6" s="8">
        <f>Vista!$P$31</f>
        <v>126112621.31200001</v>
      </c>
      <c r="E6" s="114" t="s">
        <v>75</v>
      </c>
      <c r="F6" s="119">
        <v>1292207.5742400005</v>
      </c>
    </row>
    <row r="7" spans="1:6" x14ac:dyDescent="0.3">
      <c r="A7" t="str">
        <f>Vista!B42</f>
        <v>BACHAS</v>
      </c>
      <c r="B7" s="8">
        <f>Vista!D59</f>
        <v>103041699.36</v>
      </c>
      <c r="E7" s="114" t="s">
        <v>66</v>
      </c>
      <c r="F7" s="119">
        <v>190052421.29828236</v>
      </c>
    </row>
    <row r="8" spans="1:6" x14ac:dyDescent="0.3">
      <c r="A8" t="str">
        <f>Vista!F42</f>
        <v>NFU</v>
      </c>
      <c r="B8" s="8">
        <f>Vista!H59</f>
        <v>44708355.280000001</v>
      </c>
      <c r="E8" s="114" t="s">
        <v>63</v>
      </c>
      <c r="F8" s="119">
        <v>15491940.9912476</v>
      </c>
    </row>
    <row r="9" spans="1:6" x14ac:dyDescent="0.3">
      <c r="A9" t="str">
        <f>Vista!J42</f>
        <v>COMPOST &amp; FERTILIZANTES</v>
      </c>
      <c r="B9" s="8">
        <f>Vista!L59</f>
        <v>1292207.5742400005</v>
      </c>
      <c r="E9" s="114" t="s">
        <v>80</v>
      </c>
      <c r="F9" s="119">
        <v>2333449730.3039999</v>
      </c>
    </row>
    <row r="10" spans="1:6" x14ac:dyDescent="0.3">
      <c r="A10" t="e">
        <f>Vista!#REF!</f>
        <v>#REF!</v>
      </c>
      <c r="B10" s="8" t="e">
        <f>Vista!#REF!</f>
        <v>#REF!</v>
      </c>
      <c r="E10" s="114" t="s">
        <v>50</v>
      </c>
      <c r="F10" s="119">
        <v>44708355.280000001</v>
      </c>
    </row>
    <row r="11" spans="1:6" x14ac:dyDescent="0.3">
      <c r="A11" t="str">
        <f>Vista!B70</f>
        <v>EXPORTACION</v>
      </c>
      <c r="B11" s="8">
        <f>Vista!D88</f>
        <v>2333449730.3039999</v>
      </c>
      <c r="E11" s="114" t="s">
        <v>68</v>
      </c>
      <c r="F11" s="119">
        <v>342019304.63999999</v>
      </c>
    </row>
    <row r="12" spans="1:6" x14ac:dyDescent="0.3">
      <c r="A12" s="153" t="s">
        <v>197</v>
      </c>
      <c r="B12" s="153" t="e">
        <f>GETPIVOTDATA("TOTAL",$E$3,"SECTOR","SALES")</f>
        <v>#REF!</v>
      </c>
      <c r="E12" s="114" t="s">
        <v>70</v>
      </c>
      <c r="F12" s="119">
        <v>126112621.31200001</v>
      </c>
    </row>
    <row r="13" spans="1:6" x14ac:dyDescent="0.3">
      <c r="A13" t="s">
        <v>692</v>
      </c>
      <c r="B13" s="8" t="e">
        <f>SUM(B2:B12)</f>
        <v>#REF!</v>
      </c>
      <c r="E13" s="114" t="s">
        <v>534</v>
      </c>
      <c r="F13" s="119">
        <v>3178608349.6877699</v>
      </c>
    </row>
    <row r="14" spans="1:6" x14ac:dyDescent="0.3">
      <c r="B14" s="8"/>
      <c r="F14"/>
    </row>
    <row r="15" spans="1:6" x14ac:dyDescent="0.3">
      <c r="A15" t="s">
        <v>224</v>
      </c>
      <c r="B15" s="8">
        <f>GETPIVOTDATA("TOTAL",$E$3)</f>
        <v>3178608349.6877699</v>
      </c>
      <c r="F15"/>
    </row>
    <row r="18" spans="2:2" x14ac:dyDescent="0.3">
      <c r="B18" t="e">
        <f>B15=B13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55"/>
  <sheetViews>
    <sheetView topLeftCell="A27" zoomScale="80" zoomScaleNormal="80" workbookViewId="0">
      <selection activeCell="C65" sqref="C65"/>
    </sheetView>
  </sheetViews>
  <sheetFormatPr baseColWidth="10" defaultColWidth="11.44140625" defaultRowHeight="13.8" x14ac:dyDescent="0.3"/>
  <cols>
    <col min="1" max="1" width="11.33203125" style="18" customWidth="1"/>
    <col min="2" max="2" width="40" style="21" bestFit="1" customWidth="1"/>
    <col min="3" max="3" width="15.33203125" style="18" bestFit="1" customWidth="1"/>
    <col min="4" max="4" width="22.109375" style="19" customWidth="1"/>
    <col min="5" max="5" width="14.5546875" style="18" customWidth="1"/>
    <col min="6" max="6" width="11.44140625" style="18" customWidth="1"/>
    <col min="7" max="7" width="22" style="18" customWidth="1"/>
    <col min="8" max="16384" width="11.44140625" style="18"/>
  </cols>
  <sheetData>
    <row r="2" spans="1:6" s="20" customFormat="1" x14ac:dyDescent="0.3">
      <c r="B2" s="22" t="s">
        <v>584</v>
      </c>
      <c r="D2" s="47"/>
    </row>
    <row r="3" spans="1:6" ht="14.4" x14ac:dyDescent="0.3">
      <c r="B3" s="57" t="s">
        <v>224</v>
      </c>
      <c r="C3" s="27"/>
      <c r="D3" s="28"/>
    </row>
    <row r="4" spans="1:6" x14ac:dyDescent="0.3">
      <c r="B4" s="29" t="s">
        <v>137</v>
      </c>
      <c r="C4" s="20"/>
      <c r="D4" s="30">
        <f>SUM(D5:D18)</f>
        <v>423744037.2629692</v>
      </c>
      <c r="E4" s="46"/>
    </row>
    <row r="5" spans="1:6" x14ac:dyDescent="0.3">
      <c r="A5" s="74">
        <v>1</v>
      </c>
      <c r="B5" s="32">
        <f>D5/$D$4</f>
        <v>0.13154334075545304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SUMIFS('bbdd.5.final'!$Y:$Y,'bbdd.5.final'!$AA:$AA,A5,'bbdd.5.final'!$J:$J,"Opex",'bbdd.5.final'!$Z:$Z,"&lt;&gt;5")</f>
        <v>55740706.286774144</v>
      </c>
      <c r="F5" s="50"/>
    </row>
    <row r="6" spans="1:6" x14ac:dyDescent="0.3">
      <c r="A6" s="74">
        <f>A5+1</f>
        <v>2</v>
      </c>
      <c r="B6" s="32">
        <f t="shared" ref="B6:B18" si="0">D6/$D$4</f>
        <v>0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SUMIFS('bbdd.5.final'!$Y:$Y,'bbdd.5.final'!$AA:$AA,A6,'bbdd.5.final'!$J:$J,"Opex",'bbdd.5.final'!$Z:$Z,"&lt;&gt;5")</f>
        <v>0</v>
      </c>
    </row>
    <row r="7" spans="1:6" x14ac:dyDescent="0.3">
      <c r="A7" s="74">
        <f t="shared" ref="A7:A18" si="1">A6+1</f>
        <v>3</v>
      </c>
      <c r="B7" s="32">
        <f t="shared" si="0"/>
        <v>2.7539760431310647E-3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SUMIFS('bbdd.5.final'!$Y:$Y,'bbdd.5.final'!$AA:$AA,A7,'bbdd.5.final'!$J:$J,"Opex",'bbdd.5.final'!$Z:$Z,"&lt;&gt;5")</f>
        <v>1166980.9270418542</v>
      </c>
    </row>
    <row r="8" spans="1:6" x14ac:dyDescent="0.3">
      <c r="A8" s="74">
        <f t="shared" si="1"/>
        <v>4</v>
      </c>
      <c r="B8" s="32">
        <f t="shared" si="0"/>
        <v>7.827366717098494E-3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SUMIFS('bbdd.5.final'!$Y:$Y,'bbdd.5.final'!$AA:$AA,A8,'bbdd.5.final'!$J:$J,"Opex",'bbdd.5.final'!$Z:$Z,"&lt;&gt;5")</f>
        <v>3316799.9738411093</v>
      </c>
    </row>
    <row r="9" spans="1:6" x14ac:dyDescent="0.3">
      <c r="A9" s="74">
        <f t="shared" si="1"/>
        <v>5</v>
      </c>
      <c r="B9" s="32">
        <f t="shared" si="0"/>
        <v>0.17587487436193033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SUMIFS('bbdd.5.final'!$Y:$Y,'bbdd.5.final'!$AA:$AA,A9,'bbdd.5.final'!$J:$J,"Opex",'bbdd.5.final'!$Z:$Z,"&lt;&gt;5")</f>
        <v>74525929.315241829</v>
      </c>
    </row>
    <row r="10" spans="1:6" x14ac:dyDescent="0.3">
      <c r="A10" s="74">
        <f t="shared" si="1"/>
        <v>6</v>
      </c>
      <c r="B10" s="32">
        <f t="shared" si="0"/>
        <v>0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SUMIFS('bbdd.5.final'!$Y:$Y,'bbdd.5.final'!$AA:$AA,A10,'bbdd.5.final'!$J:$J,"Opex",'bbdd.5.final'!$Z:$Z,"&lt;&gt;5")</f>
        <v>0</v>
      </c>
    </row>
    <row r="11" spans="1:6" x14ac:dyDescent="0.3">
      <c r="A11" s="74">
        <f t="shared" si="1"/>
        <v>7</v>
      </c>
      <c r="B11" s="32">
        <f t="shared" si="0"/>
        <v>1.2197740960287235E-3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SUMIFS('bbdd.5.final'!$Y:$Y,'bbdd.5.final'!$AA:$AA,A11,'bbdd.5.final'!$J:$J,"Opex",'bbdd.5.final'!$Z:$Z,"&lt;&gt;5")</f>
        <v>516872</v>
      </c>
    </row>
    <row r="12" spans="1:6" x14ac:dyDescent="0.3">
      <c r="A12" s="74">
        <f t="shared" si="1"/>
        <v>8</v>
      </c>
      <c r="B12" s="32">
        <f t="shared" si="0"/>
        <v>0.28395129205164377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SUMIFS('bbdd.5.final'!$Y:$Y,'bbdd.5.final'!$AA:$AA,A12,'bbdd.5.final'!$J:$J,"Opex",'bbdd.5.final'!$Z:$Z,"&lt;&gt;5")</f>
        <v>120322666.88</v>
      </c>
    </row>
    <row r="13" spans="1:6" x14ac:dyDescent="0.3">
      <c r="A13" s="74">
        <f t="shared" si="1"/>
        <v>9</v>
      </c>
      <c r="B13" s="32">
        <f t="shared" si="0"/>
        <v>3.4075480725248332E-3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SUMIFS('bbdd.5.final'!$Y:$Y,'bbdd.5.final'!$AA:$AA,A13,'bbdd.5.final'!$J:$J,"Opex",'bbdd.5.final'!$Z:$Z,"&lt;&gt;5")</f>
        <v>1443928.1774193218</v>
      </c>
    </row>
    <row r="14" spans="1:6" x14ac:dyDescent="0.3">
      <c r="A14" s="74">
        <f t="shared" si="1"/>
        <v>10</v>
      </c>
      <c r="B14" s="32">
        <f t="shared" si="0"/>
        <v>0.36022486188530373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SUMIFS('bbdd.5.final'!$Y:$Y,'bbdd.5.final'!$AA:$AA,A14,'bbdd.5.final'!$J:$J,"Opex",'bbdd.5.final'!$Z:$Z,"&lt;&gt;5")</f>
        <v>152643137.29777408</v>
      </c>
    </row>
    <row r="15" spans="1:6" x14ac:dyDescent="0.3">
      <c r="A15" s="74">
        <f t="shared" si="1"/>
        <v>11</v>
      </c>
      <c r="B15" s="32">
        <f t="shared" si="0"/>
        <v>1.1694584039922062E-3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SUMIFS('bbdd.5.final'!$Y:$Y,'bbdd.5.final'!$AA:$AA,A15,'bbdd.5.final'!$J:$J,"Opex",'bbdd.5.final'!$Z:$Z,"&lt;&gt;5")</f>
        <v>495551.02551876591</v>
      </c>
    </row>
    <row r="16" spans="1:6" x14ac:dyDescent="0.3">
      <c r="A16" s="74">
        <f t="shared" si="1"/>
        <v>12</v>
      </c>
      <c r="B16" s="32">
        <f t="shared" si="0"/>
        <v>9.5086378894484458E-3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SUMIFS('bbdd.5.final'!$Y:$Y,'bbdd.5.final'!$AA:$AA,A16,'bbdd.5.final'!$J:$J,"Opex",'bbdd.5.final'!$Z:$Z,"&lt;&gt;5")</f>
        <v>4029228.6081465227</v>
      </c>
    </row>
    <row r="17" spans="1:5" x14ac:dyDescent="0.3">
      <c r="A17" s="74">
        <f t="shared" si="1"/>
        <v>13</v>
      </c>
      <c r="B17" s="32">
        <f t="shared" si="0"/>
        <v>2.2518869723445363E-2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SUMIFS('bbdd.5.final'!$Y:$Y,'bbdd.5.final'!$AA:$AA,A17,'bbdd.5.final'!$J:$J,"Opex",'bbdd.5.final'!$Z:$Z,"&lt;&gt;5")</f>
        <v>9542236.7712115813</v>
      </c>
    </row>
    <row r="18" spans="1:5" x14ac:dyDescent="0.3">
      <c r="A18" s="74">
        <f t="shared" si="1"/>
        <v>14</v>
      </c>
      <c r="B18" s="32">
        <f t="shared" si="0"/>
        <v>0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SUMIFS('bbdd.5.final'!$Y:$Y,'bbdd.5.final'!$AA:$AA,A18,'bbdd.5.final'!$J:$J,"Opex",'bbdd.5.final'!$Z:$Z,"&lt;&gt;5")</f>
        <v>0</v>
      </c>
    </row>
    <row r="19" spans="1:5" x14ac:dyDescent="0.3">
      <c r="A19" s="74"/>
      <c r="B19" s="32"/>
      <c r="D19" s="33"/>
    </row>
    <row r="20" spans="1:5" x14ac:dyDescent="0.3">
      <c r="B20" s="29" t="s">
        <v>154</v>
      </c>
      <c r="C20" s="20"/>
      <c r="D20" s="30">
        <f>SUMIFS(BBDD_INGRESOS_FINAL!$O:$O,BBDD_INGRESOS_FINAL!$R:$R,"&lt;&gt;5")</f>
        <v>845158619.38376987</v>
      </c>
    </row>
    <row r="21" spans="1:5" x14ac:dyDescent="0.3">
      <c r="B21" s="36"/>
      <c r="C21" s="37"/>
      <c r="D21" s="38"/>
    </row>
    <row r="22" spans="1:5" x14ac:dyDescent="0.3">
      <c r="B22" s="40" t="s">
        <v>158</v>
      </c>
      <c r="C22" s="41"/>
      <c r="D22" s="42">
        <f>D20-D4</f>
        <v>421414582.12080067</v>
      </c>
    </row>
    <row r="23" spans="1:5" x14ac:dyDescent="0.3">
      <c r="B23" s="34"/>
      <c r="D23" s="39"/>
    </row>
    <row r="24" spans="1:5" x14ac:dyDescent="0.3">
      <c r="B24" s="29" t="s">
        <v>157</v>
      </c>
      <c r="C24" s="21"/>
      <c r="D24" s="30">
        <f>SUMIFS('bbdd.5.final'!$Y:$Y,'bbdd.5.final'!$J:$J,"Capex",'bbdd.5.final'!$Z:$Z,"&lt;&gt;5")</f>
        <v>180872143.10148787</v>
      </c>
    </row>
    <row r="25" spans="1:5" x14ac:dyDescent="0.3">
      <c r="B25" s="34"/>
      <c r="D25" s="47"/>
    </row>
    <row r="26" spans="1:5" x14ac:dyDescent="0.3">
      <c r="A26" s="21"/>
      <c r="B26" s="29" t="s">
        <v>312</v>
      </c>
      <c r="D26" s="30">
        <f>SUMIFS('bbdd.5.final'!$Y:$Y,'bbdd.5.final'!$J:$J,"Deuda",'bbdd.5.final'!$Z:$Z,"&lt;&gt;5")</f>
        <v>401800.48982290045</v>
      </c>
      <c r="E26" s="21"/>
    </row>
    <row r="27" spans="1:5" x14ac:dyDescent="0.3">
      <c r="B27" s="34"/>
      <c r="D27" s="39"/>
    </row>
    <row r="28" spans="1:5" x14ac:dyDescent="0.3">
      <c r="B28" s="40" t="s">
        <v>313</v>
      </c>
      <c r="C28" s="41"/>
      <c r="D28" s="56">
        <f>D22-D24-D26</f>
        <v>240140638.5294899</v>
      </c>
    </row>
    <row r="31" spans="1:5" x14ac:dyDescent="0.3">
      <c r="B31" s="21" t="s">
        <v>154</v>
      </c>
      <c r="D31" s="18"/>
    </row>
    <row r="32" spans="1:5" ht="14.4" x14ac:dyDescent="0.3">
      <c r="B32" s="165" t="s">
        <v>754</v>
      </c>
      <c r="C32" s="166" t="s">
        <v>586</v>
      </c>
      <c r="D32" s="167" t="s">
        <v>1147</v>
      </c>
    </row>
    <row r="33" spans="2:4" ht="14.4" x14ac:dyDescent="0.3">
      <c r="B33" s="162" t="s">
        <v>68</v>
      </c>
      <c r="C33" s="163">
        <v>342019304.63999999</v>
      </c>
      <c r="D33" s="164">
        <f>C33/$C$41</f>
        <v>0.40468060881799484</v>
      </c>
    </row>
    <row r="34" spans="2:4" ht="14.4" x14ac:dyDescent="0.3">
      <c r="B34" s="162" t="s">
        <v>66</v>
      </c>
      <c r="C34" s="163">
        <v>190052421.29828236</v>
      </c>
      <c r="D34" s="164">
        <f t="shared" ref="D34:D41" si="2">C34/$C$41</f>
        <v>0.22487189616175859</v>
      </c>
    </row>
    <row r="35" spans="2:4" ht="14.4" x14ac:dyDescent="0.3">
      <c r="B35" s="162" t="s">
        <v>70</v>
      </c>
      <c r="C35" s="163">
        <v>126112621.31200001</v>
      </c>
      <c r="D35" s="164">
        <f t="shared" si="2"/>
        <v>0.14921769525814271</v>
      </c>
    </row>
    <row r="36" spans="2:4" ht="14.4" x14ac:dyDescent="0.3">
      <c r="B36" s="162" t="s">
        <v>72</v>
      </c>
      <c r="C36" s="163">
        <v>103041699.36</v>
      </c>
      <c r="D36" s="164">
        <f t="shared" si="2"/>
        <v>0.12191995324514439</v>
      </c>
    </row>
    <row r="37" spans="2:4" ht="14.4" x14ac:dyDescent="0.3">
      <c r="B37" s="162" t="s">
        <v>50</v>
      </c>
      <c r="C37" s="163">
        <v>44708355.280000001</v>
      </c>
      <c r="D37" s="164">
        <f t="shared" si="2"/>
        <v>5.2899366171758604E-2</v>
      </c>
    </row>
    <row r="38" spans="2:4" ht="14.4" x14ac:dyDescent="0.3">
      <c r="B38" s="162" t="s">
        <v>77</v>
      </c>
      <c r="C38" s="163">
        <v>22440068.927999999</v>
      </c>
      <c r="D38" s="164">
        <f t="shared" si="2"/>
        <v>2.6551310503538043E-2</v>
      </c>
    </row>
    <row r="39" spans="2:4" ht="14.4" x14ac:dyDescent="0.3">
      <c r="B39" s="162" t="s">
        <v>63</v>
      </c>
      <c r="C39" s="163">
        <v>15491940.9912476</v>
      </c>
      <c r="D39" s="164">
        <f t="shared" si="2"/>
        <v>1.8330217116573018E-2</v>
      </c>
    </row>
    <row r="40" spans="2:4" ht="14.4" x14ac:dyDescent="0.3">
      <c r="B40" s="162" t="s">
        <v>75</v>
      </c>
      <c r="C40" s="163">
        <v>1292207.5742400005</v>
      </c>
      <c r="D40" s="164">
        <f t="shared" si="2"/>
        <v>1.5289527250898622E-3</v>
      </c>
    </row>
    <row r="41" spans="2:4" ht="14.4" x14ac:dyDescent="0.3">
      <c r="B41" s="114" t="s">
        <v>534</v>
      </c>
      <c r="C41" s="168">
        <v>845158619.38376987</v>
      </c>
      <c r="D41" s="164">
        <f t="shared" si="2"/>
        <v>1</v>
      </c>
    </row>
    <row r="42" spans="2:4" ht="14.4" x14ac:dyDescent="0.3">
      <c r="B42"/>
      <c r="C42"/>
    </row>
    <row r="44" spans="2:4" x14ac:dyDescent="0.3">
      <c r="B44" s="21" t="s">
        <v>1149</v>
      </c>
      <c r="D44" s="18"/>
    </row>
    <row r="45" spans="2:4" ht="14.4" x14ac:dyDescent="0.3">
      <c r="B45" s="170" t="s">
        <v>754</v>
      </c>
      <c r="C45" t="s">
        <v>1148</v>
      </c>
      <c r="D45" s="167"/>
    </row>
    <row r="46" spans="2:4" ht="14.4" collapsed="1" x14ac:dyDescent="0.3">
      <c r="B46" s="114" t="s">
        <v>682</v>
      </c>
      <c r="C46" s="55">
        <v>234908178.86420015</v>
      </c>
      <c r="D46" s="164">
        <f>C46/$C$54</f>
        <v>0.35715589510168466</v>
      </c>
    </row>
    <row r="47" spans="2:4" ht="14.4" x14ac:dyDescent="0.3">
      <c r="B47" s="114" t="s">
        <v>72</v>
      </c>
      <c r="C47" s="55">
        <v>172402663.66020003</v>
      </c>
      <c r="D47" s="164">
        <f t="shared" ref="D47:D53" si="3">C47/$C$54</f>
        <v>0.26212211066975905</v>
      </c>
    </row>
    <row r="48" spans="2:4" ht="14.4" x14ac:dyDescent="0.3">
      <c r="B48" s="114" t="s">
        <v>70</v>
      </c>
      <c r="C48" s="55">
        <v>111986311.92959997</v>
      </c>
      <c r="D48" s="164">
        <f t="shared" si="3"/>
        <v>0.17026470372270294</v>
      </c>
    </row>
    <row r="49" spans="2:4" ht="14.4" x14ac:dyDescent="0.3">
      <c r="B49" s="114" t="s">
        <v>50</v>
      </c>
      <c r="C49" s="55">
        <v>51768705.490400068</v>
      </c>
      <c r="D49" s="164">
        <f t="shared" si="3"/>
        <v>7.8709470385737695E-2</v>
      </c>
    </row>
    <row r="50" spans="2:4" ht="14.4" x14ac:dyDescent="0.3">
      <c r="B50" s="114" t="s">
        <v>68</v>
      </c>
      <c r="C50" s="55">
        <v>47505375.739999987</v>
      </c>
      <c r="D50" s="164">
        <f t="shared" si="3"/>
        <v>7.2227476610637859E-2</v>
      </c>
    </row>
    <row r="51" spans="2:4" ht="14.4" x14ac:dyDescent="0.3">
      <c r="B51" s="114" t="s">
        <v>683</v>
      </c>
      <c r="C51" s="55">
        <v>19055902.210499976</v>
      </c>
      <c r="D51" s="164">
        <f t="shared" si="3"/>
        <v>2.897271539828241E-2</v>
      </c>
    </row>
    <row r="52" spans="2:4" ht="14.4" x14ac:dyDescent="0.3">
      <c r="B52" s="114" t="s">
        <v>77</v>
      </c>
      <c r="C52" s="55">
        <v>10704687.331599997</v>
      </c>
      <c r="D52" s="164">
        <f t="shared" si="3"/>
        <v>1.6275474971484363E-2</v>
      </c>
    </row>
    <row r="53" spans="2:4" ht="14.4" x14ac:dyDescent="0.3">
      <c r="B53" s="114" t="s">
        <v>75</v>
      </c>
      <c r="C53" s="55">
        <v>9387064.7201999985</v>
      </c>
      <c r="D53" s="164">
        <f t="shared" si="3"/>
        <v>1.427215313971095E-2</v>
      </c>
    </row>
    <row r="54" spans="2:4" ht="14.4" x14ac:dyDescent="0.3">
      <c r="B54" s="114" t="s">
        <v>534</v>
      </c>
      <c r="C54" s="55">
        <v>657718889.94670022</v>
      </c>
      <c r="D54" s="164">
        <f>C54/$C$54</f>
        <v>1</v>
      </c>
    </row>
    <row r="55" spans="2:4" ht="14.4" x14ac:dyDescent="0.3">
      <c r="B55"/>
      <c r="C55"/>
    </row>
  </sheetData>
  <conditionalFormatting sqref="D22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D28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70"/>
  <sheetViews>
    <sheetView zoomScale="80" zoomScaleNormal="80" workbookViewId="0">
      <selection activeCell="D14" sqref="D14"/>
    </sheetView>
  </sheetViews>
  <sheetFormatPr baseColWidth="10" defaultColWidth="11.44140625" defaultRowHeight="13.8" x14ac:dyDescent="0.3"/>
  <cols>
    <col min="1" max="1" width="11.33203125" style="18" customWidth="1"/>
    <col min="2" max="2" width="40" style="21" bestFit="1" customWidth="1"/>
    <col min="3" max="3" width="22.33203125" style="18" bestFit="1" customWidth="1"/>
    <col min="4" max="4" width="16.6640625" style="19" bestFit="1" customWidth="1"/>
    <col min="5" max="5" width="18.88671875" style="18" customWidth="1"/>
    <col min="6" max="6" width="19.109375" style="18" customWidth="1"/>
    <col min="7" max="7" width="22" style="18" customWidth="1"/>
    <col min="8" max="16384" width="11.44140625" style="18"/>
  </cols>
  <sheetData>
    <row r="2" spans="1:6" s="20" customFormat="1" x14ac:dyDescent="0.3">
      <c r="B2" s="22" t="s">
        <v>585</v>
      </c>
      <c r="D2" s="47"/>
    </row>
    <row r="3" spans="1:6" ht="14.4" x14ac:dyDescent="0.3">
      <c r="B3" s="57" t="s">
        <v>224</v>
      </c>
      <c r="C3" s="27"/>
      <c r="D3" s="28"/>
    </row>
    <row r="4" spans="1:6" x14ac:dyDescent="0.3">
      <c r="B4" s="29" t="s">
        <v>137</v>
      </c>
      <c r="C4" s="20"/>
      <c r="D4" s="30">
        <f>SUM(D5:D18)</f>
        <v>2734131419.1930575</v>
      </c>
      <c r="E4" s="46"/>
    </row>
    <row r="5" spans="1:6" x14ac:dyDescent="0.3">
      <c r="A5" s="74">
        <v>1</v>
      </c>
      <c r="B5" s="32">
        <f>D5/$D$4</f>
        <v>2.3629454167689769E-2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SUMIFS('bbdd.5.final'!$Y:$Y,'bbdd.5.final'!$AA:$AA,A5,'bbdd.5.final'!$J:$J,"Opex")</f>
        <v>64606033.058262937</v>
      </c>
      <c r="F5" s="50"/>
    </row>
    <row r="6" spans="1:6" x14ac:dyDescent="0.3">
      <c r="A6" s="74">
        <f>A5+1</f>
        <v>2</v>
      </c>
      <c r="B6" s="32">
        <f t="shared" ref="B6:B18" si="0">D6/$D$4</f>
        <v>5.288699693984599E-4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SUMIFS('bbdd.5.final'!$Y:$Y,'bbdd.5.final'!$AA:$AA,A6,'bbdd.5.final'!$J:$J,"Opex")</f>
        <v>1446000</v>
      </c>
    </row>
    <row r="7" spans="1:6" x14ac:dyDescent="0.3">
      <c r="A7" s="74">
        <f t="shared" ref="A7:A18" si="1">A6+1</f>
        <v>3</v>
      </c>
      <c r="B7" s="32">
        <f t="shared" si="0"/>
        <v>1.6052518065482551E-3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SUMIFS('bbdd.5.final'!$Y:$Y,'bbdd.5.final'!$AA:$AA,A7,'bbdd.5.final'!$J:$J,"Opex")</f>
        <v>4388969.4000000004</v>
      </c>
    </row>
    <row r="8" spans="1:6" x14ac:dyDescent="0.3">
      <c r="A8" s="74">
        <f t="shared" si="1"/>
        <v>4</v>
      </c>
      <c r="B8" s="32">
        <f t="shared" si="0"/>
        <v>3.5692243582351865E-3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SUMIFS('bbdd.5.final'!$Y:$Y,'bbdd.5.final'!$AA:$AA,A8,'bbdd.5.final'!$J:$J,"Opex")</f>
        <v>9758728.4600000009</v>
      </c>
    </row>
    <row r="9" spans="1:6" x14ac:dyDescent="0.3">
      <c r="A9" s="74">
        <f t="shared" si="1"/>
        <v>5</v>
      </c>
      <c r="B9" s="32">
        <f t="shared" si="0"/>
        <v>2.7812533448901708E-2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SUMIFS('bbdd.5.final'!$Y:$Y,'bbdd.5.final'!$AA:$AA,A9,'bbdd.5.final'!$J:$J,"Opex")</f>
        <v>76043121.550000012</v>
      </c>
    </row>
    <row r="10" spans="1:6" x14ac:dyDescent="0.3">
      <c r="A10" s="74">
        <f t="shared" si="1"/>
        <v>6</v>
      </c>
      <c r="B10" s="32">
        <f t="shared" si="0"/>
        <v>0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SUMIFS('bbdd.5.final'!$Y:$Y,'bbdd.5.final'!$AA:$AA,A10,'bbdd.5.final'!$J:$J,"Opex")</f>
        <v>0</v>
      </c>
    </row>
    <row r="11" spans="1:6" x14ac:dyDescent="0.3">
      <c r="A11" s="74">
        <f t="shared" si="1"/>
        <v>7</v>
      </c>
      <c r="B11" s="32">
        <f t="shared" si="0"/>
        <v>9.2388990787631055E-3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SUMIFS('bbdd.5.final'!$Y:$Y,'bbdd.5.final'!$AA:$AA,A11,'bbdd.5.final'!$J:$J,"Opex")</f>
        <v>25260364.25</v>
      </c>
    </row>
    <row r="12" spans="1:6" x14ac:dyDescent="0.3">
      <c r="A12" s="74">
        <f t="shared" si="1"/>
        <v>8</v>
      </c>
      <c r="B12" s="32">
        <f t="shared" si="0"/>
        <v>0.83536567419063279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SUMIFS('bbdd.5.final'!$Y:$Y,'bbdd.5.final'!$AA:$AA,A12,'bbdd.5.final'!$J:$J,"Opex")</f>
        <v>2283999536.3200002</v>
      </c>
    </row>
    <row r="13" spans="1:6" x14ac:dyDescent="0.3">
      <c r="A13" s="74">
        <f t="shared" si="1"/>
        <v>9</v>
      </c>
      <c r="B13" s="32">
        <f t="shared" si="0"/>
        <v>1.4884401866831567E-3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SUMIFS('bbdd.5.final'!$Y:$Y,'bbdd.5.final'!$AA:$AA,A13,'bbdd.5.final'!$J:$J,"Opex")</f>
        <v>4069591.0799999987</v>
      </c>
    </row>
    <row r="14" spans="1:6" x14ac:dyDescent="0.3">
      <c r="A14" s="74">
        <f t="shared" si="1"/>
        <v>10</v>
      </c>
      <c r="B14" s="32">
        <f t="shared" si="0"/>
        <v>7.3042215222315632E-2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SUMIFS('bbdd.5.final'!$Y:$Y,'bbdd.5.final'!$AA:$AA,A14,'bbdd.5.final'!$J:$J,"Opex")</f>
        <v>199707015.56679457</v>
      </c>
    </row>
    <row r="15" spans="1:6" x14ac:dyDescent="0.3">
      <c r="A15" s="74">
        <f t="shared" si="1"/>
        <v>11</v>
      </c>
      <c r="B15" s="32">
        <f t="shared" si="0"/>
        <v>4.1443728419405195E-4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SUMIFS('bbdd.5.final'!$Y:$Y,'bbdd.5.final'!$AA:$AA,A15,'bbdd.5.final'!$J:$J,"Opex")</f>
        <v>1133125.9999999998</v>
      </c>
    </row>
    <row r="16" spans="1:6" x14ac:dyDescent="0.3">
      <c r="A16" s="74">
        <f t="shared" si="1"/>
        <v>12</v>
      </c>
      <c r="B16" s="32">
        <f t="shared" si="0"/>
        <v>1.8620529226435539E-3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SUMIFS('bbdd.5.final'!$Y:$Y,'bbdd.5.final'!$AA:$AA,A16,'bbdd.5.final'!$J:$J,"Opex")</f>
        <v>5091097.4000000004</v>
      </c>
    </row>
    <row r="17" spans="1:5" x14ac:dyDescent="0.3">
      <c r="A17" s="74">
        <f t="shared" si="1"/>
        <v>13</v>
      </c>
      <c r="B17" s="32">
        <f t="shared" si="0"/>
        <v>2.1442947363994356E-2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SUMIFS('bbdd.5.final'!$Y:$Y,'bbdd.5.final'!$AA:$AA,A17,'bbdd.5.final'!$J:$J,"Opex")</f>
        <v>58627836.107999921</v>
      </c>
    </row>
    <row r="18" spans="1:5" x14ac:dyDescent="0.3">
      <c r="A18" s="74">
        <f t="shared" si="1"/>
        <v>14</v>
      </c>
      <c r="B18" s="32">
        <f t="shared" si="0"/>
        <v>0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SUMIFS('bbdd.5.final'!$Y:$Y,'bbdd.5.final'!$AA:$AA,A18,'bbdd.5.final'!$J:$J,"Opex")</f>
        <v>0</v>
      </c>
    </row>
    <row r="19" spans="1:5" x14ac:dyDescent="0.3">
      <c r="A19" s="74"/>
      <c r="B19" s="32"/>
      <c r="D19" s="33"/>
    </row>
    <row r="20" spans="1:5" x14ac:dyDescent="0.3">
      <c r="B20" s="29" t="s">
        <v>154</v>
      </c>
      <c r="C20" s="20"/>
      <c r="D20" s="30">
        <f>SUM(BBDD_INGRESOS_FINAL!$O:$O)</f>
        <v>3178608349.6877694</v>
      </c>
    </row>
    <row r="21" spans="1:5" x14ac:dyDescent="0.3">
      <c r="B21" s="36"/>
      <c r="C21" s="37"/>
      <c r="D21" s="38"/>
    </row>
    <row r="22" spans="1:5" x14ac:dyDescent="0.3">
      <c r="B22" s="40" t="s">
        <v>158</v>
      </c>
      <c r="C22" s="41"/>
      <c r="D22" s="42">
        <f>D20-D4</f>
        <v>444476930.49471188</v>
      </c>
    </row>
    <row r="23" spans="1:5" x14ac:dyDescent="0.3">
      <c r="B23" s="34"/>
      <c r="D23" s="39"/>
    </row>
    <row r="24" spans="1:5" x14ac:dyDescent="0.3">
      <c r="B24" s="29" t="s">
        <v>157</v>
      </c>
      <c r="C24" s="21"/>
      <c r="D24" s="30">
        <f>SUMIFS('bbdd.5.final'!$Y:$Y,'bbdd.5.final'!$J:$J,"Capex")</f>
        <v>187812512.88</v>
      </c>
    </row>
    <row r="25" spans="1:5" x14ac:dyDescent="0.3">
      <c r="B25" s="34"/>
      <c r="D25" s="47"/>
    </row>
    <row r="26" spans="1:5" x14ac:dyDescent="0.3">
      <c r="A26" s="21"/>
      <c r="B26" s="29" t="s">
        <v>312</v>
      </c>
      <c r="D26" s="30">
        <f>SUMIFS('bbdd.5.final'!$Y:$Y,'bbdd.5.final'!$J:$J,"Deuda")</f>
        <v>1511155.8499999999</v>
      </c>
      <c r="E26" s="21"/>
    </row>
    <row r="27" spans="1:5" x14ac:dyDescent="0.3">
      <c r="B27" s="34"/>
      <c r="D27" s="39"/>
    </row>
    <row r="28" spans="1:5" x14ac:dyDescent="0.3">
      <c r="B28" s="40" t="s">
        <v>313</v>
      </c>
      <c r="C28" s="41"/>
      <c r="D28" s="56">
        <f>D22-D24-D26</f>
        <v>255153261.76471189</v>
      </c>
    </row>
    <row r="31" spans="1:5" x14ac:dyDescent="0.3">
      <c r="B31" s="21" t="s">
        <v>154</v>
      </c>
    </row>
    <row r="32" spans="1:5" ht="14.4" x14ac:dyDescent="0.3">
      <c r="B32" s="165" t="s">
        <v>754</v>
      </c>
      <c r="C32" t="s">
        <v>1155</v>
      </c>
      <c r="D32" t="s">
        <v>586</v>
      </c>
    </row>
    <row r="33" spans="2:4" ht="14.4" x14ac:dyDescent="0.3">
      <c r="B33" s="162" t="s">
        <v>80</v>
      </c>
      <c r="C33" s="172">
        <v>5</v>
      </c>
      <c r="D33" s="163">
        <v>2333449730.3039999</v>
      </c>
    </row>
    <row r="34" spans="2:4" ht="14.4" x14ac:dyDescent="0.3">
      <c r="B34" s="162" t="s">
        <v>68</v>
      </c>
      <c r="C34" s="172">
        <v>7</v>
      </c>
      <c r="D34" s="163">
        <v>342019304.63999999</v>
      </c>
    </row>
    <row r="35" spans="2:4" ht="14.4" x14ac:dyDescent="0.3">
      <c r="B35" s="162" t="s">
        <v>66</v>
      </c>
      <c r="C35" s="172">
        <v>3</v>
      </c>
      <c r="D35" s="163">
        <v>190052421.29828236</v>
      </c>
    </row>
    <row r="36" spans="2:4" ht="14.4" x14ac:dyDescent="0.3">
      <c r="B36" s="162" t="s">
        <v>70</v>
      </c>
      <c r="C36" s="172">
        <v>8</v>
      </c>
      <c r="D36" s="163">
        <v>126112621.31200001</v>
      </c>
    </row>
    <row r="37" spans="2:4" ht="14.4" x14ac:dyDescent="0.3">
      <c r="B37" s="162" t="s">
        <v>72</v>
      </c>
      <c r="C37" s="172">
        <v>1</v>
      </c>
      <c r="D37" s="163">
        <v>103041699.36</v>
      </c>
    </row>
    <row r="38" spans="2:4" ht="14.4" x14ac:dyDescent="0.3">
      <c r="B38" s="162" t="s">
        <v>50</v>
      </c>
      <c r="C38" s="172">
        <v>6</v>
      </c>
      <c r="D38" s="163">
        <v>44708355.280000001</v>
      </c>
    </row>
    <row r="39" spans="2:4" ht="14.4" x14ac:dyDescent="0.3">
      <c r="B39" s="162" t="s">
        <v>77</v>
      </c>
      <c r="C39" s="172">
        <v>2</v>
      </c>
      <c r="D39" s="163">
        <v>22440068.927999999</v>
      </c>
    </row>
    <row r="40" spans="2:4" ht="14.4" x14ac:dyDescent="0.3">
      <c r="B40" s="162" t="s">
        <v>63</v>
      </c>
      <c r="C40" s="172">
        <v>4</v>
      </c>
      <c r="D40" s="163">
        <v>15491940.9912476</v>
      </c>
    </row>
    <row r="41" spans="2:4" ht="14.4" x14ac:dyDescent="0.3">
      <c r="B41" s="162" t="s">
        <v>75</v>
      </c>
      <c r="C41" s="172">
        <v>10</v>
      </c>
      <c r="D41" s="163">
        <v>1292207.5742400005</v>
      </c>
    </row>
    <row r="42" spans="2:4" ht="14.4" x14ac:dyDescent="0.3">
      <c r="B42" s="114" t="s">
        <v>534</v>
      </c>
      <c r="C42" s="121">
        <v>10</v>
      </c>
      <c r="D42" s="169">
        <v>3178608349.6877708</v>
      </c>
    </row>
    <row r="43" spans="2:4" ht="14.4" x14ac:dyDescent="0.3">
      <c r="B43" s="160" t="s">
        <v>23</v>
      </c>
      <c r="C43" s="115" t="s">
        <v>137</v>
      </c>
    </row>
    <row r="44" spans="2:4" ht="12" customHeight="1" x14ac:dyDescent="0.3">
      <c r="B44" s="21" t="s">
        <v>1158</v>
      </c>
      <c r="D44" s="18"/>
    </row>
    <row r="45" spans="2:4" ht="14.4" collapsed="1" x14ac:dyDescent="0.3">
      <c r="B45" s="160" t="s">
        <v>754</v>
      </c>
      <c r="C45" s="115" t="s">
        <v>1156</v>
      </c>
      <c r="D45" s="115" t="s">
        <v>1157</v>
      </c>
    </row>
    <row r="46" spans="2:4" ht="14.4" x14ac:dyDescent="0.3">
      <c r="B46" s="162" t="s">
        <v>80</v>
      </c>
      <c r="C46" s="115">
        <v>5</v>
      </c>
      <c r="D46" s="177">
        <v>2310387381.9300861</v>
      </c>
    </row>
    <row r="47" spans="2:4" ht="14.4" x14ac:dyDescent="0.3">
      <c r="B47" s="162" t="s">
        <v>72</v>
      </c>
      <c r="C47" s="115">
        <v>1</v>
      </c>
      <c r="D47" s="177">
        <v>148106928.43120682</v>
      </c>
    </row>
    <row r="48" spans="2:4" ht="14.4" x14ac:dyDescent="0.3">
      <c r="B48" s="162" t="s">
        <v>70</v>
      </c>
      <c r="C48" s="115">
        <v>8</v>
      </c>
      <c r="D48" s="177">
        <v>110716677.02621169</v>
      </c>
    </row>
    <row r="49" spans="2:6" ht="14.4" x14ac:dyDescent="0.3">
      <c r="B49" s="162" t="s">
        <v>50</v>
      </c>
      <c r="C49" s="115">
        <v>6</v>
      </c>
      <c r="D49" s="177">
        <v>51486939.78586258</v>
      </c>
    </row>
    <row r="50" spans="2:6" ht="14.4" x14ac:dyDescent="0.3">
      <c r="B50" s="162" t="s">
        <v>68</v>
      </c>
      <c r="C50" s="115">
        <v>7</v>
      </c>
      <c r="D50" s="177">
        <v>41966910.270200588</v>
      </c>
    </row>
    <row r="51" spans="2:6" ht="14.4" x14ac:dyDescent="0.3">
      <c r="B51" s="162" t="s">
        <v>682</v>
      </c>
      <c r="C51" s="115">
        <v>3</v>
      </c>
      <c r="D51" s="177">
        <v>32566130.480778974</v>
      </c>
    </row>
    <row r="52" spans="2:6" ht="14.4" x14ac:dyDescent="0.3">
      <c r="B52" s="162" t="s">
        <v>683</v>
      </c>
      <c r="C52" s="115">
        <v>4</v>
      </c>
      <c r="D52" s="177">
        <v>18958267.269154716</v>
      </c>
    </row>
    <row r="53" spans="2:6" ht="14.4" x14ac:dyDescent="0.3">
      <c r="B53" s="162" t="s">
        <v>77</v>
      </c>
      <c r="C53" s="115">
        <v>2</v>
      </c>
      <c r="D53" s="177">
        <v>10563263.16579636</v>
      </c>
    </row>
    <row r="54" spans="2:6" ht="14.4" x14ac:dyDescent="0.3">
      <c r="B54" s="162" t="s">
        <v>75</v>
      </c>
      <c r="C54" s="115">
        <v>10</v>
      </c>
      <c r="D54" s="177">
        <v>9378920.8337576538</v>
      </c>
    </row>
    <row r="55" spans="2:6" ht="14.4" x14ac:dyDescent="0.3">
      <c r="B55" s="162" t="s">
        <v>181</v>
      </c>
      <c r="C55" s="115">
        <v>9</v>
      </c>
      <c r="D55" s="177">
        <v>0</v>
      </c>
    </row>
    <row r="56" spans="2:6" ht="14.4" x14ac:dyDescent="0.3">
      <c r="B56" s="162" t="s">
        <v>534</v>
      </c>
      <c r="C56" s="115">
        <v>10</v>
      </c>
      <c r="D56" s="177">
        <v>2734131419.1930532</v>
      </c>
    </row>
    <row r="57" spans="2:6" ht="14.4" x14ac:dyDescent="0.3">
      <c r="B57"/>
      <c r="C57"/>
    </row>
    <row r="58" spans="2:6" ht="14.4" x14ac:dyDescent="0.3">
      <c r="B58"/>
      <c r="C58"/>
    </row>
    <row r="59" spans="2:6" ht="14.4" x14ac:dyDescent="0.3">
      <c r="B59"/>
      <c r="C59"/>
    </row>
    <row r="60" spans="2:6" ht="14.4" x14ac:dyDescent="0.3">
      <c r="B60" s="115" t="s">
        <v>58</v>
      </c>
      <c r="C60" s="115" t="s">
        <v>502</v>
      </c>
      <c r="D60" s="161" t="s">
        <v>154</v>
      </c>
      <c r="E60" s="173" t="s">
        <v>1158</v>
      </c>
      <c r="F60" s="173" t="s">
        <v>155</v>
      </c>
    </row>
    <row r="61" spans="2:6" ht="14.4" x14ac:dyDescent="0.3">
      <c r="B61" s="162" t="s">
        <v>80</v>
      </c>
      <c r="C61" s="173">
        <f>_xlfn.XLOOKUP(B61,$B$46:$B$55,$C$46:$C$55)</f>
        <v>5</v>
      </c>
      <c r="D61" s="174">
        <f>_xlfn.XLOOKUP(C61,$C$33:$C$41,$D$33:$D$41)</f>
        <v>2333449730.3039999</v>
      </c>
      <c r="E61" s="176">
        <f>_xlfn.XLOOKUP(C61,$C$46:$C$55,$D$46:$D$55)</f>
        <v>2310387381.9300861</v>
      </c>
      <c r="F61" s="175">
        <f>D61-E61</f>
        <v>23062348.373913765</v>
      </c>
    </row>
    <row r="62" spans="2:6" ht="14.4" x14ac:dyDescent="0.3">
      <c r="B62" s="162" t="s">
        <v>682</v>
      </c>
      <c r="C62" s="173">
        <f t="shared" ref="C62:C70" si="2">_xlfn.XLOOKUP(B62,$B$46:$B$55,$C$46:$C$55)</f>
        <v>3</v>
      </c>
      <c r="D62" s="174">
        <f t="shared" ref="D62:D69" si="3">_xlfn.XLOOKUP(C62,$C$33:$C$41,$D$33:$D$41)</f>
        <v>190052421.29828236</v>
      </c>
      <c r="E62" s="174">
        <f t="shared" ref="E62:E70" si="4">_xlfn.XLOOKUP(C62,$C$46:$C$55,$D$46:$D$55)</f>
        <v>32566130.480778974</v>
      </c>
      <c r="F62" s="175">
        <f t="shared" ref="F62:F70" si="5">D62-E62</f>
        <v>157486290.81750339</v>
      </c>
    </row>
    <row r="63" spans="2:6" ht="14.4" x14ac:dyDescent="0.3">
      <c r="B63" s="162" t="s">
        <v>72</v>
      </c>
      <c r="C63" s="173">
        <f t="shared" si="2"/>
        <v>1</v>
      </c>
      <c r="D63" s="174">
        <f t="shared" si="3"/>
        <v>103041699.36</v>
      </c>
      <c r="E63" s="174">
        <f t="shared" si="4"/>
        <v>148106928.43120682</v>
      </c>
      <c r="F63" s="175">
        <f t="shared" si="5"/>
        <v>-45065229.071206823</v>
      </c>
    </row>
    <row r="64" spans="2:6" ht="14.4" x14ac:dyDescent="0.3">
      <c r="B64" s="162" t="s">
        <v>70</v>
      </c>
      <c r="C64" s="173">
        <f t="shared" si="2"/>
        <v>8</v>
      </c>
      <c r="D64" s="174">
        <f t="shared" si="3"/>
        <v>126112621.31200001</v>
      </c>
      <c r="E64" s="174">
        <f t="shared" si="4"/>
        <v>110716677.02621169</v>
      </c>
      <c r="F64" s="175">
        <f t="shared" si="5"/>
        <v>15395944.285788313</v>
      </c>
    </row>
    <row r="65" spans="2:6" ht="14.4" x14ac:dyDescent="0.3">
      <c r="B65" s="162" t="s">
        <v>50</v>
      </c>
      <c r="C65" s="173">
        <f t="shared" si="2"/>
        <v>6</v>
      </c>
      <c r="D65" s="174">
        <f t="shared" si="3"/>
        <v>44708355.280000001</v>
      </c>
      <c r="E65" s="174">
        <f t="shared" si="4"/>
        <v>51486939.78586258</v>
      </c>
      <c r="F65" s="175">
        <f t="shared" si="5"/>
        <v>-6778584.5058625787</v>
      </c>
    </row>
    <row r="66" spans="2:6" ht="14.4" x14ac:dyDescent="0.3">
      <c r="B66" s="162" t="s">
        <v>68</v>
      </c>
      <c r="C66" s="173">
        <f t="shared" si="2"/>
        <v>7</v>
      </c>
      <c r="D66" s="174">
        <f t="shared" si="3"/>
        <v>342019304.63999999</v>
      </c>
      <c r="E66" s="174">
        <f t="shared" si="4"/>
        <v>41966910.270200588</v>
      </c>
      <c r="F66" s="175">
        <f t="shared" si="5"/>
        <v>300052394.36979938</v>
      </c>
    </row>
    <row r="67" spans="2:6" ht="14.4" x14ac:dyDescent="0.3">
      <c r="B67" s="162" t="s">
        <v>683</v>
      </c>
      <c r="C67" s="173">
        <f t="shared" si="2"/>
        <v>4</v>
      </c>
      <c r="D67" s="174">
        <f t="shared" si="3"/>
        <v>15491940.9912476</v>
      </c>
      <c r="E67" s="174">
        <f t="shared" si="4"/>
        <v>18958267.269154716</v>
      </c>
      <c r="F67" s="175">
        <f t="shared" si="5"/>
        <v>-3466326.2779071163</v>
      </c>
    </row>
    <row r="68" spans="2:6" ht="14.4" x14ac:dyDescent="0.3">
      <c r="B68" s="162" t="s">
        <v>75</v>
      </c>
      <c r="C68" s="173">
        <f t="shared" si="2"/>
        <v>10</v>
      </c>
      <c r="D68" s="174">
        <f t="shared" si="3"/>
        <v>1292207.5742400005</v>
      </c>
      <c r="E68" s="174">
        <f t="shared" si="4"/>
        <v>9378920.8337576538</v>
      </c>
      <c r="F68" s="175">
        <f t="shared" si="5"/>
        <v>-8086713.2595176529</v>
      </c>
    </row>
    <row r="69" spans="2:6" ht="14.4" x14ac:dyDescent="0.3">
      <c r="B69" s="162" t="s">
        <v>77</v>
      </c>
      <c r="C69" s="173">
        <f t="shared" si="2"/>
        <v>2</v>
      </c>
      <c r="D69" s="174">
        <f t="shared" si="3"/>
        <v>22440068.927999999</v>
      </c>
      <c r="E69" s="174">
        <f t="shared" si="4"/>
        <v>10563263.16579636</v>
      </c>
      <c r="F69" s="175">
        <f t="shared" si="5"/>
        <v>11876805.762203639</v>
      </c>
    </row>
    <row r="70" spans="2:6" ht="14.4" x14ac:dyDescent="0.3">
      <c r="B70" s="162" t="s">
        <v>181</v>
      </c>
      <c r="C70" s="173">
        <f t="shared" si="2"/>
        <v>9</v>
      </c>
      <c r="D70" s="174">
        <f>_xlfn.XLOOKUP(C70,$C$33:$C$41,$D$33:$D$41,0)</f>
        <v>0</v>
      </c>
      <c r="E70" s="174">
        <f t="shared" si="4"/>
        <v>0</v>
      </c>
      <c r="F70" s="175">
        <f t="shared" si="5"/>
        <v>0</v>
      </c>
    </row>
  </sheetData>
  <conditionalFormatting sqref="D22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D2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F61:F7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baseColWidth="10" defaultColWidth="8.88671875" defaultRowHeight="14.4" x14ac:dyDescent="0.3"/>
  <cols>
    <col min="1" max="2" width="54.33203125" customWidth="1"/>
    <col min="3" max="3" width="37.44140625" style="52" customWidth="1"/>
    <col min="4" max="4" width="87.109375" customWidth="1"/>
  </cols>
  <sheetData>
    <row r="1" spans="1:5" x14ac:dyDescent="0.3">
      <c r="C1" s="52" t="s">
        <v>162</v>
      </c>
      <c r="D1" t="s">
        <v>163</v>
      </c>
    </row>
    <row r="2" spans="1:5" x14ac:dyDescent="0.3">
      <c r="A2" t="s">
        <v>164</v>
      </c>
      <c r="B2" t="str">
        <f>_xlfn.CONCAT("RRHH-",A2)</f>
        <v>RRHH-ADMINISTRACION</v>
      </c>
      <c r="C2" s="52">
        <v>67124149</v>
      </c>
      <c r="D2" t="s">
        <v>165</v>
      </c>
      <c r="E2" t="s">
        <v>35</v>
      </c>
    </row>
    <row r="3" spans="1:5" x14ac:dyDescent="0.3">
      <c r="A3" t="s">
        <v>166</v>
      </c>
      <c r="B3" t="str">
        <f t="shared" ref="B3:B21" si="0">_xlfn.CONCAT("RRHH-",A3)</f>
        <v>RRHH-INTENDENCIA</v>
      </c>
      <c r="C3" s="52">
        <v>9375237.7248999998</v>
      </c>
      <c r="D3" t="s">
        <v>167</v>
      </c>
      <c r="E3" t="s">
        <v>35</v>
      </c>
    </row>
    <row r="4" spans="1:5" x14ac:dyDescent="0.3">
      <c r="A4" t="s">
        <v>168</v>
      </c>
      <c r="B4" t="str">
        <f t="shared" si="0"/>
        <v>RRHH-LABORATORIO</v>
      </c>
      <c r="C4" s="52">
        <v>12249965.7249</v>
      </c>
      <c r="D4" t="s">
        <v>169</v>
      </c>
      <c r="E4" t="s">
        <v>35</v>
      </c>
    </row>
    <row r="5" spans="1:5" x14ac:dyDescent="0.3">
      <c r="A5" t="s">
        <v>13</v>
      </c>
      <c r="B5" t="str">
        <f t="shared" si="0"/>
        <v>RRHH-LOGISTICA</v>
      </c>
      <c r="C5" s="52">
        <v>6459899.7248999998</v>
      </c>
      <c r="D5" t="s">
        <v>170</v>
      </c>
      <c r="E5" t="s">
        <v>35</v>
      </c>
    </row>
    <row r="6" spans="1:5" x14ac:dyDescent="0.3">
      <c r="A6" t="s">
        <v>42</v>
      </c>
      <c r="B6" t="str">
        <f t="shared" si="0"/>
        <v>RRHH-MANTENIMIENTO</v>
      </c>
      <c r="C6" s="52">
        <v>7742399.7248999998</v>
      </c>
      <c r="D6" t="s">
        <v>171</v>
      </c>
      <c r="E6" t="s">
        <v>35</v>
      </c>
    </row>
    <row r="7" spans="1:5" x14ac:dyDescent="0.3">
      <c r="A7" t="s">
        <v>50</v>
      </c>
      <c r="B7" t="str">
        <f t="shared" si="0"/>
        <v>RRHH-NFU</v>
      </c>
      <c r="C7" s="52">
        <v>29572095.424899999</v>
      </c>
      <c r="D7" t="s">
        <v>172</v>
      </c>
      <c r="E7" t="s">
        <v>39</v>
      </c>
    </row>
    <row r="8" spans="1:5" x14ac:dyDescent="0.3">
      <c r="A8" t="s">
        <v>173</v>
      </c>
      <c r="B8" t="str">
        <f t="shared" si="0"/>
        <v>RRHH-PORTERIA</v>
      </c>
      <c r="C8" s="52">
        <v>10797310.7249</v>
      </c>
      <c r="D8" t="s">
        <v>174</v>
      </c>
      <c r="E8" t="s">
        <v>35</v>
      </c>
    </row>
    <row r="9" spans="1:5" x14ac:dyDescent="0.3">
      <c r="A9" t="s">
        <v>175</v>
      </c>
      <c r="B9" t="str">
        <f t="shared" si="0"/>
        <v>RRHH-COMPOST Y FERTILIZANTES</v>
      </c>
      <c r="C9" s="52">
        <v>1833599.1248999999</v>
      </c>
      <c r="D9" t="s">
        <v>176</v>
      </c>
      <c r="E9" t="s">
        <v>38</v>
      </c>
    </row>
    <row r="10" spans="1:5" x14ac:dyDescent="0.3">
      <c r="A10" t="s">
        <v>177</v>
      </c>
      <c r="B10" t="str">
        <f t="shared" si="0"/>
        <v>RRHH-CEREAL Y POLVILLO</v>
      </c>
      <c r="C10" s="52">
        <v>0</v>
      </c>
      <c r="D10" t="s">
        <v>178</v>
      </c>
      <c r="E10" t="s">
        <v>41</v>
      </c>
    </row>
    <row r="11" spans="1:5" x14ac:dyDescent="0.3">
      <c r="A11" t="s">
        <v>179</v>
      </c>
      <c r="B11" t="str">
        <f t="shared" si="0"/>
        <v>RRHH-TALLER MECANICO</v>
      </c>
      <c r="C11" s="52">
        <v>6300478.7248999998</v>
      </c>
      <c r="D11" t="s">
        <v>180</v>
      </c>
      <c r="E11" t="s">
        <v>35</v>
      </c>
    </row>
    <row r="12" spans="1:5" x14ac:dyDescent="0.3">
      <c r="A12" t="s">
        <v>181</v>
      </c>
      <c r="B12" t="str">
        <f t="shared" si="0"/>
        <v>RRHH-TIERRAS FILTRANTES</v>
      </c>
      <c r="C12" s="52">
        <v>0</v>
      </c>
      <c r="D12" t="s">
        <v>182</v>
      </c>
      <c r="E12" t="s">
        <v>41</v>
      </c>
    </row>
    <row r="13" spans="1:5" x14ac:dyDescent="0.3">
      <c r="A13" t="s">
        <v>183</v>
      </c>
      <c r="B13" t="str">
        <f t="shared" si="0"/>
        <v>RRHH-VIGILANCIA</v>
      </c>
      <c r="C13" s="52">
        <v>6294101.7248999998</v>
      </c>
      <c r="D13" t="s">
        <v>184</v>
      </c>
      <c r="E13" t="s">
        <v>35</v>
      </c>
    </row>
    <row r="14" spans="1:5" x14ac:dyDescent="0.3">
      <c r="A14" t="s">
        <v>185</v>
      </c>
      <c r="B14" t="str">
        <f t="shared" si="0"/>
        <v>RRHH-RECEP. DESPACHO Y FORM</v>
      </c>
      <c r="C14" s="52">
        <v>22159762.9749</v>
      </c>
      <c r="D14" t="s">
        <v>186</v>
      </c>
      <c r="E14" t="s">
        <v>83</v>
      </c>
    </row>
    <row r="15" spans="1:5" x14ac:dyDescent="0.3">
      <c r="A15" t="s">
        <v>187</v>
      </c>
      <c r="B15" t="str">
        <f t="shared" si="0"/>
        <v>RRHH-REACTOR</v>
      </c>
      <c r="C15" s="52">
        <v>19090428.7249</v>
      </c>
      <c r="D15" t="s">
        <v>188</v>
      </c>
      <c r="E15" t="s">
        <v>45</v>
      </c>
    </row>
    <row r="16" spans="1:5" x14ac:dyDescent="0.3">
      <c r="A16" t="s">
        <v>72</v>
      </c>
      <c r="B16" t="str">
        <f t="shared" si="0"/>
        <v>RRHH-BACHAS</v>
      </c>
      <c r="C16" s="52">
        <v>3838234.7248999998</v>
      </c>
      <c r="D16" t="s">
        <v>189</v>
      </c>
      <c r="E16" t="s">
        <v>43</v>
      </c>
    </row>
    <row r="17" spans="1:5" x14ac:dyDescent="0.3">
      <c r="A17" t="s">
        <v>68</v>
      </c>
      <c r="B17" t="str">
        <f t="shared" si="0"/>
        <v>RRHH-PILETAS</v>
      </c>
      <c r="C17" s="52">
        <v>14217670.7249</v>
      </c>
      <c r="D17" t="s">
        <v>190</v>
      </c>
      <c r="E17" t="s">
        <v>40</v>
      </c>
    </row>
    <row r="18" spans="1:5" x14ac:dyDescent="0.3">
      <c r="A18" t="s">
        <v>191</v>
      </c>
      <c r="B18" t="str">
        <f t="shared" si="0"/>
        <v>RRHH-DISPOSICION FINAL DE R. SOLIDOS</v>
      </c>
      <c r="C18" s="52">
        <v>4563053.6249000002</v>
      </c>
      <c r="D18" t="s">
        <v>192</v>
      </c>
      <c r="E18" t="s">
        <v>46</v>
      </c>
    </row>
    <row r="19" spans="1:5" x14ac:dyDescent="0.3">
      <c r="A19" t="s">
        <v>193</v>
      </c>
      <c r="B19" t="str">
        <f t="shared" si="0"/>
        <v>RRHH-DISPOSICION FINAL DE R. LIQUIDOS</v>
      </c>
      <c r="C19" s="52">
        <v>8128522.4748999998</v>
      </c>
      <c r="D19" t="s">
        <v>194</v>
      </c>
      <c r="E19" s="51" t="s">
        <v>83</v>
      </c>
    </row>
    <row r="20" spans="1:5" x14ac:dyDescent="0.3">
      <c r="A20" t="s">
        <v>195</v>
      </c>
      <c r="B20" t="str">
        <f t="shared" si="0"/>
        <v>RRHH-SECADO</v>
      </c>
      <c r="C20" s="52">
        <v>0</v>
      </c>
      <c r="D20" t="s">
        <v>196</v>
      </c>
      <c r="E20" t="s">
        <v>41</v>
      </c>
    </row>
    <row r="21" spans="1:5" x14ac:dyDescent="0.3">
      <c r="A21" t="s">
        <v>197</v>
      </c>
      <c r="B21" t="str">
        <f t="shared" si="0"/>
        <v>RRHH-SALES</v>
      </c>
      <c r="C21" s="52">
        <v>0</v>
      </c>
      <c r="D21" t="s">
        <v>198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baseColWidth="10" defaultColWidth="8.88671875" defaultRowHeight="14.4" x14ac:dyDescent="0.3"/>
  <cols>
    <col min="1" max="1" width="30.33203125" customWidth="1"/>
  </cols>
  <sheetData>
    <row r="1" spans="1:3" x14ac:dyDescent="0.3">
      <c r="A1" t="s">
        <v>110</v>
      </c>
      <c r="B1" t="s">
        <v>446</v>
      </c>
      <c r="C1" t="s">
        <v>447</v>
      </c>
    </row>
    <row r="2" spans="1:3" x14ac:dyDescent="0.3">
      <c r="A2" s="72" t="s">
        <v>164</v>
      </c>
      <c r="B2" t="s">
        <v>29</v>
      </c>
      <c r="C2" t="s">
        <v>27</v>
      </c>
    </row>
    <row r="3" spans="1:3" x14ac:dyDescent="0.3">
      <c r="A3" s="72" t="s">
        <v>166</v>
      </c>
      <c r="B3" t="s">
        <v>29</v>
      </c>
      <c r="C3" t="s">
        <v>27</v>
      </c>
    </row>
    <row r="4" spans="1:3" x14ac:dyDescent="0.3">
      <c r="A4" s="72" t="s">
        <v>187</v>
      </c>
      <c r="B4" t="s">
        <v>26</v>
      </c>
      <c r="C4" t="s">
        <v>30</v>
      </c>
    </row>
    <row r="5" spans="1:3" x14ac:dyDescent="0.3">
      <c r="A5" s="72" t="s">
        <v>50</v>
      </c>
      <c r="B5" t="s">
        <v>26</v>
      </c>
      <c r="C5" t="s">
        <v>30</v>
      </c>
    </row>
    <row r="6" spans="1:3" x14ac:dyDescent="0.3">
      <c r="A6" s="72" t="s">
        <v>193</v>
      </c>
      <c r="B6" t="s">
        <v>26</v>
      </c>
      <c r="C6" t="s">
        <v>30</v>
      </c>
    </row>
    <row r="7" spans="1:3" x14ac:dyDescent="0.3">
      <c r="A7" s="72" t="s">
        <v>323</v>
      </c>
      <c r="B7" t="s">
        <v>29</v>
      </c>
      <c r="C7" t="s">
        <v>27</v>
      </c>
    </row>
    <row r="8" spans="1:3" x14ac:dyDescent="0.3">
      <c r="A8" s="72" t="s">
        <v>179</v>
      </c>
      <c r="B8" t="s">
        <v>29</v>
      </c>
      <c r="C8" t="s">
        <v>27</v>
      </c>
    </row>
    <row r="9" spans="1:3" x14ac:dyDescent="0.3">
      <c r="A9" s="72" t="s">
        <v>391</v>
      </c>
      <c r="B9" t="s">
        <v>26</v>
      </c>
      <c r="C9" t="s">
        <v>30</v>
      </c>
    </row>
    <row r="10" spans="1:3" x14ac:dyDescent="0.3">
      <c r="A10" s="72" t="s">
        <v>445</v>
      </c>
      <c r="B10" t="s">
        <v>26</v>
      </c>
      <c r="C10" t="s">
        <v>30</v>
      </c>
    </row>
    <row r="11" spans="1:3" x14ac:dyDescent="0.3">
      <c r="A11" s="72" t="s">
        <v>42</v>
      </c>
      <c r="B11" t="s">
        <v>29</v>
      </c>
      <c r="C11" t="s">
        <v>27</v>
      </c>
    </row>
    <row r="12" spans="1:3" x14ac:dyDescent="0.3">
      <c r="A12" s="72" t="s">
        <v>173</v>
      </c>
      <c r="B12" t="s">
        <v>29</v>
      </c>
      <c r="C12" t="s">
        <v>27</v>
      </c>
    </row>
    <row r="13" spans="1:3" x14ac:dyDescent="0.3">
      <c r="A13" s="72" t="s">
        <v>168</v>
      </c>
      <c r="B13" t="s">
        <v>29</v>
      </c>
      <c r="C13" t="s">
        <v>27</v>
      </c>
    </row>
    <row r="14" spans="1:3" x14ac:dyDescent="0.3">
      <c r="A14" s="72" t="s">
        <v>68</v>
      </c>
      <c r="B14" t="s">
        <v>26</v>
      </c>
      <c r="C14" t="s">
        <v>30</v>
      </c>
    </row>
    <row r="15" spans="1:3" x14ac:dyDescent="0.3">
      <c r="A15" s="72" t="s">
        <v>183</v>
      </c>
      <c r="B15" t="s">
        <v>29</v>
      </c>
      <c r="C15" t="s">
        <v>27</v>
      </c>
    </row>
    <row r="16" spans="1:3" x14ac:dyDescent="0.3">
      <c r="A16" s="72" t="s">
        <v>13</v>
      </c>
      <c r="B16" t="s">
        <v>26</v>
      </c>
      <c r="C16" t="s">
        <v>30</v>
      </c>
    </row>
    <row r="17" spans="1:3" x14ac:dyDescent="0.3">
      <c r="A17" s="72" t="s">
        <v>175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T271"/>
  <sheetViews>
    <sheetView topLeftCell="A244" workbookViewId="0">
      <selection activeCell="N1" sqref="A1:N271"/>
    </sheetView>
  </sheetViews>
  <sheetFormatPr baseColWidth="10" defaultColWidth="8.88671875" defaultRowHeight="14.4" x14ac:dyDescent="0.3"/>
  <cols>
    <col min="1" max="1" width="23" bestFit="1" customWidth="1"/>
    <col min="2" max="2" width="57.33203125" bestFit="1" customWidth="1"/>
    <col min="3" max="3" width="38.109375" bestFit="1" customWidth="1"/>
    <col min="4" max="4" width="15.6640625" bestFit="1" customWidth="1"/>
    <col min="5" max="5" width="81.109375" bestFit="1" customWidth="1"/>
    <col min="6" max="6" width="25" bestFit="1" customWidth="1"/>
    <col min="7" max="7" width="30.44140625" bestFit="1" customWidth="1"/>
    <col min="8" max="8" width="33.88671875" bestFit="1" customWidth="1"/>
    <col min="9" max="9" width="28.88671875" bestFit="1" customWidth="1"/>
    <col min="10" max="10" width="9.44140625" bestFit="1" customWidth="1"/>
    <col min="11" max="12" width="14.6640625" bestFit="1" customWidth="1"/>
    <col min="13" max="13" width="13.6640625" bestFit="1" customWidth="1"/>
    <col min="14" max="14" width="13.109375" bestFit="1" customWidth="1"/>
    <col min="15" max="15" width="17.6640625" bestFit="1" customWidth="1"/>
    <col min="16" max="16" width="5.109375" bestFit="1" customWidth="1"/>
    <col min="17" max="17" width="29.109375" bestFit="1" customWidth="1"/>
    <col min="18" max="18" width="41.5546875" bestFit="1" customWidth="1"/>
    <col min="19" max="19" width="5" bestFit="1" customWidth="1"/>
    <col min="20" max="20" width="15.6640625" bestFit="1" customWidth="1"/>
    <col min="21" max="21" width="12" bestFit="1" customWidth="1"/>
    <col min="22" max="22" width="5" bestFit="1" customWidth="1"/>
    <col min="23" max="23" width="12" customWidth="1"/>
    <col min="24" max="24" width="12" bestFit="1" customWidth="1"/>
    <col min="25" max="25" width="28.44140625" bestFit="1" customWidth="1"/>
    <col min="26" max="26" width="5.44140625" bestFit="1" customWidth="1"/>
    <col min="27" max="27" width="5" bestFit="1" customWidth="1"/>
    <col min="28" max="28" width="11.6640625" bestFit="1" customWidth="1"/>
    <col min="29" max="29" width="5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s="178" t="s">
        <v>58</v>
      </c>
      <c r="O1" t="s">
        <v>48</v>
      </c>
      <c r="P1" t="s">
        <v>478</v>
      </c>
      <c r="Q1" t="s">
        <v>1159</v>
      </c>
      <c r="R1" t="s">
        <v>755</v>
      </c>
      <c r="S1" t="s">
        <v>533</v>
      </c>
      <c r="T1" t="s">
        <v>543</v>
      </c>
    </row>
    <row r="2" spans="1:20" x14ac:dyDescent="0.3">
      <c r="A2" s="5">
        <v>46081</v>
      </c>
      <c r="B2" t="s">
        <v>531</v>
      </c>
      <c r="C2" t="s">
        <v>780</v>
      </c>
      <c r="D2" s="8">
        <v>-1900425527.28</v>
      </c>
      <c r="E2" t="s">
        <v>476</v>
      </c>
      <c r="F2">
        <v>1403.96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N2" t="s">
        <v>34</v>
      </c>
      <c r="O2" t="s">
        <v>492</v>
      </c>
      <c r="P2">
        <v>1432</v>
      </c>
      <c r="Q2" t="s">
        <v>80</v>
      </c>
      <c r="R2" t="s">
        <v>476</v>
      </c>
    </row>
    <row r="3" spans="1:20" x14ac:dyDescent="0.3">
      <c r="A3" s="5">
        <v>46081</v>
      </c>
      <c r="B3" t="s">
        <v>531</v>
      </c>
      <c r="C3" t="s">
        <v>778</v>
      </c>
      <c r="D3" s="8">
        <v>-114596583.68000001</v>
      </c>
      <c r="E3" t="s">
        <v>474</v>
      </c>
      <c r="F3">
        <v>86.96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N3" t="s">
        <v>34</v>
      </c>
      <c r="O3" t="s">
        <v>492</v>
      </c>
      <c r="P3">
        <v>1432</v>
      </c>
      <c r="Q3" t="s">
        <v>80</v>
      </c>
      <c r="R3" t="s">
        <v>474</v>
      </c>
    </row>
    <row r="4" spans="1:20" x14ac:dyDescent="0.3">
      <c r="A4" s="5">
        <v>46081</v>
      </c>
      <c r="B4" t="s">
        <v>531</v>
      </c>
      <c r="C4" t="s">
        <v>792</v>
      </c>
      <c r="D4" s="8">
        <v>-87594124.799999997</v>
      </c>
      <c r="E4" t="s">
        <v>142</v>
      </c>
      <c r="F4">
        <v>72.8</v>
      </c>
      <c r="G4">
        <v>840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N4" t="s">
        <v>34</v>
      </c>
      <c r="O4" t="s">
        <v>492</v>
      </c>
      <c r="P4">
        <v>1432</v>
      </c>
      <c r="Q4" t="s">
        <v>80</v>
      </c>
      <c r="R4" t="s">
        <v>142</v>
      </c>
    </row>
    <row r="5" spans="1:20" x14ac:dyDescent="0.3">
      <c r="A5" s="5">
        <v>46081</v>
      </c>
      <c r="B5" t="s">
        <v>536</v>
      </c>
      <c r="C5" t="s">
        <v>789</v>
      </c>
      <c r="D5" s="8">
        <v>-78996860</v>
      </c>
      <c r="E5" t="s">
        <v>529</v>
      </c>
      <c r="F5">
        <v>110.3</v>
      </c>
      <c r="G5">
        <v>500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N5" t="s">
        <v>43</v>
      </c>
      <c r="O5" t="s">
        <v>492</v>
      </c>
      <c r="P5">
        <v>1432</v>
      </c>
      <c r="Q5" t="s">
        <v>72</v>
      </c>
      <c r="R5" t="s">
        <v>529</v>
      </c>
    </row>
    <row r="6" spans="1:20" x14ac:dyDescent="0.3">
      <c r="A6" s="5">
        <v>46081</v>
      </c>
      <c r="B6" t="s">
        <v>728</v>
      </c>
      <c r="C6" t="s">
        <v>776</v>
      </c>
      <c r="D6" s="8">
        <v>-67513309.200000003</v>
      </c>
      <c r="E6" t="s">
        <v>676</v>
      </c>
      <c r="F6">
        <v>130.92500000000001</v>
      </c>
      <c r="G6">
        <v>360</v>
      </c>
      <c r="H6" t="s">
        <v>135</v>
      </c>
      <c r="I6" t="s">
        <v>14</v>
      </c>
      <c r="J6" t="s">
        <v>137</v>
      </c>
      <c r="K6" t="s">
        <v>473</v>
      </c>
      <c r="L6" t="s">
        <v>138</v>
      </c>
      <c r="N6" t="s">
        <v>45</v>
      </c>
      <c r="O6" t="s">
        <v>492</v>
      </c>
      <c r="P6">
        <v>1432</v>
      </c>
      <c r="Q6" t="s">
        <v>70</v>
      </c>
      <c r="R6" t="s">
        <v>676</v>
      </c>
    </row>
    <row r="7" spans="1:20" x14ac:dyDescent="0.3">
      <c r="A7" s="5">
        <v>46066</v>
      </c>
      <c r="B7" t="s">
        <v>928</v>
      </c>
      <c r="C7" t="s">
        <v>929</v>
      </c>
      <c r="D7" s="8">
        <v>-54208000</v>
      </c>
      <c r="E7" t="s">
        <v>930</v>
      </c>
      <c r="F7">
        <v>1</v>
      </c>
      <c r="G7">
        <v>44800000</v>
      </c>
      <c r="H7" t="s">
        <v>511</v>
      </c>
      <c r="I7" t="s">
        <v>17</v>
      </c>
      <c r="J7" t="s">
        <v>157</v>
      </c>
      <c r="K7" t="s">
        <v>473</v>
      </c>
      <c r="L7" t="s">
        <v>156</v>
      </c>
      <c r="N7" t="s">
        <v>83</v>
      </c>
      <c r="O7" t="s">
        <v>492</v>
      </c>
      <c r="R7" t="s">
        <v>931</v>
      </c>
    </row>
    <row r="8" spans="1:20" x14ac:dyDescent="0.3">
      <c r="A8" s="5">
        <v>46056</v>
      </c>
      <c r="B8" t="s">
        <v>928</v>
      </c>
      <c r="C8" t="s">
        <v>932</v>
      </c>
      <c r="D8" s="8">
        <v>-54208000</v>
      </c>
      <c r="E8" t="s">
        <v>933</v>
      </c>
      <c r="F8">
        <v>1</v>
      </c>
      <c r="G8">
        <v>44800000</v>
      </c>
      <c r="H8" t="s">
        <v>511</v>
      </c>
      <c r="I8" t="s">
        <v>17</v>
      </c>
      <c r="J8" t="s">
        <v>157</v>
      </c>
      <c r="K8" t="s">
        <v>473</v>
      </c>
      <c r="L8" t="s">
        <v>156</v>
      </c>
      <c r="N8" t="s">
        <v>83</v>
      </c>
      <c r="O8" t="s">
        <v>492</v>
      </c>
      <c r="R8" t="s">
        <v>931</v>
      </c>
    </row>
    <row r="9" spans="1:20" x14ac:dyDescent="0.3">
      <c r="A9" s="5">
        <v>46081</v>
      </c>
      <c r="B9" t="s">
        <v>531</v>
      </c>
      <c r="C9" t="s">
        <v>782</v>
      </c>
      <c r="D9" s="8">
        <v>-42638250.799999997</v>
      </c>
      <c r="E9" t="s">
        <v>134</v>
      </c>
      <c r="F9">
        <v>35.020000000000003</v>
      </c>
      <c r="G9">
        <v>850</v>
      </c>
      <c r="H9" t="s">
        <v>135</v>
      </c>
      <c r="I9" t="s">
        <v>477</v>
      </c>
      <c r="J9" t="s">
        <v>137</v>
      </c>
      <c r="K9" t="s">
        <v>473</v>
      </c>
      <c r="L9" t="s">
        <v>138</v>
      </c>
      <c r="N9" t="s">
        <v>34</v>
      </c>
      <c r="O9" t="s">
        <v>492</v>
      </c>
      <c r="P9">
        <v>1432</v>
      </c>
      <c r="Q9" t="s">
        <v>80</v>
      </c>
      <c r="R9" t="s">
        <v>134</v>
      </c>
    </row>
    <row r="10" spans="1:20" x14ac:dyDescent="0.3">
      <c r="A10" s="5">
        <v>46055</v>
      </c>
      <c r="B10" t="s">
        <v>974</v>
      </c>
      <c r="C10" t="s">
        <v>975</v>
      </c>
      <c r="D10" s="8">
        <v>-32228280</v>
      </c>
      <c r="E10" t="s">
        <v>976</v>
      </c>
      <c r="F10">
        <v>1</v>
      </c>
      <c r="G10">
        <v>32228280</v>
      </c>
      <c r="H10" t="s">
        <v>511</v>
      </c>
      <c r="I10" t="s">
        <v>17</v>
      </c>
      <c r="J10" t="s">
        <v>157</v>
      </c>
      <c r="K10" t="s">
        <v>473</v>
      </c>
      <c r="L10" t="s">
        <v>138</v>
      </c>
      <c r="N10" t="s">
        <v>83</v>
      </c>
      <c r="O10" t="s">
        <v>492</v>
      </c>
      <c r="R10" t="s">
        <v>737</v>
      </c>
    </row>
    <row r="11" spans="1:20" x14ac:dyDescent="0.3">
      <c r="A11" s="5">
        <v>46063</v>
      </c>
      <c r="B11" t="s">
        <v>956</v>
      </c>
      <c r="C11" t="s">
        <v>957</v>
      </c>
      <c r="D11" s="8">
        <v>-30539109.550000001</v>
      </c>
      <c r="E11" t="s">
        <v>958</v>
      </c>
      <c r="F11">
        <v>1</v>
      </c>
      <c r="G11">
        <v>20913570.399999999</v>
      </c>
      <c r="H11" t="s">
        <v>511</v>
      </c>
      <c r="I11" t="s">
        <v>18</v>
      </c>
      <c r="J11" t="s">
        <v>137</v>
      </c>
      <c r="K11" t="s">
        <v>473</v>
      </c>
      <c r="L11" t="s">
        <v>138</v>
      </c>
      <c r="N11" t="s">
        <v>38</v>
      </c>
      <c r="O11" t="s">
        <v>492</v>
      </c>
      <c r="R11" t="s">
        <v>18</v>
      </c>
    </row>
    <row r="12" spans="1:20" x14ac:dyDescent="0.3">
      <c r="A12" s="5">
        <v>46081</v>
      </c>
      <c r="B12" t="s">
        <v>677</v>
      </c>
      <c r="C12" t="s">
        <v>1150</v>
      </c>
      <c r="D12" s="8">
        <v>-24743492.25</v>
      </c>
      <c r="E12" t="s">
        <v>633</v>
      </c>
      <c r="F12">
        <v>692.61</v>
      </c>
      <c r="G12">
        <v>35725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N12" t="s">
        <v>34</v>
      </c>
      <c r="O12" t="s">
        <v>492</v>
      </c>
      <c r="P12">
        <v>1</v>
      </c>
      <c r="Q12" t="s">
        <v>80</v>
      </c>
      <c r="R12" t="s">
        <v>633</v>
      </c>
    </row>
    <row r="13" spans="1:20" x14ac:dyDescent="0.3">
      <c r="A13" s="5">
        <v>46081</v>
      </c>
      <c r="B13" t="s">
        <v>536</v>
      </c>
      <c r="C13" t="s">
        <v>796</v>
      </c>
      <c r="D13" s="8">
        <v>-23997713.399999999</v>
      </c>
      <c r="E13" t="s">
        <v>809</v>
      </c>
      <c r="F13">
        <v>33.506999999999998</v>
      </c>
      <c r="G13">
        <v>500</v>
      </c>
      <c r="H13" t="s">
        <v>135</v>
      </c>
      <c r="I13" t="s">
        <v>477</v>
      </c>
      <c r="J13" t="s">
        <v>137</v>
      </c>
      <c r="K13" t="s">
        <v>473</v>
      </c>
      <c r="L13" t="s">
        <v>138</v>
      </c>
      <c r="N13" t="s">
        <v>43</v>
      </c>
      <c r="O13" t="s">
        <v>492</v>
      </c>
      <c r="P13">
        <v>1432</v>
      </c>
      <c r="Q13" t="s">
        <v>72</v>
      </c>
    </row>
    <row r="14" spans="1:20" x14ac:dyDescent="0.3">
      <c r="A14" s="5">
        <v>46081</v>
      </c>
      <c r="B14" t="s">
        <v>678</v>
      </c>
      <c r="C14" t="s">
        <v>1154</v>
      </c>
      <c r="D14" s="8">
        <v>-19676907.447999999</v>
      </c>
      <c r="E14" t="s">
        <v>812</v>
      </c>
      <c r="F14">
        <v>1616.12</v>
      </c>
      <c r="G14">
        <v>8.5</v>
      </c>
      <c r="H14" t="s">
        <v>511</v>
      </c>
      <c r="I14" t="s">
        <v>10</v>
      </c>
      <c r="J14" t="s">
        <v>137</v>
      </c>
      <c r="K14" t="s">
        <v>473</v>
      </c>
      <c r="L14" t="s">
        <v>138</v>
      </c>
      <c r="N14" t="s">
        <v>34</v>
      </c>
      <c r="O14" t="s">
        <v>492</v>
      </c>
      <c r="P14">
        <v>1432</v>
      </c>
      <c r="R14" t="s">
        <v>645</v>
      </c>
    </row>
    <row r="15" spans="1:20" x14ac:dyDescent="0.3">
      <c r="A15" s="5">
        <v>46081</v>
      </c>
      <c r="B15" t="s">
        <v>531</v>
      </c>
      <c r="C15" t="s">
        <v>786</v>
      </c>
      <c r="D15" s="8">
        <v>-18422382.879999999</v>
      </c>
      <c r="E15" t="s">
        <v>140</v>
      </c>
      <c r="F15">
        <v>17.38</v>
      </c>
      <c r="G15">
        <v>740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N15" t="s">
        <v>34</v>
      </c>
      <c r="O15" t="s">
        <v>492</v>
      </c>
      <c r="P15">
        <v>1432</v>
      </c>
      <c r="Q15" t="s">
        <v>80</v>
      </c>
      <c r="R15" t="s">
        <v>140</v>
      </c>
    </row>
    <row r="16" spans="1:20" x14ac:dyDescent="0.3">
      <c r="A16" s="5">
        <v>46081</v>
      </c>
      <c r="B16" t="s">
        <v>668</v>
      </c>
      <c r="C16" t="s">
        <v>767</v>
      </c>
      <c r="D16" s="8">
        <v>-17799734.403000001</v>
      </c>
      <c r="E16" t="s">
        <v>669</v>
      </c>
      <c r="F16">
        <v>27393.9</v>
      </c>
      <c r="G16">
        <v>649.77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N16" t="s">
        <v>45</v>
      </c>
      <c r="O16" t="s">
        <v>492</v>
      </c>
      <c r="P16">
        <v>1</v>
      </c>
      <c r="Q16" t="s">
        <v>70</v>
      </c>
      <c r="R16" t="s">
        <v>669</v>
      </c>
    </row>
    <row r="17" spans="1:20" x14ac:dyDescent="0.3">
      <c r="A17" s="5">
        <v>46081</v>
      </c>
      <c r="B17" t="s">
        <v>536</v>
      </c>
      <c r="C17" t="s">
        <v>797</v>
      </c>
      <c r="D17" s="8">
        <v>-16472600</v>
      </c>
      <c r="E17" t="s">
        <v>143</v>
      </c>
      <c r="F17">
        <v>23</v>
      </c>
      <c r="G17">
        <v>500</v>
      </c>
      <c r="H17" t="s">
        <v>145</v>
      </c>
      <c r="I17" t="s">
        <v>477</v>
      </c>
      <c r="J17" t="s">
        <v>137</v>
      </c>
      <c r="K17" t="s">
        <v>473</v>
      </c>
      <c r="L17" t="s">
        <v>138</v>
      </c>
      <c r="N17" t="s">
        <v>43</v>
      </c>
      <c r="O17" t="s">
        <v>492</v>
      </c>
      <c r="P17">
        <v>1432</v>
      </c>
      <c r="Q17" t="s">
        <v>72</v>
      </c>
    </row>
    <row r="18" spans="1:20" x14ac:dyDescent="0.3">
      <c r="A18" s="5">
        <v>46059</v>
      </c>
      <c r="B18" t="s">
        <v>854</v>
      </c>
      <c r="C18" t="s">
        <v>862</v>
      </c>
      <c r="D18" s="8">
        <v>-11030401.380000001</v>
      </c>
      <c r="E18" t="s">
        <v>863</v>
      </c>
      <c r="F18">
        <v>1</v>
      </c>
      <c r="G18">
        <v>9116034.1999999993</v>
      </c>
      <c r="H18" t="s">
        <v>511</v>
      </c>
      <c r="I18" t="s">
        <v>17</v>
      </c>
      <c r="J18" t="s">
        <v>157</v>
      </c>
      <c r="K18" t="s">
        <v>473</v>
      </c>
      <c r="L18" t="s">
        <v>138</v>
      </c>
      <c r="N18" t="s">
        <v>43</v>
      </c>
      <c r="O18" t="s">
        <v>492</v>
      </c>
      <c r="R18" t="s">
        <v>859</v>
      </c>
    </row>
    <row r="19" spans="1:20" x14ac:dyDescent="0.3">
      <c r="A19" s="5">
        <v>46081</v>
      </c>
      <c r="B19" t="s">
        <v>444</v>
      </c>
      <c r="C19" t="s">
        <v>558</v>
      </c>
      <c r="D19" s="8">
        <v>-10890280.277100001</v>
      </c>
      <c r="E19" t="s">
        <v>323</v>
      </c>
      <c r="F19">
        <v>1</v>
      </c>
      <c r="G19">
        <v>10890280.277121952</v>
      </c>
      <c r="H19" t="s">
        <v>480</v>
      </c>
      <c r="I19" t="s">
        <v>9</v>
      </c>
      <c r="J19" t="s">
        <v>137</v>
      </c>
      <c r="N19" t="s">
        <v>321</v>
      </c>
      <c r="O19" t="s">
        <v>494</v>
      </c>
      <c r="R19" t="s">
        <v>323</v>
      </c>
      <c r="T19" s="52">
        <v>10890280.277100001</v>
      </c>
    </row>
    <row r="20" spans="1:20" x14ac:dyDescent="0.3">
      <c r="A20" s="5">
        <v>46081</v>
      </c>
      <c r="B20" t="s">
        <v>444</v>
      </c>
      <c r="C20" t="s">
        <v>556</v>
      </c>
      <c r="D20" s="8">
        <v>-8861694.2654999997</v>
      </c>
      <c r="E20" t="s">
        <v>323</v>
      </c>
      <c r="F20">
        <v>1</v>
      </c>
      <c r="G20">
        <v>8861694.265521951</v>
      </c>
      <c r="H20" t="s">
        <v>480</v>
      </c>
      <c r="I20" t="s">
        <v>9</v>
      </c>
      <c r="J20" t="s">
        <v>137</v>
      </c>
      <c r="N20" t="s">
        <v>321</v>
      </c>
      <c r="O20" t="s">
        <v>494</v>
      </c>
      <c r="R20" t="s">
        <v>323</v>
      </c>
      <c r="T20" s="52">
        <v>8861694.2654999997</v>
      </c>
    </row>
    <row r="21" spans="1:20" x14ac:dyDescent="0.3">
      <c r="A21" s="5">
        <v>46072</v>
      </c>
      <c r="B21" t="s">
        <v>917</v>
      </c>
      <c r="C21" t="s">
        <v>918</v>
      </c>
      <c r="D21" s="8">
        <v>-7763698.7999999998</v>
      </c>
      <c r="E21" t="s">
        <v>919</v>
      </c>
      <c r="F21">
        <v>1</v>
      </c>
      <c r="G21">
        <v>6416280</v>
      </c>
      <c r="H21" t="s">
        <v>511</v>
      </c>
      <c r="I21" t="s">
        <v>17</v>
      </c>
      <c r="J21" t="s">
        <v>157</v>
      </c>
      <c r="K21" t="s">
        <v>473</v>
      </c>
      <c r="L21" t="s">
        <v>156</v>
      </c>
      <c r="N21" t="s">
        <v>83</v>
      </c>
      <c r="O21" t="s">
        <v>492</v>
      </c>
      <c r="R21" t="s">
        <v>734</v>
      </c>
    </row>
    <row r="22" spans="1:20" x14ac:dyDescent="0.3">
      <c r="A22" s="5">
        <v>46081</v>
      </c>
      <c r="B22" t="s">
        <v>664</v>
      </c>
      <c r="C22" t="s">
        <v>771</v>
      </c>
      <c r="D22" s="8">
        <v>-7070374</v>
      </c>
      <c r="E22" t="s">
        <v>665</v>
      </c>
      <c r="F22">
        <v>4031</v>
      </c>
      <c r="G22">
        <v>1754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N22" t="s">
        <v>35</v>
      </c>
      <c r="O22" t="s">
        <v>492</v>
      </c>
      <c r="P22">
        <v>1</v>
      </c>
      <c r="Q22" t="s">
        <v>166</v>
      </c>
      <c r="R22" t="s">
        <v>665</v>
      </c>
    </row>
    <row r="23" spans="1:20" x14ac:dyDescent="0.3">
      <c r="A23" s="5">
        <v>46081</v>
      </c>
      <c r="B23" t="s">
        <v>444</v>
      </c>
      <c r="C23" t="s">
        <v>580</v>
      </c>
      <c r="D23" s="8">
        <v>-6116414.8510999996</v>
      </c>
      <c r="E23" t="s">
        <v>391</v>
      </c>
      <c r="F23">
        <v>1</v>
      </c>
      <c r="G23">
        <v>6116414.8511219509</v>
      </c>
      <c r="H23" t="s">
        <v>480</v>
      </c>
      <c r="I23" t="s">
        <v>9</v>
      </c>
      <c r="J23" t="s">
        <v>137</v>
      </c>
      <c r="N23" t="s">
        <v>389</v>
      </c>
      <c r="O23" t="s">
        <v>494</v>
      </c>
      <c r="R23" t="s">
        <v>391</v>
      </c>
      <c r="T23" s="52">
        <v>6116414.8510999996</v>
      </c>
    </row>
    <row r="24" spans="1:20" x14ac:dyDescent="0.3">
      <c r="A24" s="5">
        <v>46081</v>
      </c>
      <c r="B24" t="s">
        <v>444</v>
      </c>
      <c r="C24" t="s">
        <v>591</v>
      </c>
      <c r="D24" s="8">
        <v>-6032968.3777000001</v>
      </c>
      <c r="E24" t="s">
        <v>164</v>
      </c>
      <c r="F24">
        <v>1</v>
      </c>
      <c r="G24">
        <v>6032968.3777335901</v>
      </c>
      <c r="H24" t="s">
        <v>480</v>
      </c>
      <c r="I24" t="s">
        <v>9</v>
      </c>
      <c r="J24" t="s">
        <v>137</v>
      </c>
      <c r="N24" t="s">
        <v>32</v>
      </c>
      <c r="O24" t="s">
        <v>494</v>
      </c>
      <c r="R24" t="s">
        <v>164</v>
      </c>
      <c r="T24" s="52">
        <v>6032968.3777000001</v>
      </c>
    </row>
    <row r="25" spans="1:20" x14ac:dyDescent="0.3">
      <c r="A25" s="5">
        <v>46077</v>
      </c>
      <c r="B25" t="s">
        <v>1091</v>
      </c>
      <c r="C25" t="s">
        <v>1092</v>
      </c>
      <c r="D25" s="8">
        <v>-5693050</v>
      </c>
      <c r="E25" t="s">
        <v>1093</v>
      </c>
      <c r="F25">
        <v>5</v>
      </c>
      <c r="G25">
        <v>500000</v>
      </c>
      <c r="H25" t="s">
        <v>511</v>
      </c>
      <c r="I25" t="s">
        <v>10</v>
      </c>
      <c r="J25" t="s">
        <v>137</v>
      </c>
      <c r="K25" t="s">
        <v>473</v>
      </c>
      <c r="L25" t="s">
        <v>138</v>
      </c>
      <c r="N25" t="s">
        <v>34</v>
      </c>
      <c r="O25" t="s">
        <v>492</v>
      </c>
    </row>
    <row r="26" spans="1:20" x14ac:dyDescent="0.3">
      <c r="A26" s="5">
        <v>46072</v>
      </c>
      <c r="B26" t="s">
        <v>1006</v>
      </c>
      <c r="C26" t="s">
        <v>1012</v>
      </c>
      <c r="D26" s="8">
        <v>-5525707.96</v>
      </c>
      <c r="E26" t="s">
        <v>1013</v>
      </c>
      <c r="F26">
        <v>1</v>
      </c>
      <c r="G26">
        <v>4566700.79</v>
      </c>
      <c r="H26" t="s">
        <v>511</v>
      </c>
      <c r="I26" t="s">
        <v>17</v>
      </c>
      <c r="J26" t="s">
        <v>157</v>
      </c>
      <c r="K26" t="s">
        <v>473</v>
      </c>
      <c r="L26" t="s">
        <v>138</v>
      </c>
      <c r="N26" t="s">
        <v>43</v>
      </c>
      <c r="O26" t="s">
        <v>492</v>
      </c>
      <c r="R26" t="s">
        <v>1011</v>
      </c>
    </row>
    <row r="27" spans="1:20" x14ac:dyDescent="0.3">
      <c r="A27" s="5">
        <v>46081</v>
      </c>
      <c r="B27" t="s">
        <v>668</v>
      </c>
      <c r="C27" t="s">
        <v>768</v>
      </c>
      <c r="D27" s="8">
        <v>-5458221.7470000004</v>
      </c>
      <c r="E27" t="s">
        <v>669</v>
      </c>
      <c r="F27">
        <v>8410.2029999999995</v>
      </c>
      <c r="G27">
        <v>649</v>
      </c>
      <c r="H27" t="s">
        <v>145</v>
      </c>
      <c r="I27" t="s">
        <v>18</v>
      </c>
      <c r="J27" t="s">
        <v>137</v>
      </c>
      <c r="K27" t="s">
        <v>473</v>
      </c>
      <c r="L27" t="s">
        <v>138</v>
      </c>
      <c r="N27" t="s">
        <v>43</v>
      </c>
      <c r="O27" t="s">
        <v>492</v>
      </c>
      <c r="P27">
        <v>1</v>
      </c>
      <c r="Q27" t="s">
        <v>72</v>
      </c>
      <c r="R27" t="s">
        <v>669</v>
      </c>
    </row>
    <row r="28" spans="1:20" x14ac:dyDescent="0.3">
      <c r="A28" s="5">
        <v>46081</v>
      </c>
      <c r="B28" t="s">
        <v>20</v>
      </c>
      <c r="C28" t="s">
        <v>799</v>
      </c>
      <c r="D28" s="8">
        <v>-5039229.71</v>
      </c>
      <c r="E28" t="s">
        <v>20</v>
      </c>
      <c r="F28">
        <v>1</v>
      </c>
      <c r="G28">
        <v>5039229.71</v>
      </c>
      <c r="H28" t="s">
        <v>511</v>
      </c>
      <c r="I28" t="s">
        <v>20</v>
      </c>
      <c r="J28" t="s">
        <v>137</v>
      </c>
      <c r="K28" t="s">
        <v>473</v>
      </c>
      <c r="L28" t="s">
        <v>156</v>
      </c>
      <c r="N28" t="s">
        <v>35</v>
      </c>
      <c r="O28" t="s">
        <v>493</v>
      </c>
      <c r="R28" t="s">
        <v>512</v>
      </c>
    </row>
    <row r="29" spans="1:20" x14ac:dyDescent="0.3">
      <c r="A29" s="5">
        <v>46081</v>
      </c>
      <c r="B29" t="s">
        <v>444</v>
      </c>
      <c r="C29" t="s">
        <v>756</v>
      </c>
      <c r="D29" s="8">
        <v>-4660516.9825999998</v>
      </c>
      <c r="E29" t="s">
        <v>50</v>
      </c>
      <c r="F29">
        <v>1</v>
      </c>
      <c r="G29">
        <v>4660516.9826335898</v>
      </c>
      <c r="H29" t="s">
        <v>480</v>
      </c>
      <c r="I29" t="s">
        <v>9</v>
      </c>
      <c r="J29" t="s">
        <v>137</v>
      </c>
      <c r="N29" t="s">
        <v>39</v>
      </c>
      <c r="O29" t="s">
        <v>494</v>
      </c>
      <c r="R29" t="s">
        <v>50</v>
      </c>
      <c r="T29" s="52">
        <v>4660516.9825999998</v>
      </c>
    </row>
    <row r="30" spans="1:20" x14ac:dyDescent="0.3">
      <c r="A30" s="5">
        <v>46081</v>
      </c>
      <c r="B30" t="s">
        <v>444</v>
      </c>
      <c r="C30" t="s">
        <v>579</v>
      </c>
      <c r="D30" s="8">
        <v>-4555960.8767999997</v>
      </c>
      <c r="E30" t="s">
        <v>391</v>
      </c>
      <c r="F30">
        <v>1</v>
      </c>
      <c r="G30">
        <v>4555960.8767735902</v>
      </c>
      <c r="H30" t="s">
        <v>480</v>
      </c>
      <c r="I30" t="s">
        <v>9</v>
      </c>
      <c r="J30" t="s">
        <v>137</v>
      </c>
      <c r="N30" t="s">
        <v>389</v>
      </c>
      <c r="O30" t="s">
        <v>494</v>
      </c>
      <c r="R30" t="s">
        <v>391</v>
      </c>
      <c r="T30" s="52">
        <v>4555960.8767999997</v>
      </c>
    </row>
    <row r="31" spans="1:20" x14ac:dyDescent="0.3">
      <c r="A31" s="5">
        <v>46081</v>
      </c>
      <c r="B31" t="s">
        <v>444</v>
      </c>
      <c r="C31" t="s">
        <v>557</v>
      </c>
      <c r="D31" s="8">
        <v>-4207865.3958000001</v>
      </c>
      <c r="E31" t="s">
        <v>323</v>
      </c>
      <c r="F31">
        <v>1</v>
      </c>
      <c r="G31">
        <v>4207865.3958219513</v>
      </c>
      <c r="H31" t="s">
        <v>480</v>
      </c>
      <c r="I31" t="s">
        <v>9</v>
      </c>
      <c r="J31" t="s">
        <v>137</v>
      </c>
      <c r="N31" t="s">
        <v>321</v>
      </c>
      <c r="O31" t="s">
        <v>494</v>
      </c>
      <c r="R31" t="s">
        <v>323</v>
      </c>
      <c r="T31" s="52">
        <v>4207865.3958000001</v>
      </c>
    </row>
    <row r="32" spans="1:20" x14ac:dyDescent="0.3">
      <c r="A32" s="5">
        <v>46081</v>
      </c>
      <c r="B32" t="s">
        <v>444</v>
      </c>
      <c r="C32" t="s">
        <v>484</v>
      </c>
      <c r="D32" s="8">
        <v>-4107684.4304</v>
      </c>
      <c r="E32" t="s">
        <v>179</v>
      </c>
      <c r="F32">
        <v>1</v>
      </c>
      <c r="G32">
        <v>4107684.4303797474</v>
      </c>
      <c r="H32" t="s">
        <v>480</v>
      </c>
      <c r="I32" t="s">
        <v>9</v>
      </c>
      <c r="J32" t="s">
        <v>137</v>
      </c>
      <c r="N32" t="s">
        <v>360</v>
      </c>
      <c r="O32" t="s">
        <v>494</v>
      </c>
      <c r="R32" t="s">
        <v>179</v>
      </c>
      <c r="T32" s="52">
        <v>4107684.4304</v>
      </c>
    </row>
    <row r="33" spans="1:20" x14ac:dyDescent="0.3">
      <c r="A33" s="5">
        <v>46072</v>
      </c>
      <c r="B33" t="s">
        <v>877</v>
      </c>
      <c r="C33" t="s">
        <v>880</v>
      </c>
      <c r="D33" s="8">
        <v>-4000000</v>
      </c>
      <c r="E33" t="s">
        <v>881</v>
      </c>
      <c r="F33">
        <v>1</v>
      </c>
      <c r="G33">
        <v>4000000</v>
      </c>
      <c r="H33" t="s">
        <v>511</v>
      </c>
      <c r="I33" t="s">
        <v>17</v>
      </c>
      <c r="J33" t="s">
        <v>157</v>
      </c>
      <c r="K33" t="s">
        <v>473</v>
      </c>
      <c r="L33" t="s">
        <v>156</v>
      </c>
      <c r="N33" t="s">
        <v>43</v>
      </c>
      <c r="O33" t="s">
        <v>492</v>
      </c>
      <c r="R33" t="s">
        <v>879</v>
      </c>
    </row>
    <row r="34" spans="1:20" x14ac:dyDescent="0.3">
      <c r="A34" s="5">
        <v>46081</v>
      </c>
      <c r="B34" t="s">
        <v>444</v>
      </c>
      <c r="C34" t="s">
        <v>581</v>
      </c>
      <c r="D34" s="8">
        <v>-3780940.6891000001</v>
      </c>
      <c r="E34" t="s">
        <v>187</v>
      </c>
      <c r="F34">
        <v>1</v>
      </c>
      <c r="G34">
        <v>3780940.6890735906</v>
      </c>
      <c r="H34" t="s">
        <v>480</v>
      </c>
      <c r="I34" t="s">
        <v>9</v>
      </c>
      <c r="J34" t="s">
        <v>137</v>
      </c>
      <c r="N34" t="s">
        <v>32</v>
      </c>
      <c r="O34" t="s">
        <v>494</v>
      </c>
      <c r="R34" t="s">
        <v>187</v>
      </c>
      <c r="T34" s="52">
        <v>3780940.6891000001</v>
      </c>
    </row>
    <row r="35" spans="1:20" x14ac:dyDescent="0.3">
      <c r="A35" s="5">
        <v>46081</v>
      </c>
      <c r="B35" t="s">
        <v>444</v>
      </c>
      <c r="C35" t="s">
        <v>565</v>
      </c>
      <c r="D35" s="119">
        <v>-3671564.7894000001</v>
      </c>
      <c r="E35" t="s">
        <v>166</v>
      </c>
      <c r="F35">
        <v>1</v>
      </c>
      <c r="G35">
        <v>3671564.78941359</v>
      </c>
      <c r="H35" t="s">
        <v>480</v>
      </c>
      <c r="I35" t="s">
        <v>9</v>
      </c>
      <c r="J35" t="s">
        <v>137</v>
      </c>
      <c r="N35" t="s">
        <v>379</v>
      </c>
      <c r="O35" t="s">
        <v>494</v>
      </c>
      <c r="R35" t="s">
        <v>166</v>
      </c>
      <c r="T35" s="52">
        <v>3671564.7894000001</v>
      </c>
    </row>
    <row r="36" spans="1:20" x14ac:dyDescent="0.3">
      <c r="A36" s="5">
        <v>46056</v>
      </c>
      <c r="B36" t="s">
        <v>965</v>
      </c>
      <c r="C36" t="s">
        <v>966</v>
      </c>
      <c r="D36" s="8">
        <v>-3455620.34</v>
      </c>
      <c r="E36" t="s">
        <v>967</v>
      </c>
      <c r="F36">
        <v>3969.24</v>
      </c>
      <c r="G36">
        <v>870.6</v>
      </c>
      <c r="H36" t="s">
        <v>511</v>
      </c>
      <c r="I36" t="s">
        <v>10</v>
      </c>
      <c r="J36" t="s">
        <v>137</v>
      </c>
      <c r="K36" t="s">
        <v>473</v>
      </c>
      <c r="L36" t="s">
        <v>138</v>
      </c>
      <c r="N36" t="s">
        <v>34</v>
      </c>
      <c r="O36" t="s">
        <v>492</v>
      </c>
    </row>
    <row r="37" spans="1:20" x14ac:dyDescent="0.3">
      <c r="A37" s="5">
        <v>46081</v>
      </c>
      <c r="B37" t="s">
        <v>444</v>
      </c>
      <c r="C37" t="s">
        <v>569</v>
      </c>
      <c r="D37" s="8">
        <v>-3415916.0836999998</v>
      </c>
      <c r="E37" t="s">
        <v>168</v>
      </c>
      <c r="F37">
        <v>1</v>
      </c>
      <c r="G37">
        <v>3415916.0836735903</v>
      </c>
      <c r="H37" t="s">
        <v>480</v>
      </c>
      <c r="I37" t="s">
        <v>9</v>
      </c>
      <c r="J37" t="s">
        <v>137</v>
      </c>
      <c r="N37" t="s">
        <v>332</v>
      </c>
      <c r="O37" t="s">
        <v>494</v>
      </c>
      <c r="R37" t="s">
        <v>168</v>
      </c>
      <c r="T37" s="52">
        <v>3415916.0836999998</v>
      </c>
    </row>
    <row r="38" spans="1:20" x14ac:dyDescent="0.3">
      <c r="A38" s="5">
        <v>46081</v>
      </c>
      <c r="B38" t="s">
        <v>444</v>
      </c>
      <c r="C38" t="s">
        <v>485</v>
      </c>
      <c r="D38" s="8">
        <v>-3387545.4304</v>
      </c>
      <c r="E38" t="s">
        <v>164</v>
      </c>
      <c r="F38">
        <v>1</v>
      </c>
      <c r="G38">
        <v>3387545.4303797469</v>
      </c>
      <c r="H38" t="s">
        <v>480</v>
      </c>
      <c r="I38" t="s">
        <v>9</v>
      </c>
      <c r="J38" t="s">
        <v>137</v>
      </c>
      <c r="N38" t="s">
        <v>32</v>
      </c>
      <c r="O38" t="s">
        <v>494</v>
      </c>
      <c r="R38" t="s">
        <v>164</v>
      </c>
      <c r="T38" s="52">
        <v>3387545.4304</v>
      </c>
    </row>
    <row r="39" spans="1:20" x14ac:dyDescent="0.3">
      <c r="A39" s="5">
        <v>46081</v>
      </c>
      <c r="B39" t="s">
        <v>664</v>
      </c>
      <c r="C39" t="s">
        <v>773</v>
      </c>
      <c r="D39" s="8">
        <v>-3363750</v>
      </c>
      <c r="E39" t="s">
        <v>667</v>
      </c>
      <c r="F39">
        <v>2250</v>
      </c>
      <c r="G39">
        <v>1495</v>
      </c>
      <c r="H39" t="s">
        <v>144</v>
      </c>
      <c r="I39" t="s">
        <v>18</v>
      </c>
      <c r="J39" t="s">
        <v>137</v>
      </c>
      <c r="K39" t="s">
        <v>473</v>
      </c>
      <c r="L39" t="s">
        <v>138</v>
      </c>
      <c r="N39" t="s">
        <v>40</v>
      </c>
      <c r="O39" t="s">
        <v>492</v>
      </c>
      <c r="P39">
        <v>1</v>
      </c>
      <c r="Q39" t="s">
        <v>68</v>
      </c>
      <c r="R39" t="s">
        <v>667</v>
      </c>
    </row>
    <row r="40" spans="1:20" x14ac:dyDescent="0.3">
      <c r="A40" s="5">
        <v>46081</v>
      </c>
      <c r="B40" t="s">
        <v>444</v>
      </c>
      <c r="C40" t="s">
        <v>427</v>
      </c>
      <c r="D40" s="8">
        <v>-3349666.3095999998</v>
      </c>
      <c r="E40" t="s">
        <v>391</v>
      </c>
      <c r="F40">
        <v>1</v>
      </c>
      <c r="G40">
        <v>3349666.3095735903</v>
      </c>
      <c r="H40" t="s">
        <v>480</v>
      </c>
      <c r="I40" t="s">
        <v>9</v>
      </c>
      <c r="J40" t="s">
        <v>137</v>
      </c>
      <c r="N40" t="s">
        <v>389</v>
      </c>
      <c r="O40" t="s">
        <v>494</v>
      </c>
      <c r="R40" t="s">
        <v>391</v>
      </c>
      <c r="T40" s="52">
        <v>3349666.3095999998</v>
      </c>
    </row>
    <row r="41" spans="1:20" x14ac:dyDescent="0.3">
      <c r="A41" s="5">
        <v>46081</v>
      </c>
      <c r="B41" t="s">
        <v>444</v>
      </c>
      <c r="C41" t="s">
        <v>553</v>
      </c>
      <c r="D41" s="8">
        <v>-3167989.9956999999</v>
      </c>
      <c r="E41" t="s">
        <v>164</v>
      </c>
      <c r="F41">
        <v>1</v>
      </c>
      <c r="G41">
        <v>3167989.99569359</v>
      </c>
      <c r="H41" t="s">
        <v>480</v>
      </c>
      <c r="I41" t="s">
        <v>9</v>
      </c>
      <c r="J41" t="s">
        <v>137</v>
      </c>
      <c r="N41" t="s">
        <v>32</v>
      </c>
      <c r="O41" t="s">
        <v>494</v>
      </c>
      <c r="R41" t="s">
        <v>164</v>
      </c>
      <c r="T41" s="52">
        <v>3167989.9956999999</v>
      </c>
    </row>
    <row r="42" spans="1:20" x14ac:dyDescent="0.3">
      <c r="A42" s="5">
        <v>46081</v>
      </c>
      <c r="B42" t="s">
        <v>444</v>
      </c>
      <c r="C42" t="s">
        <v>425</v>
      </c>
      <c r="D42" s="8">
        <v>-3102992.2573000002</v>
      </c>
      <c r="E42" t="s">
        <v>164</v>
      </c>
      <c r="F42">
        <v>1</v>
      </c>
      <c r="G42">
        <v>3102992.2572935899</v>
      </c>
      <c r="H42" t="s">
        <v>480</v>
      </c>
      <c r="I42" t="s">
        <v>9</v>
      </c>
      <c r="J42" t="s">
        <v>137</v>
      </c>
      <c r="N42" t="s">
        <v>32</v>
      </c>
      <c r="O42" t="s">
        <v>494</v>
      </c>
      <c r="R42" t="s">
        <v>164</v>
      </c>
      <c r="T42" s="52">
        <v>3102992.2573000002</v>
      </c>
    </row>
    <row r="43" spans="1:20" x14ac:dyDescent="0.3">
      <c r="A43" s="5">
        <v>46081</v>
      </c>
      <c r="B43" t="s">
        <v>444</v>
      </c>
      <c r="C43" t="s">
        <v>430</v>
      </c>
      <c r="D43" s="8">
        <v>-3096266.9007000001</v>
      </c>
      <c r="E43" t="s">
        <v>173</v>
      </c>
      <c r="F43">
        <v>1</v>
      </c>
      <c r="G43">
        <v>3096266.9006735897</v>
      </c>
      <c r="H43" t="s">
        <v>480</v>
      </c>
      <c r="I43" t="s">
        <v>9</v>
      </c>
      <c r="J43" t="s">
        <v>137</v>
      </c>
      <c r="N43" t="s">
        <v>353</v>
      </c>
      <c r="O43" t="s">
        <v>494</v>
      </c>
      <c r="R43" t="s">
        <v>173</v>
      </c>
      <c r="T43" s="52">
        <v>3096266.9007000001</v>
      </c>
    </row>
    <row r="44" spans="1:20" x14ac:dyDescent="0.3">
      <c r="A44" s="5">
        <v>46081</v>
      </c>
      <c r="B44" t="s">
        <v>444</v>
      </c>
      <c r="C44" t="s">
        <v>568</v>
      </c>
      <c r="D44" s="8">
        <v>-3091668.4021999999</v>
      </c>
      <c r="E44" t="s">
        <v>168</v>
      </c>
      <c r="F44">
        <v>1</v>
      </c>
      <c r="G44">
        <v>3091668.4022335899</v>
      </c>
      <c r="H44" t="s">
        <v>480</v>
      </c>
      <c r="I44" t="s">
        <v>9</v>
      </c>
      <c r="J44" t="s">
        <v>137</v>
      </c>
      <c r="N44" t="s">
        <v>332</v>
      </c>
      <c r="O44" t="s">
        <v>494</v>
      </c>
      <c r="R44" t="s">
        <v>168</v>
      </c>
      <c r="T44" s="52">
        <v>3091668.4021999999</v>
      </c>
    </row>
    <row r="45" spans="1:20" x14ac:dyDescent="0.3">
      <c r="A45" s="5">
        <v>46057</v>
      </c>
      <c r="B45" t="s">
        <v>950</v>
      </c>
      <c r="C45" t="s">
        <v>951</v>
      </c>
      <c r="D45" s="8">
        <v>-3091668.1</v>
      </c>
      <c r="E45" t="s">
        <v>952</v>
      </c>
      <c r="F45">
        <v>1</v>
      </c>
      <c r="G45">
        <v>2555097.6</v>
      </c>
      <c r="H45" t="s">
        <v>511</v>
      </c>
      <c r="I45" t="s">
        <v>9</v>
      </c>
      <c r="J45" t="s">
        <v>137</v>
      </c>
      <c r="K45" t="s">
        <v>473</v>
      </c>
      <c r="L45" t="s">
        <v>138</v>
      </c>
      <c r="N45" t="s">
        <v>35</v>
      </c>
      <c r="O45" t="s">
        <v>492</v>
      </c>
      <c r="R45" t="s">
        <v>628</v>
      </c>
    </row>
    <row r="46" spans="1:20" x14ac:dyDescent="0.3">
      <c r="A46" s="5">
        <v>46071</v>
      </c>
      <c r="B46" t="s">
        <v>959</v>
      </c>
      <c r="C46" t="s">
        <v>960</v>
      </c>
      <c r="D46" s="8">
        <v>-3059361.12</v>
      </c>
      <c r="E46" t="s">
        <v>961</v>
      </c>
      <c r="F46">
        <v>1</v>
      </c>
      <c r="G46">
        <v>2528397.62</v>
      </c>
      <c r="H46" t="s">
        <v>511</v>
      </c>
      <c r="I46" t="s">
        <v>11</v>
      </c>
      <c r="J46" t="s">
        <v>137</v>
      </c>
      <c r="K46" t="s">
        <v>473</v>
      </c>
      <c r="L46" t="s">
        <v>138</v>
      </c>
      <c r="N46" t="s">
        <v>35</v>
      </c>
      <c r="O46" t="s">
        <v>492</v>
      </c>
      <c r="R46" t="s">
        <v>628</v>
      </c>
    </row>
    <row r="47" spans="1:20" x14ac:dyDescent="0.3">
      <c r="A47" s="5">
        <v>46054</v>
      </c>
      <c r="B47" t="s">
        <v>894</v>
      </c>
      <c r="C47" t="s">
        <v>895</v>
      </c>
      <c r="D47" s="8">
        <v>-3025000</v>
      </c>
      <c r="E47" t="s">
        <v>896</v>
      </c>
      <c r="F47">
        <v>1</v>
      </c>
      <c r="G47">
        <v>2500000</v>
      </c>
      <c r="H47" t="s">
        <v>511</v>
      </c>
      <c r="I47" t="s">
        <v>530</v>
      </c>
      <c r="J47" t="s">
        <v>137</v>
      </c>
      <c r="K47" t="s">
        <v>473</v>
      </c>
      <c r="L47" t="s">
        <v>156</v>
      </c>
      <c r="N47" t="s">
        <v>35</v>
      </c>
      <c r="O47" t="s">
        <v>492</v>
      </c>
      <c r="Q47" t="s">
        <v>164</v>
      </c>
      <c r="R47" t="s">
        <v>732</v>
      </c>
    </row>
    <row r="48" spans="1:20" x14ac:dyDescent="0.3">
      <c r="A48" s="5">
        <v>46081</v>
      </c>
      <c r="B48" t="s">
        <v>444</v>
      </c>
      <c r="C48" t="s">
        <v>574</v>
      </c>
      <c r="D48" s="8">
        <v>-2951310.1768</v>
      </c>
      <c r="E48" t="s">
        <v>68</v>
      </c>
      <c r="F48">
        <v>1</v>
      </c>
      <c r="G48">
        <v>2951310.176773591</v>
      </c>
      <c r="H48" t="s">
        <v>480</v>
      </c>
      <c r="I48" t="s">
        <v>9</v>
      </c>
      <c r="J48" t="s">
        <v>137</v>
      </c>
      <c r="N48" t="s">
        <v>40</v>
      </c>
      <c r="O48" t="s">
        <v>494</v>
      </c>
      <c r="R48" t="s">
        <v>68</v>
      </c>
      <c r="T48" s="52">
        <v>2951310.1768</v>
      </c>
    </row>
    <row r="49" spans="1:20" x14ac:dyDescent="0.3">
      <c r="A49" s="5">
        <v>46055</v>
      </c>
      <c r="B49" t="s">
        <v>813</v>
      </c>
      <c r="C49" t="s">
        <v>818</v>
      </c>
      <c r="D49" s="8">
        <v>-2950000</v>
      </c>
      <c r="E49" t="s">
        <v>819</v>
      </c>
      <c r="F49">
        <v>1</v>
      </c>
      <c r="G49">
        <v>2950000</v>
      </c>
      <c r="H49" t="s">
        <v>511</v>
      </c>
      <c r="I49" t="s">
        <v>10</v>
      </c>
      <c r="J49" t="s">
        <v>137</v>
      </c>
      <c r="K49" t="s">
        <v>473</v>
      </c>
      <c r="L49" t="s">
        <v>156</v>
      </c>
      <c r="N49" t="s">
        <v>35</v>
      </c>
      <c r="O49" t="s">
        <v>492</v>
      </c>
      <c r="Q49" t="s">
        <v>166</v>
      </c>
      <c r="R49" t="s">
        <v>639</v>
      </c>
    </row>
    <row r="50" spans="1:20" x14ac:dyDescent="0.3">
      <c r="A50" s="5">
        <v>46055</v>
      </c>
      <c r="B50" t="s">
        <v>991</v>
      </c>
      <c r="C50" t="s">
        <v>992</v>
      </c>
      <c r="D50" s="8">
        <v>-2950000</v>
      </c>
      <c r="E50" t="s">
        <v>993</v>
      </c>
      <c r="F50">
        <v>1</v>
      </c>
      <c r="G50">
        <v>2950000</v>
      </c>
      <c r="H50" t="s">
        <v>511</v>
      </c>
      <c r="I50" t="s">
        <v>10</v>
      </c>
      <c r="J50" t="s">
        <v>137</v>
      </c>
      <c r="K50" t="s">
        <v>473</v>
      </c>
      <c r="L50" t="s">
        <v>156</v>
      </c>
      <c r="N50" t="s">
        <v>35</v>
      </c>
      <c r="O50" t="s">
        <v>492</v>
      </c>
      <c r="Q50" t="s">
        <v>166</v>
      </c>
      <c r="R50" t="s">
        <v>639</v>
      </c>
    </row>
    <row r="51" spans="1:20" x14ac:dyDescent="0.3">
      <c r="A51" s="5">
        <v>46081</v>
      </c>
      <c r="B51" t="s">
        <v>670</v>
      </c>
      <c r="C51" t="s">
        <v>765</v>
      </c>
      <c r="D51" s="8">
        <v>-2928103.2</v>
      </c>
      <c r="E51" t="s">
        <v>671</v>
      </c>
      <c r="F51">
        <v>7920</v>
      </c>
      <c r="G51">
        <v>369.71</v>
      </c>
      <c r="H51" t="s">
        <v>145</v>
      </c>
      <c r="I51" t="s">
        <v>14</v>
      </c>
      <c r="J51" t="s">
        <v>137</v>
      </c>
      <c r="K51" t="s">
        <v>473</v>
      </c>
      <c r="L51" t="s">
        <v>138</v>
      </c>
      <c r="N51" t="s">
        <v>43</v>
      </c>
      <c r="O51" t="s">
        <v>492</v>
      </c>
      <c r="P51">
        <v>1</v>
      </c>
      <c r="Q51" t="s">
        <v>72</v>
      </c>
      <c r="R51" t="s">
        <v>671</v>
      </c>
    </row>
    <row r="52" spans="1:20" x14ac:dyDescent="0.3">
      <c r="A52" s="5">
        <v>46081</v>
      </c>
      <c r="B52" t="s">
        <v>444</v>
      </c>
      <c r="C52" t="s">
        <v>566</v>
      </c>
      <c r="D52" s="8">
        <v>-2898353.6937000002</v>
      </c>
      <c r="E52" t="s">
        <v>166</v>
      </c>
      <c r="F52">
        <v>1</v>
      </c>
      <c r="G52">
        <v>2898353.6937335897</v>
      </c>
      <c r="H52" t="s">
        <v>480</v>
      </c>
      <c r="I52" t="s">
        <v>9</v>
      </c>
      <c r="J52" t="s">
        <v>137</v>
      </c>
      <c r="N52" t="s">
        <v>379</v>
      </c>
      <c r="O52" t="s">
        <v>494</v>
      </c>
      <c r="R52" t="s">
        <v>166</v>
      </c>
      <c r="T52" s="52">
        <v>2898353.6937000002</v>
      </c>
    </row>
    <row r="53" spans="1:20" x14ac:dyDescent="0.3">
      <c r="A53" s="5">
        <v>46081</v>
      </c>
      <c r="B53" t="s">
        <v>670</v>
      </c>
      <c r="C53" t="s">
        <v>775</v>
      </c>
      <c r="D53" s="8">
        <v>-2871487.48</v>
      </c>
      <c r="E53" t="s">
        <v>673</v>
      </c>
      <c r="F53">
        <v>3116</v>
      </c>
      <c r="G53">
        <v>921.53</v>
      </c>
      <c r="H53" t="s">
        <v>145</v>
      </c>
      <c r="I53" t="s">
        <v>14</v>
      </c>
      <c r="J53" t="s">
        <v>137</v>
      </c>
      <c r="K53" t="s">
        <v>473</v>
      </c>
      <c r="L53" t="s">
        <v>138</v>
      </c>
      <c r="N53" t="s">
        <v>45</v>
      </c>
      <c r="O53" t="s">
        <v>492</v>
      </c>
      <c r="P53">
        <v>1</v>
      </c>
      <c r="Q53" t="s">
        <v>70</v>
      </c>
      <c r="R53" t="s">
        <v>673</v>
      </c>
    </row>
    <row r="54" spans="1:20" x14ac:dyDescent="0.3">
      <c r="A54" s="5">
        <v>46061</v>
      </c>
      <c r="B54" t="s">
        <v>1135</v>
      </c>
      <c r="C54" t="s">
        <v>1136</v>
      </c>
      <c r="D54" s="8">
        <v>-2850000</v>
      </c>
      <c r="E54" t="s">
        <v>1137</v>
      </c>
      <c r="F54">
        <v>1</v>
      </c>
      <c r="G54">
        <v>2850000</v>
      </c>
      <c r="H54" t="s">
        <v>511</v>
      </c>
      <c r="I54" t="s">
        <v>530</v>
      </c>
      <c r="J54" t="s">
        <v>137</v>
      </c>
      <c r="K54" t="s">
        <v>473</v>
      </c>
      <c r="L54" t="s">
        <v>156</v>
      </c>
      <c r="N54" t="s">
        <v>35</v>
      </c>
      <c r="O54" t="s">
        <v>492</v>
      </c>
      <c r="Q54" t="s">
        <v>164</v>
      </c>
      <c r="R54" t="s">
        <v>732</v>
      </c>
    </row>
    <row r="55" spans="1:20" x14ac:dyDescent="0.3">
      <c r="A55" s="5">
        <v>46081</v>
      </c>
      <c r="B55" t="s">
        <v>444</v>
      </c>
      <c r="C55" t="s">
        <v>563</v>
      </c>
      <c r="D55" s="8">
        <v>-2792560.3418999999</v>
      </c>
      <c r="E55" t="s">
        <v>193</v>
      </c>
      <c r="F55">
        <v>1</v>
      </c>
      <c r="G55">
        <v>2792560.3419335904</v>
      </c>
      <c r="H55" t="s">
        <v>480</v>
      </c>
      <c r="I55" t="s">
        <v>9</v>
      </c>
      <c r="J55" t="s">
        <v>137</v>
      </c>
      <c r="N55" t="s">
        <v>373</v>
      </c>
      <c r="O55" t="s">
        <v>494</v>
      </c>
      <c r="R55" t="s">
        <v>193</v>
      </c>
      <c r="T55" s="52">
        <v>2792560.3418999999</v>
      </c>
    </row>
    <row r="56" spans="1:20" x14ac:dyDescent="0.3">
      <c r="A56" s="5">
        <v>46072</v>
      </c>
      <c r="B56" t="s">
        <v>914</v>
      </c>
      <c r="C56" t="s">
        <v>915</v>
      </c>
      <c r="D56" s="8">
        <v>-2727314</v>
      </c>
      <c r="E56" t="s">
        <v>916</v>
      </c>
      <c r="F56">
        <v>1</v>
      </c>
      <c r="G56">
        <v>2727314</v>
      </c>
      <c r="H56" t="s">
        <v>511</v>
      </c>
      <c r="I56" t="s">
        <v>17</v>
      </c>
      <c r="J56" t="s">
        <v>157</v>
      </c>
      <c r="K56" t="s">
        <v>473</v>
      </c>
      <c r="L56" t="s">
        <v>156</v>
      </c>
      <c r="N56" t="s">
        <v>35</v>
      </c>
      <c r="O56" t="s">
        <v>492</v>
      </c>
      <c r="Q56" t="s">
        <v>166</v>
      </c>
      <c r="R56" t="s">
        <v>734</v>
      </c>
    </row>
    <row r="57" spans="1:20" x14ac:dyDescent="0.3">
      <c r="A57" s="5">
        <v>46081</v>
      </c>
      <c r="B57" t="s">
        <v>444</v>
      </c>
      <c r="C57" t="s">
        <v>436</v>
      </c>
      <c r="D57" s="8">
        <v>-2652084.8821</v>
      </c>
      <c r="E57" t="s">
        <v>193</v>
      </c>
      <c r="F57">
        <v>1</v>
      </c>
      <c r="G57">
        <v>2652084.8820735896</v>
      </c>
      <c r="H57" t="s">
        <v>480</v>
      </c>
      <c r="I57" t="s">
        <v>9</v>
      </c>
      <c r="J57" t="s">
        <v>137</v>
      </c>
      <c r="N57" t="s">
        <v>373</v>
      </c>
      <c r="O57" t="s">
        <v>494</v>
      </c>
      <c r="R57" t="s">
        <v>193</v>
      </c>
      <c r="T57" s="52">
        <v>2652084.8821</v>
      </c>
    </row>
    <row r="58" spans="1:20" x14ac:dyDescent="0.3">
      <c r="A58" s="5">
        <v>46081</v>
      </c>
      <c r="B58" t="s">
        <v>444</v>
      </c>
      <c r="C58" t="s">
        <v>577</v>
      </c>
      <c r="D58" s="8">
        <v>-2629398.3793000001</v>
      </c>
      <c r="E58" t="s">
        <v>173</v>
      </c>
      <c r="F58">
        <v>1</v>
      </c>
      <c r="G58">
        <v>2629398.37925359</v>
      </c>
      <c r="H58" t="s">
        <v>480</v>
      </c>
      <c r="I58" t="s">
        <v>9</v>
      </c>
      <c r="J58" t="s">
        <v>137</v>
      </c>
      <c r="N58" t="s">
        <v>353</v>
      </c>
      <c r="O58" t="s">
        <v>494</v>
      </c>
      <c r="R58" t="s">
        <v>173</v>
      </c>
      <c r="T58" s="52">
        <v>2629398.3793000001</v>
      </c>
    </row>
    <row r="59" spans="1:20" x14ac:dyDescent="0.3">
      <c r="A59" s="5">
        <v>46081</v>
      </c>
      <c r="B59" t="s">
        <v>444</v>
      </c>
      <c r="C59" t="s">
        <v>434</v>
      </c>
      <c r="D59" s="8">
        <v>-2603553.3509999998</v>
      </c>
      <c r="E59" t="s">
        <v>164</v>
      </c>
      <c r="F59">
        <v>1</v>
      </c>
      <c r="G59">
        <v>2603553.3509735903</v>
      </c>
      <c r="H59" t="s">
        <v>480</v>
      </c>
      <c r="I59" t="s">
        <v>9</v>
      </c>
      <c r="J59" t="s">
        <v>137</v>
      </c>
      <c r="N59" t="s">
        <v>32</v>
      </c>
      <c r="O59" t="s">
        <v>494</v>
      </c>
      <c r="R59" t="s">
        <v>164</v>
      </c>
      <c r="T59" s="52">
        <v>2603553.3509999998</v>
      </c>
    </row>
    <row r="60" spans="1:20" x14ac:dyDescent="0.3">
      <c r="A60" s="5">
        <v>46081</v>
      </c>
      <c r="B60" t="s">
        <v>444</v>
      </c>
      <c r="C60" t="s">
        <v>578</v>
      </c>
      <c r="D60" s="8">
        <v>-2599197.3316000002</v>
      </c>
      <c r="E60" t="s">
        <v>173</v>
      </c>
      <c r="F60">
        <v>1</v>
      </c>
      <c r="G60">
        <v>2599197.33155359</v>
      </c>
      <c r="H60" t="s">
        <v>480</v>
      </c>
      <c r="I60" t="s">
        <v>9</v>
      </c>
      <c r="J60" t="s">
        <v>137</v>
      </c>
      <c r="N60" t="s">
        <v>353</v>
      </c>
      <c r="O60" t="s">
        <v>494</v>
      </c>
      <c r="R60" t="s">
        <v>173</v>
      </c>
      <c r="T60" s="52">
        <v>2599197.3316000002</v>
      </c>
    </row>
    <row r="61" spans="1:20" x14ac:dyDescent="0.3">
      <c r="A61" s="5">
        <v>46081</v>
      </c>
      <c r="B61" t="s">
        <v>444</v>
      </c>
      <c r="C61" t="s">
        <v>564</v>
      </c>
      <c r="D61" s="8">
        <v>-2416515.0120999999</v>
      </c>
      <c r="E61" t="s">
        <v>166</v>
      </c>
      <c r="F61">
        <v>1</v>
      </c>
      <c r="G61">
        <v>2416515.0121335899</v>
      </c>
      <c r="H61" t="s">
        <v>480</v>
      </c>
      <c r="I61" t="s">
        <v>9</v>
      </c>
      <c r="J61" t="s">
        <v>137</v>
      </c>
      <c r="N61" t="s">
        <v>379</v>
      </c>
      <c r="O61" t="s">
        <v>494</v>
      </c>
      <c r="R61" t="s">
        <v>166</v>
      </c>
      <c r="T61" s="52">
        <v>2416515.0120999999</v>
      </c>
    </row>
    <row r="62" spans="1:20" x14ac:dyDescent="0.3">
      <c r="A62" s="5">
        <v>46081</v>
      </c>
      <c r="B62" t="s">
        <v>444</v>
      </c>
      <c r="C62" t="s">
        <v>420</v>
      </c>
      <c r="D62" s="8">
        <v>-2394868.4076999999</v>
      </c>
      <c r="E62" t="s">
        <v>13</v>
      </c>
      <c r="F62">
        <v>1</v>
      </c>
      <c r="G62">
        <v>2394868.4077335899</v>
      </c>
      <c r="H62" t="s">
        <v>480</v>
      </c>
      <c r="I62" t="s">
        <v>9</v>
      </c>
      <c r="J62" t="s">
        <v>137</v>
      </c>
      <c r="N62" t="s">
        <v>338</v>
      </c>
      <c r="O62" t="s">
        <v>494</v>
      </c>
      <c r="R62" t="s">
        <v>13</v>
      </c>
      <c r="T62" s="52">
        <v>2394868.4076999999</v>
      </c>
    </row>
    <row r="63" spans="1:20" x14ac:dyDescent="0.3">
      <c r="A63" s="5">
        <v>46081</v>
      </c>
      <c r="B63" t="s">
        <v>444</v>
      </c>
      <c r="C63" t="s">
        <v>567</v>
      </c>
      <c r="D63" s="119">
        <v>-2366793.4295999999</v>
      </c>
      <c r="E63" t="s">
        <v>193</v>
      </c>
      <c r="F63">
        <v>1</v>
      </c>
      <c r="G63">
        <v>2366793.4296135898</v>
      </c>
      <c r="H63" t="s">
        <v>480</v>
      </c>
      <c r="I63" t="s">
        <v>9</v>
      </c>
      <c r="J63" t="s">
        <v>137</v>
      </c>
      <c r="N63" t="s">
        <v>373</v>
      </c>
      <c r="O63" t="s">
        <v>494</v>
      </c>
      <c r="R63" t="s">
        <v>193</v>
      </c>
      <c r="T63" s="52">
        <v>2366793.4295999999</v>
      </c>
    </row>
    <row r="64" spans="1:20" x14ac:dyDescent="0.3">
      <c r="A64" s="5">
        <v>46063</v>
      </c>
      <c r="B64" t="s">
        <v>1025</v>
      </c>
      <c r="C64" t="s">
        <v>1026</v>
      </c>
      <c r="D64" s="8">
        <v>-2359500</v>
      </c>
      <c r="E64" t="s">
        <v>1027</v>
      </c>
      <c r="F64">
        <v>4</v>
      </c>
      <c r="G64">
        <v>390000</v>
      </c>
      <c r="H64" t="s">
        <v>511</v>
      </c>
      <c r="I64" t="s">
        <v>10</v>
      </c>
      <c r="J64" t="s">
        <v>137</v>
      </c>
      <c r="K64" t="s">
        <v>473</v>
      </c>
      <c r="L64" t="s">
        <v>156</v>
      </c>
      <c r="N64" t="s">
        <v>39</v>
      </c>
      <c r="O64" t="s">
        <v>492</v>
      </c>
      <c r="R64" t="s">
        <v>742</v>
      </c>
    </row>
    <row r="65" spans="1:20" x14ac:dyDescent="0.3">
      <c r="A65" s="5">
        <v>46063</v>
      </c>
      <c r="B65" t="s">
        <v>1088</v>
      </c>
      <c r="C65" t="s">
        <v>1089</v>
      </c>
      <c r="D65" s="8">
        <v>-2348640.37</v>
      </c>
      <c r="E65" t="s">
        <v>1090</v>
      </c>
      <c r="F65">
        <v>70</v>
      </c>
      <c r="G65">
        <v>27728.93</v>
      </c>
      <c r="H65" t="s">
        <v>511</v>
      </c>
      <c r="I65" t="s">
        <v>17</v>
      </c>
      <c r="J65" t="s">
        <v>157</v>
      </c>
      <c r="K65" t="s">
        <v>473</v>
      </c>
      <c r="L65" t="s">
        <v>156</v>
      </c>
      <c r="N65" t="s">
        <v>83</v>
      </c>
      <c r="O65" t="s">
        <v>492</v>
      </c>
    </row>
    <row r="66" spans="1:20" x14ac:dyDescent="0.3">
      <c r="A66" s="5">
        <v>46081</v>
      </c>
      <c r="B66" t="s">
        <v>444</v>
      </c>
      <c r="C66" t="s">
        <v>561</v>
      </c>
      <c r="D66" s="8">
        <v>-2339355.3379000002</v>
      </c>
      <c r="E66" t="s">
        <v>193</v>
      </c>
      <c r="F66">
        <v>1</v>
      </c>
      <c r="G66">
        <v>2339355.3378735897</v>
      </c>
      <c r="H66" t="s">
        <v>480</v>
      </c>
      <c r="I66" t="s">
        <v>9</v>
      </c>
      <c r="J66" t="s">
        <v>137</v>
      </c>
      <c r="N66" t="s">
        <v>373</v>
      </c>
      <c r="O66" t="s">
        <v>494</v>
      </c>
      <c r="R66" t="s">
        <v>193</v>
      </c>
      <c r="T66" s="52">
        <v>2339355.3379000002</v>
      </c>
    </row>
    <row r="67" spans="1:20" x14ac:dyDescent="0.3">
      <c r="A67" s="5">
        <v>46081</v>
      </c>
      <c r="B67" t="s">
        <v>444</v>
      </c>
      <c r="C67" t="s">
        <v>559</v>
      </c>
      <c r="D67" s="8">
        <v>-2318520.1834999998</v>
      </c>
      <c r="E67" t="s">
        <v>193</v>
      </c>
      <c r="F67">
        <v>1</v>
      </c>
      <c r="G67">
        <v>2318520.1834535897</v>
      </c>
      <c r="H67" t="s">
        <v>480</v>
      </c>
      <c r="I67" t="s">
        <v>9</v>
      </c>
      <c r="J67" t="s">
        <v>137</v>
      </c>
      <c r="N67" t="s">
        <v>373</v>
      </c>
      <c r="O67" t="s">
        <v>494</v>
      </c>
      <c r="R67" t="s">
        <v>193</v>
      </c>
      <c r="T67" s="52">
        <v>2318520.1834999998</v>
      </c>
    </row>
    <row r="68" spans="1:20" x14ac:dyDescent="0.3">
      <c r="A68" s="5">
        <v>46081</v>
      </c>
      <c r="B68" t="s">
        <v>444</v>
      </c>
      <c r="C68" t="s">
        <v>576</v>
      </c>
      <c r="D68" s="8">
        <v>-2316608.0606999998</v>
      </c>
      <c r="E68" t="s">
        <v>173</v>
      </c>
      <c r="F68">
        <v>1</v>
      </c>
      <c r="G68">
        <v>2316608.0607135901</v>
      </c>
      <c r="H68" t="s">
        <v>480</v>
      </c>
      <c r="I68" t="s">
        <v>9</v>
      </c>
      <c r="J68" t="s">
        <v>137</v>
      </c>
      <c r="N68" t="s">
        <v>353</v>
      </c>
      <c r="O68" t="s">
        <v>494</v>
      </c>
      <c r="R68" t="s">
        <v>173</v>
      </c>
      <c r="T68" s="52">
        <v>2316608.0606999998</v>
      </c>
    </row>
    <row r="69" spans="1:20" x14ac:dyDescent="0.3">
      <c r="A69" s="5">
        <v>46081</v>
      </c>
      <c r="B69" t="s">
        <v>444</v>
      </c>
      <c r="C69" t="s">
        <v>575</v>
      </c>
      <c r="D69" s="8">
        <v>-2289443.1682000002</v>
      </c>
      <c r="E69" t="s">
        <v>68</v>
      </c>
      <c r="F69">
        <v>1</v>
      </c>
      <c r="G69">
        <v>2289443.1681935894</v>
      </c>
      <c r="H69" t="s">
        <v>480</v>
      </c>
      <c r="I69" t="s">
        <v>9</v>
      </c>
      <c r="J69" t="s">
        <v>137</v>
      </c>
      <c r="N69" t="s">
        <v>40</v>
      </c>
      <c r="O69" t="s">
        <v>494</v>
      </c>
      <c r="R69" t="s">
        <v>68</v>
      </c>
      <c r="T69" s="52">
        <v>2289443.1682000002</v>
      </c>
    </row>
    <row r="70" spans="1:20" x14ac:dyDescent="0.3">
      <c r="A70" s="5">
        <v>46081</v>
      </c>
      <c r="B70" t="s">
        <v>444</v>
      </c>
      <c r="C70" t="s">
        <v>554</v>
      </c>
      <c r="D70" s="8">
        <v>-2242802.4731999999</v>
      </c>
      <c r="E70" t="s">
        <v>72</v>
      </c>
      <c r="F70">
        <v>1</v>
      </c>
      <c r="G70">
        <v>2242802.4731535898</v>
      </c>
      <c r="H70" t="s">
        <v>480</v>
      </c>
      <c r="I70" t="s">
        <v>9</v>
      </c>
      <c r="J70" t="s">
        <v>137</v>
      </c>
      <c r="N70" t="s">
        <v>43</v>
      </c>
      <c r="O70" t="s">
        <v>494</v>
      </c>
      <c r="R70" t="s">
        <v>72</v>
      </c>
      <c r="T70" s="52">
        <v>2242802.4731999999</v>
      </c>
    </row>
    <row r="71" spans="1:20" x14ac:dyDescent="0.3">
      <c r="A71" s="5">
        <v>46055</v>
      </c>
      <c r="B71" t="s">
        <v>823</v>
      </c>
      <c r="C71" t="s">
        <v>826</v>
      </c>
      <c r="D71" s="8">
        <v>-2212671.46</v>
      </c>
      <c r="E71" t="s">
        <v>827</v>
      </c>
      <c r="F71">
        <v>1</v>
      </c>
      <c r="G71">
        <v>1828654.1</v>
      </c>
      <c r="H71" t="s">
        <v>511</v>
      </c>
      <c r="I71" t="s">
        <v>10</v>
      </c>
      <c r="J71" t="s">
        <v>137</v>
      </c>
      <c r="K71" t="s">
        <v>513</v>
      </c>
      <c r="L71" t="s">
        <v>156</v>
      </c>
      <c r="N71" t="s">
        <v>35</v>
      </c>
      <c r="O71" t="s">
        <v>492</v>
      </c>
      <c r="Q71" t="s">
        <v>164</v>
      </c>
      <c r="R71" t="s">
        <v>730</v>
      </c>
    </row>
    <row r="72" spans="1:20" x14ac:dyDescent="0.3">
      <c r="A72" s="5">
        <v>46081</v>
      </c>
      <c r="B72" t="s">
        <v>444</v>
      </c>
      <c r="C72" t="s">
        <v>409</v>
      </c>
      <c r="D72" s="8">
        <v>-2197552.3445000001</v>
      </c>
      <c r="E72" t="s">
        <v>179</v>
      </c>
      <c r="F72">
        <v>1</v>
      </c>
      <c r="G72">
        <v>2197552.3445335897</v>
      </c>
      <c r="H72" t="s">
        <v>480</v>
      </c>
      <c r="I72" t="s">
        <v>9</v>
      </c>
      <c r="J72" t="s">
        <v>137</v>
      </c>
      <c r="N72" t="s">
        <v>360</v>
      </c>
      <c r="O72" t="s">
        <v>494</v>
      </c>
      <c r="R72" t="s">
        <v>179</v>
      </c>
      <c r="T72" s="52">
        <v>2197552.3445000001</v>
      </c>
    </row>
    <row r="73" spans="1:20" x14ac:dyDescent="0.3">
      <c r="A73" s="5">
        <v>46081</v>
      </c>
      <c r="B73" t="s">
        <v>444</v>
      </c>
      <c r="C73" t="s">
        <v>417</v>
      </c>
      <c r="D73" s="8">
        <v>-2184449.2204</v>
      </c>
      <c r="E73" t="s">
        <v>183</v>
      </c>
      <c r="F73">
        <v>1</v>
      </c>
      <c r="G73">
        <v>2184449.22043359</v>
      </c>
      <c r="H73" t="s">
        <v>480</v>
      </c>
      <c r="I73" t="s">
        <v>9</v>
      </c>
      <c r="J73" t="s">
        <v>137</v>
      </c>
      <c r="N73" t="s">
        <v>396</v>
      </c>
      <c r="O73" t="s">
        <v>494</v>
      </c>
      <c r="R73" t="s">
        <v>183</v>
      </c>
      <c r="T73" s="52">
        <v>2184449.2204</v>
      </c>
    </row>
    <row r="74" spans="1:20" x14ac:dyDescent="0.3">
      <c r="A74" s="5">
        <v>46081</v>
      </c>
      <c r="B74" t="s">
        <v>444</v>
      </c>
      <c r="C74" t="s">
        <v>542</v>
      </c>
      <c r="D74" s="8">
        <v>-2183724.4663</v>
      </c>
      <c r="E74" t="s">
        <v>68</v>
      </c>
      <c r="F74">
        <v>1</v>
      </c>
      <c r="G74">
        <v>2183724.4663335895</v>
      </c>
      <c r="H74" t="s">
        <v>480</v>
      </c>
      <c r="I74" t="s">
        <v>9</v>
      </c>
      <c r="J74" t="s">
        <v>137</v>
      </c>
      <c r="N74" t="s">
        <v>40</v>
      </c>
      <c r="O74" t="s">
        <v>494</v>
      </c>
      <c r="R74" t="s">
        <v>68</v>
      </c>
      <c r="T74" s="52">
        <v>2183724.4663</v>
      </c>
    </row>
    <row r="75" spans="1:20" x14ac:dyDescent="0.3">
      <c r="A75" s="5">
        <v>46081</v>
      </c>
      <c r="B75" t="s">
        <v>444</v>
      </c>
      <c r="C75" t="s">
        <v>418</v>
      </c>
      <c r="D75" s="8">
        <v>-2171482.7349999999</v>
      </c>
      <c r="E75" t="s">
        <v>193</v>
      </c>
      <c r="F75">
        <v>1</v>
      </c>
      <c r="G75">
        <v>2171482.7349535897</v>
      </c>
      <c r="H75" t="s">
        <v>480</v>
      </c>
      <c r="I75" t="s">
        <v>9</v>
      </c>
      <c r="J75" t="s">
        <v>137</v>
      </c>
      <c r="N75" t="s">
        <v>373</v>
      </c>
      <c r="O75" t="s">
        <v>494</v>
      </c>
      <c r="R75" t="s">
        <v>193</v>
      </c>
      <c r="T75" s="52">
        <v>2171482.7349999999</v>
      </c>
    </row>
    <row r="76" spans="1:20" x14ac:dyDescent="0.3">
      <c r="A76" s="5">
        <v>46081</v>
      </c>
      <c r="B76" t="s">
        <v>444</v>
      </c>
      <c r="C76" t="s">
        <v>570</v>
      </c>
      <c r="D76" s="8">
        <v>-2164958.4656000002</v>
      </c>
      <c r="E76" t="s">
        <v>50</v>
      </c>
      <c r="F76">
        <v>1</v>
      </c>
      <c r="G76">
        <v>2164958.4655535896</v>
      </c>
      <c r="H76" t="s">
        <v>480</v>
      </c>
      <c r="I76" t="s">
        <v>9</v>
      </c>
      <c r="J76" t="s">
        <v>137</v>
      </c>
      <c r="N76" t="s">
        <v>39</v>
      </c>
      <c r="O76" t="s">
        <v>494</v>
      </c>
      <c r="R76" t="s">
        <v>50</v>
      </c>
      <c r="T76" s="52">
        <v>2164958.4656000002</v>
      </c>
    </row>
    <row r="77" spans="1:20" x14ac:dyDescent="0.3">
      <c r="A77" s="5">
        <v>46081</v>
      </c>
      <c r="B77" t="s">
        <v>444</v>
      </c>
      <c r="C77" t="s">
        <v>573</v>
      </c>
      <c r="D77" s="8">
        <v>-2153887.4709000001</v>
      </c>
      <c r="E77" t="s">
        <v>68</v>
      </c>
      <c r="F77">
        <v>1</v>
      </c>
      <c r="G77">
        <v>2153887.4708735896</v>
      </c>
      <c r="H77" t="s">
        <v>480</v>
      </c>
      <c r="I77" t="s">
        <v>9</v>
      </c>
      <c r="J77" t="s">
        <v>137</v>
      </c>
      <c r="N77" t="s">
        <v>40</v>
      </c>
      <c r="O77" t="s">
        <v>494</v>
      </c>
      <c r="R77" t="s">
        <v>68</v>
      </c>
      <c r="T77" s="52">
        <v>2153887.4709000001</v>
      </c>
    </row>
    <row r="78" spans="1:20" x14ac:dyDescent="0.3">
      <c r="A78" s="5">
        <v>46081</v>
      </c>
      <c r="B78" t="s">
        <v>444</v>
      </c>
      <c r="C78" t="s">
        <v>406</v>
      </c>
      <c r="D78" s="8">
        <v>-2140538.3980999999</v>
      </c>
      <c r="E78" t="s">
        <v>193</v>
      </c>
      <c r="F78">
        <v>1</v>
      </c>
      <c r="G78">
        <v>2140538.3981135902</v>
      </c>
      <c r="H78" t="s">
        <v>480</v>
      </c>
      <c r="I78" t="s">
        <v>9</v>
      </c>
      <c r="J78" t="s">
        <v>137</v>
      </c>
      <c r="N78" t="s">
        <v>373</v>
      </c>
      <c r="O78" t="s">
        <v>494</v>
      </c>
      <c r="R78" t="s">
        <v>193</v>
      </c>
      <c r="T78" s="52">
        <v>2140538.3980999999</v>
      </c>
    </row>
    <row r="79" spans="1:20" x14ac:dyDescent="0.3">
      <c r="A79" s="5">
        <v>46081</v>
      </c>
      <c r="B79" t="s">
        <v>444</v>
      </c>
      <c r="C79" t="s">
        <v>407</v>
      </c>
      <c r="D79" s="8">
        <v>-2081874.696</v>
      </c>
      <c r="E79" t="s">
        <v>168</v>
      </c>
      <c r="F79">
        <v>1</v>
      </c>
      <c r="G79">
        <v>2081874.6959735896</v>
      </c>
      <c r="H79" t="s">
        <v>480</v>
      </c>
      <c r="I79" t="s">
        <v>9</v>
      </c>
      <c r="J79" t="s">
        <v>137</v>
      </c>
      <c r="N79" t="s">
        <v>332</v>
      </c>
      <c r="O79" t="s">
        <v>494</v>
      </c>
      <c r="R79" t="s">
        <v>168</v>
      </c>
      <c r="T79" s="52">
        <v>2081874.696</v>
      </c>
    </row>
    <row r="80" spans="1:20" x14ac:dyDescent="0.3">
      <c r="A80" s="5">
        <v>46081</v>
      </c>
      <c r="B80" t="s">
        <v>444</v>
      </c>
      <c r="C80" t="s">
        <v>758</v>
      </c>
      <c r="D80" s="8">
        <v>-2057254.3633000001</v>
      </c>
      <c r="E80" t="s">
        <v>193</v>
      </c>
      <c r="F80">
        <v>1</v>
      </c>
      <c r="G80">
        <v>2057254.3633335901</v>
      </c>
      <c r="H80" t="s">
        <v>480</v>
      </c>
      <c r="I80" t="s">
        <v>9</v>
      </c>
      <c r="J80" t="s">
        <v>137</v>
      </c>
      <c r="N80" t="s">
        <v>373</v>
      </c>
      <c r="O80" t="s">
        <v>494</v>
      </c>
      <c r="R80" t="s">
        <v>193</v>
      </c>
      <c r="T80" s="52">
        <v>2057254.3633000001</v>
      </c>
    </row>
    <row r="81" spans="1:20" x14ac:dyDescent="0.3">
      <c r="A81" s="5">
        <v>46081</v>
      </c>
      <c r="B81" t="s">
        <v>444</v>
      </c>
      <c r="C81" t="s">
        <v>421</v>
      </c>
      <c r="D81" s="8">
        <v>-2056682.6845</v>
      </c>
      <c r="E81" t="s">
        <v>173</v>
      </c>
      <c r="F81">
        <v>1</v>
      </c>
      <c r="G81">
        <v>2056682.6844535896</v>
      </c>
      <c r="H81" t="s">
        <v>480</v>
      </c>
      <c r="I81" t="s">
        <v>9</v>
      </c>
      <c r="J81" t="s">
        <v>137</v>
      </c>
      <c r="N81" t="s">
        <v>353</v>
      </c>
      <c r="O81" t="s">
        <v>494</v>
      </c>
      <c r="R81" t="s">
        <v>173</v>
      </c>
      <c r="T81" s="52">
        <v>2056682.6845</v>
      </c>
    </row>
    <row r="82" spans="1:20" x14ac:dyDescent="0.3">
      <c r="A82" s="5">
        <v>46081</v>
      </c>
      <c r="B82" t="s">
        <v>444</v>
      </c>
      <c r="C82" t="s">
        <v>552</v>
      </c>
      <c r="D82" s="8">
        <v>-2041933.4742999999</v>
      </c>
      <c r="E82" t="s">
        <v>164</v>
      </c>
      <c r="F82">
        <v>1</v>
      </c>
      <c r="G82">
        <v>2041933.4743135895</v>
      </c>
      <c r="H82" t="s">
        <v>480</v>
      </c>
      <c r="I82" t="s">
        <v>9</v>
      </c>
      <c r="J82" t="s">
        <v>137</v>
      </c>
      <c r="N82" t="s">
        <v>32</v>
      </c>
      <c r="O82" t="s">
        <v>494</v>
      </c>
      <c r="R82" t="s">
        <v>164</v>
      </c>
      <c r="T82" s="52">
        <v>2041933.4742999999</v>
      </c>
    </row>
    <row r="83" spans="1:20" x14ac:dyDescent="0.3">
      <c r="A83" s="5">
        <v>46081</v>
      </c>
      <c r="B83" t="s">
        <v>444</v>
      </c>
      <c r="C83" t="s">
        <v>415</v>
      </c>
      <c r="D83" s="8">
        <v>-2029818.9594000001</v>
      </c>
      <c r="E83" t="s">
        <v>193</v>
      </c>
      <c r="F83">
        <v>1</v>
      </c>
      <c r="G83">
        <v>2029818.9593535899</v>
      </c>
      <c r="H83" t="s">
        <v>480</v>
      </c>
      <c r="I83" t="s">
        <v>9</v>
      </c>
      <c r="J83" t="s">
        <v>137</v>
      </c>
      <c r="N83" t="s">
        <v>373</v>
      </c>
      <c r="O83" t="s">
        <v>494</v>
      </c>
      <c r="R83" t="s">
        <v>193</v>
      </c>
      <c r="T83" s="52">
        <v>2029818.9594000001</v>
      </c>
    </row>
    <row r="84" spans="1:20" x14ac:dyDescent="0.3">
      <c r="A84" s="5">
        <v>46081</v>
      </c>
      <c r="B84" t="s">
        <v>444</v>
      </c>
      <c r="C84" t="s">
        <v>481</v>
      </c>
      <c r="D84" s="8">
        <v>-2000000</v>
      </c>
      <c r="E84" t="s">
        <v>191</v>
      </c>
      <c r="F84">
        <v>1</v>
      </c>
      <c r="G84">
        <v>2000000</v>
      </c>
      <c r="H84" t="s">
        <v>480</v>
      </c>
      <c r="I84" t="s">
        <v>9</v>
      </c>
      <c r="J84" t="s">
        <v>137</v>
      </c>
      <c r="N84" t="s">
        <v>376</v>
      </c>
      <c r="O84" t="s">
        <v>494</v>
      </c>
      <c r="R84" t="s">
        <v>191</v>
      </c>
      <c r="T84" s="52">
        <v>2000000</v>
      </c>
    </row>
    <row r="85" spans="1:20" x14ac:dyDescent="0.3">
      <c r="A85" s="5">
        <v>46081</v>
      </c>
      <c r="B85" t="s">
        <v>444</v>
      </c>
      <c r="C85" t="s">
        <v>482</v>
      </c>
      <c r="D85" s="8">
        <v>-2000000</v>
      </c>
      <c r="E85" t="s">
        <v>191</v>
      </c>
      <c r="F85">
        <v>1</v>
      </c>
      <c r="G85">
        <v>2000000</v>
      </c>
      <c r="H85" t="s">
        <v>480</v>
      </c>
      <c r="I85" t="s">
        <v>9</v>
      </c>
      <c r="J85" t="s">
        <v>137</v>
      </c>
      <c r="N85" t="s">
        <v>376</v>
      </c>
      <c r="O85" t="s">
        <v>494</v>
      </c>
      <c r="R85" t="s">
        <v>191</v>
      </c>
      <c r="T85" s="52">
        <v>2000000</v>
      </c>
    </row>
    <row r="86" spans="1:20" x14ac:dyDescent="0.3">
      <c r="A86" s="5">
        <v>46081</v>
      </c>
      <c r="B86" t="s">
        <v>444</v>
      </c>
      <c r="C86" t="s">
        <v>541</v>
      </c>
      <c r="D86" s="8">
        <v>-1992393.3816</v>
      </c>
      <c r="E86" t="s">
        <v>179</v>
      </c>
      <c r="F86">
        <v>1</v>
      </c>
      <c r="G86">
        <v>1992393.3816135896</v>
      </c>
      <c r="H86" t="s">
        <v>480</v>
      </c>
      <c r="I86" t="s">
        <v>9</v>
      </c>
      <c r="J86" t="s">
        <v>137</v>
      </c>
      <c r="N86" t="s">
        <v>360</v>
      </c>
      <c r="O86" t="s">
        <v>494</v>
      </c>
      <c r="R86" t="s">
        <v>179</v>
      </c>
      <c r="T86" s="52">
        <v>1992393.3816</v>
      </c>
    </row>
    <row r="87" spans="1:20" x14ac:dyDescent="0.3">
      <c r="A87" s="5">
        <v>46063</v>
      </c>
      <c r="B87" t="s">
        <v>1101</v>
      </c>
      <c r="C87" t="s">
        <v>1105</v>
      </c>
      <c r="D87" s="8">
        <v>-1979272.14</v>
      </c>
      <c r="E87" t="s">
        <v>1106</v>
      </c>
      <c r="F87">
        <v>4</v>
      </c>
      <c r="G87">
        <v>342403.2</v>
      </c>
      <c r="H87" t="s">
        <v>511</v>
      </c>
      <c r="I87" t="s">
        <v>17</v>
      </c>
      <c r="J87" t="s">
        <v>157</v>
      </c>
      <c r="K87" t="s">
        <v>473</v>
      </c>
      <c r="L87" t="s">
        <v>156</v>
      </c>
      <c r="N87" t="s">
        <v>34</v>
      </c>
      <c r="O87" t="s">
        <v>492</v>
      </c>
    </row>
    <row r="88" spans="1:20" x14ac:dyDescent="0.3">
      <c r="A88" s="5">
        <v>46081</v>
      </c>
      <c r="B88" t="s">
        <v>444</v>
      </c>
      <c r="C88" t="s">
        <v>757</v>
      </c>
      <c r="D88" s="8">
        <v>-1972720.5293000001</v>
      </c>
      <c r="E88" t="s">
        <v>187</v>
      </c>
      <c r="F88">
        <v>1</v>
      </c>
      <c r="G88">
        <v>1972720.5292535897</v>
      </c>
      <c r="H88" t="s">
        <v>480</v>
      </c>
      <c r="I88" t="s">
        <v>9</v>
      </c>
      <c r="J88" t="s">
        <v>137</v>
      </c>
      <c r="N88" t="s">
        <v>32</v>
      </c>
      <c r="O88" t="s">
        <v>494</v>
      </c>
      <c r="R88" t="s">
        <v>187</v>
      </c>
      <c r="T88" s="52">
        <v>1972720.5293000001</v>
      </c>
    </row>
    <row r="89" spans="1:20" x14ac:dyDescent="0.3">
      <c r="A89" s="5">
        <v>46081</v>
      </c>
      <c r="B89" t="s">
        <v>444</v>
      </c>
      <c r="C89" t="s">
        <v>413</v>
      </c>
      <c r="D89" s="8">
        <v>-1958595.084</v>
      </c>
      <c r="E89" t="s">
        <v>183</v>
      </c>
      <c r="F89">
        <v>1</v>
      </c>
      <c r="G89">
        <v>1958595.0840135897</v>
      </c>
      <c r="H89" t="s">
        <v>480</v>
      </c>
      <c r="I89" t="s">
        <v>9</v>
      </c>
      <c r="J89" t="s">
        <v>137</v>
      </c>
      <c r="N89" t="s">
        <v>396</v>
      </c>
      <c r="O89" t="s">
        <v>494</v>
      </c>
      <c r="R89" t="s">
        <v>183</v>
      </c>
      <c r="T89" s="52">
        <v>1958595.084</v>
      </c>
    </row>
    <row r="90" spans="1:20" x14ac:dyDescent="0.3">
      <c r="A90" s="5">
        <v>46081</v>
      </c>
      <c r="B90" t="s">
        <v>444</v>
      </c>
      <c r="C90" t="s">
        <v>438</v>
      </c>
      <c r="D90" s="8">
        <v>-1942874.4042</v>
      </c>
      <c r="E90" t="s">
        <v>68</v>
      </c>
      <c r="F90">
        <v>1</v>
      </c>
      <c r="G90">
        <v>1942874.4041735895</v>
      </c>
      <c r="H90" t="s">
        <v>480</v>
      </c>
      <c r="I90" t="s">
        <v>9</v>
      </c>
      <c r="J90" t="s">
        <v>137</v>
      </c>
      <c r="N90" t="s">
        <v>40</v>
      </c>
      <c r="O90" t="s">
        <v>494</v>
      </c>
      <c r="R90" t="s">
        <v>68</v>
      </c>
      <c r="T90" s="52">
        <v>1942874.4042</v>
      </c>
    </row>
    <row r="91" spans="1:20" x14ac:dyDescent="0.3">
      <c r="A91" s="5">
        <v>46081</v>
      </c>
      <c r="B91" t="s">
        <v>444</v>
      </c>
      <c r="C91" t="s">
        <v>431</v>
      </c>
      <c r="D91" s="8">
        <v>-1942605.1513</v>
      </c>
      <c r="E91" t="s">
        <v>42</v>
      </c>
      <c r="F91">
        <v>1</v>
      </c>
      <c r="G91">
        <v>1942605.1513135899</v>
      </c>
      <c r="H91" t="s">
        <v>480</v>
      </c>
      <c r="I91" t="s">
        <v>9</v>
      </c>
      <c r="J91" t="s">
        <v>137</v>
      </c>
      <c r="N91" t="s">
        <v>341</v>
      </c>
      <c r="O91" t="s">
        <v>494</v>
      </c>
      <c r="R91" t="s">
        <v>42</v>
      </c>
      <c r="T91" s="52">
        <v>1942605.1513</v>
      </c>
    </row>
    <row r="92" spans="1:20" x14ac:dyDescent="0.3">
      <c r="A92" s="5">
        <v>46081</v>
      </c>
      <c r="B92" t="s">
        <v>444</v>
      </c>
      <c r="C92" t="s">
        <v>412</v>
      </c>
      <c r="D92" s="8">
        <v>-1930813.4201</v>
      </c>
      <c r="E92" t="s">
        <v>164</v>
      </c>
      <c r="F92">
        <v>1</v>
      </c>
      <c r="G92">
        <v>1930813.4201135901</v>
      </c>
      <c r="H92" t="s">
        <v>480</v>
      </c>
      <c r="I92" t="s">
        <v>9</v>
      </c>
      <c r="J92" t="s">
        <v>137</v>
      </c>
      <c r="N92" t="s">
        <v>32</v>
      </c>
      <c r="O92" t="s">
        <v>494</v>
      </c>
      <c r="R92" t="s">
        <v>164</v>
      </c>
      <c r="T92" s="52">
        <v>1930813.4201</v>
      </c>
    </row>
    <row r="93" spans="1:20" x14ac:dyDescent="0.3">
      <c r="A93" s="5">
        <v>46081</v>
      </c>
      <c r="B93" t="s">
        <v>444</v>
      </c>
      <c r="C93" t="s">
        <v>524</v>
      </c>
      <c r="D93" s="8">
        <v>-1928700.0708999999</v>
      </c>
      <c r="E93" t="s">
        <v>42</v>
      </c>
      <c r="F93">
        <v>1</v>
      </c>
      <c r="G93">
        <v>1928700.0709135891</v>
      </c>
      <c r="H93" t="s">
        <v>480</v>
      </c>
      <c r="I93" t="s">
        <v>9</v>
      </c>
      <c r="J93" t="s">
        <v>137</v>
      </c>
      <c r="N93" t="s">
        <v>341</v>
      </c>
      <c r="O93" t="s">
        <v>494</v>
      </c>
      <c r="R93" t="s">
        <v>42</v>
      </c>
      <c r="T93" s="52">
        <v>1928700.0708999999</v>
      </c>
    </row>
    <row r="94" spans="1:20" x14ac:dyDescent="0.3">
      <c r="A94" s="5">
        <v>46081</v>
      </c>
      <c r="B94" t="s">
        <v>444</v>
      </c>
      <c r="C94" t="s">
        <v>432</v>
      </c>
      <c r="D94" s="8">
        <v>-1914723.4356</v>
      </c>
      <c r="E94" t="s">
        <v>187</v>
      </c>
      <c r="F94">
        <v>1</v>
      </c>
      <c r="G94">
        <v>1914723.4355935897</v>
      </c>
      <c r="H94" t="s">
        <v>480</v>
      </c>
      <c r="I94" t="s">
        <v>9</v>
      </c>
      <c r="J94" t="s">
        <v>137</v>
      </c>
      <c r="N94" t="s">
        <v>32</v>
      </c>
      <c r="O94" t="s">
        <v>494</v>
      </c>
      <c r="R94" t="s">
        <v>187</v>
      </c>
      <c r="T94" s="52">
        <v>1914723.4356</v>
      </c>
    </row>
    <row r="95" spans="1:20" x14ac:dyDescent="0.3">
      <c r="A95" s="5">
        <v>46081</v>
      </c>
      <c r="B95" t="s">
        <v>444</v>
      </c>
      <c r="C95" t="s">
        <v>408</v>
      </c>
      <c r="D95" s="8">
        <v>-1898057.4957000001</v>
      </c>
      <c r="E95" t="s">
        <v>164</v>
      </c>
      <c r="F95">
        <v>1</v>
      </c>
      <c r="G95">
        <v>1898057.4956735901</v>
      </c>
      <c r="H95" t="s">
        <v>480</v>
      </c>
      <c r="I95" t="s">
        <v>9</v>
      </c>
      <c r="J95" t="s">
        <v>137</v>
      </c>
      <c r="N95" t="s">
        <v>32</v>
      </c>
      <c r="O95" t="s">
        <v>494</v>
      </c>
      <c r="R95" t="s">
        <v>164</v>
      </c>
      <c r="T95" s="52">
        <v>1898057.4957000001</v>
      </c>
    </row>
    <row r="96" spans="1:20" x14ac:dyDescent="0.3">
      <c r="A96" s="5">
        <v>46081</v>
      </c>
      <c r="B96" t="s">
        <v>444</v>
      </c>
      <c r="C96" t="s">
        <v>763</v>
      </c>
      <c r="D96" s="8">
        <v>-1848040.2782999999</v>
      </c>
      <c r="E96" t="s">
        <v>72</v>
      </c>
      <c r="F96">
        <v>1</v>
      </c>
      <c r="G96">
        <v>1848040.2783335897</v>
      </c>
      <c r="H96" t="s">
        <v>480</v>
      </c>
      <c r="I96" t="s">
        <v>9</v>
      </c>
      <c r="J96" t="s">
        <v>137</v>
      </c>
      <c r="N96" t="s">
        <v>43</v>
      </c>
      <c r="O96" t="s">
        <v>494</v>
      </c>
      <c r="R96" t="s">
        <v>72</v>
      </c>
      <c r="T96" s="52">
        <v>1848040.2782999999</v>
      </c>
    </row>
    <row r="97" spans="1:20" x14ac:dyDescent="0.3">
      <c r="A97" s="5">
        <v>46081</v>
      </c>
      <c r="B97" t="s">
        <v>444</v>
      </c>
      <c r="C97" t="s">
        <v>428</v>
      </c>
      <c r="D97" s="8">
        <v>-1841830.5856999999</v>
      </c>
      <c r="E97" t="s">
        <v>187</v>
      </c>
      <c r="F97">
        <v>1</v>
      </c>
      <c r="G97">
        <v>1841830.5857335897</v>
      </c>
      <c r="H97" t="s">
        <v>480</v>
      </c>
      <c r="I97" t="s">
        <v>9</v>
      </c>
      <c r="J97" t="s">
        <v>137</v>
      </c>
      <c r="N97" t="s">
        <v>32</v>
      </c>
      <c r="O97" t="s">
        <v>494</v>
      </c>
      <c r="R97" t="s">
        <v>187</v>
      </c>
      <c r="T97" s="52">
        <v>1841830.5856999999</v>
      </c>
    </row>
    <row r="98" spans="1:20" x14ac:dyDescent="0.3">
      <c r="A98" s="5">
        <v>46081</v>
      </c>
      <c r="B98" t="s">
        <v>444</v>
      </c>
      <c r="C98" t="s">
        <v>411</v>
      </c>
      <c r="D98" s="8">
        <v>-1836940.0644</v>
      </c>
      <c r="E98" t="s">
        <v>68</v>
      </c>
      <c r="F98">
        <v>1</v>
      </c>
      <c r="G98">
        <v>1836940.0644135904</v>
      </c>
      <c r="H98" t="s">
        <v>480</v>
      </c>
      <c r="I98" t="s">
        <v>9</v>
      </c>
      <c r="J98" t="s">
        <v>137</v>
      </c>
      <c r="N98" t="s">
        <v>40</v>
      </c>
      <c r="O98" t="s">
        <v>494</v>
      </c>
      <c r="R98" t="s">
        <v>68</v>
      </c>
      <c r="T98" s="52">
        <v>1836940.0644</v>
      </c>
    </row>
    <row r="99" spans="1:20" x14ac:dyDescent="0.3">
      <c r="A99" s="5">
        <v>46081</v>
      </c>
      <c r="B99" t="s">
        <v>444</v>
      </c>
      <c r="C99" t="s">
        <v>424</v>
      </c>
      <c r="D99" s="8">
        <v>-1824756.7154000001</v>
      </c>
      <c r="E99" t="s">
        <v>13</v>
      </c>
      <c r="F99">
        <v>1</v>
      </c>
      <c r="G99">
        <v>1824756.7154335896</v>
      </c>
      <c r="H99" t="s">
        <v>480</v>
      </c>
      <c r="I99" t="s">
        <v>9</v>
      </c>
      <c r="J99" t="s">
        <v>137</v>
      </c>
      <c r="N99" t="s">
        <v>338</v>
      </c>
      <c r="O99" t="s">
        <v>494</v>
      </c>
      <c r="R99" t="s">
        <v>13</v>
      </c>
      <c r="T99" s="52">
        <v>1824756.7154000001</v>
      </c>
    </row>
    <row r="100" spans="1:20" x14ac:dyDescent="0.3">
      <c r="A100" s="5">
        <v>46081</v>
      </c>
      <c r="B100" t="s">
        <v>444</v>
      </c>
      <c r="C100" t="s">
        <v>422</v>
      </c>
      <c r="D100" s="8">
        <v>-1813694.9571</v>
      </c>
      <c r="E100" t="s">
        <v>168</v>
      </c>
      <c r="F100">
        <v>1</v>
      </c>
      <c r="G100">
        <v>1813694.9571135896</v>
      </c>
      <c r="H100" t="s">
        <v>480</v>
      </c>
      <c r="I100" t="s">
        <v>9</v>
      </c>
      <c r="J100" t="s">
        <v>137</v>
      </c>
      <c r="N100" t="s">
        <v>332</v>
      </c>
      <c r="O100" t="s">
        <v>494</v>
      </c>
      <c r="R100" t="s">
        <v>168</v>
      </c>
      <c r="T100" s="52">
        <v>1813694.9571</v>
      </c>
    </row>
    <row r="101" spans="1:20" x14ac:dyDescent="0.3">
      <c r="A101" s="5">
        <v>46081</v>
      </c>
      <c r="B101" t="s">
        <v>444</v>
      </c>
      <c r="C101" t="s">
        <v>426</v>
      </c>
      <c r="D101" s="8">
        <v>-1813677.7246999999</v>
      </c>
      <c r="E101" t="s">
        <v>187</v>
      </c>
      <c r="F101">
        <v>1</v>
      </c>
      <c r="G101">
        <v>1813677.72471359</v>
      </c>
      <c r="H101" t="s">
        <v>480</v>
      </c>
      <c r="I101" t="s">
        <v>9</v>
      </c>
      <c r="J101" t="s">
        <v>137</v>
      </c>
      <c r="N101" t="s">
        <v>32</v>
      </c>
      <c r="O101" t="s">
        <v>494</v>
      </c>
      <c r="R101" t="s">
        <v>187</v>
      </c>
      <c r="T101" s="52">
        <v>1813677.7246999999</v>
      </c>
    </row>
    <row r="102" spans="1:20" x14ac:dyDescent="0.3">
      <c r="A102" s="5">
        <v>46081</v>
      </c>
      <c r="B102" t="s">
        <v>444</v>
      </c>
      <c r="C102" t="s">
        <v>435</v>
      </c>
      <c r="D102" s="8">
        <v>-1786848.0708999999</v>
      </c>
      <c r="E102" t="s">
        <v>68</v>
      </c>
      <c r="F102">
        <v>1</v>
      </c>
      <c r="G102">
        <v>1786848.0709135896</v>
      </c>
      <c r="H102" t="s">
        <v>480</v>
      </c>
      <c r="I102" t="s">
        <v>9</v>
      </c>
      <c r="J102" t="s">
        <v>137</v>
      </c>
      <c r="N102" t="s">
        <v>40</v>
      </c>
      <c r="O102" t="s">
        <v>494</v>
      </c>
      <c r="R102" t="s">
        <v>68</v>
      </c>
      <c r="T102" s="52">
        <v>1786848.0708999999</v>
      </c>
    </row>
    <row r="103" spans="1:20" x14ac:dyDescent="0.3">
      <c r="A103" s="5">
        <v>46081</v>
      </c>
      <c r="B103" t="s">
        <v>444</v>
      </c>
      <c r="C103" t="s">
        <v>429</v>
      </c>
      <c r="D103" s="8">
        <v>-1775503.9569999999</v>
      </c>
      <c r="E103" t="s">
        <v>164</v>
      </c>
      <c r="F103">
        <v>1</v>
      </c>
      <c r="G103">
        <v>1775503.9570135898</v>
      </c>
      <c r="H103" t="s">
        <v>480</v>
      </c>
      <c r="I103" t="s">
        <v>9</v>
      </c>
      <c r="J103" t="s">
        <v>137</v>
      </c>
      <c r="N103" t="s">
        <v>32</v>
      </c>
      <c r="O103" t="s">
        <v>494</v>
      </c>
      <c r="R103" t="s">
        <v>164</v>
      </c>
      <c r="T103" s="52">
        <v>1775503.9569999999</v>
      </c>
    </row>
    <row r="104" spans="1:20" x14ac:dyDescent="0.3">
      <c r="A104" s="5">
        <v>46081</v>
      </c>
      <c r="B104" t="s">
        <v>444</v>
      </c>
      <c r="C104" t="s">
        <v>760</v>
      </c>
      <c r="D104" s="8">
        <v>-1749819.9905000001</v>
      </c>
      <c r="E104" t="s">
        <v>179</v>
      </c>
      <c r="F104">
        <v>1</v>
      </c>
      <c r="G104">
        <v>1749819.99049359</v>
      </c>
      <c r="H104" t="s">
        <v>480</v>
      </c>
      <c r="I104" t="s">
        <v>9</v>
      </c>
      <c r="J104" t="s">
        <v>137</v>
      </c>
      <c r="N104" t="s">
        <v>360</v>
      </c>
      <c r="O104" t="s">
        <v>494</v>
      </c>
      <c r="R104" t="s">
        <v>179</v>
      </c>
      <c r="T104" s="52">
        <v>1749819.9905000001</v>
      </c>
    </row>
    <row r="105" spans="1:20" x14ac:dyDescent="0.3">
      <c r="A105" s="5">
        <v>46081</v>
      </c>
      <c r="B105" t="s">
        <v>444</v>
      </c>
      <c r="C105" t="s">
        <v>441</v>
      </c>
      <c r="D105" s="8">
        <v>-1743652.6163000001</v>
      </c>
      <c r="E105" t="s">
        <v>391</v>
      </c>
      <c r="F105">
        <v>1</v>
      </c>
      <c r="G105">
        <v>1743652.6162531266</v>
      </c>
      <c r="H105" t="s">
        <v>480</v>
      </c>
      <c r="I105" t="s">
        <v>9</v>
      </c>
      <c r="J105" t="s">
        <v>137</v>
      </c>
      <c r="N105" t="s">
        <v>389</v>
      </c>
      <c r="O105" t="s">
        <v>494</v>
      </c>
      <c r="R105" t="s">
        <v>391</v>
      </c>
      <c r="T105" s="52">
        <v>1743652.6163000001</v>
      </c>
    </row>
    <row r="106" spans="1:20" x14ac:dyDescent="0.3">
      <c r="A106" s="5">
        <v>46081</v>
      </c>
      <c r="B106" t="s">
        <v>444</v>
      </c>
      <c r="C106" t="s">
        <v>433</v>
      </c>
      <c r="D106" s="8">
        <v>-1740103.7392</v>
      </c>
      <c r="E106" t="s">
        <v>168</v>
      </c>
      <c r="F106">
        <v>1</v>
      </c>
      <c r="G106">
        <v>1740103.7392135896</v>
      </c>
      <c r="H106" t="s">
        <v>480</v>
      </c>
      <c r="I106" t="s">
        <v>9</v>
      </c>
      <c r="J106" t="s">
        <v>137</v>
      </c>
      <c r="N106" t="s">
        <v>332</v>
      </c>
      <c r="O106" t="s">
        <v>494</v>
      </c>
      <c r="R106" t="s">
        <v>168</v>
      </c>
      <c r="T106" s="52">
        <v>1740103.7392</v>
      </c>
    </row>
    <row r="107" spans="1:20" x14ac:dyDescent="0.3">
      <c r="A107" s="5">
        <v>46081</v>
      </c>
      <c r="B107" t="s">
        <v>444</v>
      </c>
      <c r="C107" t="s">
        <v>487</v>
      </c>
      <c r="D107" s="8">
        <v>-1740000</v>
      </c>
      <c r="E107" t="s">
        <v>164</v>
      </c>
      <c r="F107">
        <v>1</v>
      </c>
      <c r="G107">
        <v>1740000</v>
      </c>
      <c r="H107" t="s">
        <v>480</v>
      </c>
      <c r="I107" t="s">
        <v>9</v>
      </c>
      <c r="J107" t="s">
        <v>137</v>
      </c>
      <c r="N107" t="s">
        <v>32</v>
      </c>
      <c r="O107" t="s">
        <v>494</v>
      </c>
      <c r="R107" t="s">
        <v>164</v>
      </c>
      <c r="T107" s="52">
        <v>1740000</v>
      </c>
    </row>
    <row r="108" spans="1:20" x14ac:dyDescent="0.3">
      <c r="A108" s="5">
        <v>46081</v>
      </c>
      <c r="B108" t="s">
        <v>444</v>
      </c>
      <c r="C108" t="s">
        <v>761</v>
      </c>
      <c r="D108" s="8">
        <v>-1675779.1318000001</v>
      </c>
      <c r="E108" t="s">
        <v>187</v>
      </c>
      <c r="F108">
        <v>1</v>
      </c>
      <c r="G108">
        <v>1675779.1317535895</v>
      </c>
      <c r="H108" t="s">
        <v>480</v>
      </c>
      <c r="I108" t="s">
        <v>9</v>
      </c>
      <c r="J108" t="s">
        <v>137</v>
      </c>
      <c r="N108" t="s">
        <v>32</v>
      </c>
      <c r="O108" t="s">
        <v>494</v>
      </c>
      <c r="R108" t="s">
        <v>187</v>
      </c>
      <c r="T108" s="52">
        <v>1675779.1318000001</v>
      </c>
    </row>
    <row r="109" spans="1:20" x14ac:dyDescent="0.3">
      <c r="A109" s="5">
        <v>46081</v>
      </c>
      <c r="B109" t="s">
        <v>444</v>
      </c>
      <c r="C109" t="s">
        <v>759</v>
      </c>
      <c r="D109" s="8">
        <v>-1655736.9072</v>
      </c>
      <c r="E109" t="s">
        <v>193</v>
      </c>
      <c r="F109">
        <v>1</v>
      </c>
      <c r="G109">
        <v>1655736.9072335898</v>
      </c>
      <c r="H109" t="s">
        <v>480</v>
      </c>
      <c r="I109" t="s">
        <v>9</v>
      </c>
      <c r="J109" t="s">
        <v>137</v>
      </c>
      <c r="N109" t="s">
        <v>373</v>
      </c>
      <c r="O109" t="s">
        <v>494</v>
      </c>
      <c r="R109" t="s">
        <v>193</v>
      </c>
      <c r="T109" s="52">
        <v>1655736.9072</v>
      </c>
    </row>
    <row r="110" spans="1:20" x14ac:dyDescent="0.3">
      <c r="A110" s="5">
        <v>46081</v>
      </c>
      <c r="B110" t="s">
        <v>444</v>
      </c>
      <c r="C110" t="s">
        <v>1143</v>
      </c>
      <c r="D110" s="8">
        <v>-1620872.1973999999</v>
      </c>
      <c r="E110" t="s">
        <v>183</v>
      </c>
      <c r="F110">
        <v>1</v>
      </c>
      <c r="G110">
        <v>1620872.1973935897</v>
      </c>
      <c r="H110" t="s">
        <v>480</v>
      </c>
      <c r="I110" t="s">
        <v>9</v>
      </c>
      <c r="J110" t="s">
        <v>137</v>
      </c>
      <c r="N110" t="s">
        <v>396</v>
      </c>
      <c r="O110" t="s">
        <v>494</v>
      </c>
      <c r="R110" t="s">
        <v>183</v>
      </c>
      <c r="T110" s="52">
        <v>1620872.1973999999</v>
      </c>
    </row>
    <row r="111" spans="1:20" x14ac:dyDescent="0.3">
      <c r="A111" s="5">
        <v>46081</v>
      </c>
      <c r="B111" t="s">
        <v>444</v>
      </c>
      <c r="C111" t="s">
        <v>560</v>
      </c>
      <c r="D111" s="8">
        <v>-1611805.6235</v>
      </c>
      <c r="E111" t="s">
        <v>193</v>
      </c>
      <c r="F111">
        <v>1</v>
      </c>
      <c r="G111">
        <v>1611805.6235335898</v>
      </c>
      <c r="H111" t="s">
        <v>480</v>
      </c>
      <c r="I111" t="s">
        <v>9</v>
      </c>
      <c r="J111" t="s">
        <v>137</v>
      </c>
      <c r="N111" t="s">
        <v>373</v>
      </c>
      <c r="O111" t="s">
        <v>494</v>
      </c>
      <c r="R111" t="s">
        <v>193</v>
      </c>
      <c r="T111" s="52">
        <v>1611805.6235</v>
      </c>
    </row>
    <row r="112" spans="1:20" x14ac:dyDescent="0.3">
      <c r="A112" s="5">
        <v>46081</v>
      </c>
      <c r="B112" t="s">
        <v>444</v>
      </c>
      <c r="C112" t="s">
        <v>762</v>
      </c>
      <c r="D112" s="8">
        <v>-1608950.2172000001</v>
      </c>
      <c r="E112" t="s">
        <v>42</v>
      </c>
      <c r="F112">
        <v>1</v>
      </c>
      <c r="G112">
        <v>1608950.2171735901</v>
      </c>
      <c r="H112" t="s">
        <v>480</v>
      </c>
      <c r="I112" t="s">
        <v>9</v>
      </c>
      <c r="J112" t="s">
        <v>137</v>
      </c>
      <c r="N112" t="s">
        <v>341</v>
      </c>
      <c r="O112" t="s">
        <v>494</v>
      </c>
      <c r="R112" t="s">
        <v>42</v>
      </c>
      <c r="T112" s="52">
        <v>1608950.2172000001</v>
      </c>
    </row>
    <row r="113" spans="1:20" x14ac:dyDescent="0.3">
      <c r="A113" s="5">
        <v>46081</v>
      </c>
      <c r="B113" t="s">
        <v>444</v>
      </c>
      <c r="C113" t="s">
        <v>437</v>
      </c>
      <c r="D113" s="8">
        <v>-1589809.0645000001</v>
      </c>
      <c r="E113" t="s">
        <v>68</v>
      </c>
      <c r="F113">
        <v>1</v>
      </c>
      <c r="G113">
        <v>1589809.0644735894</v>
      </c>
      <c r="H113" t="s">
        <v>480</v>
      </c>
      <c r="I113" t="s">
        <v>9</v>
      </c>
      <c r="J113" t="s">
        <v>137</v>
      </c>
      <c r="N113" t="s">
        <v>40</v>
      </c>
      <c r="O113" t="s">
        <v>494</v>
      </c>
      <c r="R113" t="s">
        <v>68</v>
      </c>
      <c r="T113" s="52">
        <v>1589809.0645000001</v>
      </c>
    </row>
    <row r="114" spans="1:20" x14ac:dyDescent="0.3">
      <c r="A114" s="5">
        <v>46055</v>
      </c>
      <c r="B114" t="s">
        <v>904</v>
      </c>
      <c r="C114" t="s">
        <v>905</v>
      </c>
      <c r="D114" s="8">
        <v>-1580819.63</v>
      </c>
      <c r="E114" t="s">
        <v>906</v>
      </c>
      <c r="F114">
        <v>175</v>
      </c>
      <c r="G114">
        <v>6541.5</v>
      </c>
      <c r="H114" t="s">
        <v>511</v>
      </c>
      <c r="I114" t="s">
        <v>16</v>
      </c>
      <c r="J114" t="s">
        <v>137</v>
      </c>
      <c r="K114" t="s">
        <v>473</v>
      </c>
      <c r="L114" t="s">
        <v>156</v>
      </c>
      <c r="N114" t="s">
        <v>35</v>
      </c>
      <c r="O114" t="s">
        <v>492</v>
      </c>
      <c r="Q114" t="s">
        <v>168</v>
      </c>
      <c r="R114" t="s">
        <v>731</v>
      </c>
    </row>
    <row r="115" spans="1:20" x14ac:dyDescent="0.3">
      <c r="A115" s="5">
        <v>46057</v>
      </c>
      <c r="B115" t="s">
        <v>1113</v>
      </c>
      <c r="C115" t="s">
        <v>1114</v>
      </c>
      <c r="D115" s="8">
        <v>-1580036.15</v>
      </c>
      <c r="E115" t="s">
        <v>1115</v>
      </c>
      <c r="F115">
        <v>1</v>
      </c>
      <c r="G115">
        <v>1305815</v>
      </c>
      <c r="H115" t="s">
        <v>511</v>
      </c>
      <c r="I115" t="s">
        <v>10</v>
      </c>
      <c r="J115" t="s">
        <v>137</v>
      </c>
      <c r="K115" t="s">
        <v>513</v>
      </c>
      <c r="L115" t="s">
        <v>156</v>
      </c>
      <c r="N115" t="s">
        <v>35</v>
      </c>
      <c r="O115" t="s">
        <v>492</v>
      </c>
      <c r="Q115" t="s">
        <v>166</v>
      </c>
      <c r="R115" t="s">
        <v>731</v>
      </c>
    </row>
    <row r="116" spans="1:20" x14ac:dyDescent="0.3">
      <c r="A116" s="5">
        <v>46073</v>
      </c>
      <c r="B116" t="s">
        <v>994</v>
      </c>
      <c r="C116" t="s">
        <v>995</v>
      </c>
      <c r="D116" s="8">
        <v>-1535490</v>
      </c>
      <c r="E116" t="s">
        <v>13</v>
      </c>
      <c r="F116">
        <v>15</v>
      </c>
      <c r="G116">
        <v>84600</v>
      </c>
      <c r="H116" t="s">
        <v>511</v>
      </c>
      <c r="I116" t="s">
        <v>20</v>
      </c>
      <c r="J116" t="s">
        <v>137</v>
      </c>
      <c r="K116" t="s">
        <v>473</v>
      </c>
      <c r="L116" t="s">
        <v>138</v>
      </c>
      <c r="N116" t="s">
        <v>34</v>
      </c>
      <c r="O116" t="s">
        <v>492</v>
      </c>
      <c r="R116" t="s">
        <v>645</v>
      </c>
    </row>
    <row r="117" spans="1:20" x14ac:dyDescent="0.3">
      <c r="A117" s="5">
        <v>46081</v>
      </c>
      <c r="B117" t="s">
        <v>444</v>
      </c>
      <c r="C117" t="s">
        <v>555</v>
      </c>
      <c r="D117" s="8">
        <v>-1480271.3145000001</v>
      </c>
      <c r="E117" t="s">
        <v>445</v>
      </c>
      <c r="F117">
        <v>1</v>
      </c>
      <c r="G117">
        <v>1480271.3145338432</v>
      </c>
      <c r="H117" t="s">
        <v>480</v>
      </c>
      <c r="I117" t="s">
        <v>9</v>
      </c>
      <c r="J117" t="s">
        <v>137</v>
      </c>
      <c r="N117" t="s">
        <v>39</v>
      </c>
      <c r="O117" t="s">
        <v>494</v>
      </c>
      <c r="R117" t="s">
        <v>445</v>
      </c>
      <c r="T117" s="52">
        <v>1480271.3145000001</v>
      </c>
    </row>
    <row r="118" spans="1:20" x14ac:dyDescent="0.3">
      <c r="A118" s="5">
        <v>46081</v>
      </c>
      <c r="B118" t="s">
        <v>444</v>
      </c>
      <c r="C118" t="s">
        <v>582</v>
      </c>
      <c r="D118" s="8">
        <v>-1476009.8740000001</v>
      </c>
      <c r="E118" t="s">
        <v>187</v>
      </c>
      <c r="F118">
        <v>1</v>
      </c>
      <c r="G118">
        <v>1476009.8740135897</v>
      </c>
      <c r="H118" t="s">
        <v>480</v>
      </c>
      <c r="I118" t="s">
        <v>9</v>
      </c>
      <c r="J118" t="s">
        <v>137</v>
      </c>
      <c r="N118" t="s">
        <v>32</v>
      </c>
      <c r="O118" t="s">
        <v>494</v>
      </c>
      <c r="R118" t="s">
        <v>187</v>
      </c>
      <c r="T118" s="52">
        <v>1476009.8740000001</v>
      </c>
    </row>
    <row r="119" spans="1:20" x14ac:dyDescent="0.3">
      <c r="A119" s="5">
        <v>46081</v>
      </c>
      <c r="B119" t="s">
        <v>444</v>
      </c>
      <c r="C119" t="s">
        <v>419</v>
      </c>
      <c r="D119" s="8">
        <v>-1456024.6247</v>
      </c>
      <c r="E119" t="s">
        <v>164</v>
      </c>
      <c r="F119">
        <v>1</v>
      </c>
      <c r="G119">
        <v>1456024.6247335901</v>
      </c>
      <c r="H119" t="s">
        <v>480</v>
      </c>
      <c r="I119" t="s">
        <v>9</v>
      </c>
      <c r="J119" t="s">
        <v>137</v>
      </c>
      <c r="N119" t="s">
        <v>32</v>
      </c>
      <c r="O119" t="s">
        <v>494</v>
      </c>
      <c r="R119" t="s">
        <v>164</v>
      </c>
      <c r="T119" s="52">
        <v>1456024.6247</v>
      </c>
    </row>
    <row r="120" spans="1:20" x14ac:dyDescent="0.3">
      <c r="A120" s="5">
        <v>46056</v>
      </c>
      <c r="B120" t="s">
        <v>947</v>
      </c>
      <c r="C120" t="s">
        <v>948</v>
      </c>
      <c r="D120" s="8">
        <v>-1446000</v>
      </c>
      <c r="E120" t="s">
        <v>949</v>
      </c>
      <c r="F120">
        <v>1</v>
      </c>
      <c r="G120">
        <v>1446000</v>
      </c>
      <c r="H120" t="s">
        <v>511</v>
      </c>
      <c r="I120" t="s">
        <v>22</v>
      </c>
      <c r="J120" t="s">
        <v>137</v>
      </c>
      <c r="K120" t="s">
        <v>473</v>
      </c>
      <c r="L120" t="s">
        <v>138</v>
      </c>
      <c r="N120" t="s">
        <v>34</v>
      </c>
      <c r="O120" t="s">
        <v>492</v>
      </c>
      <c r="R120" t="s">
        <v>624</v>
      </c>
    </row>
    <row r="121" spans="1:20" x14ac:dyDescent="0.3">
      <c r="A121" s="5">
        <v>46081</v>
      </c>
      <c r="B121" t="s">
        <v>444</v>
      </c>
      <c r="C121" t="s">
        <v>410</v>
      </c>
      <c r="D121" s="8">
        <v>-1440461.6841</v>
      </c>
      <c r="E121" t="s">
        <v>168</v>
      </c>
      <c r="F121">
        <v>1</v>
      </c>
      <c r="G121">
        <v>1440461.6840535896</v>
      </c>
      <c r="H121" t="s">
        <v>480</v>
      </c>
      <c r="I121" t="s">
        <v>9</v>
      </c>
      <c r="J121" t="s">
        <v>137</v>
      </c>
      <c r="N121" t="s">
        <v>332</v>
      </c>
      <c r="O121" t="s">
        <v>494</v>
      </c>
      <c r="R121" t="s">
        <v>168</v>
      </c>
      <c r="T121" s="52">
        <v>1440461.6841</v>
      </c>
    </row>
    <row r="122" spans="1:20" x14ac:dyDescent="0.3">
      <c r="A122" s="5">
        <v>46081</v>
      </c>
      <c r="B122" t="s">
        <v>444</v>
      </c>
      <c r="C122" t="s">
        <v>423</v>
      </c>
      <c r="D122" s="8">
        <v>-1440386.9968000001</v>
      </c>
      <c r="E122" t="s">
        <v>164</v>
      </c>
      <c r="F122">
        <v>1</v>
      </c>
      <c r="G122">
        <v>1440386.99679359</v>
      </c>
      <c r="H122" t="s">
        <v>480</v>
      </c>
      <c r="I122" t="s">
        <v>9</v>
      </c>
      <c r="J122" t="s">
        <v>137</v>
      </c>
      <c r="N122" t="s">
        <v>32</v>
      </c>
      <c r="O122" t="s">
        <v>494</v>
      </c>
      <c r="R122" t="s">
        <v>164</v>
      </c>
      <c r="T122" s="52">
        <v>1440386.9968000001</v>
      </c>
    </row>
    <row r="123" spans="1:20" x14ac:dyDescent="0.3">
      <c r="A123" s="5">
        <v>46081</v>
      </c>
      <c r="B123" t="s">
        <v>444</v>
      </c>
      <c r="C123" t="s">
        <v>416</v>
      </c>
      <c r="D123" s="8">
        <v>-1427843.0567000001</v>
      </c>
      <c r="E123" t="s">
        <v>183</v>
      </c>
      <c r="F123">
        <v>1</v>
      </c>
      <c r="G123">
        <v>1427843.0566735896</v>
      </c>
      <c r="H123" t="s">
        <v>480</v>
      </c>
      <c r="I123" t="s">
        <v>9</v>
      </c>
      <c r="J123" t="s">
        <v>137</v>
      </c>
      <c r="N123" t="s">
        <v>396</v>
      </c>
      <c r="O123" t="s">
        <v>494</v>
      </c>
      <c r="R123" t="s">
        <v>183</v>
      </c>
      <c r="T123" s="52">
        <v>1427843.0567000001</v>
      </c>
    </row>
    <row r="124" spans="1:20" x14ac:dyDescent="0.3">
      <c r="A124" s="5">
        <v>46081</v>
      </c>
      <c r="B124" t="s">
        <v>444</v>
      </c>
      <c r="C124" t="s">
        <v>414</v>
      </c>
      <c r="D124" s="119">
        <v>-1411534.0728</v>
      </c>
      <c r="E124" t="s">
        <v>13</v>
      </c>
      <c r="F124">
        <v>1</v>
      </c>
      <c r="G124">
        <v>1411534.0727735898</v>
      </c>
      <c r="H124" t="s">
        <v>480</v>
      </c>
      <c r="I124" t="s">
        <v>9</v>
      </c>
      <c r="J124" t="s">
        <v>137</v>
      </c>
      <c r="N124" t="s">
        <v>338</v>
      </c>
      <c r="O124" t="s">
        <v>494</v>
      </c>
      <c r="R124" t="s">
        <v>13</v>
      </c>
      <c r="T124" s="52">
        <v>1411534.0728</v>
      </c>
    </row>
    <row r="125" spans="1:20" x14ac:dyDescent="0.3">
      <c r="A125" s="5">
        <v>46081</v>
      </c>
      <c r="B125" t="s">
        <v>444</v>
      </c>
      <c r="C125" t="s">
        <v>1144</v>
      </c>
      <c r="D125" s="8">
        <v>-1351482.1973999999</v>
      </c>
      <c r="E125" t="s">
        <v>42</v>
      </c>
      <c r="F125">
        <v>1</v>
      </c>
      <c r="G125">
        <v>1351482.1973935897</v>
      </c>
      <c r="H125" t="s">
        <v>480</v>
      </c>
      <c r="I125" t="s">
        <v>9</v>
      </c>
      <c r="J125" t="s">
        <v>137</v>
      </c>
      <c r="N125" t="s">
        <v>341</v>
      </c>
      <c r="O125" t="s">
        <v>494</v>
      </c>
      <c r="R125" t="s">
        <v>42</v>
      </c>
      <c r="T125" s="52">
        <v>1351482.1973999999</v>
      </c>
    </row>
    <row r="126" spans="1:20" x14ac:dyDescent="0.3">
      <c r="A126" s="5">
        <v>46081</v>
      </c>
      <c r="B126" t="s">
        <v>444</v>
      </c>
      <c r="C126" t="s">
        <v>562</v>
      </c>
      <c r="D126" s="8">
        <v>-1309539.3483</v>
      </c>
      <c r="E126" t="s">
        <v>193</v>
      </c>
      <c r="F126">
        <v>1</v>
      </c>
      <c r="G126">
        <v>1309539.3482935899</v>
      </c>
      <c r="H126" t="s">
        <v>480</v>
      </c>
      <c r="I126" t="s">
        <v>9</v>
      </c>
      <c r="J126" t="s">
        <v>137</v>
      </c>
      <c r="N126" t="s">
        <v>373</v>
      </c>
      <c r="O126" t="s">
        <v>494</v>
      </c>
      <c r="R126" t="s">
        <v>193</v>
      </c>
      <c r="T126" s="52">
        <v>1309539.3483</v>
      </c>
    </row>
    <row r="127" spans="1:20" x14ac:dyDescent="0.3">
      <c r="A127" s="5">
        <v>46057</v>
      </c>
      <c r="B127" t="s">
        <v>977</v>
      </c>
      <c r="C127" t="s">
        <v>980</v>
      </c>
      <c r="D127" s="8">
        <v>-1292064.58</v>
      </c>
      <c r="E127" t="s">
        <v>981</v>
      </c>
      <c r="F127">
        <v>1</v>
      </c>
      <c r="G127">
        <v>1067821.97</v>
      </c>
      <c r="H127" t="s">
        <v>511</v>
      </c>
      <c r="I127" t="s">
        <v>15</v>
      </c>
      <c r="J127" t="s">
        <v>137</v>
      </c>
      <c r="K127" t="s">
        <v>473</v>
      </c>
      <c r="L127" t="s">
        <v>156</v>
      </c>
      <c r="N127" t="s">
        <v>83</v>
      </c>
      <c r="O127" t="s">
        <v>492</v>
      </c>
      <c r="R127" t="s">
        <v>745</v>
      </c>
    </row>
    <row r="128" spans="1:20" x14ac:dyDescent="0.3">
      <c r="A128" s="5">
        <v>46080</v>
      </c>
      <c r="B128" t="s">
        <v>922</v>
      </c>
      <c r="C128" t="s">
        <v>923</v>
      </c>
      <c r="D128" s="8">
        <v>-1266264.3500000001</v>
      </c>
      <c r="E128" t="s">
        <v>15</v>
      </c>
      <c r="F128">
        <v>1</v>
      </c>
      <c r="G128">
        <v>1046499.46</v>
      </c>
      <c r="H128" t="s">
        <v>511</v>
      </c>
      <c r="I128" t="s">
        <v>15</v>
      </c>
      <c r="J128" t="s">
        <v>137</v>
      </c>
      <c r="K128" t="s">
        <v>473</v>
      </c>
      <c r="L128" t="s">
        <v>156</v>
      </c>
      <c r="N128" t="s">
        <v>39</v>
      </c>
      <c r="O128" t="s">
        <v>492</v>
      </c>
      <c r="R128" t="s">
        <v>745</v>
      </c>
    </row>
    <row r="129" spans="1:20" x14ac:dyDescent="0.3">
      <c r="A129" s="5">
        <v>46059</v>
      </c>
      <c r="B129" t="s">
        <v>854</v>
      </c>
      <c r="C129" t="s">
        <v>860</v>
      </c>
      <c r="D129" s="8">
        <v>-1260396.5</v>
      </c>
      <c r="E129" t="s">
        <v>861</v>
      </c>
      <c r="F129">
        <v>1</v>
      </c>
      <c r="G129">
        <v>1041650</v>
      </c>
      <c r="H129" t="s">
        <v>511</v>
      </c>
      <c r="I129" t="s">
        <v>17</v>
      </c>
      <c r="J129" t="s">
        <v>157</v>
      </c>
      <c r="K129" t="s">
        <v>473</v>
      </c>
      <c r="L129" t="s">
        <v>138</v>
      </c>
      <c r="N129" t="s">
        <v>43</v>
      </c>
      <c r="O129" t="s">
        <v>492</v>
      </c>
      <c r="R129" t="s">
        <v>859</v>
      </c>
    </row>
    <row r="130" spans="1:20" x14ac:dyDescent="0.3">
      <c r="A130" s="5">
        <v>46081</v>
      </c>
      <c r="B130" t="s">
        <v>444</v>
      </c>
      <c r="C130" t="s">
        <v>571</v>
      </c>
      <c r="D130" s="8">
        <v>-1217141.4032999999</v>
      </c>
      <c r="E130" t="s">
        <v>50</v>
      </c>
      <c r="F130">
        <v>1</v>
      </c>
      <c r="G130">
        <v>1217141.4032935901</v>
      </c>
      <c r="H130" t="s">
        <v>480</v>
      </c>
      <c r="I130" t="s">
        <v>9</v>
      </c>
      <c r="J130" t="s">
        <v>137</v>
      </c>
      <c r="N130" t="s">
        <v>39</v>
      </c>
      <c r="O130" t="s">
        <v>494</v>
      </c>
      <c r="R130" t="s">
        <v>50</v>
      </c>
      <c r="T130" s="52">
        <v>1217141.4032999999</v>
      </c>
    </row>
    <row r="131" spans="1:20" x14ac:dyDescent="0.3">
      <c r="A131" s="5">
        <v>46081</v>
      </c>
      <c r="B131" t="s">
        <v>20</v>
      </c>
      <c r="C131" t="s">
        <v>798</v>
      </c>
      <c r="D131" s="8">
        <v>-1182999.8400000001</v>
      </c>
      <c r="E131" t="s">
        <v>20</v>
      </c>
      <c r="F131">
        <v>1616.12</v>
      </c>
      <c r="G131">
        <v>0.5</v>
      </c>
      <c r="H131" t="s">
        <v>511</v>
      </c>
      <c r="I131" t="s">
        <v>20</v>
      </c>
      <c r="J131" t="s">
        <v>137</v>
      </c>
      <c r="K131" t="s">
        <v>473</v>
      </c>
      <c r="L131" t="s">
        <v>138</v>
      </c>
      <c r="N131" t="s">
        <v>34</v>
      </c>
      <c r="O131" t="s">
        <v>493</v>
      </c>
      <c r="R131" t="s">
        <v>510</v>
      </c>
      <c r="S131">
        <v>1464</v>
      </c>
    </row>
    <row r="132" spans="1:20" x14ac:dyDescent="0.3">
      <c r="A132" s="5">
        <v>46081</v>
      </c>
      <c r="B132" t="s">
        <v>444</v>
      </c>
      <c r="C132" t="s">
        <v>572</v>
      </c>
      <c r="D132" s="8">
        <v>-1160524.8770999999</v>
      </c>
      <c r="E132" t="s">
        <v>50</v>
      </c>
      <c r="F132">
        <v>1</v>
      </c>
      <c r="G132">
        <v>1160524.8770735899</v>
      </c>
      <c r="H132" t="s">
        <v>480</v>
      </c>
      <c r="I132" t="s">
        <v>9</v>
      </c>
      <c r="J132" t="s">
        <v>137</v>
      </c>
      <c r="N132" t="s">
        <v>39</v>
      </c>
      <c r="O132" t="s">
        <v>494</v>
      </c>
      <c r="R132" t="s">
        <v>50</v>
      </c>
      <c r="T132" s="52">
        <v>1160524.8770999999</v>
      </c>
    </row>
    <row r="133" spans="1:20" x14ac:dyDescent="0.3">
      <c r="A133" s="5">
        <v>46063</v>
      </c>
      <c r="B133" t="s">
        <v>1101</v>
      </c>
      <c r="C133" t="s">
        <v>1107</v>
      </c>
      <c r="D133" s="8">
        <v>-1112118.74</v>
      </c>
      <c r="E133" t="s">
        <v>1108</v>
      </c>
      <c r="F133">
        <v>2</v>
      </c>
      <c r="G133">
        <v>129553.2</v>
      </c>
      <c r="H133" t="s">
        <v>511</v>
      </c>
      <c r="I133" t="s">
        <v>17</v>
      </c>
      <c r="J133" t="s">
        <v>157</v>
      </c>
      <c r="K133" t="s">
        <v>473</v>
      </c>
      <c r="L133" t="s">
        <v>156</v>
      </c>
      <c r="N133" t="s">
        <v>35</v>
      </c>
      <c r="O133" t="s">
        <v>492</v>
      </c>
      <c r="Q133" t="s">
        <v>166</v>
      </c>
      <c r="R133" t="s">
        <v>731</v>
      </c>
    </row>
    <row r="134" spans="1:20" x14ac:dyDescent="0.3">
      <c r="A134" s="5">
        <v>46081</v>
      </c>
      <c r="B134" t="s">
        <v>444</v>
      </c>
      <c r="C134" t="s">
        <v>483</v>
      </c>
      <c r="D134" s="8">
        <v>-1100000</v>
      </c>
      <c r="E134" t="s">
        <v>164</v>
      </c>
      <c r="F134">
        <v>1</v>
      </c>
      <c r="G134">
        <v>1100000</v>
      </c>
      <c r="H134" t="s">
        <v>480</v>
      </c>
      <c r="I134" t="s">
        <v>9</v>
      </c>
      <c r="J134" t="s">
        <v>137</v>
      </c>
      <c r="N134" t="s">
        <v>32</v>
      </c>
      <c r="O134" t="s">
        <v>494</v>
      </c>
      <c r="R134" t="s">
        <v>164</v>
      </c>
      <c r="T134" s="52">
        <v>1100000</v>
      </c>
    </row>
    <row r="135" spans="1:20" x14ac:dyDescent="0.3">
      <c r="A135" s="5">
        <v>46059</v>
      </c>
      <c r="B135" t="s">
        <v>968</v>
      </c>
      <c r="C135" t="s">
        <v>969</v>
      </c>
      <c r="D135" s="8">
        <v>-1095123</v>
      </c>
      <c r="E135" t="s">
        <v>970</v>
      </c>
      <c r="F135">
        <v>1</v>
      </c>
      <c r="G135">
        <v>1095123</v>
      </c>
      <c r="H135" t="s">
        <v>511</v>
      </c>
      <c r="I135" t="s">
        <v>10</v>
      </c>
      <c r="J135" t="s">
        <v>137</v>
      </c>
      <c r="K135" t="s">
        <v>473</v>
      </c>
      <c r="L135" t="s">
        <v>156</v>
      </c>
      <c r="N135" t="s">
        <v>35</v>
      </c>
      <c r="O135" t="s">
        <v>492</v>
      </c>
      <c r="Q135" t="s">
        <v>164</v>
      </c>
      <c r="R135" t="s">
        <v>730</v>
      </c>
    </row>
    <row r="136" spans="1:20" x14ac:dyDescent="0.3">
      <c r="A136" s="5">
        <v>46081</v>
      </c>
      <c r="B136" t="s">
        <v>444</v>
      </c>
      <c r="C136" t="s">
        <v>442</v>
      </c>
      <c r="D136" s="8">
        <v>-1062007.5247</v>
      </c>
      <c r="E136" t="s">
        <v>50</v>
      </c>
      <c r="F136">
        <v>1</v>
      </c>
      <c r="G136">
        <v>1062007.5246731269</v>
      </c>
      <c r="H136" t="s">
        <v>480</v>
      </c>
      <c r="I136" t="s">
        <v>9</v>
      </c>
      <c r="J136" t="s">
        <v>137</v>
      </c>
      <c r="N136" t="s">
        <v>39</v>
      </c>
      <c r="O136" t="s">
        <v>494</v>
      </c>
      <c r="R136" t="s">
        <v>50</v>
      </c>
      <c r="T136" s="52">
        <v>1062007.5247</v>
      </c>
    </row>
    <row r="137" spans="1:20" x14ac:dyDescent="0.3">
      <c r="A137" s="5">
        <v>46081</v>
      </c>
      <c r="B137" t="s">
        <v>444</v>
      </c>
      <c r="C137" t="s">
        <v>440</v>
      </c>
      <c r="D137" s="8">
        <v>-1059283.1984999999</v>
      </c>
      <c r="E137" t="s">
        <v>50</v>
      </c>
      <c r="F137">
        <v>1</v>
      </c>
      <c r="G137">
        <v>1059283.1984931263</v>
      </c>
      <c r="H137" t="s">
        <v>480</v>
      </c>
      <c r="I137" t="s">
        <v>9</v>
      </c>
      <c r="J137" t="s">
        <v>137</v>
      </c>
      <c r="N137" t="s">
        <v>39</v>
      </c>
      <c r="O137" t="s">
        <v>494</v>
      </c>
      <c r="R137" t="s">
        <v>50</v>
      </c>
      <c r="T137" s="52">
        <v>1059283.1984999999</v>
      </c>
    </row>
    <row r="138" spans="1:20" x14ac:dyDescent="0.3">
      <c r="A138" s="5">
        <v>46081</v>
      </c>
      <c r="B138" t="s">
        <v>444</v>
      </c>
      <c r="C138" t="s">
        <v>443</v>
      </c>
      <c r="D138" s="119">
        <v>-1049898.2714</v>
      </c>
      <c r="E138" t="s">
        <v>50</v>
      </c>
      <c r="F138">
        <v>1</v>
      </c>
      <c r="G138">
        <v>1049898.2714331266</v>
      </c>
      <c r="H138" t="s">
        <v>480</v>
      </c>
      <c r="I138" t="s">
        <v>9</v>
      </c>
      <c r="J138" t="s">
        <v>137</v>
      </c>
      <c r="N138" t="s">
        <v>39</v>
      </c>
      <c r="O138" t="s">
        <v>494</v>
      </c>
      <c r="R138" t="s">
        <v>50</v>
      </c>
      <c r="T138" s="52">
        <v>1049898.2714</v>
      </c>
    </row>
    <row r="139" spans="1:20" x14ac:dyDescent="0.3">
      <c r="A139" s="5">
        <v>46081</v>
      </c>
      <c r="B139" t="s">
        <v>444</v>
      </c>
      <c r="C139" t="s">
        <v>525</v>
      </c>
      <c r="D139" s="8">
        <v>-1031623.7943</v>
      </c>
      <c r="E139" t="s">
        <v>187</v>
      </c>
      <c r="F139">
        <v>1</v>
      </c>
      <c r="G139">
        <v>1031623.7943131266</v>
      </c>
      <c r="H139" t="s">
        <v>480</v>
      </c>
      <c r="I139" t="s">
        <v>9</v>
      </c>
      <c r="J139" t="s">
        <v>137</v>
      </c>
      <c r="N139" t="s">
        <v>32</v>
      </c>
      <c r="O139" t="s">
        <v>494</v>
      </c>
      <c r="R139" t="s">
        <v>187</v>
      </c>
      <c r="T139" s="52">
        <v>1031623.7943</v>
      </c>
    </row>
    <row r="140" spans="1:20" x14ac:dyDescent="0.3">
      <c r="A140" s="5">
        <v>46081</v>
      </c>
      <c r="B140" t="s">
        <v>444</v>
      </c>
      <c r="C140" t="s">
        <v>526</v>
      </c>
      <c r="D140" s="8">
        <v>-1031623.7943</v>
      </c>
      <c r="E140" t="s">
        <v>50</v>
      </c>
      <c r="F140">
        <v>1</v>
      </c>
      <c r="G140">
        <v>1031623.7943131266</v>
      </c>
      <c r="H140" t="s">
        <v>480</v>
      </c>
      <c r="I140" t="s">
        <v>9</v>
      </c>
      <c r="J140" t="s">
        <v>137</v>
      </c>
      <c r="N140" t="s">
        <v>39</v>
      </c>
      <c r="O140" t="s">
        <v>494</v>
      </c>
      <c r="R140" t="s">
        <v>50</v>
      </c>
      <c r="T140" s="52">
        <v>1031623.7943</v>
      </c>
    </row>
    <row r="141" spans="1:20" x14ac:dyDescent="0.3">
      <c r="A141" s="5">
        <v>46081</v>
      </c>
      <c r="B141" t="s">
        <v>444</v>
      </c>
      <c r="C141" t="s">
        <v>439</v>
      </c>
      <c r="D141" s="8">
        <v>-1029415.9402</v>
      </c>
      <c r="E141" t="s">
        <v>50</v>
      </c>
      <c r="F141">
        <v>1</v>
      </c>
      <c r="G141">
        <v>1029415.9401531266</v>
      </c>
      <c r="H141" t="s">
        <v>480</v>
      </c>
      <c r="I141" t="s">
        <v>9</v>
      </c>
      <c r="J141" t="s">
        <v>137</v>
      </c>
      <c r="N141" t="s">
        <v>39</v>
      </c>
      <c r="O141" t="s">
        <v>494</v>
      </c>
      <c r="R141" t="s">
        <v>50</v>
      </c>
      <c r="T141" s="52">
        <v>1029415.9402</v>
      </c>
    </row>
    <row r="142" spans="1:20" x14ac:dyDescent="0.3">
      <c r="A142" s="5">
        <v>46061</v>
      </c>
      <c r="B142" t="s">
        <v>917</v>
      </c>
      <c r="C142" t="s">
        <v>920</v>
      </c>
      <c r="D142" s="8">
        <v>-1028500</v>
      </c>
      <c r="E142" t="s">
        <v>921</v>
      </c>
      <c r="F142">
        <v>2</v>
      </c>
      <c r="G142">
        <v>425000</v>
      </c>
      <c r="H142" t="s">
        <v>511</v>
      </c>
      <c r="I142" t="s">
        <v>17</v>
      </c>
      <c r="J142" t="s">
        <v>157</v>
      </c>
      <c r="K142" t="s">
        <v>473</v>
      </c>
      <c r="L142" t="s">
        <v>156</v>
      </c>
      <c r="N142" t="s">
        <v>35</v>
      </c>
      <c r="O142" t="s">
        <v>492</v>
      </c>
      <c r="Q142" t="s">
        <v>166</v>
      </c>
      <c r="R142" t="s">
        <v>734</v>
      </c>
    </row>
    <row r="143" spans="1:20" x14ac:dyDescent="0.3">
      <c r="A143" s="5">
        <v>46081</v>
      </c>
      <c r="B143" t="s">
        <v>444</v>
      </c>
      <c r="C143" t="s">
        <v>486</v>
      </c>
      <c r="D143" s="8">
        <v>-1000000</v>
      </c>
      <c r="E143" t="s">
        <v>164</v>
      </c>
      <c r="F143">
        <v>1</v>
      </c>
      <c r="G143">
        <v>1000000</v>
      </c>
      <c r="H143" t="s">
        <v>480</v>
      </c>
      <c r="I143" t="s">
        <v>9</v>
      </c>
      <c r="J143" t="s">
        <v>137</v>
      </c>
      <c r="N143" t="s">
        <v>32</v>
      </c>
      <c r="O143" t="s">
        <v>494</v>
      </c>
      <c r="R143" t="s">
        <v>164</v>
      </c>
      <c r="T143" s="52">
        <v>1000000</v>
      </c>
    </row>
    <row r="144" spans="1:20" x14ac:dyDescent="0.3">
      <c r="A144" s="5">
        <v>46057</v>
      </c>
      <c r="B144" t="s">
        <v>1119</v>
      </c>
      <c r="C144" t="s">
        <v>1120</v>
      </c>
      <c r="D144" s="8">
        <v>-946302.64</v>
      </c>
      <c r="E144" t="s">
        <v>1121</v>
      </c>
      <c r="F144">
        <v>1</v>
      </c>
      <c r="G144">
        <v>782068.3</v>
      </c>
      <c r="H144" t="s">
        <v>511</v>
      </c>
      <c r="I144" t="s">
        <v>10</v>
      </c>
      <c r="J144" t="s">
        <v>137</v>
      </c>
      <c r="K144" t="s">
        <v>473</v>
      </c>
      <c r="L144" t="s">
        <v>156</v>
      </c>
      <c r="N144" t="s">
        <v>35</v>
      </c>
      <c r="O144" t="s">
        <v>492</v>
      </c>
      <c r="Q144" t="s">
        <v>164</v>
      </c>
      <c r="R144" t="s">
        <v>730</v>
      </c>
    </row>
    <row r="145" spans="1:18" x14ac:dyDescent="0.3">
      <c r="A145" s="5">
        <v>46075</v>
      </c>
      <c r="B145" t="s">
        <v>1048</v>
      </c>
      <c r="C145" t="s">
        <v>1051</v>
      </c>
      <c r="D145" s="8">
        <v>-942493.2</v>
      </c>
      <c r="E145" t="s">
        <v>1052</v>
      </c>
      <c r="F145">
        <v>1</v>
      </c>
      <c r="G145">
        <v>778920</v>
      </c>
      <c r="H145" t="s">
        <v>511</v>
      </c>
      <c r="I145" t="s">
        <v>14</v>
      </c>
      <c r="J145" t="s">
        <v>137</v>
      </c>
      <c r="K145" t="s">
        <v>473</v>
      </c>
      <c r="L145" t="s">
        <v>156</v>
      </c>
      <c r="N145" t="s">
        <v>35</v>
      </c>
      <c r="O145" t="s">
        <v>492</v>
      </c>
      <c r="Q145" t="s">
        <v>168</v>
      </c>
      <c r="R145" t="s">
        <v>680</v>
      </c>
    </row>
    <row r="146" spans="1:18" x14ac:dyDescent="0.3">
      <c r="A146" s="5">
        <v>46063</v>
      </c>
      <c r="B146" t="s">
        <v>1057</v>
      </c>
      <c r="C146" t="s">
        <v>1063</v>
      </c>
      <c r="D146" s="119">
        <v>-917206.98</v>
      </c>
      <c r="E146" t="s">
        <v>1064</v>
      </c>
      <c r="F146">
        <v>1</v>
      </c>
      <c r="G146">
        <v>758022.3</v>
      </c>
      <c r="H146" t="s">
        <v>511</v>
      </c>
      <c r="I146" t="s">
        <v>17</v>
      </c>
      <c r="J146" t="s">
        <v>157</v>
      </c>
      <c r="K146" t="s">
        <v>473</v>
      </c>
      <c r="L146" t="s">
        <v>156</v>
      </c>
      <c r="N146" t="s">
        <v>40</v>
      </c>
      <c r="O146" t="s">
        <v>492</v>
      </c>
      <c r="R146" t="s">
        <v>738</v>
      </c>
    </row>
    <row r="147" spans="1:18" x14ac:dyDescent="0.3">
      <c r="A147" s="5">
        <v>46079</v>
      </c>
      <c r="B147" t="s">
        <v>1085</v>
      </c>
      <c r="C147" t="s">
        <v>1086</v>
      </c>
      <c r="D147" s="8">
        <v>-881218.8</v>
      </c>
      <c r="E147" t="s">
        <v>1087</v>
      </c>
      <c r="F147">
        <v>21.42</v>
      </c>
      <c r="G147">
        <v>34000</v>
      </c>
      <c r="H147" t="s">
        <v>511</v>
      </c>
      <c r="I147" t="s">
        <v>10</v>
      </c>
      <c r="J147" t="s">
        <v>137</v>
      </c>
      <c r="K147" t="s">
        <v>513</v>
      </c>
      <c r="L147" t="s">
        <v>138</v>
      </c>
      <c r="N147" t="s">
        <v>35</v>
      </c>
      <c r="O147" t="s">
        <v>492</v>
      </c>
      <c r="Q147" t="s">
        <v>166</v>
      </c>
      <c r="R147" t="s">
        <v>731</v>
      </c>
    </row>
    <row r="148" spans="1:18" x14ac:dyDescent="0.3">
      <c r="A148" s="5">
        <v>46055</v>
      </c>
      <c r="B148" t="s">
        <v>962</v>
      </c>
      <c r="C148" t="s">
        <v>963</v>
      </c>
      <c r="D148" s="8">
        <v>-872410</v>
      </c>
      <c r="E148" t="s">
        <v>964</v>
      </c>
      <c r="F148">
        <v>1</v>
      </c>
      <c r="G148">
        <v>721000</v>
      </c>
      <c r="H148" t="s">
        <v>511</v>
      </c>
      <c r="I148" t="s">
        <v>530</v>
      </c>
      <c r="J148" t="s">
        <v>137</v>
      </c>
      <c r="K148" t="s">
        <v>513</v>
      </c>
      <c r="L148" t="s">
        <v>156</v>
      </c>
      <c r="N148" t="s">
        <v>35</v>
      </c>
      <c r="O148" t="s">
        <v>492</v>
      </c>
      <c r="Q148" t="s">
        <v>164</v>
      </c>
      <c r="R148" t="s">
        <v>736</v>
      </c>
    </row>
    <row r="149" spans="1:18" x14ac:dyDescent="0.3">
      <c r="A149" s="5">
        <v>46057</v>
      </c>
      <c r="B149" t="s">
        <v>1045</v>
      </c>
      <c r="C149" t="s">
        <v>1046</v>
      </c>
      <c r="D149" s="8">
        <v>-857072</v>
      </c>
      <c r="E149" t="s">
        <v>1047</v>
      </c>
      <c r="F149">
        <v>4</v>
      </c>
      <c r="G149">
        <v>74973.55</v>
      </c>
      <c r="H149" t="s">
        <v>511</v>
      </c>
      <c r="I149" t="s">
        <v>16</v>
      </c>
      <c r="J149" t="s">
        <v>137</v>
      </c>
      <c r="K149" t="s">
        <v>473</v>
      </c>
      <c r="L149" t="s">
        <v>138</v>
      </c>
      <c r="N149" t="s">
        <v>35</v>
      </c>
      <c r="O149" t="s">
        <v>492</v>
      </c>
      <c r="Q149" t="s">
        <v>657</v>
      </c>
      <c r="R149" t="s">
        <v>735</v>
      </c>
    </row>
    <row r="150" spans="1:18" x14ac:dyDescent="0.3">
      <c r="A150" s="5">
        <v>46081</v>
      </c>
      <c r="B150" t="s">
        <v>20</v>
      </c>
      <c r="C150" t="s">
        <v>804</v>
      </c>
      <c r="D150" s="8">
        <v>-853146.27</v>
      </c>
      <c r="E150" t="s">
        <v>20</v>
      </c>
      <c r="F150">
        <v>1</v>
      </c>
      <c r="G150">
        <v>853146.27</v>
      </c>
      <c r="H150" t="s">
        <v>511</v>
      </c>
      <c r="I150" t="s">
        <v>20</v>
      </c>
      <c r="J150" t="s">
        <v>137</v>
      </c>
      <c r="K150" t="s">
        <v>473</v>
      </c>
      <c r="L150" t="s">
        <v>156</v>
      </c>
      <c r="N150" t="s">
        <v>39</v>
      </c>
      <c r="O150" t="s">
        <v>493</v>
      </c>
      <c r="R150" t="s">
        <v>150</v>
      </c>
    </row>
    <row r="151" spans="1:18" x14ac:dyDescent="0.3">
      <c r="A151" s="5">
        <v>46063</v>
      </c>
      <c r="B151" t="s">
        <v>1116</v>
      </c>
      <c r="C151" t="s">
        <v>1117</v>
      </c>
      <c r="D151" s="8">
        <v>-804914.69</v>
      </c>
      <c r="E151" t="s">
        <v>1118</v>
      </c>
      <c r="F151">
        <v>1</v>
      </c>
      <c r="G151">
        <v>647707.5</v>
      </c>
      <c r="H151" t="s">
        <v>511</v>
      </c>
      <c r="I151" t="s">
        <v>10</v>
      </c>
      <c r="J151" t="s">
        <v>137</v>
      </c>
      <c r="K151" t="s">
        <v>473</v>
      </c>
      <c r="L151" t="s">
        <v>156</v>
      </c>
      <c r="N151" t="s">
        <v>35</v>
      </c>
      <c r="O151" t="s">
        <v>492</v>
      </c>
      <c r="Q151" t="s">
        <v>164</v>
      </c>
      <c r="R151" t="s">
        <v>730</v>
      </c>
    </row>
    <row r="152" spans="1:18" x14ac:dyDescent="0.3">
      <c r="A152" s="5">
        <v>46076</v>
      </c>
      <c r="B152" t="s">
        <v>1091</v>
      </c>
      <c r="C152" t="s">
        <v>1094</v>
      </c>
      <c r="D152" s="119">
        <v>-776996.56</v>
      </c>
      <c r="E152" t="s">
        <v>1095</v>
      </c>
      <c r="F152">
        <v>1</v>
      </c>
      <c r="G152">
        <v>628357.5</v>
      </c>
      <c r="H152" t="s">
        <v>511</v>
      </c>
      <c r="I152" t="s">
        <v>10</v>
      </c>
      <c r="J152" t="s">
        <v>137</v>
      </c>
      <c r="K152" t="s">
        <v>473</v>
      </c>
      <c r="L152" t="s">
        <v>138</v>
      </c>
      <c r="N152" t="s">
        <v>34</v>
      </c>
      <c r="O152" t="s">
        <v>492</v>
      </c>
    </row>
    <row r="153" spans="1:18" x14ac:dyDescent="0.3">
      <c r="A153" s="5">
        <v>46066</v>
      </c>
      <c r="B153" t="s">
        <v>1098</v>
      </c>
      <c r="C153" t="s">
        <v>1099</v>
      </c>
      <c r="D153" s="8">
        <v>-755578</v>
      </c>
      <c r="E153" t="s">
        <v>1100</v>
      </c>
      <c r="F153">
        <v>1</v>
      </c>
      <c r="G153">
        <v>755578</v>
      </c>
      <c r="H153" t="s">
        <v>511</v>
      </c>
      <c r="I153" t="s">
        <v>530</v>
      </c>
      <c r="J153" t="s">
        <v>312</v>
      </c>
      <c r="K153" t="s">
        <v>473</v>
      </c>
      <c r="L153" t="s">
        <v>156</v>
      </c>
      <c r="N153" t="s">
        <v>35</v>
      </c>
      <c r="O153" t="s">
        <v>492</v>
      </c>
      <c r="Q153" t="s">
        <v>164</v>
      </c>
      <c r="R153" t="s">
        <v>732</v>
      </c>
    </row>
    <row r="154" spans="1:18" x14ac:dyDescent="0.3">
      <c r="A154" s="5">
        <v>46066</v>
      </c>
      <c r="B154" t="s">
        <v>944</v>
      </c>
      <c r="C154" t="s">
        <v>945</v>
      </c>
      <c r="D154" s="8">
        <v>-755577.85</v>
      </c>
      <c r="E154" t="s">
        <v>946</v>
      </c>
      <c r="F154">
        <v>1</v>
      </c>
      <c r="G154">
        <v>755577.85</v>
      </c>
      <c r="H154" t="s">
        <v>511</v>
      </c>
      <c r="I154" t="s">
        <v>530</v>
      </c>
      <c r="J154" t="s">
        <v>312</v>
      </c>
      <c r="K154" t="s">
        <v>473</v>
      </c>
      <c r="L154" t="s">
        <v>156</v>
      </c>
      <c r="N154" t="s">
        <v>35</v>
      </c>
      <c r="O154" t="s">
        <v>492</v>
      </c>
      <c r="Q154" t="s">
        <v>164</v>
      </c>
      <c r="R154" t="s">
        <v>732</v>
      </c>
    </row>
    <row r="155" spans="1:18" x14ac:dyDescent="0.3">
      <c r="A155" s="5">
        <v>46071</v>
      </c>
      <c r="B155" t="s">
        <v>874</v>
      </c>
      <c r="C155" t="s">
        <v>875</v>
      </c>
      <c r="D155" s="8">
        <v>-735569.92000000004</v>
      </c>
      <c r="E155" t="s">
        <v>876</v>
      </c>
      <c r="F155">
        <v>35.880000000000003</v>
      </c>
      <c r="G155">
        <v>15731</v>
      </c>
      <c r="H155" t="s">
        <v>511</v>
      </c>
      <c r="I155" t="s">
        <v>477</v>
      </c>
      <c r="J155" t="s">
        <v>137</v>
      </c>
      <c r="K155" t="s">
        <v>473</v>
      </c>
      <c r="L155" t="s">
        <v>138</v>
      </c>
      <c r="N155" t="s">
        <v>46</v>
      </c>
      <c r="O155" t="s">
        <v>492</v>
      </c>
      <c r="R155" t="s">
        <v>242</v>
      </c>
    </row>
    <row r="156" spans="1:18" x14ac:dyDescent="0.3">
      <c r="A156" s="5">
        <v>46059</v>
      </c>
      <c r="B156" t="s">
        <v>1028</v>
      </c>
      <c r="C156" t="s">
        <v>1031</v>
      </c>
      <c r="D156" s="8">
        <v>-725286.28</v>
      </c>
      <c r="E156" t="s">
        <v>1032</v>
      </c>
      <c r="F156">
        <v>90</v>
      </c>
      <c r="G156">
        <v>7568.31</v>
      </c>
      <c r="H156" t="s">
        <v>511</v>
      </c>
      <c r="I156" t="s">
        <v>11</v>
      </c>
      <c r="J156" t="s">
        <v>137</v>
      </c>
      <c r="K156" t="s">
        <v>473</v>
      </c>
      <c r="L156" t="s">
        <v>138</v>
      </c>
      <c r="N156" t="s">
        <v>35</v>
      </c>
      <c r="O156" t="s">
        <v>492</v>
      </c>
      <c r="R156" t="s">
        <v>628</v>
      </c>
    </row>
    <row r="157" spans="1:18" x14ac:dyDescent="0.3">
      <c r="A157" s="5">
        <v>46076</v>
      </c>
      <c r="B157" t="s">
        <v>845</v>
      </c>
      <c r="C157" t="s">
        <v>846</v>
      </c>
      <c r="D157" s="8">
        <v>-720000</v>
      </c>
      <c r="E157" t="s">
        <v>847</v>
      </c>
      <c r="F157">
        <v>9</v>
      </c>
      <c r="G157">
        <v>80000</v>
      </c>
      <c r="H157" t="s">
        <v>511</v>
      </c>
      <c r="I157" t="s">
        <v>10</v>
      </c>
      <c r="J157" t="s">
        <v>137</v>
      </c>
      <c r="K157" t="s">
        <v>473</v>
      </c>
      <c r="L157" t="s">
        <v>156</v>
      </c>
      <c r="N157" t="s">
        <v>35</v>
      </c>
      <c r="O157" t="s">
        <v>492</v>
      </c>
      <c r="Q157" t="s">
        <v>166</v>
      </c>
      <c r="R157" t="s">
        <v>731</v>
      </c>
    </row>
    <row r="158" spans="1:18" x14ac:dyDescent="0.3">
      <c r="A158" s="5">
        <v>46070</v>
      </c>
      <c r="B158" t="s">
        <v>845</v>
      </c>
      <c r="C158" t="s">
        <v>848</v>
      </c>
      <c r="D158" s="8">
        <v>-720000</v>
      </c>
      <c r="E158" t="s">
        <v>849</v>
      </c>
      <c r="F158">
        <v>9</v>
      </c>
      <c r="G158">
        <v>80000</v>
      </c>
      <c r="H158" t="s">
        <v>511</v>
      </c>
      <c r="I158" t="s">
        <v>10</v>
      </c>
      <c r="J158" t="s">
        <v>137</v>
      </c>
      <c r="K158" t="s">
        <v>473</v>
      </c>
      <c r="L158" t="s">
        <v>156</v>
      </c>
      <c r="N158" t="s">
        <v>35</v>
      </c>
      <c r="O158" t="s">
        <v>492</v>
      </c>
      <c r="Q158" t="s">
        <v>166</v>
      </c>
      <c r="R158" t="s">
        <v>731</v>
      </c>
    </row>
    <row r="159" spans="1:18" x14ac:dyDescent="0.3">
      <c r="A159" s="5">
        <v>46062</v>
      </c>
      <c r="B159" t="s">
        <v>845</v>
      </c>
      <c r="C159" t="s">
        <v>850</v>
      </c>
      <c r="D159" s="8">
        <v>-720000</v>
      </c>
      <c r="E159" t="s">
        <v>851</v>
      </c>
      <c r="F159">
        <v>9</v>
      </c>
      <c r="G159">
        <v>80000</v>
      </c>
      <c r="H159" t="s">
        <v>511</v>
      </c>
      <c r="I159" t="s">
        <v>10</v>
      </c>
      <c r="J159" t="s">
        <v>137</v>
      </c>
      <c r="K159" t="s">
        <v>473</v>
      </c>
      <c r="L159" t="s">
        <v>156</v>
      </c>
      <c r="N159" t="s">
        <v>35</v>
      </c>
      <c r="O159" t="s">
        <v>492</v>
      </c>
      <c r="Q159" t="s">
        <v>166</v>
      </c>
      <c r="R159" t="s">
        <v>731</v>
      </c>
    </row>
    <row r="160" spans="1:18" x14ac:dyDescent="0.3">
      <c r="A160" s="5">
        <v>46055</v>
      </c>
      <c r="B160" t="s">
        <v>845</v>
      </c>
      <c r="C160" t="s">
        <v>852</v>
      </c>
      <c r="D160" s="119">
        <v>-720000</v>
      </c>
      <c r="E160" t="s">
        <v>853</v>
      </c>
      <c r="F160">
        <v>9</v>
      </c>
      <c r="G160">
        <v>80000</v>
      </c>
      <c r="H160" t="s">
        <v>511</v>
      </c>
      <c r="I160" t="s">
        <v>10</v>
      </c>
      <c r="J160" t="s">
        <v>137</v>
      </c>
      <c r="K160" t="s">
        <v>473</v>
      </c>
      <c r="L160" t="s">
        <v>156</v>
      </c>
      <c r="N160" t="s">
        <v>35</v>
      </c>
      <c r="O160" t="s">
        <v>492</v>
      </c>
      <c r="Q160" t="s">
        <v>166</v>
      </c>
      <c r="R160" t="s">
        <v>731</v>
      </c>
    </row>
    <row r="161" spans="1:20" x14ac:dyDescent="0.3">
      <c r="A161" s="5">
        <v>46077</v>
      </c>
      <c r="B161" t="s">
        <v>938</v>
      </c>
      <c r="C161" t="s">
        <v>939</v>
      </c>
      <c r="D161" s="8">
        <v>-701800</v>
      </c>
      <c r="E161" t="s">
        <v>940</v>
      </c>
      <c r="F161">
        <v>1</v>
      </c>
      <c r="G161">
        <v>580000</v>
      </c>
      <c r="H161" t="s">
        <v>511</v>
      </c>
      <c r="I161" t="s">
        <v>10</v>
      </c>
      <c r="J161" t="s">
        <v>137</v>
      </c>
      <c r="K161" t="s">
        <v>473</v>
      </c>
      <c r="L161" t="s">
        <v>156</v>
      </c>
      <c r="N161" t="s">
        <v>35</v>
      </c>
      <c r="O161" t="s">
        <v>492</v>
      </c>
      <c r="Q161" t="s">
        <v>166</v>
      </c>
      <c r="R161" t="s">
        <v>731</v>
      </c>
    </row>
    <row r="162" spans="1:20" x14ac:dyDescent="0.3">
      <c r="A162" s="5">
        <v>46081</v>
      </c>
      <c r="B162" t="s">
        <v>20</v>
      </c>
      <c r="C162" t="s">
        <v>801</v>
      </c>
      <c r="D162" s="8">
        <v>-674169.95</v>
      </c>
      <c r="E162" t="s">
        <v>20</v>
      </c>
      <c r="F162">
        <v>1</v>
      </c>
      <c r="G162">
        <v>674169.95</v>
      </c>
      <c r="H162" t="s">
        <v>511</v>
      </c>
      <c r="I162" t="s">
        <v>20</v>
      </c>
      <c r="J162" t="s">
        <v>137</v>
      </c>
      <c r="K162" t="s">
        <v>473</v>
      </c>
      <c r="L162" t="s">
        <v>156</v>
      </c>
      <c r="N162" t="s">
        <v>83</v>
      </c>
      <c r="O162" t="s">
        <v>493</v>
      </c>
      <c r="R162" t="s">
        <v>147</v>
      </c>
    </row>
    <row r="163" spans="1:20" x14ac:dyDescent="0.3">
      <c r="A163" s="5">
        <v>46063</v>
      </c>
      <c r="B163" t="s">
        <v>1006</v>
      </c>
      <c r="C163" t="s">
        <v>1014</v>
      </c>
      <c r="D163" s="8">
        <v>-671499.2</v>
      </c>
      <c r="E163" t="s">
        <v>1015</v>
      </c>
      <c r="F163">
        <v>1</v>
      </c>
      <c r="G163">
        <v>533553.22</v>
      </c>
      <c r="H163" t="s">
        <v>511</v>
      </c>
      <c r="I163" t="s">
        <v>17</v>
      </c>
      <c r="J163" t="s">
        <v>157</v>
      </c>
      <c r="K163" t="s">
        <v>473</v>
      </c>
      <c r="L163" t="s">
        <v>138</v>
      </c>
      <c r="N163" t="s">
        <v>40</v>
      </c>
      <c r="O163" t="s">
        <v>492</v>
      </c>
      <c r="R163" t="s">
        <v>735</v>
      </c>
    </row>
    <row r="164" spans="1:20" x14ac:dyDescent="0.3">
      <c r="A164" s="5">
        <v>46059</v>
      </c>
      <c r="B164" t="s">
        <v>864</v>
      </c>
      <c r="C164" t="s">
        <v>867</v>
      </c>
      <c r="D164" s="8">
        <v>-670000</v>
      </c>
      <c r="E164" t="s">
        <v>868</v>
      </c>
      <c r="F164">
        <v>1</v>
      </c>
      <c r="G164">
        <v>670000</v>
      </c>
      <c r="H164" t="s">
        <v>511</v>
      </c>
      <c r="I164" t="s">
        <v>10</v>
      </c>
      <c r="J164" t="s">
        <v>137</v>
      </c>
      <c r="K164" t="s">
        <v>473</v>
      </c>
      <c r="L164" t="s">
        <v>156</v>
      </c>
      <c r="N164" t="s">
        <v>35</v>
      </c>
      <c r="O164" t="s">
        <v>492</v>
      </c>
      <c r="Q164" t="s">
        <v>164</v>
      </c>
      <c r="R164" t="s">
        <v>22</v>
      </c>
    </row>
    <row r="165" spans="1:20" x14ac:dyDescent="0.3">
      <c r="A165" s="5">
        <v>46077</v>
      </c>
      <c r="B165" t="s">
        <v>1101</v>
      </c>
      <c r="C165" t="s">
        <v>1102</v>
      </c>
      <c r="D165" s="8">
        <v>-655093.17000000004</v>
      </c>
      <c r="E165" t="s">
        <v>1103</v>
      </c>
      <c r="F165">
        <v>1</v>
      </c>
      <c r="G165">
        <v>495000</v>
      </c>
      <c r="H165" t="s">
        <v>511</v>
      </c>
      <c r="I165" t="s">
        <v>17</v>
      </c>
      <c r="J165" t="s">
        <v>157</v>
      </c>
      <c r="K165" t="s">
        <v>473</v>
      </c>
      <c r="L165" t="s">
        <v>156</v>
      </c>
      <c r="N165" t="s">
        <v>35</v>
      </c>
      <c r="O165" t="s">
        <v>492</v>
      </c>
      <c r="Q165" t="s">
        <v>166</v>
      </c>
      <c r="R165" t="s">
        <v>731</v>
      </c>
    </row>
    <row r="166" spans="1:20" x14ac:dyDescent="0.3">
      <c r="A166" s="5">
        <v>46062</v>
      </c>
      <c r="B166" t="s">
        <v>910</v>
      </c>
      <c r="C166" t="s">
        <v>912</v>
      </c>
      <c r="D166" s="8">
        <v>-647350</v>
      </c>
      <c r="E166" t="s">
        <v>913</v>
      </c>
      <c r="F166">
        <v>1</v>
      </c>
      <c r="G166">
        <v>145000</v>
      </c>
      <c r="H166" t="s">
        <v>511</v>
      </c>
      <c r="I166" t="s">
        <v>15</v>
      </c>
      <c r="J166" t="s">
        <v>137</v>
      </c>
      <c r="K166" t="s">
        <v>473</v>
      </c>
      <c r="L166" t="s">
        <v>156</v>
      </c>
      <c r="N166" t="s">
        <v>35</v>
      </c>
      <c r="O166" t="s">
        <v>492</v>
      </c>
      <c r="Q166" t="s">
        <v>657</v>
      </c>
      <c r="R166" t="s">
        <v>735</v>
      </c>
    </row>
    <row r="167" spans="1:20" x14ac:dyDescent="0.3">
      <c r="A167" s="5">
        <v>46072</v>
      </c>
      <c r="B167" t="s">
        <v>1101</v>
      </c>
      <c r="C167" t="s">
        <v>1104</v>
      </c>
      <c r="D167" s="8">
        <v>-645349.31000000006</v>
      </c>
      <c r="E167" t="s">
        <v>1103</v>
      </c>
      <c r="F167">
        <v>1</v>
      </c>
      <c r="G167">
        <v>495000</v>
      </c>
      <c r="H167" t="s">
        <v>511</v>
      </c>
      <c r="I167" t="s">
        <v>17</v>
      </c>
      <c r="J167" t="s">
        <v>157</v>
      </c>
      <c r="K167" t="s">
        <v>473</v>
      </c>
      <c r="L167" t="s">
        <v>156</v>
      </c>
      <c r="N167" t="s">
        <v>35</v>
      </c>
      <c r="O167" t="s">
        <v>492</v>
      </c>
      <c r="Q167" t="s">
        <v>166</v>
      </c>
      <c r="R167" t="s">
        <v>731</v>
      </c>
    </row>
    <row r="168" spans="1:20" x14ac:dyDescent="0.3">
      <c r="A168" s="5">
        <v>46079</v>
      </c>
      <c r="B168" t="s">
        <v>877</v>
      </c>
      <c r="C168" t="s">
        <v>878</v>
      </c>
      <c r="D168" s="8">
        <v>-600000</v>
      </c>
      <c r="E168" t="s">
        <v>17</v>
      </c>
      <c r="F168">
        <v>1</v>
      </c>
      <c r="G168">
        <v>600000</v>
      </c>
      <c r="H168" t="s">
        <v>511</v>
      </c>
      <c r="I168" t="s">
        <v>17</v>
      </c>
      <c r="J168" t="s">
        <v>157</v>
      </c>
      <c r="K168" t="s">
        <v>473</v>
      </c>
      <c r="L168" t="s">
        <v>156</v>
      </c>
      <c r="N168" t="s">
        <v>43</v>
      </c>
      <c r="O168" t="s">
        <v>492</v>
      </c>
      <c r="R168" t="s">
        <v>879</v>
      </c>
    </row>
    <row r="169" spans="1:20" x14ac:dyDescent="0.3">
      <c r="A169" s="5">
        <v>46055</v>
      </c>
      <c r="B169" t="s">
        <v>1035</v>
      </c>
      <c r="C169" t="s">
        <v>1043</v>
      </c>
      <c r="D169" s="8">
        <v>-560647.49</v>
      </c>
      <c r="E169" t="s">
        <v>1044</v>
      </c>
      <c r="F169">
        <v>1</v>
      </c>
      <c r="G169">
        <v>463345.03</v>
      </c>
      <c r="H169" t="s">
        <v>511</v>
      </c>
      <c r="I169" t="s">
        <v>17</v>
      </c>
      <c r="J169" t="s">
        <v>157</v>
      </c>
      <c r="K169" t="s">
        <v>473</v>
      </c>
      <c r="L169" t="s">
        <v>156</v>
      </c>
      <c r="N169" t="s">
        <v>40</v>
      </c>
      <c r="O169" t="s">
        <v>492</v>
      </c>
      <c r="R169" t="s">
        <v>1038</v>
      </c>
    </row>
    <row r="170" spans="1:20" x14ac:dyDescent="0.3">
      <c r="A170" s="5">
        <v>46059</v>
      </c>
      <c r="B170" t="s">
        <v>1001</v>
      </c>
      <c r="C170" t="s">
        <v>1002</v>
      </c>
      <c r="D170" s="8">
        <v>-555000</v>
      </c>
      <c r="E170" t="s">
        <v>1003</v>
      </c>
      <c r="F170">
        <v>1</v>
      </c>
      <c r="G170">
        <v>395000</v>
      </c>
      <c r="H170" t="s">
        <v>511</v>
      </c>
      <c r="I170" t="s">
        <v>17</v>
      </c>
      <c r="J170" t="s">
        <v>157</v>
      </c>
      <c r="K170" t="s">
        <v>473</v>
      </c>
      <c r="L170" t="s">
        <v>138</v>
      </c>
      <c r="N170" t="s">
        <v>40</v>
      </c>
      <c r="O170" t="s">
        <v>492</v>
      </c>
      <c r="R170" t="s">
        <v>745</v>
      </c>
    </row>
    <row r="171" spans="1:20" x14ac:dyDescent="0.3">
      <c r="A171" s="5">
        <v>46058</v>
      </c>
      <c r="B171" t="s">
        <v>828</v>
      </c>
      <c r="C171" t="s">
        <v>829</v>
      </c>
      <c r="D171" s="8">
        <v>-545622</v>
      </c>
      <c r="E171" t="s">
        <v>830</v>
      </c>
      <c r="F171">
        <v>1</v>
      </c>
      <c r="G171">
        <v>545622</v>
      </c>
      <c r="H171" t="s">
        <v>511</v>
      </c>
      <c r="I171" t="s">
        <v>11</v>
      </c>
      <c r="J171" t="s">
        <v>137</v>
      </c>
      <c r="K171" t="s">
        <v>513</v>
      </c>
      <c r="L171" t="s">
        <v>138</v>
      </c>
      <c r="N171" t="s">
        <v>35</v>
      </c>
      <c r="O171" t="s">
        <v>492</v>
      </c>
      <c r="Q171" t="s">
        <v>164</v>
      </c>
      <c r="R171" t="s">
        <v>11</v>
      </c>
    </row>
    <row r="172" spans="1:20" x14ac:dyDescent="0.3">
      <c r="A172" s="5">
        <v>46081</v>
      </c>
      <c r="B172" t="s">
        <v>679</v>
      </c>
      <c r="C172" t="s">
        <v>1152</v>
      </c>
      <c r="D172" s="8">
        <v>-513000</v>
      </c>
      <c r="E172" t="s">
        <v>810</v>
      </c>
      <c r="F172">
        <v>27</v>
      </c>
      <c r="G172">
        <v>19000</v>
      </c>
      <c r="H172" t="s">
        <v>511</v>
      </c>
      <c r="I172" t="s">
        <v>13</v>
      </c>
      <c r="J172" t="s">
        <v>137</v>
      </c>
      <c r="K172" t="s">
        <v>473</v>
      </c>
      <c r="L172" t="s">
        <v>138</v>
      </c>
      <c r="N172" t="s">
        <v>44</v>
      </c>
      <c r="O172" t="s">
        <v>492</v>
      </c>
      <c r="P172">
        <v>1</v>
      </c>
      <c r="R172" t="s">
        <v>740</v>
      </c>
    </row>
    <row r="173" spans="1:20" x14ac:dyDescent="0.3">
      <c r="A173" s="5">
        <v>46055</v>
      </c>
      <c r="B173" t="s">
        <v>977</v>
      </c>
      <c r="C173" t="s">
        <v>982</v>
      </c>
      <c r="D173" s="8">
        <v>-507378.56</v>
      </c>
      <c r="E173" t="s">
        <v>983</v>
      </c>
      <c r="F173">
        <v>30</v>
      </c>
      <c r="G173">
        <v>13977.37</v>
      </c>
      <c r="H173" t="s">
        <v>511</v>
      </c>
      <c r="I173" t="s">
        <v>15</v>
      </c>
      <c r="J173" t="s">
        <v>137</v>
      </c>
      <c r="K173" t="s">
        <v>473</v>
      </c>
      <c r="L173" t="s">
        <v>156</v>
      </c>
      <c r="N173" t="s">
        <v>83</v>
      </c>
      <c r="O173" t="s">
        <v>492</v>
      </c>
      <c r="R173" t="s">
        <v>745</v>
      </c>
    </row>
    <row r="174" spans="1:20" x14ac:dyDescent="0.3">
      <c r="A174" s="5">
        <v>46081</v>
      </c>
      <c r="B174" t="s">
        <v>444</v>
      </c>
      <c r="C174" t="s">
        <v>746</v>
      </c>
      <c r="D174" s="8">
        <v>-500000</v>
      </c>
      <c r="E174" t="s">
        <v>183</v>
      </c>
      <c r="F174">
        <v>1</v>
      </c>
      <c r="G174">
        <v>500000</v>
      </c>
      <c r="H174" t="s">
        <v>480</v>
      </c>
      <c r="I174" t="s">
        <v>9</v>
      </c>
      <c r="J174" t="s">
        <v>137</v>
      </c>
      <c r="N174" t="s">
        <v>396</v>
      </c>
      <c r="O174" t="s">
        <v>494</v>
      </c>
      <c r="R174" t="s">
        <v>183</v>
      </c>
      <c r="T174" s="52">
        <v>500000</v>
      </c>
    </row>
    <row r="175" spans="1:20" x14ac:dyDescent="0.3">
      <c r="A175" s="5">
        <v>46079</v>
      </c>
      <c r="B175" t="s">
        <v>1006</v>
      </c>
      <c r="C175" t="s">
        <v>1009</v>
      </c>
      <c r="D175" s="8">
        <v>-497562.55</v>
      </c>
      <c r="E175" t="s">
        <v>1010</v>
      </c>
      <c r="F175">
        <v>1</v>
      </c>
      <c r="G175">
        <v>411208.72</v>
      </c>
      <c r="H175" t="s">
        <v>511</v>
      </c>
      <c r="I175" t="s">
        <v>17</v>
      </c>
      <c r="J175" t="s">
        <v>157</v>
      </c>
      <c r="K175" t="s">
        <v>473</v>
      </c>
      <c r="L175" t="s">
        <v>138</v>
      </c>
      <c r="N175" t="s">
        <v>43</v>
      </c>
      <c r="O175" t="s">
        <v>492</v>
      </c>
      <c r="R175" t="s">
        <v>1011</v>
      </c>
    </row>
    <row r="176" spans="1:20" x14ac:dyDescent="0.3">
      <c r="A176" s="5">
        <v>46065</v>
      </c>
      <c r="B176" t="s">
        <v>922</v>
      </c>
      <c r="C176" t="s">
        <v>924</v>
      </c>
      <c r="D176" s="8">
        <v>-492932.06</v>
      </c>
      <c r="E176" t="s">
        <v>925</v>
      </c>
      <c r="F176">
        <v>1</v>
      </c>
      <c r="G176">
        <v>328025.68</v>
      </c>
      <c r="H176" t="s">
        <v>511</v>
      </c>
      <c r="I176" t="s">
        <v>16</v>
      </c>
      <c r="J176" t="s">
        <v>137</v>
      </c>
      <c r="K176" t="s">
        <v>473</v>
      </c>
      <c r="L176" t="s">
        <v>156</v>
      </c>
      <c r="N176" t="s">
        <v>45</v>
      </c>
      <c r="O176" t="s">
        <v>492</v>
      </c>
      <c r="R176" t="s">
        <v>745</v>
      </c>
    </row>
    <row r="177" spans="1:18" x14ac:dyDescent="0.3">
      <c r="A177" s="5">
        <v>46055</v>
      </c>
      <c r="B177" t="s">
        <v>1048</v>
      </c>
      <c r="C177" t="s">
        <v>1055</v>
      </c>
      <c r="D177" s="8">
        <v>-489734.19</v>
      </c>
      <c r="E177" t="s">
        <v>1056</v>
      </c>
      <c r="F177">
        <v>1</v>
      </c>
      <c r="G177">
        <v>404739</v>
      </c>
      <c r="H177" t="s">
        <v>511</v>
      </c>
      <c r="I177" t="s">
        <v>14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Q177" t="s">
        <v>168</v>
      </c>
      <c r="R177" t="s">
        <v>680</v>
      </c>
    </row>
    <row r="178" spans="1:18" x14ac:dyDescent="0.3">
      <c r="A178" s="5">
        <v>46062</v>
      </c>
      <c r="B178" t="s">
        <v>1057</v>
      </c>
      <c r="C178" t="s">
        <v>1065</v>
      </c>
      <c r="D178" s="8">
        <v>-474834.66</v>
      </c>
      <c r="E178" t="s">
        <v>1066</v>
      </c>
      <c r="F178">
        <v>1</v>
      </c>
      <c r="G178">
        <v>392425.34</v>
      </c>
      <c r="H178" t="s">
        <v>511</v>
      </c>
      <c r="I178" t="s">
        <v>17</v>
      </c>
      <c r="J178" t="s">
        <v>157</v>
      </c>
      <c r="K178" t="s">
        <v>473</v>
      </c>
      <c r="L178" t="s">
        <v>156</v>
      </c>
      <c r="N178" t="s">
        <v>45</v>
      </c>
      <c r="O178" t="s">
        <v>492</v>
      </c>
      <c r="R178" t="s">
        <v>1067</v>
      </c>
    </row>
    <row r="179" spans="1:18" x14ac:dyDescent="0.3">
      <c r="A179" s="5">
        <v>46072</v>
      </c>
      <c r="B179" t="s">
        <v>854</v>
      </c>
      <c r="C179" t="s">
        <v>855</v>
      </c>
      <c r="D179" s="8">
        <v>-454532.86</v>
      </c>
      <c r="E179" t="s">
        <v>856</v>
      </c>
      <c r="F179">
        <v>1</v>
      </c>
      <c r="G179">
        <v>25805.66</v>
      </c>
      <c r="H179" t="s">
        <v>511</v>
      </c>
      <c r="I179" t="s">
        <v>15</v>
      </c>
      <c r="J179" t="s">
        <v>137</v>
      </c>
      <c r="K179" t="s">
        <v>473</v>
      </c>
      <c r="L179" t="s">
        <v>138</v>
      </c>
      <c r="N179" t="s">
        <v>40</v>
      </c>
      <c r="O179" t="s">
        <v>492</v>
      </c>
      <c r="R179" t="s">
        <v>745</v>
      </c>
    </row>
    <row r="180" spans="1:18" x14ac:dyDescent="0.3">
      <c r="A180" s="5">
        <v>46057</v>
      </c>
      <c r="B180" t="s">
        <v>820</v>
      </c>
      <c r="C180" t="s">
        <v>821</v>
      </c>
      <c r="D180" s="8">
        <v>-449999.99</v>
      </c>
      <c r="E180" t="s">
        <v>822</v>
      </c>
      <c r="F180">
        <v>2</v>
      </c>
      <c r="G180">
        <v>185950.41</v>
      </c>
      <c r="H180" t="s">
        <v>511</v>
      </c>
      <c r="I180" t="s">
        <v>15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Q180" t="s">
        <v>657</v>
      </c>
      <c r="R180" t="s">
        <v>735</v>
      </c>
    </row>
    <row r="181" spans="1:18" x14ac:dyDescent="0.3">
      <c r="A181" s="5">
        <v>46066</v>
      </c>
      <c r="B181" t="s">
        <v>1075</v>
      </c>
      <c r="C181" t="s">
        <v>1076</v>
      </c>
      <c r="D181" s="8">
        <v>-449610.59</v>
      </c>
      <c r="E181" t="s">
        <v>17</v>
      </c>
      <c r="F181">
        <v>1</v>
      </c>
      <c r="G181">
        <v>371579</v>
      </c>
      <c r="H181" t="s">
        <v>511</v>
      </c>
      <c r="I181" t="s">
        <v>17</v>
      </c>
      <c r="J181" t="s">
        <v>157</v>
      </c>
      <c r="K181" t="s">
        <v>473</v>
      </c>
      <c r="L181" t="s">
        <v>156</v>
      </c>
      <c r="N181" t="s">
        <v>43</v>
      </c>
      <c r="O181" t="s">
        <v>492</v>
      </c>
      <c r="R181" t="s">
        <v>1011</v>
      </c>
    </row>
    <row r="182" spans="1:18" x14ac:dyDescent="0.3">
      <c r="A182" s="5">
        <v>46079</v>
      </c>
      <c r="B182" t="s">
        <v>1018</v>
      </c>
      <c r="C182" t="s">
        <v>1019</v>
      </c>
      <c r="D182" s="8">
        <v>-400000</v>
      </c>
      <c r="E182" t="s">
        <v>1020</v>
      </c>
      <c r="F182">
        <v>1</v>
      </c>
      <c r="G182">
        <v>400000</v>
      </c>
      <c r="H182" t="s">
        <v>511</v>
      </c>
      <c r="I182" t="s">
        <v>10</v>
      </c>
      <c r="J182" t="s">
        <v>137</v>
      </c>
      <c r="K182" t="s">
        <v>473</v>
      </c>
      <c r="L182" t="s">
        <v>156</v>
      </c>
      <c r="N182" t="s">
        <v>35</v>
      </c>
      <c r="O182" t="s">
        <v>492</v>
      </c>
      <c r="Q182" t="s">
        <v>166</v>
      </c>
      <c r="R182" t="s">
        <v>741</v>
      </c>
    </row>
    <row r="183" spans="1:18" x14ac:dyDescent="0.3">
      <c r="A183" s="5">
        <v>46081</v>
      </c>
      <c r="B183" t="s">
        <v>670</v>
      </c>
      <c r="C183" t="s">
        <v>764</v>
      </c>
      <c r="D183" s="8">
        <v>-375468.79999999999</v>
      </c>
      <c r="E183" t="s">
        <v>672</v>
      </c>
      <c r="F183">
        <v>809.19999999999993</v>
      </c>
      <c r="G183">
        <v>464</v>
      </c>
      <c r="H183" t="s">
        <v>145</v>
      </c>
      <c r="I183" t="s">
        <v>14</v>
      </c>
      <c r="J183" t="s">
        <v>137</v>
      </c>
      <c r="K183" t="s">
        <v>473</v>
      </c>
      <c r="L183" t="s">
        <v>138</v>
      </c>
      <c r="N183" t="s">
        <v>43</v>
      </c>
      <c r="O183" t="s">
        <v>492</v>
      </c>
      <c r="P183">
        <v>1</v>
      </c>
      <c r="Q183" t="s">
        <v>72</v>
      </c>
      <c r="R183" t="s">
        <v>672</v>
      </c>
    </row>
    <row r="184" spans="1:18" x14ac:dyDescent="0.3">
      <c r="A184" s="5">
        <v>46055</v>
      </c>
      <c r="B184" t="s">
        <v>1006</v>
      </c>
      <c r="C184" t="s">
        <v>1016</v>
      </c>
      <c r="D184" s="8">
        <v>-360820.64</v>
      </c>
      <c r="E184" t="s">
        <v>1017</v>
      </c>
      <c r="F184">
        <v>1</v>
      </c>
      <c r="G184">
        <v>298198.88</v>
      </c>
      <c r="H184" t="s">
        <v>511</v>
      </c>
      <c r="I184" t="s">
        <v>17</v>
      </c>
      <c r="J184" t="s">
        <v>157</v>
      </c>
      <c r="K184" t="s">
        <v>473</v>
      </c>
      <c r="L184" t="s">
        <v>138</v>
      </c>
      <c r="N184" t="s">
        <v>40</v>
      </c>
      <c r="O184" t="s">
        <v>492</v>
      </c>
      <c r="R184" t="s">
        <v>735</v>
      </c>
    </row>
    <row r="185" spans="1:18" x14ac:dyDescent="0.3">
      <c r="A185" s="5">
        <v>46076</v>
      </c>
      <c r="B185" t="s">
        <v>831</v>
      </c>
      <c r="C185" t="s">
        <v>832</v>
      </c>
      <c r="D185" s="8">
        <v>-328107.75</v>
      </c>
      <c r="E185" t="s">
        <v>833</v>
      </c>
      <c r="F185">
        <v>1</v>
      </c>
      <c r="G185">
        <v>328107.75</v>
      </c>
      <c r="H185" t="s">
        <v>511</v>
      </c>
      <c r="I185" t="s">
        <v>9</v>
      </c>
      <c r="J185" t="s">
        <v>137</v>
      </c>
      <c r="K185" t="s">
        <v>473</v>
      </c>
      <c r="L185" t="s">
        <v>156</v>
      </c>
      <c r="N185" t="s">
        <v>35</v>
      </c>
      <c r="O185" t="s">
        <v>492</v>
      </c>
      <c r="Q185" t="s">
        <v>164</v>
      </c>
      <c r="R185" t="s">
        <v>730</v>
      </c>
    </row>
    <row r="186" spans="1:18" x14ac:dyDescent="0.3">
      <c r="A186" s="5">
        <v>46055</v>
      </c>
      <c r="B186" t="s">
        <v>953</v>
      </c>
      <c r="C186" t="s">
        <v>954</v>
      </c>
      <c r="D186" s="8">
        <v>-326733.15000000002</v>
      </c>
      <c r="E186" t="s">
        <v>955</v>
      </c>
      <c r="F186">
        <v>20</v>
      </c>
      <c r="G186">
        <v>13501.37</v>
      </c>
      <c r="H186" t="s">
        <v>511</v>
      </c>
      <c r="I186" t="s">
        <v>16</v>
      </c>
      <c r="J186" t="s">
        <v>137</v>
      </c>
      <c r="K186" t="s">
        <v>473</v>
      </c>
      <c r="L186" t="s">
        <v>156</v>
      </c>
      <c r="N186" t="s">
        <v>35</v>
      </c>
      <c r="O186" t="s">
        <v>492</v>
      </c>
      <c r="Q186" t="s">
        <v>657</v>
      </c>
      <c r="R186" t="s">
        <v>745</v>
      </c>
    </row>
    <row r="187" spans="1:18" x14ac:dyDescent="0.3">
      <c r="A187" s="5">
        <v>46064</v>
      </c>
      <c r="B187" t="s">
        <v>971</v>
      </c>
      <c r="C187" t="s">
        <v>972</v>
      </c>
      <c r="D187" s="8">
        <v>-323021.59999999998</v>
      </c>
      <c r="E187" t="s">
        <v>973</v>
      </c>
      <c r="F187">
        <v>2</v>
      </c>
      <c r="G187">
        <v>133480</v>
      </c>
      <c r="H187" t="s">
        <v>511</v>
      </c>
      <c r="I187" t="s">
        <v>16</v>
      </c>
      <c r="J187" t="s">
        <v>137</v>
      </c>
      <c r="K187" t="s">
        <v>473</v>
      </c>
      <c r="L187" t="s">
        <v>138</v>
      </c>
      <c r="N187" t="s">
        <v>35</v>
      </c>
      <c r="O187" t="s">
        <v>492</v>
      </c>
      <c r="Q187" t="s">
        <v>657</v>
      </c>
      <c r="R187" t="s">
        <v>745</v>
      </c>
    </row>
    <row r="188" spans="1:18" x14ac:dyDescent="0.3">
      <c r="A188" s="5">
        <v>46065</v>
      </c>
      <c r="B188" t="s">
        <v>901</v>
      </c>
      <c r="C188" t="s">
        <v>902</v>
      </c>
      <c r="D188" s="8">
        <v>-320000</v>
      </c>
      <c r="E188" t="s">
        <v>903</v>
      </c>
      <c r="F188">
        <v>1</v>
      </c>
      <c r="G188">
        <v>320000</v>
      </c>
      <c r="H188" t="s">
        <v>511</v>
      </c>
      <c r="I188" t="s">
        <v>12</v>
      </c>
      <c r="J188" t="s">
        <v>137</v>
      </c>
      <c r="K188" t="s">
        <v>473</v>
      </c>
      <c r="L188" t="s">
        <v>156</v>
      </c>
      <c r="N188" t="s">
        <v>35</v>
      </c>
      <c r="O188" t="s">
        <v>492</v>
      </c>
      <c r="Q188" t="s">
        <v>168</v>
      </c>
      <c r="R188" t="s">
        <v>735</v>
      </c>
    </row>
    <row r="189" spans="1:18" x14ac:dyDescent="0.3">
      <c r="A189" s="5">
        <v>46071</v>
      </c>
      <c r="B189" t="s">
        <v>1068</v>
      </c>
      <c r="C189" t="s">
        <v>1069</v>
      </c>
      <c r="D189" s="8">
        <v>-303322</v>
      </c>
      <c r="E189" t="s">
        <v>1070</v>
      </c>
      <c r="F189">
        <v>1</v>
      </c>
      <c r="G189">
        <v>175000</v>
      </c>
      <c r="H189" t="s">
        <v>511</v>
      </c>
      <c r="I189" t="s">
        <v>530</v>
      </c>
      <c r="J189" t="s">
        <v>137</v>
      </c>
      <c r="K189" t="s">
        <v>473</v>
      </c>
      <c r="L189" t="s">
        <v>156</v>
      </c>
      <c r="N189" t="s">
        <v>35</v>
      </c>
      <c r="O189" t="s">
        <v>492</v>
      </c>
      <c r="Q189" t="s">
        <v>164</v>
      </c>
      <c r="R189" t="s">
        <v>732</v>
      </c>
    </row>
    <row r="190" spans="1:18" x14ac:dyDescent="0.3">
      <c r="A190" s="5">
        <v>46063</v>
      </c>
      <c r="B190" t="s">
        <v>1018</v>
      </c>
      <c r="C190" t="s">
        <v>1021</v>
      </c>
      <c r="D190" s="8">
        <v>-300000</v>
      </c>
      <c r="E190" t="s">
        <v>1022</v>
      </c>
      <c r="F190">
        <v>1</v>
      </c>
      <c r="G190">
        <v>150000</v>
      </c>
      <c r="H190" t="s">
        <v>511</v>
      </c>
      <c r="I190" t="s">
        <v>10</v>
      </c>
      <c r="J190" t="s">
        <v>137</v>
      </c>
      <c r="K190" t="s">
        <v>513</v>
      </c>
      <c r="L190" t="s">
        <v>138</v>
      </c>
      <c r="N190" t="s">
        <v>35</v>
      </c>
      <c r="O190" t="s">
        <v>492</v>
      </c>
      <c r="Q190" t="s">
        <v>168</v>
      </c>
      <c r="R190" t="s">
        <v>739</v>
      </c>
    </row>
    <row r="191" spans="1:18" x14ac:dyDescent="0.3">
      <c r="A191" s="5">
        <v>46066</v>
      </c>
      <c r="B191" t="s">
        <v>1057</v>
      </c>
      <c r="C191" t="s">
        <v>1060</v>
      </c>
      <c r="D191" s="8">
        <v>-298418.82</v>
      </c>
      <c r="E191" t="s">
        <v>17</v>
      </c>
      <c r="F191">
        <v>86.48</v>
      </c>
      <c r="G191">
        <v>2851.84</v>
      </c>
      <c r="H191" t="s">
        <v>511</v>
      </c>
      <c r="I191" t="s">
        <v>17</v>
      </c>
      <c r="J191" t="s">
        <v>157</v>
      </c>
      <c r="K191" t="s">
        <v>473</v>
      </c>
      <c r="L191" t="s">
        <v>156</v>
      </c>
      <c r="N191" t="s">
        <v>40</v>
      </c>
      <c r="O191" t="s">
        <v>492</v>
      </c>
      <c r="R191" t="s">
        <v>738</v>
      </c>
    </row>
    <row r="192" spans="1:18" x14ac:dyDescent="0.3">
      <c r="A192" s="5">
        <v>46073</v>
      </c>
      <c r="B192" t="s">
        <v>823</v>
      </c>
      <c r="C192" t="s">
        <v>824</v>
      </c>
      <c r="D192" s="8">
        <v>-286917.84000000003</v>
      </c>
      <c r="E192" t="s">
        <v>825</v>
      </c>
      <c r="F192">
        <v>1</v>
      </c>
      <c r="G192">
        <v>237122.18</v>
      </c>
      <c r="H192" t="s">
        <v>511</v>
      </c>
      <c r="I192" t="s">
        <v>10</v>
      </c>
      <c r="J192" t="s">
        <v>137</v>
      </c>
      <c r="K192" t="s">
        <v>513</v>
      </c>
      <c r="L192" t="s">
        <v>156</v>
      </c>
      <c r="N192" t="s">
        <v>35</v>
      </c>
      <c r="O192" t="s">
        <v>492</v>
      </c>
      <c r="Q192" t="s">
        <v>164</v>
      </c>
      <c r="R192" t="s">
        <v>730</v>
      </c>
    </row>
    <row r="193" spans="1:18" x14ac:dyDescent="0.3">
      <c r="A193" s="5">
        <v>46059</v>
      </c>
      <c r="B193" t="s">
        <v>1075</v>
      </c>
      <c r="C193" t="s">
        <v>1077</v>
      </c>
      <c r="D193" s="8">
        <v>-282656</v>
      </c>
      <c r="E193" t="s">
        <v>1078</v>
      </c>
      <c r="F193">
        <v>20</v>
      </c>
      <c r="G193">
        <v>8906</v>
      </c>
      <c r="H193" t="s">
        <v>511</v>
      </c>
      <c r="I193" t="s">
        <v>17</v>
      </c>
      <c r="J193" t="s">
        <v>157</v>
      </c>
      <c r="K193" t="s">
        <v>473</v>
      </c>
      <c r="L193" t="s">
        <v>156</v>
      </c>
      <c r="N193" t="s">
        <v>43</v>
      </c>
      <c r="O193" t="s">
        <v>492</v>
      </c>
      <c r="R193" t="s">
        <v>1011</v>
      </c>
    </row>
    <row r="194" spans="1:18" x14ac:dyDescent="0.3">
      <c r="A194" s="5">
        <v>46081</v>
      </c>
      <c r="B194" t="s">
        <v>20</v>
      </c>
      <c r="C194" t="s">
        <v>803</v>
      </c>
      <c r="D194" s="8">
        <v>-274451.49</v>
      </c>
      <c r="E194" t="s">
        <v>20</v>
      </c>
      <c r="F194">
        <v>1</v>
      </c>
      <c r="G194">
        <v>274451.49</v>
      </c>
      <c r="H194" t="s">
        <v>511</v>
      </c>
      <c r="I194" t="s">
        <v>20</v>
      </c>
      <c r="J194" t="s">
        <v>137</v>
      </c>
      <c r="K194" t="s">
        <v>473</v>
      </c>
      <c r="L194" t="s">
        <v>156</v>
      </c>
      <c r="N194" t="s">
        <v>40</v>
      </c>
      <c r="O194" t="s">
        <v>493</v>
      </c>
      <c r="R194" t="s">
        <v>149</v>
      </c>
    </row>
    <row r="195" spans="1:18" x14ac:dyDescent="0.3">
      <c r="A195" s="5">
        <v>46059</v>
      </c>
      <c r="B195" t="s">
        <v>922</v>
      </c>
      <c r="C195" t="s">
        <v>926</v>
      </c>
      <c r="D195" s="8">
        <v>-264625.98</v>
      </c>
      <c r="E195" t="s">
        <v>927</v>
      </c>
      <c r="F195">
        <v>1</v>
      </c>
      <c r="G195">
        <v>89116.39</v>
      </c>
      <c r="H195" t="s">
        <v>511</v>
      </c>
      <c r="I195" t="s">
        <v>12</v>
      </c>
      <c r="J195" t="s">
        <v>137</v>
      </c>
      <c r="K195" t="s">
        <v>473</v>
      </c>
      <c r="L195" t="s">
        <v>156</v>
      </c>
      <c r="N195" t="s">
        <v>45</v>
      </c>
      <c r="O195" t="s">
        <v>492</v>
      </c>
      <c r="R195" t="s">
        <v>745</v>
      </c>
    </row>
    <row r="196" spans="1:18" x14ac:dyDescent="0.3">
      <c r="A196" s="5">
        <v>46079</v>
      </c>
      <c r="B196" t="s">
        <v>1006</v>
      </c>
      <c r="C196" t="s">
        <v>1007</v>
      </c>
      <c r="D196" s="8">
        <v>-253877.72</v>
      </c>
      <c r="E196" t="s">
        <v>1008</v>
      </c>
      <c r="F196">
        <v>1</v>
      </c>
      <c r="G196">
        <v>209816.3</v>
      </c>
      <c r="H196" t="s">
        <v>511</v>
      </c>
      <c r="I196" t="s">
        <v>17</v>
      </c>
      <c r="J196" t="s">
        <v>157</v>
      </c>
      <c r="K196" t="s">
        <v>473</v>
      </c>
      <c r="L196" t="s">
        <v>138</v>
      </c>
      <c r="N196" t="s">
        <v>45</v>
      </c>
      <c r="O196" t="s">
        <v>492</v>
      </c>
      <c r="Q196" t="s">
        <v>166</v>
      </c>
      <c r="R196" t="s">
        <v>735</v>
      </c>
    </row>
    <row r="197" spans="1:18" x14ac:dyDescent="0.3">
      <c r="A197" s="5">
        <v>46056</v>
      </c>
      <c r="B197" t="s">
        <v>907</v>
      </c>
      <c r="C197" t="s">
        <v>908</v>
      </c>
      <c r="D197" s="8">
        <v>-250000</v>
      </c>
      <c r="E197" t="s">
        <v>909</v>
      </c>
      <c r="F197">
        <v>1</v>
      </c>
      <c r="G197">
        <v>250000</v>
      </c>
      <c r="H197" t="s">
        <v>511</v>
      </c>
      <c r="I197" t="s">
        <v>12</v>
      </c>
      <c r="J197" t="s">
        <v>137</v>
      </c>
      <c r="K197" t="s">
        <v>473</v>
      </c>
      <c r="L197" t="s">
        <v>156</v>
      </c>
      <c r="N197" t="s">
        <v>35</v>
      </c>
      <c r="O197" t="s">
        <v>492</v>
      </c>
      <c r="Q197" t="s">
        <v>168</v>
      </c>
      <c r="R197" t="s">
        <v>735</v>
      </c>
    </row>
    <row r="198" spans="1:18" x14ac:dyDescent="0.3">
      <c r="A198" s="5">
        <v>46055</v>
      </c>
      <c r="B198" t="s">
        <v>1001</v>
      </c>
      <c r="C198" t="s">
        <v>1004</v>
      </c>
      <c r="D198" s="8">
        <v>-246000</v>
      </c>
      <c r="E198" t="s">
        <v>1005</v>
      </c>
      <c r="F198">
        <v>1</v>
      </c>
      <c r="G198">
        <v>246000</v>
      </c>
      <c r="H198" t="s">
        <v>511</v>
      </c>
      <c r="I198" t="s">
        <v>17</v>
      </c>
      <c r="J198" t="s">
        <v>157</v>
      </c>
      <c r="K198" t="s">
        <v>473</v>
      </c>
      <c r="L198" t="s">
        <v>138</v>
      </c>
      <c r="N198" t="s">
        <v>40</v>
      </c>
      <c r="O198" t="s">
        <v>492</v>
      </c>
      <c r="R198" t="s">
        <v>745</v>
      </c>
    </row>
    <row r="199" spans="1:18" x14ac:dyDescent="0.3">
      <c r="A199" s="5">
        <v>46066</v>
      </c>
      <c r="B199" t="s">
        <v>1071</v>
      </c>
      <c r="C199" t="s">
        <v>1073</v>
      </c>
      <c r="D199" s="8">
        <v>-233530</v>
      </c>
      <c r="E199" t="s">
        <v>1074</v>
      </c>
      <c r="F199">
        <v>2</v>
      </c>
      <c r="G199">
        <v>62000</v>
      </c>
      <c r="H199" t="s">
        <v>511</v>
      </c>
      <c r="I199" t="s">
        <v>14</v>
      </c>
      <c r="J199" t="s">
        <v>137</v>
      </c>
      <c r="K199" t="s">
        <v>473</v>
      </c>
      <c r="L199" t="s">
        <v>156</v>
      </c>
      <c r="N199" t="s">
        <v>45</v>
      </c>
      <c r="O199" t="s">
        <v>492</v>
      </c>
      <c r="R199" t="s">
        <v>743</v>
      </c>
    </row>
    <row r="200" spans="1:18" x14ac:dyDescent="0.3">
      <c r="A200" s="5">
        <v>46078</v>
      </c>
      <c r="B200" t="s">
        <v>897</v>
      </c>
      <c r="C200" t="s">
        <v>900</v>
      </c>
      <c r="D200" s="8">
        <v>-232320</v>
      </c>
      <c r="E200" t="s">
        <v>899</v>
      </c>
      <c r="F200">
        <v>1</v>
      </c>
      <c r="G200">
        <v>192000</v>
      </c>
      <c r="H200" t="s">
        <v>511</v>
      </c>
      <c r="I200" t="s">
        <v>15</v>
      </c>
      <c r="J200" t="s">
        <v>137</v>
      </c>
      <c r="K200" t="s">
        <v>473</v>
      </c>
      <c r="L200" t="s">
        <v>156</v>
      </c>
      <c r="N200" t="s">
        <v>35</v>
      </c>
      <c r="O200" t="s">
        <v>492</v>
      </c>
      <c r="Q200" t="s">
        <v>657</v>
      </c>
      <c r="R200" t="s">
        <v>735</v>
      </c>
    </row>
    <row r="201" spans="1:18" x14ac:dyDescent="0.3">
      <c r="A201" s="5">
        <v>46078</v>
      </c>
      <c r="B201" t="s">
        <v>1048</v>
      </c>
      <c r="C201" t="s">
        <v>1049</v>
      </c>
      <c r="D201" s="8">
        <v>-218296.1</v>
      </c>
      <c r="E201" t="s">
        <v>1050</v>
      </c>
      <c r="F201">
        <v>1</v>
      </c>
      <c r="G201">
        <v>180410</v>
      </c>
      <c r="H201" t="s">
        <v>511</v>
      </c>
      <c r="I201" t="s">
        <v>14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Q201" t="s">
        <v>168</v>
      </c>
      <c r="R201" t="s">
        <v>680</v>
      </c>
    </row>
    <row r="202" spans="1:18" x14ac:dyDescent="0.3">
      <c r="A202" s="5">
        <v>46072</v>
      </c>
      <c r="B202" t="s">
        <v>1035</v>
      </c>
      <c r="C202" t="s">
        <v>1036</v>
      </c>
      <c r="D202" s="8">
        <v>-215815.24</v>
      </c>
      <c r="E202" t="s">
        <v>1037</v>
      </c>
      <c r="F202">
        <v>1</v>
      </c>
      <c r="G202">
        <v>178359.7</v>
      </c>
      <c r="H202" t="s">
        <v>511</v>
      </c>
      <c r="I202" t="s">
        <v>17</v>
      </c>
      <c r="J202" t="s">
        <v>157</v>
      </c>
      <c r="K202" t="s">
        <v>473</v>
      </c>
      <c r="L202" t="s">
        <v>156</v>
      </c>
      <c r="N202" t="s">
        <v>35</v>
      </c>
      <c r="O202" t="s">
        <v>492</v>
      </c>
      <c r="Q202" t="s">
        <v>166</v>
      </c>
      <c r="R202" t="s">
        <v>1038</v>
      </c>
    </row>
    <row r="203" spans="1:18" x14ac:dyDescent="0.3">
      <c r="A203" s="5">
        <v>46059</v>
      </c>
      <c r="B203" t="s">
        <v>1028</v>
      </c>
      <c r="C203" t="s">
        <v>1033</v>
      </c>
      <c r="D203" s="8">
        <v>-196100.66</v>
      </c>
      <c r="E203" t="s">
        <v>1034</v>
      </c>
      <c r="F203">
        <v>74</v>
      </c>
      <c r="G203">
        <v>2190.09</v>
      </c>
      <c r="H203" t="s">
        <v>511</v>
      </c>
      <c r="I203" t="s">
        <v>17</v>
      </c>
      <c r="J203" t="s">
        <v>157</v>
      </c>
      <c r="K203" t="s">
        <v>473</v>
      </c>
      <c r="L203" t="s">
        <v>156</v>
      </c>
      <c r="N203" t="s">
        <v>35</v>
      </c>
      <c r="O203" t="s">
        <v>492</v>
      </c>
      <c r="Q203" t="s">
        <v>166</v>
      </c>
      <c r="R203" t="s">
        <v>745</v>
      </c>
    </row>
    <row r="204" spans="1:18" x14ac:dyDescent="0.3">
      <c r="A204" s="5">
        <v>46081</v>
      </c>
      <c r="B204" t="s">
        <v>664</v>
      </c>
      <c r="C204" t="s">
        <v>772</v>
      </c>
      <c r="D204" s="8">
        <v>-194350</v>
      </c>
      <c r="E204" t="s">
        <v>667</v>
      </c>
      <c r="F204">
        <v>130</v>
      </c>
      <c r="G204">
        <v>1495</v>
      </c>
      <c r="H204" t="s">
        <v>144</v>
      </c>
      <c r="I204" t="s">
        <v>18</v>
      </c>
      <c r="J204" t="s">
        <v>137</v>
      </c>
      <c r="K204" t="s">
        <v>473</v>
      </c>
      <c r="L204" t="s">
        <v>138</v>
      </c>
      <c r="N204" t="s">
        <v>43</v>
      </c>
      <c r="O204" t="s">
        <v>492</v>
      </c>
      <c r="P204">
        <v>1</v>
      </c>
      <c r="Q204" t="s">
        <v>72</v>
      </c>
      <c r="R204" t="s">
        <v>667</v>
      </c>
    </row>
    <row r="205" spans="1:18" x14ac:dyDescent="0.3">
      <c r="A205" s="5">
        <v>46079</v>
      </c>
      <c r="B205" t="s">
        <v>1082</v>
      </c>
      <c r="C205" t="s">
        <v>1083</v>
      </c>
      <c r="D205" s="8">
        <v>-187343.73</v>
      </c>
      <c r="E205" t="s">
        <v>1084</v>
      </c>
      <c r="F205">
        <v>1</v>
      </c>
      <c r="G205">
        <v>187343.73</v>
      </c>
      <c r="H205" t="s">
        <v>511</v>
      </c>
      <c r="I205" t="s">
        <v>10</v>
      </c>
      <c r="J205" t="s">
        <v>137</v>
      </c>
      <c r="K205" t="s">
        <v>473</v>
      </c>
      <c r="L205" t="s">
        <v>156</v>
      </c>
      <c r="N205" t="s">
        <v>35</v>
      </c>
      <c r="O205" t="s">
        <v>492</v>
      </c>
      <c r="Q205" t="s">
        <v>166</v>
      </c>
      <c r="R205" t="s">
        <v>741</v>
      </c>
    </row>
    <row r="206" spans="1:18" x14ac:dyDescent="0.3">
      <c r="A206" s="5">
        <v>46063</v>
      </c>
      <c r="B206" t="s">
        <v>1048</v>
      </c>
      <c r="C206" t="s">
        <v>1053</v>
      </c>
      <c r="D206" s="8">
        <v>-180120.6</v>
      </c>
      <c r="E206" t="s">
        <v>1054</v>
      </c>
      <c r="F206">
        <v>60</v>
      </c>
      <c r="G206">
        <v>2481</v>
      </c>
      <c r="H206" t="s">
        <v>511</v>
      </c>
      <c r="I206" t="s">
        <v>14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Q206" t="s">
        <v>168</v>
      </c>
      <c r="R206" t="s">
        <v>680</v>
      </c>
    </row>
    <row r="207" spans="1:18" x14ac:dyDescent="0.3">
      <c r="A207" s="5">
        <v>46081</v>
      </c>
      <c r="B207" t="s">
        <v>664</v>
      </c>
      <c r="C207" t="s">
        <v>774</v>
      </c>
      <c r="D207" s="8">
        <v>-179400</v>
      </c>
      <c r="E207" t="s">
        <v>667</v>
      </c>
      <c r="F207">
        <v>120</v>
      </c>
      <c r="G207">
        <v>1495</v>
      </c>
      <c r="H207" t="s">
        <v>144</v>
      </c>
      <c r="I207" t="s">
        <v>18</v>
      </c>
      <c r="J207" t="s">
        <v>137</v>
      </c>
      <c r="K207" t="s">
        <v>473</v>
      </c>
      <c r="L207" t="s">
        <v>138</v>
      </c>
      <c r="N207" t="s">
        <v>83</v>
      </c>
      <c r="O207" t="s">
        <v>492</v>
      </c>
      <c r="P207">
        <v>1</v>
      </c>
      <c r="Q207" t="s">
        <v>479</v>
      </c>
      <c r="R207" t="s">
        <v>667</v>
      </c>
    </row>
    <row r="208" spans="1:18" x14ac:dyDescent="0.3">
      <c r="A208" s="5">
        <v>46066</v>
      </c>
      <c r="B208" t="s">
        <v>838</v>
      </c>
      <c r="C208" t="s">
        <v>841</v>
      </c>
      <c r="D208" s="8">
        <v>-170000</v>
      </c>
      <c r="E208" t="s">
        <v>842</v>
      </c>
      <c r="F208">
        <v>1</v>
      </c>
      <c r="G208">
        <v>170000</v>
      </c>
      <c r="H208" t="s">
        <v>511</v>
      </c>
      <c r="I208" t="s">
        <v>16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Q208" t="s">
        <v>166</v>
      </c>
      <c r="R208" t="s">
        <v>731</v>
      </c>
    </row>
    <row r="209" spans="1:18" x14ac:dyDescent="0.3">
      <c r="A209" s="5">
        <v>46081</v>
      </c>
      <c r="B209" t="s">
        <v>20</v>
      </c>
      <c r="C209" t="s">
        <v>802</v>
      </c>
      <c r="D209" s="8">
        <v>-166429.71</v>
      </c>
      <c r="E209" t="s">
        <v>20</v>
      </c>
      <c r="F209">
        <v>1</v>
      </c>
      <c r="G209">
        <v>166429.71</v>
      </c>
      <c r="H209" t="s">
        <v>511</v>
      </c>
      <c r="I209" t="s">
        <v>20</v>
      </c>
      <c r="J209" t="s">
        <v>137</v>
      </c>
      <c r="K209" t="s">
        <v>473</v>
      </c>
      <c r="L209" t="s">
        <v>156</v>
      </c>
      <c r="N209" t="s">
        <v>89</v>
      </c>
      <c r="O209" t="s">
        <v>493</v>
      </c>
      <c r="R209" t="s">
        <v>148</v>
      </c>
    </row>
    <row r="210" spans="1:18" x14ac:dyDescent="0.3">
      <c r="A210" s="5">
        <v>46078</v>
      </c>
      <c r="B210" t="s">
        <v>869</v>
      </c>
      <c r="C210" t="s">
        <v>870</v>
      </c>
      <c r="D210" s="8">
        <v>-154000</v>
      </c>
      <c r="E210" t="s">
        <v>871</v>
      </c>
      <c r="F210">
        <v>1</v>
      </c>
      <c r="G210">
        <v>154000</v>
      </c>
      <c r="H210" t="s">
        <v>511</v>
      </c>
      <c r="I210" t="s">
        <v>10</v>
      </c>
      <c r="J210" t="s">
        <v>137</v>
      </c>
      <c r="K210" t="s">
        <v>473</v>
      </c>
      <c r="L210" t="s">
        <v>156</v>
      </c>
      <c r="N210" t="s">
        <v>35</v>
      </c>
      <c r="O210" t="s">
        <v>492</v>
      </c>
      <c r="Q210" t="s">
        <v>164</v>
      </c>
      <c r="R210" t="s">
        <v>732</v>
      </c>
    </row>
    <row r="211" spans="1:18" x14ac:dyDescent="0.3">
      <c r="A211" s="5">
        <v>46078</v>
      </c>
      <c r="B211" t="s">
        <v>1057</v>
      </c>
      <c r="C211" t="s">
        <v>1058</v>
      </c>
      <c r="D211" s="8">
        <v>-152017.32999999999</v>
      </c>
      <c r="E211" t="s">
        <v>1059</v>
      </c>
      <c r="F211">
        <v>1</v>
      </c>
      <c r="G211">
        <v>125634.16</v>
      </c>
      <c r="H211" t="s">
        <v>511</v>
      </c>
      <c r="I211" t="s">
        <v>17</v>
      </c>
      <c r="J211" t="s">
        <v>157</v>
      </c>
      <c r="K211" t="s">
        <v>473</v>
      </c>
      <c r="L211" t="s">
        <v>156</v>
      </c>
      <c r="N211" t="s">
        <v>40</v>
      </c>
      <c r="O211" t="s">
        <v>492</v>
      </c>
      <c r="R211" t="s">
        <v>738</v>
      </c>
    </row>
    <row r="212" spans="1:18" x14ac:dyDescent="0.3">
      <c r="A212" s="5">
        <v>46056</v>
      </c>
      <c r="B212" t="s">
        <v>838</v>
      </c>
      <c r="C212" t="s">
        <v>843</v>
      </c>
      <c r="D212" s="8">
        <v>-150000</v>
      </c>
      <c r="E212" t="s">
        <v>844</v>
      </c>
      <c r="F212">
        <v>1</v>
      </c>
      <c r="G212">
        <v>150000</v>
      </c>
      <c r="H212" t="s">
        <v>511</v>
      </c>
      <c r="I212" t="s">
        <v>16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Q212" t="s">
        <v>166</v>
      </c>
      <c r="R212" t="s">
        <v>731</v>
      </c>
    </row>
    <row r="213" spans="1:18" x14ac:dyDescent="0.3">
      <c r="A213" s="5">
        <v>46071</v>
      </c>
      <c r="B213" t="s">
        <v>1127</v>
      </c>
      <c r="C213" t="s">
        <v>1128</v>
      </c>
      <c r="D213" s="8">
        <v>-145200</v>
      </c>
      <c r="E213" t="s">
        <v>1129</v>
      </c>
      <c r="F213">
        <v>1</v>
      </c>
      <c r="G213">
        <v>120000</v>
      </c>
      <c r="H213" t="s">
        <v>511</v>
      </c>
      <c r="I213" t="s">
        <v>12</v>
      </c>
      <c r="J213" t="s">
        <v>137</v>
      </c>
      <c r="K213" t="s">
        <v>473</v>
      </c>
      <c r="L213" t="s">
        <v>156</v>
      </c>
      <c r="N213" t="s">
        <v>35</v>
      </c>
      <c r="O213" t="s">
        <v>492</v>
      </c>
      <c r="Q213" t="s">
        <v>657</v>
      </c>
      <c r="R213" t="s">
        <v>735</v>
      </c>
    </row>
    <row r="214" spans="1:18" x14ac:dyDescent="0.3">
      <c r="A214" s="5">
        <v>46066</v>
      </c>
      <c r="B214" t="s">
        <v>1035</v>
      </c>
      <c r="C214" t="s">
        <v>1039</v>
      </c>
      <c r="D214" s="8">
        <v>-137600</v>
      </c>
      <c r="E214" t="s">
        <v>1040</v>
      </c>
      <c r="F214">
        <v>1</v>
      </c>
      <c r="G214">
        <v>113719.01</v>
      </c>
      <c r="H214" t="s">
        <v>511</v>
      </c>
      <c r="I214" t="s">
        <v>17</v>
      </c>
      <c r="J214" t="s">
        <v>157</v>
      </c>
      <c r="K214" t="s">
        <v>473</v>
      </c>
      <c r="L214" t="s">
        <v>156</v>
      </c>
      <c r="N214" t="s">
        <v>35</v>
      </c>
      <c r="O214" t="s">
        <v>492</v>
      </c>
      <c r="Q214" t="s">
        <v>166</v>
      </c>
      <c r="R214" t="s">
        <v>1038</v>
      </c>
    </row>
    <row r="215" spans="1:18" x14ac:dyDescent="0.3">
      <c r="A215" s="5">
        <v>46055</v>
      </c>
      <c r="B215" t="s">
        <v>813</v>
      </c>
      <c r="C215" t="s">
        <v>816</v>
      </c>
      <c r="D215" s="8">
        <v>-132330</v>
      </c>
      <c r="E215" t="s">
        <v>817</v>
      </c>
      <c r="F215">
        <v>1</v>
      </c>
      <c r="G215">
        <v>132330</v>
      </c>
      <c r="H215" t="s">
        <v>511</v>
      </c>
      <c r="I215" t="s">
        <v>10</v>
      </c>
      <c r="J215" t="s">
        <v>137</v>
      </c>
      <c r="K215" t="s">
        <v>473</v>
      </c>
      <c r="L215" t="s">
        <v>156</v>
      </c>
      <c r="N215" t="s">
        <v>35</v>
      </c>
      <c r="O215" t="s">
        <v>492</v>
      </c>
      <c r="Q215" t="s">
        <v>166</v>
      </c>
      <c r="R215" t="s">
        <v>639</v>
      </c>
    </row>
    <row r="216" spans="1:18" x14ac:dyDescent="0.3">
      <c r="A216" s="5">
        <v>46078</v>
      </c>
      <c r="B216" t="s">
        <v>941</v>
      </c>
      <c r="C216" t="s">
        <v>942</v>
      </c>
      <c r="D216" s="8">
        <v>-126126</v>
      </c>
      <c r="E216" t="s">
        <v>943</v>
      </c>
      <c r="F216">
        <v>1</v>
      </c>
      <c r="G216">
        <v>126126</v>
      </c>
      <c r="H216" t="s">
        <v>511</v>
      </c>
      <c r="I216" t="s">
        <v>10</v>
      </c>
      <c r="J216" t="s">
        <v>137</v>
      </c>
      <c r="K216" t="s">
        <v>513</v>
      </c>
      <c r="L216" t="s">
        <v>156</v>
      </c>
      <c r="N216" t="s">
        <v>39</v>
      </c>
      <c r="O216" t="s">
        <v>492</v>
      </c>
      <c r="R216" t="s">
        <v>730</v>
      </c>
    </row>
    <row r="217" spans="1:18" x14ac:dyDescent="0.3">
      <c r="A217" s="5">
        <v>46063</v>
      </c>
      <c r="B217" t="s">
        <v>977</v>
      </c>
      <c r="C217" t="s">
        <v>978</v>
      </c>
      <c r="D217" s="8">
        <v>-124387.06</v>
      </c>
      <c r="E217" t="s">
        <v>979</v>
      </c>
      <c r="F217">
        <v>1</v>
      </c>
      <c r="G217">
        <v>102799.22</v>
      </c>
      <c r="H217" t="s">
        <v>511</v>
      </c>
      <c r="I217" t="s">
        <v>15</v>
      </c>
      <c r="J217" t="s">
        <v>137</v>
      </c>
      <c r="K217" t="s">
        <v>473</v>
      </c>
      <c r="L217" t="s">
        <v>156</v>
      </c>
      <c r="N217" t="s">
        <v>40</v>
      </c>
      <c r="O217" t="s">
        <v>492</v>
      </c>
      <c r="R217" t="s">
        <v>745</v>
      </c>
    </row>
    <row r="218" spans="1:18" x14ac:dyDescent="0.3">
      <c r="A218" s="5">
        <v>46063</v>
      </c>
      <c r="B218" t="s">
        <v>1057</v>
      </c>
      <c r="C218" t="s">
        <v>1061</v>
      </c>
      <c r="D218" s="8">
        <v>-112356.75</v>
      </c>
      <c r="E218" t="s">
        <v>1062</v>
      </c>
      <c r="F218">
        <v>1</v>
      </c>
      <c r="G218">
        <v>92856.82</v>
      </c>
      <c r="H218" t="s">
        <v>511</v>
      </c>
      <c r="I218" t="s">
        <v>17</v>
      </c>
      <c r="J218" t="s">
        <v>157</v>
      </c>
      <c r="K218" t="s">
        <v>473</v>
      </c>
      <c r="L218" t="s">
        <v>156</v>
      </c>
      <c r="N218" t="s">
        <v>40</v>
      </c>
      <c r="O218" t="s">
        <v>492</v>
      </c>
      <c r="R218" t="s">
        <v>738</v>
      </c>
    </row>
    <row r="219" spans="1:18" x14ac:dyDescent="0.3">
      <c r="A219" s="5">
        <v>46057</v>
      </c>
      <c r="B219" t="s">
        <v>869</v>
      </c>
      <c r="C219" t="s">
        <v>872</v>
      </c>
      <c r="D219" s="8">
        <v>-111730</v>
      </c>
      <c r="E219" t="s">
        <v>873</v>
      </c>
      <c r="F219">
        <v>1</v>
      </c>
      <c r="G219">
        <v>71370</v>
      </c>
      <c r="H219" t="s">
        <v>511</v>
      </c>
      <c r="I219" t="s">
        <v>9</v>
      </c>
      <c r="J219" t="s">
        <v>137</v>
      </c>
      <c r="K219" t="s">
        <v>473</v>
      </c>
      <c r="L219" t="s">
        <v>156</v>
      </c>
      <c r="N219" t="s">
        <v>35</v>
      </c>
      <c r="O219" t="s">
        <v>492</v>
      </c>
      <c r="Q219" t="s">
        <v>164</v>
      </c>
      <c r="R219" t="s">
        <v>732</v>
      </c>
    </row>
    <row r="220" spans="1:18" x14ac:dyDescent="0.3">
      <c r="A220" s="5">
        <v>46055</v>
      </c>
      <c r="B220" t="s">
        <v>998</v>
      </c>
      <c r="C220" t="s">
        <v>999</v>
      </c>
      <c r="D220" s="8">
        <v>-100088.78</v>
      </c>
      <c r="E220" t="s">
        <v>1000</v>
      </c>
      <c r="F220">
        <v>100</v>
      </c>
      <c r="G220">
        <v>357.83</v>
      </c>
      <c r="H220" t="s">
        <v>511</v>
      </c>
      <c r="I220" t="s">
        <v>14</v>
      </c>
      <c r="J220" t="s">
        <v>137</v>
      </c>
      <c r="K220" t="s">
        <v>473</v>
      </c>
      <c r="L220" t="s">
        <v>156</v>
      </c>
      <c r="N220" t="s">
        <v>35</v>
      </c>
      <c r="O220" t="s">
        <v>492</v>
      </c>
      <c r="Q220" t="s">
        <v>168</v>
      </c>
      <c r="R220" t="s">
        <v>680</v>
      </c>
    </row>
    <row r="221" spans="1:18" x14ac:dyDescent="0.3">
      <c r="A221" s="5">
        <v>46057</v>
      </c>
      <c r="B221" t="s">
        <v>1018</v>
      </c>
      <c r="C221" t="s">
        <v>1023</v>
      </c>
      <c r="D221" s="119">
        <v>-100000</v>
      </c>
      <c r="E221" t="s">
        <v>1024</v>
      </c>
      <c r="F221">
        <v>1</v>
      </c>
      <c r="G221">
        <v>100000</v>
      </c>
      <c r="H221" t="s">
        <v>511</v>
      </c>
      <c r="I221" t="s">
        <v>10</v>
      </c>
      <c r="J221" t="s">
        <v>137</v>
      </c>
      <c r="K221" t="s">
        <v>473</v>
      </c>
      <c r="L221" t="s">
        <v>138</v>
      </c>
      <c r="N221" t="s">
        <v>35</v>
      </c>
      <c r="O221" t="s">
        <v>492</v>
      </c>
      <c r="R221" t="s">
        <v>628</v>
      </c>
    </row>
    <row r="222" spans="1:18" x14ac:dyDescent="0.3">
      <c r="A222" s="5">
        <v>46058</v>
      </c>
      <c r="B222" t="s">
        <v>1132</v>
      </c>
      <c r="C222" t="s">
        <v>1133</v>
      </c>
      <c r="D222" s="8">
        <v>-99012.64</v>
      </c>
      <c r="E222" t="s">
        <v>1134</v>
      </c>
      <c r="F222">
        <v>1</v>
      </c>
      <c r="G222">
        <v>81828.63</v>
      </c>
      <c r="H222" t="s">
        <v>511</v>
      </c>
      <c r="I222" t="s">
        <v>16</v>
      </c>
      <c r="J222" t="s">
        <v>137</v>
      </c>
      <c r="K222" t="s">
        <v>473</v>
      </c>
      <c r="L222" t="s">
        <v>156</v>
      </c>
      <c r="N222" t="s">
        <v>35</v>
      </c>
      <c r="O222" t="s">
        <v>492</v>
      </c>
      <c r="Q222" t="s">
        <v>657</v>
      </c>
      <c r="R222" t="s">
        <v>735</v>
      </c>
    </row>
    <row r="223" spans="1:18" x14ac:dyDescent="0.3">
      <c r="A223" s="5">
        <v>46077</v>
      </c>
      <c r="B223" t="s">
        <v>1071</v>
      </c>
      <c r="C223" t="s">
        <v>1072</v>
      </c>
      <c r="D223" s="8">
        <v>-83490</v>
      </c>
      <c r="E223" t="s">
        <v>14</v>
      </c>
      <c r="F223">
        <v>1</v>
      </c>
      <c r="G223">
        <v>69000</v>
      </c>
      <c r="H223" t="s">
        <v>511</v>
      </c>
      <c r="I223" t="s">
        <v>14</v>
      </c>
      <c r="J223" t="s">
        <v>137</v>
      </c>
      <c r="K223" t="s">
        <v>473</v>
      </c>
      <c r="L223" t="s">
        <v>156</v>
      </c>
      <c r="N223" t="s">
        <v>45</v>
      </c>
      <c r="O223" t="s">
        <v>492</v>
      </c>
      <c r="R223" t="s">
        <v>743</v>
      </c>
    </row>
    <row r="224" spans="1:18" x14ac:dyDescent="0.3">
      <c r="A224" s="5">
        <v>46071</v>
      </c>
      <c r="B224" t="s">
        <v>996</v>
      </c>
      <c r="C224" t="s">
        <v>997</v>
      </c>
      <c r="D224" s="8">
        <v>-80000</v>
      </c>
      <c r="E224" t="s">
        <v>14</v>
      </c>
      <c r="F224">
        <v>5</v>
      </c>
      <c r="G224">
        <v>13223.14</v>
      </c>
      <c r="H224" t="s">
        <v>511</v>
      </c>
      <c r="I224" t="s">
        <v>14</v>
      </c>
      <c r="J224" t="s">
        <v>137</v>
      </c>
      <c r="K224" t="s">
        <v>473</v>
      </c>
      <c r="L224" t="s">
        <v>156</v>
      </c>
      <c r="N224" t="s">
        <v>34</v>
      </c>
      <c r="O224" t="s">
        <v>492</v>
      </c>
      <c r="R224" t="s">
        <v>680</v>
      </c>
    </row>
    <row r="225" spans="1:18" x14ac:dyDescent="0.3">
      <c r="A225" s="5">
        <v>46079</v>
      </c>
      <c r="B225" t="s">
        <v>838</v>
      </c>
      <c r="C225" t="s">
        <v>839</v>
      </c>
      <c r="D225" s="8">
        <v>-70000</v>
      </c>
      <c r="E225" t="s">
        <v>840</v>
      </c>
      <c r="F225">
        <v>1</v>
      </c>
      <c r="G225">
        <v>70000</v>
      </c>
      <c r="H225" t="s">
        <v>511</v>
      </c>
      <c r="I225" t="s">
        <v>16</v>
      </c>
      <c r="J225" t="s">
        <v>137</v>
      </c>
      <c r="K225" t="s">
        <v>473</v>
      </c>
      <c r="L225" t="s">
        <v>156</v>
      </c>
      <c r="N225" t="s">
        <v>35</v>
      </c>
      <c r="O225" t="s">
        <v>492</v>
      </c>
      <c r="Q225" t="s">
        <v>166</v>
      </c>
      <c r="R225" t="s">
        <v>731</v>
      </c>
    </row>
    <row r="226" spans="1:18" x14ac:dyDescent="0.3">
      <c r="A226" s="5">
        <v>46066</v>
      </c>
      <c r="B226" t="s">
        <v>854</v>
      </c>
      <c r="C226" t="s">
        <v>857</v>
      </c>
      <c r="D226" s="8">
        <v>-69635.67</v>
      </c>
      <c r="E226" t="s">
        <v>858</v>
      </c>
      <c r="F226">
        <v>1</v>
      </c>
      <c r="G226">
        <v>39337.410000000003</v>
      </c>
      <c r="H226" t="s">
        <v>511</v>
      </c>
      <c r="I226" t="s">
        <v>17</v>
      </c>
      <c r="J226" t="s">
        <v>157</v>
      </c>
      <c r="K226" t="s">
        <v>473</v>
      </c>
      <c r="L226" t="s">
        <v>138</v>
      </c>
      <c r="N226" t="s">
        <v>40</v>
      </c>
      <c r="O226" t="s">
        <v>492</v>
      </c>
      <c r="R226" t="s">
        <v>859</v>
      </c>
    </row>
    <row r="227" spans="1:18" x14ac:dyDescent="0.3">
      <c r="A227" s="5">
        <v>46055</v>
      </c>
      <c r="B227" t="s">
        <v>1096</v>
      </c>
      <c r="C227" t="s">
        <v>1036</v>
      </c>
      <c r="D227" s="8">
        <v>-63041</v>
      </c>
      <c r="E227" t="s">
        <v>1097</v>
      </c>
      <c r="F227">
        <v>2</v>
      </c>
      <c r="G227">
        <v>26050</v>
      </c>
      <c r="H227" t="s">
        <v>511</v>
      </c>
      <c r="I227" t="s">
        <v>9</v>
      </c>
      <c r="J227" t="s">
        <v>137</v>
      </c>
      <c r="K227" t="s">
        <v>473</v>
      </c>
      <c r="L227" t="s">
        <v>138</v>
      </c>
      <c r="N227" t="s">
        <v>35</v>
      </c>
      <c r="O227" t="s">
        <v>492</v>
      </c>
      <c r="R227" t="s">
        <v>628</v>
      </c>
    </row>
    <row r="228" spans="1:18" x14ac:dyDescent="0.3">
      <c r="A228" s="5">
        <v>46079</v>
      </c>
      <c r="B228" t="s">
        <v>864</v>
      </c>
      <c r="C228" t="s">
        <v>865</v>
      </c>
      <c r="D228" s="8">
        <v>-59200</v>
      </c>
      <c r="E228" t="s">
        <v>866</v>
      </c>
      <c r="F228">
        <v>1</v>
      </c>
      <c r="G228">
        <v>59200</v>
      </c>
      <c r="H228" t="s">
        <v>511</v>
      </c>
      <c r="I228" t="s">
        <v>10</v>
      </c>
      <c r="J228" t="s">
        <v>137</v>
      </c>
      <c r="K228" t="s">
        <v>473</v>
      </c>
      <c r="L228" t="s">
        <v>156</v>
      </c>
      <c r="N228" t="s">
        <v>35</v>
      </c>
      <c r="O228" t="s">
        <v>492</v>
      </c>
      <c r="Q228" t="s">
        <v>164</v>
      </c>
      <c r="R228" t="s">
        <v>22</v>
      </c>
    </row>
    <row r="229" spans="1:18" x14ac:dyDescent="0.3">
      <c r="A229" s="5">
        <v>46059</v>
      </c>
      <c r="B229" t="s">
        <v>1028</v>
      </c>
      <c r="C229" t="s">
        <v>1029</v>
      </c>
      <c r="D229" s="8">
        <v>-58700</v>
      </c>
      <c r="E229" t="s">
        <v>1030</v>
      </c>
      <c r="F229">
        <v>1</v>
      </c>
      <c r="G229">
        <v>48512.4</v>
      </c>
      <c r="H229" t="s">
        <v>511</v>
      </c>
      <c r="I229" t="s">
        <v>11</v>
      </c>
      <c r="J229" t="s">
        <v>137</v>
      </c>
      <c r="K229" t="s">
        <v>473</v>
      </c>
      <c r="L229" t="s">
        <v>138</v>
      </c>
      <c r="N229" t="s">
        <v>35</v>
      </c>
      <c r="O229" t="s">
        <v>492</v>
      </c>
      <c r="R229" t="s">
        <v>628</v>
      </c>
    </row>
    <row r="230" spans="1:18" x14ac:dyDescent="0.3">
      <c r="A230" s="5">
        <v>46058</v>
      </c>
      <c r="B230" t="s">
        <v>1101</v>
      </c>
      <c r="C230" t="s">
        <v>1109</v>
      </c>
      <c r="D230" s="8">
        <v>-49874.43</v>
      </c>
      <c r="E230" t="s">
        <v>1110</v>
      </c>
      <c r="F230">
        <v>1</v>
      </c>
      <c r="G230">
        <v>41218.54</v>
      </c>
      <c r="H230" t="s">
        <v>511</v>
      </c>
      <c r="I230" t="s">
        <v>10</v>
      </c>
      <c r="J230" t="s">
        <v>137</v>
      </c>
      <c r="K230" t="s">
        <v>473</v>
      </c>
      <c r="L230" t="s">
        <v>156</v>
      </c>
      <c r="N230" t="s">
        <v>35</v>
      </c>
      <c r="O230" t="s">
        <v>492</v>
      </c>
      <c r="Q230" t="s">
        <v>164</v>
      </c>
      <c r="R230" t="s">
        <v>730</v>
      </c>
    </row>
    <row r="231" spans="1:18" x14ac:dyDescent="0.3">
      <c r="A231" s="5">
        <v>46058</v>
      </c>
      <c r="B231" t="s">
        <v>1101</v>
      </c>
      <c r="C231" t="s">
        <v>1111</v>
      </c>
      <c r="D231" s="8">
        <v>-49874.43</v>
      </c>
      <c r="E231" t="s">
        <v>1112</v>
      </c>
      <c r="F231">
        <v>1</v>
      </c>
      <c r="G231">
        <v>41218.54</v>
      </c>
      <c r="H231" t="s">
        <v>511</v>
      </c>
      <c r="I231" t="s">
        <v>10</v>
      </c>
      <c r="J231" t="s">
        <v>137</v>
      </c>
      <c r="K231" t="s">
        <v>473</v>
      </c>
      <c r="L231" t="s">
        <v>156</v>
      </c>
      <c r="N231" t="s">
        <v>35</v>
      </c>
      <c r="O231" t="s">
        <v>492</v>
      </c>
      <c r="Q231" t="s">
        <v>164</v>
      </c>
      <c r="R231" t="s">
        <v>730</v>
      </c>
    </row>
    <row r="232" spans="1:18" x14ac:dyDescent="0.3">
      <c r="A232" s="5">
        <v>46079</v>
      </c>
      <c r="B232" t="s">
        <v>1122</v>
      </c>
      <c r="C232" t="s">
        <v>1123</v>
      </c>
      <c r="D232" s="8">
        <v>-48400</v>
      </c>
      <c r="E232" t="s">
        <v>1124</v>
      </c>
      <c r="F232">
        <v>1</v>
      </c>
      <c r="G232">
        <v>40000</v>
      </c>
      <c r="H232" t="s">
        <v>511</v>
      </c>
      <c r="I232" t="s">
        <v>15</v>
      </c>
      <c r="J232" t="s">
        <v>137</v>
      </c>
      <c r="K232" t="s">
        <v>473</v>
      </c>
      <c r="L232" t="s">
        <v>156</v>
      </c>
      <c r="N232" t="s">
        <v>35</v>
      </c>
      <c r="O232" t="s">
        <v>492</v>
      </c>
      <c r="Q232" t="s">
        <v>164</v>
      </c>
      <c r="R232" t="s">
        <v>744</v>
      </c>
    </row>
    <row r="233" spans="1:18" x14ac:dyDescent="0.3">
      <c r="A233" s="5">
        <v>46066</v>
      </c>
      <c r="B233" t="s">
        <v>1122</v>
      </c>
      <c r="C233" t="s">
        <v>1125</v>
      </c>
      <c r="D233" s="8">
        <v>-48400</v>
      </c>
      <c r="E233" t="s">
        <v>1126</v>
      </c>
      <c r="F233">
        <v>1</v>
      </c>
      <c r="G233">
        <v>40000</v>
      </c>
      <c r="H233" t="s">
        <v>511</v>
      </c>
      <c r="I233" t="s">
        <v>15</v>
      </c>
      <c r="J233" t="s">
        <v>137</v>
      </c>
      <c r="K233" t="s">
        <v>473</v>
      </c>
      <c r="L233" t="s">
        <v>156</v>
      </c>
      <c r="N233" t="s">
        <v>35</v>
      </c>
      <c r="O233" t="s">
        <v>492</v>
      </c>
      <c r="Q233" t="s">
        <v>164</v>
      </c>
      <c r="R233" t="s">
        <v>744</v>
      </c>
    </row>
    <row r="234" spans="1:18" x14ac:dyDescent="0.3">
      <c r="A234" s="5">
        <v>46056</v>
      </c>
      <c r="B234" t="s">
        <v>984</v>
      </c>
      <c r="C234" t="s">
        <v>989</v>
      </c>
      <c r="D234" s="8">
        <v>-42000</v>
      </c>
      <c r="E234" t="s">
        <v>990</v>
      </c>
      <c r="F234">
        <v>1</v>
      </c>
      <c r="G234">
        <v>34710.74</v>
      </c>
      <c r="H234" t="s">
        <v>511</v>
      </c>
      <c r="I234" t="s">
        <v>12</v>
      </c>
      <c r="J234" t="s">
        <v>137</v>
      </c>
      <c r="K234" t="s">
        <v>473</v>
      </c>
      <c r="L234" t="s">
        <v>138</v>
      </c>
      <c r="N234" t="s">
        <v>35</v>
      </c>
      <c r="O234" t="s">
        <v>492</v>
      </c>
      <c r="Q234" t="s">
        <v>657</v>
      </c>
      <c r="R234" t="s">
        <v>745</v>
      </c>
    </row>
    <row r="235" spans="1:18" x14ac:dyDescent="0.3">
      <c r="A235" s="5">
        <v>46059</v>
      </c>
      <c r="B235" t="s">
        <v>1035</v>
      </c>
      <c r="C235" t="s">
        <v>1041</v>
      </c>
      <c r="D235" s="8">
        <v>-40080.21</v>
      </c>
      <c r="E235" t="s">
        <v>1042</v>
      </c>
      <c r="F235">
        <v>1</v>
      </c>
      <c r="G235">
        <v>33124.14</v>
      </c>
      <c r="H235" t="s">
        <v>511</v>
      </c>
      <c r="I235" t="s">
        <v>17</v>
      </c>
      <c r="J235" t="s">
        <v>157</v>
      </c>
      <c r="K235" t="s">
        <v>473</v>
      </c>
      <c r="L235" t="s">
        <v>156</v>
      </c>
      <c r="N235" t="s">
        <v>35</v>
      </c>
      <c r="O235" t="s">
        <v>492</v>
      </c>
      <c r="Q235" t="s">
        <v>166</v>
      </c>
      <c r="R235" t="s">
        <v>1038</v>
      </c>
    </row>
    <row r="236" spans="1:18" x14ac:dyDescent="0.3">
      <c r="A236" s="5">
        <v>46078</v>
      </c>
      <c r="B236" t="s">
        <v>1079</v>
      </c>
      <c r="C236" t="s">
        <v>1080</v>
      </c>
      <c r="D236" s="8">
        <v>-40000</v>
      </c>
      <c r="E236" t="s">
        <v>1081</v>
      </c>
      <c r="F236">
        <v>1</v>
      </c>
      <c r="G236">
        <v>40000</v>
      </c>
      <c r="H236" t="s">
        <v>511</v>
      </c>
      <c r="I236" t="s">
        <v>10</v>
      </c>
      <c r="J236" t="s">
        <v>137</v>
      </c>
      <c r="K236" t="s">
        <v>473</v>
      </c>
      <c r="L236" t="s">
        <v>156</v>
      </c>
      <c r="N236" t="s">
        <v>35</v>
      </c>
      <c r="O236" t="s">
        <v>492</v>
      </c>
      <c r="Q236" t="s">
        <v>164</v>
      </c>
      <c r="R236" t="s">
        <v>730</v>
      </c>
    </row>
    <row r="237" spans="1:18" x14ac:dyDescent="0.3">
      <c r="A237" s="5">
        <v>46071</v>
      </c>
      <c r="B237" t="s">
        <v>935</v>
      </c>
      <c r="C237" t="s">
        <v>936</v>
      </c>
      <c r="D237" s="8">
        <v>-36600</v>
      </c>
      <c r="E237" t="s">
        <v>937</v>
      </c>
      <c r="F237">
        <v>1</v>
      </c>
      <c r="G237">
        <v>36600</v>
      </c>
      <c r="H237" t="s">
        <v>511</v>
      </c>
      <c r="I237" t="s">
        <v>530</v>
      </c>
      <c r="J237" t="s">
        <v>137</v>
      </c>
      <c r="K237" t="s">
        <v>473</v>
      </c>
      <c r="L237" t="s">
        <v>156</v>
      </c>
      <c r="N237" t="s">
        <v>35</v>
      </c>
      <c r="O237" t="s">
        <v>492</v>
      </c>
      <c r="Q237" t="s">
        <v>164</v>
      </c>
      <c r="R237" t="s">
        <v>732</v>
      </c>
    </row>
    <row r="238" spans="1:18" x14ac:dyDescent="0.3">
      <c r="A238" s="5">
        <v>46058</v>
      </c>
      <c r="B238" t="s">
        <v>1127</v>
      </c>
      <c r="C238" t="s">
        <v>1130</v>
      </c>
      <c r="D238" s="8">
        <v>-36300</v>
      </c>
      <c r="E238" t="s">
        <v>1131</v>
      </c>
      <c r="F238">
        <v>1</v>
      </c>
      <c r="G238">
        <v>30000</v>
      </c>
      <c r="H238" t="s">
        <v>511</v>
      </c>
      <c r="I238" t="s">
        <v>12</v>
      </c>
      <c r="J238" t="s">
        <v>137</v>
      </c>
      <c r="K238" t="s">
        <v>473</v>
      </c>
      <c r="L238" t="s">
        <v>156</v>
      </c>
      <c r="N238" t="s">
        <v>35</v>
      </c>
      <c r="O238" t="s">
        <v>492</v>
      </c>
      <c r="Q238" t="s">
        <v>657</v>
      </c>
      <c r="R238" t="s">
        <v>735</v>
      </c>
    </row>
    <row r="239" spans="1:18" x14ac:dyDescent="0.3">
      <c r="A239" s="5">
        <v>46081</v>
      </c>
      <c r="B239" t="s">
        <v>20</v>
      </c>
      <c r="C239" t="s">
        <v>800</v>
      </c>
      <c r="D239" s="8">
        <v>-32811.49</v>
      </c>
      <c r="E239" t="s">
        <v>20</v>
      </c>
      <c r="F239">
        <v>1</v>
      </c>
      <c r="G239">
        <v>32811.49</v>
      </c>
      <c r="H239" t="s">
        <v>511</v>
      </c>
      <c r="I239" t="s">
        <v>20</v>
      </c>
      <c r="J239" t="s">
        <v>137</v>
      </c>
      <c r="K239" t="s">
        <v>473</v>
      </c>
      <c r="L239" t="s">
        <v>156</v>
      </c>
      <c r="N239" t="s">
        <v>35</v>
      </c>
      <c r="O239" t="s">
        <v>493</v>
      </c>
      <c r="R239" t="s">
        <v>146</v>
      </c>
    </row>
    <row r="240" spans="1:18" x14ac:dyDescent="0.3">
      <c r="A240" s="5">
        <v>46079</v>
      </c>
      <c r="B240" t="s">
        <v>882</v>
      </c>
      <c r="C240" t="s">
        <v>885</v>
      </c>
      <c r="D240" s="8">
        <v>-28733.439999999999</v>
      </c>
      <c r="E240" t="s">
        <v>884</v>
      </c>
      <c r="F240">
        <v>235520</v>
      </c>
      <c r="G240">
        <v>0.1</v>
      </c>
      <c r="H240" t="s">
        <v>511</v>
      </c>
      <c r="I240" t="s">
        <v>477</v>
      </c>
      <c r="J240" t="s">
        <v>137</v>
      </c>
      <c r="K240" t="s">
        <v>473</v>
      </c>
      <c r="L240" t="s">
        <v>138</v>
      </c>
      <c r="N240" t="s">
        <v>46</v>
      </c>
      <c r="O240" t="s">
        <v>492</v>
      </c>
      <c r="R240" t="s">
        <v>477</v>
      </c>
    </row>
    <row r="241" spans="1:18" x14ac:dyDescent="0.3">
      <c r="A241" s="5">
        <v>46055</v>
      </c>
      <c r="B241" t="s">
        <v>813</v>
      </c>
      <c r="C241" t="s">
        <v>814</v>
      </c>
      <c r="D241" s="8">
        <v>-27000</v>
      </c>
      <c r="E241" t="s">
        <v>815</v>
      </c>
      <c r="F241">
        <v>1</v>
      </c>
      <c r="G241">
        <v>27000</v>
      </c>
      <c r="H241" t="s">
        <v>511</v>
      </c>
      <c r="I241" t="s">
        <v>14</v>
      </c>
      <c r="J241" t="s">
        <v>137</v>
      </c>
      <c r="K241" t="s">
        <v>473</v>
      </c>
      <c r="L241" t="s">
        <v>156</v>
      </c>
      <c r="N241" t="s">
        <v>35</v>
      </c>
      <c r="O241" t="s">
        <v>492</v>
      </c>
      <c r="Q241" t="s">
        <v>166</v>
      </c>
      <c r="R241" t="s">
        <v>680</v>
      </c>
    </row>
    <row r="242" spans="1:18" x14ac:dyDescent="0.3">
      <c r="A242" s="5">
        <v>46076</v>
      </c>
      <c r="B242" t="s">
        <v>831</v>
      </c>
      <c r="C242" t="s">
        <v>834</v>
      </c>
      <c r="D242" s="8">
        <v>-25198.74</v>
      </c>
      <c r="E242" t="s">
        <v>835</v>
      </c>
      <c r="F242">
        <v>1</v>
      </c>
      <c r="G242">
        <v>25198.74</v>
      </c>
      <c r="H242" t="s">
        <v>511</v>
      </c>
      <c r="I242" t="s">
        <v>9</v>
      </c>
      <c r="J242" t="s">
        <v>137</v>
      </c>
      <c r="K242" t="s">
        <v>473</v>
      </c>
      <c r="L242" t="s">
        <v>156</v>
      </c>
      <c r="N242" t="s">
        <v>35</v>
      </c>
      <c r="O242" t="s">
        <v>492</v>
      </c>
      <c r="Q242" t="s">
        <v>164</v>
      </c>
      <c r="R242" t="s">
        <v>730</v>
      </c>
    </row>
    <row r="243" spans="1:18" x14ac:dyDescent="0.3">
      <c r="A243" s="5">
        <v>46056</v>
      </c>
      <c r="B243" t="s">
        <v>882</v>
      </c>
      <c r="C243" t="s">
        <v>888</v>
      </c>
      <c r="D243" s="8">
        <v>-23974.22</v>
      </c>
      <c r="E243" t="s">
        <v>889</v>
      </c>
      <c r="F243">
        <v>196510</v>
      </c>
      <c r="G243">
        <v>0.1</v>
      </c>
      <c r="H243" t="s">
        <v>511</v>
      </c>
      <c r="I243" t="s">
        <v>477</v>
      </c>
      <c r="J243" t="s">
        <v>137</v>
      </c>
      <c r="K243" t="s">
        <v>473</v>
      </c>
      <c r="L243" t="s">
        <v>138</v>
      </c>
      <c r="N243" t="s">
        <v>46</v>
      </c>
      <c r="O243" t="s">
        <v>492</v>
      </c>
      <c r="R243" t="s">
        <v>477</v>
      </c>
    </row>
    <row r="244" spans="1:18" x14ac:dyDescent="0.3">
      <c r="A244" s="5">
        <v>46056</v>
      </c>
      <c r="B244" t="s">
        <v>882</v>
      </c>
      <c r="C244" t="s">
        <v>892</v>
      </c>
      <c r="D244" s="8">
        <v>-23974.22</v>
      </c>
      <c r="E244" t="s">
        <v>893</v>
      </c>
      <c r="F244">
        <v>196.51</v>
      </c>
      <c r="G244">
        <v>100</v>
      </c>
      <c r="H244" t="s">
        <v>511</v>
      </c>
      <c r="I244" t="s">
        <v>477</v>
      </c>
      <c r="J244" t="s">
        <v>137</v>
      </c>
      <c r="K244" t="s">
        <v>473</v>
      </c>
      <c r="L244" t="s">
        <v>138</v>
      </c>
      <c r="N244" t="s">
        <v>46</v>
      </c>
      <c r="O244" t="s">
        <v>492</v>
      </c>
      <c r="R244" t="s">
        <v>477</v>
      </c>
    </row>
    <row r="245" spans="1:18" x14ac:dyDescent="0.3">
      <c r="A245" s="5">
        <v>46079</v>
      </c>
      <c r="B245" t="s">
        <v>882</v>
      </c>
      <c r="C245" t="s">
        <v>883</v>
      </c>
      <c r="D245" s="8">
        <v>-23441.08</v>
      </c>
      <c r="E245" t="s">
        <v>884</v>
      </c>
      <c r="F245">
        <v>192140</v>
      </c>
      <c r="G245">
        <v>0.1</v>
      </c>
      <c r="H245" t="s">
        <v>511</v>
      </c>
      <c r="I245" t="s">
        <v>477</v>
      </c>
      <c r="J245" t="s">
        <v>137</v>
      </c>
      <c r="K245" t="s">
        <v>473</v>
      </c>
      <c r="L245" t="s">
        <v>138</v>
      </c>
      <c r="N245" t="s">
        <v>46</v>
      </c>
      <c r="O245" t="s">
        <v>492</v>
      </c>
      <c r="R245" t="s">
        <v>477</v>
      </c>
    </row>
    <row r="246" spans="1:18" x14ac:dyDescent="0.3">
      <c r="A246" s="5">
        <v>46076</v>
      </c>
      <c r="B246" t="s">
        <v>984</v>
      </c>
      <c r="C246" t="s">
        <v>985</v>
      </c>
      <c r="D246" s="8">
        <v>-22000</v>
      </c>
      <c r="E246" t="s">
        <v>12</v>
      </c>
      <c r="F246">
        <v>1</v>
      </c>
      <c r="G246">
        <v>18181.82</v>
      </c>
      <c r="H246" t="s">
        <v>511</v>
      </c>
      <c r="I246" t="s">
        <v>12</v>
      </c>
      <c r="J246" t="s">
        <v>137</v>
      </c>
      <c r="K246" t="s">
        <v>473</v>
      </c>
      <c r="L246" t="s">
        <v>138</v>
      </c>
      <c r="N246" t="s">
        <v>35</v>
      </c>
      <c r="O246" t="s">
        <v>492</v>
      </c>
      <c r="Q246" t="s">
        <v>657</v>
      </c>
      <c r="R246" t="s">
        <v>745</v>
      </c>
    </row>
    <row r="247" spans="1:18" x14ac:dyDescent="0.3">
      <c r="A247" s="5">
        <v>46072</v>
      </c>
      <c r="B247" t="s">
        <v>836</v>
      </c>
      <c r="C247" t="s">
        <v>837</v>
      </c>
      <c r="D247" s="8">
        <v>-20696.59</v>
      </c>
      <c r="E247" t="s">
        <v>10</v>
      </c>
      <c r="F247">
        <v>1</v>
      </c>
      <c r="G247">
        <v>13912.33</v>
      </c>
      <c r="H247" t="s">
        <v>511</v>
      </c>
      <c r="I247" t="s">
        <v>10</v>
      </c>
      <c r="J247" t="s">
        <v>137</v>
      </c>
      <c r="K247" t="s">
        <v>473</v>
      </c>
      <c r="L247" t="s">
        <v>156</v>
      </c>
      <c r="N247" t="s">
        <v>35</v>
      </c>
      <c r="O247" t="s">
        <v>492</v>
      </c>
      <c r="Q247" t="s">
        <v>164</v>
      </c>
      <c r="R247" t="s">
        <v>730</v>
      </c>
    </row>
    <row r="248" spans="1:18" x14ac:dyDescent="0.3">
      <c r="A248" s="5">
        <v>46064</v>
      </c>
      <c r="B248" t="s">
        <v>910</v>
      </c>
      <c r="C248" t="s">
        <v>911</v>
      </c>
      <c r="D248" s="8">
        <v>-20000.02</v>
      </c>
      <c r="E248" t="s">
        <v>12</v>
      </c>
      <c r="F248">
        <v>2</v>
      </c>
      <c r="G248">
        <v>8264.4699999999993</v>
      </c>
      <c r="H248" t="s">
        <v>511</v>
      </c>
      <c r="I248" t="s">
        <v>12</v>
      </c>
      <c r="J248" t="s">
        <v>137</v>
      </c>
      <c r="K248" t="s">
        <v>473</v>
      </c>
      <c r="L248" t="s">
        <v>156</v>
      </c>
      <c r="N248" t="s">
        <v>35</v>
      </c>
      <c r="O248" t="s">
        <v>492</v>
      </c>
      <c r="Q248" t="s">
        <v>657</v>
      </c>
      <c r="R248" t="s">
        <v>735</v>
      </c>
    </row>
    <row r="249" spans="1:18" x14ac:dyDescent="0.3">
      <c r="A249" s="5">
        <v>46079</v>
      </c>
      <c r="B249" t="s">
        <v>897</v>
      </c>
      <c r="C249" t="s">
        <v>898</v>
      </c>
      <c r="D249" s="8">
        <v>-20000</v>
      </c>
      <c r="E249" t="s">
        <v>899</v>
      </c>
      <c r="F249">
        <v>1</v>
      </c>
      <c r="G249">
        <v>16528.939999999999</v>
      </c>
      <c r="H249" t="s">
        <v>511</v>
      </c>
      <c r="I249" t="s">
        <v>15</v>
      </c>
      <c r="J249" t="s">
        <v>137</v>
      </c>
      <c r="K249" t="s">
        <v>473</v>
      </c>
      <c r="L249" t="s">
        <v>156</v>
      </c>
      <c r="N249" t="s">
        <v>35</v>
      </c>
      <c r="O249" t="s">
        <v>492</v>
      </c>
      <c r="Q249" t="s">
        <v>657</v>
      </c>
      <c r="R249" t="s">
        <v>735</v>
      </c>
    </row>
    <row r="250" spans="1:18" x14ac:dyDescent="0.3">
      <c r="A250" s="5">
        <v>46056</v>
      </c>
      <c r="B250" t="s">
        <v>882</v>
      </c>
      <c r="C250" t="s">
        <v>886</v>
      </c>
      <c r="D250" s="8">
        <v>-19734.72</v>
      </c>
      <c r="E250" t="s">
        <v>887</v>
      </c>
      <c r="F250">
        <v>161760</v>
      </c>
      <c r="G250">
        <v>0.1</v>
      </c>
      <c r="H250" t="s">
        <v>511</v>
      </c>
      <c r="I250" t="s">
        <v>477</v>
      </c>
      <c r="J250" t="s">
        <v>137</v>
      </c>
      <c r="K250" t="s">
        <v>473</v>
      </c>
      <c r="L250" t="s">
        <v>138</v>
      </c>
      <c r="N250" t="s">
        <v>46</v>
      </c>
      <c r="O250" t="s">
        <v>492</v>
      </c>
      <c r="R250" t="s">
        <v>477</v>
      </c>
    </row>
    <row r="251" spans="1:18" x14ac:dyDescent="0.3">
      <c r="A251" s="5">
        <v>46062</v>
      </c>
      <c r="B251" t="s">
        <v>984</v>
      </c>
      <c r="C251" t="s">
        <v>986</v>
      </c>
      <c r="D251" s="8">
        <v>-18000</v>
      </c>
      <c r="E251" t="s">
        <v>987</v>
      </c>
      <c r="F251">
        <v>1</v>
      </c>
      <c r="G251">
        <v>14876.03</v>
      </c>
      <c r="H251" t="s">
        <v>511</v>
      </c>
      <c r="I251" t="s">
        <v>12</v>
      </c>
      <c r="J251" t="s">
        <v>137</v>
      </c>
      <c r="K251" t="s">
        <v>473</v>
      </c>
      <c r="L251" t="s">
        <v>138</v>
      </c>
      <c r="N251" t="s">
        <v>35</v>
      </c>
      <c r="O251" t="s">
        <v>492</v>
      </c>
      <c r="Q251" t="s">
        <v>657</v>
      </c>
      <c r="R251" t="s">
        <v>745</v>
      </c>
    </row>
    <row r="252" spans="1:18" x14ac:dyDescent="0.3">
      <c r="A252" s="5">
        <v>46058</v>
      </c>
      <c r="B252" t="s">
        <v>984</v>
      </c>
      <c r="C252" t="s">
        <v>988</v>
      </c>
      <c r="D252" s="8">
        <v>-15000</v>
      </c>
      <c r="E252" t="s">
        <v>12</v>
      </c>
      <c r="F252">
        <v>1</v>
      </c>
      <c r="G252">
        <v>12396.69</v>
      </c>
      <c r="H252" t="s">
        <v>511</v>
      </c>
      <c r="I252" t="s">
        <v>12</v>
      </c>
      <c r="J252" t="s">
        <v>137</v>
      </c>
      <c r="K252" t="s">
        <v>473</v>
      </c>
      <c r="L252" t="s">
        <v>138</v>
      </c>
      <c r="N252" t="s">
        <v>35</v>
      </c>
      <c r="O252" t="s">
        <v>492</v>
      </c>
      <c r="Q252" t="s">
        <v>657</v>
      </c>
      <c r="R252" t="s">
        <v>745</v>
      </c>
    </row>
    <row r="253" spans="1:18" x14ac:dyDescent="0.3">
      <c r="A253" s="5">
        <v>46081</v>
      </c>
      <c r="B253" t="s">
        <v>733</v>
      </c>
      <c r="C253" t="s">
        <v>1153</v>
      </c>
      <c r="D253" s="8">
        <v>-3872</v>
      </c>
      <c r="E253" t="s">
        <v>811</v>
      </c>
      <c r="F253">
        <v>4</v>
      </c>
      <c r="G253">
        <v>968</v>
      </c>
      <c r="H253" t="s">
        <v>511</v>
      </c>
      <c r="I253" t="s">
        <v>13</v>
      </c>
      <c r="J253" t="s">
        <v>137</v>
      </c>
      <c r="K253" t="s">
        <v>473</v>
      </c>
      <c r="L253" t="s">
        <v>138</v>
      </c>
      <c r="N253" t="s">
        <v>39</v>
      </c>
      <c r="O253" t="s">
        <v>492</v>
      </c>
      <c r="P253">
        <v>1</v>
      </c>
      <c r="R253" t="s">
        <v>13</v>
      </c>
    </row>
    <row r="254" spans="1:18" x14ac:dyDescent="0.3">
      <c r="A254" s="5">
        <v>46056</v>
      </c>
      <c r="B254" t="s">
        <v>882</v>
      </c>
      <c r="C254" t="s">
        <v>890</v>
      </c>
      <c r="D254" s="8">
        <v>-65.88</v>
      </c>
      <c r="E254" t="s">
        <v>891</v>
      </c>
      <c r="F254">
        <v>540</v>
      </c>
      <c r="G254">
        <v>0.1</v>
      </c>
      <c r="H254" t="s">
        <v>511</v>
      </c>
      <c r="I254" t="s">
        <v>477</v>
      </c>
      <c r="J254" t="s">
        <v>137</v>
      </c>
      <c r="K254" t="s">
        <v>473</v>
      </c>
      <c r="L254" t="s">
        <v>138</v>
      </c>
      <c r="N254" t="s">
        <v>46</v>
      </c>
      <c r="O254" t="s">
        <v>492</v>
      </c>
      <c r="R254" t="s">
        <v>477</v>
      </c>
    </row>
    <row r="255" spans="1:18" x14ac:dyDescent="0.3">
      <c r="A255" s="5">
        <v>46081</v>
      </c>
      <c r="B255" t="s">
        <v>674</v>
      </c>
      <c r="C255" t="s">
        <v>766</v>
      </c>
      <c r="D255" s="8">
        <v>0</v>
      </c>
      <c r="E255" t="s">
        <v>675</v>
      </c>
      <c r="F255">
        <v>0</v>
      </c>
      <c r="G255">
        <v>114.95</v>
      </c>
      <c r="H255" t="s">
        <v>145</v>
      </c>
      <c r="I255" t="s">
        <v>14</v>
      </c>
      <c r="J255" t="s">
        <v>137</v>
      </c>
      <c r="K255" t="s">
        <v>473</v>
      </c>
      <c r="L255" t="s">
        <v>138</v>
      </c>
      <c r="N255" t="s">
        <v>43</v>
      </c>
      <c r="O255" t="s">
        <v>492</v>
      </c>
      <c r="P255">
        <v>1</v>
      </c>
      <c r="Q255" t="s">
        <v>72</v>
      </c>
      <c r="R255" t="s">
        <v>675</v>
      </c>
    </row>
    <row r="256" spans="1:18" x14ac:dyDescent="0.3">
      <c r="A256" s="5">
        <v>46081</v>
      </c>
      <c r="B256" t="s">
        <v>664</v>
      </c>
      <c r="C256" t="s">
        <v>769</v>
      </c>
      <c r="D256" s="8">
        <v>0</v>
      </c>
      <c r="E256" t="s">
        <v>666</v>
      </c>
      <c r="F256">
        <v>0</v>
      </c>
      <c r="G256">
        <v>649.77</v>
      </c>
      <c r="H256" t="s">
        <v>144</v>
      </c>
      <c r="I256" t="s">
        <v>18</v>
      </c>
      <c r="J256" t="s">
        <v>137</v>
      </c>
      <c r="K256" t="s">
        <v>473</v>
      </c>
      <c r="L256" t="s">
        <v>138</v>
      </c>
      <c r="N256" t="s">
        <v>43</v>
      </c>
      <c r="O256" t="s">
        <v>492</v>
      </c>
      <c r="P256">
        <v>1</v>
      </c>
      <c r="Q256" t="s">
        <v>72</v>
      </c>
      <c r="R256" t="s">
        <v>666</v>
      </c>
    </row>
    <row r="257" spans="1:18" x14ac:dyDescent="0.3">
      <c r="A257" s="5">
        <v>46081</v>
      </c>
      <c r="B257" t="s">
        <v>664</v>
      </c>
      <c r="C257" t="s">
        <v>770</v>
      </c>
      <c r="D257" s="8">
        <v>0</v>
      </c>
      <c r="E257" t="s">
        <v>666</v>
      </c>
      <c r="F257">
        <v>0</v>
      </c>
      <c r="G257">
        <v>1472</v>
      </c>
      <c r="H257" t="s">
        <v>144</v>
      </c>
      <c r="I257" t="s">
        <v>18</v>
      </c>
      <c r="J257" t="s">
        <v>137</v>
      </c>
      <c r="K257" t="s">
        <v>473</v>
      </c>
      <c r="L257" t="s">
        <v>138</v>
      </c>
      <c r="N257" t="s">
        <v>45</v>
      </c>
      <c r="O257" t="s">
        <v>492</v>
      </c>
      <c r="P257">
        <v>1</v>
      </c>
      <c r="Q257" t="s">
        <v>70</v>
      </c>
      <c r="R257" t="s">
        <v>666</v>
      </c>
    </row>
    <row r="258" spans="1:18" x14ac:dyDescent="0.3">
      <c r="A258" s="5">
        <v>46081</v>
      </c>
      <c r="B258" t="s">
        <v>531</v>
      </c>
      <c r="C258" t="s">
        <v>777</v>
      </c>
      <c r="D258" s="8">
        <v>0</v>
      </c>
      <c r="E258" t="s">
        <v>472</v>
      </c>
      <c r="F258">
        <v>0</v>
      </c>
      <c r="G258">
        <v>940</v>
      </c>
      <c r="H258" t="s">
        <v>135</v>
      </c>
      <c r="I258" t="s">
        <v>477</v>
      </c>
      <c r="J258" t="s">
        <v>137</v>
      </c>
      <c r="K258" t="s">
        <v>473</v>
      </c>
      <c r="L258" t="s">
        <v>138</v>
      </c>
      <c r="N258" t="s">
        <v>34</v>
      </c>
      <c r="O258" t="s">
        <v>492</v>
      </c>
      <c r="P258">
        <v>1432</v>
      </c>
      <c r="Q258" t="s">
        <v>80</v>
      </c>
      <c r="R258" t="s">
        <v>472</v>
      </c>
    </row>
    <row r="259" spans="1:18" x14ac:dyDescent="0.3">
      <c r="A259" s="5">
        <v>46081</v>
      </c>
      <c r="B259" t="s">
        <v>531</v>
      </c>
      <c r="C259" t="s">
        <v>779</v>
      </c>
      <c r="D259" s="8">
        <v>0</v>
      </c>
      <c r="E259" t="s">
        <v>475</v>
      </c>
      <c r="F259">
        <v>0</v>
      </c>
      <c r="G259">
        <v>720</v>
      </c>
      <c r="H259" t="s">
        <v>135</v>
      </c>
      <c r="I259" t="s">
        <v>477</v>
      </c>
      <c r="J259" t="s">
        <v>137</v>
      </c>
      <c r="K259" t="s">
        <v>473</v>
      </c>
      <c r="L259" t="s">
        <v>138</v>
      </c>
      <c r="N259" t="s">
        <v>34</v>
      </c>
      <c r="O259" t="s">
        <v>492</v>
      </c>
      <c r="P259">
        <v>1432</v>
      </c>
      <c r="Q259" t="s">
        <v>80</v>
      </c>
      <c r="R259" t="s">
        <v>475</v>
      </c>
    </row>
    <row r="260" spans="1:18" x14ac:dyDescent="0.3">
      <c r="A260" s="5">
        <v>46081</v>
      </c>
      <c r="B260" t="s">
        <v>536</v>
      </c>
      <c r="C260" t="s">
        <v>781</v>
      </c>
      <c r="D260" s="8">
        <v>0</v>
      </c>
      <c r="E260" t="s">
        <v>280</v>
      </c>
      <c r="F260">
        <v>0</v>
      </c>
      <c r="G260">
        <v>909.25</v>
      </c>
      <c r="H260" t="s">
        <v>135</v>
      </c>
      <c r="I260" t="s">
        <v>477</v>
      </c>
      <c r="J260" t="s">
        <v>137</v>
      </c>
      <c r="K260" t="s">
        <v>473</v>
      </c>
      <c r="L260" t="s">
        <v>138</v>
      </c>
      <c r="N260" t="s">
        <v>34</v>
      </c>
      <c r="O260" t="s">
        <v>492</v>
      </c>
      <c r="P260">
        <v>1432</v>
      </c>
      <c r="Q260" t="s">
        <v>80</v>
      </c>
      <c r="R260" t="s">
        <v>280</v>
      </c>
    </row>
    <row r="261" spans="1:18" x14ac:dyDescent="0.3">
      <c r="A261" s="5">
        <v>46081</v>
      </c>
      <c r="B261" t="s">
        <v>536</v>
      </c>
      <c r="C261" t="s">
        <v>783</v>
      </c>
      <c r="D261" s="8">
        <v>0</v>
      </c>
      <c r="E261" t="s">
        <v>134</v>
      </c>
      <c r="F261">
        <v>0</v>
      </c>
      <c r="G261">
        <v>850</v>
      </c>
      <c r="H261" t="s">
        <v>135</v>
      </c>
      <c r="I261" t="s">
        <v>477</v>
      </c>
      <c r="J261" t="s">
        <v>137</v>
      </c>
      <c r="K261" t="s">
        <v>473</v>
      </c>
      <c r="L261" t="s">
        <v>138</v>
      </c>
      <c r="N261" t="s">
        <v>34</v>
      </c>
      <c r="O261" t="s">
        <v>492</v>
      </c>
      <c r="P261">
        <v>1432</v>
      </c>
      <c r="Q261" t="s">
        <v>80</v>
      </c>
      <c r="R261" t="s">
        <v>134</v>
      </c>
    </row>
    <row r="262" spans="1:18" x14ac:dyDescent="0.3">
      <c r="A262" s="5">
        <v>46081</v>
      </c>
      <c r="B262" t="s">
        <v>531</v>
      </c>
      <c r="C262" t="s">
        <v>784</v>
      </c>
      <c r="D262" s="8">
        <v>0</v>
      </c>
      <c r="E262" t="s">
        <v>139</v>
      </c>
      <c r="F262">
        <v>0</v>
      </c>
      <c r="G262">
        <v>820</v>
      </c>
      <c r="H262" t="s">
        <v>135</v>
      </c>
      <c r="I262" t="s">
        <v>477</v>
      </c>
      <c r="J262" t="s">
        <v>137</v>
      </c>
      <c r="K262" t="s">
        <v>473</v>
      </c>
      <c r="L262" t="s">
        <v>138</v>
      </c>
      <c r="N262" t="s">
        <v>34</v>
      </c>
      <c r="O262" t="s">
        <v>492</v>
      </c>
      <c r="P262">
        <v>1432</v>
      </c>
      <c r="Q262" t="s">
        <v>80</v>
      </c>
      <c r="R262" t="s">
        <v>139</v>
      </c>
    </row>
    <row r="263" spans="1:18" x14ac:dyDescent="0.3">
      <c r="A263" s="5">
        <v>46081</v>
      </c>
      <c r="B263" t="s">
        <v>536</v>
      </c>
      <c r="C263" t="s">
        <v>785</v>
      </c>
      <c r="D263" s="8">
        <v>0</v>
      </c>
      <c r="E263" t="s">
        <v>139</v>
      </c>
      <c r="F263">
        <v>0</v>
      </c>
      <c r="G263">
        <v>820</v>
      </c>
      <c r="H263" t="s">
        <v>135</v>
      </c>
      <c r="I263" t="s">
        <v>477</v>
      </c>
      <c r="J263" t="s">
        <v>137</v>
      </c>
      <c r="K263" t="s">
        <v>473</v>
      </c>
      <c r="L263" t="s">
        <v>138</v>
      </c>
      <c r="N263" t="s">
        <v>34</v>
      </c>
      <c r="O263" t="s">
        <v>492</v>
      </c>
      <c r="P263">
        <v>1432</v>
      </c>
      <c r="Q263" t="s">
        <v>80</v>
      </c>
      <c r="R263" t="s">
        <v>139</v>
      </c>
    </row>
    <row r="264" spans="1:18" x14ac:dyDescent="0.3">
      <c r="A264" s="5">
        <v>46081</v>
      </c>
      <c r="B264" t="s">
        <v>536</v>
      </c>
      <c r="C264" t="s">
        <v>787</v>
      </c>
      <c r="D264" s="8">
        <v>0</v>
      </c>
      <c r="E264" t="s">
        <v>140</v>
      </c>
      <c r="F264">
        <v>0</v>
      </c>
      <c r="G264">
        <v>740</v>
      </c>
      <c r="H264" t="s">
        <v>135</v>
      </c>
      <c r="I264" t="s">
        <v>477</v>
      </c>
      <c r="J264" t="s">
        <v>137</v>
      </c>
      <c r="K264" t="s">
        <v>473</v>
      </c>
      <c r="L264" t="s">
        <v>138</v>
      </c>
      <c r="N264" t="s">
        <v>34</v>
      </c>
      <c r="O264" t="s">
        <v>492</v>
      </c>
      <c r="P264">
        <v>1432</v>
      </c>
      <c r="Q264" t="s">
        <v>80</v>
      </c>
      <c r="R264" t="s">
        <v>140</v>
      </c>
    </row>
    <row r="265" spans="1:18" x14ac:dyDescent="0.3">
      <c r="A265" s="5">
        <v>46081</v>
      </c>
      <c r="B265" t="s">
        <v>536</v>
      </c>
      <c r="C265" t="s">
        <v>788</v>
      </c>
      <c r="D265" s="8">
        <v>0</v>
      </c>
      <c r="E265" t="s">
        <v>140</v>
      </c>
      <c r="F265">
        <v>0</v>
      </c>
      <c r="G265">
        <v>740</v>
      </c>
      <c r="H265" t="s">
        <v>135</v>
      </c>
      <c r="I265" t="s">
        <v>477</v>
      </c>
      <c r="J265" t="s">
        <v>137</v>
      </c>
      <c r="K265" t="s">
        <v>473</v>
      </c>
      <c r="L265" t="s">
        <v>138</v>
      </c>
      <c r="N265" t="s">
        <v>45</v>
      </c>
      <c r="O265" t="s">
        <v>492</v>
      </c>
      <c r="P265">
        <v>1432</v>
      </c>
      <c r="Q265" t="s">
        <v>70</v>
      </c>
      <c r="R265" t="s">
        <v>140</v>
      </c>
    </row>
    <row r="266" spans="1:18" x14ac:dyDescent="0.3">
      <c r="A266" s="5">
        <v>46081</v>
      </c>
      <c r="B266" t="s">
        <v>531</v>
      </c>
      <c r="C266" t="s">
        <v>790</v>
      </c>
      <c r="D266" s="8">
        <v>0</v>
      </c>
      <c r="E266" t="s">
        <v>141</v>
      </c>
      <c r="F266">
        <v>0</v>
      </c>
      <c r="G266">
        <v>840</v>
      </c>
      <c r="H266" t="s">
        <v>135</v>
      </c>
      <c r="I266" t="s">
        <v>477</v>
      </c>
      <c r="J266" t="s">
        <v>137</v>
      </c>
      <c r="K266" t="s">
        <v>473</v>
      </c>
      <c r="L266" t="s">
        <v>138</v>
      </c>
      <c r="N266" t="s">
        <v>34</v>
      </c>
      <c r="O266" t="s">
        <v>492</v>
      </c>
      <c r="P266">
        <v>1432</v>
      </c>
      <c r="Q266" t="s">
        <v>80</v>
      </c>
      <c r="R266" t="s">
        <v>141</v>
      </c>
    </row>
    <row r="267" spans="1:18" x14ac:dyDescent="0.3">
      <c r="A267" s="5">
        <v>46081</v>
      </c>
      <c r="B267" t="s">
        <v>536</v>
      </c>
      <c r="C267" t="s">
        <v>791</v>
      </c>
      <c r="D267" s="8">
        <v>0</v>
      </c>
      <c r="E267" t="s">
        <v>141</v>
      </c>
      <c r="F267">
        <v>0</v>
      </c>
      <c r="G267">
        <v>840</v>
      </c>
      <c r="H267" t="s">
        <v>135</v>
      </c>
      <c r="I267" t="s">
        <v>477</v>
      </c>
      <c r="J267" t="s">
        <v>137</v>
      </c>
      <c r="K267" t="s">
        <v>473</v>
      </c>
      <c r="L267" t="s">
        <v>138</v>
      </c>
      <c r="N267" t="s">
        <v>34</v>
      </c>
      <c r="O267" t="s">
        <v>492</v>
      </c>
      <c r="P267">
        <v>1432</v>
      </c>
      <c r="Q267" t="s">
        <v>80</v>
      </c>
      <c r="R267" t="s">
        <v>141</v>
      </c>
    </row>
    <row r="268" spans="1:18" x14ac:dyDescent="0.3">
      <c r="A268" s="5">
        <v>46081</v>
      </c>
      <c r="B268" t="s">
        <v>536</v>
      </c>
      <c r="C268" t="s">
        <v>793</v>
      </c>
      <c r="D268" s="8">
        <v>0</v>
      </c>
      <c r="E268" t="s">
        <v>142</v>
      </c>
      <c r="F268">
        <v>0</v>
      </c>
      <c r="G268">
        <v>840</v>
      </c>
      <c r="H268" t="s">
        <v>135</v>
      </c>
      <c r="I268" t="s">
        <v>477</v>
      </c>
      <c r="J268" t="s">
        <v>137</v>
      </c>
      <c r="K268" t="s">
        <v>473</v>
      </c>
      <c r="L268" t="s">
        <v>138</v>
      </c>
      <c r="N268" t="s">
        <v>34</v>
      </c>
      <c r="O268" t="s">
        <v>492</v>
      </c>
      <c r="P268">
        <v>1432</v>
      </c>
      <c r="Q268" t="s">
        <v>80</v>
      </c>
      <c r="R268" t="s">
        <v>142</v>
      </c>
    </row>
    <row r="269" spans="1:18" x14ac:dyDescent="0.3">
      <c r="A269" s="5">
        <v>46081</v>
      </c>
      <c r="B269" t="s">
        <v>536</v>
      </c>
      <c r="C269" t="s">
        <v>794</v>
      </c>
      <c r="D269" s="8">
        <v>0</v>
      </c>
      <c r="E269" t="s">
        <v>729</v>
      </c>
      <c r="F269">
        <v>0</v>
      </c>
      <c r="G269">
        <v>500</v>
      </c>
      <c r="H269" t="s">
        <v>135</v>
      </c>
      <c r="I269" t="s">
        <v>477</v>
      </c>
      <c r="J269" t="s">
        <v>137</v>
      </c>
      <c r="K269" t="s">
        <v>473</v>
      </c>
      <c r="L269" t="s">
        <v>138</v>
      </c>
      <c r="N269" t="s">
        <v>43</v>
      </c>
      <c r="O269" t="s">
        <v>492</v>
      </c>
      <c r="P269">
        <v>1432</v>
      </c>
      <c r="Q269" t="s">
        <v>72</v>
      </c>
      <c r="R269" t="s">
        <v>729</v>
      </c>
    </row>
    <row r="270" spans="1:18" x14ac:dyDescent="0.3">
      <c r="A270" s="5">
        <v>46081</v>
      </c>
      <c r="B270" t="s">
        <v>536</v>
      </c>
      <c r="C270" t="s">
        <v>795</v>
      </c>
      <c r="D270" s="8">
        <v>0</v>
      </c>
      <c r="E270" t="s">
        <v>808</v>
      </c>
      <c r="F270">
        <v>14</v>
      </c>
      <c r="H270" t="s">
        <v>145</v>
      </c>
      <c r="I270" t="s">
        <v>14</v>
      </c>
      <c r="J270" t="s">
        <v>137</v>
      </c>
      <c r="K270" t="s">
        <v>473</v>
      </c>
      <c r="L270" t="s">
        <v>138</v>
      </c>
      <c r="N270" t="s">
        <v>43</v>
      </c>
      <c r="O270" t="s">
        <v>492</v>
      </c>
      <c r="Q270" t="s">
        <v>72</v>
      </c>
    </row>
    <row r="271" spans="1:18" x14ac:dyDescent="0.3">
      <c r="A271" s="5">
        <v>46081</v>
      </c>
      <c r="B271" t="s">
        <v>592</v>
      </c>
      <c r="C271" t="s">
        <v>1151</v>
      </c>
      <c r="D271" s="8">
        <v>0</v>
      </c>
      <c r="E271" t="s">
        <v>592</v>
      </c>
      <c r="F271">
        <v>923.48</v>
      </c>
      <c r="G271">
        <v>0</v>
      </c>
      <c r="H271" t="s">
        <v>135</v>
      </c>
      <c r="I271" t="s">
        <v>13</v>
      </c>
      <c r="J271" t="s">
        <v>137</v>
      </c>
      <c r="K271" t="s">
        <v>473</v>
      </c>
      <c r="L271" t="s">
        <v>138</v>
      </c>
      <c r="N271" t="s">
        <v>34</v>
      </c>
      <c r="O271" t="s">
        <v>492</v>
      </c>
      <c r="P271">
        <v>1</v>
      </c>
      <c r="Q271" t="s">
        <v>80</v>
      </c>
      <c r="R271" t="s">
        <v>592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71"/>
  <sheetViews>
    <sheetView topLeftCell="C17" zoomScaleNormal="100" workbookViewId="0">
      <selection activeCell="N1" sqref="A1:N271"/>
    </sheetView>
  </sheetViews>
  <sheetFormatPr baseColWidth="10" defaultColWidth="11.5546875" defaultRowHeight="14.4" x14ac:dyDescent="0.3"/>
  <cols>
    <col min="1" max="1" width="11" customWidth="1"/>
    <col min="2" max="2" width="30.33203125" customWidth="1"/>
    <col min="3" max="3" width="27.6640625" customWidth="1"/>
    <col min="4" max="4" width="17" style="8" customWidth="1"/>
    <col min="5" max="5" width="21.88671875" customWidth="1"/>
    <col min="6" max="6" width="8.44140625" customWidth="1"/>
    <col min="7" max="7" width="13.6640625" customWidth="1"/>
    <col min="8" max="8" width="15.33203125" customWidth="1"/>
    <col min="9" max="9" width="13.33203125" customWidth="1"/>
    <col min="10" max="10" width="7.6640625" customWidth="1"/>
    <col min="11" max="11" width="13.33203125" customWidth="1"/>
    <col min="12" max="12" width="11.33203125" customWidth="1"/>
    <col min="13" max="13" width="14.33203125" customWidth="1"/>
    <col min="14" max="14" width="11" customWidth="1"/>
    <col min="15" max="15" width="17.5546875" hidden="1" customWidth="1"/>
    <col min="16" max="16" width="9.6640625" customWidth="1"/>
    <col min="17" max="17" width="33.5546875" customWidth="1"/>
    <col min="18" max="18" width="18.33203125" customWidth="1"/>
  </cols>
  <sheetData>
    <row r="1" spans="1:18" x14ac:dyDescent="0.3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s="6" t="s">
        <v>112</v>
      </c>
      <c r="P1" s="7" t="s">
        <v>115</v>
      </c>
      <c r="Q1" s="7" t="s">
        <v>114</v>
      </c>
      <c r="R1" t="s">
        <v>131</v>
      </c>
    </row>
    <row r="2" spans="1:18" s="1" customFormat="1" x14ac:dyDescent="0.3">
      <c r="A2" s="2">
        <v>46081</v>
      </c>
      <c r="B2" s="1" t="s">
        <v>531</v>
      </c>
      <c r="C2" s="1" t="s">
        <v>780</v>
      </c>
      <c r="D2" s="111">
        <v>-1900425527.28</v>
      </c>
      <c r="E2" s="1" t="s">
        <v>476</v>
      </c>
      <c r="F2" s="53">
        <v>1403.96</v>
      </c>
      <c r="G2" s="1">
        <v>945</v>
      </c>
      <c r="H2" s="1" t="s">
        <v>135</v>
      </c>
      <c r="I2" s="1" t="s">
        <v>477</v>
      </c>
      <c r="J2" s="1" t="s">
        <v>137</v>
      </c>
      <c r="K2" s="1" t="s">
        <v>473</v>
      </c>
      <c r="L2" s="1" t="s">
        <v>138</v>
      </c>
      <c r="N2" s="1" t="s">
        <v>34</v>
      </c>
      <c r="O2" s="1" t="s">
        <v>492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3">
      <c r="A3" s="2">
        <v>46081</v>
      </c>
      <c r="B3" s="1" t="s">
        <v>531</v>
      </c>
      <c r="C3" s="1" t="s">
        <v>778</v>
      </c>
      <c r="D3" s="111">
        <v>-114596583.68000001</v>
      </c>
      <c r="E3" s="1" t="s">
        <v>474</v>
      </c>
      <c r="F3" s="53">
        <v>86.96</v>
      </c>
      <c r="G3" s="1">
        <v>920</v>
      </c>
      <c r="H3" s="1" t="s">
        <v>135</v>
      </c>
      <c r="I3" s="1" t="s">
        <v>477</v>
      </c>
      <c r="J3" s="1" t="s">
        <v>137</v>
      </c>
      <c r="K3" s="1" t="s">
        <v>473</v>
      </c>
      <c r="L3" s="1" t="s">
        <v>138</v>
      </c>
      <c r="N3" s="1" t="s">
        <v>34</v>
      </c>
      <c r="O3" s="1" t="s">
        <v>492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3">
      <c r="A4" s="2">
        <v>46081</v>
      </c>
      <c r="B4" s="1" t="s">
        <v>531</v>
      </c>
      <c r="C4" s="1" t="s">
        <v>792</v>
      </c>
      <c r="D4" s="111">
        <v>-87594124.799999997</v>
      </c>
      <c r="E4" s="1" t="s">
        <v>142</v>
      </c>
      <c r="F4" s="53">
        <v>72.8</v>
      </c>
      <c r="G4" s="1">
        <v>840</v>
      </c>
      <c r="H4" s="1" t="s">
        <v>135</v>
      </c>
      <c r="I4" s="1" t="s">
        <v>477</v>
      </c>
      <c r="J4" s="1" t="s">
        <v>137</v>
      </c>
      <c r="K4" s="1" t="s">
        <v>473</v>
      </c>
      <c r="L4" s="1" t="s">
        <v>138</v>
      </c>
      <c r="N4" s="1" t="s">
        <v>34</v>
      </c>
      <c r="O4" s="1" t="s">
        <v>492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3">
      <c r="A5" s="2">
        <v>46081</v>
      </c>
      <c r="B5" s="1" t="s">
        <v>536</v>
      </c>
      <c r="C5" s="1" t="s">
        <v>789</v>
      </c>
      <c r="D5" s="111">
        <v>-78996860</v>
      </c>
      <c r="E5" s="1" t="s">
        <v>529</v>
      </c>
      <c r="F5" s="53">
        <v>110.3</v>
      </c>
      <c r="G5" s="1">
        <v>500</v>
      </c>
      <c r="H5" s="1" t="s">
        <v>135</v>
      </c>
      <c r="I5" s="1" t="s">
        <v>477</v>
      </c>
      <c r="J5" s="1" t="s">
        <v>137</v>
      </c>
      <c r="K5" s="1" t="s">
        <v>473</v>
      </c>
      <c r="L5" s="1" t="s">
        <v>138</v>
      </c>
      <c r="N5" s="1" t="s">
        <v>43</v>
      </c>
      <c r="O5" s="1" t="s">
        <v>492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BACHAS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3">
      <c r="A6" s="2">
        <v>46081</v>
      </c>
      <c r="B6" s="1" t="s">
        <v>728</v>
      </c>
      <c r="C6" s="1" t="s">
        <v>776</v>
      </c>
      <c r="D6" s="111">
        <v>-67513309.200000003</v>
      </c>
      <c r="E6" s="1" t="s">
        <v>676</v>
      </c>
      <c r="F6" s="53">
        <v>130.92500000000001</v>
      </c>
      <c r="G6" s="1">
        <v>360</v>
      </c>
      <c r="H6" s="1" t="s">
        <v>135</v>
      </c>
      <c r="I6" s="1" t="s">
        <v>14</v>
      </c>
      <c r="J6" s="1" t="s">
        <v>137</v>
      </c>
      <c r="K6" s="1" t="s">
        <v>473</v>
      </c>
      <c r="L6" s="1" t="s">
        <v>138</v>
      </c>
      <c r="N6" s="1" t="s">
        <v>45</v>
      </c>
      <c r="O6" s="1" t="s">
        <v>492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REACTORES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3">
      <c r="A7" s="2">
        <v>46066</v>
      </c>
      <c r="B7" s="1" t="s">
        <v>928</v>
      </c>
      <c r="C7" s="1" t="s">
        <v>929</v>
      </c>
      <c r="D7" s="111">
        <v>-54208000</v>
      </c>
      <c r="E7" s="1" t="s">
        <v>930</v>
      </c>
      <c r="F7" s="53">
        <v>1</v>
      </c>
      <c r="G7" s="1">
        <v>44800000</v>
      </c>
      <c r="H7" s="1" t="s">
        <v>511</v>
      </c>
      <c r="I7" s="1" t="s">
        <v>17</v>
      </c>
      <c r="J7" s="1" t="s">
        <v>157</v>
      </c>
      <c r="K7" s="1" t="s">
        <v>473</v>
      </c>
      <c r="L7" s="1" t="s">
        <v>156</v>
      </c>
      <c r="N7" s="1" t="s">
        <v>83</v>
      </c>
      <c r="O7" s="1" t="s">
        <v>492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DISPOSICIÓN FINAL RESIDUOS LIQUIDOS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3">
      <c r="A8" s="2">
        <v>46056</v>
      </c>
      <c r="B8" s="1" t="s">
        <v>928</v>
      </c>
      <c r="C8" s="1" t="s">
        <v>932</v>
      </c>
      <c r="D8" s="111">
        <v>-54208000</v>
      </c>
      <c r="E8" s="1" t="s">
        <v>933</v>
      </c>
      <c r="F8" s="53">
        <v>1</v>
      </c>
      <c r="G8" s="1">
        <v>44800000</v>
      </c>
      <c r="H8" s="1" t="s">
        <v>511</v>
      </c>
      <c r="I8" s="1" t="s">
        <v>17</v>
      </c>
      <c r="J8" s="1" t="s">
        <v>157</v>
      </c>
      <c r="K8" s="1" t="s">
        <v>473</v>
      </c>
      <c r="L8" s="1" t="s">
        <v>156</v>
      </c>
      <c r="N8" s="1" t="s">
        <v>83</v>
      </c>
      <c r="O8" s="1" t="s">
        <v>492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DISPOSICIÓN FINAL RESIDUOS LIQUIDOS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3">
      <c r="A9" s="2">
        <v>46081</v>
      </c>
      <c r="B9" s="1" t="s">
        <v>531</v>
      </c>
      <c r="C9" s="1" t="s">
        <v>782</v>
      </c>
      <c r="D9" s="111">
        <v>-42638250.799999997</v>
      </c>
      <c r="E9" s="1" t="s">
        <v>134</v>
      </c>
      <c r="F9" s="53">
        <v>35.020000000000003</v>
      </c>
      <c r="G9" s="1">
        <v>850</v>
      </c>
      <c r="H9" s="1" t="s">
        <v>135</v>
      </c>
      <c r="I9" s="1" t="s">
        <v>477</v>
      </c>
      <c r="J9" s="1" t="s">
        <v>137</v>
      </c>
      <c r="K9" s="1" t="s">
        <v>473</v>
      </c>
      <c r="L9" s="1" t="s">
        <v>138</v>
      </c>
      <c r="N9" s="1" t="s">
        <v>34</v>
      </c>
      <c r="O9" s="1" t="s">
        <v>492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EXPORTACION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3">
      <c r="A10" s="2">
        <v>46055</v>
      </c>
      <c r="B10" s="1" t="s">
        <v>974</v>
      </c>
      <c r="C10" s="1" t="s">
        <v>975</v>
      </c>
      <c r="D10" s="111">
        <v>-32228280</v>
      </c>
      <c r="E10" s="1" t="s">
        <v>976</v>
      </c>
      <c r="F10" s="53">
        <v>1</v>
      </c>
      <c r="G10" s="1">
        <v>32228280</v>
      </c>
      <c r="H10" s="1" t="s">
        <v>511</v>
      </c>
      <c r="I10" s="1" t="s">
        <v>17</v>
      </c>
      <c r="J10" s="1" t="s">
        <v>157</v>
      </c>
      <c r="K10" s="1" t="s">
        <v>473</v>
      </c>
      <c r="L10" s="1" t="s">
        <v>138</v>
      </c>
      <c r="N10" s="1" t="s">
        <v>83</v>
      </c>
      <c r="O10" s="1" t="s">
        <v>492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DISPOSICIÓN FINAL RESIDUOS LIQUIDOS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ht="43.2" x14ac:dyDescent="0.3">
      <c r="A11" s="2">
        <v>46063</v>
      </c>
      <c r="B11" s="1" t="s">
        <v>956</v>
      </c>
      <c r="C11" s="1" t="s">
        <v>957</v>
      </c>
      <c r="D11" s="111">
        <v>-30539109.550000001</v>
      </c>
      <c r="E11" s="3" t="s">
        <v>958</v>
      </c>
      <c r="F11" s="53">
        <v>1</v>
      </c>
      <c r="G11" s="1">
        <v>20913570.399999999</v>
      </c>
      <c r="H11" s="1" t="s">
        <v>511</v>
      </c>
      <c r="I11" s="1" t="s">
        <v>18</v>
      </c>
      <c r="J11" s="1" t="s">
        <v>137</v>
      </c>
      <c r="K11" s="1" t="s">
        <v>473</v>
      </c>
      <c r="L11" s="1" t="s">
        <v>138</v>
      </c>
      <c r="N11" s="1" t="s">
        <v>38</v>
      </c>
      <c r="O11" s="1" t="s">
        <v>492</v>
      </c>
      <c r="P11" s="1">
        <f>_xlfn.XLOOKUP(bbdd3[[#This Row],[CCO - SECTOR]],'cco '!$A:$A,'cco '!F:F,"CCO NO DEFINIDO")</f>
        <v>10</v>
      </c>
      <c r="Q1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3">
      <c r="A12" s="2">
        <v>46081</v>
      </c>
      <c r="B12" s="1" t="s">
        <v>677</v>
      </c>
      <c r="C12" s="1" t="s">
        <v>1150</v>
      </c>
      <c r="D12" s="111">
        <v>-24743492.25</v>
      </c>
      <c r="E12" s="1" t="s">
        <v>633</v>
      </c>
      <c r="F12" s="53">
        <v>692.61</v>
      </c>
      <c r="G12" s="1">
        <v>35725</v>
      </c>
      <c r="H12" s="1" t="s">
        <v>135</v>
      </c>
      <c r="I12" s="1" t="s">
        <v>13</v>
      </c>
      <c r="J12" s="1" t="s">
        <v>137</v>
      </c>
      <c r="K12" s="1" t="s">
        <v>473</v>
      </c>
      <c r="L12" s="1" t="s">
        <v>138</v>
      </c>
      <c r="N12" s="1" t="s">
        <v>34</v>
      </c>
      <c r="O12" s="1" t="s">
        <v>492</v>
      </c>
      <c r="P12" s="1">
        <f>_xlfn.XLOOKUP(bbdd3[[#This Row],[CCO - SECTOR]],'cco '!$A:$A,'cco '!F:F,"CCO NO DEFINIDO")</f>
        <v>1</v>
      </c>
      <c r="Q12" s="1" t="str">
        <f>_xlfn.XLOOKUP(bbdd3[[#This Row],[CCO - SECTOR]],'cco '!$A:$A,'cco '!I:I,"CCO NO DEFINIDO")</f>
        <v>EXPORTACION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3">
      <c r="A13" s="2">
        <v>46081</v>
      </c>
      <c r="B13" s="1" t="s">
        <v>536</v>
      </c>
      <c r="C13" s="1" t="s">
        <v>796</v>
      </c>
      <c r="D13" s="111">
        <v>-23997713.399999999</v>
      </c>
      <c r="E13" s="1" t="s">
        <v>809</v>
      </c>
      <c r="F13" s="53">
        <v>33.506999999999998</v>
      </c>
      <c r="G13" s="1">
        <v>500</v>
      </c>
      <c r="H13" s="1" t="s">
        <v>135</v>
      </c>
      <c r="I13" s="1" t="s">
        <v>477</v>
      </c>
      <c r="J13" s="1" t="s">
        <v>137</v>
      </c>
      <c r="K13" s="1" t="s">
        <v>473</v>
      </c>
      <c r="L13" s="1" t="s">
        <v>138</v>
      </c>
      <c r="N13" s="1" t="s">
        <v>43</v>
      </c>
      <c r="O13" s="1" t="s">
        <v>494</v>
      </c>
      <c r="P13" s="1">
        <f>_xlfn.XLOOKUP(bbdd3[[#This Row],[CCO - SECTOR]],'cco '!$A:$A,'cco '!F:F,"CCO NO DEFINIDO")</f>
        <v>1</v>
      </c>
      <c r="Q13" s="1" t="str">
        <f>_xlfn.XLOOKUP(bbdd3[[#This Row],[CCO - SECTOR]],'cco '!$A:$A,'cco '!I:I,"CCO NO DEFINIDO")</f>
        <v>BACHAS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3">
      <c r="A14" s="2">
        <v>46081</v>
      </c>
      <c r="B14" s="1" t="s">
        <v>678</v>
      </c>
      <c r="C14" s="1" t="s">
        <v>1154</v>
      </c>
      <c r="D14" s="111">
        <v>-19676907.447999999</v>
      </c>
      <c r="E14" s="1" t="s">
        <v>812</v>
      </c>
      <c r="F14" s="53">
        <v>1616.12</v>
      </c>
      <c r="G14" s="1">
        <v>8.5</v>
      </c>
      <c r="H14" s="1" t="s">
        <v>511</v>
      </c>
      <c r="I14" s="1" t="s">
        <v>10</v>
      </c>
      <c r="J14" s="1" t="s">
        <v>137</v>
      </c>
      <c r="K14" s="1" t="s">
        <v>473</v>
      </c>
      <c r="L14" s="1" t="s">
        <v>138</v>
      </c>
      <c r="N14" s="1" t="s">
        <v>34</v>
      </c>
      <c r="O14" s="1" t="s">
        <v>492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EXPORTACION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3">
      <c r="A15" s="2">
        <v>46081</v>
      </c>
      <c r="B15" s="1" t="s">
        <v>531</v>
      </c>
      <c r="C15" s="1" t="s">
        <v>786</v>
      </c>
      <c r="D15" s="111">
        <v>-18422382.879999999</v>
      </c>
      <c r="E15" s="1" t="s">
        <v>140</v>
      </c>
      <c r="F15" s="53">
        <v>17.38</v>
      </c>
      <c r="G15" s="1">
        <v>740</v>
      </c>
      <c r="H15" s="1" t="s">
        <v>135</v>
      </c>
      <c r="I15" s="1" t="s">
        <v>477</v>
      </c>
      <c r="J15" s="1" t="s">
        <v>137</v>
      </c>
      <c r="K15" s="1" t="s">
        <v>473</v>
      </c>
      <c r="L15" s="1" t="s">
        <v>138</v>
      </c>
      <c r="N15" s="1" t="s">
        <v>34</v>
      </c>
      <c r="O15" s="1" t="s">
        <v>492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EXPORTACION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3">
      <c r="A16" s="2">
        <v>46081</v>
      </c>
      <c r="B16" s="1" t="s">
        <v>668</v>
      </c>
      <c r="C16" s="1" t="s">
        <v>767</v>
      </c>
      <c r="D16" s="111">
        <v>-17799734.403000001</v>
      </c>
      <c r="E16" s="1" t="s">
        <v>669</v>
      </c>
      <c r="F16" s="53">
        <v>27393.9</v>
      </c>
      <c r="G16" s="1">
        <v>649.77</v>
      </c>
      <c r="H16" s="1" t="s">
        <v>145</v>
      </c>
      <c r="I16" s="1" t="s">
        <v>18</v>
      </c>
      <c r="J16" s="1" t="s">
        <v>137</v>
      </c>
      <c r="K16" s="1" t="s">
        <v>473</v>
      </c>
      <c r="L16" s="1" t="s">
        <v>138</v>
      </c>
      <c r="N16" s="1" t="s">
        <v>45</v>
      </c>
      <c r="O16" s="1" t="s">
        <v>492</v>
      </c>
      <c r="P16" s="1">
        <f>_xlfn.XLOOKUP(bbdd3[[#This Row],[CCO - SECTOR]],'cco '!$A:$A,'cco '!F:F,"CCO NO DEFINIDO")</f>
        <v>1</v>
      </c>
      <c r="Q16" s="1" t="str">
        <f>_xlfn.XLOOKUP(bbdd3[[#This Row],[CCO - SECTOR]],'cco '!$A:$A,'cco '!I:I,"CCO NO DEFINIDO")</f>
        <v>REACTORES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3">
      <c r="A17" s="2">
        <v>46081</v>
      </c>
      <c r="B17" s="1" t="s">
        <v>536</v>
      </c>
      <c r="C17" s="1" t="s">
        <v>797</v>
      </c>
      <c r="D17" s="111">
        <v>-16472600</v>
      </c>
      <c r="E17" s="1" t="s">
        <v>143</v>
      </c>
      <c r="F17" s="53">
        <v>23</v>
      </c>
      <c r="G17" s="1">
        <v>500</v>
      </c>
      <c r="H17" s="1" t="s">
        <v>145</v>
      </c>
      <c r="I17" s="1" t="s">
        <v>477</v>
      </c>
      <c r="J17" s="1" t="s">
        <v>137</v>
      </c>
      <c r="K17" s="1" t="s">
        <v>473</v>
      </c>
      <c r="L17" s="1" t="s">
        <v>138</v>
      </c>
      <c r="N17" s="1" t="s">
        <v>43</v>
      </c>
      <c r="O17" s="1" t="s">
        <v>494</v>
      </c>
      <c r="P17" s="1">
        <f>_xlfn.XLOOKUP(bbdd3[[#This Row],[CCO - SECTOR]],'cco '!$A:$A,'cco '!F:F,"CCO NO DEFINIDO")</f>
        <v>1</v>
      </c>
      <c r="Q17" s="1" t="str">
        <f>_xlfn.XLOOKUP(bbdd3[[#This Row],[CCO - SECTOR]],'cco '!$A:$A,'cco '!I:I,"CCO NO DEFINIDO")</f>
        <v>BACHAS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ht="72" x14ac:dyDescent="0.3">
      <c r="A18" s="2">
        <v>46059</v>
      </c>
      <c r="B18" s="1" t="s">
        <v>854</v>
      </c>
      <c r="C18" s="1" t="s">
        <v>862</v>
      </c>
      <c r="D18" s="111">
        <v>-11030401.380000001</v>
      </c>
      <c r="E18" s="4" t="s">
        <v>863</v>
      </c>
      <c r="F18" s="53">
        <v>1</v>
      </c>
      <c r="G18" s="1">
        <v>9116034.1999999993</v>
      </c>
      <c r="H18" s="1" t="s">
        <v>511</v>
      </c>
      <c r="I18" s="1" t="s">
        <v>17</v>
      </c>
      <c r="J18" s="1" t="s">
        <v>157</v>
      </c>
      <c r="K18" s="1" t="s">
        <v>473</v>
      </c>
      <c r="L18" s="1" t="s">
        <v>138</v>
      </c>
      <c r="N18" s="1" t="s">
        <v>43</v>
      </c>
      <c r="O18" s="1" t="s">
        <v>492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BACHAS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3">
      <c r="A19" s="2">
        <v>46081</v>
      </c>
      <c r="B19" s="1" t="s">
        <v>444</v>
      </c>
      <c r="C19" s="1" t="s">
        <v>558</v>
      </c>
      <c r="D19" s="111">
        <v>-10890280.277100001</v>
      </c>
      <c r="E19" s="1" t="s">
        <v>323</v>
      </c>
      <c r="F19" s="53">
        <v>1</v>
      </c>
      <c r="G19" s="1">
        <v>10890280.277121952</v>
      </c>
      <c r="H19" s="1" t="s">
        <v>480</v>
      </c>
      <c r="I19" s="1" t="s">
        <v>9</v>
      </c>
      <c r="J19" s="1" t="s">
        <v>137</v>
      </c>
      <c r="N19" s="1" t="s">
        <v>321</v>
      </c>
      <c r="O19" s="1" t="s">
        <v>492</v>
      </c>
      <c r="P19" s="1">
        <f>_xlfn.XLOOKUP(bbdd3[[#This Row],[CCO - SECTOR]],'cco '!$A:$A,'cco '!F:F,"CCO NO DEFINIDO")</f>
        <v>10</v>
      </c>
      <c r="Q1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3">
      <c r="A20" s="2">
        <v>46081</v>
      </c>
      <c r="B20" s="1" t="s">
        <v>444</v>
      </c>
      <c r="C20" s="1" t="s">
        <v>556</v>
      </c>
      <c r="D20" s="111">
        <v>-8861694.2654999997</v>
      </c>
      <c r="E20" s="1" t="s">
        <v>323</v>
      </c>
      <c r="F20" s="53">
        <v>1</v>
      </c>
      <c r="G20" s="1">
        <v>8861694.265521951</v>
      </c>
      <c r="H20" s="1" t="s">
        <v>480</v>
      </c>
      <c r="I20" s="1" t="s">
        <v>9</v>
      </c>
      <c r="J20" s="1" t="s">
        <v>137</v>
      </c>
      <c r="N20" s="1" t="s">
        <v>321</v>
      </c>
      <c r="O20" s="1" t="s">
        <v>492</v>
      </c>
      <c r="P20" s="1">
        <f>_xlfn.XLOOKUP(bbdd3[[#This Row],[CCO - SECTOR]],'cco '!$A:$A,'cco '!F:F,"CCO NO DEFINIDO")</f>
        <v>10</v>
      </c>
      <c r="Q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3">
      <c r="A21" s="2">
        <v>46072</v>
      </c>
      <c r="B21" s="1" t="s">
        <v>917</v>
      </c>
      <c r="C21" s="1" t="s">
        <v>918</v>
      </c>
      <c r="D21" s="111">
        <v>-7763698.7999999998</v>
      </c>
      <c r="E21" s="1" t="s">
        <v>919</v>
      </c>
      <c r="F21" s="53">
        <v>1</v>
      </c>
      <c r="G21" s="1">
        <v>6416280</v>
      </c>
      <c r="H21" s="1" t="s">
        <v>511</v>
      </c>
      <c r="I21" s="1" t="s">
        <v>17</v>
      </c>
      <c r="J21" s="1" t="s">
        <v>157</v>
      </c>
      <c r="K21" s="1" t="s">
        <v>473</v>
      </c>
      <c r="L21" s="1" t="s">
        <v>156</v>
      </c>
      <c r="N21" s="1" t="s">
        <v>83</v>
      </c>
      <c r="O21" s="1" t="s">
        <v>494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DISPOSICIÓN FINAL RESIDUOS LIQUIDOS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3">
      <c r="A22" s="2">
        <v>46081</v>
      </c>
      <c r="B22" s="1" t="s">
        <v>664</v>
      </c>
      <c r="C22" s="1" t="s">
        <v>771</v>
      </c>
      <c r="D22" s="111">
        <v>-7070374</v>
      </c>
      <c r="E22" s="1" t="s">
        <v>665</v>
      </c>
      <c r="F22" s="53">
        <v>4031</v>
      </c>
      <c r="G22" s="1">
        <v>1754</v>
      </c>
      <c r="H22" s="1" t="s">
        <v>144</v>
      </c>
      <c r="I22" s="1" t="s">
        <v>18</v>
      </c>
      <c r="J22" s="1" t="s">
        <v>137</v>
      </c>
      <c r="K22" s="1" t="s">
        <v>473</v>
      </c>
      <c r="L22" s="1" t="s">
        <v>138</v>
      </c>
      <c r="N22" s="1" t="s">
        <v>35</v>
      </c>
      <c r="O22" s="1" t="s">
        <v>492</v>
      </c>
      <c r="P22" s="1">
        <f>_xlfn.XLOOKUP(bbdd3[[#This Row],[CCO - SECTOR]],'cco '!$A:$A,'cco '!F:F,"CCO NO DEFINIDO")</f>
        <v>10</v>
      </c>
      <c r="Q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3">
      <c r="A23" s="2">
        <v>46081</v>
      </c>
      <c r="B23" s="1" t="s">
        <v>444</v>
      </c>
      <c r="C23" s="1" t="s">
        <v>580</v>
      </c>
      <c r="D23" s="111">
        <v>-6116414.8510999996</v>
      </c>
      <c r="E23" s="1" t="s">
        <v>391</v>
      </c>
      <c r="F23" s="53">
        <v>1</v>
      </c>
      <c r="G23" s="1">
        <v>6116414.8511219509</v>
      </c>
      <c r="H23" s="1" t="s">
        <v>480</v>
      </c>
      <c r="I23" s="1" t="s">
        <v>9</v>
      </c>
      <c r="J23" s="1" t="s">
        <v>137</v>
      </c>
      <c r="N23" s="1" t="s">
        <v>389</v>
      </c>
      <c r="O23" s="1" t="s">
        <v>492</v>
      </c>
      <c r="P23" s="1">
        <f>_xlfn.XLOOKUP(bbdd3[[#This Row],[CCO - SECTOR]],'cco '!$A:$A,'cco '!F:F,"CCO NO DEFINIDO")</f>
        <v>10</v>
      </c>
      <c r="Q2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3">
      <c r="A24" s="2">
        <v>46081</v>
      </c>
      <c r="B24" s="1" t="s">
        <v>444</v>
      </c>
      <c r="C24" s="1" t="s">
        <v>591</v>
      </c>
      <c r="D24" s="111">
        <v>-6032968.3777000001</v>
      </c>
      <c r="E24" s="1" t="s">
        <v>164</v>
      </c>
      <c r="F24" s="53">
        <v>1</v>
      </c>
      <c r="G24" s="1">
        <v>6032968.3777335901</v>
      </c>
      <c r="H24" s="1" t="s">
        <v>480</v>
      </c>
      <c r="I24" s="1" t="s">
        <v>9</v>
      </c>
      <c r="J24" s="1" t="s">
        <v>137</v>
      </c>
      <c r="N24" s="1" t="s">
        <v>32</v>
      </c>
      <c r="O24" s="1" t="s">
        <v>494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3">
      <c r="A25" s="2">
        <v>46077</v>
      </c>
      <c r="B25" s="1" t="s">
        <v>1091</v>
      </c>
      <c r="C25" s="1" t="s">
        <v>1092</v>
      </c>
      <c r="D25" s="111">
        <v>-5693050</v>
      </c>
      <c r="E25" s="1" t="s">
        <v>1093</v>
      </c>
      <c r="F25" s="53">
        <v>5</v>
      </c>
      <c r="G25" s="1">
        <v>500000</v>
      </c>
      <c r="H25" s="1" t="s">
        <v>511</v>
      </c>
      <c r="I25" s="1" t="s">
        <v>10</v>
      </c>
      <c r="J25" s="1" t="s">
        <v>137</v>
      </c>
      <c r="K25" s="1" t="s">
        <v>473</v>
      </c>
      <c r="L25" s="1" t="s">
        <v>138</v>
      </c>
      <c r="N25" s="1" t="s">
        <v>34</v>
      </c>
      <c r="O25" s="1" t="s">
        <v>492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EXPORTACION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3">
      <c r="A26" s="2">
        <v>46072</v>
      </c>
      <c r="B26" s="1" t="s">
        <v>1006</v>
      </c>
      <c r="C26" s="1" t="s">
        <v>1012</v>
      </c>
      <c r="D26" s="111">
        <v>-5525707.96</v>
      </c>
      <c r="E26" s="1" t="s">
        <v>1013</v>
      </c>
      <c r="F26" s="53">
        <v>1</v>
      </c>
      <c r="G26" s="1">
        <v>4566700.79</v>
      </c>
      <c r="H26" s="1" t="s">
        <v>511</v>
      </c>
      <c r="I26" s="1" t="s">
        <v>17</v>
      </c>
      <c r="J26" s="1" t="s">
        <v>157</v>
      </c>
      <c r="K26" s="1" t="s">
        <v>473</v>
      </c>
      <c r="L26" s="1" t="s">
        <v>138</v>
      </c>
      <c r="N26" s="1" t="s">
        <v>43</v>
      </c>
      <c r="O26" s="1" t="s">
        <v>492</v>
      </c>
      <c r="P26" s="1">
        <f>_xlfn.XLOOKUP(bbdd3[[#This Row],[CCO - SECTOR]],'cco '!$A:$A,'cco '!F:F,"CCO NO DEFINIDO")</f>
        <v>1</v>
      </c>
      <c r="Q26" s="1" t="str">
        <f>_xlfn.XLOOKUP(bbdd3[[#This Row],[CCO - SECTOR]],'cco '!$A:$A,'cco '!I:I,"CCO NO DEFINIDO")</f>
        <v>BACHAS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3">
      <c r="A27" s="2">
        <v>46081</v>
      </c>
      <c r="B27" s="1" t="s">
        <v>668</v>
      </c>
      <c r="C27" s="1" t="s">
        <v>768</v>
      </c>
      <c r="D27" s="111">
        <v>-5458221.7470000004</v>
      </c>
      <c r="E27" s="1" t="s">
        <v>669</v>
      </c>
      <c r="F27" s="53">
        <v>8410.2029999999995</v>
      </c>
      <c r="G27" s="1">
        <v>649</v>
      </c>
      <c r="H27" s="1" t="s">
        <v>145</v>
      </c>
      <c r="I27" s="1" t="s">
        <v>18</v>
      </c>
      <c r="J27" s="1" t="s">
        <v>137</v>
      </c>
      <c r="K27" s="1" t="s">
        <v>473</v>
      </c>
      <c r="L27" s="1" t="s">
        <v>138</v>
      </c>
      <c r="N27" s="1" t="s">
        <v>43</v>
      </c>
      <c r="O27" s="1" t="s">
        <v>492</v>
      </c>
      <c r="P27" s="1">
        <f>_xlfn.XLOOKUP(bbdd3[[#This Row],[CCO - SECTOR]],'cco '!$A:$A,'cco '!F:F,"CCO NO DEFINIDO")</f>
        <v>1</v>
      </c>
      <c r="Q27" s="1" t="str">
        <f>_xlfn.XLOOKUP(bbdd3[[#This Row],[CCO - SECTOR]],'cco '!$A:$A,'cco '!I:I,"CCO NO DEFINIDO")</f>
        <v>BACHAS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3">
      <c r="A28" s="2">
        <v>46081</v>
      </c>
      <c r="B28" s="1" t="s">
        <v>20</v>
      </c>
      <c r="C28" s="1" t="s">
        <v>799</v>
      </c>
      <c r="D28" s="111">
        <v>-5039229.71</v>
      </c>
      <c r="E28" s="1" t="s">
        <v>20</v>
      </c>
      <c r="F28" s="53">
        <v>1</v>
      </c>
      <c r="G28" s="1">
        <v>5039229.71</v>
      </c>
      <c r="H28" s="1" t="s">
        <v>511</v>
      </c>
      <c r="I28" s="1" t="s">
        <v>20</v>
      </c>
      <c r="J28" s="1" t="s">
        <v>137</v>
      </c>
      <c r="K28" s="1" t="s">
        <v>473</v>
      </c>
      <c r="L28" s="1" t="s">
        <v>156</v>
      </c>
      <c r="N28" s="1" t="s">
        <v>35</v>
      </c>
      <c r="O28" s="1" t="s">
        <v>494</v>
      </c>
      <c r="P28" s="1">
        <f>_xlfn.XLOOKUP(bbdd3[[#This Row],[CCO - SECTOR]],'cco '!$A:$A,'cco '!F:F,"CCO NO DEFINIDO")</f>
        <v>10</v>
      </c>
      <c r="Q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3">
      <c r="A29" s="2">
        <v>46081</v>
      </c>
      <c r="B29" s="1" t="s">
        <v>444</v>
      </c>
      <c r="C29" s="1" t="s">
        <v>756</v>
      </c>
      <c r="D29" s="111">
        <v>-4660516.9825999998</v>
      </c>
      <c r="E29" s="1" t="s">
        <v>50</v>
      </c>
      <c r="F29" s="53">
        <v>1</v>
      </c>
      <c r="G29" s="1">
        <v>4660516.9826335898</v>
      </c>
      <c r="H29" s="1" t="s">
        <v>480</v>
      </c>
      <c r="I29" s="1" t="s">
        <v>9</v>
      </c>
      <c r="J29" s="1" t="s">
        <v>137</v>
      </c>
      <c r="N29" s="1" t="s">
        <v>39</v>
      </c>
      <c r="O29" s="1" t="s">
        <v>493</v>
      </c>
      <c r="P29" s="1">
        <f>_xlfn.XLOOKUP(bbdd3[[#This Row],[CCO - SECTOR]],'cco '!$A:$A,'cco '!F:F,"CCO NO DEFINIDO")</f>
        <v>1</v>
      </c>
      <c r="Q29" s="1" t="str">
        <f>_xlfn.XLOOKUP(bbdd3[[#This Row],[CCO - SECTOR]],'cco '!$A:$A,'cco '!I:I,"CCO NO DEFINIDO")</f>
        <v>NFU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3">
      <c r="A30" s="2">
        <v>46081</v>
      </c>
      <c r="B30" s="1" t="s">
        <v>444</v>
      </c>
      <c r="C30" s="1" t="s">
        <v>579</v>
      </c>
      <c r="D30" s="111">
        <v>-4555960.8767999997</v>
      </c>
      <c r="E30" s="1" t="s">
        <v>391</v>
      </c>
      <c r="F30" s="53">
        <v>1</v>
      </c>
      <c r="G30" s="1">
        <v>4555960.8767735902</v>
      </c>
      <c r="H30" s="1" t="s">
        <v>480</v>
      </c>
      <c r="I30" s="1" t="s">
        <v>9</v>
      </c>
      <c r="J30" s="1" t="s">
        <v>137</v>
      </c>
      <c r="N30" s="1" t="s">
        <v>389</v>
      </c>
      <c r="O30" s="1" t="s">
        <v>492</v>
      </c>
      <c r="P30" s="1">
        <f>_xlfn.XLOOKUP(bbdd3[[#This Row],[CCO - SECTOR]],'cco '!$A:$A,'cco '!F:F,"CCO NO DEFINIDO")</f>
        <v>10</v>
      </c>
      <c r="Q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3">
      <c r="A31" s="2">
        <v>46081</v>
      </c>
      <c r="B31" s="1" t="s">
        <v>444</v>
      </c>
      <c r="C31" s="1" t="s">
        <v>557</v>
      </c>
      <c r="D31" s="111">
        <v>-4207865.3958000001</v>
      </c>
      <c r="E31" s="1" t="s">
        <v>323</v>
      </c>
      <c r="F31" s="53">
        <v>1</v>
      </c>
      <c r="G31" s="1">
        <v>4207865.3958219513</v>
      </c>
      <c r="H31" s="1" t="s">
        <v>480</v>
      </c>
      <c r="I31" s="1" t="s">
        <v>9</v>
      </c>
      <c r="J31" s="1" t="s">
        <v>137</v>
      </c>
      <c r="N31" s="1" t="s">
        <v>321</v>
      </c>
      <c r="O31" s="1" t="s">
        <v>492</v>
      </c>
      <c r="P31" s="1">
        <f>_xlfn.XLOOKUP(bbdd3[[#This Row],[CCO - SECTOR]],'cco '!$A:$A,'cco '!F:F,"CCO NO DEFINIDO")</f>
        <v>10</v>
      </c>
      <c r="Q3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3">
      <c r="A32" s="2">
        <v>46081</v>
      </c>
      <c r="B32" s="1" t="s">
        <v>444</v>
      </c>
      <c r="C32" s="1" t="s">
        <v>484</v>
      </c>
      <c r="D32" s="111">
        <v>-4107684.4304</v>
      </c>
      <c r="E32" s="1" t="s">
        <v>179</v>
      </c>
      <c r="F32" s="53">
        <v>1</v>
      </c>
      <c r="G32" s="1">
        <v>4107684.4303797474</v>
      </c>
      <c r="H32" s="1" t="s">
        <v>480</v>
      </c>
      <c r="I32" s="1" t="s">
        <v>9</v>
      </c>
      <c r="J32" s="1" t="s">
        <v>137</v>
      </c>
      <c r="N32" s="1" t="s">
        <v>360</v>
      </c>
      <c r="O32" s="1" t="s">
        <v>492</v>
      </c>
      <c r="P32" s="1">
        <f>_xlfn.XLOOKUP(bbdd3[[#This Row],[CCO - SECTOR]],'cco '!$A:$A,'cco '!F:F,"CCO NO DEFINIDO")</f>
        <v>10</v>
      </c>
      <c r="Q3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3">
      <c r="A33" s="2">
        <v>46072</v>
      </c>
      <c r="B33" s="1" t="s">
        <v>877</v>
      </c>
      <c r="C33" s="1" t="s">
        <v>880</v>
      </c>
      <c r="D33" s="111">
        <v>-4000000</v>
      </c>
      <c r="E33" s="1" t="s">
        <v>881</v>
      </c>
      <c r="F33" s="53">
        <v>1</v>
      </c>
      <c r="G33" s="1">
        <v>4000000</v>
      </c>
      <c r="H33" s="1" t="s">
        <v>511</v>
      </c>
      <c r="I33" s="1" t="s">
        <v>17</v>
      </c>
      <c r="J33" s="1" t="s">
        <v>157</v>
      </c>
      <c r="K33" s="1" t="s">
        <v>473</v>
      </c>
      <c r="L33" s="1" t="s">
        <v>156</v>
      </c>
      <c r="N33" s="1" t="s">
        <v>43</v>
      </c>
      <c r="O33" s="1" t="s">
        <v>494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BACHAS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3">
      <c r="A34" s="2">
        <v>46081</v>
      </c>
      <c r="B34" s="1" t="s">
        <v>444</v>
      </c>
      <c r="C34" s="1" t="s">
        <v>581</v>
      </c>
      <c r="D34" s="111">
        <v>-3780940.6891000001</v>
      </c>
      <c r="E34" s="1" t="s">
        <v>187</v>
      </c>
      <c r="F34" s="53">
        <v>1</v>
      </c>
      <c r="G34" s="1">
        <v>3780940.6890735906</v>
      </c>
      <c r="H34" s="1" t="s">
        <v>480</v>
      </c>
      <c r="I34" s="1" t="s">
        <v>9</v>
      </c>
      <c r="J34" s="1" t="s">
        <v>137</v>
      </c>
      <c r="N34" s="1" t="s">
        <v>32</v>
      </c>
      <c r="O34" s="1" t="s">
        <v>494</v>
      </c>
      <c r="P34" s="1">
        <f>_xlfn.XLOOKUP(bbdd3[[#This Row],[CCO - SECTOR]],'cco '!$A:$A,'cco '!F:F,"CCO NO DEFINIDO")</f>
        <v>10</v>
      </c>
      <c r="Q3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3">
      <c r="A35" s="2">
        <v>46081</v>
      </c>
      <c r="B35" s="1" t="s">
        <v>444</v>
      </c>
      <c r="C35" s="1" t="s">
        <v>565</v>
      </c>
      <c r="D35" s="111">
        <v>-3671564.7894000001</v>
      </c>
      <c r="E35" s="1" t="s">
        <v>166</v>
      </c>
      <c r="F35" s="53">
        <v>1</v>
      </c>
      <c r="G35" s="1">
        <v>3671564.78941359</v>
      </c>
      <c r="H35" s="1" t="s">
        <v>480</v>
      </c>
      <c r="I35" s="1" t="s">
        <v>9</v>
      </c>
      <c r="J35" s="1" t="s">
        <v>137</v>
      </c>
      <c r="N35" s="1" t="s">
        <v>379</v>
      </c>
      <c r="O35" s="1" t="s">
        <v>494</v>
      </c>
      <c r="P35" s="1">
        <f>_xlfn.XLOOKUP(bbdd3[[#This Row],[CCO - SECTOR]],'cco '!$A:$A,'cco '!F:F,"CCO NO DEFINIDO")</f>
        <v>10</v>
      </c>
      <c r="Q3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3">
      <c r="A36" s="141">
        <v>46056</v>
      </c>
      <c r="B36" s="1" t="s">
        <v>965</v>
      </c>
      <c r="C36" s="1" t="s">
        <v>966</v>
      </c>
      <c r="D36" s="111">
        <v>-3455620.34</v>
      </c>
      <c r="E36" s="1" t="s">
        <v>967</v>
      </c>
      <c r="F36" s="142">
        <v>3969.24</v>
      </c>
      <c r="G36" s="1">
        <v>870.6</v>
      </c>
      <c r="H36" s="1" t="s">
        <v>511</v>
      </c>
      <c r="I36" s="1" t="s">
        <v>10</v>
      </c>
      <c r="J36" s="1" t="s">
        <v>137</v>
      </c>
      <c r="K36" s="1" t="s">
        <v>473</v>
      </c>
      <c r="L36" s="1" t="s">
        <v>138</v>
      </c>
      <c r="N36" s="1" t="s">
        <v>34</v>
      </c>
      <c r="O36" s="1" t="s">
        <v>492</v>
      </c>
      <c r="P36" s="1">
        <f>_xlfn.XLOOKUP(bbdd3[[#This Row],[CCO - SECTOR]],'cco '!$A:$A,'cco '!F:F,"CCO NO DEFINIDO")</f>
        <v>1</v>
      </c>
      <c r="Q36" s="1" t="str">
        <f>_xlfn.XLOOKUP(bbdd3[[#This Row],[CCO - SECTOR]],'cco '!$A:$A,'cco '!I:I,"CCO NO DEFINIDO")</f>
        <v>EXPORTACION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3">
      <c r="A37" s="2">
        <v>46081</v>
      </c>
      <c r="B37" s="1" t="s">
        <v>444</v>
      </c>
      <c r="C37" s="1" t="s">
        <v>569</v>
      </c>
      <c r="D37" s="111">
        <v>-3415916.0836999998</v>
      </c>
      <c r="E37" s="1" t="s">
        <v>168</v>
      </c>
      <c r="F37" s="53">
        <v>1</v>
      </c>
      <c r="G37" s="1">
        <v>3415916.0836735903</v>
      </c>
      <c r="H37" s="1" t="s">
        <v>480</v>
      </c>
      <c r="I37" s="1" t="s">
        <v>9</v>
      </c>
      <c r="J37" s="1" t="s">
        <v>137</v>
      </c>
      <c r="N37" s="1" t="s">
        <v>332</v>
      </c>
      <c r="O37" s="1" t="s">
        <v>494</v>
      </c>
      <c r="P37" s="1">
        <f>_xlfn.XLOOKUP(bbdd3[[#This Row],[CCO - SECTOR]],'cco '!$A:$A,'cco '!F:F,"CCO NO DEFINIDO")</f>
        <v>6</v>
      </c>
      <c r="Q37" s="1" t="str">
        <f>_xlfn.XLOOKUP(bbdd3[[#This Row],[CCO - SECTOR]],'cco '!$A:$A,'cco '!I:I,"CCO NO DEFINIDO")</f>
        <v>BACHAS, DISPOSICION FINAL DE R. LIQUIDOS, EXPORTACION, NFU, PILETAS, REACTORES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3">
      <c r="A38" s="2">
        <v>46081</v>
      </c>
      <c r="B38" s="1" t="s">
        <v>444</v>
      </c>
      <c r="C38" s="1" t="s">
        <v>485</v>
      </c>
      <c r="D38" s="111">
        <v>-3387545.4304</v>
      </c>
      <c r="E38" s="1" t="s">
        <v>164</v>
      </c>
      <c r="F38" s="53">
        <v>1</v>
      </c>
      <c r="G38" s="1">
        <v>3387545.4303797469</v>
      </c>
      <c r="H38" s="1" t="s">
        <v>480</v>
      </c>
      <c r="I38" s="1" t="s">
        <v>9</v>
      </c>
      <c r="J38" s="1" t="s">
        <v>137</v>
      </c>
      <c r="N38" s="1" t="s">
        <v>32</v>
      </c>
      <c r="O38" s="1" t="s">
        <v>494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3">
      <c r="A39" s="2">
        <v>46081</v>
      </c>
      <c r="B39" s="1" t="s">
        <v>664</v>
      </c>
      <c r="C39" s="1" t="s">
        <v>773</v>
      </c>
      <c r="D39" s="111">
        <v>-3363750</v>
      </c>
      <c r="E39" s="1" t="s">
        <v>667</v>
      </c>
      <c r="F39" s="53">
        <v>2250</v>
      </c>
      <c r="G39" s="1">
        <v>1495</v>
      </c>
      <c r="H39" s="1" t="s">
        <v>144</v>
      </c>
      <c r="I39" s="1" t="s">
        <v>18</v>
      </c>
      <c r="J39" s="1" t="s">
        <v>137</v>
      </c>
      <c r="K39" s="1" t="s">
        <v>473</v>
      </c>
      <c r="L39" s="1" t="s">
        <v>138</v>
      </c>
      <c r="N39" s="1" t="s">
        <v>40</v>
      </c>
      <c r="O39" s="1" t="s">
        <v>494</v>
      </c>
      <c r="P39" s="1">
        <f>_xlfn.XLOOKUP(bbdd3[[#This Row],[CCO - SECTOR]],'cco '!$A:$A,'cco '!F:F,"CCO NO DEFINIDO")</f>
        <v>1</v>
      </c>
      <c r="Q39" s="1" t="str">
        <f>_xlfn.XLOOKUP(bbdd3[[#This Row],[CCO - SECTOR]],'cco '!$A:$A,'cco '!I:I,"CCO NO DEFINIDO")</f>
        <v>PILETAS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3">
      <c r="A40" s="2">
        <v>46081</v>
      </c>
      <c r="B40" s="1" t="s">
        <v>444</v>
      </c>
      <c r="C40" s="1" t="s">
        <v>427</v>
      </c>
      <c r="D40" s="111">
        <v>-3349666.3095999998</v>
      </c>
      <c r="E40" s="4" t="s">
        <v>391</v>
      </c>
      <c r="F40" s="53">
        <v>1</v>
      </c>
      <c r="G40" s="1">
        <v>3349666.3095735903</v>
      </c>
      <c r="H40" s="1" t="s">
        <v>480</v>
      </c>
      <c r="I40" s="1" t="s">
        <v>9</v>
      </c>
      <c r="J40" s="1" t="s">
        <v>137</v>
      </c>
      <c r="N40" s="1" t="s">
        <v>389</v>
      </c>
      <c r="O40" s="1" t="s">
        <v>494</v>
      </c>
      <c r="P40" s="1">
        <f>_xlfn.XLOOKUP(bbdd3[[#This Row],[CCO - SECTOR]],'cco '!$A:$A,'cco '!F:F,"CCO NO DEFINIDO")</f>
        <v>10</v>
      </c>
      <c r="Q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3">
      <c r="A41" s="2">
        <v>46081</v>
      </c>
      <c r="B41" s="1" t="s">
        <v>444</v>
      </c>
      <c r="C41" s="1" t="s">
        <v>553</v>
      </c>
      <c r="D41" s="111">
        <v>-3167989.9956999999</v>
      </c>
      <c r="E41" s="1" t="s">
        <v>164</v>
      </c>
      <c r="F41" s="53">
        <v>1</v>
      </c>
      <c r="G41" s="1">
        <v>3167989.99569359</v>
      </c>
      <c r="H41" s="1" t="s">
        <v>480</v>
      </c>
      <c r="I41" s="1" t="s">
        <v>9</v>
      </c>
      <c r="J41" s="1" t="s">
        <v>137</v>
      </c>
      <c r="N41" s="1" t="s">
        <v>32</v>
      </c>
      <c r="O41" s="1" t="s">
        <v>493</v>
      </c>
      <c r="P41" s="1">
        <f>_xlfn.XLOOKUP(bbdd3[[#This Row],[CCO - SECTOR]],'cco '!$A:$A,'cco '!F:F,"CCO NO DEFINIDO")</f>
        <v>10</v>
      </c>
      <c r="Q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3">
      <c r="A42" s="2">
        <v>46081</v>
      </c>
      <c r="B42" s="1" t="s">
        <v>444</v>
      </c>
      <c r="C42" s="1" t="s">
        <v>425</v>
      </c>
      <c r="D42" s="111">
        <v>-3102992.2573000002</v>
      </c>
      <c r="E42" s="3" t="s">
        <v>164</v>
      </c>
      <c r="F42" s="53">
        <v>1</v>
      </c>
      <c r="G42" s="1">
        <v>3102992.2572935899</v>
      </c>
      <c r="H42" s="1" t="s">
        <v>480</v>
      </c>
      <c r="I42" s="1" t="s">
        <v>9</v>
      </c>
      <c r="J42" s="1" t="s">
        <v>137</v>
      </c>
      <c r="N42" s="1" t="s">
        <v>32</v>
      </c>
      <c r="O42" s="1" t="s">
        <v>494</v>
      </c>
      <c r="P42" s="1">
        <f>_xlfn.XLOOKUP(bbdd3[[#This Row],[CCO - SECTOR]],'cco '!$A:$A,'cco '!F:F,"CCO NO DEFINIDO")</f>
        <v>10</v>
      </c>
      <c r="Q4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3">
      <c r="A43" s="2">
        <v>46081</v>
      </c>
      <c r="B43" s="1" t="s">
        <v>444</v>
      </c>
      <c r="C43" s="1" t="s">
        <v>430</v>
      </c>
      <c r="D43" s="111">
        <v>-3096266.9007000001</v>
      </c>
      <c r="E43" s="1" t="s">
        <v>173</v>
      </c>
      <c r="F43" s="53">
        <v>1</v>
      </c>
      <c r="G43" s="1">
        <v>3096266.9006735897</v>
      </c>
      <c r="H43" s="1" t="s">
        <v>480</v>
      </c>
      <c r="I43" s="1" t="s">
        <v>9</v>
      </c>
      <c r="J43" s="1" t="s">
        <v>137</v>
      </c>
      <c r="N43" s="1" t="s">
        <v>353</v>
      </c>
      <c r="O43" s="1" t="s">
        <v>492</v>
      </c>
      <c r="P43" s="1">
        <f>_xlfn.XLOOKUP(bbdd3[[#This Row],[CCO - SECTOR]],'cco '!$A:$A,'cco '!F:F,"CCO NO DEFINIDO")</f>
        <v>7</v>
      </c>
      <c r="Q43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3">
      <c r="A44" s="2">
        <v>46081</v>
      </c>
      <c r="B44" s="1" t="s">
        <v>444</v>
      </c>
      <c r="C44" s="1" t="s">
        <v>568</v>
      </c>
      <c r="D44" s="111">
        <v>-3091668.4021999999</v>
      </c>
      <c r="E44" s="1" t="s">
        <v>168</v>
      </c>
      <c r="F44" s="53">
        <v>1</v>
      </c>
      <c r="G44" s="1">
        <v>3091668.4022335899</v>
      </c>
      <c r="H44" s="1" t="s">
        <v>480</v>
      </c>
      <c r="I44" s="1" t="s">
        <v>9</v>
      </c>
      <c r="J44" s="1" t="s">
        <v>137</v>
      </c>
      <c r="N44" s="1" t="s">
        <v>332</v>
      </c>
      <c r="O44" s="1" t="s">
        <v>494</v>
      </c>
      <c r="P44" s="1">
        <f>_xlfn.XLOOKUP(bbdd3[[#This Row],[CCO - SECTOR]],'cco '!$A:$A,'cco '!F:F,"CCO NO DEFINIDO")</f>
        <v>6</v>
      </c>
      <c r="Q44" s="1" t="str">
        <f>_xlfn.XLOOKUP(bbdd3[[#This Row],[CCO - SECTOR]],'cco '!$A:$A,'cco '!I:I,"CCO NO DEFINIDO")</f>
        <v>BACHAS, DISPOSICION FINAL DE R. LIQUIDOS, EXPORTACION, NFU, PILETAS, REACTORES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3">
      <c r="A45" s="2">
        <v>46057</v>
      </c>
      <c r="B45" s="1" t="s">
        <v>950</v>
      </c>
      <c r="C45" s="1" t="s">
        <v>951</v>
      </c>
      <c r="D45" s="111">
        <v>-3091668.1</v>
      </c>
      <c r="E45" s="1" t="s">
        <v>952</v>
      </c>
      <c r="F45" s="53">
        <v>1</v>
      </c>
      <c r="G45" s="1">
        <v>2555097.6</v>
      </c>
      <c r="H45" s="1" t="s">
        <v>511</v>
      </c>
      <c r="I45" s="1" t="s">
        <v>9</v>
      </c>
      <c r="J45" s="1" t="s">
        <v>137</v>
      </c>
      <c r="K45" s="1" t="s">
        <v>473</v>
      </c>
      <c r="L45" s="1" t="s">
        <v>138</v>
      </c>
      <c r="N45" s="1" t="s">
        <v>35</v>
      </c>
      <c r="O45" s="1" t="s">
        <v>494</v>
      </c>
      <c r="P45" s="1">
        <f>_xlfn.XLOOKUP(bbdd3[[#This Row],[CCO - SECTOR]],'cco '!$A:$A,'cco '!F:F,"CCO NO DEFINIDO")</f>
        <v>10</v>
      </c>
      <c r="Q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x14ac:dyDescent="0.3">
      <c r="A46" s="2">
        <v>46071</v>
      </c>
      <c r="B46" s="1" t="s">
        <v>959</v>
      </c>
      <c r="C46" s="1" t="s">
        <v>960</v>
      </c>
      <c r="D46" s="111">
        <v>-3059361.12</v>
      </c>
      <c r="E46" s="1" t="s">
        <v>961</v>
      </c>
      <c r="F46" s="53">
        <v>1</v>
      </c>
      <c r="G46" s="1">
        <v>2528397.62</v>
      </c>
      <c r="H46" s="1" t="s">
        <v>511</v>
      </c>
      <c r="I46" s="1" t="s">
        <v>11</v>
      </c>
      <c r="J46" s="1" t="s">
        <v>137</v>
      </c>
      <c r="K46" s="1" t="s">
        <v>473</v>
      </c>
      <c r="L46" s="1" t="s">
        <v>138</v>
      </c>
      <c r="N46" s="1" t="s">
        <v>35</v>
      </c>
      <c r="O46" s="1" t="s">
        <v>494</v>
      </c>
      <c r="P46" s="1">
        <f>_xlfn.XLOOKUP(bbdd3[[#This Row],[CCO - SECTOR]],'cco '!$A:$A,'cco '!F:F,"CCO NO DEFINIDO")</f>
        <v>10</v>
      </c>
      <c r="Q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3">
      <c r="A47" s="2">
        <v>46054</v>
      </c>
      <c r="B47" s="1" t="s">
        <v>894</v>
      </c>
      <c r="C47" s="1" t="s">
        <v>895</v>
      </c>
      <c r="D47" s="111">
        <v>-3025000</v>
      </c>
      <c r="E47" s="1" t="s">
        <v>896</v>
      </c>
      <c r="F47" s="53">
        <v>1</v>
      </c>
      <c r="G47" s="1">
        <v>2500000</v>
      </c>
      <c r="H47" s="1" t="s">
        <v>511</v>
      </c>
      <c r="I47" s="1" t="s">
        <v>530</v>
      </c>
      <c r="J47" s="1" t="s">
        <v>137</v>
      </c>
      <c r="K47" s="1" t="s">
        <v>473</v>
      </c>
      <c r="L47" s="1" t="s">
        <v>156</v>
      </c>
      <c r="N47" s="1" t="s">
        <v>35</v>
      </c>
      <c r="O47" s="1" t="s">
        <v>494</v>
      </c>
      <c r="P47" s="1">
        <f>_xlfn.XLOOKUP(bbdd3[[#This Row],[CCO - SECTOR]],'cco '!$A:$A,'cco '!F:F,"CCO NO DEFINIDO")</f>
        <v>10</v>
      </c>
      <c r="Q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3">
      <c r="A48" s="2">
        <v>46081</v>
      </c>
      <c r="B48" s="1" t="s">
        <v>444</v>
      </c>
      <c r="C48" s="1" t="s">
        <v>574</v>
      </c>
      <c r="D48" s="111">
        <v>-2951310.1768</v>
      </c>
      <c r="E48" s="1" t="s">
        <v>68</v>
      </c>
      <c r="F48" s="53">
        <v>1</v>
      </c>
      <c r="G48" s="1">
        <v>2951310.176773591</v>
      </c>
      <c r="H48" s="1" t="s">
        <v>480</v>
      </c>
      <c r="I48" s="1" t="s">
        <v>9</v>
      </c>
      <c r="J48" s="1" t="s">
        <v>137</v>
      </c>
      <c r="N48" s="1" t="s">
        <v>40</v>
      </c>
      <c r="O48" s="1" t="s">
        <v>494</v>
      </c>
      <c r="P48" s="1">
        <f>_xlfn.XLOOKUP(bbdd3[[#This Row],[CCO - SECTOR]],'cco '!$A:$A,'cco '!F:F,"CCO NO DEFINIDO")</f>
        <v>1</v>
      </c>
      <c r="Q48" s="1" t="str">
        <f>_xlfn.XLOOKUP(bbdd3[[#This Row],[CCO - SECTOR]],'cco '!$A:$A,'cco '!I:I,"CCO NO DEFINIDO")</f>
        <v>PILETAS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3">
      <c r="A49" s="2">
        <v>46055</v>
      </c>
      <c r="B49" s="1" t="s">
        <v>813</v>
      </c>
      <c r="C49" s="1" t="s">
        <v>818</v>
      </c>
      <c r="D49" s="111">
        <v>-2950000</v>
      </c>
      <c r="E49" s="1" t="s">
        <v>819</v>
      </c>
      <c r="F49" s="53">
        <v>1</v>
      </c>
      <c r="G49" s="1">
        <v>2950000</v>
      </c>
      <c r="H49" s="1" t="s">
        <v>511</v>
      </c>
      <c r="I49" s="1" t="s">
        <v>10</v>
      </c>
      <c r="J49" s="1" t="s">
        <v>137</v>
      </c>
      <c r="K49" s="1" t="s">
        <v>473</v>
      </c>
      <c r="L49" s="1" t="s">
        <v>156</v>
      </c>
      <c r="N49" s="1" t="s">
        <v>35</v>
      </c>
      <c r="O49" s="1" t="s">
        <v>492</v>
      </c>
      <c r="P49" s="1">
        <f>_xlfn.XLOOKUP(bbdd3[[#This Row],[CCO - SECTOR]],'cco '!$A:$A,'cco '!F:F,"CCO NO DEFINIDO")</f>
        <v>10</v>
      </c>
      <c r="Q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3">
      <c r="A50" s="2">
        <v>46055</v>
      </c>
      <c r="B50" s="1" t="s">
        <v>991</v>
      </c>
      <c r="C50" s="1" t="s">
        <v>992</v>
      </c>
      <c r="D50" s="111">
        <v>-2950000</v>
      </c>
      <c r="E50" s="1" t="s">
        <v>993</v>
      </c>
      <c r="F50" s="53">
        <v>1</v>
      </c>
      <c r="G50" s="1">
        <v>2950000</v>
      </c>
      <c r="H50" s="1" t="s">
        <v>511</v>
      </c>
      <c r="I50" s="1" t="s">
        <v>10</v>
      </c>
      <c r="J50" s="1" t="s">
        <v>137</v>
      </c>
      <c r="K50" s="1" t="s">
        <v>473</v>
      </c>
      <c r="L50" s="1" t="s">
        <v>156</v>
      </c>
      <c r="N50" s="1" t="s">
        <v>35</v>
      </c>
      <c r="O50" s="1" t="s">
        <v>492</v>
      </c>
      <c r="P50" s="1">
        <f>_xlfn.XLOOKUP(bbdd3[[#This Row],[CCO - SECTOR]],'cco '!$A:$A,'cco '!F:F,"CCO NO DEFINIDO")</f>
        <v>10</v>
      </c>
      <c r="Q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3">
      <c r="A51" s="2">
        <v>46081</v>
      </c>
      <c r="B51" s="1" t="s">
        <v>670</v>
      </c>
      <c r="C51" s="1" t="s">
        <v>765</v>
      </c>
      <c r="D51" s="111">
        <v>-2928103.2</v>
      </c>
      <c r="E51" s="1" t="s">
        <v>671</v>
      </c>
      <c r="F51" s="53">
        <v>7920</v>
      </c>
      <c r="G51" s="1">
        <v>369.71</v>
      </c>
      <c r="H51" s="1" t="s">
        <v>145</v>
      </c>
      <c r="I51" s="1" t="s">
        <v>14</v>
      </c>
      <c r="J51" s="1" t="s">
        <v>137</v>
      </c>
      <c r="K51" s="1" t="s">
        <v>473</v>
      </c>
      <c r="L51" s="1" t="s">
        <v>138</v>
      </c>
      <c r="N51" s="1" t="s">
        <v>43</v>
      </c>
      <c r="O51" s="1" t="s">
        <v>494</v>
      </c>
      <c r="P51" s="1">
        <f>_xlfn.XLOOKUP(bbdd3[[#This Row],[CCO - SECTOR]],'cco '!$A:$A,'cco '!F:F,"CCO NO DEFINIDO")</f>
        <v>1</v>
      </c>
      <c r="Q51" s="1" t="str">
        <f>_xlfn.XLOOKUP(bbdd3[[#This Row],[CCO - SECTOR]],'cco '!$A:$A,'cco '!I:I,"CCO NO DEFINIDO")</f>
        <v>BACHAS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3">
      <c r="A52" s="141">
        <v>46081</v>
      </c>
      <c r="B52" s="1" t="s">
        <v>444</v>
      </c>
      <c r="C52" s="1" t="s">
        <v>566</v>
      </c>
      <c r="D52" s="111">
        <v>-2898353.6937000002</v>
      </c>
      <c r="E52" s="1" t="s">
        <v>166</v>
      </c>
      <c r="F52" s="142">
        <v>1</v>
      </c>
      <c r="G52" s="1">
        <v>2898353.6937335897</v>
      </c>
      <c r="H52" s="1" t="s">
        <v>480</v>
      </c>
      <c r="I52" s="1" t="s">
        <v>9</v>
      </c>
      <c r="J52" s="1" t="s">
        <v>137</v>
      </c>
      <c r="N52" s="1" t="s">
        <v>379</v>
      </c>
      <c r="O52" s="1" t="s">
        <v>494</v>
      </c>
      <c r="P52" s="1">
        <f>_xlfn.XLOOKUP(bbdd3[[#This Row],[CCO - SECTOR]],'cco '!$A:$A,'cco '!F:F,"CCO NO DEFINIDO")</f>
        <v>10</v>
      </c>
      <c r="Q5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3">
      <c r="A53" s="2">
        <v>46081</v>
      </c>
      <c r="B53" s="1" t="s">
        <v>670</v>
      </c>
      <c r="C53" s="1" t="s">
        <v>775</v>
      </c>
      <c r="D53" s="111">
        <v>-2871487.48</v>
      </c>
      <c r="E53" s="1" t="s">
        <v>673</v>
      </c>
      <c r="F53" s="53">
        <v>3116</v>
      </c>
      <c r="G53" s="1">
        <v>921.53</v>
      </c>
      <c r="H53" s="1" t="s">
        <v>145</v>
      </c>
      <c r="I53" s="1" t="s">
        <v>14</v>
      </c>
      <c r="J53" s="1" t="s">
        <v>137</v>
      </c>
      <c r="K53" s="1" t="s">
        <v>473</v>
      </c>
      <c r="L53" s="1" t="s">
        <v>138</v>
      </c>
      <c r="N53" s="1" t="s">
        <v>45</v>
      </c>
      <c r="O53" s="1" t="s">
        <v>494</v>
      </c>
      <c r="P53" s="1">
        <f>_xlfn.XLOOKUP(bbdd3[[#This Row],[CCO - SECTOR]],'cco '!$A:$A,'cco '!F:F,"CCO NO DEFINIDO")</f>
        <v>1</v>
      </c>
      <c r="Q53" s="1" t="str">
        <f>_xlfn.XLOOKUP(bbdd3[[#This Row],[CCO - SECTOR]],'cco '!$A:$A,'cco '!I:I,"CCO NO DEFINIDO")</f>
        <v>REACTORES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3">
      <c r="A54" s="2">
        <v>46061</v>
      </c>
      <c r="B54" s="1" t="s">
        <v>1135</v>
      </c>
      <c r="C54" s="1" t="s">
        <v>1136</v>
      </c>
      <c r="D54" s="111">
        <v>-2850000</v>
      </c>
      <c r="E54" s="1" t="s">
        <v>1137</v>
      </c>
      <c r="F54" s="53">
        <v>1</v>
      </c>
      <c r="G54" s="1">
        <v>2850000</v>
      </c>
      <c r="H54" s="1" t="s">
        <v>511</v>
      </c>
      <c r="I54" s="1" t="s">
        <v>530</v>
      </c>
      <c r="J54" s="1" t="s">
        <v>137</v>
      </c>
      <c r="K54" s="1" t="s">
        <v>473</v>
      </c>
      <c r="L54" s="1" t="s">
        <v>156</v>
      </c>
      <c r="N54" s="1" t="s">
        <v>35</v>
      </c>
      <c r="O54" s="1" t="s">
        <v>494</v>
      </c>
      <c r="P54" s="1">
        <f>_xlfn.XLOOKUP(bbdd3[[#This Row],[CCO - SECTOR]],'cco '!$A:$A,'cco '!F:F,"CCO NO DEFINIDO")</f>
        <v>10</v>
      </c>
      <c r="Q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3">
      <c r="A55" s="2">
        <v>46081</v>
      </c>
      <c r="B55" s="1" t="s">
        <v>444</v>
      </c>
      <c r="C55" s="1" t="s">
        <v>563</v>
      </c>
      <c r="D55" s="111">
        <v>-2792560.3418999999</v>
      </c>
      <c r="E55" s="1" t="s">
        <v>193</v>
      </c>
      <c r="F55" s="53">
        <v>1</v>
      </c>
      <c r="G55" s="1">
        <v>2792560.3419335904</v>
      </c>
      <c r="H55" s="1" t="s">
        <v>480</v>
      </c>
      <c r="I55" s="1" t="s">
        <v>9</v>
      </c>
      <c r="J55" s="1" t="s">
        <v>137</v>
      </c>
      <c r="N55" s="1" t="s">
        <v>373</v>
      </c>
      <c r="O55" s="1" t="s">
        <v>492</v>
      </c>
      <c r="P55" s="1">
        <f>_xlfn.XLOOKUP(bbdd3[[#This Row],[CCO - SECTOR]],'cco '!$A:$A,'cco '!F:F,"CCO NO DEFINIDO")</f>
        <v>2</v>
      </c>
      <c r="Q55" s="1" t="str">
        <f>_xlfn.XLOOKUP(bbdd3[[#This Row],[CCO - SECTOR]],'cco '!$A:$A,'cco '!I:I,"CCO NO DEFINIDO")</f>
        <v>DISPOSICION FINAL DE R. LIQUIDOS, EXPORTACION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3">
      <c r="A56" s="2">
        <v>46072</v>
      </c>
      <c r="B56" s="1" t="s">
        <v>914</v>
      </c>
      <c r="C56" s="1" t="s">
        <v>915</v>
      </c>
      <c r="D56" s="111">
        <v>-2727314</v>
      </c>
      <c r="E56" s="1" t="s">
        <v>916</v>
      </c>
      <c r="F56" s="53">
        <v>1</v>
      </c>
      <c r="G56" s="1">
        <v>2727314</v>
      </c>
      <c r="H56" s="1" t="s">
        <v>511</v>
      </c>
      <c r="I56" s="1" t="s">
        <v>17</v>
      </c>
      <c r="J56" s="1" t="s">
        <v>157</v>
      </c>
      <c r="K56" s="1" t="s">
        <v>473</v>
      </c>
      <c r="L56" s="1" t="s">
        <v>156</v>
      </c>
      <c r="N56" s="1" t="s">
        <v>35</v>
      </c>
      <c r="O56" s="1" t="s">
        <v>492</v>
      </c>
      <c r="P56" s="1">
        <f>_xlfn.XLOOKUP(bbdd3[[#This Row],[CCO - SECTOR]],'cco '!$A:$A,'cco '!F:F,"CCO NO DEFINIDO")</f>
        <v>10</v>
      </c>
      <c r="Q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3">
      <c r="A57" s="2">
        <v>46081</v>
      </c>
      <c r="B57" s="1" t="s">
        <v>444</v>
      </c>
      <c r="C57" s="1" t="s">
        <v>436</v>
      </c>
      <c r="D57" s="111">
        <v>-2652084.8821</v>
      </c>
      <c r="E57" s="1" t="s">
        <v>193</v>
      </c>
      <c r="F57" s="53">
        <v>1</v>
      </c>
      <c r="G57" s="1">
        <v>2652084.8820735896</v>
      </c>
      <c r="H57" s="1" t="s">
        <v>480</v>
      </c>
      <c r="I57" s="1" t="s">
        <v>9</v>
      </c>
      <c r="J57" s="1" t="s">
        <v>137</v>
      </c>
      <c r="N57" s="1" t="s">
        <v>373</v>
      </c>
      <c r="O57" s="1" t="s">
        <v>494</v>
      </c>
      <c r="P57" s="1">
        <f>_xlfn.XLOOKUP(bbdd3[[#This Row],[CCO - SECTOR]],'cco '!$A:$A,'cco '!F:F,"CCO NO DEFINIDO")</f>
        <v>2</v>
      </c>
      <c r="Q57" s="1" t="str">
        <f>_xlfn.XLOOKUP(bbdd3[[#This Row],[CCO - SECTOR]],'cco '!$A:$A,'cco '!I:I,"CCO NO DEFINIDO")</f>
        <v>DISPOSICION FINAL DE R. LIQUIDOS, EXPORTACION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3">
      <c r="A58" s="141">
        <v>46081</v>
      </c>
      <c r="B58" s="1" t="s">
        <v>444</v>
      </c>
      <c r="C58" s="1" t="s">
        <v>577</v>
      </c>
      <c r="D58" s="111">
        <v>-2629398.3793000001</v>
      </c>
      <c r="E58" s="1" t="s">
        <v>173</v>
      </c>
      <c r="F58" s="142">
        <v>1</v>
      </c>
      <c r="G58" s="1">
        <v>2629398.37925359</v>
      </c>
      <c r="H58" s="1" t="s">
        <v>480</v>
      </c>
      <c r="I58" s="1" t="s">
        <v>9</v>
      </c>
      <c r="J58" s="1" t="s">
        <v>137</v>
      </c>
      <c r="N58" s="1" t="s">
        <v>353</v>
      </c>
      <c r="O58" s="1" t="s">
        <v>494</v>
      </c>
      <c r="P58" s="1">
        <f>_xlfn.XLOOKUP(bbdd3[[#This Row],[CCO - SECTOR]],'cco '!$A:$A,'cco '!F:F,"CCO NO DEFINIDO")</f>
        <v>7</v>
      </c>
      <c r="Q58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3">
      <c r="A59" s="2">
        <v>46081</v>
      </c>
      <c r="B59" s="1" t="s">
        <v>444</v>
      </c>
      <c r="C59" s="1" t="s">
        <v>434</v>
      </c>
      <c r="D59" s="111">
        <v>-2603553.3509999998</v>
      </c>
      <c r="E59" s="1" t="s">
        <v>164</v>
      </c>
      <c r="F59" s="53">
        <v>1</v>
      </c>
      <c r="G59" s="1">
        <v>2603553.3509735903</v>
      </c>
      <c r="H59" s="1" t="s">
        <v>480</v>
      </c>
      <c r="I59" s="1" t="s">
        <v>9</v>
      </c>
      <c r="J59" s="1" t="s">
        <v>137</v>
      </c>
      <c r="N59" s="1" t="s">
        <v>32</v>
      </c>
      <c r="O59" s="1" t="s">
        <v>492</v>
      </c>
      <c r="P59" s="1">
        <f>_xlfn.XLOOKUP(bbdd3[[#This Row],[CCO - SECTOR]],'cco '!$A:$A,'cco '!F:F,"CCO NO DEFINIDO")</f>
        <v>10</v>
      </c>
      <c r="Q5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3">
      <c r="A60" s="2">
        <v>46081</v>
      </c>
      <c r="B60" s="1" t="s">
        <v>444</v>
      </c>
      <c r="C60" s="1" t="s">
        <v>578</v>
      </c>
      <c r="D60" s="111">
        <v>-2599197.3316000002</v>
      </c>
      <c r="E60" s="1" t="s">
        <v>173</v>
      </c>
      <c r="F60" s="53">
        <v>1</v>
      </c>
      <c r="G60" s="1">
        <v>2599197.33155359</v>
      </c>
      <c r="H60" s="1" t="s">
        <v>480</v>
      </c>
      <c r="I60" s="1" t="s">
        <v>9</v>
      </c>
      <c r="J60" s="1" t="s">
        <v>137</v>
      </c>
      <c r="N60" s="1" t="s">
        <v>353</v>
      </c>
      <c r="O60" s="1" t="s">
        <v>494</v>
      </c>
      <c r="P60" s="1">
        <f>_xlfn.XLOOKUP(bbdd3[[#This Row],[CCO - SECTOR]],'cco '!$A:$A,'cco '!F:F,"CCO NO DEFINIDO")</f>
        <v>7</v>
      </c>
      <c r="Q6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3">
      <c r="A61" s="2">
        <v>46081</v>
      </c>
      <c r="B61" s="1" t="s">
        <v>444</v>
      </c>
      <c r="C61" s="1" t="s">
        <v>564</v>
      </c>
      <c r="D61" s="111">
        <v>-2416515.0120999999</v>
      </c>
      <c r="E61" s="1" t="s">
        <v>166</v>
      </c>
      <c r="F61" s="53">
        <v>1</v>
      </c>
      <c r="G61" s="1">
        <v>2416515.0121335899</v>
      </c>
      <c r="H61" s="1" t="s">
        <v>480</v>
      </c>
      <c r="I61" s="1" t="s">
        <v>9</v>
      </c>
      <c r="J61" s="1" t="s">
        <v>137</v>
      </c>
      <c r="N61" s="1" t="s">
        <v>379</v>
      </c>
      <c r="O61" s="1" t="s">
        <v>494</v>
      </c>
      <c r="P61" s="1">
        <f>_xlfn.XLOOKUP(bbdd3[[#This Row],[CCO - SECTOR]],'cco '!$A:$A,'cco '!F:F,"CCO NO DEFINIDO")</f>
        <v>10</v>
      </c>
      <c r="Q6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3">
      <c r="A62" s="2">
        <v>46081</v>
      </c>
      <c r="B62" s="1" t="s">
        <v>444</v>
      </c>
      <c r="C62" s="1" t="s">
        <v>420</v>
      </c>
      <c r="D62" s="111">
        <v>-2394868.4076999999</v>
      </c>
      <c r="E62" s="1" t="s">
        <v>13</v>
      </c>
      <c r="F62" s="53">
        <v>1</v>
      </c>
      <c r="G62" s="1">
        <v>2394868.4077335899</v>
      </c>
      <c r="H62" s="1" t="s">
        <v>480</v>
      </c>
      <c r="I62" s="1" t="s">
        <v>9</v>
      </c>
      <c r="J62" s="1" t="s">
        <v>137</v>
      </c>
      <c r="N62" s="1" t="s">
        <v>338</v>
      </c>
      <c r="O62" s="1" t="s">
        <v>494</v>
      </c>
      <c r="P62" s="1">
        <f>_xlfn.XLOOKUP(bbdd3[[#This Row],[CCO - SECTOR]],'cco '!$A:$A,'cco '!F:F,"CCO NO DEFINIDO")</f>
        <v>5</v>
      </c>
      <c r="Q62" s="1" t="str">
        <f>_xlfn.XLOOKUP(bbdd3[[#This Row],[CCO - SECTOR]],'cco '!$A:$A,'cco '!I:I,"CCO NO DEFINIDO")</f>
        <v>DISPOSICION FINAL DE R. SOLIDOS, EXPORTACION, NFU, PILETAS, REACTORES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3">
      <c r="A63" s="141">
        <v>46081</v>
      </c>
      <c r="B63" s="1" t="s">
        <v>444</v>
      </c>
      <c r="C63" s="1" t="s">
        <v>567</v>
      </c>
      <c r="D63" s="111">
        <v>-2366793.4295999999</v>
      </c>
      <c r="E63" s="1" t="s">
        <v>193</v>
      </c>
      <c r="F63" s="142">
        <v>1</v>
      </c>
      <c r="G63" s="1">
        <v>2366793.4296135898</v>
      </c>
      <c r="H63" s="1" t="s">
        <v>480</v>
      </c>
      <c r="I63" s="1" t="s">
        <v>9</v>
      </c>
      <c r="J63" s="1" t="s">
        <v>137</v>
      </c>
      <c r="N63" s="1" t="s">
        <v>373</v>
      </c>
      <c r="O63" s="1" t="s">
        <v>494</v>
      </c>
      <c r="P63" s="1">
        <f>_xlfn.XLOOKUP(bbdd3[[#This Row],[CCO - SECTOR]],'cco '!$A:$A,'cco '!F:F,"CCO NO DEFINIDO")</f>
        <v>2</v>
      </c>
      <c r="Q63" s="1" t="str">
        <f>_xlfn.XLOOKUP(bbdd3[[#This Row],[CCO - SECTOR]],'cco '!$A:$A,'cco '!I:I,"CCO NO DEFINIDO")</f>
        <v>DISPOSICION FINAL DE R. LIQUIDOS, EXPORTACION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x14ac:dyDescent="0.3">
      <c r="A64" s="2">
        <v>46063</v>
      </c>
      <c r="B64" s="1" t="s">
        <v>1025</v>
      </c>
      <c r="C64" s="1" t="s">
        <v>1026</v>
      </c>
      <c r="D64" s="111">
        <v>-2359500</v>
      </c>
      <c r="E64" s="1" t="s">
        <v>1027</v>
      </c>
      <c r="F64" s="53">
        <v>4</v>
      </c>
      <c r="G64" s="1">
        <v>390000</v>
      </c>
      <c r="H64" s="1" t="s">
        <v>511</v>
      </c>
      <c r="I64" s="1" t="s">
        <v>10</v>
      </c>
      <c r="J64" s="1" t="s">
        <v>137</v>
      </c>
      <c r="K64" s="1" t="s">
        <v>473</v>
      </c>
      <c r="L64" s="1" t="s">
        <v>156</v>
      </c>
      <c r="N64" s="1" t="s">
        <v>39</v>
      </c>
      <c r="O64" s="1" t="s">
        <v>492</v>
      </c>
      <c r="P64" s="1">
        <f>_xlfn.XLOOKUP(bbdd3[[#This Row],[CCO - SECTOR]],'cco '!$A:$A,'cco '!F:F,"CCO NO DEFINIDO")</f>
        <v>1</v>
      </c>
      <c r="Q64" s="1" t="str">
        <f>_xlfn.XLOOKUP(bbdd3[[#This Row],[CCO - SECTOR]],'cco '!$A:$A,'cco '!I:I,"CCO NO DEFINIDO")</f>
        <v>NFU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3">
      <c r="A65" s="2">
        <v>46063</v>
      </c>
      <c r="B65" s="1" t="s">
        <v>1088</v>
      </c>
      <c r="C65" s="1" t="s">
        <v>1089</v>
      </c>
      <c r="D65" s="111">
        <v>-2348640.37</v>
      </c>
      <c r="E65" s="1" t="s">
        <v>1090</v>
      </c>
      <c r="F65" s="53">
        <v>70</v>
      </c>
      <c r="G65" s="1">
        <v>27728.93</v>
      </c>
      <c r="H65" s="1" t="s">
        <v>511</v>
      </c>
      <c r="I65" s="1" t="s">
        <v>17</v>
      </c>
      <c r="J65" s="1" t="s">
        <v>157</v>
      </c>
      <c r="K65" s="1" t="s">
        <v>473</v>
      </c>
      <c r="L65" s="1" t="s">
        <v>156</v>
      </c>
      <c r="N65" s="1" t="s">
        <v>83</v>
      </c>
      <c r="O65" s="1" t="s">
        <v>494</v>
      </c>
      <c r="P65" s="1">
        <f>_xlfn.XLOOKUP(bbdd3[[#This Row],[CCO - SECTOR]],'cco '!$A:$A,'cco '!F:F,"CCO NO DEFINIDO")</f>
        <v>1</v>
      </c>
      <c r="Q65" s="1" t="str">
        <f>_xlfn.XLOOKUP(bbdd3[[#This Row],[CCO - SECTOR]],'cco '!$A:$A,'cco '!I:I,"CCO NO DEFINIDO")</f>
        <v>DISPOSICIÓN FINAL RESIDUOS LIQUIDOS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3">
      <c r="A66" s="2">
        <v>46081</v>
      </c>
      <c r="B66" s="1" t="s">
        <v>444</v>
      </c>
      <c r="C66" s="1" t="s">
        <v>561</v>
      </c>
      <c r="D66" s="111">
        <v>-2339355.3379000002</v>
      </c>
      <c r="E66" s="1" t="s">
        <v>193</v>
      </c>
      <c r="F66" s="53">
        <v>1</v>
      </c>
      <c r="G66" s="1">
        <v>2339355.3378735897</v>
      </c>
      <c r="H66" s="1" t="s">
        <v>480</v>
      </c>
      <c r="I66" s="1" t="s">
        <v>9</v>
      </c>
      <c r="J66" s="1" t="s">
        <v>137</v>
      </c>
      <c r="N66" s="1" t="s">
        <v>373</v>
      </c>
      <c r="O66" s="1" t="s">
        <v>492</v>
      </c>
      <c r="P66" s="1">
        <f>_xlfn.XLOOKUP(bbdd3[[#This Row],[CCO - SECTOR]],'cco '!$A:$A,'cco '!F:F,"CCO NO DEFINIDO")</f>
        <v>2</v>
      </c>
      <c r="Q66" s="1" t="str">
        <f>_xlfn.XLOOKUP(bbdd3[[#This Row],[CCO - SECTOR]],'cco '!$A:$A,'cco '!I:I,"CCO NO DEFINIDO")</f>
        <v>DISPOSICION FINAL DE R. LIQUIDOS, EXPORTACION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3">
      <c r="A67" s="2">
        <v>46081</v>
      </c>
      <c r="B67" s="1" t="s">
        <v>444</v>
      </c>
      <c r="C67" s="1" t="s">
        <v>559</v>
      </c>
      <c r="D67" s="111">
        <v>-2318520.1834999998</v>
      </c>
      <c r="E67" s="1" t="s">
        <v>193</v>
      </c>
      <c r="F67" s="53">
        <v>1</v>
      </c>
      <c r="G67" s="1">
        <v>2318520.1834535897</v>
      </c>
      <c r="H67" s="1" t="s">
        <v>480</v>
      </c>
      <c r="I67" s="1" t="s">
        <v>9</v>
      </c>
      <c r="J67" s="1" t="s">
        <v>137</v>
      </c>
      <c r="N67" s="1" t="s">
        <v>373</v>
      </c>
      <c r="O67" s="1" t="s">
        <v>492</v>
      </c>
      <c r="P67" s="1">
        <f>_xlfn.XLOOKUP(bbdd3[[#This Row],[CCO - SECTOR]],'cco '!$A:$A,'cco '!F:F,"CCO NO DEFINIDO")</f>
        <v>2</v>
      </c>
      <c r="Q67" s="1" t="str">
        <f>_xlfn.XLOOKUP(bbdd3[[#This Row],[CCO - SECTOR]],'cco '!$A:$A,'cco '!I:I,"CCO NO DEFINIDO")</f>
        <v>DISPOSICION FINAL DE R. LIQUIDOS, EXPORTACION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ht="16.95" customHeight="1" x14ac:dyDescent="0.3">
      <c r="A68" s="2">
        <v>46081</v>
      </c>
      <c r="B68" s="1" t="s">
        <v>444</v>
      </c>
      <c r="C68" s="1" t="s">
        <v>576</v>
      </c>
      <c r="D68" s="111">
        <v>-2316608.0606999998</v>
      </c>
      <c r="E68" s="1" t="s">
        <v>173</v>
      </c>
      <c r="F68" s="53">
        <v>1</v>
      </c>
      <c r="G68" s="1">
        <v>2316608.0607135901</v>
      </c>
      <c r="H68" s="1" t="s">
        <v>480</v>
      </c>
      <c r="I68" s="1" t="s">
        <v>9</v>
      </c>
      <c r="J68" s="1" t="s">
        <v>137</v>
      </c>
      <c r="N68" s="1" t="s">
        <v>353</v>
      </c>
      <c r="O68" s="1" t="s">
        <v>494</v>
      </c>
      <c r="P68" s="1">
        <f>_xlfn.XLOOKUP(bbdd3[[#This Row],[CCO - SECTOR]],'cco '!$A:$A,'cco '!F:F,"CCO NO DEFINIDO")</f>
        <v>7</v>
      </c>
      <c r="Q68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3">
      <c r="A69" s="2">
        <v>46081</v>
      </c>
      <c r="B69" s="1" t="s">
        <v>444</v>
      </c>
      <c r="C69" s="1" t="s">
        <v>575</v>
      </c>
      <c r="D69" s="111">
        <v>-2289443.1682000002</v>
      </c>
      <c r="E69" s="1" t="s">
        <v>68</v>
      </c>
      <c r="F69" s="53">
        <v>1</v>
      </c>
      <c r="G69" s="1">
        <v>2289443.1681935894</v>
      </c>
      <c r="H69" s="1" t="s">
        <v>480</v>
      </c>
      <c r="I69" s="1" t="s">
        <v>9</v>
      </c>
      <c r="J69" s="1" t="s">
        <v>137</v>
      </c>
      <c r="N69" s="1" t="s">
        <v>40</v>
      </c>
      <c r="O69" s="1" t="s">
        <v>494</v>
      </c>
      <c r="P69" s="1">
        <f>_xlfn.XLOOKUP(bbdd3[[#This Row],[CCO - SECTOR]],'cco '!$A:$A,'cco '!F:F,"CCO NO DEFINIDO")</f>
        <v>1</v>
      </c>
      <c r="Q69" s="1" t="str">
        <f>_xlfn.XLOOKUP(bbdd3[[#This Row],[CCO - SECTOR]],'cco '!$A:$A,'cco '!I:I,"CCO NO DEFINIDO")</f>
        <v>PILETAS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3">
      <c r="A70" s="2">
        <v>46081</v>
      </c>
      <c r="B70" s="1" t="s">
        <v>444</v>
      </c>
      <c r="C70" s="1" t="s">
        <v>554</v>
      </c>
      <c r="D70" s="111">
        <v>-2242802.4731999999</v>
      </c>
      <c r="E70" s="1" t="s">
        <v>72</v>
      </c>
      <c r="F70" s="53">
        <v>1</v>
      </c>
      <c r="G70" s="1">
        <v>2242802.4731535898</v>
      </c>
      <c r="H70" s="1" t="s">
        <v>480</v>
      </c>
      <c r="I70" s="1" t="s">
        <v>9</v>
      </c>
      <c r="J70" s="1" t="s">
        <v>137</v>
      </c>
      <c r="N70" s="1" t="s">
        <v>43</v>
      </c>
      <c r="O70" s="1" t="s">
        <v>494</v>
      </c>
      <c r="P70" s="1">
        <f>_xlfn.XLOOKUP(bbdd3[[#This Row],[CCO - SECTOR]],'cco '!$A:$A,'cco '!F:F,"CCO NO DEFINIDO")</f>
        <v>1</v>
      </c>
      <c r="Q70" s="1" t="str">
        <f>_xlfn.XLOOKUP(bbdd3[[#This Row],[CCO - SECTOR]],'cco '!$A:$A,'cco '!I:I,"CCO NO DEFINIDO")</f>
        <v>BACHAS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x14ac:dyDescent="0.3">
      <c r="A71" s="2">
        <v>46055</v>
      </c>
      <c r="B71" s="1" t="s">
        <v>823</v>
      </c>
      <c r="C71" s="1" t="s">
        <v>826</v>
      </c>
      <c r="D71" s="111">
        <v>-2212671.46</v>
      </c>
      <c r="E71" s="1" t="s">
        <v>827</v>
      </c>
      <c r="F71" s="53">
        <v>1</v>
      </c>
      <c r="G71" s="1">
        <v>1828654.1</v>
      </c>
      <c r="H71" s="1" t="s">
        <v>511</v>
      </c>
      <c r="I71" s="1" t="s">
        <v>10</v>
      </c>
      <c r="J71" s="1" t="s">
        <v>137</v>
      </c>
      <c r="K71" s="1" t="s">
        <v>513</v>
      </c>
      <c r="L71" s="1" t="s">
        <v>156</v>
      </c>
      <c r="N71" s="1" t="s">
        <v>35</v>
      </c>
      <c r="O71" s="1" t="s">
        <v>494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x14ac:dyDescent="0.3">
      <c r="A72" s="2">
        <v>46081</v>
      </c>
      <c r="B72" s="1" t="s">
        <v>444</v>
      </c>
      <c r="C72" s="1" t="s">
        <v>409</v>
      </c>
      <c r="D72" s="111">
        <v>-2197552.3445000001</v>
      </c>
      <c r="E72" s="1" t="s">
        <v>179</v>
      </c>
      <c r="F72" s="53">
        <v>1</v>
      </c>
      <c r="G72" s="1">
        <v>2197552.3445335897</v>
      </c>
      <c r="H72" s="1" t="s">
        <v>480</v>
      </c>
      <c r="I72" s="1" t="s">
        <v>9</v>
      </c>
      <c r="J72" s="1" t="s">
        <v>137</v>
      </c>
      <c r="N72" s="1" t="s">
        <v>360</v>
      </c>
      <c r="O72" s="1" t="s">
        <v>494</v>
      </c>
      <c r="P72" s="1">
        <f>_xlfn.XLOOKUP(bbdd3[[#This Row],[CCO - SECTOR]],'cco '!$A:$A,'cco '!F:F,"CCO NO DEFINIDO")</f>
        <v>10</v>
      </c>
      <c r="Q7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3">
      <c r="A73" s="2">
        <v>46081</v>
      </c>
      <c r="B73" s="1" t="s">
        <v>444</v>
      </c>
      <c r="C73" s="1" t="s">
        <v>417</v>
      </c>
      <c r="D73" s="111">
        <v>-2184449.2204</v>
      </c>
      <c r="E73" s="1" t="s">
        <v>183</v>
      </c>
      <c r="F73" s="53">
        <v>1</v>
      </c>
      <c r="G73" s="1">
        <v>2184449.22043359</v>
      </c>
      <c r="H73" s="1" t="s">
        <v>480</v>
      </c>
      <c r="I73" s="1" t="s">
        <v>9</v>
      </c>
      <c r="J73" s="1" t="s">
        <v>137</v>
      </c>
      <c r="N73" s="1" t="s">
        <v>396</v>
      </c>
      <c r="O73" s="1" t="s">
        <v>492</v>
      </c>
      <c r="P73" s="1">
        <f>_xlfn.XLOOKUP(bbdd3[[#This Row],[CCO - SECTOR]],'cco '!$A:$A,'cco '!F:F,"CCO NO DEFINIDO")</f>
        <v>10</v>
      </c>
      <c r="Q7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3">
      <c r="A74" s="2">
        <v>46081</v>
      </c>
      <c r="B74" s="1" t="s">
        <v>444</v>
      </c>
      <c r="C74" s="1" t="s">
        <v>542</v>
      </c>
      <c r="D74" s="111">
        <v>-2183724.4663</v>
      </c>
      <c r="E74" s="1" t="s">
        <v>68</v>
      </c>
      <c r="F74" s="53">
        <v>1</v>
      </c>
      <c r="G74" s="1">
        <v>2183724.4663335895</v>
      </c>
      <c r="H74" s="1" t="s">
        <v>480</v>
      </c>
      <c r="I74" s="1" t="s">
        <v>9</v>
      </c>
      <c r="J74" s="1" t="s">
        <v>137</v>
      </c>
      <c r="N74" s="1" t="s">
        <v>40</v>
      </c>
      <c r="O74" s="1" t="s">
        <v>494</v>
      </c>
      <c r="P74" s="1">
        <f>_xlfn.XLOOKUP(bbdd3[[#This Row],[CCO - SECTOR]],'cco '!$A:$A,'cco '!F:F,"CCO NO DEFINIDO")</f>
        <v>1</v>
      </c>
      <c r="Q74" s="1" t="str">
        <f>_xlfn.XLOOKUP(bbdd3[[#This Row],[CCO - SECTOR]],'cco '!$A:$A,'cco '!I:I,"CCO NO DEFINIDO")</f>
        <v>PILETAS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ht="15.6" customHeight="1" x14ac:dyDescent="0.3">
      <c r="A75" s="2">
        <v>46081</v>
      </c>
      <c r="B75" s="1" t="s">
        <v>444</v>
      </c>
      <c r="C75" s="1" t="s">
        <v>418</v>
      </c>
      <c r="D75" s="111">
        <v>-2171482.7349999999</v>
      </c>
      <c r="E75" s="1" t="s">
        <v>193</v>
      </c>
      <c r="F75" s="53">
        <v>1</v>
      </c>
      <c r="G75" s="1">
        <v>2171482.7349535897</v>
      </c>
      <c r="H75" s="1" t="s">
        <v>480</v>
      </c>
      <c r="I75" s="1" t="s">
        <v>9</v>
      </c>
      <c r="J75" s="1" t="s">
        <v>137</v>
      </c>
      <c r="N75" s="1" t="s">
        <v>373</v>
      </c>
      <c r="O75" s="1" t="s">
        <v>494</v>
      </c>
      <c r="P75" s="1">
        <f>_xlfn.XLOOKUP(bbdd3[[#This Row],[CCO - SECTOR]],'cco '!$A:$A,'cco '!F:F,"CCO NO DEFINIDO")</f>
        <v>2</v>
      </c>
      <c r="Q75" s="1" t="str">
        <f>_xlfn.XLOOKUP(bbdd3[[#This Row],[CCO - SECTOR]],'cco '!$A:$A,'cco '!I:I,"CCO NO DEFINIDO")</f>
        <v>DISPOSICION FINAL DE R. LIQUIDOS, EXPORTACION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3">
      <c r="A76" s="2">
        <v>46081</v>
      </c>
      <c r="B76" s="1" t="s">
        <v>444</v>
      </c>
      <c r="C76" s="1" t="s">
        <v>570</v>
      </c>
      <c r="D76" s="111">
        <v>-2164958.4656000002</v>
      </c>
      <c r="E76" s="1" t="s">
        <v>50</v>
      </c>
      <c r="F76" s="53">
        <v>1</v>
      </c>
      <c r="G76" s="1">
        <v>2164958.4655535896</v>
      </c>
      <c r="H76" s="1" t="s">
        <v>480</v>
      </c>
      <c r="I76" s="1" t="s">
        <v>9</v>
      </c>
      <c r="J76" s="1" t="s">
        <v>137</v>
      </c>
      <c r="N76" s="1" t="s">
        <v>39</v>
      </c>
      <c r="O76" s="1" t="s">
        <v>494</v>
      </c>
      <c r="P76" s="1">
        <f>_xlfn.XLOOKUP(bbdd3[[#This Row],[CCO - SECTOR]],'cco '!$A:$A,'cco '!F:F,"CCO NO DEFINIDO")</f>
        <v>1</v>
      </c>
      <c r="Q76" s="1" t="str">
        <f>_xlfn.XLOOKUP(bbdd3[[#This Row],[CCO - SECTOR]],'cco '!$A:$A,'cco '!I:I,"CCO NO DEFINIDO")</f>
        <v>NFU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3">
      <c r="A77" s="2">
        <v>46081</v>
      </c>
      <c r="B77" s="1" t="s">
        <v>444</v>
      </c>
      <c r="C77" s="1" t="s">
        <v>573</v>
      </c>
      <c r="D77" s="111">
        <v>-2153887.4709000001</v>
      </c>
      <c r="E77" s="1" t="s">
        <v>68</v>
      </c>
      <c r="F77" s="53">
        <v>1</v>
      </c>
      <c r="G77" s="1">
        <v>2153887.4708735896</v>
      </c>
      <c r="H77" s="1" t="s">
        <v>480</v>
      </c>
      <c r="I77" s="1" t="s">
        <v>9</v>
      </c>
      <c r="J77" s="1" t="s">
        <v>137</v>
      </c>
      <c r="N77" s="1" t="s">
        <v>40</v>
      </c>
      <c r="O77" s="1" t="s">
        <v>494</v>
      </c>
      <c r="P77" s="1">
        <f>_xlfn.XLOOKUP(bbdd3[[#This Row],[CCO - SECTOR]],'cco '!$A:$A,'cco '!F:F,"CCO NO DEFINIDO")</f>
        <v>1</v>
      </c>
      <c r="Q77" s="1" t="str">
        <f>_xlfn.XLOOKUP(bbdd3[[#This Row],[CCO - SECTOR]],'cco '!$A:$A,'cco '!I:I,"CCO NO DEFINIDO")</f>
        <v>PILETAS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3">
      <c r="A78" s="2">
        <v>46081</v>
      </c>
      <c r="B78" s="1" t="s">
        <v>444</v>
      </c>
      <c r="C78" s="1" t="s">
        <v>406</v>
      </c>
      <c r="D78" s="111">
        <v>-2140538.3980999999</v>
      </c>
      <c r="E78" s="1" t="s">
        <v>193</v>
      </c>
      <c r="F78" s="53">
        <v>1</v>
      </c>
      <c r="G78" s="1">
        <v>2140538.3981135902</v>
      </c>
      <c r="H78" s="1" t="s">
        <v>480</v>
      </c>
      <c r="I78" s="1" t="s">
        <v>9</v>
      </c>
      <c r="J78" s="1" t="s">
        <v>137</v>
      </c>
      <c r="N78" s="1" t="s">
        <v>373</v>
      </c>
      <c r="O78" s="1" t="s">
        <v>494</v>
      </c>
      <c r="P78" s="1">
        <f>_xlfn.XLOOKUP(bbdd3[[#This Row],[CCO - SECTOR]],'cco '!$A:$A,'cco '!F:F,"CCO NO DEFINIDO")</f>
        <v>2</v>
      </c>
      <c r="Q78" s="1" t="str">
        <f>_xlfn.XLOOKUP(bbdd3[[#This Row],[CCO - SECTOR]],'cco '!$A:$A,'cco '!I:I,"CCO NO DEFINIDO")</f>
        <v>DISPOSICION FINAL DE R. LIQUIDOS, EXPORTACION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x14ac:dyDescent="0.3">
      <c r="A79" s="2">
        <v>46081</v>
      </c>
      <c r="B79" s="1" t="s">
        <v>444</v>
      </c>
      <c r="C79" s="1" t="s">
        <v>407</v>
      </c>
      <c r="D79" s="111">
        <v>-2081874.696</v>
      </c>
      <c r="E79" s="1" t="s">
        <v>168</v>
      </c>
      <c r="F79" s="53">
        <v>1</v>
      </c>
      <c r="G79" s="1">
        <v>2081874.6959735896</v>
      </c>
      <c r="H79" s="1" t="s">
        <v>480</v>
      </c>
      <c r="I79" s="1" t="s">
        <v>9</v>
      </c>
      <c r="J79" s="1" t="s">
        <v>137</v>
      </c>
      <c r="N79" s="1" t="s">
        <v>332</v>
      </c>
      <c r="O79" s="1" t="s">
        <v>492</v>
      </c>
      <c r="P79" s="1">
        <f>_xlfn.XLOOKUP(bbdd3[[#This Row],[CCO - SECTOR]],'cco '!$A:$A,'cco '!F:F,"CCO NO DEFINIDO")</f>
        <v>6</v>
      </c>
      <c r="Q79" s="1" t="str">
        <f>_xlfn.XLOOKUP(bbdd3[[#This Row],[CCO - SECTOR]],'cco '!$A:$A,'cco '!I:I,"CCO NO DEFINIDO")</f>
        <v>BACHAS, DISPOSICION FINAL DE R. LIQUIDOS, EXPORTACION, NFU, PILETAS, REACTORES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3">
      <c r="A80" s="2">
        <v>46081</v>
      </c>
      <c r="B80" s="1" t="s">
        <v>444</v>
      </c>
      <c r="C80" s="1" t="s">
        <v>758</v>
      </c>
      <c r="D80" s="111">
        <v>-2057254.3633000001</v>
      </c>
      <c r="E80" s="1" t="s">
        <v>193</v>
      </c>
      <c r="F80" s="53">
        <v>1</v>
      </c>
      <c r="G80" s="1">
        <v>2057254.3633335901</v>
      </c>
      <c r="H80" s="1" t="s">
        <v>480</v>
      </c>
      <c r="I80" s="1" t="s">
        <v>9</v>
      </c>
      <c r="J80" s="1" t="s">
        <v>137</v>
      </c>
      <c r="N80" s="1" t="s">
        <v>373</v>
      </c>
      <c r="O80" s="1" t="s">
        <v>494</v>
      </c>
      <c r="P80" s="1">
        <f>_xlfn.XLOOKUP(bbdd3[[#This Row],[CCO - SECTOR]],'cco '!$A:$A,'cco '!F:F,"CCO NO DEFINIDO")</f>
        <v>2</v>
      </c>
      <c r="Q80" s="1" t="str">
        <f>_xlfn.XLOOKUP(bbdd3[[#This Row],[CCO - SECTOR]],'cco '!$A:$A,'cco '!I:I,"CCO NO DEFINIDO")</f>
        <v>DISPOSICION FINAL DE R. LIQUIDOS, EXPORTACION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x14ac:dyDescent="0.3">
      <c r="A81" s="2">
        <v>46081</v>
      </c>
      <c r="B81" s="1" t="s">
        <v>444</v>
      </c>
      <c r="C81" s="1" t="s">
        <v>421</v>
      </c>
      <c r="D81" s="111">
        <v>-2056682.6845</v>
      </c>
      <c r="E81" s="1" t="s">
        <v>173</v>
      </c>
      <c r="F81" s="53">
        <v>1</v>
      </c>
      <c r="G81" s="1">
        <v>2056682.6844535896</v>
      </c>
      <c r="H81" s="1" t="s">
        <v>480</v>
      </c>
      <c r="I81" s="1" t="s">
        <v>9</v>
      </c>
      <c r="J81" s="1" t="s">
        <v>137</v>
      </c>
      <c r="N81" s="1" t="s">
        <v>353</v>
      </c>
      <c r="O81" s="1" t="s">
        <v>494</v>
      </c>
      <c r="P81" s="1">
        <f>_xlfn.XLOOKUP(bbdd3[[#This Row],[CCO - SECTOR]],'cco '!$A:$A,'cco '!F:F,"CCO NO DEFINIDO")</f>
        <v>7</v>
      </c>
      <c r="Q81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3">
      <c r="A82" s="2">
        <v>46081</v>
      </c>
      <c r="B82" s="1" t="s">
        <v>444</v>
      </c>
      <c r="C82" s="1" t="s">
        <v>552</v>
      </c>
      <c r="D82" s="111">
        <v>-2041933.4742999999</v>
      </c>
      <c r="E82" s="4" t="s">
        <v>164</v>
      </c>
      <c r="F82" s="53">
        <v>1</v>
      </c>
      <c r="G82" s="1">
        <v>2041933.4743135895</v>
      </c>
      <c r="H82" s="1" t="s">
        <v>480</v>
      </c>
      <c r="I82" s="1" t="s">
        <v>9</v>
      </c>
      <c r="J82" s="1" t="s">
        <v>137</v>
      </c>
      <c r="N82" s="1" t="s">
        <v>32</v>
      </c>
      <c r="O82" s="1" t="s">
        <v>494</v>
      </c>
      <c r="P82" s="1">
        <f>_xlfn.XLOOKUP(bbdd3[[#This Row],[CCO - SECTOR]],'cco '!$A:$A,'cco '!F:F,"CCO NO DEFINIDO")</f>
        <v>10</v>
      </c>
      <c r="Q8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3">
      <c r="A83" s="2">
        <v>46081</v>
      </c>
      <c r="B83" s="1" t="s">
        <v>444</v>
      </c>
      <c r="C83" s="1" t="s">
        <v>415</v>
      </c>
      <c r="D83" s="111">
        <v>-2029818.9594000001</v>
      </c>
      <c r="E83" s="1" t="s">
        <v>193</v>
      </c>
      <c r="F83" s="53">
        <v>1</v>
      </c>
      <c r="G83" s="1">
        <v>2029818.9593535899</v>
      </c>
      <c r="H83" s="1" t="s">
        <v>480</v>
      </c>
      <c r="I83" s="1" t="s">
        <v>9</v>
      </c>
      <c r="J83" s="1" t="s">
        <v>137</v>
      </c>
      <c r="N83" s="1" t="s">
        <v>373</v>
      </c>
      <c r="O83" s="1" t="s">
        <v>494</v>
      </c>
      <c r="P83" s="1">
        <f>_xlfn.XLOOKUP(bbdd3[[#This Row],[CCO - SECTOR]],'cco '!$A:$A,'cco '!F:F,"CCO NO DEFINIDO")</f>
        <v>2</v>
      </c>
      <c r="Q83" s="1" t="str">
        <f>_xlfn.XLOOKUP(bbdd3[[#This Row],[CCO - SECTOR]],'cco '!$A:$A,'cco '!I:I,"CCO NO DEFINIDO")</f>
        <v>DISPOSICION FINAL DE R. LIQUIDOS, EXPORTACION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3">
      <c r="A84" s="2">
        <v>46081</v>
      </c>
      <c r="B84" s="1" t="s">
        <v>444</v>
      </c>
      <c r="C84" s="1" t="s">
        <v>481</v>
      </c>
      <c r="D84" s="111">
        <v>-2000000</v>
      </c>
      <c r="E84" s="1" t="s">
        <v>191</v>
      </c>
      <c r="F84" s="53">
        <v>1</v>
      </c>
      <c r="G84" s="1">
        <v>2000000</v>
      </c>
      <c r="H84" s="1" t="s">
        <v>480</v>
      </c>
      <c r="I84" s="1" t="s">
        <v>9</v>
      </c>
      <c r="J84" s="1" t="s">
        <v>137</v>
      </c>
      <c r="N84" s="1" t="s">
        <v>376</v>
      </c>
      <c r="O84" s="1" t="s">
        <v>494</v>
      </c>
      <c r="P84" s="1">
        <f>_xlfn.XLOOKUP(bbdd3[[#This Row],[CCO - SECTOR]],'cco '!$A:$A,'cco '!F:F,"CCO NO DEFINIDO")</f>
        <v>2</v>
      </c>
      <c r="Q84" s="1" t="str">
        <f>_xlfn.XLOOKUP(bbdd3[[#This Row],[CCO - SECTOR]],'cco '!$A:$A,'cco '!I:I,"CCO NO DEFINIDO")</f>
        <v>DISPOSICION FINAL DE R. LIQUIDOS, DISPOSICION FINAL DE R. SOLIDOS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ht="16.2" customHeight="1" x14ac:dyDescent="0.3">
      <c r="A85" s="2">
        <v>46081</v>
      </c>
      <c r="B85" s="1" t="s">
        <v>444</v>
      </c>
      <c r="C85" s="1" t="s">
        <v>482</v>
      </c>
      <c r="D85" s="111">
        <v>-2000000</v>
      </c>
      <c r="E85" s="1" t="s">
        <v>191</v>
      </c>
      <c r="F85" s="53">
        <v>1</v>
      </c>
      <c r="G85" s="1">
        <v>2000000</v>
      </c>
      <c r="H85" s="1" t="s">
        <v>480</v>
      </c>
      <c r="I85" s="1" t="s">
        <v>9</v>
      </c>
      <c r="J85" s="1" t="s">
        <v>137</v>
      </c>
      <c r="N85" s="1" t="s">
        <v>376</v>
      </c>
      <c r="O85" s="1" t="s">
        <v>494</v>
      </c>
      <c r="P85" s="1">
        <f>_xlfn.XLOOKUP(bbdd3[[#This Row],[CCO - SECTOR]],'cco '!$A:$A,'cco '!F:F,"CCO NO DEFINIDO")</f>
        <v>2</v>
      </c>
      <c r="Q85" s="1" t="str">
        <f>_xlfn.XLOOKUP(bbdd3[[#This Row],[CCO - SECTOR]],'cco '!$A:$A,'cco '!I:I,"CCO NO DEFINIDO")</f>
        <v>DISPOSICION FINAL DE R. LIQUIDOS, DISPOSICION FINAL DE R. SOLIDOS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x14ac:dyDescent="0.3">
      <c r="A86" s="2">
        <v>46081</v>
      </c>
      <c r="B86" s="1" t="s">
        <v>444</v>
      </c>
      <c r="C86" s="1" t="s">
        <v>541</v>
      </c>
      <c r="D86" s="111">
        <v>-1992393.3816</v>
      </c>
      <c r="E86" s="1" t="s">
        <v>179</v>
      </c>
      <c r="F86" s="53">
        <v>1</v>
      </c>
      <c r="G86" s="1">
        <v>1992393.3816135896</v>
      </c>
      <c r="H86" s="1" t="s">
        <v>480</v>
      </c>
      <c r="I86" s="1" t="s">
        <v>9</v>
      </c>
      <c r="J86" s="1" t="s">
        <v>137</v>
      </c>
      <c r="N86" s="1" t="s">
        <v>360</v>
      </c>
      <c r="O86" s="1" t="s">
        <v>492</v>
      </c>
      <c r="P86" s="1">
        <f>_xlfn.XLOOKUP(bbdd3[[#This Row],[CCO - SECTOR]],'cco '!$A:$A,'cco '!F:F,"CCO NO DEFINIDO")</f>
        <v>10</v>
      </c>
      <c r="Q8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3">
      <c r="A87" s="2">
        <v>46063</v>
      </c>
      <c r="B87" s="1" t="s">
        <v>1101</v>
      </c>
      <c r="C87" s="1" t="s">
        <v>1105</v>
      </c>
      <c r="D87" s="111">
        <v>-1979272.14</v>
      </c>
      <c r="E87" s="1" t="s">
        <v>1106</v>
      </c>
      <c r="F87" s="53">
        <v>4</v>
      </c>
      <c r="G87" s="1">
        <v>342403.2</v>
      </c>
      <c r="H87" s="1" t="s">
        <v>511</v>
      </c>
      <c r="I87" s="1" t="s">
        <v>17</v>
      </c>
      <c r="J87" s="1" t="s">
        <v>157</v>
      </c>
      <c r="K87" s="1" t="s">
        <v>473</v>
      </c>
      <c r="L87" s="1" t="s">
        <v>156</v>
      </c>
      <c r="N87" s="1" t="s">
        <v>34</v>
      </c>
      <c r="O87" s="1" t="s">
        <v>494</v>
      </c>
      <c r="P87" s="1">
        <f>_xlfn.XLOOKUP(bbdd3[[#This Row],[CCO - SECTOR]],'cco '!$A:$A,'cco '!F:F,"CCO NO DEFINIDO")</f>
        <v>1</v>
      </c>
      <c r="Q87" s="1" t="str">
        <f>_xlfn.XLOOKUP(bbdd3[[#This Row],[CCO - SECTOR]],'cco '!$A:$A,'cco '!I:I,"CCO NO DEFINIDO")</f>
        <v>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x14ac:dyDescent="0.3">
      <c r="A88" s="2">
        <v>46081</v>
      </c>
      <c r="B88" s="1" t="s">
        <v>444</v>
      </c>
      <c r="C88" s="1" t="s">
        <v>757</v>
      </c>
      <c r="D88" s="111">
        <v>-1972720.5293000001</v>
      </c>
      <c r="E88" s="1" t="s">
        <v>187</v>
      </c>
      <c r="F88" s="53">
        <v>1</v>
      </c>
      <c r="G88" s="1">
        <v>1972720.5292535897</v>
      </c>
      <c r="H88" s="1" t="s">
        <v>480</v>
      </c>
      <c r="I88" s="1" t="s">
        <v>9</v>
      </c>
      <c r="J88" s="1" t="s">
        <v>137</v>
      </c>
      <c r="N88" s="1" t="s">
        <v>32</v>
      </c>
      <c r="O88" s="1" t="s">
        <v>494</v>
      </c>
      <c r="P88" s="1">
        <f>_xlfn.XLOOKUP(bbdd3[[#This Row],[CCO - SECTOR]],'cco '!$A:$A,'cco '!F:F,"CCO NO DEFINIDO")</f>
        <v>10</v>
      </c>
      <c r="Q8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x14ac:dyDescent="0.3">
      <c r="A89" s="2">
        <v>46081</v>
      </c>
      <c r="B89" s="1" t="s">
        <v>444</v>
      </c>
      <c r="C89" s="1" t="s">
        <v>413</v>
      </c>
      <c r="D89" s="111">
        <v>-1958595.084</v>
      </c>
      <c r="E89" s="1" t="s">
        <v>183</v>
      </c>
      <c r="F89" s="53">
        <v>1</v>
      </c>
      <c r="G89" s="1">
        <v>1958595.0840135897</v>
      </c>
      <c r="H89" s="1" t="s">
        <v>480</v>
      </c>
      <c r="I89" s="1" t="s">
        <v>9</v>
      </c>
      <c r="J89" s="1" t="s">
        <v>137</v>
      </c>
      <c r="N89" s="1" t="s">
        <v>396</v>
      </c>
      <c r="O89" s="1" t="s">
        <v>494</v>
      </c>
      <c r="P89" s="1">
        <f>_xlfn.XLOOKUP(bbdd3[[#This Row],[CCO - SECTOR]],'cco '!$A:$A,'cco '!F:F,"CCO NO DEFINIDO")</f>
        <v>10</v>
      </c>
      <c r="Q8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3">
      <c r="A90" s="2">
        <v>46081</v>
      </c>
      <c r="B90" s="1" t="s">
        <v>444</v>
      </c>
      <c r="C90" s="1" t="s">
        <v>438</v>
      </c>
      <c r="D90" s="111">
        <v>-1942874.4042</v>
      </c>
      <c r="E90" s="1" t="s">
        <v>68</v>
      </c>
      <c r="F90" s="53">
        <v>1</v>
      </c>
      <c r="G90" s="1">
        <v>1942874.4041735895</v>
      </c>
      <c r="H90" s="1" t="s">
        <v>480</v>
      </c>
      <c r="I90" s="1" t="s">
        <v>9</v>
      </c>
      <c r="J90" s="1" t="s">
        <v>137</v>
      </c>
      <c r="N90" s="1" t="s">
        <v>40</v>
      </c>
      <c r="O90" s="1" t="s">
        <v>494</v>
      </c>
      <c r="P90" s="1">
        <f>_xlfn.XLOOKUP(bbdd3[[#This Row],[CCO - SECTOR]],'cco '!$A:$A,'cco '!F:F,"CCO NO DEFINIDO")</f>
        <v>1</v>
      </c>
      <c r="Q90" s="1" t="str">
        <f>_xlfn.XLOOKUP(bbdd3[[#This Row],[CCO - SECTOR]],'cco '!$A:$A,'cco '!I:I,"CCO NO DEFINIDO")</f>
        <v>PILETAS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3">
      <c r="A91" s="2">
        <v>46081</v>
      </c>
      <c r="B91" s="1" t="s">
        <v>444</v>
      </c>
      <c r="C91" s="1" t="s">
        <v>431</v>
      </c>
      <c r="D91" s="111">
        <v>-1942605.1513</v>
      </c>
      <c r="E91" s="1" t="s">
        <v>42</v>
      </c>
      <c r="F91" s="53">
        <v>1</v>
      </c>
      <c r="G91" s="1">
        <v>1942605.1513135899</v>
      </c>
      <c r="H91" s="1" t="s">
        <v>480</v>
      </c>
      <c r="I91" s="1" t="s">
        <v>9</v>
      </c>
      <c r="J91" s="1" t="s">
        <v>137</v>
      </c>
      <c r="N91" s="1" t="s">
        <v>341</v>
      </c>
      <c r="O91" s="1" t="s">
        <v>494</v>
      </c>
      <c r="P91" s="1">
        <f>_xlfn.XLOOKUP(bbdd3[[#This Row],[CCO - SECTOR]],'cco '!$A:$A,'cco '!F:F,"CCO NO DEFINIDO")</f>
        <v>6</v>
      </c>
      <c r="Q91" s="1" t="str">
        <f>_xlfn.XLOOKUP(bbdd3[[#This Row],[CCO - SECTOR]],'cco '!$A:$A,'cco '!I:I,"CCO NO DEFINIDO")</f>
        <v>BACHAS, DISPOSICION FINAL DE R. LIQUIDOS, EXPORTACION, NFU, PILETAS, REACTORES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ht="15.6" customHeight="1" x14ac:dyDescent="0.3">
      <c r="A92" s="2">
        <v>46081</v>
      </c>
      <c r="B92" s="1" t="s">
        <v>444</v>
      </c>
      <c r="C92" s="1" t="s">
        <v>412</v>
      </c>
      <c r="D92" s="111">
        <v>-1930813.4201</v>
      </c>
      <c r="E92" s="1" t="s">
        <v>164</v>
      </c>
      <c r="F92" s="53">
        <v>1</v>
      </c>
      <c r="G92" s="1">
        <v>1930813.4201135901</v>
      </c>
      <c r="H92" s="1" t="s">
        <v>480</v>
      </c>
      <c r="I92" s="1" t="s">
        <v>9</v>
      </c>
      <c r="J92" s="1" t="s">
        <v>137</v>
      </c>
      <c r="N92" s="1" t="s">
        <v>32</v>
      </c>
      <c r="O92" s="1" t="s">
        <v>494</v>
      </c>
      <c r="P92" s="1">
        <f>_xlfn.XLOOKUP(bbdd3[[#This Row],[CCO - SECTOR]],'cco '!$A:$A,'cco '!F:F,"CCO NO DEFINIDO")</f>
        <v>10</v>
      </c>
      <c r="Q9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3">
      <c r="A93" s="141">
        <v>46081</v>
      </c>
      <c r="B93" s="1" t="s">
        <v>444</v>
      </c>
      <c r="C93" s="1" t="s">
        <v>524</v>
      </c>
      <c r="D93" s="111">
        <v>-1928700.0708999999</v>
      </c>
      <c r="E93" s="1" t="s">
        <v>42</v>
      </c>
      <c r="F93" s="142">
        <v>1</v>
      </c>
      <c r="G93" s="1">
        <v>1928700.0709135891</v>
      </c>
      <c r="H93" s="1" t="s">
        <v>480</v>
      </c>
      <c r="I93" s="1" t="s">
        <v>9</v>
      </c>
      <c r="J93" s="1" t="s">
        <v>137</v>
      </c>
      <c r="N93" s="1" t="s">
        <v>341</v>
      </c>
      <c r="O93" s="1" t="s">
        <v>494</v>
      </c>
      <c r="P93" s="1">
        <f>_xlfn.XLOOKUP(bbdd3[[#This Row],[CCO - SECTOR]],'cco '!$A:$A,'cco '!F:F,"CCO NO DEFINIDO")</f>
        <v>6</v>
      </c>
      <c r="Q93" s="1" t="str">
        <f>_xlfn.XLOOKUP(bbdd3[[#This Row],[CCO - SECTOR]],'cco '!$A:$A,'cco '!I:I,"CCO NO DEFINIDO")</f>
        <v>BACHAS, DISPOSICION FINAL DE R. LIQUIDOS, EXPORTACION, NFU, PILETAS, REACTORES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3">
      <c r="A94" s="2">
        <v>46081</v>
      </c>
      <c r="B94" s="1" t="s">
        <v>444</v>
      </c>
      <c r="C94" s="1" t="s">
        <v>432</v>
      </c>
      <c r="D94" s="111">
        <v>-1914723.4356</v>
      </c>
      <c r="E94" s="1" t="s">
        <v>187</v>
      </c>
      <c r="F94" s="53">
        <v>1</v>
      </c>
      <c r="G94" s="1">
        <v>1914723.4355935897</v>
      </c>
      <c r="H94" s="1" t="s">
        <v>480</v>
      </c>
      <c r="I94" s="1" t="s">
        <v>9</v>
      </c>
      <c r="J94" s="1" t="s">
        <v>137</v>
      </c>
      <c r="N94" s="1" t="s">
        <v>32</v>
      </c>
      <c r="O94" s="1" t="s">
        <v>494</v>
      </c>
      <c r="P94" s="1">
        <f>_xlfn.XLOOKUP(bbdd3[[#This Row],[CCO - SECTOR]],'cco '!$A:$A,'cco '!F:F,"CCO NO DEFINIDO")</f>
        <v>10</v>
      </c>
      <c r="Q9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3">
      <c r="A95" s="2">
        <v>46081</v>
      </c>
      <c r="B95" s="1" t="s">
        <v>444</v>
      </c>
      <c r="C95" s="1" t="s">
        <v>408</v>
      </c>
      <c r="D95" s="111">
        <v>-1898057.4957000001</v>
      </c>
      <c r="E95" s="3" t="s">
        <v>164</v>
      </c>
      <c r="F95" s="53">
        <v>1</v>
      </c>
      <c r="G95" s="1">
        <v>1898057.4956735901</v>
      </c>
      <c r="H95" s="1" t="s">
        <v>480</v>
      </c>
      <c r="I95" s="1" t="s">
        <v>9</v>
      </c>
      <c r="J95" s="1" t="s">
        <v>137</v>
      </c>
      <c r="N95" s="1" t="s">
        <v>32</v>
      </c>
      <c r="O95" s="1" t="s">
        <v>494</v>
      </c>
      <c r="P95" s="1">
        <f>_xlfn.XLOOKUP(bbdd3[[#This Row],[CCO - SECTOR]],'cco '!$A:$A,'cco '!F:F,"CCO NO DEFINIDO")</f>
        <v>10</v>
      </c>
      <c r="Q9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x14ac:dyDescent="0.3">
      <c r="A96" s="2">
        <v>46081</v>
      </c>
      <c r="B96" s="1" t="s">
        <v>444</v>
      </c>
      <c r="C96" s="1" t="s">
        <v>763</v>
      </c>
      <c r="D96" s="111">
        <v>-1848040.2782999999</v>
      </c>
      <c r="E96" s="1" t="s">
        <v>72</v>
      </c>
      <c r="F96" s="53">
        <v>1</v>
      </c>
      <c r="G96" s="1">
        <v>1848040.2783335897</v>
      </c>
      <c r="H96" s="1" t="s">
        <v>480</v>
      </c>
      <c r="I96" s="1" t="s">
        <v>9</v>
      </c>
      <c r="J96" s="1" t="s">
        <v>137</v>
      </c>
      <c r="N96" s="1" t="s">
        <v>43</v>
      </c>
      <c r="O96" s="1" t="s">
        <v>494</v>
      </c>
      <c r="P96" s="1">
        <f>_xlfn.XLOOKUP(bbdd3[[#This Row],[CCO - SECTOR]],'cco '!$A:$A,'cco '!F:F,"CCO NO DEFINIDO")</f>
        <v>1</v>
      </c>
      <c r="Q96" s="1" t="str">
        <f>_xlfn.XLOOKUP(bbdd3[[#This Row],[CCO - SECTOR]],'cco '!$A:$A,'cco '!I:I,"CCO NO DEFINIDO")</f>
        <v>BACHAS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3">
      <c r="A97" s="2">
        <v>46081</v>
      </c>
      <c r="B97" s="1" t="s">
        <v>444</v>
      </c>
      <c r="C97" s="1" t="s">
        <v>428</v>
      </c>
      <c r="D97" s="111">
        <v>-1841830.5856999999</v>
      </c>
      <c r="E97" s="1" t="s">
        <v>187</v>
      </c>
      <c r="F97" s="53">
        <v>1</v>
      </c>
      <c r="G97" s="1">
        <v>1841830.5857335897</v>
      </c>
      <c r="H97" s="1" t="s">
        <v>480</v>
      </c>
      <c r="I97" s="1" t="s">
        <v>9</v>
      </c>
      <c r="J97" s="1" t="s">
        <v>137</v>
      </c>
      <c r="N97" s="1" t="s">
        <v>32</v>
      </c>
      <c r="O97" s="1" t="s">
        <v>494</v>
      </c>
      <c r="P97" s="1">
        <f>_xlfn.XLOOKUP(bbdd3[[#This Row],[CCO - SECTOR]],'cco '!$A:$A,'cco '!F:F,"CCO NO DEFINIDO")</f>
        <v>10</v>
      </c>
      <c r="Q9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7" s="1">
        <f>IF(ISBLANK(bbdd3[[#This Row],[CCO EMPRESA]]),1,_xlfn.XLOOKUP(bbdd3[[#This Row],[CCO EMPRESA]],'cco_worms_empresa'!$A:$A,'cco_worms_empresa'!$G:$G))</f>
        <v>1</v>
      </c>
    </row>
    <row r="98" spans="1:18" s="1" customFormat="1" x14ac:dyDescent="0.3">
      <c r="A98" s="2">
        <v>46081</v>
      </c>
      <c r="B98" s="1" t="s">
        <v>444</v>
      </c>
      <c r="C98" s="1" t="s">
        <v>411</v>
      </c>
      <c r="D98" s="111">
        <v>-1836940.0644</v>
      </c>
      <c r="E98" s="1" t="s">
        <v>68</v>
      </c>
      <c r="F98" s="53">
        <v>1</v>
      </c>
      <c r="G98" s="1">
        <v>1836940.0644135904</v>
      </c>
      <c r="H98" s="1" t="s">
        <v>480</v>
      </c>
      <c r="I98" s="1" t="s">
        <v>9</v>
      </c>
      <c r="J98" s="1" t="s">
        <v>137</v>
      </c>
      <c r="N98" s="1" t="s">
        <v>40</v>
      </c>
      <c r="O98" s="1" t="s">
        <v>494</v>
      </c>
      <c r="P98" s="1">
        <f>_xlfn.XLOOKUP(bbdd3[[#This Row],[CCO - SECTOR]],'cco '!$A:$A,'cco '!F:F,"CCO NO DEFINIDO")</f>
        <v>1</v>
      </c>
      <c r="Q98" s="1" t="str">
        <f>_xlfn.XLOOKUP(bbdd3[[#This Row],[CCO - SECTOR]],'cco '!$A:$A,'cco '!I:I,"CCO NO DEFINIDO")</f>
        <v>PILETAS</v>
      </c>
      <c r="R98" s="1">
        <f>IF(ISBLANK(bbdd3[[#This Row],[CCO EMPRESA]]),1,_xlfn.XLOOKUP(bbdd3[[#This Row],[CCO EMPRESA]],'cco_worms_empresa'!$A:$A,'cco_worms_empresa'!$G:$G))</f>
        <v>1</v>
      </c>
    </row>
    <row r="99" spans="1:18" s="1" customFormat="1" x14ac:dyDescent="0.3">
      <c r="A99" s="2">
        <v>46081</v>
      </c>
      <c r="B99" s="1" t="s">
        <v>444</v>
      </c>
      <c r="C99" s="1" t="s">
        <v>424</v>
      </c>
      <c r="D99" s="111">
        <v>-1824756.7154000001</v>
      </c>
      <c r="E99" s="1" t="s">
        <v>13</v>
      </c>
      <c r="F99" s="53">
        <v>1</v>
      </c>
      <c r="G99" s="1">
        <v>1824756.7154335896</v>
      </c>
      <c r="H99" s="1" t="s">
        <v>480</v>
      </c>
      <c r="I99" s="1" t="s">
        <v>9</v>
      </c>
      <c r="J99" s="1" t="s">
        <v>137</v>
      </c>
      <c r="N99" s="1" t="s">
        <v>338</v>
      </c>
      <c r="O99" s="1" t="s">
        <v>494</v>
      </c>
      <c r="P99" s="1">
        <f>_xlfn.XLOOKUP(bbdd3[[#This Row],[CCO - SECTOR]],'cco '!$A:$A,'cco '!F:F,"CCO NO DEFINIDO")</f>
        <v>5</v>
      </c>
      <c r="Q99" s="1" t="str">
        <f>_xlfn.XLOOKUP(bbdd3[[#This Row],[CCO - SECTOR]],'cco '!$A:$A,'cco '!I:I,"CCO NO DEFINIDO")</f>
        <v>DISPOSICION FINAL DE R. SOLIDOS, EXPORTACION, NFU, PILETAS, REACTORES</v>
      </c>
      <c r="R99" s="1">
        <f>IF(ISBLANK(bbdd3[[#This Row],[CCO EMPRESA]]),1,_xlfn.XLOOKUP(bbdd3[[#This Row],[CCO EMPRESA]],'cco_worms_empresa'!$A:$A,'cco_worms_empresa'!$G:$G))</f>
        <v>1</v>
      </c>
    </row>
    <row r="100" spans="1:18" s="1" customFormat="1" x14ac:dyDescent="0.3">
      <c r="A100" s="2">
        <v>46081</v>
      </c>
      <c r="B100" s="1" t="s">
        <v>444</v>
      </c>
      <c r="C100" s="1" t="s">
        <v>422</v>
      </c>
      <c r="D100" s="111">
        <v>-1813694.9571</v>
      </c>
      <c r="E100" s="1" t="s">
        <v>168</v>
      </c>
      <c r="F100" s="53">
        <v>1</v>
      </c>
      <c r="G100" s="1">
        <v>1813694.9571135896</v>
      </c>
      <c r="H100" s="1" t="s">
        <v>480</v>
      </c>
      <c r="I100" s="1" t="s">
        <v>9</v>
      </c>
      <c r="J100" s="1" t="s">
        <v>137</v>
      </c>
      <c r="N100" s="1" t="s">
        <v>332</v>
      </c>
      <c r="O100" s="1" t="s">
        <v>494</v>
      </c>
      <c r="P100" s="1">
        <f>_xlfn.XLOOKUP(bbdd3[[#This Row],[CCO - SECTOR]],'cco '!$A:$A,'cco '!F:F,"CCO NO DEFINIDO")</f>
        <v>6</v>
      </c>
      <c r="Q100" s="1" t="str">
        <f>_xlfn.XLOOKUP(bbdd3[[#This Row],[CCO - SECTOR]],'cco '!$A:$A,'cco '!I:I,"CCO NO DEFINIDO")</f>
        <v>BACHAS, DISPOSICION FINAL DE R. LIQUIDOS, EXPORTACION, NFU, PILETAS, REACTORES</v>
      </c>
      <c r="R100" s="1">
        <f>IF(ISBLANK(bbdd3[[#This Row],[CCO EMPRESA]]),1,_xlfn.XLOOKUP(bbdd3[[#This Row],[CCO EMPRESA]],'cco_worms_empresa'!$A:$A,'cco_worms_empresa'!$G:$G))</f>
        <v>1</v>
      </c>
    </row>
    <row r="101" spans="1:18" s="1" customFormat="1" x14ac:dyDescent="0.3">
      <c r="A101" s="2">
        <v>46081</v>
      </c>
      <c r="B101" s="1" t="s">
        <v>444</v>
      </c>
      <c r="C101" s="1" t="s">
        <v>426</v>
      </c>
      <c r="D101" s="111">
        <v>-1813677.7246999999</v>
      </c>
      <c r="E101" s="1" t="s">
        <v>187</v>
      </c>
      <c r="F101" s="53">
        <v>1</v>
      </c>
      <c r="G101" s="1">
        <v>1813677.72471359</v>
      </c>
      <c r="H101" s="1" t="s">
        <v>480</v>
      </c>
      <c r="I101" s="1" t="s">
        <v>9</v>
      </c>
      <c r="J101" s="1" t="s">
        <v>137</v>
      </c>
      <c r="N101" s="1" t="s">
        <v>32</v>
      </c>
      <c r="O101" s="1" t="s">
        <v>494</v>
      </c>
      <c r="P101" s="1">
        <f>_xlfn.XLOOKUP(bbdd3[[#This Row],[CCO - SECTOR]],'cco '!$A:$A,'cco '!F:F,"CCO NO DEFINIDO")</f>
        <v>10</v>
      </c>
      <c r="Q10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1" s="1">
        <f>IF(ISBLANK(bbdd3[[#This Row],[CCO EMPRESA]]),1,_xlfn.XLOOKUP(bbdd3[[#This Row],[CCO EMPRESA]],'cco_worms_empresa'!$A:$A,'cco_worms_empresa'!$G:$G))</f>
        <v>1</v>
      </c>
    </row>
    <row r="102" spans="1:18" s="1" customFormat="1" x14ac:dyDescent="0.3">
      <c r="A102" s="2">
        <v>46081</v>
      </c>
      <c r="B102" s="1" t="s">
        <v>444</v>
      </c>
      <c r="C102" s="1" t="s">
        <v>435</v>
      </c>
      <c r="D102" s="111">
        <v>-1786848.0708999999</v>
      </c>
      <c r="E102" s="1" t="s">
        <v>68</v>
      </c>
      <c r="F102" s="53">
        <v>1</v>
      </c>
      <c r="G102" s="1">
        <v>1786848.0709135896</v>
      </c>
      <c r="H102" s="1" t="s">
        <v>480</v>
      </c>
      <c r="I102" s="1" t="s">
        <v>9</v>
      </c>
      <c r="J102" s="1" t="s">
        <v>137</v>
      </c>
      <c r="N102" s="1" t="s">
        <v>40</v>
      </c>
      <c r="O102" s="1" t="s">
        <v>494</v>
      </c>
      <c r="P102" s="1">
        <f>_xlfn.XLOOKUP(bbdd3[[#This Row],[CCO - SECTOR]],'cco '!$A:$A,'cco '!F:F,"CCO NO DEFINIDO")</f>
        <v>1</v>
      </c>
      <c r="Q102" s="1" t="str">
        <f>_xlfn.XLOOKUP(bbdd3[[#This Row],[CCO - SECTOR]],'cco '!$A:$A,'cco '!I:I,"CCO NO DEFINIDO")</f>
        <v>PILETAS</v>
      </c>
      <c r="R102" s="1">
        <f>IF(ISBLANK(bbdd3[[#This Row],[CCO EMPRESA]]),1,_xlfn.XLOOKUP(bbdd3[[#This Row],[CCO EMPRESA]],'cco_worms_empresa'!$A:$A,'cco_worms_empresa'!$G:$G))</f>
        <v>1</v>
      </c>
    </row>
    <row r="103" spans="1:18" s="1" customFormat="1" x14ac:dyDescent="0.3">
      <c r="A103" s="2">
        <v>46081</v>
      </c>
      <c r="B103" s="1" t="s">
        <v>444</v>
      </c>
      <c r="C103" s="1" t="s">
        <v>429</v>
      </c>
      <c r="D103" s="111">
        <v>-1775503.9569999999</v>
      </c>
      <c r="E103" s="1" t="s">
        <v>164</v>
      </c>
      <c r="F103" s="53">
        <v>1</v>
      </c>
      <c r="G103" s="1">
        <v>1775503.9570135898</v>
      </c>
      <c r="H103" s="1" t="s">
        <v>480</v>
      </c>
      <c r="I103" s="1" t="s">
        <v>9</v>
      </c>
      <c r="J103" s="1" t="s">
        <v>137</v>
      </c>
      <c r="N103" s="1" t="s">
        <v>32</v>
      </c>
      <c r="O103" s="1" t="s">
        <v>494</v>
      </c>
      <c r="P103" s="1">
        <f>_xlfn.XLOOKUP(bbdd3[[#This Row],[CCO - SECTOR]],'cco '!$A:$A,'cco '!F:F,"CCO NO DEFINIDO")</f>
        <v>10</v>
      </c>
      <c r="Q10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3" s="1">
        <f>IF(ISBLANK(bbdd3[[#This Row],[CCO EMPRESA]]),1,_xlfn.XLOOKUP(bbdd3[[#This Row],[CCO EMPRESA]],'cco_worms_empresa'!$A:$A,'cco_worms_empresa'!$G:$G))</f>
        <v>1</v>
      </c>
    </row>
    <row r="104" spans="1:18" s="1" customFormat="1" ht="16.95" customHeight="1" x14ac:dyDescent="0.3">
      <c r="A104" s="2">
        <v>46081</v>
      </c>
      <c r="B104" s="1" t="s">
        <v>444</v>
      </c>
      <c r="C104" s="1" t="s">
        <v>760</v>
      </c>
      <c r="D104" s="111">
        <v>-1749819.9905000001</v>
      </c>
      <c r="E104" s="1" t="s">
        <v>179</v>
      </c>
      <c r="F104" s="53">
        <v>1</v>
      </c>
      <c r="G104" s="1">
        <v>1749819.99049359</v>
      </c>
      <c r="H104" s="1" t="s">
        <v>480</v>
      </c>
      <c r="I104" s="1" t="s">
        <v>9</v>
      </c>
      <c r="J104" s="1" t="s">
        <v>137</v>
      </c>
      <c r="N104" s="1" t="s">
        <v>360</v>
      </c>
      <c r="O104" s="1" t="s">
        <v>494</v>
      </c>
      <c r="P104" s="1">
        <f>_xlfn.XLOOKUP(bbdd3[[#This Row],[CCO - SECTOR]],'cco '!$A:$A,'cco '!F:F,"CCO NO DEFINIDO")</f>
        <v>10</v>
      </c>
      <c r="Q10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4" s="1">
        <f>IF(ISBLANK(bbdd3[[#This Row],[CCO EMPRESA]]),1,_xlfn.XLOOKUP(bbdd3[[#This Row],[CCO EMPRESA]],'cco_worms_empresa'!$A:$A,'cco_worms_empresa'!$G:$G))</f>
        <v>1</v>
      </c>
    </row>
    <row r="105" spans="1:18" s="1" customFormat="1" x14ac:dyDescent="0.3">
      <c r="A105" s="2">
        <v>46081</v>
      </c>
      <c r="B105" s="1" t="s">
        <v>444</v>
      </c>
      <c r="C105" s="1" t="s">
        <v>441</v>
      </c>
      <c r="D105" s="111">
        <v>-1743652.6163000001</v>
      </c>
      <c r="E105" s="1" t="s">
        <v>391</v>
      </c>
      <c r="F105" s="53">
        <v>1</v>
      </c>
      <c r="G105" s="1">
        <v>1743652.6162531266</v>
      </c>
      <c r="H105" s="1" t="s">
        <v>480</v>
      </c>
      <c r="I105" s="1" t="s">
        <v>9</v>
      </c>
      <c r="J105" s="1" t="s">
        <v>137</v>
      </c>
      <c r="N105" s="1" t="s">
        <v>389</v>
      </c>
      <c r="O105" s="1" t="s">
        <v>494</v>
      </c>
      <c r="P105" s="1">
        <f>_xlfn.XLOOKUP(bbdd3[[#This Row],[CCO - SECTOR]],'cco '!$A:$A,'cco '!F:F,"CCO NO DEFINIDO")</f>
        <v>10</v>
      </c>
      <c r="Q10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5" s="1">
        <f>IF(ISBLANK(bbdd3[[#This Row],[CCO EMPRESA]]),1,_xlfn.XLOOKUP(bbdd3[[#This Row],[CCO EMPRESA]],'cco_worms_empresa'!$A:$A,'cco_worms_empresa'!$G:$G))</f>
        <v>1</v>
      </c>
    </row>
    <row r="106" spans="1:18" s="1" customFormat="1" x14ac:dyDescent="0.3">
      <c r="A106" s="2">
        <v>46081</v>
      </c>
      <c r="B106" s="1" t="s">
        <v>444</v>
      </c>
      <c r="C106" s="1" t="s">
        <v>433</v>
      </c>
      <c r="D106" s="111">
        <v>-1740103.7392</v>
      </c>
      <c r="E106" s="1" t="s">
        <v>168</v>
      </c>
      <c r="F106" s="53">
        <v>1</v>
      </c>
      <c r="G106" s="1">
        <v>1740103.7392135896</v>
      </c>
      <c r="H106" s="1" t="s">
        <v>480</v>
      </c>
      <c r="I106" s="1" t="s">
        <v>9</v>
      </c>
      <c r="J106" s="1" t="s">
        <v>137</v>
      </c>
      <c r="N106" s="1" t="s">
        <v>332</v>
      </c>
      <c r="O106" s="1" t="s">
        <v>494</v>
      </c>
      <c r="P106" s="1">
        <f>_xlfn.XLOOKUP(bbdd3[[#This Row],[CCO - SECTOR]],'cco '!$A:$A,'cco '!F:F,"CCO NO DEFINIDO")</f>
        <v>6</v>
      </c>
      <c r="Q106" s="1" t="str">
        <f>_xlfn.XLOOKUP(bbdd3[[#This Row],[CCO - SECTOR]],'cco '!$A:$A,'cco '!I:I,"CCO NO DEFINIDO")</f>
        <v>BACHAS, DISPOSICION FINAL DE R. LIQUIDOS, EXPORTACION, NFU, PILETAS, REACTORES</v>
      </c>
      <c r="R106" s="1">
        <f>IF(ISBLANK(bbdd3[[#This Row],[CCO EMPRESA]]),1,_xlfn.XLOOKUP(bbdd3[[#This Row],[CCO EMPRESA]],'cco_worms_empresa'!$A:$A,'cco_worms_empresa'!$G:$G))</f>
        <v>1</v>
      </c>
    </row>
    <row r="107" spans="1:18" s="1" customFormat="1" ht="14.4" customHeight="1" x14ac:dyDescent="0.3">
      <c r="A107" s="2">
        <v>46081</v>
      </c>
      <c r="B107" s="1" t="s">
        <v>444</v>
      </c>
      <c r="C107" s="1" t="s">
        <v>487</v>
      </c>
      <c r="D107" s="111">
        <v>-1740000</v>
      </c>
      <c r="E107" s="1" t="s">
        <v>164</v>
      </c>
      <c r="F107" s="53">
        <v>1</v>
      </c>
      <c r="G107" s="1">
        <v>1740000</v>
      </c>
      <c r="H107" s="1" t="s">
        <v>480</v>
      </c>
      <c r="I107" s="1" t="s">
        <v>9</v>
      </c>
      <c r="J107" s="1" t="s">
        <v>137</v>
      </c>
      <c r="N107" s="1" t="s">
        <v>32</v>
      </c>
      <c r="O107" s="1" t="s">
        <v>494</v>
      </c>
      <c r="P107" s="1">
        <f>_xlfn.XLOOKUP(bbdd3[[#This Row],[CCO - SECTOR]],'cco '!$A:$A,'cco '!F:F,"CCO NO DEFINIDO")</f>
        <v>10</v>
      </c>
      <c r="Q10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7" s="1">
        <f>IF(ISBLANK(bbdd3[[#This Row],[CCO EMPRESA]]),1,_xlfn.XLOOKUP(bbdd3[[#This Row],[CCO EMPRESA]],'cco_worms_empresa'!$A:$A,'cco_worms_empresa'!$G:$G))</f>
        <v>1</v>
      </c>
    </row>
    <row r="108" spans="1:18" s="1" customFormat="1" x14ac:dyDescent="0.3">
      <c r="A108" s="2">
        <v>46081</v>
      </c>
      <c r="B108" s="1" t="s">
        <v>444</v>
      </c>
      <c r="C108" s="1" t="s">
        <v>761</v>
      </c>
      <c r="D108" s="111">
        <v>-1675779.1318000001</v>
      </c>
      <c r="E108" s="1" t="s">
        <v>187</v>
      </c>
      <c r="F108" s="53">
        <v>1</v>
      </c>
      <c r="G108" s="1">
        <v>1675779.1317535895</v>
      </c>
      <c r="H108" s="1" t="s">
        <v>480</v>
      </c>
      <c r="I108" s="1" t="s">
        <v>9</v>
      </c>
      <c r="J108" s="1" t="s">
        <v>137</v>
      </c>
      <c r="N108" s="1" t="s">
        <v>32</v>
      </c>
      <c r="O108" s="1" t="s">
        <v>494</v>
      </c>
      <c r="P108" s="1">
        <f>_xlfn.XLOOKUP(bbdd3[[#This Row],[CCO - SECTOR]],'cco '!$A:$A,'cco '!F:F,"CCO NO DEFINIDO")</f>
        <v>10</v>
      </c>
      <c r="Q10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8" s="1">
        <f>IF(ISBLANK(bbdd3[[#This Row],[CCO EMPRESA]]),1,_xlfn.XLOOKUP(bbdd3[[#This Row],[CCO EMPRESA]],'cco_worms_empresa'!$A:$A,'cco_worms_empresa'!$G:$G))</f>
        <v>1</v>
      </c>
    </row>
    <row r="109" spans="1:18" s="1" customFormat="1" x14ac:dyDescent="0.3">
      <c r="A109" s="2">
        <v>46081</v>
      </c>
      <c r="B109" s="1" t="s">
        <v>444</v>
      </c>
      <c r="C109" s="1" t="s">
        <v>759</v>
      </c>
      <c r="D109" s="111">
        <v>-1655736.9072</v>
      </c>
      <c r="E109" s="1" t="s">
        <v>193</v>
      </c>
      <c r="F109" s="53">
        <v>1</v>
      </c>
      <c r="G109" s="1">
        <v>1655736.9072335898</v>
      </c>
      <c r="H109" s="1" t="s">
        <v>480</v>
      </c>
      <c r="I109" s="1" t="s">
        <v>9</v>
      </c>
      <c r="J109" s="1" t="s">
        <v>137</v>
      </c>
      <c r="N109" s="1" t="s">
        <v>373</v>
      </c>
      <c r="O109" s="1" t="s">
        <v>494</v>
      </c>
      <c r="P109" s="1">
        <f>_xlfn.XLOOKUP(bbdd3[[#This Row],[CCO - SECTOR]],'cco '!$A:$A,'cco '!F:F,"CCO NO DEFINIDO")</f>
        <v>2</v>
      </c>
      <c r="Q109" s="1" t="str">
        <f>_xlfn.XLOOKUP(bbdd3[[#This Row],[CCO - SECTOR]],'cco '!$A:$A,'cco '!I:I,"CCO NO DEFINIDO")</f>
        <v>DISPOSICION FINAL DE R. LIQUIDOS, EXPORTACION</v>
      </c>
      <c r="R109" s="1">
        <f>IF(ISBLANK(bbdd3[[#This Row],[CCO EMPRESA]]),1,_xlfn.XLOOKUP(bbdd3[[#This Row],[CCO EMPRESA]],'cco_worms_empresa'!$A:$A,'cco_worms_empresa'!$G:$G))</f>
        <v>1</v>
      </c>
    </row>
    <row r="110" spans="1:18" s="1" customFormat="1" x14ac:dyDescent="0.3">
      <c r="A110" s="2">
        <v>46081</v>
      </c>
      <c r="B110" s="1" t="s">
        <v>444</v>
      </c>
      <c r="C110" s="1" t="s">
        <v>1143</v>
      </c>
      <c r="D110" s="111">
        <v>-1620872.1973999999</v>
      </c>
      <c r="E110" s="4" t="s">
        <v>183</v>
      </c>
      <c r="F110" s="53">
        <v>1</v>
      </c>
      <c r="G110" s="1">
        <v>1620872.1973935897</v>
      </c>
      <c r="H110" s="1" t="s">
        <v>480</v>
      </c>
      <c r="I110" s="1" t="s">
        <v>9</v>
      </c>
      <c r="J110" s="1" t="s">
        <v>137</v>
      </c>
      <c r="N110" s="1" t="s">
        <v>396</v>
      </c>
      <c r="O110" s="1" t="s">
        <v>494</v>
      </c>
      <c r="P110" s="1">
        <f>_xlfn.XLOOKUP(bbdd3[[#This Row],[CCO - SECTOR]],'cco '!$A:$A,'cco '!F:F,"CCO NO DEFINIDO")</f>
        <v>10</v>
      </c>
      <c r="Q11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0" s="1">
        <f>IF(ISBLANK(bbdd3[[#This Row],[CCO EMPRESA]]),1,_xlfn.XLOOKUP(bbdd3[[#This Row],[CCO EMPRESA]],'cco_worms_empresa'!$A:$A,'cco_worms_empresa'!$G:$G))</f>
        <v>1</v>
      </c>
    </row>
    <row r="111" spans="1:18" s="1" customFormat="1" x14ac:dyDescent="0.3">
      <c r="A111" s="2">
        <v>46081</v>
      </c>
      <c r="B111" s="1" t="s">
        <v>444</v>
      </c>
      <c r="C111" s="1" t="s">
        <v>560</v>
      </c>
      <c r="D111" s="111">
        <v>-1611805.6235</v>
      </c>
      <c r="E111" s="1" t="s">
        <v>193</v>
      </c>
      <c r="F111" s="53">
        <v>1</v>
      </c>
      <c r="G111" s="1">
        <v>1611805.6235335898</v>
      </c>
      <c r="H111" s="1" t="s">
        <v>480</v>
      </c>
      <c r="I111" s="1" t="s">
        <v>9</v>
      </c>
      <c r="J111" s="1" t="s">
        <v>137</v>
      </c>
      <c r="N111" s="1" t="s">
        <v>373</v>
      </c>
      <c r="O111" s="1" t="s">
        <v>494</v>
      </c>
      <c r="P111" s="1">
        <f>_xlfn.XLOOKUP(bbdd3[[#This Row],[CCO - SECTOR]],'cco '!$A:$A,'cco '!F:F,"CCO NO DEFINIDO")</f>
        <v>2</v>
      </c>
      <c r="Q111" s="1" t="str">
        <f>_xlfn.XLOOKUP(bbdd3[[#This Row],[CCO - SECTOR]],'cco '!$A:$A,'cco '!I:I,"CCO NO DEFINIDO")</f>
        <v>DISPOSICION FINAL DE R. LIQUIDOS, EXPORTACION</v>
      </c>
      <c r="R111" s="1">
        <f>IF(ISBLANK(bbdd3[[#This Row],[CCO EMPRESA]]),1,_xlfn.XLOOKUP(bbdd3[[#This Row],[CCO EMPRESA]],'cco_worms_empresa'!$A:$A,'cco_worms_empresa'!$G:$G))</f>
        <v>1</v>
      </c>
    </row>
    <row r="112" spans="1:18" s="1" customFormat="1" x14ac:dyDescent="0.3">
      <c r="A112" s="141">
        <v>46081</v>
      </c>
      <c r="B112" s="1" t="s">
        <v>444</v>
      </c>
      <c r="C112" s="1" t="s">
        <v>762</v>
      </c>
      <c r="D112" s="111">
        <v>-1608950.2172000001</v>
      </c>
      <c r="E112" s="1" t="s">
        <v>42</v>
      </c>
      <c r="F112" s="142">
        <v>1</v>
      </c>
      <c r="G112" s="1">
        <v>1608950.2171735901</v>
      </c>
      <c r="H112" s="1" t="s">
        <v>480</v>
      </c>
      <c r="I112" s="1" t="s">
        <v>9</v>
      </c>
      <c r="J112" s="1" t="s">
        <v>137</v>
      </c>
      <c r="N112" s="1" t="s">
        <v>341</v>
      </c>
      <c r="O112" s="1" t="s">
        <v>494</v>
      </c>
      <c r="P112" s="1">
        <f>_xlfn.XLOOKUP(bbdd3[[#This Row],[CCO - SECTOR]],'cco '!$A:$A,'cco '!F:F,"CCO NO DEFINIDO")</f>
        <v>6</v>
      </c>
      <c r="Q112" s="1" t="str">
        <f>_xlfn.XLOOKUP(bbdd3[[#This Row],[CCO - SECTOR]],'cco '!$A:$A,'cco '!I:I,"CCO NO DEFINIDO")</f>
        <v>BACHAS, DISPOSICION FINAL DE R. LIQUIDOS, EXPORTACION, NFU, PILETAS, REACTORES</v>
      </c>
      <c r="R112" s="1">
        <f>IF(ISBLANK(bbdd3[[#This Row],[CCO EMPRESA]]),1,_xlfn.XLOOKUP(bbdd3[[#This Row],[CCO EMPRESA]],'cco_worms_empresa'!$A:$A,'cco_worms_empresa'!$G:$G))</f>
        <v>1</v>
      </c>
    </row>
    <row r="113" spans="1:18" s="1" customFormat="1" x14ac:dyDescent="0.3">
      <c r="A113" s="2">
        <v>46081</v>
      </c>
      <c r="B113" s="1" t="s">
        <v>444</v>
      </c>
      <c r="C113" s="1" t="s">
        <v>437</v>
      </c>
      <c r="D113" s="111">
        <v>-1589809.0645000001</v>
      </c>
      <c r="E113" s="1" t="s">
        <v>68</v>
      </c>
      <c r="F113" s="53">
        <v>1</v>
      </c>
      <c r="G113" s="1">
        <v>1589809.0644735894</v>
      </c>
      <c r="H113" s="1" t="s">
        <v>480</v>
      </c>
      <c r="I113" s="1" t="s">
        <v>9</v>
      </c>
      <c r="J113" s="1" t="s">
        <v>137</v>
      </c>
      <c r="N113" s="1" t="s">
        <v>40</v>
      </c>
      <c r="O113" s="1" t="s">
        <v>492</v>
      </c>
      <c r="P113" s="1">
        <f>_xlfn.XLOOKUP(bbdd3[[#This Row],[CCO - SECTOR]],'cco '!$A:$A,'cco '!F:F,"CCO NO DEFINIDO")</f>
        <v>1</v>
      </c>
      <c r="Q113" s="1" t="str">
        <f>_xlfn.XLOOKUP(bbdd3[[#This Row],[CCO - SECTOR]],'cco '!$A:$A,'cco '!I:I,"CCO NO DEFINIDO")</f>
        <v>PILETAS</v>
      </c>
      <c r="R113" s="1">
        <f>IF(ISBLANK(bbdd3[[#This Row],[CCO EMPRESA]]),1,_xlfn.XLOOKUP(bbdd3[[#This Row],[CCO EMPRESA]],'cco_worms_empresa'!$A:$A,'cco_worms_empresa'!$G:$G))</f>
        <v>1</v>
      </c>
    </row>
    <row r="114" spans="1:18" s="1" customFormat="1" x14ac:dyDescent="0.3">
      <c r="A114" s="2">
        <v>46055</v>
      </c>
      <c r="B114" s="1" t="s">
        <v>904</v>
      </c>
      <c r="C114" s="1" t="s">
        <v>905</v>
      </c>
      <c r="D114" s="111">
        <v>-1580819.63</v>
      </c>
      <c r="E114" s="1" t="s">
        <v>906</v>
      </c>
      <c r="F114" s="53">
        <v>175</v>
      </c>
      <c r="G114" s="1">
        <v>6541.5</v>
      </c>
      <c r="H114" s="1" t="s">
        <v>511</v>
      </c>
      <c r="I114" s="1" t="s">
        <v>16</v>
      </c>
      <c r="J114" s="1" t="s">
        <v>137</v>
      </c>
      <c r="K114" s="1" t="s">
        <v>473</v>
      </c>
      <c r="L114" s="1" t="s">
        <v>156</v>
      </c>
      <c r="N114" s="1" t="s">
        <v>35</v>
      </c>
      <c r="O114" s="1" t="s">
        <v>492</v>
      </c>
      <c r="P114" s="1">
        <f>_xlfn.XLOOKUP(bbdd3[[#This Row],[CCO - SECTOR]],'cco '!$A:$A,'cco '!F:F,"CCO NO DEFINIDO")</f>
        <v>10</v>
      </c>
      <c r="Q11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4" s="1">
        <f>IF(ISBLANK(bbdd3[[#This Row],[CCO EMPRESA]]),1,_xlfn.XLOOKUP(bbdd3[[#This Row],[CCO EMPRESA]],'cco_worms_empresa'!$A:$A,'cco_worms_empresa'!$G:$G))</f>
        <v>1</v>
      </c>
    </row>
    <row r="115" spans="1:18" s="1" customFormat="1" x14ac:dyDescent="0.3">
      <c r="A115" s="2">
        <v>46057</v>
      </c>
      <c r="B115" s="1" t="s">
        <v>1113</v>
      </c>
      <c r="C115" s="1" t="s">
        <v>1114</v>
      </c>
      <c r="D115" s="111">
        <v>-1580036.15</v>
      </c>
      <c r="E115" s="1" t="s">
        <v>1115</v>
      </c>
      <c r="F115" s="53">
        <v>1</v>
      </c>
      <c r="G115" s="1">
        <v>1305815</v>
      </c>
      <c r="H115" s="1" t="s">
        <v>511</v>
      </c>
      <c r="I115" s="1" t="s">
        <v>10</v>
      </c>
      <c r="J115" s="1" t="s">
        <v>137</v>
      </c>
      <c r="K115" s="1" t="s">
        <v>513</v>
      </c>
      <c r="L115" s="1" t="s">
        <v>156</v>
      </c>
      <c r="N115" s="1" t="s">
        <v>35</v>
      </c>
      <c r="O115" s="1" t="s">
        <v>492</v>
      </c>
      <c r="P115" s="1">
        <f>_xlfn.XLOOKUP(bbdd3[[#This Row],[CCO - SECTOR]],'cco '!$A:$A,'cco '!F:F,"CCO NO DEFINIDO")</f>
        <v>10</v>
      </c>
      <c r="Q11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5" s="1">
        <f>IF(ISBLANK(bbdd3[[#This Row],[CCO EMPRESA]]),1,_xlfn.XLOOKUP(bbdd3[[#This Row],[CCO EMPRESA]],'cco_worms_empresa'!$A:$A,'cco_worms_empresa'!$G:$G))</f>
        <v>1</v>
      </c>
    </row>
    <row r="116" spans="1:18" s="1" customFormat="1" x14ac:dyDescent="0.3">
      <c r="A116" s="2">
        <v>46073</v>
      </c>
      <c r="B116" s="1" t="s">
        <v>994</v>
      </c>
      <c r="C116" s="1" t="s">
        <v>995</v>
      </c>
      <c r="D116" s="111">
        <v>-1535490</v>
      </c>
      <c r="E116" s="1" t="s">
        <v>13</v>
      </c>
      <c r="F116" s="53">
        <v>15</v>
      </c>
      <c r="G116" s="1">
        <v>84600</v>
      </c>
      <c r="H116" s="1" t="s">
        <v>511</v>
      </c>
      <c r="I116" s="1" t="s">
        <v>20</v>
      </c>
      <c r="J116" s="1" t="s">
        <v>137</v>
      </c>
      <c r="K116" s="1" t="s">
        <v>473</v>
      </c>
      <c r="L116" s="1" t="s">
        <v>138</v>
      </c>
      <c r="N116" s="1" t="s">
        <v>34</v>
      </c>
      <c r="O116" s="1" t="s">
        <v>494</v>
      </c>
      <c r="P116" s="1">
        <f>_xlfn.XLOOKUP(bbdd3[[#This Row],[CCO - SECTOR]],'cco '!$A:$A,'cco '!F:F,"CCO NO DEFINIDO")</f>
        <v>1</v>
      </c>
      <c r="Q116" s="1" t="str">
        <f>_xlfn.XLOOKUP(bbdd3[[#This Row],[CCO - SECTOR]],'cco '!$A:$A,'cco '!I:I,"CCO NO DEFINIDO")</f>
        <v>EXPORTACION</v>
      </c>
      <c r="R116" s="1">
        <f>IF(ISBLANK(bbdd3[[#This Row],[CCO EMPRESA]]),1,_xlfn.XLOOKUP(bbdd3[[#This Row],[CCO EMPRESA]],'cco_worms_empresa'!$A:$A,'cco_worms_empresa'!$G:$G))</f>
        <v>1</v>
      </c>
    </row>
    <row r="117" spans="1:18" s="1" customFormat="1" x14ac:dyDescent="0.3">
      <c r="A117" s="2">
        <v>46081</v>
      </c>
      <c r="B117" s="1" t="s">
        <v>444</v>
      </c>
      <c r="C117" s="1" t="s">
        <v>555</v>
      </c>
      <c r="D117" s="111">
        <v>-1480271.3145000001</v>
      </c>
      <c r="E117" s="1" t="s">
        <v>445</v>
      </c>
      <c r="F117" s="53">
        <v>1</v>
      </c>
      <c r="G117" s="1">
        <v>1480271.3145338432</v>
      </c>
      <c r="H117" s="1" t="s">
        <v>480</v>
      </c>
      <c r="I117" s="1" t="s">
        <v>9</v>
      </c>
      <c r="J117" s="1" t="s">
        <v>137</v>
      </c>
      <c r="N117" s="1" t="s">
        <v>39</v>
      </c>
      <c r="O117" s="1" t="s">
        <v>494</v>
      </c>
      <c r="P117" s="1">
        <f>_xlfn.XLOOKUP(bbdd3[[#This Row],[CCO - SECTOR]],'cco '!$A:$A,'cco '!F:F,"CCO NO DEFINIDO")</f>
        <v>1</v>
      </c>
      <c r="Q117" s="1" t="str">
        <f>_xlfn.XLOOKUP(bbdd3[[#This Row],[CCO - SECTOR]],'cco '!$A:$A,'cco '!I:I,"CCO NO DEFINIDO")</f>
        <v>NFU</v>
      </c>
      <c r="R117" s="1">
        <f>IF(ISBLANK(bbdd3[[#This Row],[CCO EMPRESA]]),1,_xlfn.XLOOKUP(bbdd3[[#This Row],[CCO EMPRESA]],'cco_worms_empresa'!$A:$A,'cco_worms_empresa'!$G:$G))</f>
        <v>1</v>
      </c>
    </row>
    <row r="118" spans="1:18" s="1" customFormat="1" x14ac:dyDescent="0.3">
      <c r="A118" s="2">
        <v>46081</v>
      </c>
      <c r="B118" s="1" t="s">
        <v>444</v>
      </c>
      <c r="C118" s="1" t="s">
        <v>582</v>
      </c>
      <c r="D118" s="111">
        <v>-1476009.8740000001</v>
      </c>
      <c r="E118" s="1" t="s">
        <v>187</v>
      </c>
      <c r="F118" s="53">
        <v>1</v>
      </c>
      <c r="G118" s="1">
        <v>1476009.8740135897</v>
      </c>
      <c r="H118" s="1" t="s">
        <v>480</v>
      </c>
      <c r="I118" s="1" t="s">
        <v>9</v>
      </c>
      <c r="J118" s="1" t="s">
        <v>137</v>
      </c>
      <c r="N118" s="1" t="s">
        <v>32</v>
      </c>
      <c r="O118" s="1" t="s">
        <v>494</v>
      </c>
      <c r="P118" s="1">
        <f>_xlfn.XLOOKUP(bbdd3[[#This Row],[CCO - SECTOR]],'cco '!$A:$A,'cco '!F:F,"CCO NO DEFINIDO")</f>
        <v>10</v>
      </c>
      <c r="Q11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8" s="1">
        <f>IF(ISBLANK(bbdd3[[#This Row],[CCO EMPRESA]]),1,_xlfn.XLOOKUP(bbdd3[[#This Row],[CCO EMPRESA]],'cco_worms_empresa'!$A:$A,'cco_worms_empresa'!$G:$G))</f>
        <v>1</v>
      </c>
    </row>
    <row r="119" spans="1:18" s="1" customFormat="1" x14ac:dyDescent="0.3">
      <c r="A119" s="2">
        <v>46081</v>
      </c>
      <c r="B119" s="1" t="s">
        <v>444</v>
      </c>
      <c r="C119" s="1" t="s">
        <v>419</v>
      </c>
      <c r="D119" s="111">
        <v>-1456024.6247</v>
      </c>
      <c r="E119" s="1" t="s">
        <v>164</v>
      </c>
      <c r="F119" s="53">
        <v>1</v>
      </c>
      <c r="G119" s="1">
        <v>1456024.6247335901</v>
      </c>
      <c r="H119" s="1" t="s">
        <v>480</v>
      </c>
      <c r="I119" s="1" t="s">
        <v>9</v>
      </c>
      <c r="J119" s="1" t="s">
        <v>137</v>
      </c>
      <c r="N119" s="1" t="s">
        <v>32</v>
      </c>
      <c r="O119" s="1" t="s">
        <v>494</v>
      </c>
      <c r="P119" s="1">
        <f>_xlfn.XLOOKUP(bbdd3[[#This Row],[CCO - SECTOR]],'cco '!$A:$A,'cco '!F:F,"CCO NO DEFINIDO")</f>
        <v>10</v>
      </c>
      <c r="Q11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9" s="1">
        <f>IF(ISBLANK(bbdd3[[#This Row],[CCO EMPRESA]]),1,_xlfn.XLOOKUP(bbdd3[[#This Row],[CCO EMPRESA]],'cco_worms_empresa'!$A:$A,'cco_worms_empresa'!$G:$G))</f>
        <v>1</v>
      </c>
    </row>
    <row r="120" spans="1:18" s="1" customFormat="1" x14ac:dyDescent="0.3">
      <c r="A120" s="2">
        <v>46056</v>
      </c>
      <c r="B120" s="1" t="s">
        <v>947</v>
      </c>
      <c r="C120" s="1" t="s">
        <v>948</v>
      </c>
      <c r="D120" s="111">
        <v>-1446000</v>
      </c>
      <c r="E120" s="1" t="s">
        <v>949</v>
      </c>
      <c r="F120" s="53">
        <v>1</v>
      </c>
      <c r="G120" s="1">
        <v>1446000</v>
      </c>
      <c r="H120" s="1" t="s">
        <v>511</v>
      </c>
      <c r="I120" s="1" t="s">
        <v>22</v>
      </c>
      <c r="J120" s="1" t="s">
        <v>137</v>
      </c>
      <c r="K120" s="1" t="s">
        <v>473</v>
      </c>
      <c r="L120" s="1" t="s">
        <v>138</v>
      </c>
      <c r="N120" s="1" t="s">
        <v>34</v>
      </c>
      <c r="O120" s="1" t="s">
        <v>494</v>
      </c>
      <c r="P120" s="1">
        <f>_xlfn.XLOOKUP(bbdd3[[#This Row],[CCO - SECTOR]],'cco '!$A:$A,'cco '!F:F,"CCO NO DEFINIDO")</f>
        <v>1</v>
      </c>
      <c r="Q120" s="1" t="str">
        <f>_xlfn.XLOOKUP(bbdd3[[#This Row],[CCO - SECTOR]],'cco '!$A:$A,'cco '!I:I,"CCO NO DEFINIDO")</f>
        <v>EXPORTACION</v>
      </c>
      <c r="R120" s="1">
        <f>IF(ISBLANK(bbdd3[[#This Row],[CCO EMPRESA]]),1,_xlfn.XLOOKUP(bbdd3[[#This Row],[CCO EMPRESA]],'cco_worms_empresa'!$A:$A,'cco_worms_empresa'!$G:$G))</f>
        <v>1</v>
      </c>
    </row>
    <row r="121" spans="1:18" s="1" customFormat="1" x14ac:dyDescent="0.3">
      <c r="A121" s="2">
        <v>46081</v>
      </c>
      <c r="B121" s="1" t="s">
        <v>444</v>
      </c>
      <c r="C121" s="1" t="s">
        <v>410</v>
      </c>
      <c r="D121" s="111">
        <v>-1440461.6841</v>
      </c>
      <c r="E121" s="1" t="s">
        <v>168</v>
      </c>
      <c r="F121" s="53">
        <v>1</v>
      </c>
      <c r="G121" s="1">
        <v>1440461.6840535896</v>
      </c>
      <c r="H121" s="1" t="s">
        <v>480</v>
      </c>
      <c r="I121" s="1" t="s">
        <v>9</v>
      </c>
      <c r="J121" s="1" t="s">
        <v>137</v>
      </c>
      <c r="N121" s="1" t="s">
        <v>332</v>
      </c>
      <c r="O121" s="1" t="s">
        <v>494</v>
      </c>
      <c r="P121" s="1">
        <f>_xlfn.XLOOKUP(bbdd3[[#This Row],[CCO - SECTOR]],'cco '!$A:$A,'cco '!F:F,"CCO NO DEFINIDO")</f>
        <v>6</v>
      </c>
      <c r="Q121" s="1" t="str">
        <f>_xlfn.XLOOKUP(bbdd3[[#This Row],[CCO - SECTOR]],'cco '!$A:$A,'cco '!I:I,"CCO NO DEFINIDO")</f>
        <v>BACHAS, DISPOSICION FINAL DE R. LIQUIDOS, EXPORTACION, NFU, PILETAS, REACTORES</v>
      </c>
      <c r="R121" s="1">
        <f>IF(ISBLANK(bbdd3[[#This Row],[CCO EMPRESA]]),1,_xlfn.XLOOKUP(bbdd3[[#This Row],[CCO EMPRESA]],'cco_worms_empresa'!$A:$A,'cco_worms_empresa'!$G:$G))</f>
        <v>1</v>
      </c>
    </row>
    <row r="122" spans="1:18" s="1" customFormat="1" x14ac:dyDescent="0.3">
      <c r="A122" s="2">
        <v>46081</v>
      </c>
      <c r="B122" s="1" t="s">
        <v>444</v>
      </c>
      <c r="C122" s="1" t="s">
        <v>423</v>
      </c>
      <c r="D122" s="111">
        <v>-1440386.9968000001</v>
      </c>
      <c r="E122" s="1" t="s">
        <v>164</v>
      </c>
      <c r="F122" s="53">
        <v>1</v>
      </c>
      <c r="G122" s="1">
        <v>1440386.99679359</v>
      </c>
      <c r="H122" s="1" t="s">
        <v>480</v>
      </c>
      <c r="I122" s="1" t="s">
        <v>9</v>
      </c>
      <c r="J122" s="1" t="s">
        <v>137</v>
      </c>
      <c r="N122" s="1" t="s">
        <v>32</v>
      </c>
      <c r="O122" s="1" t="s">
        <v>494</v>
      </c>
      <c r="P122" s="1">
        <f>_xlfn.XLOOKUP(bbdd3[[#This Row],[CCO - SECTOR]],'cco '!$A:$A,'cco '!F:F,"CCO NO DEFINIDO")</f>
        <v>10</v>
      </c>
      <c r="Q12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2" s="1">
        <f>IF(ISBLANK(bbdd3[[#This Row],[CCO EMPRESA]]),1,_xlfn.XLOOKUP(bbdd3[[#This Row],[CCO EMPRESA]],'cco_worms_empresa'!$A:$A,'cco_worms_empresa'!$G:$G))</f>
        <v>1</v>
      </c>
    </row>
    <row r="123" spans="1:18" s="1" customFormat="1" x14ac:dyDescent="0.3">
      <c r="A123" s="2">
        <v>46081</v>
      </c>
      <c r="B123" s="1" t="s">
        <v>444</v>
      </c>
      <c r="C123" s="1" t="s">
        <v>416</v>
      </c>
      <c r="D123" s="111">
        <v>-1427843.0567000001</v>
      </c>
      <c r="E123" s="1" t="s">
        <v>183</v>
      </c>
      <c r="F123" s="53">
        <v>1</v>
      </c>
      <c r="G123" s="1">
        <v>1427843.0566735896</v>
      </c>
      <c r="H123" s="1" t="s">
        <v>480</v>
      </c>
      <c r="I123" s="1" t="s">
        <v>9</v>
      </c>
      <c r="J123" s="1" t="s">
        <v>137</v>
      </c>
      <c r="N123" s="1" t="s">
        <v>396</v>
      </c>
      <c r="O123" s="1" t="s">
        <v>494</v>
      </c>
      <c r="P123" s="1">
        <f>_xlfn.XLOOKUP(bbdd3[[#This Row],[CCO - SECTOR]],'cco '!$A:$A,'cco '!F:F,"CCO NO DEFINIDO")</f>
        <v>10</v>
      </c>
      <c r="Q12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3" s="1">
        <f>IF(ISBLANK(bbdd3[[#This Row],[CCO EMPRESA]]),1,_xlfn.XLOOKUP(bbdd3[[#This Row],[CCO EMPRESA]],'cco_worms_empresa'!$A:$A,'cco_worms_empresa'!$G:$G))</f>
        <v>1</v>
      </c>
    </row>
    <row r="124" spans="1:18" s="1" customFormat="1" x14ac:dyDescent="0.3">
      <c r="A124" s="2">
        <v>46081</v>
      </c>
      <c r="B124" s="1" t="s">
        <v>444</v>
      </c>
      <c r="C124" s="1" t="s">
        <v>414</v>
      </c>
      <c r="D124" s="111">
        <v>-1411534.0728</v>
      </c>
      <c r="E124" s="1" t="s">
        <v>13</v>
      </c>
      <c r="F124" s="53">
        <v>1</v>
      </c>
      <c r="G124" s="1">
        <v>1411534.0727735898</v>
      </c>
      <c r="H124" s="1" t="s">
        <v>480</v>
      </c>
      <c r="I124" s="1" t="s">
        <v>9</v>
      </c>
      <c r="J124" s="1" t="s">
        <v>137</v>
      </c>
      <c r="N124" s="1" t="s">
        <v>338</v>
      </c>
      <c r="O124" s="1" t="s">
        <v>492</v>
      </c>
      <c r="P124" s="1">
        <f>_xlfn.XLOOKUP(bbdd3[[#This Row],[CCO - SECTOR]],'cco '!$A:$A,'cco '!F:F,"CCO NO DEFINIDO")</f>
        <v>5</v>
      </c>
      <c r="Q124" s="1" t="str">
        <f>_xlfn.XLOOKUP(bbdd3[[#This Row],[CCO - SECTOR]],'cco '!$A:$A,'cco '!I:I,"CCO NO DEFINIDO")</f>
        <v>DISPOSICION FINAL DE R. SOLIDOS, EXPORTACION, NFU, PILETAS, REACTORES</v>
      </c>
      <c r="R124" s="1">
        <f>IF(ISBLANK(bbdd3[[#This Row],[CCO EMPRESA]]),1,_xlfn.XLOOKUP(bbdd3[[#This Row],[CCO EMPRESA]],'cco_worms_empresa'!$A:$A,'cco_worms_empresa'!$G:$G))</f>
        <v>1</v>
      </c>
    </row>
    <row r="125" spans="1:18" s="1" customFormat="1" x14ac:dyDescent="0.3">
      <c r="A125" s="2">
        <v>46081</v>
      </c>
      <c r="B125" s="1" t="s">
        <v>444</v>
      </c>
      <c r="C125" s="1" t="s">
        <v>1144</v>
      </c>
      <c r="D125" s="111">
        <v>-1351482.1973999999</v>
      </c>
      <c r="E125" s="1" t="s">
        <v>42</v>
      </c>
      <c r="F125" s="53">
        <v>1</v>
      </c>
      <c r="G125" s="1">
        <v>1351482.1973935897</v>
      </c>
      <c r="H125" s="1" t="s">
        <v>480</v>
      </c>
      <c r="I125" s="1" t="s">
        <v>9</v>
      </c>
      <c r="J125" s="1" t="s">
        <v>137</v>
      </c>
      <c r="N125" s="1" t="s">
        <v>341</v>
      </c>
      <c r="O125" s="1" t="s">
        <v>494</v>
      </c>
      <c r="P125" s="1">
        <f>_xlfn.XLOOKUP(bbdd3[[#This Row],[CCO - SECTOR]],'cco '!$A:$A,'cco '!F:F,"CCO NO DEFINIDO")</f>
        <v>6</v>
      </c>
      <c r="Q125" s="1" t="str">
        <f>_xlfn.XLOOKUP(bbdd3[[#This Row],[CCO - SECTOR]],'cco '!$A:$A,'cco '!I:I,"CCO NO DEFINIDO")</f>
        <v>BACHAS, DISPOSICION FINAL DE R. LIQUIDOS, EXPORTACION, NFU, PILETAS, REACTORES</v>
      </c>
      <c r="R125" s="1">
        <f>IF(ISBLANK(bbdd3[[#This Row],[CCO EMPRESA]]),1,_xlfn.XLOOKUP(bbdd3[[#This Row],[CCO EMPRESA]],'cco_worms_empresa'!$A:$A,'cco_worms_empresa'!$G:$G))</f>
        <v>1</v>
      </c>
    </row>
    <row r="126" spans="1:18" s="1" customFormat="1" x14ac:dyDescent="0.3">
      <c r="A126" s="2">
        <v>46081</v>
      </c>
      <c r="B126" s="1" t="s">
        <v>444</v>
      </c>
      <c r="C126" s="1" t="s">
        <v>562</v>
      </c>
      <c r="D126" s="111">
        <v>-1309539.3483</v>
      </c>
      <c r="E126" s="1" t="s">
        <v>193</v>
      </c>
      <c r="F126" s="53">
        <v>1</v>
      </c>
      <c r="G126" s="1">
        <v>1309539.3482935899</v>
      </c>
      <c r="H126" s="1" t="s">
        <v>480</v>
      </c>
      <c r="I126" s="1" t="s">
        <v>9</v>
      </c>
      <c r="J126" s="1" t="s">
        <v>137</v>
      </c>
      <c r="N126" s="1" t="s">
        <v>373</v>
      </c>
      <c r="O126" s="1" t="s">
        <v>494</v>
      </c>
      <c r="P126" s="1">
        <f>_xlfn.XLOOKUP(bbdd3[[#This Row],[CCO - SECTOR]],'cco '!$A:$A,'cco '!F:F,"CCO NO DEFINIDO")</f>
        <v>2</v>
      </c>
      <c r="Q126" s="1" t="str">
        <f>_xlfn.XLOOKUP(bbdd3[[#This Row],[CCO - SECTOR]],'cco '!$A:$A,'cco '!I:I,"CCO NO DEFINIDO")</f>
        <v>DISPOSICION FINAL DE R. LIQUIDOS, EXPORTACION</v>
      </c>
      <c r="R126" s="1">
        <f>IF(ISBLANK(bbdd3[[#This Row],[CCO EMPRESA]]),1,_xlfn.XLOOKUP(bbdd3[[#This Row],[CCO EMPRESA]],'cco_worms_empresa'!$A:$A,'cco_worms_empresa'!$G:$G))</f>
        <v>1</v>
      </c>
    </row>
    <row r="127" spans="1:18" s="1" customFormat="1" x14ac:dyDescent="0.3">
      <c r="A127" s="2">
        <v>46057</v>
      </c>
      <c r="B127" s="1" t="s">
        <v>977</v>
      </c>
      <c r="C127" s="1" t="s">
        <v>980</v>
      </c>
      <c r="D127" s="111">
        <v>-1292064.58</v>
      </c>
      <c r="E127" s="1" t="s">
        <v>981</v>
      </c>
      <c r="F127" s="53">
        <v>1</v>
      </c>
      <c r="G127" s="1">
        <v>1067821.97</v>
      </c>
      <c r="H127" s="1" t="s">
        <v>511</v>
      </c>
      <c r="I127" s="1" t="s">
        <v>15</v>
      </c>
      <c r="J127" s="1" t="s">
        <v>137</v>
      </c>
      <c r="K127" s="1" t="s">
        <v>473</v>
      </c>
      <c r="L127" s="1" t="s">
        <v>156</v>
      </c>
      <c r="N127" s="1" t="s">
        <v>83</v>
      </c>
      <c r="O127" s="1" t="s">
        <v>492</v>
      </c>
      <c r="P127" s="1">
        <f>_xlfn.XLOOKUP(bbdd3[[#This Row],[CCO - SECTOR]],'cco '!$A:$A,'cco '!F:F,"CCO NO DEFINIDO")</f>
        <v>1</v>
      </c>
      <c r="Q127" s="1" t="str">
        <f>_xlfn.XLOOKUP(bbdd3[[#This Row],[CCO - SECTOR]],'cco '!$A:$A,'cco '!I:I,"CCO NO DEFINIDO")</f>
        <v>DISPOSICIÓN FINAL RESIDUOS LIQUIDOS</v>
      </c>
      <c r="R127" s="1">
        <f>IF(ISBLANK(bbdd3[[#This Row],[CCO EMPRESA]]),1,_xlfn.XLOOKUP(bbdd3[[#This Row],[CCO EMPRESA]],'cco_worms_empresa'!$A:$A,'cco_worms_empresa'!$G:$G))</f>
        <v>1</v>
      </c>
    </row>
    <row r="128" spans="1:18" s="1" customFormat="1" x14ac:dyDescent="0.3">
      <c r="A128" s="2">
        <v>46080</v>
      </c>
      <c r="B128" s="1" t="s">
        <v>922</v>
      </c>
      <c r="C128" s="1" t="s">
        <v>923</v>
      </c>
      <c r="D128" s="111">
        <v>-1266264.3500000001</v>
      </c>
      <c r="E128" s="1" t="s">
        <v>15</v>
      </c>
      <c r="F128" s="53">
        <v>1</v>
      </c>
      <c r="G128" s="1">
        <v>1046499.46</v>
      </c>
      <c r="H128" s="1" t="s">
        <v>511</v>
      </c>
      <c r="I128" s="1" t="s">
        <v>15</v>
      </c>
      <c r="J128" s="1" t="s">
        <v>137</v>
      </c>
      <c r="K128" s="1" t="s">
        <v>473</v>
      </c>
      <c r="L128" s="1" t="s">
        <v>156</v>
      </c>
      <c r="N128" s="1" t="s">
        <v>39</v>
      </c>
      <c r="O128" s="1" t="s">
        <v>492</v>
      </c>
      <c r="P128" s="1">
        <f>_xlfn.XLOOKUP(bbdd3[[#This Row],[CCO - SECTOR]],'cco '!$A:$A,'cco '!F:F,"CCO NO DEFINIDO")</f>
        <v>1</v>
      </c>
      <c r="Q128" s="1" t="str">
        <f>_xlfn.XLOOKUP(bbdd3[[#This Row],[CCO - SECTOR]],'cco '!$A:$A,'cco '!I:I,"CCO NO DEFINIDO")</f>
        <v>NFU</v>
      </c>
      <c r="R128" s="1">
        <f>IF(ISBLANK(bbdd3[[#This Row],[CCO EMPRESA]]),1,_xlfn.XLOOKUP(bbdd3[[#This Row],[CCO EMPRESA]],'cco_worms_empresa'!$A:$A,'cco_worms_empresa'!$G:$G))</f>
        <v>1</v>
      </c>
    </row>
    <row r="129" spans="1:18" s="1" customFormat="1" x14ac:dyDescent="0.3">
      <c r="A129" s="2">
        <v>46059</v>
      </c>
      <c r="B129" s="1" t="s">
        <v>854</v>
      </c>
      <c r="C129" s="1" t="s">
        <v>860</v>
      </c>
      <c r="D129" s="111">
        <v>-1260396.5</v>
      </c>
      <c r="E129" s="1" t="s">
        <v>861</v>
      </c>
      <c r="F129" s="53">
        <v>1</v>
      </c>
      <c r="G129" s="1">
        <v>1041650</v>
      </c>
      <c r="H129" s="1" t="s">
        <v>511</v>
      </c>
      <c r="I129" s="1" t="s">
        <v>17</v>
      </c>
      <c r="J129" s="1" t="s">
        <v>157</v>
      </c>
      <c r="K129" s="1" t="s">
        <v>473</v>
      </c>
      <c r="L129" s="1" t="s">
        <v>138</v>
      </c>
      <c r="N129" s="1" t="s">
        <v>43</v>
      </c>
      <c r="O129" s="1" t="s">
        <v>494</v>
      </c>
      <c r="P129" s="1">
        <f>_xlfn.XLOOKUP(bbdd3[[#This Row],[CCO - SECTOR]],'cco '!$A:$A,'cco '!F:F,"CCO NO DEFINIDO")</f>
        <v>1</v>
      </c>
      <c r="Q129" s="1" t="str">
        <f>_xlfn.XLOOKUP(bbdd3[[#This Row],[CCO - SECTOR]],'cco '!$A:$A,'cco '!I:I,"CCO NO DEFINIDO")</f>
        <v>BACHAS</v>
      </c>
      <c r="R129" s="1">
        <f>IF(ISBLANK(bbdd3[[#This Row],[CCO EMPRESA]]),1,_xlfn.XLOOKUP(bbdd3[[#This Row],[CCO EMPRESA]],'cco_worms_empresa'!$A:$A,'cco_worms_empresa'!$G:$G))</f>
        <v>1</v>
      </c>
    </row>
    <row r="130" spans="1:18" s="1" customFormat="1" x14ac:dyDescent="0.3">
      <c r="A130" s="2">
        <v>46081</v>
      </c>
      <c r="B130" s="1" t="s">
        <v>444</v>
      </c>
      <c r="C130" s="1" t="s">
        <v>571</v>
      </c>
      <c r="D130" s="111">
        <v>-1217141.4032999999</v>
      </c>
      <c r="E130" s="1" t="s">
        <v>50</v>
      </c>
      <c r="F130" s="53">
        <v>1</v>
      </c>
      <c r="G130" s="1">
        <v>1217141.4032935901</v>
      </c>
      <c r="H130" s="1" t="s">
        <v>480</v>
      </c>
      <c r="I130" s="1" t="s">
        <v>9</v>
      </c>
      <c r="J130" s="1" t="s">
        <v>137</v>
      </c>
      <c r="N130" s="1" t="s">
        <v>39</v>
      </c>
      <c r="O130" s="1" t="s">
        <v>492</v>
      </c>
      <c r="P130" s="1">
        <f>_xlfn.XLOOKUP(bbdd3[[#This Row],[CCO - SECTOR]],'cco '!$A:$A,'cco '!F:F,"CCO NO DEFINIDO")</f>
        <v>1</v>
      </c>
      <c r="Q130" s="1" t="str">
        <f>_xlfn.XLOOKUP(bbdd3[[#This Row],[CCO - SECTOR]],'cco '!$A:$A,'cco '!I:I,"CCO NO DEFINIDO")</f>
        <v>NFU</v>
      </c>
      <c r="R130" s="1">
        <f>IF(ISBLANK(bbdd3[[#This Row],[CCO EMPRESA]]),1,_xlfn.XLOOKUP(bbdd3[[#This Row],[CCO EMPRESA]],'cco_worms_empresa'!$A:$A,'cco_worms_empresa'!$G:$G))</f>
        <v>1</v>
      </c>
    </row>
    <row r="131" spans="1:18" s="1" customFormat="1" x14ac:dyDescent="0.3">
      <c r="A131" s="2">
        <v>46081</v>
      </c>
      <c r="B131" s="1" t="s">
        <v>20</v>
      </c>
      <c r="C131" s="1" t="s">
        <v>798</v>
      </c>
      <c r="D131" s="111">
        <v>-1182999.8400000001</v>
      </c>
      <c r="E131" s="1" t="s">
        <v>20</v>
      </c>
      <c r="F131" s="53">
        <v>1616.12</v>
      </c>
      <c r="G131" s="1">
        <v>0.5</v>
      </c>
      <c r="H131" s="1" t="s">
        <v>511</v>
      </c>
      <c r="I131" s="1" t="s">
        <v>20</v>
      </c>
      <c r="J131" s="1" t="s">
        <v>137</v>
      </c>
      <c r="K131" s="1" t="s">
        <v>473</v>
      </c>
      <c r="L131" s="1" t="s">
        <v>138</v>
      </c>
      <c r="N131" s="1" t="s">
        <v>34</v>
      </c>
      <c r="O131" s="1" t="s">
        <v>494</v>
      </c>
      <c r="P131" s="1">
        <f>_xlfn.XLOOKUP(bbdd3[[#This Row],[CCO - SECTOR]],'cco '!$A:$A,'cco '!F:F,"CCO NO DEFINIDO")</f>
        <v>1</v>
      </c>
      <c r="Q131" s="1" t="str">
        <f>_xlfn.XLOOKUP(bbdd3[[#This Row],[CCO - SECTOR]],'cco '!$A:$A,'cco '!I:I,"CCO NO DEFINIDO")</f>
        <v>EXPORTACION</v>
      </c>
      <c r="R131" s="1">
        <f>IF(ISBLANK(bbdd3[[#This Row],[CCO EMPRESA]]),1,_xlfn.XLOOKUP(bbdd3[[#This Row],[CCO EMPRESA]],'cco_worms_empresa'!$A:$A,'cco_worms_empresa'!$G:$G))</f>
        <v>1</v>
      </c>
    </row>
    <row r="132" spans="1:18" s="1" customFormat="1" x14ac:dyDescent="0.3">
      <c r="A132" s="2">
        <v>46081</v>
      </c>
      <c r="B132" s="1" t="s">
        <v>444</v>
      </c>
      <c r="C132" s="1" t="s">
        <v>572</v>
      </c>
      <c r="D132" s="111">
        <v>-1160524.8770999999</v>
      </c>
      <c r="E132" s="1" t="s">
        <v>50</v>
      </c>
      <c r="F132" s="53">
        <v>1</v>
      </c>
      <c r="G132" s="1">
        <v>1160524.8770735899</v>
      </c>
      <c r="H132" s="1" t="s">
        <v>480</v>
      </c>
      <c r="I132" s="1" t="s">
        <v>9</v>
      </c>
      <c r="J132" s="1" t="s">
        <v>137</v>
      </c>
      <c r="N132" s="1" t="s">
        <v>39</v>
      </c>
      <c r="O132" s="1" t="s">
        <v>492</v>
      </c>
      <c r="P132" s="1">
        <f>_xlfn.XLOOKUP(bbdd3[[#This Row],[CCO - SECTOR]],'cco '!$A:$A,'cco '!F:F,"CCO NO DEFINIDO")</f>
        <v>1</v>
      </c>
      <c r="Q132" s="1" t="str">
        <f>_xlfn.XLOOKUP(bbdd3[[#This Row],[CCO - SECTOR]],'cco '!$A:$A,'cco '!I:I,"CCO NO DEFINIDO")</f>
        <v>NFU</v>
      </c>
      <c r="R132" s="1">
        <f>IF(ISBLANK(bbdd3[[#This Row],[CCO EMPRESA]]),1,_xlfn.XLOOKUP(bbdd3[[#This Row],[CCO EMPRESA]],'cco_worms_empresa'!$A:$A,'cco_worms_empresa'!$G:$G))</f>
        <v>1</v>
      </c>
    </row>
    <row r="133" spans="1:18" s="1" customFormat="1" x14ac:dyDescent="0.3">
      <c r="A133" s="2">
        <v>46063</v>
      </c>
      <c r="B133" s="1" t="s">
        <v>1101</v>
      </c>
      <c r="C133" s="1" t="s">
        <v>1107</v>
      </c>
      <c r="D133" s="111">
        <v>-1112118.74</v>
      </c>
      <c r="E133" s="1" t="s">
        <v>1108</v>
      </c>
      <c r="F133" s="53">
        <v>2</v>
      </c>
      <c r="G133" s="1">
        <v>129553.2</v>
      </c>
      <c r="H133" s="1" t="s">
        <v>511</v>
      </c>
      <c r="I133" s="1" t="s">
        <v>17</v>
      </c>
      <c r="J133" s="1" t="s">
        <v>157</v>
      </c>
      <c r="K133" s="1" t="s">
        <v>473</v>
      </c>
      <c r="L133" s="1" t="s">
        <v>156</v>
      </c>
      <c r="N133" s="1" t="s">
        <v>35</v>
      </c>
      <c r="O133" s="1" t="s">
        <v>494</v>
      </c>
      <c r="P133" s="1">
        <f>_xlfn.XLOOKUP(bbdd3[[#This Row],[CCO - SECTOR]],'cco '!$A:$A,'cco '!F:F,"CCO NO DEFINIDO")</f>
        <v>10</v>
      </c>
      <c r="Q13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3" s="1">
        <f>IF(ISBLANK(bbdd3[[#This Row],[CCO EMPRESA]]),1,_xlfn.XLOOKUP(bbdd3[[#This Row],[CCO EMPRESA]],'cco_worms_empresa'!$A:$A,'cco_worms_empresa'!$G:$G))</f>
        <v>1</v>
      </c>
    </row>
    <row r="134" spans="1:18" s="1" customFormat="1" ht="14.4" customHeight="1" x14ac:dyDescent="0.3">
      <c r="A134" s="141">
        <v>46081</v>
      </c>
      <c r="B134" s="1" t="s">
        <v>444</v>
      </c>
      <c r="C134" s="1" t="s">
        <v>483</v>
      </c>
      <c r="D134" s="111">
        <v>-1100000</v>
      </c>
      <c r="E134" s="1" t="s">
        <v>164</v>
      </c>
      <c r="F134" s="142">
        <v>1</v>
      </c>
      <c r="G134" s="1">
        <v>1100000</v>
      </c>
      <c r="H134" s="1" t="s">
        <v>480</v>
      </c>
      <c r="I134" s="1" t="s">
        <v>9</v>
      </c>
      <c r="J134" s="1" t="s">
        <v>137</v>
      </c>
      <c r="N134" s="1" t="s">
        <v>32</v>
      </c>
      <c r="O134" s="1" t="s">
        <v>494</v>
      </c>
      <c r="P134" s="1">
        <f>_xlfn.XLOOKUP(bbdd3[[#This Row],[CCO - SECTOR]],'cco '!$A:$A,'cco '!F:F,"CCO NO DEFINIDO")</f>
        <v>10</v>
      </c>
      <c r="Q13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4" s="1">
        <f>IF(ISBLANK(bbdd3[[#This Row],[CCO EMPRESA]]),1,_xlfn.XLOOKUP(bbdd3[[#This Row],[CCO EMPRESA]],'cco_worms_empresa'!$A:$A,'cco_worms_empresa'!$G:$G))</f>
        <v>1</v>
      </c>
    </row>
    <row r="135" spans="1:18" s="1" customFormat="1" x14ac:dyDescent="0.3">
      <c r="A135" s="2">
        <v>46059</v>
      </c>
      <c r="B135" s="1" t="s">
        <v>968</v>
      </c>
      <c r="C135" s="1" t="s">
        <v>969</v>
      </c>
      <c r="D135" s="111">
        <v>-1095123</v>
      </c>
      <c r="E135" s="1" t="s">
        <v>970</v>
      </c>
      <c r="F135" s="53">
        <v>1</v>
      </c>
      <c r="G135" s="1">
        <v>1095123</v>
      </c>
      <c r="H135" s="1" t="s">
        <v>511</v>
      </c>
      <c r="I135" s="1" t="s">
        <v>10</v>
      </c>
      <c r="J135" s="1" t="s">
        <v>137</v>
      </c>
      <c r="K135" s="1" t="s">
        <v>473</v>
      </c>
      <c r="L135" s="1" t="s">
        <v>156</v>
      </c>
      <c r="N135" s="1" t="s">
        <v>35</v>
      </c>
      <c r="O135" s="1" t="s">
        <v>494</v>
      </c>
      <c r="P135" s="1">
        <f>_xlfn.XLOOKUP(bbdd3[[#This Row],[CCO - SECTOR]],'cco '!$A:$A,'cco '!F:F,"CCO NO DEFINIDO")</f>
        <v>10</v>
      </c>
      <c r="Q13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5" s="1">
        <f>IF(ISBLANK(bbdd3[[#This Row],[CCO EMPRESA]]),1,_xlfn.XLOOKUP(bbdd3[[#This Row],[CCO EMPRESA]],'cco_worms_empresa'!$A:$A,'cco_worms_empresa'!$G:$G))</f>
        <v>1</v>
      </c>
    </row>
    <row r="136" spans="1:18" s="1" customFormat="1" x14ac:dyDescent="0.3">
      <c r="A136" s="2">
        <v>46081</v>
      </c>
      <c r="B136" s="1" t="s">
        <v>444</v>
      </c>
      <c r="C136" s="1" t="s">
        <v>442</v>
      </c>
      <c r="D136" s="111">
        <v>-1062007.5247</v>
      </c>
      <c r="E136" s="1" t="s">
        <v>50</v>
      </c>
      <c r="F136" s="53">
        <v>1</v>
      </c>
      <c r="G136" s="1">
        <v>1062007.5246731269</v>
      </c>
      <c r="H136" s="1" t="s">
        <v>480</v>
      </c>
      <c r="I136" s="1" t="s">
        <v>9</v>
      </c>
      <c r="J136" s="1" t="s">
        <v>137</v>
      </c>
      <c r="N136" s="1" t="s">
        <v>39</v>
      </c>
      <c r="O136" s="1" t="s">
        <v>494</v>
      </c>
      <c r="P136" s="1">
        <f>_xlfn.XLOOKUP(bbdd3[[#This Row],[CCO - SECTOR]],'cco '!$A:$A,'cco '!F:F,"CCO NO DEFINIDO")</f>
        <v>1</v>
      </c>
      <c r="Q136" s="1" t="str">
        <f>_xlfn.XLOOKUP(bbdd3[[#This Row],[CCO - SECTOR]],'cco '!$A:$A,'cco '!I:I,"CCO NO DEFINIDO")</f>
        <v>NFU</v>
      </c>
      <c r="R136" s="1">
        <f>IF(ISBLANK(bbdd3[[#This Row],[CCO EMPRESA]]),1,_xlfn.XLOOKUP(bbdd3[[#This Row],[CCO EMPRESA]],'cco_worms_empresa'!$A:$A,'cco_worms_empresa'!$G:$G))</f>
        <v>1</v>
      </c>
    </row>
    <row r="137" spans="1:18" s="1" customFormat="1" x14ac:dyDescent="0.3">
      <c r="A137" s="2">
        <v>46081</v>
      </c>
      <c r="B137" s="1" t="s">
        <v>444</v>
      </c>
      <c r="C137" s="1" t="s">
        <v>440</v>
      </c>
      <c r="D137" s="111">
        <v>-1059283.1984999999</v>
      </c>
      <c r="E137" s="1" t="s">
        <v>50</v>
      </c>
      <c r="F137" s="53">
        <v>1</v>
      </c>
      <c r="G137" s="1">
        <v>1059283.1984931263</v>
      </c>
      <c r="H137" s="1" t="s">
        <v>480</v>
      </c>
      <c r="I137" s="1" t="s">
        <v>9</v>
      </c>
      <c r="J137" s="1" t="s">
        <v>137</v>
      </c>
      <c r="N137" s="1" t="s">
        <v>39</v>
      </c>
      <c r="O137" s="1" t="s">
        <v>494</v>
      </c>
      <c r="P137" s="1">
        <f>_xlfn.XLOOKUP(bbdd3[[#This Row],[CCO - SECTOR]],'cco '!$A:$A,'cco '!F:F,"CCO NO DEFINIDO")</f>
        <v>1</v>
      </c>
      <c r="Q137" s="1" t="str">
        <f>_xlfn.XLOOKUP(bbdd3[[#This Row],[CCO - SECTOR]],'cco '!$A:$A,'cco '!I:I,"CCO NO DEFINIDO")</f>
        <v>NFU</v>
      </c>
      <c r="R137" s="1">
        <f>IF(ISBLANK(bbdd3[[#This Row],[CCO EMPRESA]]),1,_xlfn.XLOOKUP(bbdd3[[#This Row],[CCO EMPRESA]],'cco_worms_empresa'!$A:$A,'cco_worms_empresa'!$G:$G))</f>
        <v>1</v>
      </c>
    </row>
    <row r="138" spans="1:18" s="1" customFormat="1" x14ac:dyDescent="0.3">
      <c r="A138" s="2">
        <v>46081</v>
      </c>
      <c r="B138" s="1" t="s">
        <v>444</v>
      </c>
      <c r="C138" s="1" t="s">
        <v>443</v>
      </c>
      <c r="D138" s="111">
        <v>-1049898.2714</v>
      </c>
      <c r="E138" s="4" t="s">
        <v>50</v>
      </c>
      <c r="F138" s="53">
        <v>1</v>
      </c>
      <c r="G138" s="1">
        <v>1049898.2714331266</v>
      </c>
      <c r="H138" s="1" t="s">
        <v>480</v>
      </c>
      <c r="I138" s="1" t="s">
        <v>9</v>
      </c>
      <c r="J138" s="1" t="s">
        <v>137</v>
      </c>
      <c r="N138" s="1" t="s">
        <v>39</v>
      </c>
      <c r="O138" s="1" t="s">
        <v>494</v>
      </c>
      <c r="P138" s="1">
        <f>_xlfn.XLOOKUP(bbdd3[[#This Row],[CCO - SECTOR]],'cco '!$A:$A,'cco '!F:F,"CCO NO DEFINIDO")</f>
        <v>1</v>
      </c>
      <c r="Q138" s="1" t="str">
        <f>_xlfn.XLOOKUP(bbdd3[[#This Row],[CCO - SECTOR]],'cco '!$A:$A,'cco '!I:I,"CCO NO DEFINIDO")</f>
        <v>NFU</v>
      </c>
      <c r="R138" s="1">
        <f>IF(ISBLANK(bbdd3[[#This Row],[CCO EMPRESA]]),1,_xlfn.XLOOKUP(bbdd3[[#This Row],[CCO EMPRESA]],'cco_worms_empresa'!$A:$A,'cco_worms_empresa'!$G:$G))</f>
        <v>1</v>
      </c>
    </row>
    <row r="139" spans="1:18" s="1" customFormat="1" x14ac:dyDescent="0.3">
      <c r="A139" s="2">
        <v>46081</v>
      </c>
      <c r="B139" s="1" t="s">
        <v>444</v>
      </c>
      <c r="C139" s="1" t="s">
        <v>525</v>
      </c>
      <c r="D139" s="111">
        <v>-1031623.7943</v>
      </c>
      <c r="E139" s="1" t="s">
        <v>187</v>
      </c>
      <c r="F139" s="53">
        <v>1</v>
      </c>
      <c r="G139" s="1">
        <v>1031623.7943131266</v>
      </c>
      <c r="H139" s="1" t="s">
        <v>480</v>
      </c>
      <c r="I139" s="1" t="s">
        <v>9</v>
      </c>
      <c r="J139" s="1" t="s">
        <v>137</v>
      </c>
      <c r="N139" s="1" t="s">
        <v>32</v>
      </c>
      <c r="O139" s="1" t="s">
        <v>492</v>
      </c>
      <c r="P139" s="1">
        <f>_xlfn.XLOOKUP(bbdd3[[#This Row],[CCO - SECTOR]],'cco '!$A:$A,'cco '!F:F,"CCO NO DEFINIDO")</f>
        <v>10</v>
      </c>
      <c r="Q13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9" s="1">
        <f>IF(ISBLANK(bbdd3[[#This Row],[CCO EMPRESA]]),1,_xlfn.XLOOKUP(bbdd3[[#This Row],[CCO EMPRESA]],'cco_worms_empresa'!$A:$A,'cco_worms_empresa'!$G:$G))</f>
        <v>1</v>
      </c>
    </row>
    <row r="140" spans="1:18" s="1" customFormat="1" x14ac:dyDescent="0.3">
      <c r="A140" s="2">
        <v>46081</v>
      </c>
      <c r="B140" s="1" t="s">
        <v>444</v>
      </c>
      <c r="C140" s="1" t="s">
        <v>526</v>
      </c>
      <c r="D140" s="111">
        <v>-1031623.7943</v>
      </c>
      <c r="E140" s="1" t="s">
        <v>50</v>
      </c>
      <c r="F140" s="53">
        <v>1</v>
      </c>
      <c r="G140" s="1">
        <v>1031623.7943131266</v>
      </c>
      <c r="H140" s="1" t="s">
        <v>480</v>
      </c>
      <c r="I140" s="1" t="s">
        <v>9</v>
      </c>
      <c r="J140" s="1" t="s">
        <v>137</v>
      </c>
      <c r="N140" s="1" t="s">
        <v>39</v>
      </c>
      <c r="O140" s="1" t="s">
        <v>492</v>
      </c>
      <c r="P140" s="1">
        <f>_xlfn.XLOOKUP(bbdd3[[#This Row],[CCO - SECTOR]],'cco '!$A:$A,'cco '!F:F,"CCO NO DEFINIDO")</f>
        <v>1</v>
      </c>
      <c r="Q140" s="1" t="str">
        <f>_xlfn.XLOOKUP(bbdd3[[#This Row],[CCO - SECTOR]],'cco '!$A:$A,'cco '!I:I,"CCO NO DEFINIDO")</f>
        <v>NFU</v>
      </c>
      <c r="R140" s="1">
        <f>IF(ISBLANK(bbdd3[[#This Row],[CCO EMPRESA]]),1,_xlfn.XLOOKUP(bbdd3[[#This Row],[CCO EMPRESA]],'cco_worms_empresa'!$A:$A,'cco_worms_empresa'!$G:$G))</f>
        <v>1</v>
      </c>
    </row>
    <row r="141" spans="1:18" s="1" customFormat="1" x14ac:dyDescent="0.3">
      <c r="A141" s="2">
        <v>46081</v>
      </c>
      <c r="B141" s="1" t="s">
        <v>444</v>
      </c>
      <c r="C141" s="1" t="s">
        <v>439</v>
      </c>
      <c r="D141" s="111">
        <v>-1029415.9402</v>
      </c>
      <c r="E141" s="1" t="s">
        <v>50</v>
      </c>
      <c r="F141" s="53">
        <v>1</v>
      </c>
      <c r="G141" s="1">
        <v>1029415.9401531266</v>
      </c>
      <c r="H141" s="1" t="s">
        <v>480</v>
      </c>
      <c r="I141" s="1" t="s">
        <v>9</v>
      </c>
      <c r="J141" s="1" t="s">
        <v>137</v>
      </c>
      <c r="N141" s="1" t="s">
        <v>39</v>
      </c>
      <c r="O141" s="1" t="s">
        <v>494</v>
      </c>
      <c r="P141" s="1">
        <f>_xlfn.XLOOKUP(bbdd3[[#This Row],[CCO - SECTOR]],'cco '!$A:$A,'cco '!F:F,"CCO NO DEFINIDO")</f>
        <v>1</v>
      </c>
      <c r="Q141" s="1" t="str">
        <f>_xlfn.XLOOKUP(bbdd3[[#This Row],[CCO - SECTOR]],'cco '!$A:$A,'cco '!I:I,"CCO NO DEFINIDO")</f>
        <v>NFU</v>
      </c>
      <c r="R141" s="1">
        <f>IF(ISBLANK(bbdd3[[#This Row],[CCO EMPRESA]]),1,_xlfn.XLOOKUP(bbdd3[[#This Row],[CCO EMPRESA]],'cco_worms_empresa'!$A:$A,'cco_worms_empresa'!$G:$G))</f>
        <v>1</v>
      </c>
    </row>
    <row r="142" spans="1:18" s="1" customFormat="1" x14ac:dyDescent="0.3">
      <c r="A142" s="2">
        <v>46061</v>
      </c>
      <c r="B142" s="1" t="s">
        <v>917</v>
      </c>
      <c r="C142" s="1" t="s">
        <v>920</v>
      </c>
      <c r="D142" s="111">
        <v>-1028500</v>
      </c>
      <c r="E142" s="1" t="s">
        <v>921</v>
      </c>
      <c r="F142" s="53">
        <v>2</v>
      </c>
      <c r="G142" s="1">
        <v>425000</v>
      </c>
      <c r="H142" s="1" t="s">
        <v>511</v>
      </c>
      <c r="I142" s="1" t="s">
        <v>17</v>
      </c>
      <c r="J142" s="1" t="s">
        <v>157</v>
      </c>
      <c r="K142" s="1" t="s">
        <v>473</v>
      </c>
      <c r="L142" s="1" t="s">
        <v>156</v>
      </c>
      <c r="N142" s="1" t="s">
        <v>35</v>
      </c>
      <c r="O142" s="1" t="s">
        <v>492</v>
      </c>
      <c r="P142" s="1">
        <f>_xlfn.XLOOKUP(bbdd3[[#This Row],[CCO - SECTOR]],'cco '!$A:$A,'cco '!F:F,"CCO NO DEFINIDO")</f>
        <v>10</v>
      </c>
      <c r="Q14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2" s="1">
        <f>IF(ISBLANK(bbdd3[[#This Row],[CCO EMPRESA]]),1,_xlfn.XLOOKUP(bbdd3[[#This Row],[CCO EMPRESA]],'cco_worms_empresa'!$A:$A,'cco_worms_empresa'!$G:$G))</f>
        <v>1</v>
      </c>
    </row>
    <row r="143" spans="1:18" x14ac:dyDescent="0.3">
      <c r="A143" s="141">
        <v>46081</v>
      </c>
      <c r="B143" s="1" t="s">
        <v>444</v>
      </c>
      <c r="C143" s="1" t="s">
        <v>486</v>
      </c>
      <c r="D143" s="111">
        <v>-1000000</v>
      </c>
      <c r="E143" s="1" t="s">
        <v>164</v>
      </c>
      <c r="F143" s="142">
        <v>1</v>
      </c>
      <c r="G143" s="1">
        <v>1000000</v>
      </c>
      <c r="H143" s="1" t="s">
        <v>480</v>
      </c>
      <c r="I143" s="1" t="s">
        <v>9</v>
      </c>
      <c r="J143" s="1" t="s">
        <v>137</v>
      </c>
      <c r="K143" s="1"/>
      <c r="L143" s="1"/>
      <c r="M143" s="1"/>
      <c r="N143" s="1" t="s">
        <v>32</v>
      </c>
      <c r="O143" s="1" t="s">
        <v>492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x14ac:dyDescent="0.3">
      <c r="A144" s="2">
        <v>46057</v>
      </c>
      <c r="B144" s="1" t="s">
        <v>1119</v>
      </c>
      <c r="C144" s="1" t="s">
        <v>1120</v>
      </c>
      <c r="D144" s="111">
        <v>-946302.64</v>
      </c>
      <c r="E144" s="1" t="s">
        <v>1121</v>
      </c>
      <c r="F144" s="53">
        <v>1</v>
      </c>
      <c r="G144" s="1">
        <v>782068.3</v>
      </c>
      <c r="H144" s="1" t="s">
        <v>511</v>
      </c>
      <c r="I144" s="1" t="s">
        <v>10</v>
      </c>
      <c r="J144" s="1" t="s">
        <v>137</v>
      </c>
      <c r="K144" s="1" t="s">
        <v>473</v>
      </c>
      <c r="L144" s="1" t="s">
        <v>156</v>
      </c>
      <c r="M144" s="1"/>
      <c r="N144" s="1" t="s">
        <v>35</v>
      </c>
      <c r="O144" s="1" t="s">
        <v>492</v>
      </c>
      <c r="P144" s="1">
        <f>_xlfn.XLOOKUP(bbdd3[[#This Row],[CCO - SECTOR]],'cco '!$A:$A,'cco '!F:F,"CCO NO DEFINIDO")</f>
        <v>10</v>
      </c>
      <c r="Q1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x14ac:dyDescent="0.3">
      <c r="A145" s="2">
        <v>46075</v>
      </c>
      <c r="B145" s="1" t="s">
        <v>1048</v>
      </c>
      <c r="C145" s="1" t="s">
        <v>1051</v>
      </c>
      <c r="D145" s="111">
        <v>-942493.2</v>
      </c>
      <c r="E145" s="1" t="s">
        <v>1052</v>
      </c>
      <c r="F145" s="53">
        <v>1</v>
      </c>
      <c r="G145" s="1">
        <v>778920</v>
      </c>
      <c r="H145" s="1" t="s">
        <v>511</v>
      </c>
      <c r="I145" s="1" t="s">
        <v>14</v>
      </c>
      <c r="J145" s="1" t="s">
        <v>137</v>
      </c>
      <c r="K145" s="1" t="s">
        <v>473</v>
      </c>
      <c r="L145" s="1" t="s">
        <v>156</v>
      </c>
      <c r="M145" s="1"/>
      <c r="N145" s="1" t="s">
        <v>35</v>
      </c>
      <c r="O145" s="1" t="s">
        <v>494</v>
      </c>
      <c r="P145" s="1">
        <f>_xlfn.XLOOKUP(bbdd3[[#This Row],[CCO - SECTOR]],'cco '!$A:$A,'cco '!F:F,"CCO NO DEFINIDO")</f>
        <v>10</v>
      </c>
      <c r="Q1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5" s="1">
        <f>IF(ISBLANK(bbdd3[[#This Row],[CCO EMPRESA]]),1,_xlfn.XLOOKUP(bbdd3[[#This Row],[CCO EMPRESA]],'cco_worms_empresa'!$A:$A,'cco_worms_empresa'!$G:$G))</f>
        <v>1</v>
      </c>
    </row>
    <row r="146" spans="1:18" x14ac:dyDescent="0.3">
      <c r="A146" s="2">
        <v>46063</v>
      </c>
      <c r="B146" s="1" t="s">
        <v>1057</v>
      </c>
      <c r="C146" s="1" t="s">
        <v>1063</v>
      </c>
      <c r="D146" s="111">
        <v>-917206.98</v>
      </c>
      <c r="E146" s="1" t="s">
        <v>1064</v>
      </c>
      <c r="F146" s="53">
        <v>1</v>
      </c>
      <c r="G146" s="1">
        <v>758022.3</v>
      </c>
      <c r="H146" s="1" t="s">
        <v>511</v>
      </c>
      <c r="I146" s="1" t="s">
        <v>17</v>
      </c>
      <c r="J146" s="1" t="s">
        <v>157</v>
      </c>
      <c r="K146" s="1" t="s">
        <v>473</v>
      </c>
      <c r="L146" s="1" t="s">
        <v>156</v>
      </c>
      <c r="M146" s="1"/>
      <c r="N146" s="1" t="s">
        <v>40</v>
      </c>
      <c r="O146" s="1" t="s">
        <v>492</v>
      </c>
      <c r="P146" s="1">
        <f>_xlfn.XLOOKUP(bbdd3[[#This Row],[CCO - SECTOR]],'cco '!$A:$A,'cco '!F:F,"CCO NO DEFINIDO")</f>
        <v>1</v>
      </c>
      <c r="Q146" s="1" t="str">
        <f>_xlfn.XLOOKUP(bbdd3[[#This Row],[CCO - SECTOR]],'cco '!$A:$A,'cco '!I:I,"CCO NO DEFINIDO")</f>
        <v>PILETAS</v>
      </c>
      <c r="R146" s="1">
        <f>IF(ISBLANK(bbdd3[[#This Row],[CCO EMPRESA]]),1,_xlfn.XLOOKUP(bbdd3[[#This Row],[CCO EMPRESA]],'cco_worms_empresa'!$A:$A,'cco_worms_empresa'!$G:$G))</f>
        <v>1</v>
      </c>
    </row>
    <row r="147" spans="1:18" ht="72" x14ac:dyDescent="0.3">
      <c r="A147" s="2">
        <v>46079</v>
      </c>
      <c r="B147" s="1" t="s">
        <v>1085</v>
      </c>
      <c r="C147" s="1" t="s">
        <v>1086</v>
      </c>
      <c r="D147" s="111">
        <v>-881218.8</v>
      </c>
      <c r="E147" s="4" t="s">
        <v>1087</v>
      </c>
      <c r="F147" s="53">
        <v>21.42</v>
      </c>
      <c r="G147" s="1">
        <v>34000</v>
      </c>
      <c r="H147" s="1" t="s">
        <v>511</v>
      </c>
      <c r="I147" s="1" t="s">
        <v>10</v>
      </c>
      <c r="J147" s="1" t="s">
        <v>137</v>
      </c>
      <c r="K147" s="1" t="s">
        <v>513</v>
      </c>
      <c r="L147" s="1" t="s">
        <v>138</v>
      </c>
      <c r="M147" s="1"/>
      <c r="N147" s="1" t="s">
        <v>35</v>
      </c>
      <c r="O147" s="1" t="s">
        <v>494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3">
      <c r="A148" s="2">
        <v>46055</v>
      </c>
      <c r="B148" s="1" t="s">
        <v>962</v>
      </c>
      <c r="C148" s="1" t="s">
        <v>963</v>
      </c>
      <c r="D148" s="111">
        <v>-872410</v>
      </c>
      <c r="E148" s="1" t="s">
        <v>964</v>
      </c>
      <c r="F148" s="53">
        <v>1</v>
      </c>
      <c r="G148" s="1">
        <v>721000</v>
      </c>
      <c r="H148" s="1" t="s">
        <v>511</v>
      </c>
      <c r="I148" s="1" t="s">
        <v>530</v>
      </c>
      <c r="J148" s="1" t="s">
        <v>137</v>
      </c>
      <c r="K148" s="1" t="s">
        <v>513</v>
      </c>
      <c r="L148" s="1" t="s">
        <v>156</v>
      </c>
      <c r="M148" s="1"/>
      <c r="N148" s="1" t="s">
        <v>35</v>
      </c>
      <c r="O148" s="1" t="s">
        <v>494</v>
      </c>
      <c r="P148" s="1">
        <f>_xlfn.XLOOKUP(bbdd3[[#This Row],[CCO - SECTOR]],'cco '!$A:$A,'cco '!F:F,"CCO NO DEFINIDO")</f>
        <v>10</v>
      </c>
      <c r="Q1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3">
      <c r="A149" s="141">
        <v>46057</v>
      </c>
      <c r="B149" s="1" t="s">
        <v>1045</v>
      </c>
      <c r="C149" s="1" t="s">
        <v>1046</v>
      </c>
      <c r="D149" s="111">
        <v>-857072</v>
      </c>
      <c r="E149" s="1" t="s">
        <v>1047</v>
      </c>
      <c r="F149" s="142">
        <v>4</v>
      </c>
      <c r="G149" s="1">
        <v>74973.55</v>
      </c>
      <c r="H149" s="1" t="s">
        <v>511</v>
      </c>
      <c r="I149" s="1" t="s">
        <v>16</v>
      </c>
      <c r="J149" s="1" t="s">
        <v>137</v>
      </c>
      <c r="K149" s="1" t="s">
        <v>473</v>
      </c>
      <c r="L149" s="1" t="s">
        <v>138</v>
      </c>
      <c r="M149" s="1"/>
      <c r="N149" s="1" t="s">
        <v>35</v>
      </c>
      <c r="O149" s="1" t="s">
        <v>494</v>
      </c>
      <c r="P149" s="1">
        <f>_xlfn.XLOOKUP(bbdd3[[#This Row],[CCO - SECTOR]],'cco '!$A:$A,'cco '!F:F,"CCO NO DEFINIDO")</f>
        <v>10</v>
      </c>
      <c r="Q1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3">
      <c r="A150" s="2">
        <v>46081</v>
      </c>
      <c r="B150" s="1" t="s">
        <v>20</v>
      </c>
      <c r="C150" s="1" t="s">
        <v>804</v>
      </c>
      <c r="D150" s="111">
        <v>-853146.27</v>
      </c>
      <c r="E150" s="1" t="s">
        <v>20</v>
      </c>
      <c r="F150" s="53">
        <v>1</v>
      </c>
      <c r="G150" s="1">
        <v>853146.27</v>
      </c>
      <c r="H150" s="1" t="s">
        <v>511</v>
      </c>
      <c r="I150" s="1" t="s">
        <v>20</v>
      </c>
      <c r="J150" s="1" t="s">
        <v>137</v>
      </c>
      <c r="K150" s="1" t="s">
        <v>473</v>
      </c>
      <c r="L150" s="1" t="s">
        <v>156</v>
      </c>
      <c r="M150" s="1"/>
      <c r="N150" s="1" t="s">
        <v>39</v>
      </c>
      <c r="O150" s="1" t="s">
        <v>492</v>
      </c>
      <c r="P150" s="1">
        <f>_xlfn.XLOOKUP(bbdd3[[#This Row],[CCO - SECTOR]],'cco '!$A:$A,'cco '!F:F,"CCO NO DEFINIDO")</f>
        <v>1</v>
      </c>
      <c r="Q150" s="1" t="str">
        <f>_xlfn.XLOOKUP(bbdd3[[#This Row],[CCO - SECTOR]],'cco '!$A:$A,'cco '!I:I,"CCO NO DEFINIDO")</f>
        <v>NFU</v>
      </c>
      <c r="R150" s="1">
        <f>IF(ISBLANK(bbdd3[[#This Row],[CCO EMPRESA]]),1,_xlfn.XLOOKUP(bbdd3[[#This Row],[CCO EMPRESA]],'cco_worms_empresa'!$A:$A,'cco_worms_empresa'!$G:$G))</f>
        <v>1</v>
      </c>
    </row>
    <row r="151" spans="1:18" ht="43.2" x14ac:dyDescent="0.3">
      <c r="A151" s="2">
        <v>46063</v>
      </c>
      <c r="B151" s="1" t="s">
        <v>1116</v>
      </c>
      <c r="C151" s="1" t="s">
        <v>1117</v>
      </c>
      <c r="D151" s="111">
        <v>-804914.69</v>
      </c>
      <c r="E151" s="3" t="s">
        <v>1118</v>
      </c>
      <c r="F151" s="53">
        <v>1</v>
      </c>
      <c r="G151" s="1">
        <v>647707.5</v>
      </c>
      <c r="H151" s="1" t="s">
        <v>511</v>
      </c>
      <c r="I151" s="1" t="s">
        <v>10</v>
      </c>
      <c r="J151" s="1" t="s">
        <v>137</v>
      </c>
      <c r="K151" s="1" t="s">
        <v>473</v>
      </c>
      <c r="L151" s="1" t="s">
        <v>156</v>
      </c>
      <c r="M151" s="1"/>
      <c r="N151" s="1" t="s">
        <v>35</v>
      </c>
      <c r="O151" s="1" t="s">
        <v>492</v>
      </c>
      <c r="P151" s="1">
        <f>_xlfn.XLOOKUP(bbdd3[[#This Row],[CCO - SECTOR]],'cco '!$A:$A,'cco '!F:F,"CCO NO DEFINIDO")</f>
        <v>10</v>
      </c>
      <c r="Q1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3">
      <c r="A152" s="141">
        <v>46076</v>
      </c>
      <c r="B152" s="1" t="s">
        <v>1091</v>
      </c>
      <c r="C152" s="1" t="s">
        <v>1094</v>
      </c>
      <c r="D152" s="111">
        <v>-776996.56</v>
      </c>
      <c r="E152" s="1" t="s">
        <v>1095</v>
      </c>
      <c r="F152" s="142">
        <v>1</v>
      </c>
      <c r="G152" s="1">
        <v>628357.5</v>
      </c>
      <c r="H152" s="1" t="s">
        <v>511</v>
      </c>
      <c r="I152" s="1" t="s">
        <v>10</v>
      </c>
      <c r="J152" s="1" t="s">
        <v>137</v>
      </c>
      <c r="K152" s="1" t="s">
        <v>473</v>
      </c>
      <c r="L152" s="1" t="s">
        <v>138</v>
      </c>
      <c r="M152" s="1"/>
      <c r="N152" s="1" t="s">
        <v>34</v>
      </c>
      <c r="O152" s="1" t="s">
        <v>492</v>
      </c>
      <c r="P152" s="1">
        <f>_xlfn.XLOOKUP(bbdd3[[#This Row],[CCO - SECTOR]],'cco '!$A:$A,'cco '!F:F,"CCO NO DEFINIDO")</f>
        <v>1</v>
      </c>
      <c r="Q152" s="1" t="str">
        <f>_xlfn.XLOOKUP(bbdd3[[#This Row],[CCO - SECTOR]],'cco '!$A:$A,'cco '!I:I,"CCO NO DEFINIDO")</f>
        <v>EXPORTACION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3">
      <c r="A153" s="141">
        <v>46066</v>
      </c>
      <c r="B153" s="1" t="s">
        <v>1098</v>
      </c>
      <c r="C153" s="1" t="s">
        <v>1099</v>
      </c>
      <c r="D153" s="111">
        <v>-755578</v>
      </c>
      <c r="E153" s="1" t="s">
        <v>1100</v>
      </c>
      <c r="F153" s="142">
        <v>1</v>
      </c>
      <c r="G153" s="1">
        <v>755578</v>
      </c>
      <c r="H153" s="1" t="s">
        <v>511</v>
      </c>
      <c r="I153" s="1" t="s">
        <v>530</v>
      </c>
      <c r="J153" s="1" t="s">
        <v>312</v>
      </c>
      <c r="K153" s="1" t="s">
        <v>473</v>
      </c>
      <c r="L153" s="1" t="s">
        <v>156</v>
      </c>
      <c r="M153" s="1"/>
      <c r="N153" s="1" t="s">
        <v>35</v>
      </c>
      <c r="O153" s="1" t="s">
        <v>492</v>
      </c>
      <c r="P153" s="1">
        <f>_xlfn.XLOOKUP(bbdd3[[#This Row],[CCO - SECTOR]],'cco '!$A:$A,'cco '!F:F,"CCO NO DEFINIDO")</f>
        <v>10</v>
      </c>
      <c r="Q1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3">
      <c r="A154" s="141">
        <v>46066</v>
      </c>
      <c r="B154" s="1" t="s">
        <v>944</v>
      </c>
      <c r="C154" s="1" t="s">
        <v>945</v>
      </c>
      <c r="D154" s="111">
        <v>-755577.85</v>
      </c>
      <c r="E154" s="1" t="s">
        <v>946</v>
      </c>
      <c r="F154" s="142">
        <v>1</v>
      </c>
      <c r="G154" s="1">
        <v>755577.85</v>
      </c>
      <c r="H154" s="1" t="s">
        <v>511</v>
      </c>
      <c r="I154" s="1" t="s">
        <v>530</v>
      </c>
      <c r="J154" s="1" t="s">
        <v>312</v>
      </c>
      <c r="K154" s="1" t="s">
        <v>473</v>
      </c>
      <c r="L154" s="1" t="s">
        <v>156</v>
      </c>
      <c r="M154" s="1"/>
      <c r="N154" s="1" t="s">
        <v>35</v>
      </c>
      <c r="O154" s="1" t="s">
        <v>492</v>
      </c>
      <c r="P154" s="1">
        <f>_xlfn.XLOOKUP(bbdd3[[#This Row],[CCO - SECTOR]],'cco '!$A:$A,'cco '!F:F,"CCO NO DEFINIDO")</f>
        <v>10</v>
      </c>
      <c r="Q1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4" s="1">
        <f>IF(ISBLANK(bbdd3[[#This Row],[CCO EMPRESA]]),1,_xlfn.XLOOKUP(bbdd3[[#This Row],[CCO EMPRESA]],'cco_worms_empresa'!$A:$A,'cco_worms_empresa'!$G:$G))</f>
        <v>1</v>
      </c>
    </row>
    <row r="155" spans="1:18" x14ac:dyDescent="0.3">
      <c r="A155" s="141">
        <v>46071</v>
      </c>
      <c r="B155" s="1" t="s">
        <v>874</v>
      </c>
      <c r="C155" s="1" t="s">
        <v>875</v>
      </c>
      <c r="D155" s="111">
        <v>-735569.92000000004</v>
      </c>
      <c r="E155" s="1" t="s">
        <v>876</v>
      </c>
      <c r="F155" s="142">
        <v>35.880000000000003</v>
      </c>
      <c r="G155" s="1">
        <v>15731</v>
      </c>
      <c r="H155" s="1" t="s">
        <v>511</v>
      </c>
      <c r="I155" s="1" t="s">
        <v>477</v>
      </c>
      <c r="J155" s="1" t="s">
        <v>137</v>
      </c>
      <c r="K155" s="1" t="s">
        <v>473</v>
      </c>
      <c r="L155" s="1" t="s">
        <v>138</v>
      </c>
      <c r="M155" s="1"/>
      <c r="N155" s="1" t="s">
        <v>46</v>
      </c>
      <c r="O155" s="1" t="s">
        <v>492</v>
      </c>
      <c r="P155" s="1">
        <f>_xlfn.XLOOKUP(bbdd3[[#This Row],[CCO - SECTOR]],'cco '!$A:$A,'cco '!F:F,"CCO NO DEFINIDO")</f>
        <v>1</v>
      </c>
      <c r="Q155" s="1" t="str">
        <f>_xlfn.XLOOKUP(bbdd3[[#This Row],[CCO - SECTOR]],'cco '!$A:$A,'cco '!I:I,"CCO NO DEFINIDO")</f>
        <v>DISPOSICIÓN FINAL RESIDUOS SOLIDOS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3">
      <c r="A156" s="141">
        <v>46059</v>
      </c>
      <c r="B156" s="1" t="s">
        <v>1028</v>
      </c>
      <c r="C156" s="1" t="s">
        <v>1031</v>
      </c>
      <c r="D156" s="111">
        <v>-725286.28</v>
      </c>
      <c r="E156" s="1" t="s">
        <v>1032</v>
      </c>
      <c r="F156" s="142">
        <v>90</v>
      </c>
      <c r="G156" s="1">
        <v>7568.31</v>
      </c>
      <c r="H156" s="1" t="s">
        <v>511</v>
      </c>
      <c r="I156" s="1" t="s">
        <v>11</v>
      </c>
      <c r="J156" s="1" t="s">
        <v>137</v>
      </c>
      <c r="K156" s="1" t="s">
        <v>473</v>
      </c>
      <c r="L156" s="1" t="s">
        <v>138</v>
      </c>
      <c r="M156" s="1"/>
      <c r="N156" s="1" t="s">
        <v>35</v>
      </c>
      <c r="O156" s="1" t="s">
        <v>492</v>
      </c>
      <c r="P156" s="1">
        <f>_xlfn.XLOOKUP(bbdd3[[#This Row],[CCO - SECTOR]],'cco '!$A:$A,'cco '!F:F,"CCO NO DEFINIDO")</f>
        <v>10</v>
      </c>
      <c r="Q1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3">
      <c r="A157" s="141">
        <v>46076</v>
      </c>
      <c r="B157" s="1" t="s">
        <v>845</v>
      </c>
      <c r="C157" s="1" t="s">
        <v>846</v>
      </c>
      <c r="D157" s="111">
        <v>-720000</v>
      </c>
      <c r="E157" s="1" t="s">
        <v>847</v>
      </c>
      <c r="F157" s="142">
        <v>9</v>
      </c>
      <c r="G157" s="1">
        <v>80000</v>
      </c>
      <c r="H157" s="1" t="s">
        <v>511</v>
      </c>
      <c r="I157" s="1" t="s">
        <v>10</v>
      </c>
      <c r="J157" s="1" t="s">
        <v>137</v>
      </c>
      <c r="K157" s="1" t="s">
        <v>473</v>
      </c>
      <c r="L157" s="1" t="s">
        <v>156</v>
      </c>
      <c r="M157" s="1"/>
      <c r="N157" s="1" t="s">
        <v>35</v>
      </c>
      <c r="O157" s="1" t="s">
        <v>492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3">
      <c r="A158" s="141">
        <v>46070</v>
      </c>
      <c r="B158" s="1" t="s">
        <v>845</v>
      </c>
      <c r="C158" s="1" t="s">
        <v>848</v>
      </c>
      <c r="D158" s="111">
        <v>-720000</v>
      </c>
      <c r="E158" s="1" t="s">
        <v>849</v>
      </c>
      <c r="F158" s="142">
        <v>9</v>
      </c>
      <c r="G158" s="1">
        <v>80000</v>
      </c>
      <c r="H158" s="1" t="s">
        <v>511</v>
      </c>
      <c r="I158" s="1" t="s">
        <v>10</v>
      </c>
      <c r="J158" s="1" t="s">
        <v>137</v>
      </c>
      <c r="K158" s="1" t="s">
        <v>473</v>
      </c>
      <c r="L158" s="1" t="s">
        <v>156</v>
      </c>
      <c r="M158" s="1"/>
      <c r="N158" s="1" t="s">
        <v>35</v>
      </c>
      <c r="O158" s="1" t="s">
        <v>494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3">
      <c r="A159" s="141">
        <v>46062</v>
      </c>
      <c r="B159" s="1" t="s">
        <v>845</v>
      </c>
      <c r="C159" s="1" t="s">
        <v>850</v>
      </c>
      <c r="D159" s="111">
        <v>-720000</v>
      </c>
      <c r="E159" s="1" t="s">
        <v>851</v>
      </c>
      <c r="F159" s="142">
        <v>9</v>
      </c>
      <c r="G159" s="1">
        <v>80000</v>
      </c>
      <c r="H159" s="1" t="s">
        <v>511</v>
      </c>
      <c r="I159" s="1" t="s">
        <v>10</v>
      </c>
      <c r="J159" s="1" t="s">
        <v>137</v>
      </c>
      <c r="K159" s="1" t="s">
        <v>473</v>
      </c>
      <c r="L159" s="1" t="s">
        <v>156</v>
      </c>
      <c r="M159" s="1"/>
      <c r="N159" s="1" t="s">
        <v>35</v>
      </c>
      <c r="O159" s="1" t="s">
        <v>492</v>
      </c>
      <c r="P159" s="1">
        <f>_xlfn.XLOOKUP(bbdd3[[#This Row],[CCO - SECTOR]],'cco '!$A:$A,'cco '!F:F,"CCO NO DEFINIDO")</f>
        <v>10</v>
      </c>
      <c r="Q1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3">
      <c r="A160" s="141">
        <v>46055</v>
      </c>
      <c r="B160" s="1" t="s">
        <v>845</v>
      </c>
      <c r="C160" s="1" t="s">
        <v>852</v>
      </c>
      <c r="D160" s="111">
        <v>-720000</v>
      </c>
      <c r="E160" s="1" t="s">
        <v>853</v>
      </c>
      <c r="F160" s="142">
        <v>9</v>
      </c>
      <c r="G160" s="1">
        <v>80000</v>
      </c>
      <c r="H160" s="1" t="s">
        <v>511</v>
      </c>
      <c r="I160" s="1" t="s">
        <v>10</v>
      </c>
      <c r="J160" s="1" t="s">
        <v>137</v>
      </c>
      <c r="K160" s="1" t="s">
        <v>473</v>
      </c>
      <c r="L160" s="1" t="s">
        <v>156</v>
      </c>
      <c r="M160" s="1"/>
      <c r="N160" s="1" t="s">
        <v>35</v>
      </c>
      <c r="O160" s="1" t="s">
        <v>494</v>
      </c>
      <c r="P160" s="1">
        <f>_xlfn.XLOOKUP(bbdd3[[#This Row],[CCO - SECTOR]],'cco '!$A:$A,'cco '!F:F,"CCO NO DEFINIDO")</f>
        <v>10</v>
      </c>
      <c r="Q1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3">
      <c r="A161" s="141">
        <v>46077</v>
      </c>
      <c r="B161" s="1" t="s">
        <v>938</v>
      </c>
      <c r="C161" s="1" t="s">
        <v>939</v>
      </c>
      <c r="D161" s="111">
        <v>-701800</v>
      </c>
      <c r="E161" s="1" t="s">
        <v>940</v>
      </c>
      <c r="F161" s="142">
        <v>1</v>
      </c>
      <c r="G161" s="1">
        <v>580000</v>
      </c>
      <c r="H161" s="1" t="s">
        <v>511</v>
      </c>
      <c r="I161" s="1" t="s">
        <v>10</v>
      </c>
      <c r="J161" s="1" t="s">
        <v>137</v>
      </c>
      <c r="K161" s="1" t="s">
        <v>473</v>
      </c>
      <c r="L161" s="1" t="s">
        <v>156</v>
      </c>
      <c r="M161" s="1"/>
      <c r="N161" s="1" t="s">
        <v>35</v>
      </c>
      <c r="O161" s="1" t="s">
        <v>493</v>
      </c>
      <c r="P161" s="1">
        <f>_xlfn.XLOOKUP(bbdd3[[#This Row],[CCO - SECTOR]],'cco '!$A:$A,'cco '!F:F,"CCO NO DEFINIDO")</f>
        <v>10</v>
      </c>
      <c r="Q1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3">
      <c r="A162" s="141">
        <v>46081</v>
      </c>
      <c r="B162" s="1" t="s">
        <v>20</v>
      </c>
      <c r="C162" s="1" t="s">
        <v>801</v>
      </c>
      <c r="D162" s="111">
        <v>-674169.95</v>
      </c>
      <c r="E162" s="1" t="s">
        <v>20</v>
      </c>
      <c r="F162" s="142">
        <v>1</v>
      </c>
      <c r="G162" s="1">
        <v>674169.95</v>
      </c>
      <c r="H162" s="1" t="s">
        <v>511</v>
      </c>
      <c r="I162" s="1" t="s">
        <v>20</v>
      </c>
      <c r="J162" s="1" t="s">
        <v>137</v>
      </c>
      <c r="K162" s="1" t="s">
        <v>473</v>
      </c>
      <c r="L162" s="1" t="s">
        <v>156</v>
      </c>
      <c r="M162" s="1"/>
      <c r="N162" s="1" t="s">
        <v>83</v>
      </c>
      <c r="O162" s="1" t="s">
        <v>492</v>
      </c>
      <c r="P162" s="1">
        <f>_xlfn.XLOOKUP(bbdd3[[#This Row],[CCO - SECTOR]],'cco '!$A:$A,'cco '!F:F,"CCO NO DEFINIDO")</f>
        <v>1</v>
      </c>
      <c r="Q162" s="1" t="str">
        <f>_xlfn.XLOOKUP(bbdd3[[#This Row],[CCO - SECTOR]],'cco '!$A:$A,'cco '!I:I,"CCO NO DEFINIDO")</f>
        <v>DISPOSICIÓN FINAL RESIDUOS LIQUIDOS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3">
      <c r="A163" s="141">
        <v>46063</v>
      </c>
      <c r="B163" s="1" t="s">
        <v>1006</v>
      </c>
      <c r="C163" s="1" t="s">
        <v>1014</v>
      </c>
      <c r="D163" s="111">
        <v>-671499.2</v>
      </c>
      <c r="E163" s="1" t="s">
        <v>1015</v>
      </c>
      <c r="F163" s="142">
        <v>1</v>
      </c>
      <c r="G163" s="1">
        <v>533553.22</v>
      </c>
      <c r="H163" s="1" t="s">
        <v>511</v>
      </c>
      <c r="I163" s="1" t="s">
        <v>17</v>
      </c>
      <c r="J163" s="1" t="s">
        <v>157</v>
      </c>
      <c r="K163" s="1" t="s">
        <v>473</v>
      </c>
      <c r="L163" s="1" t="s">
        <v>138</v>
      </c>
      <c r="M163" s="1"/>
      <c r="N163" s="1" t="s">
        <v>40</v>
      </c>
      <c r="O163" s="1" t="s">
        <v>492</v>
      </c>
      <c r="P163" s="1">
        <f>_xlfn.XLOOKUP(bbdd3[[#This Row],[CCO - SECTOR]],'cco '!$A:$A,'cco '!F:F,"CCO NO DEFINIDO")</f>
        <v>1</v>
      </c>
      <c r="Q163" s="1" t="str">
        <f>_xlfn.XLOOKUP(bbdd3[[#This Row],[CCO - SECTOR]],'cco '!$A:$A,'cco '!I:I,"CCO NO DEFINIDO")</f>
        <v>PILETAS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3">
      <c r="A164" s="141">
        <v>46059</v>
      </c>
      <c r="B164" s="1" t="s">
        <v>864</v>
      </c>
      <c r="C164" s="1" t="s">
        <v>867</v>
      </c>
      <c r="D164" s="111">
        <v>-670000</v>
      </c>
      <c r="E164" s="1" t="s">
        <v>868</v>
      </c>
      <c r="F164" s="142">
        <v>1</v>
      </c>
      <c r="G164" s="1">
        <v>670000</v>
      </c>
      <c r="H164" s="1" t="s">
        <v>511</v>
      </c>
      <c r="I164" s="1" t="s">
        <v>10</v>
      </c>
      <c r="J164" s="1" t="s">
        <v>137</v>
      </c>
      <c r="K164" s="1" t="s">
        <v>473</v>
      </c>
      <c r="L164" s="1" t="s">
        <v>156</v>
      </c>
      <c r="M164" s="1"/>
      <c r="N164" s="1" t="s">
        <v>35</v>
      </c>
      <c r="O164" s="1" t="s">
        <v>492</v>
      </c>
      <c r="P164" s="1">
        <f>_xlfn.XLOOKUP(bbdd3[[#This Row],[CCO - SECTOR]],'cco '!$A:$A,'cco '!F:F,"CCO NO DEFINIDO")</f>
        <v>10</v>
      </c>
      <c r="Q16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3">
      <c r="A165" s="141">
        <v>46077</v>
      </c>
      <c r="B165" s="1" t="s">
        <v>1101</v>
      </c>
      <c r="C165" s="1" t="s">
        <v>1102</v>
      </c>
      <c r="D165" s="111">
        <v>-655093.17000000004</v>
      </c>
      <c r="E165" s="1" t="s">
        <v>1103</v>
      </c>
      <c r="F165" s="142">
        <v>1</v>
      </c>
      <c r="G165" s="1">
        <v>495000</v>
      </c>
      <c r="H165" s="1" t="s">
        <v>511</v>
      </c>
      <c r="I165" s="1" t="s">
        <v>17</v>
      </c>
      <c r="J165" s="1" t="s">
        <v>157</v>
      </c>
      <c r="K165" s="1" t="s">
        <v>473</v>
      </c>
      <c r="L165" s="1" t="s">
        <v>156</v>
      </c>
      <c r="M165" s="1"/>
      <c r="N165" s="1" t="s">
        <v>35</v>
      </c>
      <c r="O165" s="1" t="s">
        <v>492</v>
      </c>
      <c r="P165" s="1">
        <f>_xlfn.XLOOKUP(bbdd3[[#This Row],[CCO - SECTOR]],'cco '!$A:$A,'cco '!F:F,"CCO NO DEFINIDO")</f>
        <v>10</v>
      </c>
      <c r="Q16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3">
      <c r="A166" s="141">
        <v>46062</v>
      </c>
      <c r="B166" s="1" t="s">
        <v>910</v>
      </c>
      <c r="C166" s="1" t="s">
        <v>912</v>
      </c>
      <c r="D166" s="111">
        <v>-647350</v>
      </c>
      <c r="E166" s="1" t="s">
        <v>913</v>
      </c>
      <c r="F166" s="142">
        <v>1</v>
      </c>
      <c r="G166" s="1">
        <v>145000</v>
      </c>
      <c r="H166" s="1" t="s">
        <v>511</v>
      </c>
      <c r="I166" s="1" t="s">
        <v>15</v>
      </c>
      <c r="J166" s="1" t="s">
        <v>137</v>
      </c>
      <c r="K166" s="1" t="s">
        <v>473</v>
      </c>
      <c r="L166" s="1" t="s">
        <v>156</v>
      </c>
      <c r="M166" s="1"/>
      <c r="N166" s="1" t="s">
        <v>35</v>
      </c>
      <c r="O166" s="1" t="s">
        <v>492</v>
      </c>
      <c r="P166" s="1">
        <f>_xlfn.XLOOKUP(bbdd3[[#This Row],[CCO - SECTOR]],'cco '!$A:$A,'cco '!F:F,"CCO NO DEFINIDO")</f>
        <v>10</v>
      </c>
      <c r="Q16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3">
      <c r="A167" s="141">
        <v>46072</v>
      </c>
      <c r="B167" s="1" t="s">
        <v>1101</v>
      </c>
      <c r="C167" s="1" t="s">
        <v>1104</v>
      </c>
      <c r="D167" s="111">
        <v>-645349.31000000006</v>
      </c>
      <c r="E167" s="1" t="s">
        <v>1103</v>
      </c>
      <c r="F167" s="142">
        <v>1</v>
      </c>
      <c r="G167" s="1">
        <v>495000</v>
      </c>
      <c r="H167" s="1" t="s">
        <v>511</v>
      </c>
      <c r="I167" s="1" t="s">
        <v>17</v>
      </c>
      <c r="J167" s="1" t="s">
        <v>157</v>
      </c>
      <c r="K167" s="1" t="s">
        <v>473</v>
      </c>
      <c r="L167" s="1" t="s">
        <v>156</v>
      </c>
      <c r="M167" s="1"/>
      <c r="N167" s="1" t="s">
        <v>35</v>
      </c>
      <c r="O167" s="1" t="s">
        <v>492</v>
      </c>
      <c r="P167" s="1">
        <f>_xlfn.XLOOKUP(bbdd3[[#This Row],[CCO - SECTOR]],'cco '!$A:$A,'cco '!F:F,"CCO NO DEFINIDO")</f>
        <v>10</v>
      </c>
      <c r="Q16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3">
      <c r="A168" s="141">
        <v>46079</v>
      </c>
      <c r="B168" s="1" t="s">
        <v>877</v>
      </c>
      <c r="C168" s="1" t="s">
        <v>878</v>
      </c>
      <c r="D168" s="111">
        <v>-600000</v>
      </c>
      <c r="E168" s="1" t="s">
        <v>17</v>
      </c>
      <c r="F168" s="142">
        <v>1</v>
      </c>
      <c r="G168" s="1">
        <v>600000</v>
      </c>
      <c r="H168" s="1" t="s">
        <v>511</v>
      </c>
      <c r="I168" s="1" t="s">
        <v>17</v>
      </c>
      <c r="J168" s="1" t="s">
        <v>157</v>
      </c>
      <c r="K168" s="1" t="s">
        <v>473</v>
      </c>
      <c r="L168" s="1" t="s">
        <v>156</v>
      </c>
      <c r="M168" s="1"/>
      <c r="N168" s="1" t="s">
        <v>43</v>
      </c>
      <c r="O168" s="1" t="s">
        <v>492</v>
      </c>
      <c r="P168" s="1">
        <f>_xlfn.XLOOKUP(bbdd3[[#This Row],[CCO - SECTOR]],'cco '!$A:$A,'cco '!F:F,"CCO NO DEFINIDO")</f>
        <v>1</v>
      </c>
      <c r="Q168" s="1" t="str">
        <f>_xlfn.XLOOKUP(bbdd3[[#This Row],[CCO - SECTOR]],'cco '!$A:$A,'cco '!I:I,"CCO NO DEFINIDO")</f>
        <v>BACHAS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3">
      <c r="A169" s="141">
        <v>46055</v>
      </c>
      <c r="B169" s="1" t="s">
        <v>1035</v>
      </c>
      <c r="C169" s="1" t="s">
        <v>1043</v>
      </c>
      <c r="D169" s="111">
        <v>-560647.49</v>
      </c>
      <c r="E169" s="1" t="s">
        <v>1044</v>
      </c>
      <c r="F169" s="142">
        <v>1</v>
      </c>
      <c r="G169" s="1">
        <v>463345.03</v>
      </c>
      <c r="H169" s="1" t="s">
        <v>511</v>
      </c>
      <c r="I169" s="1" t="s">
        <v>17</v>
      </c>
      <c r="J169" s="1" t="s">
        <v>157</v>
      </c>
      <c r="K169" s="1" t="s">
        <v>473</v>
      </c>
      <c r="L169" s="1" t="s">
        <v>156</v>
      </c>
      <c r="M169" s="1"/>
      <c r="N169" s="1" t="s">
        <v>40</v>
      </c>
      <c r="O169" s="1" t="s">
        <v>492</v>
      </c>
      <c r="P169" s="1">
        <f>_xlfn.XLOOKUP(bbdd3[[#This Row],[CCO - SECTOR]],'cco '!$A:$A,'cco '!F:F,"CCO NO DEFINIDO")</f>
        <v>1</v>
      </c>
      <c r="Q169" s="1" t="str">
        <f>_xlfn.XLOOKUP(bbdd3[[#This Row],[CCO - SECTOR]],'cco '!$A:$A,'cco '!I:I,"CCO NO DEFINIDO")</f>
        <v>PILETAS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3">
      <c r="A170" s="141">
        <v>46059</v>
      </c>
      <c r="B170" s="1" t="s">
        <v>1001</v>
      </c>
      <c r="C170" s="1" t="s">
        <v>1002</v>
      </c>
      <c r="D170" s="111">
        <v>-555000</v>
      </c>
      <c r="E170" s="1" t="s">
        <v>1003</v>
      </c>
      <c r="F170" s="142">
        <v>1</v>
      </c>
      <c r="G170" s="1">
        <v>395000</v>
      </c>
      <c r="H170" s="1" t="s">
        <v>511</v>
      </c>
      <c r="I170" s="1" t="s">
        <v>17</v>
      </c>
      <c r="J170" s="1" t="s">
        <v>157</v>
      </c>
      <c r="K170" s="1" t="s">
        <v>473</v>
      </c>
      <c r="L170" s="1" t="s">
        <v>138</v>
      </c>
      <c r="M170" s="1"/>
      <c r="N170" s="1" t="s">
        <v>40</v>
      </c>
      <c r="O170" s="1" t="s">
        <v>492</v>
      </c>
      <c r="P170" s="1">
        <f>_xlfn.XLOOKUP(bbdd3[[#This Row],[CCO - SECTOR]],'cco '!$A:$A,'cco '!F:F,"CCO NO DEFINIDO")</f>
        <v>1</v>
      </c>
      <c r="Q170" s="1" t="str">
        <f>_xlfn.XLOOKUP(bbdd3[[#This Row],[CCO - SECTOR]],'cco '!$A:$A,'cco '!I:I,"CCO NO DEFINIDO")</f>
        <v>PILETAS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3">
      <c r="A171" s="141">
        <v>46058</v>
      </c>
      <c r="B171" s="1" t="s">
        <v>828</v>
      </c>
      <c r="C171" s="1" t="s">
        <v>829</v>
      </c>
      <c r="D171" s="111">
        <v>-545622</v>
      </c>
      <c r="E171" s="1" t="s">
        <v>830</v>
      </c>
      <c r="F171" s="142">
        <v>1</v>
      </c>
      <c r="G171" s="1">
        <v>545622</v>
      </c>
      <c r="H171" s="1" t="s">
        <v>511</v>
      </c>
      <c r="I171" s="1" t="s">
        <v>11</v>
      </c>
      <c r="J171" s="1" t="s">
        <v>137</v>
      </c>
      <c r="K171" s="1" t="s">
        <v>513</v>
      </c>
      <c r="L171" s="1" t="s">
        <v>138</v>
      </c>
      <c r="M171" s="1"/>
      <c r="N171" s="1" t="s">
        <v>35</v>
      </c>
      <c r="O171" s="1" t="s">
        <v>492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3">
      <c r="A172" s="141">
        <v>46081</v>
      </c>
      <c r="B172" s="1" t="s">
        <v>679</v>
      </c>
      <c r="C172" s="1" t="s">
        <v>1152</v>
      </c>
      <c r="D172" s="111">
        <v>-513000</v>
      </c>
      <c r="E172" s="1" t="s">
        <v>810</v>
      </c>
      <c r="F172" s="142">
        <v>27</v>
      </c>
      <c r="G172" s="1">
        <v>19000</v>
      </c>
      <c r="H172" s="1" t="s">
        <v>511</v>
      </c>
      <c r="I172" s="1" t="s">
        <v>13</v>
      </c>
      <c r="J172" s="1" t="s">
        <v>137</v>
      </c>
      <c r="K172" s="1" t="s">
        <v>473</v>
      </c>
      <c r="L172" s="1" t="s">
        <v>138</v>
      </c>
      <c r="M172" s="1"/>
      <c r="N172" s="1" t="s">
        <v>44</v>
      </c>
      <c r="O172" s="1" t="s">
        <v>492</v>
      </c>
      <c r="P172" s="1">
        <f>_xlfn.XLOOKUP(bbdd3[[#This Row],[CCO - SECTOR]],'cco '!$A:$A,'cco '!F:F,"CCO NO DEFINIDO")</f>
        <v>1</v>
      </c>
      <c r="Q172" s="1" t="str">
        <f>_xlfn.XLOOKUP(bbdd3[[#This Row],[CCO - SECTOR]],'cco '!$A:$A,'cco '!I:I,"CCO NO DEFINIDO")</f>
        <v>CEREAL &amp; POLVILLO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3">
      <c r="A173" s="141">
        <v>46055</v>
      </c>
      <c r="B173" s="1" t="s">
        <v>977</v>
      </c>
      <c r="C173" s="1" t="s">
        <v>982</v>
      </c>
      <c r="D173" s="111">
        <v>-507378.56</v>
      </c>
      <c r="E173" s="1" t="s">
        <v>983</v>
      </c>
      <c r="F173" s="142">
        <v>30</v>
      </c>
      <c r="G173" s="1">
        <v>13977.37</v>
      </c>
      <c r="H173" s="1" t="s">
        <v>511</v>
      </c>
      <c r="I173" s="1" t="s">
        <v>15</v>
      </c>
      <c r="J173" s="1" t="s">
        <v>137</v>
      </c>
      <c r="K173" s="1" t="s">
        <v>473</v>
      </c>
      <c r="L173" s="1" t="s">
        <v>156</v>
      </c>
      <c r="M173" s="1"/>
      <c r="N173" s="1" t="s">
        <v>83</v>
      </c>
      <c r="O173" s="1" t="s">
        <v>494</v>
      </c>
      <c r="P173" s="1">
        <f>_xlfn.XLOOKUP(bbdd3[[#This Row],[CCO - SECTOR]],'cco '!$A:$A,'cco '!F:F,"CCO NO DEFINIDO")</f>
        <v>1</v>
      </c>
      <c r="Q173" s="1" t="str">
        <f>_xlfn.XLOOKUP(bbdd3[[#This Row],[CCO - SECTOR]],'cco '!$A:$A,'cco '!I:I,"CCO NO DEFINIDO")</f>
        <v>DISPOSICIÓN FINAL RESIDUOS LIQUIDOS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3">
      <c r="A174" s="141">
        <v>46081</v>
      </c>
      <c r="B174" s="1" t="s">
        <v>444</v>
      </c>
      <c r="C174" s="1" t="s">
        <v>746</v>
      </c>
      <c r="D174" s="111">
        <v>-500000</v>
      </c>
      <c r="E174" s="1" t="s">
        <v>183</v>
      </c>
      <c r="F174" s="142">
        <v>1</v>
      </c>
      <c r="G174" s="1">
        <v>500000</v>
      </c>
      <c r="H174" s="1" t="s">
        <v>480</v>
      </c>
      <c r="I174" s="1" t="s">
        <v>9</v>
      </c>
      <c r="J174" s="1" t="s">
        <v>137</v>
      </c>
      <c r="K174" s="1"/>
      <c r="L174" s="1"/>
      <c r="M174" s="1"/>
      <c r="N174" s="1" t="s">
        <v>396</v>
      </c>
      <c r="O174" s="1" t="s">
        <v>492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3">
      <c r="A175" s="141">
        <v>46079</v>
      </c>
      <c r="B175" s="1" t="s">
        <v>1006</v>
      </c>
      <c r="C175" s="1" t="s">
        <v>1009</v>
      </c>
      <c r="D175" s="111">
        <v>-497562.55</v>
      </c>
      <c r="E175" s="1" t="s">
        <v>1010</v>
      </c>
      <c r="F175" s="142">
        <v>1</v>
      </c>
      <c r="G175" s="1">
        <v>411208.72</v>
      </c>
      <c r="H175" s="1" t="s">
        <v>511</v>
      </c>
      <c r="I175" s="1" t="s">
        <v>17</v>
      </c>
      <c r="J175" s="1" t="s">
        <v>157</v>
      </c>
      <c r="K175" s="1" t="s">
        <v>473</v>
      </c>
      <c r="L175" s="1" t="s">
        <v>138</v>
      </c>
      <c r="M175" s="1"/>
      <c r="N175" s="1" t="s">
        <v>43</v>
      </c>
      <c r="O175" s="1" t="s">
        <v>492</v>
      </c>
      <c r="P175" s="1">
        <f>_xlfn.XLOOKUP(bbdd3[[#This Row],[CCO - SECTOR]],'cco '!$A:$A,'cco '!F:F,"CCO NO DEFINIDO")</f>
        <v>1</v>
      </c>
      <c r="Q175" s="1" t="str">
        <f>_xlfn.XLOOKUP(bbdd3[[#This Row],[CCO - SECTOR]],'cco '!$A:$A,'cco '!I:I,"CCO NO DEFINIDO")</f>
        <v>BACHAS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3">
      <c r="A176" s="141">
        <v>46065</v>
      </c>
      <c r="B176" s="1" t="s">
        <v>922</v>
      </c>
      <c r="C176" s="1" t="s">
        <v>924</v>
      </c>
      <c r="D176" s="111">
        <v>-492932.06</v>
      </c>
      <c r="E176" s="1" t="s">
        <v>925</v>
      </c>
      <c r="F176" s="142">
        <v>1</v>
      </c>
      <c r="G176" s="1">
        <v>328025.68</v>
      </c>
      <c r="H176" s="1" t="s">
        <v>511</v>
      </c>
      <c r="I176" s="1" t="s">
        <v>16</v>
      </c>
      <c r="J176" s="1" t="s">
        <v>137</v>
      </c>
      <c r="K176" s="1" t="s">
        <v>473</v>
      </c>
      <c r="L176" s="1" t="s">
        <v>156</v>
      </c>
      <c r="M176" s="1"/>
      <c r="N176" s="1" t="s">
        <v>45</v>
      </c>
      <c r="O176" s="1" t="s">
        <v>492</v>
      </c>
      <c r="P176" s="1">
        <f>_xlfn.XLOOKUP(bbdd3[[#This Row],[CCO - SECTOR]],'cco '!$A:$A,'cco '!F:F,"CCO NO DEFINIDO")</f>
        <v>1</v>
      </c>
      <c r="Q176" s="1" t="str">
        <f>_xlfn.XLOOKUP(bbdd3[[#This Row],[CCO - SECTOR]],'cco '!$A:$A,'cco '!I:I,"CCO NO DEFINIDO")</f>
        <v>REACTORES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3">
      <c r="A177" s="141">
        <v>46055</v>
      </c>
      <c r="B177" s="1" t="s">
        <v>1048</v>
      </c>
      <c r="C177" s="1" t="s">
        <v>1055</v>
      </c>
      <c r="D177" s="111">
        <v>-489734.19</v>
      </c>
      <c r="E177" s="1" t="s">
        <v>1056</v>
      </c>
      <c r="F177" s="142">
        <v>1</v>
      </c>
      <c r="G177" s="1">
        <v>404739</v>
      </c>
      <c r="H177" s="1" t="s">
        <v>511</v>
      </c>
      <c r="I177" s="1" t="s">
        <v>14</v>
      </c>
      <c r="J177" s="1" t="s">
        <v>137</v>
      </c>
      <c r="K177" s="1" t="s">
        <v>473</v>
      </c>
      <c r="L177" s="1" t="s">
        <v>156</v>
      </c>
      <c r="M177" s="1"/>
      <c r="N177" s="1" t="s">
        <v>35</v>
      </c>
      <c r="O177" s="1" t="s">
        <v>492</v>
      </c>
      <c r="P177" s="1">
        <f>_xlfn.XLOOKUP(bbdd3[[#This Row],[CCO - SECTOR]],'cco '!$A:$A,'cco '!F:F,"CCO NO DEFINIDO")</f>
        <v>10</v>
      </c>
      <c r="Q17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3">
      <c r="A178" s="141">
        <v>46062</v>
      </c>
      <c r="B178" s="1" t="s">
        <v>1057</v>
      </c>
      <c r="C178" s="1" t="s">
        <v>1065</v>
      </c>
      <c r="D178" s="111">
        <v>-474834.66</v>
      </c>
      <c r="E178" s="1" t="s">
        <v>1066</v>
      </c>
      <c r="F178" s="142">
        <v>1</v>
      </c>
      <c r="G178" s="1">
        <v>392425.34</v>
      </c>
      <c r="H178" s="1" t="s">
        <v>511</v>
      </c>
      <c r="I178" s="1" t="s">
        <v>17</v>
      </c>
      <c r="J178" s="1" t="s">
        <v>157</v>
      </c>
      <c r="K178" s="1" t="s">
        <v>473</v>
      </c>
      <c r="L178" s="1" t="s">
        <v>156</v>
      </c>
      <c r="M178" s="1"/>
      <c r="N178" s="1" t="s">
        <v>45</v>
      </c>
      <c r="O178" s="1" t="s">
        <v>493</v>
      </c>
      <c r="P178" s="1">
        <f>_xlfn.XLOOKUP(bbdd3[[#This Row],[CCO - SECTOR]],'cco '!$A:$A,'cco '!F:F,"CCO NO DEFINIDO")</f>
        <v>1</v>
      </c>
      <c r="Q178" s="1" t="str">
        <f>_xlfn.XLOOKUP(bbdd3[[#This Row],[CCO - SECTOR]],'cco '!$A:$A,'cco '!I:I,"CCO NO DEFINIDO")</f>
        <v>REACTORES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3">
      <c r="A179" s="141">
        <v>46072</v>
      </c>
      <c r="B179" s="1" t="s">
        <v>854</v>
      </c>
      <c r="C179" s="1" t="s">
        <v>855</v>
      </c>
      <c r="D179" s="111">
        <v>-454532.86</v>
      </c>
      <c r="E179" s="1" t="s">
        <v>856</v>
      </c>
      <c r="F179" s="142">
        <v>1</v>
      </c>
      <c r="G179" s="1">
        <v>25805.66</v>
      </c>
      <c r="H179" s="1" t="s">
        <v>511</v>
      </c>
      <c r="I179" s="1" t="s">
        <v>15</v>
      </c>
      <c r="J179" s="1" t="s">
        <v>137</v>
      </c>
      <c r="K179" s="1" t="s">
        <v>473</v>
      </c>
      <c r="L179" s="1" t="s">
        <v>138</v>
      </c>
      <c r="M179" s="1"/>
      <c r="N179" s="1" t="s">
        <v>40</v>
      </c>
      <c r="O179" s="1" t="s">
        <v>492</v>
      </c>
      <c r="P179" s="1">
        <f>_xlfn.XLOOKUP(bbdd3[[#This Row],[CCO - SECTOR]],'cco '!$A:$A,'cco '!F:F,"CCO NO DEFINIDO")</f>
        <v>1</v>
      </c>
      <c r="Q179" s="1" t="str">
        <f>_xlfn.XLOOKUP(bbdd3[[#This Row],[CCO - SECTOR]],'cco '!$A:$A,'cco '!I:I,"CCO NO DEFINIDO")</f>
        <v>PILETAS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3">
      <c r="A180" s="141">
        <v>46057</v>
      </c>
      <c r="B180" s="1" t="s">
        <v>820</v>
      </c>
      <c r="C180" s="1" t="s">
        <v>821</v>
      </c>
      <c r="D180" s="111">
        <v>-449999.99</v>
      </c>
      <c r="E180" s="1" t="s">
        <v>822</v>
      </c>
      <c r="F180" s="142">
        <v>2</v>
      </c>
      <c r="G180" s="1">
        <v>185950.41</v>
      </c>
      <c r="H180" s="1" t="s">
        <v>511</v>
      </c>
      <c r="I180" s="1" t="s">
        <v>15</v>
      </c>
      <c r="J180" s="1" t="s">
        <v>137</v>
      </c>
      <c r="K180" s="1" t="s">
        <v>473</v>
      </c>
      <c r="L180" s="1" t="s">
        <v>156</v>
      </c>
      <c r="M180" s="1"/>
      <c r="N180" s="1" t="s">
        <v>35</v>
      </c>
      <c r="O180" s="1" t="s">
        <v>492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3">
      <c r="A181" s="141">
        <v>46066</v>
      </c>
      <c r="B181" s="1" t="s">
        <v>1075</v>
      </c>
      <c r="C181" s="1" t="s">
        <v>1076</v>
      </c>
      <c r="D181" s="111">
        <v>-449610.59</v>
      </c>
      <c r="E181" s="1" t="s">
        <v>17</v>
      </c>
      <c r="F181" s="142">
        <v>1</v>
      </c>
      <c r="G181" s="1">
        <v>371579</v>
      </c>
      <c r="H181" s="1" t="s">
        <v>511</v>
      </c>
      <c r="I181" s="1" t="s">
        <v>17</v>
      </c>
      <c r="J181" s="1" t="s">
        <v>157</v>
      </c>
      <c r="K181" s="1" t="s">
        <v>473</v>
      </c>
      <c r="L181" s="1" t="s">
        <v>156</v>
      </c>
      <c r="M181" s="1"/>
      <c r="N181" s="1" t="s">
        <v>43</v>
      </c>
      <c r="O181" s="1" t="s">
        <v>492</v>
      </c>
      <c r="P181" s="1">
        <f>_xlfn.XLOOKUP(bbdd3[[#This Row],[CCO - SECTOR]],'cco '!$A:$A,'cco '!F:F,"CCO NO DEFINIDO")</f>
        <v>1</v>
      </c>
      <c r="Q181" s="1" t="str">
        <f>_xlfn.XLOOKUP(bbdd3[[#This Row],[CCO - SECTOR]],'cco '!$A:$A,'cco '!I:I,"CCO NO DEFINIDO")</f>
        <v>BACHAS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3">
      <c r="A182" s="141">
        <v>46079</v>
      </c>
      <c r="B182" s="1" t="s">
        <v>1018</v>
      </c>
      <c r="C182" s="1" t="s">
        <v>1019</v>
      </c>
      <c r="D182" s="111">
        <v>-400000</v>
      </c>
      <c r="E182" s="1" t="s">
        <v>1020</v>
      </c>
      <c r="F182" s="142">
        <v>1</v>
      </c>
      <c r="G182" s="1">
        <v>400000</v>
      </c>
      <c r="H182" s="1" t="s">
        <v>511</v>
      </c>
      <c r="I182" s="1" t="s">
        <v>10</v>
      </c>
      <c r="J182" s="1" t="s">
        <v>137</v>
      </c>
      <c r="K182" s="1" t="s">
        <v>473</v>
      </c>
      <c r="L182" s="1" t="s">
        <v>156</v>
      </c>
      <c r="M182" s="1"/>
      <c r="N182" s="1" t="s">
        <v>35</v>
      </c>
      <c r="O182" s="1" t="s">
        <v>492</v>
      </c>
      <c r="P182" s="1">
        <f>_xlfn.XLOOKUP(bbdd3[[#This Row],[CCO - SECTOR]],'cco '!$A:$A,'cco '!F:F,"CCO NO DEFINIDO")</f>
        <v>10</v>
      </c>
      <c r="Q18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3">
      <c r="A183" s="141">
        <v>46081</v>
      </c>
      <c r="B183" s="1" t="s">
        <v>670</v>
      </c>
      <c r="C183" s="1" t="s">
        <v>764</v>
      </c>
      <c r="D183" s="111">
        <v>-375468.79999999999</v>
      </c>
      <c r="E183" s="1" t="s">
        <v>672</v>
      </c>
      <c r="F183" s="142">
        <v>809.19999999999993</v>
      </c>
      <c r="G183" s="1">
        <v>464</v>
      </c>
      <c r="H183" s="1" t="s">
        <v>145</v>
      </c>
      <c r="I183" s="1" t="s">
        <v>14</v>
      </c>
      <c r="J183" s="1" t="s">
        <v>137</v>
      </c>
      <c r="K183" s="1" t="s">
        <v>473</v>
      </c>
      <c r="L183" s="1" t="s">
        <v>138</v>
      </c>
      <c r="M183" s="1"/>
      <c r="N183" s="1" t="s">
        <v>43</v>
      </c>
      <c r="O183" s="1" t="s">
        <v>492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BACHAS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3">
      <c r="A184" s="141">
        <v>46055</v>
      </c>
      <c r="B184" s="1" t="s">
        <v>1006</v>
      </c>
      <c r="C184" s="1" t="s">
        <v>1016</v>
      </c>
      <c r="D184" s="111">
        <v>-360820.64</v>
      </c>
      <c r="E184" s="1" t="s">
        <v>1017</v>
      </c>
      <c r="F184" s="142">
        <v>1</v>
      </c>
      <c r="G184" s="1">
        <v>298198.88</v>
      </c>
      <c r="H184" s="1" t="s">
        <v>511</v>
      </c>
      <c r="I184" s="1" t="s">
        <v>17</v>
      </c>
      <c r="J184" s="1" t="s">
        <v>157</v>
      </c>
      <c r="K184" s="1" t="s">
        <v>473</v>
      </c>
      <c r="L184" s="1" t="s">
        <v>138</v>
      </c>
      <c r="M184" s="1"/>
      <c r="N184" s="1" t="s">
        <v>40</v>
      </c>
      <c r="O184" s="1" t="s">
        <v>494</v>
      </c>
      <c r="P184" s="1">
        <f>_xlfn.XLOOKUP(bbdd3[[#This Row],[CCO - SECTOR]],'cco '!$A:$A,'cco '!F:F,"CCO NO DEFINIDO")</f>
        <v>1</v>
      </c>
      <c r="Q184" s="1" t="str">
        <f>_xlfn.XLOOKUP(bbdd3[[#This Row],[CCO - SECTOR]],'cco '!$A:$A,'cco '!I:I,"CCO NO DEFINIDO")</f>
        <v>PILETAS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3">
      <c r="A185" s="141">
        <v>46076</v>
      </c>
      <c r="B185" s="1" t="s">
        <v>831</v>
      </c>
      <c r="C185" s="1" t="s">
        <v>832</v>
      </c>
      <c r="D185" s="111">
        <v>-328107.75</v>
      </c>
      <c r="E185" s="1" t="s">
        <v>833</v>
      </c>
      <c r="F185" s="142">
        <v>1</v>
      </c>
      <c r="G185" s="1">
        <v>328107.75</v>
      </c>
      <c r="H185" s="1" t="s">
        <v>511</v>
      </c>
      <c r="I185" s="1" t="s">
        <v>9</v>
      </c>
      <c r="J185" s="1" t="s">
        <v>137</v>
      </c>
      <c r="K185" s="1" t="s">
        <v>473</v>
      </c>
      <c r="L185" s="1" t="s">
        <v>156</v>
      </c>
      <c r="M185" s="1"/>
      <c r="N185" s="1" t="s">
        <v>35</v>
      </c>
      <c r="O185" s="1" t="s">
        <v>492</v>
      </c>
      <c r="P185" s="1">
        <f>_xlfn.XLOOKUP(bbdd3[[#This Row],[CCO - SECTOR]],'cco '!$A:$A,'cco '!F:F,"CCO NO DEFINIDO")</f>
        <v>10</v>
      </c>
      <c r="Q18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3">
      <c r="A186" s="141">
        <v>46055</v>
      </c>
      <c r="B186" s="1" t="s">
        <v>953</v>
      </c>
      <c r="C186" s="1" t="s">
        <v>954</v>
      </c>
      <c r="D186" s="111">
        <v>-326733.15000000002</v>
      </c>
      <c r="E186" s="1" t="s">
        <v>955</v>
      </c>
      <c r="F186" s="142">
        <v>20</v>
      </c>
      <c r="G186" s="1">
        <v>13501.37</v>
      </c>
      <c r="H186" s="1" t="s">
        <v>511</v>
      </c>
      <c r="I186" s="1" t="s">
        <v>16</v>
      </c>
      <c r="J186" s="1" t="s">
        <v>137</v>
      </c>
      <c r="K186" s="1" t="s">
        <v>473</v>
      </c>
      <c r="L186" s="1" t="s">
        <v>156</v>
      </c>
      <c r="M186" s="1"/>
      <c r="N186" s="1" t="s">
        <v>35</v>
      </c>
      <c r="O186" s="1" t="s">
        <v>492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3">
      <c r="A187" s="141">
        <v>46064</v>
      </c>
      <c r="B187" s="1" t="s">
        <v>971</v>
      </c>
      <c r="C187" s="1" t="s">
        <v>972</v>
      </c>
      <c r="D187" s="111">
        <v>-323021.59999999998</v>
      </c>
      <c r="E187" s="1" t="s">
        <v>973</v>
      </c>
      <c r="F187" s="142">
        <v>2</v>
      </c>
      <c r="G187" s="1">
        <v>133480</v>
      </c>
      <c r="H187" s="1" t="s">
        <v>511</v>
      </c>
      <c r="I187" s="1" t="s">
        <v>16</v>
      </c>
      <c r="J187" s="1" t="s">
        <v>137</v>
      </c>
      <c r="K187" s="1" t="s">
        <v>473</v>
      </c>
      <c r="L187" s="1" t="s">
        <v>138</v>
      </c>
      <c r="M187" s="1"/>
      <c r="N187" s="1" t="s">
        <v>35</v>
      </c>
      <c r="O187" s="1" t="s">
        <v>492</v>
      </c>
      <c r="P187" s="1">
        <f>_xlfn.XLOOKUP(bbdd3[[#This Row],[CCO - SECTOR]],'cco '!$A:$A,'cco '!F:F,"CCO NO DEFINIDO")</f>
        <v>10</v>
      </c>
      <c r="Q18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3">
      <c r="A188" s="141">
        <v>46065</v>
      </c>
      <c r="B188" s="1" t="s">
        <v>901</v>
      </c>
      <c r="C188" s="1" t="s">
        <v>902</v>
      </c>
      <c r="D188" s="111">
        <v>-320000</v>
      </c>
      <c r="E188" s="1" t="s">
        <v>903</v>
      </c>
      <c r="F188" s="142">
        <v>1</v>
      </c>
      <c r="G188" s="1">
        <v>320000</v>
      </c>
      <c r="H188" s="1" t="s">
        <v>511</v>
      </c>
      <c r="I188" s="1" t="s">
        <v>12</v>
      </c>
      <c r="J188" s="1" t="s">
        <v>137</v>
      </c>
      <c r="K188" s="1" t="s">
        <v>473</v>
      </c>
      <c r="L188" s="1" t="s">
        <v>156</v>
      </c>
      <c r="M188" s="1"/>
      <c r="N188" s="1" t="s">
        <v>35</v>
      </c>
      <c r="O188" s="1" t="s">
        <v>492</v>
      </c>
      <c r="P188" s="1">
        <f>_xlfn.XLOOKUP(bbdd3[[#This Row],[CCO - SECTOR]],'cco '!$A:$A,'cco '!F:F,"CCO NO DEFINIDO")</f>
        <v>10</v>
      </c>
      <c r="Q18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3">
      <c r="A189" s="141">
        <v>46071</v>
      </c>
      <c r="B189" s="1" t="s">
        <v>1068</v>
      </c>
      <c r="C189" s="1" t="s">
        <v>1069</v>
      </c>
      <c r="D189" s="111">
        <v>-303322</v>
      </c>
      <c r="E189" s="1" t="s">
        <v>1070</v>
      </c>
      <c r="F189" s="142">
        <v>1</v>
      </c>
      <c r="G189" s="1">
        <v>175000</v>
      </c>
      <c r="H189" s="1" t="s">
        <v>511</v>
      </c>
      <c r="I189" s="1" t="s">
        <v>530</v>
      </c>
      <c r="J189" s="1" t="s">
        <v>137</v>
      </c>
      <c r="K189" s="1" t="s">
        <v>473</v>
      </c>
      <c r="L189" s="1" t="s">
        <v>156</v>
      </c>
      <c r="M189" s="1"/>
      <c r="N189" s="1" t="s">
        <v>35</v>
      </c>
      <c r="O189" s="1" t="s">
        <v>492</v>
      </c>
      <c r="P189" s="1">
        <f>_xlfn.XLOOKUP(bbdd3[[#This Row],[CCO - SECTOR]],'cco '!$A:$A,'cco '!F:F,"CCO NO DEFINIDO")</f>
        <v>10</v>
      </c>
      <c r="Q18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3">
      <c r="A190" s="141">
        <v>46063</v>
      </c>
      <c r="B190" s="1" t="s">
        <v>1018</v>
      </c>
      <c r="C190" s="1" t="s">
        <v>1021</v>
      </c>
      <c r="D190" s="111">
        <v>-300000</v>
      </c>
      <c r="E190" s="1" t="s">
        <v>1022</v>
      </c>
      <c r="F190" s="142">
        <v>1</v>
      </c>
      <c r="G190" s="1">
        <v>150000</v>
      </c>
      <c r="H190" s="1" t="s">
        <v>511</v>
      </c>
      <c r="I190" s="1" t="s">
        <v>10</v>
      </c>
      <c r="J190" s="1" t="s">
        <v>137</v>
      </c>
      <c r="K190" s="1" t="s">
        <v>513</v>
      </c>
      <c r="L190" s="1" t="s">
        <v>138</v>
      </c>
      <c r="M190" s="1"/>
      <c r="N190" s="1" t="s">
        <v>35</v>
      </c>
      <c r="O190" s="1" t="s">
        <v>492</v>
      </c>
      <c r="P190" s="1">
        <f>_xlfn.XLOOKUP(bbdd3[[#This Row],[CCO - SECTOR]],'cco '!$A:$A,'cco '!F:F,"CCO NO DEFINIDO")</f>
        <v>10</v>
      </c>
      <c r="Q19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3">
      <c r="A191" s="141">
        <v>46066</v>
      </c>
      <c r="B191" s="1" t="s">
        <v>1057</v>
      </c>
      <c r="C191" s="1" t="s">
        <v>1060</v>
      </c>
      <c r="D191" s="111">
        <v>-298418.82</v>
      </c>
      <c r="E191" s="1" t="s">
        <v>17</v>
      </c>
      <c r="F191" s="142">
        <v>86.48</v>
      </c>
      <c r="G191" s="1">
        <v>2851.84</v>
      </c>
      <c r="H191" s="1" t="s">
        <v>511</v>
      </c>
      <c r="I191" s="1" t="s">
        <v>17</v>
      </c>
      <c r="J191" s="1" t="s">
        <v>157</v>
      </c>
      <c r="K191" s="1" t="s">
        <v>473</v>
      </c>
      <c r="L191" s="1" t="s">
        <v>156</v>
      </c>
      <c r="M191" s="1"/>
      <c r="N191" s="1" t="s">
        <v>40</v>
      </c>
      <c r="O191" s="1" t="s">
        <v>492</v>
      </c>
      <c r="P191" s="1">
        <f>_xlfn.XLOOKUP(bbdd3[[#This Row],[CCO - SECTOR]],'cco '!$A:$A,'cco '!F:F,"CCO NO DEFINIDO")</f>
        <v>1</v>
      </c>
      <c r="Q191" s="1" t="str">
        <f>_xlfn.XLOOKUP(bbdd3[[#This Row],[CCO - SECTOR]],'cco '!$A:$A,'cco '!I:I,"CCO NO DEFINIDO")</f>
        <v>PILETAS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3">
      <c r="A192" s="141">
        <v>46073</v>
      </c>
      <c r="B192" s="1" t="s">
        <v>823</v>
      </c>
      <c r="C192" s="1" t="s">
        <v>824</v>
      </c>
      <c r="D192" s="111">
        <v>-286917.84000000003</v>
      </c>
      <c r="E192" s="1" t="s">
        <v>825</v>
      </c>
      <c r="F192" s="142">
        <v>1</v>
      </c>
      <c r="G192" s="1">
        <v>237122.18</v>
      </c>
      <c r="H192" s="1" t="s">
        <v>511</v>
      </c>
      <c r="I192" s="1" t="s">
        <v>10</v>
      </c>
      <c r="J192" s="1" t="s">
        <v>137</v>
      </c>
      <c r="K192" s="1" t="s">
        <v>513</v>
      </c>
      <c r="L192" s="1" t="s">
        <v>156</v>
      </c>
      <c r="M192" s="1"/>
      <c r="N192" s="1" t="s">
        <v>35</v>
      </c>
      <c r="O192" s="1" t="s">
        <v>492</v>
      </c>
      <c r="P192" s="1">
        <f>_xlfn.XLOOKUP(bbdd3[[#This Row],[CCO - SECTOR]],'cco '!$A:$A,'cco '!F:F,"CCO NO DEFINIDO")</f>
        <v>10</v>
      </c>
      <c r="Q19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3">
      <c r="A193" s="141">
        <v>46059</v>
      </c>
      <c r="B193" s="1" t="s">
        <v>1075</v>
      </c>
      <c r="C193" s="1" t="s">
        <v>1077</v>
      </c>
      <c r="D193" s="111">
        <v>-282656</v>
      </c>
      <c r="E193" s="1" t="s">
        <v>1078</v>
      </c>
      <c r="F193" s="142">
        <v>20</v>
      </c>
      <c r="G193" s="1">
        <v>8906</v>
      </c>
      <c r="H193" s="1" t="s">
        <v>511</v>
      </c>
      <c r="I193" s="1" t="s">
        <v>17</v>
      </c>
      <c r="J193" s="1" t="s">
        <v>157</v>
      </c>
      <c r="K193" s="1" t="s">
        <v>473</v>
      </c>
      <c r="L193" s="1" t="s">
        <v>156</v>
      </c>
      <c r="M193" s="1"/>
      <c r="N193" s="1" t="s">
        <v>43</v>
      </c>
      <c r="O193" s="1" t="s">
        <v>492</v>
      </c>
      <c r="P193" s="1">
        <f>_xlfn.XLOOKUP(bbdd3[[#This Row],[CCO - SECTOR]],'cco '!$A:$A,'cco '!F:F,"CCO NO DEFINIDO")</f>
        <v>1</v>
      </c>
      <c r="Q193" s="1" t="str">
        <f>_xlfn.XLOOKUP(bbdd3[[#This Row],[CCO - SECTOR]],'cco '!$A:$A,'cco '!I:I,"CCO NO DEFINIDO")</f>
        <v>BACHAS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3">
      <c r="A194" s="141">
        <v>46081</v>
      </c>
      <c r="B194" s="1" t="s">
        <v>20</v>
      </c>
      <c r="C194" s="1" t="s">
        <v>803</v>
      </c>
      <c r="D194" s="111">
        <v>-274451.49</v>
      </c>
      <c r="E194" s="1" t="s">
        <v>20</v>
      </c>
      <c r="F194" s="142">
        <v>1</v>
      </c>
      <c r="G194" s="1">
        <v>274451.49</v>
      </c>
      <c r="H194" s="1" t="s">
        <v>511</v>
      </c>
      <c r="I194" s="1" t="s">
        <v>20</v>
      </c>
      <c r="J194" s="1" t="s">
        <v>137</v>
      </c>
      <c r="K194" s="1" t="s">
        <v>473</v>
      </c>
      <c r="L194" s="1" t="s">
        <v>156</v>
      </c>
      <c r="M194" s="1"/>
      <c r="N194" s="1" t="s">
        <v>40</v>
      </c>
      <c r="O194" s="1" t="s">
        <v>492</v>
      </c>
      <c r="P194" s="1">
        <f>_xlfn.XLOOKUP(bbdd3[[#This Row],[CCO - SECTOR]],'cco '!$A:$A,'cco '!F:F,"CCO NO DEFINIDO")</f>
        <v>1</v>
      </c>
      <c r="Q194" s="1" t="str">
        <f>_xlfn.XLOOKUP(bbdd3[[#This Row],[CCO - SECTOR]],'cco '!$A:$A,'cco '!I:I,"CCO NO DEFINIDO")</f>
        <v>PILETAS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3">
      <c r="A195" s="141">
        <v>46059</v>
      </c>
      <c r="B195" s="1" t="s">
        <v>922</v>
      </c>
      <c r="C195" s="1" t="s">
        <v>926</v>
      </c>
      <c r="D195" s="111">
        <v>-264625.98</v>
      </c>
      <c r="E195" s="1" t="s">
        <v>927</v>
      </c>
      <c r="F195" s="142">
        <v>1</v>
      </c>
      <c r="G195" s="1">
        <v>89116.39</v>
      </c>
      <c r="H195" s="1" t="s">
        <v>511</v>
      </c>
      <c r="I195" s="1" t="s">
        <v>12</v>
      </c>
      <c r="J195" s="1" t="s">
        <v>137</v>
      </c>
      <c r="K195" s="1" t="s">
        <v>473</v>
      </c>
      <c r="L195" s="1" t="s">
        <v>156</v>
      </c>
      <c r="M195" s="1"/>
      <c r="N195" s="1" t="s">
        <v>45</v>
      </c>
      <c r="O195" s="1" t="s">
        <v>494</v>
      </c>
      <c r="P195" s="1">
        <f>_xlfn.XLOOKUP(bbdd3[[#This Row],[CCO - SECTOR]],'cco '!$A:$A,'cco '!F:F,"CCO NO DEFINIDO")</f>
        <v>1</v>
      </c>
      <c r="Q195" s="1" t="str">
        <f>_xlfn.XLOOKUP(bbdd3[[#This Row],[CCO - SECTOR]],'cco '!$A:$A,'cco '!I:I,"CCO NO DEFINIDO")</f>
        <v>REACTORES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3">
      <c r="A196" s="141">
        <v>46079</v>
      </c>
      <c r="B196" s="1" t="s">
        <v>1006</v>
      </c>
      <c r="C196" s="1" t="s">
        <v>1007</v>
      </c>
      <c r="D196" s="111">
        <v>-253877.72</v>
      </c>
      <c r="E196" s="1" t="s">
        <v>1008</v>
      </c>
      <c r="F196" s="142">
        <v>1</v>
      </c>
      <c r="G196" s="1">
        <v>209816.3</v>
      </c>
      <c r="H196" s="1" t="s">
        <v>511</v>
      </c>
      <c r="I196" s="1" t="s">
        <v>17</v>
      </c>
      <c r="J196" s="1" t="s">
        <v>157</v>
      </c>
      <c r="K196" s="1" t="s">
        <v>473</v>
      </c>
      <c r="L196" s="1" t="s">
        <v>138</v>
      </c>
      <c r="M196" s="1"/>
      <c r="N196" s="1" t="s">
        <v>45</v>
      </c>
      <c r="O196" s="1" t="s">
        <v>494</v>
      </c>
      <c r="P196" s="1">
        <f>_xlfn.XLOOKUP(bbdd3[[#This Row],[CCO - SECTOR]],'cco '!$A:$A,'cco '!F:F,"CCO NO DEFINIDO")</f>
        <v>1</v>
      </c>
      <c r="Q196" s="1" t="str">
        <f>_xlfn.XLOOKUP(bbdd3[[#This Row],[CCO - SECTOR]],'cco '!$A:$A,'cco '!I:I,"CCO NO DEFINIDO")</f>
        <v>REACTORES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3">
      <c r="A197" s="141">
        <v>46056</v>
      </c>
      <c r="B197" s="1" t="s">
        <v>907</v>
      </c>
      <c r="C197" s="1" t="s">
        <v>908</v>
      </c>
      <c r="D197" s="111">
        <v>-250000</v>
      </c>
      <c r="E197" s="1" t="s">
        <v>909</v>
      </c>
      <c r="F197" s="142">
        <v>1</v>
      </c>
      <c r="G197" s="1">
        <v>250000</v>
      </c>
      <c r="H197" s="1" t="s">
        <v>511</v>
      </c>
      <c r="I197" s="1" t="s">
        <v>12</v>
      </c>
      <c r="J197" s="1" t="s">
        <v>137</v>
      </c>
      <c r="K197" s="1" t="s">
        <v>473</v>
      </c>
      <c r="L197" s="1" t="s">
        <v>156</v>
      </c>
      <c r="M197" s="1"/>
      <c r="N197" s="1" t="s">
        <v>35</v>
      </c>
      <c r="O197" s="1" t="s">
        <v>492</v>
      </c>
      <c r="P197" s="1">
        <f>_xlfn.XLOOKUP(bbdd3[[#This Row],[CCO - SECTOR]],'cco '!$A:$A,'cco '!F:F,"CCO NO DEFINIDO")</f>
        <v>10</v>
      </c>
      <c r="Q19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3">
      <c r="A198" s="141">
        <v>46055</v>
      </c>
      <c r="B198" s="1" t="s">
        <v>1001</v>
      </c>
      <c r="C198" s="1" t="s">
        <v>1004</v>
      </c>
      <c r="D198" s="111">
        <v>-246000</v>
      </c>
      <c r="E198" s="1" t="s">
        <v>1005</v>
      </c>
      <c r="F198" s="142">
        <v>1</v>
      </c>
      <c r="G198" s="1">
        <v>246000</v>
      </c>
      <c r="H198" s="1" t="s">
        <v>511</v>
      </c>
      <c r="I198" s="1" t="s">
        <v>17</v>
      </c>
      <c r="J198" s="1" t="s">
        <v>157</v>
      </c>
      <c r="K198" s="1" t="s">
        <v>473</v>
      </c>
      <c r="L198" s="1" t="s">
        <v>138</v>
      </c>
      <c r="M198" s="1"/>
      <c r="N198" s="1" t="s">
        <v>40</v>
      </c>
      <c r="O198" s="1" t="s">
        <v>492</v>
      </c>
      <c r="P198" s="1">
        <f>_xlfn.XLOOKUP(bbdd3[[#This Row],[CCO - SECTOR]],'cco '!$A:$A,'cco '!F:F,"CCO NO DEFINIDO")</f>
        <v>1</v>
      </c>
      <c r="Q198" s="1" t="str">
        <f>_xlfn.XLOOKUP(bbdd3[[#This Row],[CCO - SECTOR]],'cco '!$A:$A,'cco '!I:I,"CCO NO DEFINIDO")</f>
        <v>PILETAS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3">
      <c r="A199" s="141">
        <v>46066</v>
      </c>
      <c r="B199" s="1" t="s">
        <v>1071</v>
      </c>
      <c r="C199" s="1" t="s">
        <v>1073</v>
      </c>
      <c r="D199" s="111">
        <v>-233530</v>
      </c>
      <c r="E199" s="1" t="s">
        <v>1074</v>
      </c>
      <c r="F199" s="142">
        <v>2</v>
      </c>
      <c r="G199" s="1">
        <v>62000</v>
      </c>
      <c r="H199" s="1" t="s">
        <v>511</v>
      </c>
      <c r="I199" s="1" t="s">
        <v>14</v>
      </c>
      <c r="J199" s="1" t="s">
        <v>137</v>
      </c>
      <c r="K199" s="1" t="s">
        <v>473</v>
      </c>
      <c r="L199" s="1" t="s">
        <v>156</v>
      </c>
      <c r="M199" s="1"/>
      <c r="N199" s="1" t="s">
        <v>45</v>
      </c>
      <c r="O199" s="1" t="s">
        <v>492</v>
      </c>
      <c r="P199" s="1">
        <f>_xlfn.XLOOKUP(bbdd3[[#This Row],[CCO - SECTOR]],'cco '!$A:$A,'cco '!F:F,"CCO NO DEFINIDO")</f>
        <v>1</v>
      </c>
      <c r="Q199" s="1" t="str">
        <f>_xlfn.XLOOKUP(bbdd3[[#This Row],[CCO - SECTOR]],'cco '!$A:$A,'cco '!I:I,"CCO NO DEFINIDO")</f>
        <v>REACTORES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3">
      <c r="A200" s="141">
        <v>46078</v>
      </c>
      <c r="B200" s="1" t="s">
        <v>897</v>
      </c>
      <c r="C200" s="1" t="s">
        <v>900</v>
      </c>
      <c r="D200" s="111">
        <v>-232320</v>
      </c>
      <c r="E200" s="1" t="s">
        <v>899</v>
      </c>
      <c r="F200" s="142">
        <v>1</v>
      </c>
      <c r="G200" s="1">
        <v>192000</v>
      </c>
      <c r="H200" s="1" t="s">
        <v>511</v>
      </c>
      <c r="I200" s="1" t="s">
        <v>15</v>
      </c>
      <c r="J200" s="1" t="s">
        <v>137</v>
      </c>
      <c r="K200" s="1" t="s">
        <v>473</v>
      </c>
      <c r="L200" s="1" t="s">
        <v>156</v>
      </c>
      <c r="M200" s="1"/>
      <c r="N200" s="1" t="s">
        <v>35</v>
      </c>
      <c r="O200" s="1" t="s">
        <v>492</v>
      </c>
      <c r="P200" s="1">
        <f>_xlfn.XLOOKUP(bbdd3[[#This Row],[CCO - SECTOR]],'cco '!$A:$A,'cco '!F:F,"CCO NO DEFINIDO")</f>
        <v>10</v>
      </c>
      <c r="Q20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3">
      <c r="A201" s="141">
        <v>46078</v>
      </c>
      <c r="B201" s="1" t="s">
        <v>1048</v>
      </c>
      <c r="C201" s="1" t="s">
        <v>1049</v>
      </c>
      <c r="D201" s="111">
        <v>-218296.1</v>
      </c>
      <c r="E201" s="1" t="s">
        <v>1050</v>
      </c>
      <c r="F201" s="142">
        <v>1</v>
      </c>
      <c r="G201" s="1">
        <v>180410</v>
      </c>
      <c r="H201" s="1" t="s">
        <v>511</v>
      </c>
      <c r="I201" s="1" t="s">
        <v>14</v>
      </c>
      <c r="J201" s="1" t="s">
        <v>137</v>
      </c>
      <c r="K201" s="1" t="s">
        <v>473</v>
      </c>
      <c r="L201" s="1" t="s">
        <v>156</v>
      </c>
      <c r="M201" s="1"/>
      <c r="N201" s="1" t="s">
        <v>35</v>
      </c>
      <c r="O201" s="1" t="s">
        <v>492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3">
      <c r="A202" s="141">
        <v>46072</v>
      </c>
      <c r="B202" s="1" t="s">
        <v>1035</v>
      </c>
      <c r="C202" s="1" t="s">
        <v>1036</v>
      </c>
      <c r="D202" s="111">
        <v>-215815.24</v>
      </c>
      <c r="E202" s="1" t="s">
        <v>1037</v>
      </c>
      <c r="F202" s="142">
        <v>1</v>
      </c>
      <c r="G202" s="1">
        <v>178359.7</v>
      </c>
      <c r="H202" s="1" t="s">
        <v>511</v>
      </c>
      <c r="I202" s="1" t="s">
        <v>17</v>
      </c>
      <c r="J202" s="1" t="s">
        <v>157</v>
      </c>
      <c r="K202" s="1" t="s">
        <v>473</v>
      </c>
      <c r="L202" s="1" t="s">
        <v>156</v>
      </c>
      <c r="M202" s="1"/>
      <c r="N202" s="1" t="s">
        <v>35</v>
      </c>
      <c r="O202" s="1" t="s">
        <v>492</v>
      </c>
      <c r="P202" s="1">
        <f>_xlfn.XLOOKUP(bbdd3[[#This Row],[CCO - SECTOR]],'cco '!$A:$A,'cco '!F:F,"CCO NO DEFINIDO")</f>
        <v>10</v>
      </c>
      <c r="Q20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3">
      <c r="A203" s="141">
        <v>46059</v>
      </c>
      <c r="B203" s="1" t="s">
        <v>1028</v>
      </c>
      <c r="C203" s="1" t="s">
        <v>1033</v>
      </c>
      <c r="D203" s="111">
        <v>-196100.66</v>
      </c>
      <c r="E203" s="1" t="s">
        <v>1034</v>
      </c>
      <c r="F203" s="142">
        <v>74</v>
      </c>
      <c r="G203" s="1">
        <v>2190.09</v>
      </c>
      <c r="H203" s="1" t="s">
        <v>511</v>
      </c>
      <c r="I203" s="1" t="s">
        <v>17</v>
      </c>
      <c r="J203" s="1" t="s">
        <v>157</v>
      </c>
      <c r="K203" s="1" t="s">
        <v>473</v>
      </c>
      <c r="L203" s="1" t="s">
        <v>156</v>
      </c>
      <c r="M203" s="1"/>
      <c r="N203" s="1" t="s">
        <v>35</v>
      </c>
      <c r="O203" s="1" t="s">
        <v>492</v>
      </c>
      <c r="P203" s="1">
        <f>_xlfn.XLOOKUP(bbdd3[[#This Row],[CCO - SECTOR]],'cco '!$A:$A,'cco '!F:F,"CCO NO DEFINIDO")</f>
        <v>10</v>
      </c>
      <c r="Q20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3">
      <c r="A204" s="141">
        <v>46081</v>
      </c>
      <c r="B204" s="1" t="s">
        <v>664</v>
      </c>
      <c r="C204" s="1" t="s">
        <v>772</v>
      </c>
      <c r="D204" s="111">
        <v>-194350</v>
      </c>
      <c r="E204" s="1" t="s">
        <v>667</v>
      </c>
      <c r="F204" s="142">
        <v>130</v>
      </c>
      <c r="G204" s="1">
        <v>1495</v>
      </c>
      <c r="H204" s="1" t="s">
        <v>144</v>
      </c>
      <c r="I204" s="1" t="s">
        <v>18</v>
      </c>
      <c r="J204" s="1" t="s">
        <v>137</v>
      </c>
      <c r="K204" s="1" t="s">
        <v>473</v>
      </c>
      <c r="L204" s="1" t="s">
        <v>138</v>
      </c>
      <c r="M204" s="1"/>
      <c r="N204" s="1" t="s">
        <v>43</v>
      </c>
      <c r="O204" s="1" t="s">
        <v>492</v>
      </c>
      <c r="P204" s="1">
        <f>_xlfn.XLOOKUP(bbdd3[[#This Row],[CCO - SECTOR]],'cco '!$A:$A,'cco '!F:F,"CCO NO DEFINIDO")</f>
        <v>1</v>
      </c>
      <c r="Q204" s="1" t="str">
        <f>_xlfn.XLOOKUP(bbdd3[[#This Row],[CCO - SECTOR]],'cco '!$A:$A,'cco '!I:I,"CCO NO DEFINIDO")</f>
        <v>BACHAS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3">
      <c r="A205" s="141">
        <v>46079</v>
      </c>
      <c r="B205" s="1" t="s">
        <v>1082</v>
      </c>
      <c r="C205" s="1" t="s">
        <v>1083</v>
      </c>
      <c r="D205" s="111">
        <v>-187343.73</v>
      </c>
      <c r="E205" s="1" t="s">
        <v>1084</v>
      </c>
      <c r="F205" s="142">
        <v>1</v>
      </c>
      <c r="G205" s="1">
        <v>187343.73</v>
      </c>
      <c r="H205" s="1" t="s">
        <v>511</v>
      </c>
      <c r="I205" s="1" t="s">
        <v>10</v>
      </c>
      <c r="J205" s="1" t="s">
        <v>137</v>
      </c>
      <c r="K205" s="1" t="s">
        <v>473</v>
      </c>
      <c r="L205" s="1" t="s">
        <v>156</v>
      </c>
      <c r="M205" s="1"/>
      <c r="N205" s="1" t="s">
        <v>35</v>
      </c>
      <c r="O205" s="1" t="s">
        <v>492</v>
      </c>
      <c r="P205" s="1">
        <f>_xlfn.XLOOKUP(bbdd3[[#This Row],[CCO - SECTOR]],'cco '!$A:$A,'cco '!F:F,"CCO NO DEFINIDO")</f>
        <v>10</v>
      </c>
      <c r="Q20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3">
      <c r="A206" s="141">
        <v>46063</v>
      </c>
      <c r="B206" s="1" t="s">
        <v>1048</v>
      </c>
      <c r="C206" s="1" t="s">
        <v>1053</v>
      </c>
      <c r="D206" s="111">
        <v>-180120.6</v>
      </c>
      <c r="E206" s="1" t="s">
        <v>1054</v>
      </c>
      <c r="F206" s="142">
        <v>60</v>
      </c>
      <c r="G206" s="1">
        <v>2481</v>
      </c>
      <c r="H206" s="1" t="s">
        <v>511</v>
      </c>
      <c r="I206" s="1" t="s">
        <v>14</v>
      </c>
      <c r="J206" s="1" t="s">
        <v>137</v>
      </c>
      <c r="K206" s="1" t="s">
        <v>473</v>
      </c>
      <c r="L206" s="1" t="s">
        <v>156</v>
      </c>
      <c r="M206" s="1"/>
      <c r="N206" s="1" t="s">
        <v>35</v>
      </c>
      <c r="O206" s="1" t="s">
        <v>492</v>
      </c>
      <c r="P206" s="1">
        <f>_xlfn.XLOOKUP(bbdd3[[#This Row],[CCO - SECTOR]],'cco '!$A:$A,'cco '!F:F,"CCO NO DEFINIDO")</f>
        <v>10</v>
      </c>
      <c r="Q20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3">
      <c r="A207" s="141">
        <v>46081</v>
      </c>
      <c r="B207" s="1" t="s">
        <v>664</v>
      </c>
      <c r="C207" s="1" t="s">
        <v>774</v>
      </c>
      <c r="D207" s="111">
        <v>-179400</v>
      </c>
      <c r="E207" s="1" t="s">
        <v>667</v>
      </c>
      <c r="F207" s="142">
        <v>120</v>
      </c>
      <c r="G207" s="1">
        <v>1495</v>
      </c>
      <c r="H207" s="1" t="s">
        <v>144</v>
      </c>
      <c r="I207" s="1" t="s">
        <v>18</v>
      </c>
      <c r="J207" s="1" t="s">
        <v>137</v>
      </c>
      <c r="K207" s="1" t="s">
        <v>473</v>
      </c>
      <c r="L207" s="1" t="s">
        <v>138</v>
      </c>
      <c r="M207" s="1"/>
      <c r="N207" s="1" t="s">
        <v>83</v>
      </c>
      <c r="O207" s="1" t="s">
        <v>494</v>
      </c>
      <c r="P207" s="1">
        <f>_xlfn.XLOOKUP(bbdd3[[#This Row],[CCO - SECTOR]],'cco '!$A:$A,'cco '!F:F,"CCO NO DEFINIDO")</f>
        <v>1</v>
      </c>
      <c r="Q207" s="1" t="str">
        <f>_xlfn.XLOOKUP(bbdd3[[#This Row],[CCO - SECTOR]],'cco '!$A:$A,'cco '!I:I,"CCO NO DEFINIDO")</f>
        <v>DISPOSICIÓN FINAL RESIDUOS LIQUIDOS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3">
      <c r="A208" s="141">
        <v>46066</v>
      </c>
      <c r="B208" s="1" t="s">
        <v>838</v>
      </c>
      <c r="C208" s="1" t="s">
        <v>841</v>
      </c>
      <c r="D208" s="111">
        <v>-170000</v>
      </c>
      <c r="E208" s="1" t="s">
        <v>842</v>
      </c>
      <c r="F208" s="142">
        <v>1</v>
      </c>
      <c r="G208" s="1">
        <v>170000</v>
      </c>
      <c r="H208" s="1" t="s">
        <v>511</v>
      </c>
      <c r="I208" s="1" t="s">
        <v>16</v>
      </c>
      <c r="J208" s="1" t="s">
        <v>137</v>
      </c>
      <c r="K208" s="1" t="s">
        <v>473</v>
      </c>
      <c r="L208" s="1" t="s">
        <v>156</v>
      </c>
      <c r="M208" s="1"/>
      <c r="N208" s="1" t="s">
        <v>35</v>
      </c>
      <c r="O208" s="1" t="s">
        <v>492</v>
      </c>
      <c r="P208" s="1">
        <f>_xlfn.XLOOKUP(bbdd3[[#This Row],[CCO - SECTOR]],'cco '!$A:$A,'cco '!F:F,"CCO NO DEFINIDO")</f>
        <v>10</v>
      </c>
      <c r="Q2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3">
      <c r="A209" s="141">
        <v>46081</v>
      </c>
      <c r="B209" s="1" t="s">
        <v>20</v>
      </c>
      <c r="C209" s="1" t="s">
        <v>802</v>
      </c>
      <c r="D209" s="111">
        <v>-166429.71</v>
      </c>
      <c r="E209" s="1" t="s">
        <v>20</v>
      </c>
      <c r="F209" s="142">
        <v>1</v>
      </c>
      <c r="G209" s="1">
        <v>166429.71</v>
      </c>
      <c r="H209" s="1" t="s">
        <v>511</v>
      </c>
      <c r="I209" s="1" t="s">
        <v>20</v>
      </c>
      <c r="J209" s="1" t="s">
        <v>137</v>
      </c>
      <c r="K209" s="1" t="s">
        <v>473</v>
      </c>
      <c r="L209" s="1" t="s">
        <v>156</v>
      </c>
      <c r="M209" s="1"/>
      <c r="N209" s="1" t="s">
        <v>89</v>
      </c>
      <c r="O209" s="1" t="s">
        <v>492</v>
      </c>
      <c r="P209" s="1">
        <f>_xlfn.XLOOKUP(bbdd3[[#This Row],[CCO - SECTOR]],'cco '!$A:$A,'cco '!F:F,"CCO NO DEFINIDO")</f>
        <v>1</v>
      </c>
      <c r="Q209" s="1" t="str">
        <f>_xlfn.XLOOKUP(bbdd3[[#This Row],[CCO - SECTOR]],'cco '!$A:$A,'cco '!I:I,"CCO NO DEFINIDO")</f>
        <v>COMPOST &amp; FERTILIZANTES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3">
      <c r="A210" s="141">
        <v>46078</v>
      </c>
      <c r="B210" s="1" t="s">
        <v>869</v>
      </c>
      <c r="C210" s="1" t="s">
        <v>870</v>
      </c>
      <c r="D210" s="111">
        <v>-154000</v>
      </c>
      <c r="E210" s="1" t="s">
        <v>871</v>
      </c>
      <c r="F210" s="142">
        <v>1</v>
      </c>
      <c r="G210" s="1">
        <v>154000</v>
      </c>
      <c r="H210" s="1" t="s">
        <v>511</v>
      </c>
      <c r="I210" s="1" t="s">
        <v>10</v>
      </c>
      <c r="J210" s="1" t="s">
        <v>137</v>
      </c>
      <c r="K210" s="1" t="s">
        <v>473</v>
      </c>
      <c r="L210" s="1" t="s">
        <v>156</v>
      </c>
      <c r="M210" s="1"/>
      <c r="N210" s="1" t="s">
        <v>35</v>
      </c>
      <c r="O210" s="1" t="s">
        <v>492</v>
      </c>
      <c r="P210" s="1">
        <f>_xlfn.XLOOKUP(bbdd3[[#This Row],[CCO - SECTOR]],'cco '!$A:$A,'cco '!F:F,"CCO NO DEFINIDO")</f>
        <v>10</v>
      </c>
      <c r="Q21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3">
      <c r="A211" s="141">
        <v>46078</v>
      </c>
      <c r="B211" s="1" t="s">
        <v>1057</v>
      </c>
      <c r="C211" s="1" t="s">
        <v>1058</v>
      </c>
      <c r="D211" s="111">
        <v>-152017.32999999999</v>
      </c>
      <c r="E211" s="1" t="s">
        <v>1059</v>
      </c>
      <c r="F211" s="142">
        <v>1</v>
      </c>
      <c r="G211" s="1">
        <v>125634.16</v>
      </c>
      <c r="H211" s="1" t="s">
        <v>511</v>
      </c>
      <c r="I211" s="1" t="s">
        <v>17</v>
      </c>
      <c r="J211" s="1" t="s">
        <v>157</v>
      </c>
      <c r="K211" s="1" t="s">
        <v>473</v>
      </c>
      <c r="L211" s="1" t="s">
        <v>156</v>
      </c>
      <c r="M211" s="1"/>
      <c r="N211" s="1" t="s">
        <v>40</v>
      </c>
      <c r="O211" s="1" t="s">
        <v>492</v>
      </c>
      <c r="P211" s="1">
        <f>_xlfn.XLOOKUP(bbdd3[[#This Row],[CCO - SECTOR]],'cco '!$A:$A,'cco '!F:F,"CCO NO DEFINIDO")</f>
        <v>1</v>
      </c>
      <c r="Q211" s="1" t="str">
        <f>_xlfn.XLOOKUP(bbdd3[[#This Row],[CCO - SECTOR]],'cco '!$A:$A,'cco '!I:I,"CCO NO DEFINIDO")</f>
        <v>PILETAS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3">
      <c r="A212" s="141">
        <v>46056</v>
      </c>
      <c r="B212" s="1" t="s">
        <v>838</v>
      </c>
      <c r="C212" s="1" t="s">
        <v>843</v>
      </c>
      <c r="D212" s="111">
        <v>-150000</v>
      </c>
      <c r="E212" s="1" t="s">
        <v>844</v>
      </c>
      <c r="F212" s="142">
        <v>1</v>
      </c>
      <c r="G212" s="1">
        <v>150000</v>
      </c>
      <c r="H212" s="1" t="s">
        <v>511</v>
      </c>
      <c r="I212" s="1" t="s">
        <v>16</v>
      </c>
      <c r="J212" s="1" t="s">
        <v>137</v>
      </c>
      <c r="K212" s="1" t="s">
        <v>473</v>
      </c>
      <c r="L212" s="1" t="s">
        <v>156</v>
      </c>
      <c r="M212" s="1"/>
      <c r="N212" s="1" t="s">
        <v>35</v>
      </c>
      <c r="O212" s="1" t="s">
        <v>493</v>
      </c>
      <c r="P212" s="1">
        <f>_xlfn.XLOOKUP(bbdd3[[#This Row],[CCO - SECTOR]],'cco '!$A:$A,'cco '!F:F,"CCO NO DEFINIDO")</f>
        <v>10</v>
      </c>
      <c r="Q21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3">
      <c r="A213" s="141">
        <v>46071</v>
      </c>
      <c r="B213" s="1" t="s">
        <v>1127</v>
      </c>
      <c r="C213" s="1" t="s">
        <v>1128</v>
      </c>
      <c r="D213" s="111">
        <v>-145200</v>
      </c>
      <c r="E213" s="1" t="s">
        <v>1129</v>
      </c>
      <c r="F213" s="142">
        <v>1</v>
      </c>
      <c r="G213" s="1">
        <v>120000</v>
      </c>
      <c r="H213" s="1" t="s">
        <v>511</v>
      </c>
      <c r="I213" s="1" t="s">
        <v>12</v>
      </c>
      <c r="J213" s="1" t="s">
        <v>137</v>
      </c>
      <c r="K213" s="1" t="s">
        <v>473</v>
      </c>
      <c r="L213" s="1" t="s">
        <v>156</v>
      </c>
      <c r="M213" s="1"/>
      <c r="N213" s="1" t="s">
        <v>35</v>
      </c>
      <c r="O213" s="1" t="s">
        <v>492</v>
      </c>
      <c r="P213" s="1">
        <f>_xlfn.XLOOKUP(bbdd3[[#This Row],[CCO - SECTOR]],'cco '!$A:$A,'cco '!F:F,"CCO NO DEFINIDO")</f>
        <v>10</v>
      </c>
      <c r="Q2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3">
      <c r="A214" s="141">
        <v>46066</v>
      </c>
      <c r="B214" s="1" t="s">
        <v>1035</v>
      </c>
      <c r="C214" s="1" t="s">
        <v>1039</v>
      </c>
      <c r="D214" s="111">
        <v>-137600</v>
      </c>
      <c r="E214" s="1" t="s">
        <v>1040</v>
      </c>
      <c r="F214" s="142">
        <v>1</v>
      </c>
      <c r="G214" s="1">
        <v>113719.01</v>
      </c>
      <c r="H214" s="1" t="s">
        <v>511</v>
      </c>
      <c r="I214" s="1" t="s">
        <v>17</v>
      </c>
      <c r="J214" s="1" t="s">
        <v>157</v>
      </c>
      <c r="K214" s="1" t="s">
        <v>473</v>
      </c>
      <c r="L214" s="1" t="s">
        <v>156</v>
      </c>
      <c r="M214" s="1"/>
      <c r="N214" s="1" t="s">
        <v>35</v>
      </c>
      <c r="O214" s="1" t="s">
        <v>492</v>
      </c>
      <c r="P214" s="1">
        <f>_xlfn.XLOOKUP(bbdd3[[#This Row],[CCO - SECTOR]],'cco '!$A:$A,'cco '!F:F,"CCO NO DEFINIDO")</f>
        <v>10</v>
      </c>
      <c r="Q21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3">
      <c r="A215" s="141">
        <v>46055</v>
      </c>
      <c r="B215" s="1" t="s">
        <v>813</v>
      </c>
      <c r="C215" s="1" t="s">
        <v>816</v>
      </c>
      <c r="D215" s="111">
        <v>-132330</v>
      </c>
      <c r="E215" s="1" t="s">
        <v>817</v>
      </c>
      <c r="F215" s="142">
        <v>1</v>
      </c>
      <c r="G215" s="1">
        <v>132330</v>
      </c>
      <c r="H215" s="1" t="s">
        <v>511</v>
      </c>
      <c r="I215" s="1" t="s">
        <v>10</v>
      </c>
      <c r="J215" s="1" t="s">
        <v>137</v>
      </c>
      <c r="K215" s="1" t="s">
        <v>473</v>
      </c>
      <c r="L215" s="1" t="s">
        <v>156</v>
      </c>
      <c r="M215" s="1"/>
      <c r="N215" s="1" t="s">
        <v>35</v>
      </c>
      <c r="O215" s="1" t="s">
        <v>492</v>
      </c>
      <c r="P215" s="1">
        <f>_xlfn.XLOOKUP(bbdd3[[#This Row],[CCO - SECTOR]],'cco '!$A:$A,'cco '!F:F,"CCO NO DEFINIDO")</f>
        <v>10</v>
      </c>
      <c r="Q21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3">
      <c r="A216" s="141">
        <v>46078</v>
      </c>
      <c r="B216" s="1" t="s">
        <v>941</v>
      </c>
      <c r="C216" s="1" t="s">
        <v>942</v>
      </c>
      <c r="D216" s="111">
        <v>-126126</v>
      </c>
      <c r="E216" s="1" t="s">
        <v>943</v>
      </c>
      <c r="F216" s="142">
        <v>1</v>
      </c>
      <c r="G216" s="1">
        <v>126126</v>
      </c>
      <c r="H216" s="1" t="s">
        <v>511</v>
      </c>
      <c r="I216" s="1" t="s">
        <v>10</v>
      </c>
      <c r="J216" s="1" t="s">
        <v>137</v>
      </c>
      <c r="K216" s="1" t="s">
        <v>513</v>
      </c>
      <c r="L216" s="1" t="s">
        <v>156</v>
      </c>
      <c r="M216" s="1"/>
      <c r="N216" s="1" t="s">
        <v>39</v>
      </c>
      <c r="O216" s="1" t="s">
        <v>492</v>
      </c>
      <c r="P216" s="1">
        <f>_xlfn.XLOOKUP(bbdd3[[#This Row],[CCO - SECTOR]],'cco '!$A:$A,'cco '!F:F,"CCO NO DEFINIDO")</f>
        <v>1</v>
      </c>
      <c r="Q216" s="1" t="str">
        <f>_xlfn.XLOOKUP(bbdd3[[#This Row],[CCO - SECTOR]],'cco '!$A:$A,'cco '!I:I,"CCO NO DEFINIDO")</f>
        <v>NFU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3">
      <c r="A217" s="141">
        <v>46063</v>
      </c>
      <c r="B217" s="1" t="s">
        <v>977</v>
      </c>
      <c r="C217" s="1" t="s">
        <v>978</v>
      </c>
      <c r="D217" s="111">
        <v>-124387.06</v>
      </c>
      <c r="E217" s="1" t="s">
        <v>979</v>
      </c>
      <c r="F217" s="142">
        <v>1</v>
      </c>
      <c r="G217" s="1">
        <v>102799.22</v>
      </c>
      <c r="H217" s="1" t="s">
        <v>511</v>
      </c>
      <c r="I217" s="1" t="s">
        <v>15</v>
      </c>
      <c r="J217" s="1" t="s">
        <v>137</v>
      </c>
      <c r="K217" s="1" t="s">
        <v>473</v>
      </c>
      <c r="L217" s="1" t="s">
        <v>156</v>
      </c>
      <c r="M217" s="1"/>
      <c r="N217" s="1" t="s">
        <v>40</v>
      </c>
      <c r="O217" s="1" t="s">
        <v>494</v>
      </c>
      <c r="P217" s="1">
        <f>_xlfn.XLOOKUP(bbdd3[[#This Row],[CCO - SECTOR]],'cco '!$A:$A,'cco '!F:F,"CCO NO DEFINIDO")</f>
        <v>1</v>
      </c>
      <c r="Q217" s="1" t="str">
        <f>_xlfn.XLOOKUP(bbdd3[[#This Row],[CCO - SECTOR]],'cco '!$A:$A,'cco '!I:I,"CCO NO DEFINIDO")</f>
        <v>PILETAS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3">
      <c r="A218" s="141">
        <v>46063</v>
      </c>
      <c r="B218" s="1" t="s">
        <v>1057</v>
      </c>
      <c r="C218" s="1" t="s">
        <v>1061</v>
      </c>
      <c r="D218" s="111">
        <v>-112356.75</v>
      </c>
      <c r="E218" s="1" t="s">
        <v>1062</v>
      </c>
      <c r="F218" s="142">
        <v>1</v>
      </c>
      <c r="G218" s="1">
        <v>92856.82</v>
      </c>
      <c r="H218" s="1" t="s">
        <v>511</v>
      </c>
      <c r="I218" s="1" t="s">
        <v>17</v>
      </c>
      <c r="J218" s="1" t="s">
        <v>157</v>
      </c>
      <c r="K218" s="1" t="s">
        <v>473</v>
      </c>
      <c r="L218" s="1" t="s">
        <v>156</v>
      </c>
      <c r="M218" s="1"/>
      <c r="N218" s="1" t="s">
        <v>40</v>
      </c>
      <c r="O218" s="1" t="s">
        <v>492</v>
      </c>
      <c r="P218" s="1">
        <f>_xlfn.XLOOKUP(bbdd3[[#This Row],[CCO - SECTOR]],'cco '!$A:$A,'cco '!F:F,"CCO NO DEFINIDO")</f>
        <v>1</v>
      </c>
      <c r="Q218" s="1" t="str">
        <f>_xlfn.XLOOKUP(bbdd3[[#This Row],[CCO - SECTOR]],'cco '!$A:$A,'cco '!I:I,"CCO NO DEFINIDO")</f>
        <v>PILETAS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3">
      <c r="A219" s="141">
        <v>46057</v>
      </c>
      <c r="B219" s="1" t="s">
        <v>869</v>
      </c>
      <c r="C219" s="1" t="s">
        <v>872</v>
      </c>
      <c r="D219" s="111">
        <v>-111730</v>
      </c>
      <c r="E219" s="1" t="s">
        <v>873</v>
      </c>
      <c r="F219" s="142">
        <v>1</v>
      </c>
      <c r="G219" s="1">
        <v>71370</v>
      </c>
      <c r="H219" s="1" t="s">
        <v>511</v>
      </c>
      <c r="I219" s="1" t="s">
        <v>9</v>
      </c>
      <c r="J219" s="1" t="s">
        <v>137</v>
      </c>
      <c r="K219" s="1" t="s">
        <v>473</v>
      </c>
      <c r="L219" s="1" t="s">
        <v>156</v>
      </c>
      <c r="M219" s="1"/>
      <c r="N219" s="1" t="s">
        <v>35</v>
      </c>
      <c r="O219" s="1" t="s">
        <v>492</v>
      </c>
      <c r="P219" s="1">
        <f>_xlfn.XLOOKUP(bbdd3[[#This Row],[CCO - SECTOR]],'cco '!$A:$A,'cco '!F:F,"CCO NO DEFINIDO")</f>
        <v>10</v>
      </c>
      <c r="Q21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3">
      <c r="A220" s="141">
        <v>46055</v>
      </c>
      <c r="B220" s="1" t="s">
        <v>998</v>
      </c>
      <c r="C220" s="1" t="s">
        <v>999</v>
      </c>
      <c r="D220" s="111">
        <v>-100088.78</v>
      </c>
      <c r="E220" s="1" t="s">
        <v>1000</v>
      </c>
      <c r="F220" s="142">
        <v>100</v>
      </c>
      <c r="G220" s="1">
        <v>357.83</v>
      </c>
      <c r="H220" s="1" t="s">
        <v>511</v>
      </c>
      <c r="I220" s="1" t="s">
        <v>14</v>
      </c>
      <c r="J220" s="1" t="s">
        <v>137</v>
      </c>
      <c r="K220" s="1" t="s">
        <v>473</v>
      </c>
      <c r="L220" s="1" t="s">
        <v>156</v>
      </c>
      <c r="M220" s="1"/>
      <c r="N220" s="1" t="s">
        <v>35</v>
      </c>
      <c r="O220" s="1" t="s">
        <v>492</v>
      </c>
      <c r="P220" s="1">
        <f>_xlfn.XLOOKUP(bbdd3[[#This Row],[CCO - SECTOR]],'cco '!$A:$A,'cco '!F:F,"CCO NO DEFINIDO")</f>
        <v>10</v>
      </c>
      <c r="Q22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3">
      <c r="A221" s="141">
        <v>46057</v>
      </c>
      <c r="B221" s="1" t="s">
        <v>1018</v>
      </c>
      <c r="C221" s="1" t="s">
        <v>1023</v>
      </c>
      <c r="D221" s="111">
        <v>-100000</v>
      </c>
      <c r="E221" s="1" t="s">
        <v>1024</v>
      </c>
      <c r="F221" s="142">
        <v>1</v>
      </c>
      <c r="G221" s="1">
        <v>100000</v>
      </c>
      <c r="H221" s="1" t="s">
        <v>511</v>
      </c>
      <c r="I221" s="1" t="s">
        <v>10</v>
      </c>
      <c r="J221" s="1" t="s">
        <v>137</v>
      </c>
      <c r="K221" s="1" t="s">
        <v>473</v>
      </c>
      <c r="L221" s="1" t="s">
        <v>138</v>
      </c>
      <c r="M221" s="1"/>
      <c r="N221" s="1" t="s">
        <v>35</v>
      </c>
      <c r="O221" s="1" t="s">
        <v>492</v>
      </c>
      <c r="P221" s="1">
        <f>_xlfn.XLOOKUP(bbdd3[[#This Row],[CCO - SECTOR]],'cco '!$A:$A,'cco '!F:F,"CCO NO DEFINIDO")</f>
        <v>10</v>
      </c>
      <c r="Q22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3">
      <c r="A222" s="141">
        <v>46058</v>
      </c>
      <c r="B222" s="1" t="s">
        <v>1132</v>
      </c>
      <c r="C222" s="1" t="s">
        <v>1133</v>
      </c>
      <c r="D222" s="111">
        <v>-99012.64</v>
      </c>
      <c r="E222" s="1" t="s">
        <v>1134</v>
      </c>
      <c r="F222" s="142">
        <v>1</v>
      </c>
      <c r="G222" s="1">
        <v>81828.63</v>
      </c>
      <c r="H222" s="1" t="s">
        <v>511</v>
      </c>
      <c r="I222" s="1" t="s">
        <v>16</v>
      </c>
      <c r="J222" s="1" t="s">
        <v>137</v>
      </c>
      <c r="K222" s="1" t="s">
        <v>473</v>
      </c>
      <c r="L222" s="1" t="s">
        <v>156</v>
      </c>
      <c r="M222" s="1"/>
      <c r="N222" s="1" t="s">
        <v>35</v>
      </c>
      <c r="O222" s="1" t="s">
        <v>492</v>
      </c>
      <c r="P222" s="1">
        <f>_xlfn.XLOOKUP(bbdd3[[#This Row],[CCO - SECTOR]],'cco '!$A:$A,'cco '!F:F,"CCO NO DEFINIDO")</f>
        <v>10</v>
      </c>
      <c r="Q2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3">
      <c r="A223" s="141">
        <v>46077</v>
      </c>
      <c r="B223" s="1" t="s">
        <v>1071</v>
      </c>
      <c r="C223" s="1" t="s">
        <v>1072</v>
      </c>
      <c r="D223" s="111">
        <v>-83490</v>
      </c>
      <c r="E223" s="1" t="s">
        <v>14</v>
      </c>
      <c r="F223" s="142">
        <v>1</v>
      </c>
      <c r="G223" s="1">
        <v>69000</v>
      </c>
      <c r="H223" s="1" t="s">
        <v>511</v>
      </c>
      <c r="I223" s="1" t="s">
        <v>14</v>
      </c>
      <c r="J223" s="1" t="s">
        <v>137</v>
      </c>
      <c r="K223" s="1" t="s">
        <v>473</v>
      </c>
      <c r="L223" s="1" t="s">
        <v>156</v>
      </c>
      <c r="M223" s="1"/>
      <c r="N223" s="1" t="s">
        <v>45</v>
      </c>
      <c r="O223" s="1" t="s">
        <v>492</v>
      </c>
      <c r="P223" s="1">
        <f>_xlfn.XLOOKUP(bbdd3[[#This Row],[CCO - SECTOR]],'cco '!$A:$A,'cco '!F:F,"CCO NO DEFINIDO")</f>
        <v>1</v>
      </c>
      <c r="Q223" s="1" t="str">
        <f>_xlfn.XLOOKUP(bbdd3[[#This Row],[CCO - SECTOR]],'cco '!$A:$A,'cco '!I:I,"CCO NO DEFINIDO")</f>
        <v>REACTORES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3">
      <c r="A224" s="141">
        <v>46071</v>
      </c>
      <c r="B224" s="1" t="s">
        <v>996</v>
      </c>
      <c r="C224" s="1" t="s">
        <v>997</v>
      </c>
      <c r="D224" s="111">
        <v>-80000</v>
      </c>
      <c r="E224" s="1" t="s">
        <v>14</v>
      </c>
      <c r="F224" s="142">
        <v>5</v>
      </c>
      <c r="G224" s="1">
        <v>13223.14</v>
      </c>
      <c r="H224" s="1" t="s">
        <v>511</v>
      </c>
      <c r="I224" s="1" t="s">
        <v>14</v>
      </c>
      <c r="J224" s="1" t="s">
        <v>137</v>
      </c>
      <c r="K224" s="1" t="s">
        <v>473</v>
      </c>
      <c r="L224" s="1" t="s">
        <v>156</v>
      </c>
      <c r="M224" s="1"/>
      <c r="N224" s="1" t="s">
        <v>34</v>
      </c>
      <c r="O224" s="1" t="s">
        <v>492</v>
      </c>
      <c r="P224" s="1">
        <f>_xlfn.XLOOKUP(bbdd3[[#This Row],[CCO - SECTOR]],'cco '!$A:$A,'cco '!F:F,"CCO NO DEFINIDO")</f>
        <v>1</v>
      </c>
      <c r="Q224" s="1" t="str">
        <f>_xlfn.XLOOKUP(bbdd3[[#This Row],[CCO - SECTOR]],'cco '!$A:$A,'cco '!I:I,"CCO NO DEFINIDO")</f>
        <v>EXPORTACION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3">
      <c r="A225" s="141">
        <v>46079</v>
      </c>
      <c r="B225" s="1" t="s">
        <v>838</v>
      </c>
      <c r="C225" s="1" t="s">
        <v>839</v>
      </c>
      <c r="D225" s="111">
        <v>-70000</v>
      </c>
      <c r="E225" s="1" t="s">
        <v>840</v>
      </c>
      <c r="F225" s="142">
        <v>1</v>
      </c>
      <c r="G225" s="1">
        <v>70000</v>
      </c>
      <c r="H225" s="1" t="s">
        <v>511</v>
      </c>
      <c r="I225" s="1" t="s">
        <v>16</v>
      </c>
      <c r="J225" s="1" t="s">
        <v>137</v>
      </c>
      <c r="K225" s="1" t="s">
        <v>473</v>
      </c>
      <c r="L225" s="1" t="s">
        <v>156</v>
      </c>
      <c r="M225" s="1"/>
      <c r="N225" s="1" t="s">
        <v>35</v>
      </c>
      <c r="O225" s="1" t="s">
        <v>492</v>
      </c>
      <c r="P225" s="1">
        <f>_xlfn.XLOOKUP(bbdd3[[#This Row],[CCO - SECTOR]],'cco '!$A:$A,'cco '!F:F,"CCO NO DEFINIDO")</f>
        <v>10</v>
      </c>
      <c r="Q22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3">
      <c r="A226" s="141">
        <v>46066</v>
      </c>
      <c r="B226" s="1" t="s">
        <v>854</v>
      </c>
      <c r="C226" s="1" t="s">
        <v>857</v>
      </c>
      <c r="D226" s="111">
        <v>-69635.67</v>
      </c>
      <c r="E226" s="1" t="s">
        <v>858</v>
      </c>
      <c r="F226" s="142">
        <v>1</v>
      </c>
      <c r="G226" s="1">
        <v>39337.410000000003</v>
      </c>
      <c r="H226" s="1" t="s">
        <v>511</v>
      </c>
      <c r="I226" s="1" t="s">
        <v>17</v>
      </c>
      <c r="J226" s="1" t="s">
        <v>157</v>
      </c>
      <c r="K226" s="1" t="s">
        <v>473</v>
      </c>
      <c r="L226" s="1" t="s">
        <v>138</v>
      </c>
      <c r="M226" s="1"/>
      <c r="N226" s="1" t="s">
        <v>40</v>
      </c>
      <c r="O226" s="1" t="s">
        <v>492</v>
      </c>
      <c r="P226" s="1">
        <f>_xlfn.XLOOKUP(bbdd3[[#This Row],[CCO - SECTOR]],'cco '!$A:$A,'cco '!F:F,"CCO NO DEFINIDO")</f>
        <v>1</v>
      </c>
      <c r="Q226" s="1" t="str">
        <f>_xlfn.XLOOKUP(bbdd3[[#This Row],[CCO - SECTOR]],'cco '!$A:$A,'cco '!I:I,"CCO NO DEFINIDO")</f>
        <v>PILETAS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3">
      <c r="A227" s="141">
        <v>46055</v>
      </c>
      <c r="B227" s="1" t="s">
        <v>1096</v>
      </c>
      <c r="C227" s="1" t="s">
        <v>1036</v>
      </c>
      <c r="D227" s="111">
        <v>-63041</v>
      </c>
      <c r="E227" s="1" t="s">
        <v>1097</v>
      </c>
      <c r="F227" s="142">
        <v>2</v>
      </c>
      <c r="G227" s="1">
        <v>26050</v>
      </c>
      <c r="H227" s="1" t="s">
        <v>511</v>
      </c>
      <c r="I227" s="1" t="s">
        <v>9</v>
      </c>
      <c r="J227" s="1" t="s">
        <v>137</v>
      </c>
      <c r="K227" s="1" t="s">
        <v>473</v>
      </c>
      <c r="L227" s="1" t="s">
        <v>138</v>
      </c>
      <c r="M227" s="1"/>
      <c r="N227" s="1" t="s">
        <v>35</v>
      </c>
      <c r="O227" s="1" t="s">
        <v>492</v>
      </c>
      <c r="P227" s="1">
        <f>_xlfn.XLOOKUP(bbdd3[[#This Row],[CCO - SECTOR]],'cco '!$A:$A,'cco '!F:F,"CCO NO DEFINIDO")</f>
        <v>10</v>
      </c>
      <c r="Q2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3">
      <c r="A228" s="141">
        <v>46079</v>
      </c>
      <c r="B228" s="1" t="s">
        <v>864</v>
      </c>
      <c r="C228" s="1" t="s">
        <v>865</v>
      </c>
      <c r="D228" s="111">
        <v>-59200</v>
      </c>
      <c r="E228" s="1" t="s">
        <v>866</v>
      </c>
      <c r="F228" s="142">
        <v>1</v>
      </c>
      <c r="G228" s="1">
        <v>59200</v>
      </c>
      <c r="H228" s="1" t="s">
        <v>511</v>
      </c>
      <c r="I228" s="1" t="s">
        <v>10</v>
      </c>
      <c r="J228" s="1" t="s">
        <v>137</v>
      </c>
      <c r="K228" s="1" t="s">
        <v>473</v>
      </c>
      <c r="L228" s="1" t="s">
        <v>156</v>
      </c>
      <c r="M228" s="1"/>
      <c r="N228" s="1" t="s">
        <v>35</v>
      </c>
      <c r="O228" s="1" t="s">
        <v>493</v>
      </c>
      <c r="P228" s="1">
        <f>_xlfn.XLOOKUP(bbdd3[[#This Row],[CCO - SECTOR]],'cco '!$A:$A,'cco '!F:F,"CCO NO DEFINIDO")</f>
        <v>10</v>
      </c>
      <c r="Q2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3">
      <c r="A229" s="141">
        <v>46059</v>
      </c>
      <c r="B229" s="1" t="s">
        <v>1028</v>
      </c>
      <c r="C229" s="1" t="s">
        <v>1029</v>
      </c>
      <c r="D229" s="111">
        <v>-58700</v>
      </c>
      <c r="E229" s="1" t="s">
        <v>1030</v>
      </c>
      <c r="F229" s="142">
        <v>1</v>
      </c>
      <c r="G229" s="1">
        <v>48512.4</v>
      </c>
      <c r="H229" s="1" t="s">
        <v>511</v>
      </c>
      <c r="I229" s="1" t="s">
        <v>11</v>
      </c>
      <c r="J229" s="1" t="s">
        <v>137</v>
      </c>
      <c r="K229" s="1" t="s">
        <v>473</v>
      </c>
      <c r="L229" s="1" t="s">
        <v>138</v>
      </c>
      <c r="M229" s="1"/>
      <c r="N229" s="1" t="s">
        <v>35</v>
      </c>
      <c r="O229" s="1" t="s">
        <v>492</v>
      </c>
      <c r="P229" s="1">
        <f>_xlfn.XLOOKUP(bbdd3[[#This Row],[CCO - SECTOR]],'cco '!$A:$A,'cco '!F:F,"CCO NO DEFINIDO")</f>
        <v>10</v>
      </c>
      <c r="Q2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3">
      <c r="A230" s="141">
        <v>46058</v>
      </c>
      <c r="B230" s="1" t="s">
        <v>1101</v>
      </c>
      <c r="C230" s="1" t="s">
        <v>1109</v>
      </c>
      <c r="D230" s="111">
        <v>-49874.43</v>
      </c>
      <c r="E230" s="1" t="s">
        <v>1110</v>
      </c>
      <c r="F230" s="142">
        <v>1</v>
      </c>
      <c r="G230" s="1">
        <v>41218.54</v>
      </c>
      <c r="H230" s="1" t="s">
        <v>511</v>
      </c>
      <c r="I230" s="1" t="s">
        <v>10</v>
      </c>
      <c r="J230" s="1" t="s">
        <v>137</v>
      </c>
      <c r="K230" s="1" t="s">
        <v>473</v>
      </c>
      <c r="L230" s="1" t="s">
        <v>156</v>
      </c>
      <c r="M230" s="1"/>
      <c r="N230" s="1" t="s">
        <v>35</v>
      </c>
      <c r="O230" s="1" t="s">
        <v>492</v>
      </c>
      <c r="P230" s="1">
        <f>_xlfn.XLOOKUP(bbdd3[[#This Row],[CCO - SECTOR]],'cco '!$A:$A,'cco '!F:F,"CCO NO DEFINIDO")</f>
        <v>10</v>
      </c>
      <c r="Q2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3">
      <c r="A231" s="141">
        <v>46058</v>
      </c>
      <c r="B231" s="1" t="s">
        <v>1101</v>
      </c>
      <c r="C231" s="1" t="s">
        <v>1111</v>
      </c>
      <c r="D231" s="111">
        <v>-49874.43</v>
      </c>
      <c r="E231" s="1" t="s">
        <v>1112</v>
      </c>
      <c r="F231" s="142">
        <v>1</v>
      </c>
      <c r="G231" s="1">
        <v>41218.54</v>
      </c>
      <c r="H231" s="1" t="s">
        <v>511</v>
      </c>
      <c r="I231" s="1" t="s">
        <v>10</v>
      </c>
      <c r="J231" s="1" t="s">
        <v>137</v>
      </c>
      <c r="K231" s="1" t="s">
        <v>473</v>
      </c>
      <c r="L231" s="1" t="s">
        <v>156</v>
      </c>
      <c r="M231" s="1"/>
      <c r="N231" s="1" t="s">
        <v>35</v>
      </c>
      <c r="O231" s="1" t="s">
        <v>492</v>
      </c>
      <c r="P231" s="1">
        <f>_xlfn.XLOOKUP(bbdd3[[#This Row],[CCO - SECTOR]],'cco '!$A:$A,'cco '!F:F,"CCO NO DEFINIDO")</f>
        <v>10</v>
      </c>
      <c r="Q2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3">
      <c r="A232" s="141">
        <v>46079</v>
      </c>
      <c r="B232" s="1" t="s">
        <v>1122</v>
      </c>
      <c r="C232" s="1" t="s">
        <v>1123</v>
      </c>
      <c r="D232" s="111">
        <v>-48400</v>
      </c>
      <c r="E232" s="1" t="s">
        <v>1124</v>
      </c>
      <c r="F232" s="142">
        <v>1</v>
      </c>
      <c r="G232" s="1">
        <v>40000</v>
      </c>
      <c r="H232" s="1" t="s">
        <v>511</v>
      </c>
      <c r="I232" s="1" t="s">
        <v>15</v>
      </c>
      <c r="J232" s="1" t="s">
        <v>137</v>
      </c>
      <c r="K232" s="1" t="s">
        <v>473</v>
      </c>
      <c r="L232" s="1" t="s">
        <v>156</v>
      </c>
      <c r="M232" s="1"/>
      <c r="N232" s="1" t="s">
        <v>35</v>
      </c>
      <c r="O232" s="1" t="s">
        <v>492</v>
      </c>
      <c r="P232" s="1">
        <f>_xlfn.XLOOKUP(bbdd3[[#This Row],[CCO - SECTOR]],'cco '!$A:$A,'cco '!F:F,"CCO NO DEFINIDO")</f>
        <v>10</v>
      </c>
      <c r="Q23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3">
      <c r="A233" s="141">
        <v>46066</v>
      </c>
      <c r="B233" s="1" t="s">
        <v>1122</v>
      </c>
      <c r="C233" s="1" t="s">
        <v>1125</v>
      </c>
      <c r="D233" s="111">
        <v>-48400</v>
      </c>
      <c r="E233" s="1" t="s">
        <v>1126</v>
      </c>
      <c r="F233" s="142">
        <v>1</v>
      </c>
      <c r="G233" s="1">
        <v>40000</v>
      </c>
      <c r="H233" s="1" t="s">
        <v>511</v>
      </c>
      <c r="I233" s="1" t="s">
        <v>15</v>
      </c>
      <c r="J233" s="1" t="s">
        <v>137</v>
      </c>
      <c r="K233" s="1" t="s">
        <v>473</v>
      </c>
      <c r="L233" s="1" t="s">
        <v>156</v>
      </c>
      <c r="M233" s="1"/>
      <c r="N233" s="1" t="s">
        <v>35</v>
      </c>
      <c r="O233" s="1" t="s">
        <v>492</v>
      </c>
      <c r="P233" s="1">
        <f>_xlfn.XLOOKUP(bbdd3[[#This Row],[CCO - SECTOR]],'cco '!$A:$A,'cco '!F:F,"CCO NO DEFINIDO")</f>
        <v>10</v>
      </c>
      <c r="Q23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3">
      <c r="A234" s="141">
        <v>46056</v>
      </c>
      <c r="B234" s="1" t="s">
        <v>984</v>
      </c>
      <c r="C234" s="1" t="s">
        <v>989</v>
      </c>
      <c r="D234" s="111">
        <v>-42000</v>
      </c>
      <c r="E234" s="1" t="s">
        <v>990</v>
      </c>
      <c r="F234" s="142">
        <v>1</v>
      </c>
      <c r="G234" s="1">
        <v>34710.74</v>
      </c>
      <c r="H234" s="1" t="s">
        <v>511</v>
      </c>
      <c r="I234" s="1" t="s">
        <v>12</v>
      </c>
      <c r="J234" s="1" t="s">
        <v>137</v>
      </c>
      <c r="K234" s="1" t="s">
        <v>473</v>
      </c>
      <c r="L234" s="1" t="s">
        <v>138</v>
      </c>
      <c r="M234" s="1"/>
      <c r="N234" s="1" t="s">
        <v>35</v>
      </c>
      <c r="O234" s="1" t="s">
        <v>492</v>
      </c>
      <c r="P234" s="1">
        <f>_xlfn.XLOOKUP(bbdd3[[#This Row],[CCO - SECTOR]],'cco '!$A:$A,'cco '!F:F,"CCO NO DEFINIDO")</f>
        <v>10</v>
      </c>
      <c r="Q23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3">
      <c r="A235" s="141">
        <v>46059</v>
      </c>
      <c r="B235" s="1" t="s">
        <v>1035</v>
      </c>
      <c r="C235" s="1" t="s">
        <v>1041</v>
      </c>
      <c r="D235" s="111">
        <v>-40080.21</v>
      </c>
      <c r="E235" s="1" t="s">
        <v>1042</v>
      </c>
      <c r="F235" s="142">
        <v>1</v>
      </c>
      <c r="G235" s="1">
        <v>33124.14</v>
      </c>
      <c r="H235" s="1" t="s">
        <v>511</v>
      </c>
      <c r="I235" s="1" t="s">
        <v>17</v>
      </c>
      <c r="J235" s="1" t="s">
        <v>157</v>
      </c>
      <c r="K235" s="1" t="s">
        <v>473</v>
      </c>
      <c r="L235" s="1" t="s">
        <v>156</v>
      </c>
      <c r="M235" s="1"/>
      <c r="N235" s="1" t="s">
        <v>35</v>
      </c>
      <c r="O235" s="1" t="s">
        <v>492</v>
      </c>
      <c r="P235" s="1">
        <f>_xlfn.XLOOKUP(bbdd3[[#This Row],[CCO - SECTOR]],'cco '!$A:$A,'cco '!F:F,"CCO NO DEFINIDO")</f>
        <v>10</v>
      </c>
      <c r="Q23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3">
      <c r="A236" s="141">
        <v>46078</v>
      </c>
      <c r="B236" s="1" t="s">
        <v>1079</v>
      </c>
      <c r="C236" s="1" t="s">
        <v>1080</v>
      </c>
      <c r="D236" s="111">
        <v>-40000</v>
      </c>
      <c r="E236" s="1" t="s">
        <v>1081</v>
      </c>
      <c r="F236" s="142">
        <v>1</v>
      </c>
      <c r="G236" s="1">
        <v>40000</v>
      </c>
      <c r="H236" s="1" t="s">
        <v>511</v>
      </c>
      <c r="I236" s="1" t="s">
        <v>10</v>
      </c>
      <c r="J236" s="1" t="s">
        <v>137</v>
      </c>
      <c r="K236" s="1" t="s">
        <v>473</v>
      </c>
      <c r="L236" s="1" t="s">
        <v>156</v>
      </c>
      <c r="M236" s="1"/>
      <c r="N236" s="1" t="s">
        <v>35</v>
      </c>
      <c r="O236" s="1" t="s">
        <v>492</v>
      </c>
      <c r="P236" s="1">
        <f>_xlfn.XLOOKUP(bbdd3[[#This Row],[CCO - SECTOR]],'cco '!$A:$A,'cco '!F:F,"CCO NO DEFINIDO")</f>
        <v>10</v>
      </c>
      <c r="Q2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3">
      <c r="A237" s="141">
        <v>46071</v>
      </c>
      <c r="B237" s="1" t="s">
        <v>935</v>
      </c>
      <c r="C237" s="1" t="s">
        <v>936</v>
      </c>
      <c r="D237" s="111">
        <v>-36600</v>
      </c>
      <c r="E237" s="1" t="s">
        <v>937</v>
      </c>
      <c r="F237" s="142">
        <v>1</v>
      </c>
      <c r="G237" s="1">
        <v>36600</v>
      </c>
      <c r="H237" s="1" t="s">
        <v>511</v>
      </c>
      <c r="I237" s="1" t="s">
        <v>530</v>
      </c>
      <c r="J237" s="1" t="s">
        <v>137</v>
      </c>
      <c r="K237" s="1" t="s">
        <v>473</v>
      </c>
      <c r="L237" s="1" t="s">
        <v>156</v>
      </c>
      <c r="M237" s="1"/>
      <c r="N237" s="1" t="s">
        <v>35</v>
      </c>
      <c r="O237" s="1" t="s">
        <v>492</v>
      </c>
      <c r="P237" s="1">
        <f>_xlfn.XLOOKUP(bbdd3[[#This Row],[CCO - SECTOR]],'cco '!$A:$A,'cco '!F:F,"CCO NO DEFINIDO")</f>
        <v>10</v>
      </c>
      <c r="Q23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3">
      <c r="A238" s="141">
        <v>46058</v>
      </c>
      <c r="B238" s="1" t="s">
        <v>1127</v>
      </c>
      <c r="C238" s="1" t="s">
        <v>1130</v>
      </c>
      <c r="D238" s="111">
        <v>-36300</v>
      </c>
      <c r="E238" s="1" t="s">
        <v>1131</v>
      </c>
      <c r="F238" s="142">
        <v>1</v>
      </c>
      <c r="G238" s="1">
        <v>30000</v>
      </c>
      <c r="H238" s="1" t="s">
        <v>511</v>
      </c>
      <c r="I238" s="1" t="s">
        <v>12</v>
      </c>
      <c r="J238" s="1" t="s">
        <v>137</v>
      </c>
      <c r="K238" s="1" t="s">
        <v>473</v>
      </c>
      <c r="L238" s="1" t="s">
        <v>156</v>
      </c>
      <c r="M238" s="1"/>
      <c r="N238" s="1" t="s">
        <v>35</v>
      </c>
      <c r="O238" s="1" t="s">
        <v>492</v>
      </c>
      <c r="P238" s="1">
        <f>_xlfn.XLOOKUP(bbdd3[[#This Row],[CCO - SECTOR]],'cco '!$A:$A,'cco '!F:F,"CCO NO DEFINIDO")</f>
        <v>10</v>
      </c>
      <c r="Q2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3">
      <c r="A239" s="141">
        <v>46081</v>
      </c>
      <c r="B239" s="1" t="s">
        <v>20</v>
      </c>
      <c r="C239" s="1" t="s">
        <v>800</v>
      </c>
      <c r="D239" s="111">
        <v>-32811.49</v>
      </c>
      <c r="E239" s="1" t="s">
        <v>20</v>
      </c>
      <c r="F239" s="142">
        <v>1</v>
      </c>
      <c r="G239" s="1">
        <v>32811.49</v>
      </c>
      <c r="H239" s="1" t="s">
        <v>511</v>
      </c>
      <c r="I239" s="1" t="s">
        <v>20</v>
      </c>
      <c r="J239" s="1" t="s">
        <v>137</v>
      </c>
      <c r="K239" s="1" t="s">
        <v>473</v>
      </c>
      <c r="L239" s="1" t="s">
        <v>156</v>
      </c>
      <c r="M239" s="1"/>
      <c r="N239" s="1" t="s">
        <v>35</v>
      </c>
      <c r="O239" s="1" t="s">
        <v>492</v>
      </c>
      <c r="P239" s="1">
        <f>_xlfn.XLOOKUP(bbdd3[[#This Row],[CCO - SECTOR]],'cco '!$A:$A,'cco '!F:F,"CCO NO DEFINIDO")</f>
        <v>10</v>
      </c>
      <c r="Q23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3">
      <c r="A240" s="141">
        <v>46079</v>
      </c>
      <c r="B240" s="1" t="s">
        <v>882</v>
      </c>
      <c r="C240" s="1" t="s">
        <v>885</v>
      </c>
      <c r="D240" s="111">
        <v>-28733.439999999999</v>
      </c>
      <c r="E240" s="1" t="s">
        <v>884</v>
      </c>
      <c r="F240" s="142">
        <v>235520</v>
      </c>
      <c r="G240" s="1">
        <v>0.1</v>
      </c>
      <c r="H240" s="1" t="s">
        <v>511</v>
      </c>
      <c r="I240" s="1" t="s">
        <v>477</v>
      </c>
      <c r="J240" s="1" t="s">
        <v>137</v>
      </c>
      <c r="K240" s="1" t="s">
        <v>473</v>
      </c>
      <c r="L240" s="1" t="s">
        <v>138</v>
      </c>
      <c r="M240" s="1"/>
      <c r="N240" s="1" t="s">
        <v>46</v>
      </c>
      <c r="O240" s="1" t="s">
        <v>492</v>
      </c>
      <c r="P240" s="1">
        <f>_xlfn.XLOOKUP(bbdd3[[#This Row],[CCO - SECTOR]],'cco '!$A:$A,'cco '!F:F,"CCO NO DEFINIDO")</f>
        <v>1</v>
      </c>
      <c r="Q240" s="1" t="str">
        <f>_xlfn.XLOOKUP(bbdd3[[#This Row],[CCO - SECTOR]],'cco '!$A:$A,'cco '!I:I,"CCO NO DEFINIDO")</f>
        <v>DISPOSICIÓN FINAL RESIDUOS SOLIDOS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3">
      <c r="A241" s="141">
        <v>46055</v>
      </c>
      <c r="B241" s="1" t="s">
        <v>813</v>
      </c>
      <c r="C241" s="1" t="s">
        <v>814</v>
      </c>
      <c r="D241" s="111">
        <v>-27000</v>
      </c>
      <c r="E241" s="1" t="s">
        <v>815</v>
      </c>
      <c r="F241" s="142">
        <v>1</v>
      </c>
      <c r="G241" s="1">
        <v>27000</v>
      </c>
      <c r="H241" s="1" t="s">
        <v>511</v>
      </c>
      <c r="I241" s="1" t="s">
        <v>14</v>
      </c>
      <c r="J241" s="1" t="s">
        <v>137</v>
      </c>
      <c r="K241" s="1" t="s">
        <v>473</v>
      </c>
      <c r="L241" s="1" t="s">
        <v>156</v>
      </c>
      <c r="M241" s="1"/>
      <c r="N241" s="1" t="s">
        <v>35</v>
      </c>
      <c r="O241" s="1" t="s">
        <v>492</v>
      </c>
      <c r="P241" s="1">
        <f>_xlfn.XLOOKUP(bbdd3[[#This Row],[CCO - SECTOR]],'cco '!$A:$A,'cco '!F:F,"CCO NO DEFINIDO")</f>
        <v>10</v>
      </c>
      <c r="Q2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1" s="1">
        <f>IF(ISBLANK(bbdd3[[#This Row],[CCO EMPRESA]]),1,_xlfn.XLOOKUP(bbdd3[[#This Row],[CCO EMPRESA]],'cco_worms_empresa'!$A:$A,'cco_worms_empresa'!$G:$G))</f>
        <v>1</v>
      </c>
    </row>
    <row r="242" spans="1:18" x14ac:dyDescent="0.3">
      <c r="A242" s="141">
        <v>46076</v>
      </c>
      <c r="B242" s="1" t="s">
        <v>831</v>
      </c>
      <c r="C242" s="1" t="s">
        <v>834</v>
      </c>
      <c r="D242" s="111">
        <v>-25198.74</v>
      </c>
      <c r="E242" s="1" t="s">
        <v>835</v>
      </c>
      <c r="F242" s="142">
        <v>1</v>
      </c>
      <c r="G242" s="1">
        <v>25198.74</v>
      </c>
      <c r="H242" s="1" t="s">
        <v>511</v>
      </c>
      <c r="I242" s="1" t="s">
        <v>9</v>
      </c>
      <c r="J242" s="1" t="s">
        <v>137</v>
      </c>
      <c r="K242" s="1" t="s">
        <v>473</v>
      </c>
      <c r="L242" s="1" t="s">
        <v>156</v>
      </c>
      <c r="M242" s="1"/>
      <c r="N242" s="1" t="s">
        <v>35</v>
      </c>
      <c r="O242" s="1" t="s">
        <v>492</v>
      </c>
      <c r="P242" s="1">
        <f>_xlfn.XLOOKUP(bbdd3[[#This Row],[CCO - SECTOR]],'cco '!$A:$A,'cco '!F:F,"CCO NO DEFINIDO")</f>
        <v>10</v>
      </c>
      <c r="Q24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2" s="1">
        <f>IF(ISBLANK(bbdd3[[#This Row],[CCO EMPRESA]]),1,_xlfn.XLOOKUP(bbdd3[[#This Row],[CCO EMPRESA]],'cco_worms_empresa'!$A:$A,'cco_worms_empresa'!$G:$G))</f>
        <v>1</v>
      </c>
    </row>
    <row r="243" spans="1:18" x14ac:dyDescent="0.3">
      <c r="A243" s="141">
        <v>46056</v>
      </c>
      <c r="B243" s="1" t="s">
        <v>882</v>
      </c>
      <c r="C243" s="1" t="s">
        <v>888</v>
      </c>
      <c r="D243" s="111">
        <v>-23974.22</v>
      </c>
      <c r="E243" s="1" t="s">
        <v>889</v>
      </c>
      <c r="F243" s="142">
        <v>196510</v>
      </c>
      <c r="G243" s="1">
        <v>0.1</v>
      </c>
      <c r="H243" s="1" t="s">
        <v>511</v>
      </c>
      <c r="I243" s="1" t="s">
        <v>477</v>
      </c>
      <c r="J243" s="1" t="s">
        <v>137</v>
      </c>
      <c r="K243" s="1" t="s">
        <v>473</v>
      </c>
      <c r="L243" s="1" t="s">
        <v>138</v>
      </c>
      <c r="M243" s="1"/>
      <c r="N243" s="1" t="s">
        <v>46</v>
      </c>
      <c r="O243" s="1" t="s">
        <v>492</v>
      </c>
      <c r="P243" s="1">
        <f>_xlfn.XLOOKUP(bbdd3[[#This Row],[CCO - SECTOR]],'cco '!$A:$A,'cco '!F:F,"CCO NO DEFINIDO")</f>
        <v>1</v>
      </c>
      <c r="Q243" s="1" t="str">
        <f>_xlfn.XLOOKUP(bbdd3[[#This Row],[CCO - SECTOR]],'cco '!$A:$A,'cco '!I:I,"CCO NO DEFINIDO")</f>
        <v>DISPOSICIÓN FINAL RESIDUOS SOLIDOS</v>
      </c>
      <c r="R243" s="1">
        <f>IF(ISBLANK(bbdd3[[#This Row],[CCO EMPRESA]]),1,_xlfn.XLOOKUP(bbdd3[[#This Row],[CCO EMPRESA]],'cco_worms_empresa'!$A:$A,'cco_worms_empresa'!$G:$G))</f>
        <v>1</v>
      </c>
    </row>
    <row r="244" spans="1:18" x14ac:dyDescent="0.3">
      <c r="A244" s="141">
        <v>46056</v>
      </c>
      <c r="B244" s="1" t="s">
        <v>882</v>
      </c>
      <c r="C244" s="1" t="s">
        <v>892</v>
      </c>
      <c r="D244" s="111">
        <v>-23974.22</v>
      </c>
      <c r="E244" s="1" t="s">
        <v>893</v>
      </c>
      <c r="F244" s="142">
        <v>196.51</v>
      </c>
      <c r="G244" s="1">
        <v>100</v>
      </c>
      <c r="H244" s="1" t="s">
        <v>511</v>
      </c>
      <c r="I244" s="1" t="s">
        <v>477</v>
      </c>
      <c r="J244" s="1" t="s">
        <v>137</v>
      </c>
      <c r="K244" s="1" t="s">
        <v>473</v>
      </c>
      <c r="L244" s="1" t="s">
        <v>138</v>
      </c>
      <c r="M244" s="1"/>
      <c r="N244" s="1" t="s">
        <v>46</v>
      </c>
      <c r="O244" s="1" t="s">
        <v>492</v>
      </c>
      <c r="P244" s="1">
        <f>_xlfn.XLOOKUP(bbdd3[[#This Row],[CCO - SECTOR]],'cco '!$A:$A,'cco '!F:F,"CCO NO DEFINIDO")</f>
        <v>1</v>
      </c>
      <c r="Q244" s="1" t="str">
        <f>_xlfn.XLOOKUP(bbdd3[[#This Row],[CCO - SECTOR]],'cco '!$A:$A,'cco '!I:I,"CCO NO DEFINIDO")</f>
        <v>DISPOSICIÓN FINAL RESIDUOS SOLIDOS</v>
      </c>
      <c r="R244" s="1">
        <f>IF(ISBLANK(bbdd3[[#This Row],[CCO EMPRESA]]),1,_xlfn.XLOOKUP(bbdd3[[#This Row],[CCO EMPRESA]],'cco_worms_empresa'!$A:$A,'cco_worms_empresa'!$G:$G))</f>
        <v>1</v>
      </c>
    </row>
    <row r="245" spans="1:18" x14ac:dyDescent="0.3">
      <c r="A245" s="141">
        <v>46079</v>
      </c>
      <c r="B245" s="1" t="s">
        <v>882</v>
      </c>
      <c r="C245" s="1" t="s">
        <v>883</v>
      </c>
      <c r="D245" s="111">
        <v>-23441.08</v>
      </c>
      <c r="E245" s="1" t="s">
        <v>884</v>
      </c>
      <c r="F245" s="142">
        <v>192140</v>
      </c>
      <c r="G245" s="1">
        <v>0.1</v>
      </c>
      <c r="H245" s="1" t="s">
        <v>511</v>
      </c>
      <c r="I245" s="1" t="s">
        <v>477</v>
      </c>
      <c r="J245" s="1" t="s">
        <v>137</v>
      </c>
      <c r="K245" s="1" t="s">
        <v>473</v>
      </c>
      <c r="L245" s="1" t="s">
        <v>138</v>
      </c>
      <c r="M245" s="1"/>
      <c r="N245" s="1" t="s">
        <v>46</v>
      </c>
      <c r="O245" s="1" t="s">
        <v>492</v>
      </c>
      <c r="P245" s="1">
        <f>_xlfn.XLOOKUP(bbdd3[[#This Row],[CCO - SECTOR]],'cco '!$A:$A,'cco '!F:F,"CCO NO DEFINIDO")</f>
        <v>1</v>
      </c>
      <c r="Q245" s="1" t="str">
        <f>_xlfn.XLOOKUP(bbdd3[[#This Row],[CCO - SECTOR]],'cco '!$A:$A,'cco '!I:I,"CCO NO DEFINIDO")</f>
        <v>DISPOSICIÓN FINAL RESIDUOS SOLIDOS</v>
      </c>
      <c r="R245" s="1">
        <f>IF(ISBLANK(bbdd3[[#This Row],[CCO EMPRESA]]),1,_xlfn.XLOOKUP(bbdd3[[#This Row],[CCO EMPRESA]],'cco_worms_empresa'!$A:$A,'cco_worms_empresa'!$G:$G))</f>
        <v>1</v>
      </c>
    </row>
    <row r="246" spans="1:18" x14ac:dyDescent="0.3">
      <c r="A246" s="141">
        <v>46076</v>
      </c>
      <c r="B246" s="1" t="s">
        <v>984</v>
      </c>
      <c r="C246" s="1" t="s">
        <v>985</v>
      </c>
      <c r="D246" s="111">
        <v>-22000</v>
      </c>
      <c r="E246" s="1" t="s">
        <v>12</v>
      </c>
      <c r="F246" s="142">
        <v>1</v>
      </c>
      <c r="G246" s="1">
        <v>18181.82</v>
      </c>
      <c r="H246" s="1" t="s">
        <v>511</v>
      </c>
      <c r="I246" s="1" t="s">
        <v>12</v>
      </c>
      <c r="J246" s="1" t="s">
        <v>137</v>
      </c>
      <c r="K246" s="1" t="s">
        <v>473</v>
      </c>
      <c r="L246" s="1" t="s">
        <v>138</v>
      </c>
      <c r="M246" s="1"/>
      <c r="N246" s="1" t="s">
        <v>35</v>
      </c>
      <c r="O246" s="1" t="s">
        <v>492</v>
      </c>
      <c r="P246" s="1">
        <f>_xlfn.XLOOKUP(bbdd3[[#This Row],[CCO - SECTOR]],'cco '!$A:$A,'cco '!F:F,"CCO NO DEFINIDO")</f>
        <v>10</v>
      </c>
      <c r="Q2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6" s="1">
        <f>IF(ISBLANK(bbdd3[[#This Row],[CCO EMPRESA]]),1,_xlfn.XLOOKUP(bbdd3[[#This Row],[CCO EMPRESA]],'cco_worms_empresa'!$A:$A,'cco_worms_empresa'!$G:$G))</f>
        <v>1</v>
      </c>
    </row>
    <row r="247" spans="1:18" x14ac:dyDescent="0.3">
      <c r="A247" s="141">
        <v>46072</v>
      </c>
      <c r="B247" s="1" t="s">
        <v>836</v>
      </c>
      <c r="C247" s="1" t="s">
        <v>837</v>
      </c>
      <c r="D247" s="111">
        <v>-20696.59</v>
      </c>
      <c r="E247" s="1" t="s">
        <v>10</v>
      </c>
      <c r="F247" s="142">
        <v>1</v>
      </c>
      <c r="G247" s="1">
        <v>13912.33</v>
      </c>
      <c r="H247" s="1" t="s">
        <v>511</v>
      </c>
      <c r="I247" s="1" t="s">
        <v>10</v>
      </c>
      <c r="J247" s="1" t="s">
        <v>137</v>
      </c>
      <c r="K247" s="1" t="s">
        <v>473</v>
      </c>
      <c r="L247" s="1" t="s">
        <v>156</v>
      </c>
      <c r="M247" s="1"/>
      <c r="N247" s="1" t="s">
        <v>35</v>
      </c>
      <c r="O247" s="1" t="s">
        <v>492</v>
      </c>
      <c r="P247" s="1">
        <f>_xlfn.XLOOKUP(bbdd3[[#This Row],[CCO - SECTOR]],'cco '!$A:$A,'cco '!F:F,"CCO NO DEFINIDO")</f>
        <v>10</v>
      </c>
      <c r="Q2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7" s="1">
        <f>IF(ISBLANK(bbdd3[[#This Row],[CCO EMPRESA]]),1,_xlfn.XLOOKUP(bbdd3[[#This Row],[CCO EMPRESA]],'cco_worms_empresa'!$A:$A,'cco_worms_empresa'!$G:$G))</f>
        <v>1</v>
      </c>
    </row>
    <row r="248" spans="1:18" x14ac:dyDescent="0.3">
      <c r="A248" s="141">
        <v>46064</v>
      </c>
      <c r="B248" s="1" t="s">
        <v>910</v>
      </c>
      <c r="C248" s="1" t="s">
        <v>911</v>
      </c>
      <c r="D248" s="111">
        <v>-20000.02</v>
      </c>
      <c r="E248" s="1" t="s">
        <v>12</v>
      </c>
      <c r="F248" s="142">
        <v>2</v>
      </c>
      <c r="G248" s="1">
        <v>8264.4699999999993</v>
      </c>
      <c r="H248" s="1" t="s">
        <v>511</v>
      </c>
      <c r="I248" s="1" t="s">
        <v>12</v>
      </c>
      <c r="J248" s="1" t="s">
        <v>137</v>
      </c>
      <c r="K248" s="1" t="s">
        <v>473</v>
      </c>
      <c r="L248" s="1" t="s">
        <v>156</v>
      </c>
      <c r="M248" s="1"/>
      <c r="N248" s="1" t="s">
        <v>35</v>
      </c>
      <c r="O248" s="1" t="s">
        <v>492</v>
      </c>
      <c r="P248" s="1">
        <f>_xlfn.XLOOKUP(bbdd3[[#This Row],[CCO - SECTOR]],'cco '!$A:$A,'cco '!F:F,"CCO NO DEFINIDO")</f>
        <v>10</v>
      </c>
      <c r="Q2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8" s="1">
        <f>IF(ISBLANK(bbdd3[[#This Row],[CCO EMPRESA]]),1,_xlfn.XLOOKUP(bbdd3[[#This Row],[CCO EMPRESA]],'cco_worms_empresa'!$A:$A,'cco_worms_empresa'!$G:$G))</f>
        <v>1</v>
      </c>
    </row>
    <row r="249" spans="1:18" x14ac:dyDescent="0.3">
      <c r="A249" s="141">
        <v>46079</v>
      </c>
      <c r="B249" s="1" t="s">
        <v>897</v>
      </c>
      <c r="C249" s="1" t="s">
        <v>898</v>
      </c>
      <c r="D249" s="111">
        <v>-20000</v>
      </c>
      <c r="E249" s="1" t="s">
        <v>899</v>
      </c>
      <c r="F249" s="142">
        <v>1</v>
      </c>
      <c r="G249" s="1">
        <v>16528.939999999999</v>
      </c>
      <c r="H249" s="1" t="s">
        <v>511</v>
      </c>
      <c r="I249" s="1" t="s">
        <v>15</v>
      </c>
      <c r="J249" s="1" t="s">
        <v>137</v>
      </c>
      <c r="K249" s="1" t="s">
        <v>473</v>
      </c>
      <c r="L249" s="1" t="s">
        <v>156</v>
      </c>
      <c r="M249" s="1"/>
      <c r="N249" s="1" t="s">
        <v>35</v>
      </c>
      <c r="O249" s="1" t="s">
        <v>492</v>
      </c>
      <c r="P249" s="1">
        <f>_xlfn.XLOOKUP(bbdd3[[#This Row],[CCO - SECTOR]],'cco '!$A:$A,'cco '!F:F,"CCO NO DEFINIDO")</f>
        <v>10</v>
      </c>
      <c r="Q2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9" s="1">
        <f>IF(ISBLANK(bbdd3[[#This Row],[CCO EMPRESA]]),1,_xlfn.XLOOKUP(bbdd3[[#This Row],[CCO EMPRESA]],'cco_worms_empresa'!$A:$A,'cco_worms_empresa'!$G:$G))</f>
        <v>1</v>
      </c>
    </row>
    <row r="250" spans="1:18" x14ac:dyDescent="0.3">
      <c r="A250" s="141">
        <v>46056</v>
      </c>
      <c r="B250" s="1" t="s">
        <v>882</v>
      </c>
      <c r="C250" s="1" t="s">
        <v>886</v>
      </c>
      <c r="D250" s="111">
        <v>-19734.72</v>
      </c>
      <c r="E250" s="1" t="s">
        <v>887</v>
      </c>
      <c r="F250" s="142">
        <v>161760</v>
      </c>
      <c r="G250" s="1">
        <v>0.1</v>
      </c>
      <c r="H250" s="1" t="s">
        <v>511</v>
      </c>
      <c r="I250" s="1" t="s">
        <v>477</v>
      </c>
      <c r="J250" s="1" t="s">
        <v>137</v>
      </c>
      <c r="K250" s="1" t="s">
        <v>473</v>
      </c>
      <c r="L250" s="1" t="s">
        <v>138</v>
      </c>
      <c r="M250" s="1"/>
      <c r="N250" s="1" t="s">
        <v>46</v>
      </c>
      <c r="O250" s="1" t="s">
        <v>492</v>
      </c>
      <c r="P250" s="1">
        <f>_xlfn.XLOOKUP(bbdd3[[#This Row],[CCO - SECTOR]],'cco '!$A:$A,'cco '!F:F,"CCO NO DEFINIDO")</f>
        <v>1</v>
      </c>
      <c r="Q250" s="1" t="str">
        <f>_xlfn.XLOOKUP(bbdd3[[#This Row],[CCO - SECTOR]],'cco '!$A:$A,'cco '!I:I,"CCO NO DEFINIDO")</f>
        <v>DISPOSICIÓN FINAL RESIDUOS SOLIDOS</v>
      </c>
      <c r="R250" s="1">
        <f>IF(ISBLANK(bbdd3[[#This Row],[CCO EMPRESA]]),1,_xlfn.XLOOKUP(bbdd3[[#This Row],[CCO EMPRESA]],'cco_worms_empresa'!$A:$A,'cco_worms_empresa'!$G:$G))</f>
        <v>1</v>
      </c>
    </row>
    <row r="251" spans="1:18" x14ac:dyDescent="0.3">
      <c r="A251" s="141">
        <v>46062</v>
      </c>
      <c r="B251" s="1" t="s">
        <v>984</v>
      </c>
      <c r="C251" s="1" t="s">
        <v>986</v>
      </c>
      <c r="D251" s="111">
        <v>-18000</v>
      </c>
      <c r="E251" s="1" t="s">
        <v>987</v>
      </c>
      <c r="F251" s="142">
        <v>1</v>
      </c>
      <c r="G251" s="1">
        <v>14876.03</v>
      </c>
      <c r="H251" s="1" t="s">
        <v>511</v>
      </c>
      <c r="I251" s="1" t="s">
        <v>12</v>
      </c>
      <c r="J251" s="1" t="s">
        <v>137</v>
      </c>
      <c r="K251" s="1" t="s">
        <v>473</v>
      </c>
      <c r="L251" s="1" t="s">
        <v>138</v>
      </c>
      <c r="M251" s="1"/>
      <c r="N251" s="1" t="s">
        <v>35</v>
      </c>
      <c r="O251" s="1" t="s">
        <v>492</v>
      </c>
      <c r="P251" s="1">
        <f>_xlfn.XLOOKUP(bbdd3[[#This Row],[CCO - SECTOR]],'cco '!$A:$A,'cco '!F:F,"CCO NO DEFINIDO")</f>
        <v>10</v>
      </c>
      <c r="Q2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1" s="1">
        <f>IF(ISBLANK(bbdd3[[#This Row],[CCO EMPRESA]]),1,_xlfn.XLOOKUP(bbdd3[[#This Row],[CCO EMPRESA]],'cco_worms_empresa'!$A:$A,'cco_worms_empresa'!$G:$G))</f>
        <v>1</v>
      </c>
    </row>
    <row r="252" spans="1:18" x14ac:dyDescent="0.3">
      <c r="A252" s="141">
        <v>46058</v>
      </c>
      <c r="B252" s="1" t="s">
        <v>984</v>
      </c>
      <c r="C252" s="1" t="s">
        <v>988</v>
      </c>
      <c r="D252" s="111">
        <v>-15000</v>
      </c>
      <c r="E252" s="1" t="s">
        <v>12</v>
      </c>
      <c r="F252" s="142">
        <v>1</v>
      </c>
      <c r="G252" s="1">
        <v>12396.69</v>
      </c>
      <c r="H252" s="1" t="s">
        <v>511</v>
      </c>
      <c r="I252" s="1" t="s">
        <v>12</v>
      </c>
      <c r="J252" s="1" t="s">
        <v>137</v>
      </c>
      <c r="K252" s="1" t="s">
        <v>473</v>
      </c>
      <c r="L252" s="1" t="s">
        <v>138</v>
      </c>
      <c r="M252" s="1"/>
      <c r="N252" s="1" t="s">
        <v>35</v>
      </c>
      <c r="O252" s="1" t="s">
        <v>492</v>
      </c>
      <c r="P252" s="1">
        <f>_xlfn.XLOOKUP(bbdd3[[#This Row],[CCO - SECTOR]],'cco '!$A:$A,'cco '!F:F,"CCO NO DEFINIDO")</f>
        <v>10</v>
      </c>
      <c r="Q2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2" s="1">
        <f>IF(ISBLANK(bbdd3[[#This Row],[CCO EMPRESA]]),1,_xlfn.XLOOKUP(bbdd3[[#This Row],[CCO EMPRESA]],'cco_worms_empresa'!$A:$A,'cco_worms_empresa'!$G:$G))</f>
        <v>1</v>
      </c>
    </row>
    <row r="253" spans="1:18" x14ac:dyDescent="0.3">
      <c r="A253" s="141">
        <v>46081</v>
      </c>
      <c r="B253" s="1" t="s">
        <v>733</v>
      </c>
      <c r="C253" s="1" t="s">
        <v>1153</v>
      </c>
      <c r="D253" s="111">
        <v>-3872</v>
      </c>
      <c r="E253" s="1" t="s">
        <v>811</v>
      </c>
      <c r="F253" s="142">
        <v>4</v>
      </c>
      <c r="G253" s="1">
        <v>968</v>
      </c>
      <c r="H253" s="1" t="s">
        <v>511</v>
      </c>
      <c r="I253" s="1" t="s">
        <v>13</v>
      </c>
      <c r="J253" s="1" t="s">
        <v>137</v>
      </c>
      <c r="K253" s="1" t="s">
        <v>473</v>
      </c>
      <c r="L253" s="1" t="s">
        <v>138</v>
      </c>
      <c r="M253" s="1"/>
      <c r="N253" s="1" t="s">
        <v>39</v>
      </c>
      <c r="O253" s="1" t="s">
        <v>493</v>
      </c>
      <c r="P253" s="1">
        <f>_xlfn.XLOOKUP(bbdd3[[#This Row],[CCO - SECTOR]],'cco '!$A:$A,'cco '!F:F,"CCO NO DEFINIDO")</f>
        <v>1</v>
      </c>
      <c r="Q253" s="1" t="str">
        <f>_xlfn.XLOOKUP(bbdd3[[#This Row],[CCO - SECTOR]],'cco '!$A:$A,'cco '!I:I,"CCO NO DEFINIDO")</f>
        <v>NFU</v>
      </c>
      <c r="R253" s="1">
        <f>IF(ISBLANK(bbdd3[[#This Row],[CCO EMPRESA]]),1,_xlfn.XLOOKUP(bbdd3[[#This Row],[CCO EMPRESA]],'cco_worms_empresa'!$A:$A,'cco_worms_empresa'!$G:$G))</f>
        <v>1</v>
      </c>
    </row>
    <row r="254" spans="1:18" x14ac:dyDescent="0.3">
      <c r="A254" s="141">
        <v>46056</v>
      </c>
      <c r="B254" s="1" t="s">
        <v>882</v>
      </c>
      <c r="C254" s="1" t="s">
        <v>890</v>
      </c>
      <c r="D254" s="111">
        <v>-65.88</v>
      </c>
      <c r="E254" s="1" t="s">
        <v>891</v>
      </c>
      <c r="F254" s="142">
        <v>540</v>
      </c>
      <c r="G254" s="1">
        <v>0.1</v>
      </c>
      <c r="H254" s="1" t="s">
        <v>511</v>
      </c>
      <c r="I254" s="1" t="s">
        <v>477</v>
      </c>
      <c r="J254" s="1" t="s">
        <v>137</v>
      </c>
      <c r="K254" s="1" t="s">
        <v>473</v>
      </c>
      <c r="L254" s="1" t="s">
        <v>138</v>
      </c>
      <c r="M254" s="1"/>
      <c r="N254" s="1" t="s">
        <v>46</v>
      </c>
      <c r="O254" s="1" t="s">
        <v>492</v>
      </c>
      <c r="P254" s="1">
        <f>_xlfn.XLOOKUP(bbdd3[[#This Row],[CCO - SECTOR]],'cco '!$A:$A,'cco '!F:F,"CCO NO DEFINIDO")</f>
        <v>1</v>
      </c>
      <c r="Q254" s="1" t="str">
        <f>_xlfn.XLOOKUP(bbdd3[[#This Row],[CCO - SECTOR]],'cco '!$A:$A,'cco '!I:I,"CCO NO DEFINIDO")</f>
        <v>DISPOSICIÓN FINAL RESIDUOS SOLIDOS</v>
      </c>
      <c r="R254" s="1">
        <f>IF(ISBLANK(bbdd3[[#This Row],[CCO EMPRESA]]),1,_xlfn.XLOOKUP(bbdd3[[#This Row],[CCO EMPRESA]],'cco_worms_empresa'!$A:$A,'cco_worms_empresa'!$G:$G))</f>
        <v>1</v>
      </c>
    </row>
    <row r="255" spans="1:18" x14ac:dyDescent="0.3">
      <c r="A255" s="141">
        <v>46081</v>
      </c>
      <c r="B255" s="1" t="s">
        <v>674</v>
      </c>
      <c r="C255" s="1" t="s">
        <v>766</v>
      </c>
      <c r="D255" s="111">
        <v>0</v>
      </c>
      <c r="E255" s="1" t="s">
        <v>675</v>
      </c>
      <c r="F255" s="142">
        <v>0</v>
      </c>
      <c r="G255" s="1">
        <v>114.95</v>
      </c>
      <c r="H255" s="1" t="s">
        <v>145</v>
      </c>
      <c r="I255" s="1" t="s">
        <v>14</v>
      </c>
      <c r="J255" s="1" t="s">
        <v>137</v>
      </c>
      <c r="K255" s="1" t="s">
        <v>473</v>
      </c>
      <c r="L255" s="1" t="s">
        <v>138</v>
      </c>
      <c r="M255" s="1"/>
      <c r="N255" s="1" t="s">
        <v>43</v>
      </c>
      <c r="O255" s="1" t="s">
        <v>492</v>
      </c>
      <c r="P255" s="1">
        <f>_xlfn.XLOOKUP(bbdd3[[#This Row],[CCO - SECTOR]],'cco '!$A:$A,'cco '!F:F,"CCO NO DEFINIDO")</f>
        <v>1</v>
      </c>
      <c r="Q255" s="1" t="str">
        <f>_xlfn.XLOOKUP(bbdd3[[#This Row],[CCO - SECTOR]],'cco '!$A:$A,'cco '!I:I,"CCO NO DEFINIDO")</f>
        <v>BACHAS</v>
      </c>
      <c r="R255" s="1">
        <f>IF(ISBLANK(bbdd3[[#This Row],[CCO EMPRESA]]),1,_xlfn.XLOOKUP(bbdd3[[#This Row],[CCO EMPRESA]],'cco_worms_empresa'!$A:$A,'cco_worms_empresa'!$G:$G))</f>
        <v>1</v>
      </c>
    </row>
    <row r="256" spans="1:18" x14ac:dyDescent="0.3">
      <c r="A256" s="141">
        <v>46081</v>
      </c>
      <c r="B256" s="1" t="s">
        <v>664</v>
      </c>
      <c r="C256" s="1" t="s">
        <v>769</v>
      </c>
      <c r="D256" s="111">
        <v>0</v>
      </c>
      <c r="E256" s="1" t="s">
        <v>666</v>
      </c>
      <c r="F256" s="142">
        <v>0</v>
      </c>
      <c r="G256" s="1">
        <v>649.77</v>
      </c>
      <c r="H256" s="1" t="s">
        <v>144</v>
      </c>
      <c r="I256" s="1" t="s">
        <v>18</v>
      </c>
      <c r="J256" s="1" t="s">
        <v>137</v>
      </c>
      <c r="K256" s="1" t="s">
        <v>473</v>
      </c>
      <c r="L256" s="1" t="s">
        <v>138</v>
      </c>
      <c r="M256" s="1"/>
      <c r="N256" s="1" t="s">
        <v>43</v>
      </c>
      <c r="O256" s="1" t="s">
        <v>492</v>
      </c>
      <c r="P256" s="1">
        <f>_xlfn.XLOOKUP(bbdd3[[#This Row],[CCO - SECTOR]],'cco '!$A:$A,'cco '!F:F,"CCO NO DEFINIDO")</f>
        <v>1</v>
      </c>
      <c r="Q256" s="1" t="str">
        <f>_xlfn.XLOOKUP(bbdd3[[#This Row],[CCO - SECTOR]],'cco '!$A:$A,'cco '!I:I,"CCO NO DEFINIDO")</f>
        <v>BACHAS</v>
      </c>
      <c r="R256" s="1">
        <f>IF(ISBLANK(bbdd3[[#This Row],[CCO EMPRESA]]),1,_xlfn.XLOOKUP(bbdd3[[#This Row],[CCO EMPRESA]],'cco_worms_empresa'!$A:$A,'cco_worms_empresa'!$G:$G))</f>
        <v>1</v>
      </c>
    </row>
    <row r="257" spans="1:18" x14ac:dyDescent="0.3">
      <c r="A257" s="141">
        <v>46081</v>
      </c>
      <c r="B257" s="1" t="s">
        <v>664</v>
      </c>
      <c r="C257" s="1" t="s">
        <v>770</v>
      </c>
      <c r="D257" s="111">
        <v>0</v>
      </c>
      <c r="E257" s="1" t="s">
        <v>666</v>
      </c>
      <c r="F257" s="142">
        <v>0</v>
      </c>
      <c r="G257" s="1">
        <v>1472</v>
      </c>
      <c r="H257" s="1" t="s">
        <v>144</v>
      </c>
      <c r="I257" s="1" t="s">
        <v>18</v>
      </c>
      <c r="J257" s="1" t="s">
        <v>137</v>
      </c>
      <c r="K257" s="1" t="s">
        <v>473</v>
      </c>
      <c r="L257" s="1" t="s">
        <v>138</v>
      </c>
      <c r="M257" s="1"/>
      <c r="N257" s="1" t="s">
        <v>45</v>
      </c>
      <c r="O257" s="1" t="s">
        <v>492</v>
      </c>
      <c r="P257" s="1">
        <f>_xlfn.XLOOKUP(bbdd3[[#This Row],[CCO - SECTOR]],'cco '!$A:$A,'cco '!F:F,"CCO NO DEFINIDO")</f>
        <v>1</v>
      </c>
      <c r="Q257" s="1" t="str">
        <f>_xlfn.XLOOKUP(bbdd3[[#This Row],[CCO - SECTOR]],'cco '!$A:$A,'cco '!I:I,"CCO NO DEFINIDO")</f>
        <v>REACTORES</v>
      </c>
      <c r="R257" s="1">
        <f>IF(ISBLANK(bbdd3[[#This Row],[CCO EMPRESA]]),1,_xlfn.XLOOKUP(bbdd3[[#This Row],[CCO EMPRESA]],'cco_worms_empresa'!$A:$A,'cco_worms_empresa'!$G:$G))</f>
        <v>1</v>
      </c>
    </row>
    <row r="258" spans="1:18" x14ac:dyDescent="0.3">
      <c r="A258" s="141">
        <v>46081</v>
      </c>
      <c r="B258" s="1" t="s">
        <v>531</v>
      </c>
      <c r="C258" s="1" t="s">
        <v>777</v>
      </c>
      <c r="D258" s="111">
        <v>0</v>
      </c>
      <c r="E258" s="1" t="s">
        <v>472</v>
      </c>
      <c r="F258" s="142">
        <v>0</v>
      </c>
      <c r="G258" s="1">
        <v>940</v>
      </c>
      <c r="H258" s="1" t="s">
        <v>135</v>
      </c>
      <c r="I258" s="1" t="s">
        <v>477</v>
      </c>
      <c r="J258" s="1" t="s">
        <v>137</v>
      </c>
      <c r="K258" s="1" t="s">
        <v>473</v>
      </c>
      <c r="L258" s="1" t="s">
        <v>138</v>
      </c>
      <c r="M258" s="1"/>
      <c r="N258" s="1" t="s">
        <v>34</v>
      </c>
      <c r="O258" s="1" t="s">
        <v>492</v>
      </c>
      <c r="P258" s="1">
        <f>_xlfn.XLOOKUP(bbdd3[[#This Row],[CCO - SECTOR]],'cco '!$A:$A,'cco '!F:F,"CCO NO DEFINIDO")</f>
        <v>1</v>
      </c>
      <c r="Q258" s="1" t="str">
        <f>_xlfn.XLOOKUP(bbdd3[[#This Row],[CCO - SECTOR]],'cco '!$A:$A,'cco '!I:I,"CCO NO DEFINIDO")</f>
        <v>EXPORTACION</v>
      </c>
      <c r="R258" s="1">
        <f>IF(ISBLANK(bbdd3[[#This Row],[CCO EMPRESA]]),1,_xlfn.XLOOKUP(bbdd3[[#This Row],[CCO EMPRESA]],'cco_worms_empresa'!$A:$A,'cco_worms_empresa'!$G:$G))</f>
        <v>1</v>
      </c>
    </row>
    <row r="259" spans="1:18" x14ac:dyDescent="0.3">
      <c r="A259" s="141">
        <v>46081</v>
      </c>
      <c r="B259" s="1" t="s">
        <v>531</v>
      </c>
      <c r="C259" s="1" t="s">
        <v>779</v>
      </c>
      <c r="D259" s="111">
        <v>0</v>
      </c>
      <c r="E259" s="1" t="s">
        <v>475</v>
      </c>
      <c r="F259" s="142">
        <v>0</v>
      </c>
      <c r="G259" s="1">
        <v>720</v>
      </c>
      <c r="H259" s="1" t="s">
        <v>135</v>
      </c>
      <c r="I259" s="1" t="s">
        <v>477</v>
      </c>
      <c r="J259" s="1" t="s">
        <v>137</v>
      </c>
      <c r="K259" s="1" t="s">
        <v>473</v>
      </c>
      <c r="L259" s="1" t="s">
        <v>138</v>
      </c>
      <c r="M259" s="1"/>
      <c r="N259" s="1" t="s">
        <v>34</v>
      </c>
      <c r="O259" s="1" t="s">
        <v>492</v>
      </c>
      <c r="P259" s="1">
        <f>_xlfn.XLOOKUP(bbdd3[[#This Row],[CCO - SECTOR]],'cco '!$A:$A,'cco '!F:F,"CCO NO DEFINIDO")</f>
        <v>1</v>
      </c>
      <c r="Q259" s="1" t="str">
        <f>_xlfn.XLOOKUP(bbdd3[[#This Row],[CCO - SECTOR]],'cco '!$A:$A,'cco '!I:I,"CCO NO DEFINIDO")</f>
        <v>EXPORTACION</v>
      </c>
      <c r="R259" s="1">
        <f>IF(ISBLANK(bbdd3[[#This Row],[CCO EMPRESA]]),1,_xlfn.XLOOKUP(bbdd3[[#This Row],[CCO EMPRESA]],'cco_worms_empresa'!$A:$A,'cco_worms_empresa'!$G:$G))</f>
        <v>1</v>
      </c>
    </row>
    <row r="260" spans="1:18" x14ac:dyDescent="0.3">
      <c r="A260" s="141">
        <v>46081</v>
      </c>
      <c r="B260" s="1" t="s">
        <v>536</v>
      </c>
      <c r="C260" s="1" t="s">
        <v>781</v>
      </c>
      <c r="D260" s="111">
        <v>0</v>
      </c>
      <c r="E260" s="1" t="s">
        <v>280</v>
      </c>
      <c r="F260" s="142">
        <v>0</v>
      </c>
      <c r="G260" s="1">
        <v>909.25</v>
      </c>
      <c r="H260" s="1" t="s">
        <v>135</v>
      </c>
      <c r="I260" s="1" t="s">
        <v>477</v>
      </c>
      <c r="J260" s="1" t="s">
        <v>137</v>
      </c>
      <c r="K260" s="1" t="s">
        <v>473</v>
      </c>
      <c r="L260" s="1" t="s">
        <v>138</v>
      </c>
      <c r="M260" s="1"/>
      <c r="N260" s="1" t="s">
        <v>34</v>
      </c>
      <c r="O260" s="1" t="s">
        <v>492</v>
      </c>
      <c r="P260" s="1">
        <f>_xlfn.XLOOKUP(bbdd3[[#This Row],[CCO - SECTOR]],'cco '!$A:$A,'cco '!F:F,"CCO NO DEFINIDO")</f>
        <v>1</v>
      </c>
      <c r="Q260" s="1" t="str">
        <f>_xlfn.XLOOKUP(bbdd3[[#This Row],[CCO - SECTOR]],'cco '!$A:$A,'cco '!I:I,"CCO NO DEFINIDO")</f>
        <v>EXPORTACION</v>
      </c>
      <c r="R260" s="1">
        <f>IF(ISBLANK(bbdd3[[#This Row],[CCO EMPRESA]]),1,_xlfn.XLOOKUP(bbdd3[[#This Row],[CCO EMPRESA]],'cco_worms_empresa'!$A:$A,'cco_worms_empresa'!$G:$G))</f>
        <v>1</v>
      </c>
    </row>
    <row r="261" spans="1:18" x14ac:dyDescent="0.3">
      <c r="A261" s="141">
        <v>46081</v>
      </c>
      <c r="B261" s="1" t="s">
        <v>536</v>
      </c>
      <c r="C261" s="1" t="s">
        <v>783</v>
      </c>
      <c r="D261" s="111">
        <v>0</v>
      </c>
      <c r="E261" s="1" t="s">
        <v>134</v>
      </c>
      <c r="F261" s="142">
        <v>0</v>
      </c>
      <c r="G261" s="1">
        <v>850</v>
      </c>
      <c r="H261" s="1" t="s">
        <v>135</v>
      </c>
      <c r="I261" s="1" t="s">
        <v>477</v>
      </c>
      <c r="J261" s="1" t="s">
        <v>137</v>
      </c>
      <c r="K261" s="1" t="s">
        <v>473</v>
      </c>
      <c r="L261" s="1" t="s">
        <v>138</v>
      </c>
      <c r="M261" s="1"/>
      <c r="N261" s="1" t="s">
        <v>34</v>
      </c>
      <c r="O261" s="1" t="s">
        <v>492</v>
      </c>
      <c r="P261" s="1">
        <f>_xlfn.XLOOKUP(bbdd3[[#This Row],[CCO - SECTOR]],'cco '!$A:$A,'cco '!F:F,"CCO NO DEFINIDO")</f>
        <v>1</v>
      </c>
      <c r="Q261" s="1" t="str">
        <f>_xlfn.XLOOKUP(bbdd3[[#This Row],[CCO - SECTOR]],'cco '!$A:$A,'cco '!I:I,"CCO NO DEFINIDO")</f>
        <v>EXPORTACION</v>
      </c>
      <c r="R261" s="1">
        <f>IF(ISBLANK(bbdd3[[#This Row],[CCO EMPRESA]]),1,_xlfn.XLOOKUP(bbdd3[[#This Row],[CCO EMPRESA]],'cco_worms_empresa'!$A:$A,'cco_worms_empresa'!$G:$G))</f>
        <v>1</v>
      </c>
    </row>
    <row r="262" spans="1:18" x14ac:dyDescent="0.3">
      <c r="A262" s="141">
        <v>46081</v>
      </c>
      <c r="B262" s="1" t="s">
        <v>531</v>
      </c>
      <c r="C262" s="1" t="s">
        <v>784</v>
      </c>
      <c r="D262" s="111">
        <v>0</v>
      </c>
      <c r="E262" s="1" t="s">
        <v>139</v>
      </c>
      <c r="F262" s="142">
        <v>0</v>
      </c>
      <c r="G262" s="1">
        <v>820</v>
      </c>
      <c r="H262" s="1" t="s">
        <v>135</v>
      </c>
      <c r="I262" s="1" t="s">
        <v>477</v>
      </c>
      <c r="J262" s="1" t="s">
        <v>137</v>
      </c>
      <c r="K262" s="1" t="s">
        <v>473</v>
      </c>
      <c r="L262" s="1" t="s">
        <v>138</v>
      </c>
      <c r="M262" s="1"/>
      <c r="N262" s="1" t="s">
        <v>34</v>
      </c>
      <c r="O262" s="1" t="s">
        <v>492</v>
      </c>
      <c r="P262" s="1">
        <f>_xlfn.XLOOKUP(bbdd3[[#This Row],[CCO - SECTOR]],'cco '!$A:$A,'cco '!F:F,"CCO NO DEFINIDO")</f>
        <v>1</v>
      </c>
      <c r="Q262" s="1" t="str">
        <f>_xlfn.XLOOKUP(bbdd3[[#This Row],[CCO - SECTOR]],'cco '!$A:$A,'cco '!I:I,"CCO NO DEFINIDO")</f>
        <v>EXPORTACION</v>
      </c>
      <c r="R262" s="1">
        <f>IF(ISBLANK(bbdd3[[#This Row],[CCO EMPRESA]]),1,_xlfn.XLOOKUP(bbdd3[[#This Row],[CCO EMPRESA]],'cco_worms_empresa'!$A:$A,'cco_worms_empresa'!$G:$G))</f>
        <v>1</v>
      </c>
    </row>
    <row r="263" spans="1:18" x14ac:dyDescent="0.3">
      <c r="A263" s="141">
        <v>46081</v>
      </c>
      <c r="B263" s="1" t="s">
        <v>536</v>
      </c>
      <c r="C263" s="1" t="s">
        <v>785</v>
      </c>
      <c r="D263" s="111">
        <v>0</v>
      </c>
      <c r="E263" s="1" t="s">
        <v>139</v>
      </c>
      <c r="F263" s="142">
        <v>0</v>
      </c>
      <c r="G263" s="1">
        <v>820</v>
      </c>
      <c r="H263" s="1" t="s">
        <v>135</v>
      </c>
      <c r="I263" s="1" t="s">
        <v>477</v>
      </c>
      <c r="J263" s="1" t="s">
        <v>137</v>
      </c>
      <c r="K263" s="1" t="s">
        <v>473</v>
      </c>
      <c r="L263" s="1" t="s">
        <v>138</v>
      </c>
      <c r="M263" s="1"/>
      <c r="N263" s="1" t="s">
        <v>34</v>
      </c>
      <c r="O263" s="1" t="s">
        <v>492</v>
      </c>
      <c r="P263" s="1">
        <f>_xlfn.XLOOKUP(bbdd3[[#This Row],[CCO - SECTOR]],'cco '!$A:$A,'cco '!F:F,"CCO NO DEFINIDO")</f>
        <v>1</v>
      </c>
      <c r="Q263" s="1" t="str">
        <f>_xlfn.XLOOKUP(bbdd3[[#This Row],[CCO - SECTOR]],'cco '!$A:$A,'cco '!I:I,"CCO NO DEFINIDO")</f>
        <v>EXPORTACION</v>
      </c>
      <c r="R263" s="1">
        <f>IF(ISBLANK(bbdd3[[#This Row],[CCO EMPRESA]]),1,_xlfn.XLOOKUP(bbdd3[[#This Row],[CCO EMPRESA]],'cco_worms_empresa'!$A:$A,'cco_worms_empresa'!$G:$G))</f>
        <v>1</v>
      </c>
    </row>
    <row r="264" spans="1:18" x14ac:dyDescent="0.3">
      <c r="A264" s="141">
        <v>46081</v>
      </c>
      <c r="B264" s="1" t="s">
        <v>536</v>
      </c>
      <c r="C264" s="1" t="s">
        <v>787</v>
      </c>
      <c r="D264" s="111">
        <v>0</v>
      </c>
      <c r="E264" s="1" t="s">
        <v>140</v>
      </c>
      <c r="F264" s="142">
        <v>0</v>
      </c>
      <c r="G264" s="1">
        <v>740</v>
      </c>
      <c r="H264" s="1" t="s">
        <v>135</v>
      </c>
      <c r="I264" s="1" t="s">
        <v>477</v>
      </c>
      <c r="J264" s="1" t="s">
        <v>137</v>
      </c>
      <c r="K264" s="1" t="s">
        <v>473</v>
      </c>
      <c r="L264" s="1" t="s">
        <v>138</v>
      </c>
      <c r="M264" s="1"/>
      <c r="N264" s="1" t="s">
        <v>34</v>
      </c>
      <c r="O264" s="1" t="s">
        <v>492</v>
      </c>
      <c r="P264" s="1">
        <f>_xlfn.XLOOKUP(bbdd3[[#This Row],[CCO - SECTOR]],'cco '!$A:$A,'cco '!F:F,"CCO NO DEFINIDO")</f>
        <v>1</v>
      </c>
      <c r="Q264" s="1" t="str">
        <f>_xlfn.XLOOKUP(bbdd3[[#This Row],[CCO - SECTOR]],'cco '!$A:$A,'cco '!I:I,"CCO NO DEFINIDO")</f>
        <v>EXPORTACION</v>
      </c>
      <c r="R264" s="1">
        <f>IF(ISBLANK(bbdd3[[#This Row],[CCO EMPRESA]]),1,_xlfn.XLOOKUP(bbdd3[[#This Row],[CCO EMPRESA]],'cco_worms_empresa'!$A:$A,'cco_worms_empresa'!$G:$G))</f>
        <v>1</v>
      </c>
    </row>
    <row r="265" spans="1:18" x14ac:dyDescent="0.3">
      <c r="A265" s="141">
        <v>46081</v>
      </c>
      <c r="B265" s="1" t="s">
        <v>536</v>
      </c>
      <c r="C265" s="1" t="s">
        <v>788</v>
      </c>
      <c r="D265" s="111">
        <v>0</v>
      </c>
      <c r="E265" s="1" t="s">
        <v>140</v>
      </c>
      <c r="F265" s="142">
        <v>0</v>
      </c>
      <c r="G265" s="1">
        <v>740</v>
      </c>
      <c r="H265" s="1" t="s">
        <v>135</v>
      </c>
      <c r="I265" s="1" t="s">
        <v>477</v>
      </c>
      <c r="J265" s="1" t="s">
        <v>137</v>
      </c>
      <c r="K265" s="1" t="s">
        <v>473</v>
      </c>
      <c r="L265" s="1" t="s">
        <v>138</v>
      </c>
      <c r="M265" s="1"/>
      <c r="N265" s="1" t="s">
        <v>45</v>
      </c>
      <c r="O265" s="1" t="s">
        <v>492</v>
      </c>
      <c r="P265" s="1">
        <f>_xlfn.XLOOKUP(bbdd3[[#This Row],[CCO - SECTOR]],'cco '!$A:$A,'cco '!F:F,"CCO NO DEFINIDO")</f>
        <v>1</v>
      </c>
      <c r="Q265" s="1" t="str">
        <f>_xlfn.XLOOKUP(bbdd3[[#This Row],[CCO - SECTOR]],'cco '!$A:$A,'cco '!I:I,"CCO NO DEFINIDO")</f>
        <v>REACTORES</v>
      </c>
      <c r="R265" s="1">
        <f>IF(ISBLANK(bbdd3[[#This Row],[CCO EMPRESA]]),1,_xlfn.XLOOKUP(bbdd3[[#This Row],[CCO EMPRESA]],'cco_worms_empresa'!$A:$A,'cco_worms_empresa'!$G:$G))</f>
        <v>1</v>
      </c>
    </row>
    <row r="266" spans="1:18" x14ac:dyDescent="0.3">
      <c r="A266" s="141">
        <v>46081</v>
      </c>
      <c r="B266" s="1" t="s">
        <v>531</v>
      </c>
      <c r="C266" s="1" t="s">
        <v>790</v>
      </c>
      <c r="D266" s="111">
        <v>0</v>
      </c>
      <c r="E266" s="1" t="s">
        <v>141</v>
      </c>
      <c r="F266" s="142">
        <v>0</v>
      </c>
      <c r="G266" s="1">
        <v>840</v>
      </c>
      <c r="H266" s="1" t="s">
        <v>135</v>
      </c>
      <c r="I266" s="1" t="s">
        <v>477</v>
      </c>
      <c r="J266" s="1" t="s">
        <v>137</v>
      </c>
      <c r="K266" s="1" t="s">
        <v>473</v>
      </c>
      <c r="L266" s="1" t="s">
        <v>138</v>
      </c>
      <c r="M266" s="1"/>
      <c r="N266" s="1" t="s">
        <v>34</v>
      </c>
      <c r="O266" s="1" t="s">
        <v>492</v>
      </c>
      <c r="P266" s="1">
        <f>_xlfn.XLOOKUP(bbdd3[[#This Row],[CCO - SECTOR]],'cco '!$A:$A,'cco '!F:F,"CCO NO DEFINIDO")</f>
        <v>1</v>
      </c>
      <c r="Q266" s="1" t="str">
        <f>_xlfn.XLOOKUP(bbdd3[[#This Row],[CCO - SECTOR]],'cco '!$A:$A,'cco '!I:I,"CCO NO DEFINIDO")</f>
        <v>EXPORTACION</v>
      </c>
      <c r="R266" s="1">
        <f>IF(ISBLANK(bbdd3[[#This Row],[CCO EMPRESA]]),1,_xlfn.XLOOKUP(bbdd3[[#This Row],[CCO EMPRESA]],'cco_worms_empresa'!$A:$A,'cco_worms_empresa'!$G:$G))</f>
        <v>1</v>
      </c>
    </row>
    <row r="267" spans="1:18" x14ac:dyDescent="0.3">
      <c r="A267" s="141">
        <v>46081</v>
      </c>
      <c r="B267" s="1" t="s">
        <v>536</v>
      </c>
      <c r="C267" s="1" t="s">
        <v>791</v>
      </c>
      <c r="D267" s="111">
        <v>0</v>
      </c>
      <c r="E267" s="1" t="s">
        <v>141</v>
      </c>
      <c r="F267" s="142">
        <v>0</v>
      </c>
      <c r="G267" s="1">
        <v>840</v>
      </c>
      <c r="H267" s="1" t="s">
        <v>135</v>
      </c>
      <c r="I267" s="1" t="s">
        <v>477</v>
      </c>
      <c r="J267" s="1" t="s">
        <v>137</v>
      </c>
      <c r="K267" s="1" t="s">
        <v>473</v>
      </c>
      <c r="L267" s="1" t="s">
        <v>138</v>
      </c>
      <c r="M267" s="1"/>
      <c r="N267" s="1" t="s">
        <v>34</v>
      </c>
      <c r="O267" s="1" t="s">
        <v>492</v>
      </c>
      <c r="P267" s="1">
        <f>_xlfn.XLOOKUP(bbdd3[[#This Row],[CCO - SECTOR]],'cco '!$A:$A,'cco '!F:F,"CCO NO DEFINIDO")</f>
        <v>1</v>
      </c>
      <c r="Q267" s="1" t="str">
        <f>_xlfn.XLOOKUP(bbdd3[[#This Row],[CCO - SECTOR]],'cco '!$A:$A,'cco '!I:I,"CCO NO DEFINIDO")</f>
        <v>EXPORTACION</v>
      </c>
      <c r="R267" s="1">
        <f>IF(ISBLANK(bbdd3[[#This Row],[CCO EMPRESA]]),1,_xlfn.XLOOKUP(bbdd3[[#This Row],[CCO EMPRESA]],'cco_worms_empresa'!$A:$A,'cco_worms_empresa'!$G:$G))</f>
        <v>1</v>
      </c>
    </row>
    <row r="268" spans="1:18" x14ac:dyDescent="0.3">
      <c r="A268" s="141">
        <v>46081</v>
      </c>
      <c r="B268" s="1" t="s">
        <v>536</v>
      </c>
      <c r="C268" s="1" t="s">
        <v>793</v>
      </c>
      <c r="D268" s="111">
        <v>0</v>
      </c>
      <c r="E268" s="1" t="s">
        <v>142</v>
      </c>
      <c r="F268" s="142">
        <v>0</v>
      </c>
      <c r="G268" s="1">
        <v>840</v>
      </c>
      <c r="H268" s="1" t="s">
        <v>135</v>
      </c>
      <c r="I268" s="1" t="s">
        <v>477</v>
      </c>
      <c r="J268" s="1" t="s">
        <v>137</v>
      </c>
      <c r="K268" s="1" t="s">
        <v>473</v>
      </c>
      <c r="L268" s="1" t="s">
        <v>138</v>
      </c>
      <c r="M268" s="1"/>
      <c r="N268" s="1" t="s">
        <v>34</v>
      </c>
      <c r="O268" s="1" t="s">
        <v>492</v>
      </c>
      <c r="P268" s="1">
        <f>_xlfn.XLOOKUP(bbdd3[[#This Row],[CCO - SECTOR]],'cco '!$A:$A,'cco '!F:F,"CCO NO DEFINIDO")</f>
        <v>1</v>
      </c>
      <c r="Q268" s="1" t="str">
        <f>_xlfn.XLOOKUP(bbdd3[[#This Row],[CCO - SECTOR]],'cco '!$A:$A,'cco '!I:I,"CCO NO DEFINIDO")</f>
        <v>EXPORTACION</v>
      </c>
      <c r="R268" s="1">
        <f>IF(ISBLANK(bbdd3[[#This Row],[CCO EMPRESA]]),1,_xlfn.XLOOKUP(bbdd3[[#This Row],[CCO EMPRESA]],'cco_worms_empresa'!$A:$A,'cco_worms_empresa'!$G:$G))</f>
        <v>1</v>
      </c>
    </row>
    <row r="269" spans="1:18" x14ac:dyDescent="0.3">
      <c r="A269" s="141">
        <v>46081</v>
      </c>
      <c r="B269" s="1" t="s">
        <v>536</v>
      </c>
      <c r="C269" s="1" t="s">
        <v>794</v>
      </c>
      <c r="D269" s="111">
        <v>0</v>
      </c>
      <c r="E269" s="1" t="s">
        <v>729</v>
      </c>
      <c r="F269" s="142">
        <v>0</v>
      </c>
      <c r="G269" s="1">
        <v>500</v>
      </c>
      <c r="H269" s="1" t="s">
        <v>135</v>
      </c>
      <c r="I269" s="1" t="s">
        <v>477</v>
      </c>
      <c r="J269" s="1" t="s">
        <v>137</v>
      </c>
      <c r="K269" s="1" t="s">
        <v>473</v>
      </c>
      <c r="L269" s="1" t="s">
        <v>138</v>
      </c>
      <c r="M269" s="1"/>
      <c r="N269" s="1" t="s">
        <v>43</v>
      </c>
      <c r="O269" s="1" t="s">
        <v>492</v>
      </c>
      <c r="P269" s="1">
        <f>_xlfn.XLOOKUP(bbdd3[[#This Row],[CCO - SECTOR]],'cco '!$A:$A,'cco '!F:F,"CCO NO DEFINIDO")</f>
        <v>1</v>
      </c>
      <c r="Q269" s="1" t="str">
        <f>_xlfn.XLOOKUP(bbdd3[[#This Row],[CCO - SECTOR]],'cco '!$A:$A,'cco '!I:I,"CCO NO DEFINIDO")</f>
        <v>BACHAS</v>
      </c>
      <c r="R269" s="1">
        <f>IF(ISBLANK(bbdd3[[#This Row],[CCO EMPRESA]]),1,_xlfn.XLOOKUP(bbdd3[[#This Row],[CCO EMPRESA]],'cco_worms_empresa'!$A:$A,'cco_worms_empresa'!$G:$G))</f>
        <v>1</v>
      </c>
    </row>
    <row r="270" spans="1:18" x14ac:dyDescent="0.3">
      <c r="A270" s="141">
        <v>46081</v>
      </c>
      <c r="B270" s="1" t="s">
        <v>536</v>
      </c>
      <c r="C270" s="1" t="s">
        <v>795</v>
      </c>
      <c r="D270" s="111">
        <v>0</v>
      </c>
      <c r="E270" s="1" t="s">
        <v>808</v>
      </c>
      <c r="F270" s="142">
        <v>14</v>
      </c>
      <c r="G270" s="1"/>
      <c r="H270" s="1" t="s">
        <v>145</v>
      </c>
      <c r="I270" s="1" t="s">
        <v>14</v>
      </c>
      <c r="J270" s="1" t="s">
        <v>137</v>
      </c>
      <c r="K270" s="1" t="s">
        <v>473</v>
      </c>
      <c r="L270" s="1" t="s">
        <v>138</v>
      </c>
      <c r="M270" s="1"/>
      <c r="N270" s="1" t="s">
        <v>43</v>
      </c>
      <c r="O270" s="1" t="s">
        <v>492</v>
      </c>
      <c r="P270" s="1">
        <f>_xlfn.XLOOKUP(bbdd3[[#This Row],[CCO - SECTOR]],'cco '!$A:$A,'cco '!F:F,"CCO NO DEFINIDO")</f>
        <v>1</v>
      </c>
      <c r="Q270" s="1" t="str">
        <f>_xlfn.XLOOKUP(bbdd3[[#This Row],[CCO - SECTOR]],'cco '!$A:$A,'cco '!I:I,"CCO NO DEFINIDO")</f>
        <v>BACHAS</v>
      </c>
      <c r="R270" s="1">
        <f>IF(ISBLANK(bbdd3[[#This Row],[CCO EMPRESA]]),1,_xlfn.XLOOKUP(bbdd3[[#This Row],[CCO EMPRESA]],'cco_worms_empresa'!$A:$A,'cco_worms_empresa'!$G:$G))</f>
        <v>1</v>
      </c>
    </row>
    <row r="271" spans="1:18" x14ac:dyDescent="0.3">
      <c r="A271" s="141">
        <v>46081</v>
      </c>
      <c r="B271" s="1" t="s">
        <v>592</v>
      </c>
      <c r="C271" s="1" t="s">
        <v>1151</v>
      </c>
      <c r="D271" s="111">
        <v>0</v>
      </c>
      <c r="E271" s="1" t="s">
        <v>592</v>
      </c>
      <c r="F271" s="142">
        <v>923.48</v>
      </c>
      <c r="G271" s="1">
        <v>0</v>
      </c>
      <c r="H271" s="1" t="s">
        <v>135</v>
      </c>
      <c r="I271" s="1" t="s">
        <v>13</v>
      </c>
      <c r="J271" s="1" t="s">
        <v>137</v>
      </c>
      <c r="K271" s="1" t="s">
        <v>473</v>
      </c>
      <c r="L271" s="1" t="s">
        <v>138</v>
      </c>
      <c r="M271" s="1"/>
      <c r="N271" s="1" t="s">
        <v>34</v>
      </c>
      <c r="O271" s="1"/>
      <c r="P271" s="1">
        <f>_xlfn.XLOOKUP(bbdd3[[#This Row],[CCO - SECTOR]],'cco '!$A:$A,'cco '!F:F,"CCO NO DEFINIDO")</f>
        <v>1</v>
      </c>
      <c r="Q271" s="1" t="str">
        <f>_xlfn.XLOOKUP(bbdd3[[#This Row],[CCO - SECTOR]],'cco '!$A:$A,'cco '!I:I,"CCO NO DEFINIDO")</f>
        <v>EXPORTACION</v>
      </c>
      <c r="R271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A244" zoomScaleNormal="100" workbookViewId="0">
      <selection activeCell="N1" sqref="A1:N271"/>
    </sheetView>
  </sheetViews>
  <sheetFormatPr baseColWidth="10" defaultColWidth="8.88671875" defaultRowHeight="14.4" x14ac:dyDescent="0.3"/>
  <cols>
    <col min="1" max="1" width="18.6640625" customWidth="1"/>
    <col min="3" max="3" width="25.33203125" customWidth="1"/>
    <col min="17" max="17" width="28" customWidth="1"/>
    <col min="19" max="19" width="15.33203125" bestFit="1" customWidth="1"/>
    <col min="21" max="21" width="29" customWidth="1"/>
  </cols>
  <sheetData>
    <row r="1" spans="1:21" x14ac:dyDescent="0.3">
      <c r="A1" t="str" cm="1">
        <f t="array" ref="A1:U271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3">
      <c r="A2" vm="1">
        <v>46081</v>
      </c>
      <c r="B2" t="str">
        <v>WORMS 2</v>
      </c>
      <c r="C2" t="str">
        <v>prod17</v>
      </c>
      <c r="D2">
        <v>-1900425527.28</v>
      </c>
      <c r="E2" t="str">
        <v>AFE (S)</v>
      </c>
      <c r="F2">
        <v>1403.96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str">
        <v>gastos_produccion</v>
      </c>
      <c r="P2">
        <v>1</v>
      </c>
      <c r="Q2" t="str">
        <v>EXPORTACION</v>
      </c>
      <c r="R2">
        <v>1</v>
      </c>
      <c r="S2" s="8">
        <v>-1900425527.28</v>
      </c>
      <c r="T2">
        <v>1403.96</v>
      </c>
      <c r="U2" t="str">
        <v>APERTURADO POR EMPRESA</v>
      </c>
    </row>
    <row r="3" spans="1:21" x14ac:dyDescent="0.3">
      <c r="A3" vm="1">
        <v>46081</v>
      </c>
      <c r="B3" t="str">
        <v>WORMS 2</v>
      </c>
      <c r="C3" t="str">
        <v>prod15</v>
      </c>
      <c r="D3">
        <v>-114596583.68000001</v>
      </c>
      <c r="E3" t="str">
        <v>AFE (G)</v>
      </c>
      <c r="F3">
        <v>86.96</v>
      </c>
      <c r="G3">
        <v>920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8">
        <v>-114596583.68000001</v>
      </c>
      <c r="T3">
        <v>86.96</v>
      </c>
      <c r="U3" t="str">
        <v>APERTURADO POR EMPRESA</v>
      </c>
    </row>
    <row r="4" spans="1:21" x14ac:dyDescent="0.3">
      <c r="A4" vm="1">
        <v>46081</v>
      </c>
      <c r="B4" t="str">
        <v>WORMS 2</v>
      </c>
      <c r="C4" t="str">
        <v>prod29</v>
      </c>
      <c r="D4">
        <v>-87594124.799999997</v>
      </c>
      <c r="E4" t="str">
        <v>ARE- B</v>
      </c>
      <c r="F4">
        <v>72.8</v>
      </c>
      <c r="G4">
        <v>840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8">
        <v>-87594124.799999997</v>
      </c>
      <c r="T4">
        <v>72.8</v>
      </c>
      <c r="U4" t="str">
        <v>APERTURADO POR EMPRESA</v>
      </c>
    </row>
    <row r="5" spans="1:21" x14ac:dyDescent="0.3">
      <c r="A5" vm="1">
        <v>46081</v>
      </c>
      <c r="B5" t="str">
        <v>WORMS 1</v>
      </c>
      <c r="C5" t="str">
        <v>prod26</v>
      </c>
      <c r="D5">
        <v>-78996860</v>
      </c>
      <c r="E5" t="str">
        <v>AG-D</v>
      </c>
      <c r="F5">
        <v>110.3</v>
      </c>
      <c r="G5">
        <v>500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CC6</v>
      </c>
      <c r="O5" t="str">
        <v>gastos_produccion</v>
      </c>
      <c r="P5">
        <v>1</v>
      </c>
      <c r="Q5" t="str">
        <v>BACHAS</v>
      </c>
      <c r="R5">
        <v>1</v>
      </c>
      <c r="S5" s="8">
        <v>-78996860</v>
      </c>
      <c r="T5">
        <v>110.3</v>
      </c>
      <c r="U5" t="str">
        <v>APERTURADO POR EMPRESA</v>
      </c>
    </row>
    <row r="6" spans="1:21" x14ac:dyDescent="0.3">
      <c r="A6" vm="1">
        <v>46081</v>
      </c>
      <c r="B6" t="str">
        <v>MILO - DENIS LUQUE</v>
      </c>
      <c r="C6" t="str">
        <v>prod13</v>
      </c>
      <c r="D6">
        <v>-67513309.200000003</v>
      </c>
      <c r="E6" t="str">
        <v xml:space="preserve">
GLICERINA CRUDA </v>
      </c>
      <c r="F6">
        <v>130.92500000000001</v>
      </c>
      <c r="G6">
        <v>360</v>
      </c>
      <c r="H6" t="str">
        <v>TN</v>
      </c>
      <c r="I6" t="str">
        <v>INSUMOS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CC5</v>
      </c>
      <c r="O6" t="str">
        <v>gastos_produccion</v>
      </c>
      <c r="P6">
        <v>1</v>
      </c>
      <c r="Q6" t="str">
        <v>REACTORES</v>
      </c>
      <c r="R6">
        <v>1</v>
      </c>
      <c r="S6" s="8">
        <v>-67513309.200000003</v>
      </c>
      <c r="T6">
        <v>130.92500000000001</v>
      </c>
      <c r="U6" t="str">
        <v>APERTURADO POR EMPRESA</v>
      </c>
    </row>
    <row r="7" spans="1:21" x14ac:dyDescent="0.3">
      <c r="A7" vm="3">
        <v>46066</v>
      </c>
      <c r="B7" t="str">
        <v>Construcciones Industriales Y Portuarias S.A.</v>
      </c>
      <c r="C7" t="str">
        <v>FA-A 00003-00001286</v>
      </c>
      <c r="D7">
        <v>-54208000</v>
      </c>
      <c r="E7" t="str">
        <v xml:space="preserve">INVERSION
Planta de efluentes </v>
      </c>
      <c r="F7">
        <v>1</v>
      </c>
      <c r="G7">
        <v>44800000</v>
      </c>
      <c r="H7" t="str">
        <v xml:space="preserve">UN </v>
      </c>
      <c r="I7" t="str">
        <v>INVERSION</v>
      </c>
      <c r="J7" t="str">
        <v>CAPEX</v>
      </c>
      <c r="K7" t="str">
        <v>VARIABLE</v>
      </c>
      <c r="L7" t="str">
        <v>INDIRECTO</v>
      </c>
      <c r="M7" vm="2">
        <v>0</v>
      </c>
      <c r="N7" t="str">
        <v>CC3</v>
      </c>
      <c r="O7" t="str">
        <v>gastos_produccion</v>
      </c>
      <c r="P7">
        <v>1</v>
      </c>
      <c r="Q7" t="str">
        <v>DISPOSICIÓN FINAL RESIDUOS LIQUIDOS</v>
      </c>
      <c r="R7">
        <v>1</v>
      </c>
      <c r="S7" s="8">
        <v>-54208000</v>
      </c>
      <c r="T7">
        <v>1</v>
      </c>
      <c r="U7" t="str">
        <v>APERTURADO POR EMPRESA</v>
      </c>
    </row>
    <row r="8" spans="1:21" x14ac:dyDescent="0.3">
      <c r="A8" vm="4">
        <v>46056</v>
      </c>
      <c r="B8" t="str">
        <v>Construcciones Industriales Y Portuarias S.A.</v>
      </c>
      <c r="C8" t="str">
        <v>FA-A 00003-00001279</v>
      </c>
      <c r="D8">
        <v>-54208000</v>
      </c>
      <c r="E8" t="str">
        <v xml:space="preserve">OC 0001-00004263: INVERSION
Planta de efluentes </v>
      </c>
      <c r="F8">
        <v>1</v>
      </c>
      <c r="G8">
        <v>44800000</v>
      </c>
      <c r="H8" t="str">
        <v xml:space="preserve">UN </v>
      </c>
      <c r="I8" t="str">
        <v>INVERSION</v>
      </c>
      <c r="J8" t="str">
        <v>CAPEX</v>
      </c>
      <c r="K8" t="str">
        <v>VARIABLE</v>
      </c>
      <c r="L8" t="str">
        <v>INDIRECTO</v>
      </c>
      <c r="M8" vm="2">
        <v>0</v>
      </c>
      <c r="N8" t="str">
        <v>CC3</v>
      </c>
      <c r="O8" t="str">
        <v>gastos_produccion</v>
      </c>
      <c r="P8">
        <v>1</v>
      </c>
      <c r="Q8" t="str">
        <v>DISPOSICIÓN FINAL RESIDUOS LIQUIDOS</v>
      </c>
      <c r="R8">
        <v>1</v>
      </c>
      <c r="S8" s="8">
        <v>-54208000</v>
      </c>
      <c r="T8">
        <v>1</v>
      </c>
      <c r="U8" t="str">
        <v>APERTURADO POR EMPRESA</v>
      </c>
    </row>
    <row r="9" spans="1:21" x14ac:dyDescent="0.3">
      <c r="A9" vm="1">
        <v>46081</v>
      </c>
      <c r="B9" t="str">
        <v>WORMS 2</v>
      </c>
      <c r="C9" t="str">
        <v>prod19</v>
      </c>
      <c r="D9">
        <v>-42638250.799999997</v>
      </c>
      <c r="E9" t="str">
        <v>AG- A</v>
      </c>
      <c r="F9">
        <v>35.020000000000003</v>
      </c>
      <c r="G9">
        <v>850</v>
      </c>
      <c r="H9" t="str">
        <v>TN</v>
      </c>
      <c r="I9" t="str">
        <v>MATERIA PRIMA</v>
      </c>
      <c r="J9" t="str">
        <v>OPEX</v>
      </c>
      <c r="K9" t="str">
        <v>VARIABLE</v>
      </c>
      <c r="L9" t="str">
        <v>DIRECTO</v>
      </c>
      <c r="M9" vm="2">
        <v>0</v>
      </c>
      <c r="N9" t="str">
        <v>CC11</v>
      </c>
      <c r="O9" t="str">
        <v>gastos_produccion</v>
      </c>
      <c r="P9">
        <v>1</v>
      </c>
      <c r="Q9" t="str">
        <v>EXPORTACION</v>
      </c>
      <c r="R9">
        <v>1</v>
      </c>
      <c r="S9" s="8">
        <v>-42638250.799999997</v>
      </c>
      <c r="T9">
        <v>35.020000000000003</v>
      </c>
      <c r="U9" t="str">
        <v>APERTURADO POR EMPRESA</v>
      </c>
    </row>
    <row r="10" spans="1:21" x14ac:dyDescent="0.3">
      <c r="A10" vm="5">
        <v>46055</v>
      </c>
      <c r="B10" t="str">
        <v>Gmc Valores Sociedad Anonima</v>
      </c>
      <c r="C10" t="str">
        <v>OCOM/2026/0113</v>
      </c>
      <c r="D10">
        <v>-32228280</v>
      </c>
      <c r="E10" t="str">
        <v>OC 0001-00004462: INVERSION NORDIC</v>
      </c>
      <c r="F10">
        <v>1</v>
      </c>
      <c r="G10">
        <v>32228280</v>
      </c>
      <c r="H10" t="str">
        <v xml:space="preserve">UN </v>
      </c>
      <c r="I10" t="str">
        <v>INVERSION</v>
      </c>
      <c r="J10" t="str">
        <v>CAPEX</v>
      </c>
      <c r="K10" t="str">
        <v>VARIABLE</v>
      </c>
      <c r="L10" t="str">
        <v>DIRECTO</v>
      </c>
      <c r="M10" vm="2">
        <v>0</v>
      </c>
      <c r="N10" t="str">
        <v>CC3</v>
      </c>
      <c r="O10" t="str">
        <v>gastos_produccion</v>
      </c>
      <c r="P10">
        <v>1</v>
      </c>
      <c r="Q10" t="str">
        <v>DISPOSICIÓN FINAL RESIDUOS LIQUIDOS</v>
      </c>
      <c r="R10">
        <v>1</v>
      </c>
      <c r="S10" s="8">
        <v>-32228280</v>
      </c>
      <c r="T10">
        <v>1</v>
      </c>
      <c r="U10" t="str">
        <v>APERTURADO POR EMPRESA</v>
      </c>
    </row>
    <row r="11" spans="1:21" x14ac:dyDescent="0.3">
      <c r="A11" vm="6">
        <v>46063</v>
      </c>
      <c r="B11" t="str">
        <v>Empresa Provincial De La Energia De Santa Fe (W)</v>
      </c>
      <c r="C11" t="str">
        <v>FA-A 00069-00037349</v>
      </c>
      <c r="D11">
        <v>-30539109.550000001</v>
      </c>
      <c r="E11" t="str">
        <v xml:space="preserve">OC 0001-00003944: ENERGIA
Luz </v>
      </c>
      <c r="F11">
        <v>1</v>
      </c>
      <c r="G11">
        <v>20913570.399999999</v>
      </c>
      <c r="H11" t="str">
        <v xml:space="preserve">UN </v>
      </c>
      <c r="I11" t="str">
        <v>ENERGIA</v>
      </c>
      <c r="J11" t="str">
        <v>OPEX</v>
      </c>
      <c r="K11" t="str">
        <v>VARIABLE</v>
      </c>
      <c r="L11" t="str">
        <v>DIRECTO</v>
      </c>
      <c r="M11" vm="2">
        <v>0</v>
      </c>
      <c r="N11" t="str">
        <v>CC14</v>
      </c>
      <c r="O11" t="str">
        <v>gastos_produccion</v>
      </c>
      <c r="P11">
        <v>10</v>
      </c>
      <c r="Q11" t="str">
        <v>BACHAS, CEREAL &amp; POLVILLO, COMPOST &amp; FERTILIZANTES, DISPOSICIÓN FINAL RESIDUOS LIQUIDOS, DISPOSICIÓN FINAL RESIDUOS SOLIDOS, EXPORTACION, NFU, PILETAS, REACTORES, TIERRAS FILTRANTES</v>
      </c>
      <c r="R11">
        <v>1</v>
      </c>
      <c r="S11" s="8">
        <v>-30539109.550000001</v>
      </c>
      <c r="T11">
        <v>1</v>
      </c>
      <c r="U11" t="str">
        <v>APERTURADO POR EMPRESA</v>
      </c>
    </row>
    <row r="12" spans="1:21" x14ac:dyDescent="0.3">
      <c r="A12" vm="1">
        <v>46081</v>
      </c>
      <c r="B12" t="str">
        <v xml:space="preserve">LOGISTICA EXPORTACION </v>
      </c>
      <c r="C12" t="str">
        <v>FA-C 2-2026-1</v>
      </c>
      <c r="D12">
        <v>-24743492.25</v>
      </c>
      <c r="E12" t="str">
        <v>FOB</v>
      </c>
      <c r="F12">
        <v>692.61</v>
      </c>
      <c r="G12">
        <v>35725</v>
      </c>
      <c r="H12" t="str">
        <v>TN</v>
      </c>
      <c r="I12" t="str">
        <v>LOGISTICA</v>
      </c>
      <c r="J12" t="str">
        <v>OPEX</v>
      </c>
      <c r="K12" t="str">
        <v>VARIABLE</v>
      </c>
      <c r="L12" t="str">
        <v>DIRECTO</v>
      </c>
      <c r="M12" vm="2">
        <v>0</v>
      </c>
      <c r="N12" t="str">
        <v>CC11</v>
      </c>
      <c r="O12" t="str">
        <v>gastos_produccion</v>
      </c>
      <c r="P12">
        <v>1</v>
      </c>
      <c r="Q12" t="str">
        <v>EXPORTACION</v>
      </c>
      <c r="R12">
        <v>1</v>
      </c>
      <c r="S12" s="8">
        <v>-24743492.25</v>
      </c>
      <c r="T12">
        <v>692.61</v>
      </c>
      <c r="U12" t="str">
        <v>APERTURADO POR EMPRESA</v>
      </c>
    </row>
    <row r="13" spans="1:21" x14ac:dyDescent="0.3">
      <c r="A13" vm="1">
        <v>46081</v>
      </c>
      <c r="B13" t="str">
        <v>WORMS 1</v>
      </c>
      <c r="C13" t="str">
        <v>prod33</v>
      </c>
      <c r="D13">
        <v>-23997713.399999999</v>
      </c>
      <c r="E13" t="str">
        <v>FONDO TK</v>
      </c>
      <c r="F13">
        <v>33.506999999999998</v>
      </c>
      <c r="G13">
        <v>500</v>
      </c>
      <c r="H13" t="str">
        <v>TN</v>
      </c>
      <c r="I13" t="str">
        <v>MATERIA PRIMA</v>
      </c>
      <c r="J13" t="str">
        <v>OPEX</v>
      </c>
      <c r="K13" t="str">
        <v>VARIABLE</v>
      </c>
      <c r="L13" t="str">
        <v>DIRECTO</v>
      </c>
      <c r="M13" vm="2">
        <v>0</v>
      </c>
      <c r="N13" t="str">
        <v>CC6</v>
      </c>
      <c r="O13" t="str">
        <v>gastos_rrhh</v>
      </c>
      <c r="P13">
        <v>1</v>
      </c>
      <c r="Q13" t="str">
        <v>BACHAS</v>
      </c>
      <c r="R13">
        <v>1</v>
      </c>
      <c r="S13" s="8">
        <v>-23997713.399999999</v>
      </c>
      <c r="T13">
        <v>33.506999999999998</v>
      </c>
      <c r="U13" t="str">
        <v>APERTURADO POR EMPRESA</v>
      </c>
    </row>
    <row r="14" spans="1:21" x14ac:dyDescent="0.3">
      <c r="A14" vm="1">
        <v>46081</v>
      </c>
      <c r="B14" t="str">
        <v>COOPERATIVA DE TRABAJO COMERCIO EXTERIOR LIMITADA</v>
      </c>
      <c r="C14" t="str">
        <v>FA-C 2-2026-5</v>
      </c>
      <c r="D14">
        <v>-19676907.447999999</v>
      </c>
      <c r="E14" t="str">
        <v>SERVICIO DE DESPACHO</v>
      </c>
      <c r="F14">
        <v>1616.12</v>
      </c>
      <c r="G14">
        <v>8.5</v>
      </c>
      <c r="H14" t="str">
        <v xml:space="preserve">UN </v>
      </c>
      <c r="I14" t="str">
        <v>SERVICIOS</v>
      </c>
      <c r="J14" t="str">
        <v>OPEX</v>
      </c>
      <c r="K14" t="str">
        <v>VARIABLE</v>
      </c>
      <c r="L14" t="str">
        <v>DIRECTO</v>
      </c>
      <c r="M14" vm="2">
        <v>0</v>
      </c>
      <c r="N14" t="str">
        <v>CC11</v>
      </c>
      <c r="O14" t="str">
        <v>gastos_produccion</v>
      </c>
      <c r="P14">
        <v>1</v>
      </c>
      <c r="Q14" t="str">
        <v>EXPORTACION</v>
      </c>
      <c r="R14">
        <v>1</v>
      </c>
      <c r="S14" s="8">
        <v>-19676907.447999999</v>
      </c>
      <c r="T14">
        <v>1616.12</v>
      </c>
      <c r="U14" t="str">
        <v>APERTURADO POR EMPRESA</v>
      </c>
    </row>
    <row r="15" spans="1:21" x14ac:dyDescent="0.3">
      <c r="A15" vm="1">
        <v>46081</v>
      </c>
      <c r="B15" t="str">
        <v>WORMS 2</v>
      </c>
      <c r="C15" t="str">
        <v>prod23</v>
      </c>
      <c r="D15">
        <v>-18422382.879999999</v>
      </c>
      <c r="E15" t="str">
        <v>AG- C</v>
      </c>
      <c r="F15">
        <v>17.38</v>
      </c>
      <c r="G15">
        <v>740</v>
      </c>
      <c r="H15" t="str">
        <v>TN</v>
      </c>
      <c r="I15" t="str">
        <v>MATERIA PRIMA</v>
      </c>
      <c r="J15" t="str">
        <v>OPEX</v>
      </c>
      <c r="K15" t="str">
        <v>VARIABLE</v>
      </c>
      <c r="L15" t="str">
        <v>DIRECTO</v>
      </c>
      <c r="M15" vm="2">
        <v>0</v>
      </c>
      <c r="N15" t="str">
        <v>CC11</v>
      </c>
      <c r="O15" t="str">
        <v>gastos_produccion</v>
      </c>
      <c r="P15">
        <v>1</v>
      </c>
      <c r="Q15" t="str">
        <v>EXPORTACION</v>
      </c>
      <c r="R15">
        <v>1</v>
      </c>
      <c r="S15" s="8">
        <v>-18422382.879999999</v>
      </c>
      <c r="T15">
        <v>17.38</v>
      </c>
      <c r="U15" t="str">
        <v>APERTURADO POR EMPRESA</v>
      </c>
    </row>
    <row r="16" spans="1:21" x14ac:dyDescent="0.3">
      <c r="A16" vm="1">
        <v>46081</v>
      </c>
      <c r="B16" t="str">
        <v>ULTRAONIX SRL</v>
      </c>
      <c r="C16" t="str">
        <v>prod4</v>
      </c>
      <c r="D16">
        <v>-17799734.403000001</v>
      </c>
      <c r="E16" t="str">
        <v xml:space="preserve"> FUEL OIL </v>
      </c>
      <c r="F16">
        <v>27393.9</v>
      </c>
      <c r="G16">
        <v>649.77</v>
      </c>
      <c r="H16" t="str">
        <v>KG</v>
      </c>
      <c r="I16" t="str">
        <v>ENERGIA</v>
      </c>
      <c r="J16" t="str">
        <v>OPEX</v>
      </c>
      <c r="K16" t="str">
        <v>VARIABLE</v>
      </c>
      <c r="L16" t="str">
        <v>DIRECTO</v>
      </c>
      <c r="M16" vm="2">
        <v>0</v>
      </c>
      <c r="N16" t="str">
        <v>CC5</v>
      </c>
      <c r="O16" t="str">
        <v>gastos_produccion</v>
      </c>
      <c r="P16">
        <v>1</v>
      </c>
      <c r="Q16" t="str">
        <v>REACTORES</v>
      </c>
      <c r="R16">
        <v>1</v>
      </c>
      <c r="S16" s="8">
        <v>-17799734.403000001</v>
      </c>
      <c r="T16">
        <v>27393.9</v>
      </c>
      <c r="U16" t="str">
        <v>APERTURADO POR EMPRESA</v>
      </c>
    </row>
    <row r="17" spans="1:21" x14ac:dyDescent="0.3">
      <c r="A17" vm="1">
        <v>46081</v>
      </c>
      <c r="B17" t="str">
        <v>WORMS 1</v>
      </c>
      <c r="C17" t="str">
        <v>prod34</v>
      </c>
      <c r="D17">
        <v>-16472600</v>
      </c>
      <c r="E17" t="str">
        <v>EMULSION</v>
      </c>
      <c r="F17">
        <v>23</v>
      </c>
      <c r="G17">
        <v>500</v>
      </c>
      <c r="H17" t="str">
        <v>KG</v>
      </c>
      <c r="I17" t="str">
        <v>MATERIA PRIMA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CC6</v>
      </c>
      <c r="O17" t="str">
        <v>gastos_rrhh</v>
      </c>
      <c r="P17">
        <v>1</v>
      </c>
      <c r="Q17" t="str">
        <v>BACHAS</v>
      </c>
      <c r="R17">
        <v>1</v>
      </c>
      <c r="S17" s="8">
        <v>-16472600</v>
      </c>
      <c r="T17">
        <v>23</v>
      </c>
      <c r="U17" t="str">
        <v>APERTURADO POR EMPRESA</v>
      </c>
    </row>
    <row r="18" spans="1:21" x14ac:dyDescent="0.3">
      <c r="A18" vm="7">
        <v>46059</v>
      </c>
      <c r="B18" t="str">
        <v>Bca Distribuciones Sa</v>
      </c>
      <c r="C18" t="str">
        <v>FA-A 00001-00005780</v>
      </c>
      <c r="D18">
        <v>-11030401.380000001</v>
      </c>
      <c r="E18" t="str">
        <v>OC 0001-00004176: INVERSION
Proyecto 35
Bomba a pedido de Fernando T</v>
      </c>
      <c r="F18">
        <v>1</v>
      </c>
      <c r="G18">
        <v>9116034.1999999993</v>
      </c>
      <c r="H18" t="str">
        <v xml:space="preserve">UN </v>
      </c>
      <c r="I18" t="str">
        <v>INVERSION</v>
      </c>
      <c r="J18" t="str">
        <v>CAPEX</v>
      </c>
      <c r="K18" t="str">
        <v>VARIABLE</v>
      </c>
      <c r="L18" t="str">
        <v>DIRECTO</v>
      </c>
      <c r="M18" vm="2">
        <v>0</v>
      </c>
      <c r="N18" t="str">
        <v>CC6</v>
      </c>
      <c r="O18" t="str">
        <v>gastos_produccion</v>
      </c>
      <c r="P18">
        <v>1</v>
      </c>
      <c r="Q18" t="str">
        <v>BACHAS</v>
      </c>
      <c r="R18">
        <v>1</v>
      </c>
      <c r="S18" s="8">
        <v>-11030401.380000001</v>
      </c>
      <c r="T18">
        <v>1</v>
      </c>
      <c r="U18" t="str">
        <v>APERTURADO POR EMPRESA</v>
      </c>
    </row>
    <row r="19" spans="1:21" x14ac:dyDescent="0.3">
      <c r="A19" vm="1">
        <v>46081</v>
      </c>
      <c r="B19" t="str">
        <v>WORMS-RRHH</v>
      </c>
      <c r="C19" t="str">
        <v>ZIMMERMAN PABLO MAURICIO</v>
      </c>
      <c r="D19">
        <v>-10890280.277100001</v>
      </c>
      <c r="E19" t="str">
        <v>DIRECTOR</v>
      </c>
      <c r="F19">
        <v>1</v>
      </c>
      <c r="G19">
        <v>10890280.277121952</v>
      </c>
      <c r="H19" t="str">
        <v>#RRHH</v>
      </c>
      <c r="I19" t="str">
        <v>PERSONAL</v>
      </c>
      <c r="J19" t="str">
        <v>OPEX</v>
      </c>
      <c r="K19" vm="2">
        <v>0</v>
      </c>
      <c r="L19" vm="2">
        <v>0</v>
      </c>
      <c r="M19" vm="2">
        <v>0</v>
      </c>
      <c r="N19" t="str">
        <v>CC16</v>
      </c>
      <c r="O19" t="str">
        <v>gastos_produccion</v>
      </c>
      <c r="P19">
        <v>10</v>
      </c>
      <c r="Q19" t="str">
        <v>BACHAS, CEREAL Y POLVILLO, COMPOST Y FERTILIZANTES, DISPOSICION FINAL DE R. LIQUIDOS, DISPOSICION FINAL DE R. SOLIDOS, EXPORTACION, NFU, PILETAS, REACTORES, TIERRAS FILTRANTES</v>
      </c>
      <c r="R19">
        <v>1</v>
      </c>
      <c r="S19" s="8">
        <v>-10890280.277100001</v>
      </c>
      <c r="T19">
        <v>1</v>
      </c>
      <c r="U19" t="str">
        <v>APERTURADO POR EMPRESA</v>
      </c>
    </row>
    <row r="20" spans="1:21" x14ac:dyDescent="0.3">
      <c r="A20" vm="1">
        <v>46081</v>
      </c>
      <c r="B20" t="str">
        <v>WORMS-RRHH</v>
      </c>
      <c r="C20" t="str">
        <v>FERREYRA GRACES JORGE BENJAMIN</v>
      </c>
      <c r="D20">
        <v>-8861694.2654999997</v>
      </c>
      <c r="E20" t="str">
        <v>DIRECTOR</v>
      </c>
      <c r="F20">
        <v>1</v>
      </c>
      <c r="G20">
        <v>8861694.265521951</v>
      </c>
      <c r="H20" t="str">
        <v>#RRHH</v>
      </c>
      <c r="I20" t="str">
        <v>PERSONAL</v>
      </c>
      <c r="J20" t="str">
        <v>OPEX</v>
      </c>
      <c r="K20" vm="2">
        <v>0</v>
      </c>
      <c r="L20" vm="2">
        <v>0</v>
      </c>
      <c r="M20" vm="2">
        <v>0</v>
      </c>
      <c r="N20" t="str">
        <v>CC16</v>
      </c>
      <c r="O20" t="str">
        <v>gastos_produccion</v>
      </c>
      <c r="P20">
        <v>10</v>
      </c>
      <c r="Q20" t="str">
        <v>BACHAS, CEREAL Y POLVILLO, COMPOST Y FERTILIZANTES, DISPOSICION FINAL DE R. LIQUIDOS, DISPOSICION FINAL DE R. SOLIDOS, EXPORTACION, NFU, PILETAS, REACTORES, TIERRAS FILTRANTES</v>
      </c>
      <c r="R20">
        <v>1</v>
      </c>
      <c r="S20" s="8">
        <v>-8861694.2654999997</v>
      </c>
      <c r="T20">
        <v>1</v>
      </c>
      <c r="U20" t="str">
        <v>APERTURADO POR EMPRESA</v>
      </c>
    </row>
    <row r="21" spans="1:21" x14ac:dyDescent="0.3">
      <c r="A21" vm="8">
        <v>46072</v>
      </c>
      <c r="B21" t="str">
        <v>Cina, Dario Ruben</v>
      </c>
      <c r="C21" t="str">
        <v>FA-A 00002-00000007</v>
      </c>
      <c r="D21">
        <v>-7763698.7999999998</v>
      </c>
      <c r="E21" t="str">
        <v>INVERSION
Nunevo pozo de agua</v>
      </c>
      <c r="F21">
        <v>1</v>
      </c>
      <c r="G21">
        <v>6416280</v>
      </c>
      <c r="H21" t="str">
        <v xml:space="preserve">UN </v>
      </c>
      <c r="I21" t="str">
        <v>INVERSION</v>
      </c>
      <c r="J21" t="str">
        <v>CAPEX</v>
      </c>
      <c r="K21" t="str">
        <v>VARIABLE</v>
      </c>
      <c r="L21" t="str">
        <v>INDIRECTO</v>
      </c>
      <c r="M21" vm="2">
        <v>0</v>
      </c>
      <c r="N21" t="str">
        <v>CC3</v>
      </c>
      <c r="O21" t="str">
        <v>gastos_rrhh</v>
      </c>
      <c r="P21">
        <v>1</v>
      </c>
      <c r="Q21" t="str">
        <v>DISPOSICIÓN FINAL RESIDUOS LIQUIDOS</v>
      </c>
      <c r="R21">
        <v>1</v>
      </c>
      <c r="S21" s="8">
        <v>-7763698.7999999998</v>
      </c>
      <c r="T21">
        <v>1</v>
      </c>
      <c r="U21" t="str">
        <v>APERTURADO POR EMPRESA</v>
      </c>
    </row>
    <row r="22" spans="1:21" x14ac:dyDescent="0.3">
      <c r="A22" vm="1">
        <v>46081</v>
      </c>
      <c r="B22" t="str">
        <v>MARTINS, JOAQUIN</v>
      </c>
      <c r="C22" t="str">
        <v>prod8</v>
      </c>
      <c r="D22">
        <v>-7070374</v>
      </c>
      <c r="E22" t="str">
        <v xml:space="preserve"> GASOIL G3</v>
      </c>
      <c r="F22">
        <v>4031</v>
      </c>
      <c r="G22">
        <v>1754</v>
      </c>
      <c r="H22" t="str">
        <v>Lts</v>
      </c>
      <c r="I22" t="str">
        <v>ENERGIA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CC1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 s="8">
        <v>-7070374</v>
      </c>
      <c r="T22">
        <v>4031</v>
      </c>
      <c r="U22" t="str">
        <v>APERTURADO POR EMPRESA</v>
      </c>
    </row>
    <row r="23" spans="1:21" x14ac:dyDescent="0.3">
      <c r="A23" vm="1">
        <v>46081</v>
      </c>
      <c r="B23" t="str">
        <v>WORMS-RRHH</v>
      </c>
      <c r="C23" t="str">
        <v>PAGANI, PABLO ALFONSO</v>
      </c>
      <c r="D23">
        <v>-6116414.8510999996</v>
      </c>
      <c r="E23" t="str">
        <v>PRODUCCION</v>
      </c>
      <c r="F23">
        <v>1</v>
      </c>
      <c r="G23">
        <v>6116414.8511219509</v>
      </c>
      <c r="H23" t="str">
        <v>#RRHH</v>
      </c>
      <c r="I23" t="str">
        <v>PERSONAL</v>
      </c>
      <c r="J23" t="str">
        <v>OPEX</v>
      </c>
      <c r="K23" vm="2">
        <v>0</v>
      </c>
      <c r="L23" vm="2">
        <v>0</v>
      </c>
      <c r="M23" vm="2">
        <v>0</v>
      </c>
      <c r="N23" t="str">
        <v>CC28</v>
      </c>
      <c r="O23" t="str">
        <v>gastos_produccion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 s="8">
        <v>-6116414.8510999996</v>
      </c>
      <c r="T23">
        <v>1</v>
      </c>
      <c r="U23" t="str">
        <v>APERTURADO POR EMPRESA</v>
      </c>
    </row>
    <row r="24" spans="1:21" x14ac:dyDescent="0.3">
      <c r="A24" vm="1">
        <v>46081</v>
      </c>
      <c r="B24" t="str">
        <v>WORMS-RRHH</v>
      </c>
      <c r="C24" t="str">
        <v>MAZZALI CARLA JUDIT</v>
      </c>
      <c r="D24">
        <v>-6032968.3777000001</v>
      </c>
      <c r="E24" t="str">
        <v>ADMINISTRACION</v>
      </c>
      <c r="F24">
        <v>1</v>
      </c>
      <c r="G24">
        <v>6032968.3777335901</v>
      </c>
      <c r="H24" t="str">
        <v>#RRHH</v>
      </c>
      <c r="I24" t="str">
        <v>PERSONAL</v>
      </c>
      <c r="J24" t="str">
        <v>OPEX</v>
      </c>
      <c r="K24" vm="2">
        <v>0</v>
      </c>
      <c r="L24" vm="2">
        <v>0</v>
      </c>
      <c r="M24" vm="2">
        <v>0</v>
      </c>
      <c r="N24" t="str">
        <v>CC15</v>
      </c>
      <c r="O24" t="str">
        <v>gastos_rrhh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8">
        <v>-6032968.3777000001</v>
      </c>
      <c r="T24">
        <v>1</v>
      </c>
      <c r="U24" t="str">
        <v>APERTURADO POR EMPRESA</v>
      </c>
    </row>
    <row r="25" spans="1:21" x14ac:dyDescent="0.3">
      <c r="A25" vm="9">
        <v>46077</v>
      </c>
      <c r="B25" t="str">
        <v>Southcross Logistics  S.A real</v>
      </c>
      <c r="C25" t="str">
        <v>FA-A 00004-00037163</v>
      </c>
      <c r="D25">
        <v>-5693050</v>
      </c>
      <c r="E25" t="str">
        <v>SERVICIOS
flete terrestre</v>
      </c>
      <c r="F25">
        <v>5</v>
      </c>
      <c r="G25">
        <v>500000</v>
      </c>
      <c r="H25" t="str">
        <v xml:space="preserve">UN </v>
      </c>
      <c r="I25" t="str">
        <v>SERVICIOS</v>
      </c>
      <c r="J25" t="str">
        <v>OPEX</v>
      </c>
      <c r="K25" t="str">
        <v>VARIABLE</v>
      </c>
      <c r="L25" t="str">
        <v>DIRECTO</v>
      </c>
      <c r="M25" vm="2">
        <v>0</v>
      </c>
      <c r="N25" t="str">
        <v>CC11</v>
      </c>
      <c r="O25" t="str">
        <v>gastos_produccion</v>
      </c>
      <c r="P25">
        <v>1</v>
      </c>
      <c r="Q25" t="str">
        <v>EXPORTACION</v>
      </c>
      <c r="R25">
        <v>1</v>
      </c>
      <c r="S25" s="8">
        <v>-5693050</v>
      </c>
      <c r="T25">
        <v>5</v>
      </c>
      <c r="U25" t="str">
        <v>APERTURADO POR EMPRESA</v>
      </c>
    </row>
    <row r="26" spans="1:21" x14ac:dyDescent="0.3">
      <c r="A26" vm="8">
        <v>46072</v>
      </c>
      <c r="B26" t="str">
        <v>Mastrangelo Productos Electricos Sa</v>
      </c>
      <c r="C26" t="str">
        <v>FA-A 00015-00069801</v>
      </c>
      <c r="D26">
        <v>-5525707.96</v>
      </c>
      <c r="E26" t="str">
        <v xml:space="preserve">INVERSION
Proyecto 35
Pedido eléctrico </v>
      </c>
      <c r="F26">
        <v>1</v>
      </c>
      <c r="G26">
        <v>4566700.79</v>
      </c>
      <c r="H26" t="str">
        <v xml:space="preserve">UN </v>
      </c>
      <c r="I26" t="str">
        <v>INVERSION</v>
      </c>
      <c r="J26" t="str">
        <v>CAPEX</v>
      </c>
      <c r="K26" t="str">
        <v>VARIABLE</v>
      </c>
      <c r="L26" t="str">
        <v>DIRECTO</v>
      </c>
      <c r="M26" vm="2">
        <v>0</v>
      </c>
      <c r="N26" t="str">
        <v>CC6</v>
      </c>
      <c r="O26" t="str">
        <v>gastos_produccion</v>
      </c>
      <c r="P26">
        <v>1</v>
      </c>
      <c r="Q26" t="str">
        <v>BACHAS</v>
      </c>
      <c r="R26">
        <v>1</v>
      </c>
      <c r="S26" s="8">
        <v>-5525707.96</v>
      </c>
      <c r="T26">
        <v>1</v>
      </c>
      <c r="U26" t="str">
        <v>APERTURADO POR EMPRESA</v>
      </c>
    </row>
    <row r="27" spans="1:21" x14ac:dyDescent="0.3">
      <c r="A27" vm="1">
        <v>46081</v>
      </c>
      <c r="B27" t="str">
        <v>ULTRAONIX SRL</v>
      </c>
      <c r="C27" t="str">
        <v>prod5</v>
      </c>
      <c r="D27">
        <v>-5458221.7470000004</v>
      </c>
      <c r="E27" t="str">
        <v xml:space="preserve"> FUEL OIL </v>
      </c>
      <c r="F27">
        <v>8410.2029999999995</v>
      </c>
      <c r="G27">
        <v>649</v>
      </c>
      <c r="H27" t="str">
        <v>KG</v>
      </c>
      <c r="I27" t="str">
        <v>ENERGIA</v>
      </c>
      <c r="J27" t="str">
        <v>OPEX</v>
      </c>
      <c r="K27" t="str">
        <v>VARIABLE</v>
      </c>
      <c r="L27" t="str">
        <v>DIRECTO</v>
      </c>
      <c r="M27" vm="2">
        <v>0</v>
      </c>
      <c r="N27" t="str">
        <v>CC6</v>
      </c>
      <c r="O27" t="str">
        <v>gastos_produccion</v>
      </c>
      <c r="P27">
        <v>1</v>
      </c>
      <c r="Q27" t="str">
        <v>BACHAS</v>
      </c>
      <c r="R27">
        <v>1</v>
      </c>
      <c r="S27" s="8">
        <v>-5458221.7470000004</v>
      </c>
      <c r="T27">
        <v>8410.2029999999995</v>
      </c>
      <c r="U27" t="str">
        <v>APERTURADO POR EMPRESA</v>
      </c>
    </row>
    <row r="28" spans="1:21" x14ac:dyDescent="0.3">
      <c r="A28" vm="1">
        <v>46081</v>
      </c>
      <c r="B28" t="str">
        <v>IMPUESTOS</v>
      </c>
      <c r="C28" t="str">
        <v>imp2</v>
      </c>
      <c r="D28">
        <v>-5039229.71</v>
      </c>
      <c r="E28" t="str">
        <v>IMPUESTOS</v>
      </c>
      <c r="F28">
        <v>1</v>
      </c>
      <c r="G28">
        <v>5039229.71</v>
      </c>
      <c r="H28" t="str">
        <v xml:space="preserve">UN </v>
      </c>
      <c r="I28" t="str">
        <v>IMPUESTOS</v>
      </c>
      <c r="J28" t="str">
        <v>OPEX</v>
      </c>
      <c r="K28" t="str">
        <v>VARIABLE</v>
      </c>
      <c r="L28" t="str">
        <v>INDIRECTO</v>
      </c>
      <c r="M28" vm="2">
        <v>0</v>
      </c>
      <c r="N28" t="str">
        <v>CC1</v>
      </c>
      <c r="O28" t="str">
        <v>gastos_rrhh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 s="8">
        <v>-5039229.71</v>
      </c>
      <c r="T28">
        <v>1</v>
      </c>
      <c r="U28" t="str">
        <v>APERTURADO POR EMPRESA</v>
      </c>
    </row>
    <row r="29" spans="1:21" x14ac:dyDescent="0.3">
      <c r="A29" vm="1">
        <v>46081</v>
      </c>
      <c r="B29" t="str">
        <v>WORMS-RRHH</v>
      </c>
      <c r="C29" t="str">
        <v>DIAZ PABLO EMMANUEL</v>
      </c>
      <c r="D29">
        <v>-4660516.9825999998</v>
      </c>
      <c r="E29" t="str">
        <v>NFU</v>
      </c>
      <c r="F29">
        <v>1</v>
      </c>
      <c r="G29">
        <v>4660516.9826335898</v>
      </c>
      <c r="H29" t="str">
        <v>#RRHH</v>
      </c>
      <c r="I29" t="str">
        <v>PERSONAL</v>
      </c>
      <c r="J29" t="str">
        <v>OPEX</v>
      </c>
      <c r="K29" vm="2">
        <v>0</v>
      </c>
      <c r="L29" vm="2">
        <v>0</v>
      </c>
      <c r="M29" vm="2">
        <v>0</v>
      </c>
      <c r="N29" t="str">
        <v>CC7</v>
      </c>
      <c r="O29" t="str">
        <v>gastos_impuestos</v>
      </c>
      <c r="P29">
        <v>1</v>
      </c>
      <c r="Q29" t="str">
        <v>NFU</v>
      </c>
      <c r="R29">
        <v>1</v>
      </c>
      <c r="S29" s="8">
        <v>-4660516.9825999998</v>
      </c>
      <c r="T29">
        <v>1</v>
      </c>
      <c r="U29" t="str">
        <v>APERTURADO POR EMPRESA</v>
      </c>
    </row>
    <row r="30" spans="1:21" x14ac:dyDescent="0.3">
      <c r="A30" vm="1">
        <v>46081</v>
      </c>
      <c r="B30" t="str">
        <v>WORMS-RRHH</v>
      </c>
      <c r="C30" t="str">
        <v>CEBALLEZ, MARIA EUGENIA</v>
      </c>
      <c r="D30">
        <v>-4555960.8767999997</v>
      </c>
      <c r="E30" t="str">
        <v>PRODUCCION</v>
      </c>
      <c r="F30">
        <v>1</v>
      </c>
      <c r="G30">
        <v>4555960.8767735902</v>
      </c>
      <c r="H30" t="str">
        <v>#RRHH</v>
      </c>
      <c r="I30" t="str">
        <v>PERSONAL</v>
      </c>
      <c r="J30" t="str">
        <v>OPEX</v>
      </c>
      <c r="K30" vm="2">
        <v>0</v>
      </c>
      <c r="L30" vm="2">
        <v>0</v>
      </c>
      <c r="M30" vm="2">
        <v>0</v>
      </c>
      <c r="N30" t="str">
        <v>CC28</v>
      </c>
      <c r="O30" t="str">
        <v>gastos_produccion</v>
      </c>
      <c r="P30">
        <v>10</v>
      </c>
      <c r="Q30" t="str">
        <v>BACHAS, CEREAL &amp; POLVILLO, COMPOST &amp; FERTILIZANTES, DISPOSICIÓN FINAL RESIDUOS LIQUIDOS, DISPOSICIÓN FINAL RESIDUOS SOLIDOS, EXPORTACION, NFU, PILETAS, REACTORES, TIERRAS FILTRANTES</v>
      </c>
      <c r="R30">
        <v>1</v>
      </c>
      <c r="S30" s="8">
        <v>-4555960.8767999997</v>
      </c>
      <c r="T30">
        <v>1</v>
      </c>
      <c r="U30" t="str">
        <v>APERTURADO POR EMPRESA</v>
      </c>
    </row>
    <row r="31" spans="1:21" x14ac:dyDescent="0.3">
      <c r="A31" vm="1">
        <v>46081</v>
      </c>
      <c r="B31" t="str">
        <v>WORMS-RRHH</v>
      </c>
      <c r="C31" t="str">
        <v>TISCORNIA FERNANDO</v>
      </c>
      <c r="D31">
        <v>-4207865.3958000001</v>
      </c>
      <c r="E31" t="str">
        <v>DIRECTOR</v>
      </c>
      <c r="F31">
        <v>1</v>
      </c>
      <c r="G31">
        <v>4207865.3958219513</v>
      </c>
      <c r="H31" t="str">
        <v>#RRHH</v>
      </c>
      <c r="I31" t="str">
        <v>PERSONAL</v>
      </c>
      <c r="J31" t="str">
        <v>OPEX</v>
      </c>
      <c r="K31" vm="2">
        <v>0</v>
      </c>
      <c r="L31" vm="2">
        <v>0</v>
      </c>
      <c r="M31" vm="2">
        <v>0</v>
      </c>
      <c r="N31" t="str">
        <v>CC16</v>
      </c>
      <c r="O31" t="str">
        <v>gastos_produccion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8">
        <v>-4207865.3958000001</v>
      </c>
      <c r="T31">
        <v>1</v>
      </c>
      <c r="U31" t="str">
        <v>APERTURADO POR EMPRESA</v>
      </c>
    </row>
    <row r="32" spans="1:21" x14ac:dyDescent="0.3">
      <c r="A32" vm="1">
        <v>46081</v>
      </c>
      <c r="B32" t="str">
        <v>WORMS-RRHH</v>
      </c>
      <c r="C32" t="str">
        <v>LUQUE, ADRIAN</v>
      </c>
      <c r="D32">
        <v>-4107684.4304</v>
      </c>
      <c r="E32" t="str">
        <v>TALLER MECANICO</v>
      </c>
      <c r="F32">
        <v>1</v>
      </c>
      <c r="G32">
        <v>4107684.4303797474</v>
      </c>
      <c r="H32" t="str">
        <v>#RRHH</v>
      </c>
      <c r="I32" t="str">
        <v>PERSONAL</v>
      </c>
      <c r="J32" t="str">
        <v>OPEX</v>
      </c>
      <c r="K32" vm="2">
        <v>0</v>
      </c>
      <c r="L32" vm="2">
        <v>0</v>
      </c>
      <c r="M32" vm="2">
        <v>0</v>
      </c>
      <c r="N32" t="str">
        <v>CC23</v>
      </c>
      <c r="O32" t="str">
        <v>gastos_produccion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8">
        <v>-4107684.4304</v>
      </c>
      <c r="T32">
        <v>1</v>
      </c>
      <c r="U32" t="str">
        <v>APERTURADO POR EMPRESA</v>
      </c>
    </row>
    <row r="33" spans="1:21" x14ac:dyDescent="0.3">
      <c r="A33" vm="8">
        <v>46072</v>
      </c>
      <c r="B33" t="str">
        <v>Bordon, Carlos Roberto</v>
      </c>
      <c r="C33" t="str">
        <v>FA-C 00004-00000002</v>
      </c>
      <c r="D33">
        <v>-4000000</v>
      </c>
      <c r="E33" t="str">
        <v>INVERSION
trabajo varios</v>
      </c>
      <c r="F33">
        <v>1</v>
      </c>
      <c r="G33">
        <v>4000000</v>
      </c>
      <c r="H33" t="str">
        <v xml:space="preserve">UN </v>
      </c>
      <c r="I33" t="str">
        <v>INVERSION</v>
      </c>
      <c r="J33" t="str">
        <v>CAPEX</v>
      </c>
      <c r="K33" t="str">
        <v>VARIABLE</v>
      </c>
      <c r="L33" t="str">
        <v>INDIRECTO</v>
      </c>
      <c r="M33" vm="2">
        <v>0</v>
      </c>
      <c r="N33" t="str">
        <v>CC6</v>
      </c>
      <c r="O33" t="str">
        <v>gastos_rrhh</v>
      </c>
      <c r="P33">
        <v>1</v>
      </c>
      <c r="Q33" t="str">
        <v>BACHAS</v>
      </c>
      <c r="R33">
        <v>1</v>
      </c>
      <c r="S33" s="8">
        <v>-4000000</v>
      </c>
      <c r="T33">
        <v>1</v>
      </c>
      <c r="U33" t="str">
        <v>APERTURADO POR EMPRESA</v>
      </c>
    </row>
    <row r="34" spans="1:21" x14ac:dyDescent="0.3">
      <c r="A34" vm="1">
        <v>46081</v>
      </c>
      <c r="B34" t="str">
        <v>WORMS-RRHH</v>
      </c>
      <c r="C34" t="str">
        <v>HONORES ANDRES</v>
      </c>
      <c r="D34">
        <v>-3780940.6891000001</v>
      </c>
      <c r="E34" t="str">
        <v>REACTOR</v>
      </c>
      <c r="F34">
        <v>1</v>
      </c>
      <c r="G34">
        <v>3780940.6890735906</v>
      </c>
      <c r="H34" t="str">
        <v>#RRHH</v>
      </c>
      <c r="I34" t="str">
        <v>PERSONAL</v>
      </c>
      <c r="J34" t="str">
        <v>OPEX</v>
      </c>
      <c r="K34" vm="2">
        <v>0</v>
      </c>
      <c r="L34" vm="2">
        <v>0</v>
      </c>
      <c r="M34" vm="2">
        <v>0</v>
      </c>
      <c r="N34" t="str">
        <v>CC15</v>
      </c>
      <c r="O34" t="str">
        <v>gastos_rrhh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 s="8">
        <v>-3780940.6891000001</v>
      </c>
      <c r="T34">
        <v>1</v>
      </c>
      <c r="U34" t="str">
        <v>APERTURADO POR EMPRESA</v>
      </c>
    </row>
    <row r="35" spans="1:21" x14ac:dyDescent="0.3">
      <c r="A35" vm="1">
        <v>46081</v>
      </c>
      <c r="B35" t="str">
        <v>WORMS-RRHH</v>
      </c>
      <c r="C35" t="str">
        <v>PEREZ, MATIAS ROMAN</v>
      </c>
      <c r="D35">
        <v>-3671564.7894000001</v>
      </c>
      <c r="E35" t="str">
        <v>INTENDENCIA</v>
      </c>
      <c r="F35">
        <v>1</v>
      </c>
      <c r="G35">
        <v>3671564.78941359</v>
      </c>
      <c r="H35" t="str">
        <v>#RRHH</v>
      </c>
      <c r="I35" t="str">
        <v>PERSONAL</v>
      </c>
      <c r="J35" t="str">
        <v>OPEX</v>
      </c>
      <c r="K35" vm="2">
        <v>0</v>
      </c>
      <c r="L35" vm="2">
        <v>0</v>
      </c>
      <c r="M35" vm="2">
        <v>0</v>
      </c>
      <c r="N35" t="str">
        <v>CC27</v>
      </c>
      <c r="O35" t="str">
        <v>gastos_rrhh</v>
      </c>
      <c r="P35">
        <v>10</v>
      </c>
      <c r="Q35" t="str">
        <v>BACHAS, CEREAL Y POLVILLO, COMPOST Y FERTILIZANTES, DISPOSICION FINAL DE R. LIQUIDOS, DISPOSICION FINAL DE R. SOLIDOS, EXPORTACION, NFU, PILETAS, REACTORES, TIERRAS FILTRANTES</v>
      </c>
      <c r="R35">
        <v>1</v>
      </c>
      <c r="S35" s="8">
        <v>-3671564.7894000001</v>
      </c>
      <c r="T35">
        <v>1</v>
      </c>
      <c r="U35" t="str">
        <v>APERTURADO POR EMPRESA</v>
      </c>
    </row>
    <row r="36" spans="1:21" x14ac:dyDescent="0.3">
      <c r="A36" vm="4">
        <v>46056</v>
      </c>
      <c r="B36" t="str">
        <v>Exportdeniv Internacional Sa</v>
      </c>
      <c r="C36" t="str">
        <v>FA-A 00002-00000604</v>
      </c>
      <c r="D36">
        <v>-3455620.34</v>
      </c>
      <c r="E36" t="str">
        <v>OC 0001-00004507: SERVICIOS
Almacenaje cargas generales 1/26</v>
      </c>
      <c r="F36">
        <v>3969.24</v>
      </c>
      <c r="G36">
        <v>870.6</v>
      </c>
      <c r="H36" t="str">
        <v xml:space="preserve">UN </v>
      </c>
      <c r="I36" t="str">
        <v>SERVICIOS</v>
      </c>
      <c r="J36" t="str">
        <v>OPEX</v>
      </c>
      <c r="K36" t="str">
        <v>VARIABLE</v>
      </c>
      <c r="L36" t="str">
        <v>DIRECTO</v>
      </c>
      <c r="M36" vm="2">
        <v>0</v>
      </c>
      <c r="N36" t="str">
        <v>CC11</v>
      </c>
      <c r="O36" t="str">
        <v>gastos_produccion</v>
      </c>
      <c r="P36">
        <v>1</v>
      </c>
      <c r="Q36" t="str">
        <v>EXPORTACION</v>
      </c>
      <c r="R36">
        <v>1</v>
      </c>
      <c r="S36" s="8">
        <v>-3455620.34</v>
      </c>
      <c r="T36">
        <v>3969.24</v>
      </c>
      <c r="U36" t="str">
        <v>APERTURADO POR EMPRESA</v>
      </c>
    </row>
    <row r="37" spans="1:21" x14ac:dyDescent="0.3">
      <c r="A37" vm="1">
        <v>46081</v>
      </c>
      <c r="B37" t="str">
        <v>WORMS-RRHH</v>
      </c>
      <c r="C37" t="str">
        <v>LOPEZ CAMARGO BERLITZ, BEATRIZ</v>
      </c>
      <c r="D37">
        <v>-3415916.0836999998</v>
      </c>
      <c r="E37" t="str">
        <v>LABORATORIO</v>
      </c>
      <c r="F37">
        <v>1</v>
      </c>
      <c r="G37">
        <v>3415916.0836735903</v>
      </c>
      <c r="H37" t="str">
        <v>#RRHH</v>
      </c>
      <c r="I37" t="str">
        <v>PERSONAL</v>
      </c>
      <c r="J37" t="str">
        <v>OPEX</v>
      </c>
      <c r="K37" vm="2">
        <v>0</v>
      </c>
      <c r="L37" vm="2">
        <v>0</v>
      </c>
      <c r="M37" vm="2">
        <v>0</v>
      </c>
      <c r="N37" t="str">
        <v>CC17</v>
      </c>
      <c r="O37" t="str">
        <v>gastos_rrhh</v>
      </c>
      <c r="P37">
        <v>6</v>
      </c>
      <c r="Q37" t="str">
        <v>BACHAS, DISPOSICION FINAL DE R. LIQUIDOS, EXPORTACION, NFU, PILETAS, REACTORES</v>
      </c>
      <c r="R37">
        <v>1</v>
      </c>
      <c r="S37" s="8">
        <v>-3415916.0836999998</v>
      </c>
      <c r="T37">
        <v>1</v>
      </c>
      <c r="U37" t="str">
        <v>APERTURADO POR EMPRESA</v>
      </c>
    </row>
    <row r="38" spans="1:21" x14ac:dyDescent="0.3">
      <c r="A38" vm="1">
        <v>46081</v>
      </c>
      <c r="B38" t="str">
        <v>WORMS-RRHH</v>
      </c>
      <c r="C38" t="str">
        <v>PELUZZA, CLAUDIA</v>
      </c>
      <c r="D38">
        <v>-3387545.4304</v>
      </c>
      <c r="E38" t="str">
        <v>ADMINISTRACION</v>
      </c>
      <c r="F38">
        <v>1</v>
      </c>
      <c r="G38">
        <v>3387545.4303797469</v>
      </c>
      <c r="H38" t="str">
        <v>#RRHH</v>
      </c>
      <c r="I38" t="str">
        <v>PERSONAL</v>
      </c>
      <c r="J38" t="str">
        <v>OPEX</v>
      </c>
      <c r="K38" vm="2">
        <v>0</v>
      </c>
      <c r="L38" vm="2">
        <v>0</v>
      </c>
      <c r="M38" vm="2">
        <v>0</v>
      </c>
      <c r="N38" t="str">
        <v>CC15</v>
      </c>
      <c r="O38" t="str">
        <v>gastos_rrhh</v>
      </c>
      <c r="P38">
        <v>10</v>
      </c>
      <c r="Q38" t="str">
        <v>BACHAS, CEREAL Y POLVILLO, COMPOST Y FERTILIZANTES, DISPOSICION FINAL DE R. LIQUIDOS, DISPOSICION FINAL DE R. SOLIDOS, EXPORTACION, NFU, PILETAS, REACTORES, TIERRAS FILTRANTES</v>
      </c>
      <c r="R38">
        <v>1</v>
      </c>
      <c r="S38" s="8">
        <v>-3387545.4304</v>
      </c>
      <c r="T38">
        <v>1</v>
      </c>
      <c r="U38" t="str">
        <v>APERTURADO POR EMPRESA</v>
      </c>
    </row>
    <row r="39" spans="1:21" x14ac:dyDescent="0.3">
      <c r="A39" vm="1">
        <v>46081</v>
      </c>
      <c r="B39" t="str">
        <v>MARTINS, JOAQUIN</v>
      </c>
      <c r="C39" t="str">
        <v>prod10</v>
      </c>
      <c r="D39">
        <v>-3363750</v>
      </c>
      <c r="E39" t="str">
        <v xml:space="preserve"> NAFTA</v>
      </c>
      <c r="F39">
        <v>2250</v>
      </c>
      <c r="G39">
        <v>1495</v>
      </c>
      <c r="H39" t="str">
        <v>Lts</v>
      </c>
      <c r="I39" t="str">
        <v>ENERGIA</v>
      </c>
      <c r="J39" t="str">
        <v>OPEX</v>
      </c>
      <c r="K39" t="str">
        <v>VARIABLE</v>
      </c>
      <c r="L39" t="str">
        <v>DIRECTO</v>
      </c>
      <c r="M39" vm="2">
        <v>0</v>
      </c>
      <c r="N39" t="str">
        <v>CC4</v>
      </c>
      <c r="O39" t="str">
        <v>gastos_rrhh</v>
      </c>
      <c r="P39">
        <v>1</v>
      </c>
      <c r="Q39" t="str">
        <v>PILETAS</v>
      </c>
      <c r="R39">
        <v>1</v>
      </c>
      <c r="S39" s="8">
        <v>-3363750</v>
      </c>
      <c r="T39">
        <v>2250</v>
      </c>
      <c r="U39" t="str">
        <v>APERTURADO POR EMPRESA</v>
      </c>
    </row>
    <row r="40" spans="1:21" x14ac:dyDescent="0.3">
      <c r="A40" vm="1">
        <v>46081</v>
      </c>
      <c r="B40" t="str">
        <v>WORMS-RRHH</v>
      </c>
      <c r="C40" t="str">
        <v>CHIANEA ERWIN</v>
      </c>
      <c r="D40">
        <v>-3349666.3095999998</v>
      </c>
      <c r="E40" t="str">
        <v>PRODUCCION</v>
      </c>
      <c r="F40">
        <v>1</v>
      </c>
      <c r="G40">
        <v>3349666.3095735903</v>
      </c>
      <c r="H40" t="str">
        <v>#RRHH</v>
      </c>
      <c r="I40" t="str">
        <v>PERSONAL</v>
      </c>
      <c r="J40" t="str">
        <v>OPEX</v>
      </c>
      <c r="K40" vm="2">
        <v>0</v>
      </c>
      <c r="L40" vm="2">
        <v>0</v>
      </c>
      <c r="M40" vm="2">
        <v>0</v>
      </c>
      <c r="N40" t="str">
        <v>CC28</v>
      </c>
      <c r="O40" t="str">
        <v>gastos_rrhh</v>
      </c>
      <c r="P40">
        <v>10</v>
      </c>
      <c r="Q40" t="str">
        <v>BACHAS, CEREAL &amp; POLVILLO, COMPOST &amp; FERTILIZANTES, DISPOSICIÓN FINAL RESIDUOS LIQUIDOS, DISPOSICIÓN FINAL RESIDUOS SOLIDOS, EXPORTACION, NFU, PILETAS, REACTORES, TIERRAS FILTRANTES</v>
      </c>
      <c r="R40">
        <v>1</v>
      </c>
      <c r="S40" s="8">
        <v>-3349666.3095999998</v>
      </c>
      <c r="T40">
        <v>1</v>
      </c>
      <c r="U40" t="str">
        <v>APERTURADO POR EMPRESA</v>
      </c>
    </row>
    <row r="41" spans="1:21" x14ac:dyDescent="0.3">
      <c r="A41" vm="1">
        <v>46081</v>
      </c>
      <c r="B41" t="str">
        <v>WORMS-RRHH</v>
      </c>
      <c r="C41" t="str">
        <v>ISOLA, GIULIANA</v>
      </c>
      <c r="D41">
        <v>-3167989.9956999999</v>
      </c>
      <c r="E41" t="str">
        <v>ADMINISTRACION</v>
      </c>
      <c r="F41">
        <v>1</v>
      </c>
      <c r="G41">
        <v>3167989.99569359</v>
      </c>
      <c r="H41" t="str">
        <v>#RRHH</v>
      </c>
      <c r="I41" t="str">
        <v>PERSONAL</v>
      </c>
      <c r="J41" t="str">
        <v>OPEX</v>
      </c>
      <c r="K41" vm="2">
        <v>0</v>
      </c>
      <c r="L41" vm="2">
        <v>0</v>
      </c>
      <c r="M41" vm="2">
        <v>0</v>
      </c>
      <c r="N41" t="str">
        <v>CC15</v>
      </c>
      <c r="O41" t="str">
        <v>gastos_impuestos</v>
      </c>
      <c r="P41">
        <v>10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 s="8">
        <v>-3167989.9956999999</v>
      </c>
      <c r="T41">
        <v>1</v>
      </c>
      <c r="U41" t="str">
        <v>APERTURADO POR EMPRESA</v>
      </c>
    </row>
    <row r="42" spans="1:21" x14ac:dyDescent="0.3">
      <c r="A42" vm="1">
        <v>46081</v>
      </c>
      <c r="B42" t="str">
        <v>WORMS-RRHH</v>
      </c>
      <c r="C42" t="str">
        <v>CULOTA ANDRES</v>
      </c>
      <c r="D42">
        <v>-3102992.2573000002</v>
      </c>
      <c r="E42" t="str">
        <v>ADMINISTRACION</v>
      </c>
      <c r="F42">
        <v>1</v>
      </c>
      <c r="G42">
        <v>3102992.2572935899</v>
      </c>
      <c r="H42" t="str">
        <v>#RRHH</v>
      </c>
      <c r="I42" t="str">
        <v>PERSONAL</v>
      </c>
      <c r="J42" t="str">
        <v>OPEX</v>
      </c>
      <c r="K42" vm="2">
        <v>0</v>
      </c>
      <c r="L42" vm="2">
        <v>0</v>
      </c>
      <c r="M42" vm="2">
        <v>0</v>
      </c>
      <c r="N42" t="str">
        <v>CC15</v>
      </c>
      <c r="O42" t="str">
        <v>gastos_rrhh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 s="8">
        <v>-3102992.2573000002</v>
      </c>
      <c r="T42">
        <v>1</v>
      </c>
      <c r="U42" t="str">
        <v>APERTURADO POR EMPRESA</v>
      </c>
    </row>
    <row r="43" spans="1:21" x14ac:dyDescent="0.3">
      <c r="A43" vm="1">
        <v>46081</v>
      </c>
      <c r="B43" t="str">
        <v>WORMS-RRHH</v>
      </c>
      <c r="C43" t="str">
        <v>LARREY VANINA</v>
      </c>
      <c r="D43">
        <v>-3096266.9007000001</v>
      </c>
      <c r="E43" t="str">
        <v>PORTERIA</v>
      </c>
      <c r="F43">
        <v>1</v>
      </c>
      <c r="G43">
        <v>3096266.9006735897</v>
      </c>
      <c r="H43" t="str">
        <v>#RRHH</v>
      </c>
      <c r="I43" t="str">
        <v>PERSONAL</v>
      </c>
      <c r="J43" t="str">
        <v>OPEX</v>
      </c>
      <c r="K43" vm="2">
        <v>0</v>
      </c>
      <c r="L43" vm="2">
        <v>0</v>
      </c>
      <c r="M43" vm="2">
        <v>0</v>
      </c>
      <c r="N43" t="str">
        <v>CC22</v>
      </c>
      <c r="O43" t="str">
        <v>gastos_produccion</v>
      </c>
      <c r="P43">
        <v>7</v>
      </c>
      <c r="Q43" t="str">
        <v>BACHAS, COMPOST Y FERTILIZANTES, DISPOSICION FINAL DE R. LIQUIDOS, DISPOSICION FINAL DE R. SOLIDOS, EXPORTACION, NFU, REACTORES</v>
      </c>
      <c r="R43">
        <v>1</v>
      </c>
      <c r="S43" s="8">
        <v>-3096266.9007000001</v>
      </c>
      <c r="T43">
        <v>1</v>
      </c>
      <c r="U43" t="str">
        <v>APERTURADO POR EMPRESA</v>
      </c>
    </row>
    <row r="44" spans="1:21" x14ac:dyDescent="0.3">
      <c r="A44" vm="1">
        <v>46081</v>
      </c>
      <c r="B44" t="str">
        <v>WORMS-RRHH</v>
      </c>
      <c r="C44" t="str">
        <v>PETERS CORZO, JOSE LUIS</v>
      </c>
      <c r="D44">
        <v>-3091668.4021999999</v>
      </c>
      <c r="E44" t="str">
        <v>LABORATORIO</v>
      </c>
      <c r="F44">
        <v>1</v>
      </c>
      <c r="G44">
        <v>3091668.4022335899</v>
      </c>
      <c r="H44" t="str">
        <v>#RRHH</v>
      </c>
      <c r="I44" t="str">
        <v>PERSONAL</v>
      </c>
      <c r="J44" t="str">
        <v>OPEX</v>
      </c>
      <c r="K44" vm="2">
        <v>0</v>
      </c>
      <c r="L44" vm="2">
        <v>0</v>
      </c>
      <c r="M44" vm="2">
        <v>0</v>
      </c>
      <c r="N44" t="str">
        <v>CC17</v>
      </c>
      <c r="O44" t="str">
        <v>gastos_rrhh</v>
      </c>
      <c r="P44">
        <v>6</v>
      </c>
      <c r="Q44" t="str">
        <v>BACHAS, DISPOSICION FINAL DE R. LIQUIDOS, EXPORTACION, NFU, PILETAS, REACTORES</v>
      </c>
      <c r="R44">
        <v>1</v>
      </c>
      <c r="S44" s="8">
        <v>-3091668.4021999999</v>
      </c>
      <c r="T44">
        <v>1</v>
      </c>
      <c r="U44" t="str">
        <v>APERTURADO POR EMPRESA</v>
      </c>
    </row>
    <row r="45" spans="1:21" x14ac:dyDescent="0.3">
      <c r="A45" vm="10">
        <v>46057</v>
      </c>
      <c r="B45" t="str">
        <v>El Laboral Srl</v>
      </c>
      <c r="C45" t="str">
        <v>FA-A 00001-00009552</v>
      </c>
      <c r="D45">
        <v>-3091668.1</v>
      </c>
      <c r="E45" t="str">
        <v xml:space="preserve">OC 0001-00004006: PERSONAL
Indumentaria
Remeras, pantalón gorras  </v>
      </c>
      <c r="F45">
        <v>1</v>
      </c>
      <c r="G45">
        <v>2555097.6</v>
      </c>
      <c r="H45" t="str">
        <v xml:space="preserve">UN </v>
      </c>
      <c r="I45" t="str">
        <v>PERSONAL</v>
      </c>
      <c r="J45" t="str">
        <v>OPEX</v>
      </c>
      <c r="K45" t="str">
        <v>VARIABLE</v>
      </c>
      <c r="L45" t="str">
        <v>DIRECTO</v>
      </c>
      <c r="M45" vm="2">
        <v>0</v>
      </c>
      <c r="N45" t="str">
        <v>CC1</v>
      </c>
      <c r="O45" t="str">
        <v>gastos_rrhh</v>
      </c>
      <c r="P45">
        <v>10</v>
      </c>
      <c r="Q45" t="str">
        <v>BACHAS, CEREAL &amp; POLVILLO, COMPOST &amp; FERTILIZANTES, DISPOSICIÓN FINAL RESIDUOS LIQUIDOS, DISPOSICIÓN FINAL RESIDUOS SOLIDOS, EXPORTACION, NFU, PILETAS, REACTORES, TIERRAS FILTRANTES</v>
      </c>
      <c r="R45">
        <v>1</v>
      </c>
      <c r="S45" s="8">
        <v>-3091668.1</v>
      </c>
      <c r="T45">
        <v>1</v>
      </c>
      <c r="U45" t="str">
        <v>APERTURADO POR EMPRESA</v>
      </c>
    </row>
    <row r="46" spans="1:21" x14ac:dyDescent="0.3">
      <c r="A46" vm="11">
        <v>46071</v>
      </c>
      <c r="B46" t="str">
        <v>Epp Y Mas S.A.</v>
      </c>
      <c r="C46" t="str">
        <v>FA-A 00006-00019294</v>
      </c>
      <c r="D46">
        <v>-3059361.12</v>
      </c>
      <c r="E46" t="str">
        <v xml:space="preserve">HIGIENE Y SEGURIDAD
Elementos de protección personal </v>
      </c>
      <c r="F46">
        <v>1</v>
      </c>
      <c r="G46">
        <v>2528397.62</v>
      </c>
      <c r="H46" t="str">
        <v xml:space="preserve">UN </v>
      </c>
      <c r="I46" t="str">
        <v>HIGIENE Y SEGURIDAD</v>
      </c>
      <c r="J46" t="str">
        <v>OPEX</v>
      </c>
      <c r="K46" t="str">
        <v>VARIABLE</v>
      </c>
      <c r="L46" t="str">
        <v>DIRECTO</v>
      </c>
      <c r="M46" vm="2">
        <v>0</v>
      </c>
      <c r="N46" t="str">
        <v>CC1</v>
      </c>
      <c r="O46" t="str">
        <v>gastos_rrhh</v>
      </c>
      <c r="P46">
        <v>10</v>
      </c>
      <c r="Q46" t="str">
        <v>BACHAS, CEREAL &amp; POLVILLO, COMPOST &amp; FERTILIZANTES, DISPOSICIÓN FINAL RESIDUOS LIQUIDOS, DISPOSICIÓN FINAL RESIDUOS SOLIDOS, EXPORTACION, NFU, PILETAS, REACTORES, TIERRAS FILTRANTES</v>
      </c>
      <c r="R46">
        <v>1</v>
      </c>
      <c r="S46" s="8">
        <v>-3059361.12</v>
      </c>
      <c r="T46">
        <v>1</v>
      </c>
      <c r="U46" t="str">
        <v>APERTURADO POR EMPRESA</v>
      </c>
    </row>
    <row r="47" spans="1:21" x14ac:dyDescent="0.3">
      <c r="A47" vm="12">
        <v>46054</v>
      </c>
      <c r="B47" t="str">
        <v>Bustamante, Eduardo Maria(W)</v>
      </c>
      <c r="C47" t="str">
        <v>FA-A 00003-00000158</v>
      </c>
      <c r="D47">
        <v>-3025000</v>
      </c>
      <c r="E47" t="str">
        <v xml:space="preserve">OC 0001-00004493: HONORARIOS
Servicios jurídicos Prestados en la ciudad autónoma de buenos aires </v>
      </c>
      <c r="F47">
        <v>1</v>
      </c>
      <c r="G47">
        <v>2500000</v>
      </c>
      <c r="H47" t="str">
        <v xml:space="preserve">UN </v>
      </c>
      <c r="I47" t="str">
        <v>HONORARIOS</v>
      </c>
      <c r="J47" t="str">
        <v>OPEX</v>
      </c>
      <c r="K47" t="str">
        <v>VARIABLE</v>
      </c>
      <c r="L47" t="str">
        <v>INDIRECTO</v>
      </c>
      <c r="M47" vm="2">
        <v>0</v>
      </c>
      <c r="N47" t="str">
        <v>CC1</v>
      </c>
      <c r="O47" t="str">
        <v>gastos_rrhh</v>
      </c>
      <c r="P47">
        <v>10</v>
      </c>
      <c r="Q47" t="str">
        <v>BACHAS, CEREAL &amp; POLVILLO, COMPOST &amp; FERTILIZANTES, DISPOSICIÓN FINAL RESIDUOS LIQUIDOS, DISPOSICIÓN FINAL RESIDUOS SOLIDOS, EXPORTACION, NFU, PILETAS, REACTORES, TIERRAS FILTRANTES</v>
      </c>
      <c r="R47">
        <v>1</v>
      </c>
      <c r="S47" s="8">
        <v>-3025000</v>
      </c>
      <c r="T47">
        <v>1</v>
      </c>
      <c r="U47" t="str">
        <v>APERTURADO POR EMPRESA</v>
      </c>
    </row>
    <row r="48" spans="1:21" x14ac:dyDescent="0.3">
      <c r="A48" vm="1">
        <v>46081</v>
      </c>
      <c r="B48" t="str">
        <v>WORMS-RRHH</v>
      </c>
      <c r="C48" t="str">
        <v>BUSTAMANTE ULISES BENIGNO</v>
      </c>
      <c r="D48">
        <v>-2951310.1768</v>
      </c>
      <c r="E48" t="str">
        <v>PILETAS</v>
      </c>
      <c r="F48">
        <v>1</v>
      </c>
      <c r="G48">
        <v>2951310.176773591</v>
      </c>
      <c r="H48" t="str">
        <v>#RRHH</v>
      </c>
      <c r="I48" t="str">
        <v>PERSONAL</v>
      </c>
      <c r="J48" t="str">
        <v>OPEX</v>
      </c>
      <c r="K48" vm="2">
        <v>0</v>
      </c>
      <c r="L48" vm="2">
        <v>0</v>
      </c>
      <c r="M48" vm="2">
        <v>0</v>
      </c>
      <c r="N48" t="str">
        <v>CC4</v>
      </c>
      <c r="O48" t="str">
        <v>gastos_rrhh</v>
      </c>
      <c r="P48">
        <v>1</v>
      </c>
      <c r="Q48" t="str">
        <v>PILETAS</v>
      </c>
      <c r="R48">
        <v>1</v>
      </c>
      <c r="S48" s="8">
        <v>-2951310.1768</v>
      </c>
      <c r="T48">
        <v>1</v>
      </c>
      <c r="U48" t="str">
        <v>APERTURADO POR EMPRESA</v>
      </c>
    </row>
    <row r="49" spans="1:21" x14ac:dyDescent="0.3">
      <c r="A49" vm="5">
        <v>46055</v>
      </c>
      <c r="B49" t="str">
        <v>Acosta, Roberto Maximiliano</v>
      </c>
      <c r="C49" t="str">
        <v>FA-C 00001-00000674</v>
      </c>
      <c r="D49">
        <v>-2950000</v>
      </c>
      <c r="E49" t="str">
        <v xml:space="preserve">OC 0001-00004297: SERVICIOS
Servicio de limpieza enero 2026
</v>
      </c>
      <c r="F49">
        <v>1</v>
      </c>
      <c r="G49">
        <v>2950000</v>
      </c>
      <c r="H49" t="str">
        <v xml:space="preserve">UN </v>
      </c>
      <c r="I49" t="str">
        <v>SERVICIOS</v>
      </c>
      <c r="J49" t="str">
        <v>OPEX</v>
      </c>
      <c r="K49" t="str">
        <v>VARIABLE</v>
      </c>
      <c r="L49" t="str">
        <v>INDIRECTO</v>
      </c>
      <c r="M49" vm="2">
        <v>0</v>
      </c>
      <c r="N49" t="str">
        <v>CC1</v>
      </c>
      <c r="O49" t="str">
        <v>gastos_produccion</v>
      </c>
      <c r="P49">
        <v>10</v>
      </c>
      <c r="Q49" t="str">
        <v>BACHAS, CEREAL &amp; POLVILLO, COMPOST &amp; FERTILIZANTES, DISPOSICIÓN FINAL RESIDUOS LIQUIDOS, DISPOSICIÓN FINAL RESIDUOS SOLIDOS, EXPORTACION, NFU, PILETAS, REACTORES, TIERRAS FILTRANTES</v>
      </c>
      <c r="R49">
        <v>1</v>
      </c>
      <c r="S49" s="8">
        <v>-2950000</v>
      </c>
      <c r="T49">
        <v>1</v>
      </c>
      <c r="U49" t="str">
        <v>APERTURADO POR EMPRESA</v>
      </c>
    </row>
    <row r="50" spans="1:21" x14ac:dyDescent="0.3">
      <c r="A50" vm="5">
        <v>46055</v>
      </c>
      <c r="B50" t="str">
        <v>Gonzalez, Delia</v>
      </c>
      <c r="C50" t="str">
        <v>FA-C 00001-00000012</v>
      </c>
      <c r="D50">
        <v>-2950000</v>
      </c>
      <c r="E50" t="str">
        <v>OC 0001-00004298: SERVICIOS
Servicio de limpieza 
Enero 2026</v>
      </c>
      <c r="F50">
        <v>1</v>
      </c>
      <c r="G50">
        <v>2950000</v>
      </c>
      <c r="H50" t="str">
        <v xml:space="preserve">UN </v>
      </c>
      <c r="I50" t="str">
        <v>SERVICIOS</v>
      </c>
      <c r="J50" t="str">
        <v>OPEX</v>
      </c>
      <c r="K50" t="str">
        <v>VARIABLE</v>
      </c>
      <c r="L50" t="str">
        <v>INDIRECTO</v>
      </c>
      <c r="M50" vm="2">
        <v>0</v>
      </c>
      <c r="N50" t="str">
        <v>CC1</v>
      </c>
      <c r="O50" t="str">
        <v>gastos_produccion</v>
      </c>
      <c r="P50">
        <v>10</v>
      </c>
      <c r="Q50" t="str">
        <v>BACHAS, CEREAL &amp; POLVILLO, COMPOST &amp; FERTILIZANTES, DISPOSICIÓN FINAL RESIDUOS LIQUIDOS, DISPOSICIÓN FINAL RESIDUOS SOLIDOS, EXPORTACION, NFU, PILETAS, REACTORES, TIERRAS FILTRANTES</v>
      </c>
      <c r="R50">
        <v>1</v>
      </c>
      <c r="S50" s="8">
        <v>-2950000</v>
      </c>
      <c r="T50">
        <v>1</v>
      </c>
      <c r="U50" t="str">
        <v>APERTURADO POR EMPRESA</v>
      </c>
    </row>
    <row r="51" spans="1:21" x14ac:dyDescent="0.3">
      <c r="A51" vm="1">
        <v>46081</v>
      </c>
      <c r="B51" t="str">
        <v>TOTAL QUIMICA S.A.</v>
      </c>
      <c r="C51" t="str">
        <v>prod2</v>
      </c>
      <c r="D51">
        <v>-2928103.2</v>
      </c>
      <c r="E51" t="str">
        <v xml:space="preserve"> ACIDO SULFÚRICO 70/80</v>
      </c>
      <c r="F51">
        <v>7920</v>
      </c>
      <c r="G51">
        <v>369.71</v>
      </c>
      <c r="H51" t="str">
        <v>KG</v>
      </c>
      <c r="I51" t="str">
        <v>INSUMOS</v>
      </c>
      <c r="J51" t="str">
        <v>OPEX</v>
      </c>
      <c r="K51" t="str">
        <v>VARIABLE</v>
      </c>
      <c r="L51" t="str">
        <v>DIRECTO</v>
      </c>
      <c r="M51" vm="2">
        <v>0</v>
      </c>
      <c r="N51" t="str">
        <v>CC6</v>
      </c>
      <c r="O51" t="str">
        <v>gastos_rrhh</v>
      </c>
      <c r="P51">
        <v>1</v>
      </c>
      <c r="Q51" t="str">
        <v>BACHAS</v>
      </c>
      <c r="R51">
        <v>1</v>
      </c>
      <c r="S51" s="8">
        <v>-2928103.2</v>
      </c>
      <c r="T51">
        <v>7920</v>
      </c>
      <c r="U51" t="str">
        <v>APERTURADO POR EMPRESA</v>
      </c>
    </row>
    <row r="52" spans="1:21" x14ac:dyDescent="0.3">
      <c r="A52" vm="1">
        <v>46081</v>
      </c>
      <c r="B52" t="str">
        <v>WORMS-RRHH</v>
      </c>
      <c r="C52" t="str">
        <v>MONTENEGRO, GUSTAVO</v>
      </c>
      <c r="D52">
        <v>-2898353.6937000002</v>
      </c>
      <c r="E52" t="str">
        <v>INTENDENCIA</v>
      </c>
      <c r="F52">
        <v>1</v>
      </c>
      <c r="G52">
        <v>2898353.6937335897</v>
      </c>
      <c r="H52" t="str">
        <v>#RRHH</v>
      </c>
      <c r="I52" t="str">
        <v>PERSONAL</v>
      </c>
      <c r="J52" t="str">
        <v>OPEX</v>
      </c>
      <c r="K52" vm="2">
        <v>0</v>
      </c>
      <c r="L52" vm="2">
        <v>0</v>
      </c>
      <c r="M52" vm="2">
        <v>0</v>
      </c>
      <c r="N52" t="str">
        <v>CC27</v>
      </c>
      <c r="O52" t="str">
        <v>gastos_rrhh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 s="8">
        <v>-2898353.6937000002</v>
      </c>
      <c r="T52">
        <v>1</v>
      </c>
      <c r="U52" t="str">
        <v>APERTURADO POR EMPRESA</v>
      </c>
    </row>
    <row r="53" spans="1:21" x14ac:dyDescent="0.3">
      <c r="A53" vm="1">
        <v>46081</v>
      </c>
      <c r="B53" t="str">
        <v>TOTAL QUIMICA S.A.</v>
      </c>
      <c r="C53" t="str">
        <v>prod12</v>
      </c>
      <c r="D53">
        <v>-2871487.48</v>
      </c>
      <c r="E53" t="str">
        <v xml:space="preserve"> SODA CAUSTICA</v>
      </c>
      <c r="F53">
        <v>3116</v>
      </c>
      <c r="G53">
        <v>921.53</v>
      </c>
      <c r="H53" t="str">
        <v>KG</v>
      </c>
      <c r="I53" t="str">
        <v>INSUMOS</v>
      </c>
      <c r="J53" t="str">
        <v>OPEX</v>
      </c>
      <c r="K53" t="str">
        <v>VARIABLE</v>
      </c>
      <c r="L53" t="str">
        <v>DIRECTO</v>
      </c>
      <c r="M53" vm="2">
        <v>0</v>
      </c>
      <c r="N53" t="str">
        <v>CC5</v>
      </c>
      <c r="O53" t="str">
        <v>gastos_rrhh</v>
      </c>
      <c r="P53">
        <v>1</v>
      </c>
      <c r="Q53" t="str">
        <v>REACTORES</v>
      </c>
      <c r="R53">
        <v>1</v>
      </c>
      <c r="S53" s="8">
        <v>-2871487.48</v>
      </c>
      <c r="T53">
        <v>3116</v>
      </c>
      <c r="U53" t="str">
        <v>APERTURADO POR EMPRESA</v>
      </c>
    </row>
    <row r="54" spans="1:21" x14ac:dyDescent="0.3">
      <c r="A54" vm="13">
        <v>46061</v>
      </c>
      <c r="B54" t="str">
        <v>Zavalia Lagos, Marina</v>
      </c>
      <c r="C54" t="str">
        <v>FA-C 00002-00000085</v>
      </c>
      <c r="D54">
        <v>-2850000</v>
      </c>
      <c r="E54" t="str">
        <v>OC 0001-00004592: HONORARIOS
Servicios profesionales 
Tomas Bollini Enero 26</v>
      </c>
      <c r="F54">
        <v>1</v>
      </c>
      <c r="G54">
        <v>2850000</v>
      </c>
      <c r="H54" t="str">
        <v xml:space="preserve">UN </v>
      </c>
      <c r="I54" t="str">
        <v>HONORARIOS</v>
      </c>
      <c r="J54" t="str">
        <v>OPEX</v>
      </c>
      <c r="K54" t="str">
        <v>VARIABLE</v>
      </c>
      <c r="L54" t="str">
        <v>INDIRECTO</v>
      </c>
      <c r="M54" vm="2">
        <v>0</v>
      </c>
      <c r="N54" t="str">
        <v>CC1</v>
      </c>
      <c r="O54" t="str">
        <v>gastos_rrhh</v>
      </c>
      <c r="P54">
        <v>10</v>
      </c>
      <c r="Q54" t="str">
        <v>BACHAS, CEREAL &amp; POLVILLO, COMPOST &amp; FERTILIZANTES, DISPOSICIÓN FINAL RESIDUOS LIQUIDOS, DISPOSICIÓN FINAL RESIDUOS SOLIDOS, EXPORTACION, NFU, PILETAS, REACTORES, TIERRAS FILTRANTES</v>
      </c>
      <c r="R54">
        <v>1</v>
      </c>
      <c r="S54" s="8">
        <v>-2850000</v>
      </c>
      <c r="T54">
        <v>1</v>
      </c>
      <c r="U54" t="str">
        <v>APERTURADO POR EMPRESA</v>
      </c>
    </row>
    <row r="55" spans="1:21" x14ac:dyDescent="0.3">
      <c r="A55" vm="1">
        <v>46081</v>
      </c>
      <c r="B55" t="str">
        <v>WORMS-RRHH</v>
      </c>
      <c r="C55" t="str">
        <v>BARRERA, MAXIMILIANO ESEQUIEL</v>
      </c>
      <c r="D55">
        <v>-2792560.3418999999</v>
      </c>
      <c r="E55" t="str">
        <v>DISPOSICION FINAL DE R. LIQUIDOS</v>
      </c>
      <c r="F55">
        <v>1</v>
      </c>
      <c r="G55">
        <v>2792560.3419335904</v>
      </c>
      <c r="H55" t="str">
        <v>#RRHH</v>
      </c>
      <c r="I55" t="str">
        <v>PERSONAL</v>
      </c>
      <c r="J55" t="str">
        <v>OPEX</v>
      </c>
      <c r="K55" vm="2">
        <v>0</v>
      </c>
      <c r="L55" vm="2">
        <v>0</v>
      </c>
      <c r="M55" vm="2">
        <v>0</v>
      </c>
      <c r="N55" t="str">
        <v>CC25</v>
      </c>
      <c r="O55" t="str">
        <v>gastos_produccion</v>
      </c>
      <c r="P55">
        <v>2</v>
      </c>
      <c r="Q55" t="str">
        <v>DISPOSICION FINAL DE R. LIQUIDOS, EXPORTACION</v>
      </c>
      <c r="R55">
        <v>1</v>
      </c>
      <c r="S55" s="8">
        <v>-2792560.3418999999</v>
      </c>
      <c r="T55">
        <v>1</v>
      </c>
      <c r="U55" t="str">
        <v>APERTURADO POR EMPRESA</v>
      </c>
    </row>
    <row r="56" spans="1:21" x14ac:dyDescent="0.3">
      <c r="A56" vm="8">
        <v>46072</v>
      </c>
      <c r="B56" t="str">
        <v>Chirichigno, Mario Alejandro</v>
      </c>
      <c r="C56" t="str">
        <v>FA-C 00003-00000212</v>
      </c>
      <c r="D56">
        <v>-2727314</v>
      </c>
      <c r="E56" t="str">
        <v>INVERSION
etapa 2
proyecto 50</v>
      </c>
      <c r="F56">
        <v>1</v>
      </c>
      <c r="G56">
        <v>2727314</v>
      </c>
      <c r="H56" t="str">
        <v xml:space="preserve">UN </v>
      </c>
      <c r="I56" t="str">
        <v>INVERSION</v>
      </c>
      <c r="J56" t="str">
        <v>CAPEX</v>
      </c>
      <c r="K56" t="str">
        <v>VARIABLE</v>
      </c>
      <c r="L56" t="str">
        <v>INDIRECTO</v>
      </c>
      <c r="M56" vm="2">
        <v>0</v>
      </c>
      <c r="N56" t="str">
        <v>CC1</v>
      </c>
      <c r="O56" t="str">
        <v>gastos_produccion</v>
      </c>
      <c r="P56">
        <v>10</v>
      </c>
      <c r="Q56" t="str">
        <v>BACHAS, CEREAL &amp; POLVILLO, COMPOST &amp; FERTILIZANTES, DISPOSICIÓN FINAL RESIDUOS LIQUIDOS, DISPOSICIÓN FINAL RESIDUOS SOLIDOS, EXPORTACION, NFU, PILETAS, REACTORES, TIERRAS FILTRANTES</v>
      </c>
      <c r="R56">
        <v>1</v>
      </c>
      <c r="S56" s="8">
        <v>-2727314</v>
      </c>
      <c r="T56">
        <v>1</v>
      </c>
      <c r="U56" t="str">
        <v>APERTURADO POR EMPRESA</v>
      </c>
    </row>
    <row r="57" spans="1:21" x14ac:dyDescent="0.3">
      <c r="A57" vm="1">
        <v>46081</v>
      </c>
      <c r="B57" t="str">
        <v>WORMS-RRHH</v>
      </c>
      <c r="C57" t="str">
        <v>TULLIANI ROMINA</v>
      </c>
      <c r="D57">
        <v>-2652084.8821</v>
      </c>
      <c r="E57" t="str">
        <v>DISPOSICION FINAL DE R. LIQUIDOS</v>
      </c>
      <c r="F57">
        <v>1</v>
      </c>
      <c r="G57">
        <v>2652084.8820735896</v>
      </c>
      <c r="H57" t="str">
        <v>#RRHH</v>
      </c>
      <c r="I57" t="str">
        <v>PERSONAL</v>
      </c>
      <c r="J57" t="str">
        <v>OPEX</v>
      </c>
      <c r="K57" vm="2">
        <v>0</v>
      </c>
      <c r="L57" vm="2">
        <v>0</v>
      </c>
      <c r="M57" vm="2">
        <v>0</v>
      </c>
      <c r="N57" t="str">
        <v>CC25</v>
      </c>
      <c r="O57" t="str">
        <v>gastos_rrhh</v>
      </c>
      <c r="P57">
        <v>2</v>
      </c>
      <c r="Q57" t="str">
        <v>DISPOSICION FINAL DE R. LIQUIDOS, EXPORTACION</v>
      </c>
      <c r="R57">
        <v>1</v>
      </c>
      <c r="S57" s="8">
        <v>-2652084.8821</v>
      </c>
      <c r="T57">
        <v>1</v>
      </c>
      <c r="U57" t="str">
        <v>APERTURADO POR EMPRESA</v>
      </c>
    </row>
    <row r="58" spans="1:21" x14ac:dyDescent="0.3">
      <c r="A58" vm="1">
        <v>46081</v>
      </c>
      <c r="B58" t="str">
        <v>WORMS-RRHH</v>
      </c>
      <c r="C58" t="str">
        <v>PARDEL, MAURO</v>
      </c>
      <c r="D58">
        <v>-2629398.3793000001</v>
      </c>
      <c r="E58" t="str">
        <v>PORTERIA</v>
      </c>
      <c r="F58">
        <v>1</v>
      </c>
      <c r="G58">
        <v>2629398.37925359</v>
      </c>
      <c r="H58" t="str">
        <v>#RRHH</v>
      </c>
      <c r="I58" t="str">
        <v>PERSONAL</v>
      </c>
      <c r="J58" t="str">
        <v>OPEX</v>
      </c>
      <c r="K58" vm="2">
        <v>0</v>
      </c>
      <c r="L58" vm="2">
        <v>0</v>
      </c>
      <c r="M58" vm="2">
        <v>0</v>
      </c>
      <c r="N58" t="str">
        <v>CC22</v>
      </c>
      <c r="O58" t="str">
        <v>gastos_rrhh</v>
      </c>
      <c r="P58">
        <v>7</v>
      </c>
      <c r="Q58" t="str">
        <v>BACHAS, COMPOST Y FERTILIZANTES, DISPOSICION FINAL DE R. LIQUIDOS, DISPOSICION FINAL DE R. SOLIDOS, EXPORTACION, NFU, REACTORES</v>
      </c>
      <c r="R58">
        <v>1</v>
      </c>
      <c r="S58" s="8">
        <v>-2629398.3793000001</v>
      </c>
      <c r="T58">
        <v>1</v>
      </c>
      <c r="U58" t="str">
        <v>APERTURADO POR EMPRESA</v>
      </c>
    </row>
    <row r="59" spans="1:21" x14ac:dyDescent="0.3">
      <c r="A59" vm="1">
        <v>46081</v>
      </c>
      <c r="B59" t="str">
        <v>WORMS-RRHH</v>
      </c>
      <c r="C59" t="str">
        <v>DI PAOLO ANDREA ANALI</v>
      </c>
      <c r="D59">
        <v>-2603553.3509999998</v>
      </c>
      <c r="E59" t="str">
        <v>ADMINISTRACION</v>
      </c>
      <c r="F59">
        <v>1</v>
      </c>
      <c r="G59">
        <v>2603553.3509735903</v>
      </c>
      <c r="H59" t="str">
        <v>#RRHH</v>
      </c>
      <c r="I59" t="str">
        <v>PERSONAL</v>
      </c>
      <c r="J59" t="str">
        <v>OPEX</v>
      </c>
      <c r="K59" vm="2">
        <v>0</v>
      </c>
      <c r="L59" vm="2">
        <v>0</v>
      </c>
      <c r="M59" vm="2">
        <v>0</v>
      </c>
      <c r="N59" t="str">
        <v>CC15</v>
      </c>
      <c r="O59" t="str">
        <v>gastos_produccion</v>
      </c>
      <c r="P59">
        <v>10</v>
      </c>
      <c r="Q59" t="str">
        <v>BACHAS, CEREAL Y POLVILLO, COMPOST Y FERTILIZANTES, DISPOSICION FINAL DE R. LIQUIDOS, DISPOSICION FINAL DE R. SOLIDOS, EXPORTACION, NFU, PILETAS, REACTORES, TIERRAS FILTRANTES</v>
      </c>
      <c r="R59">
        <v>1</v>
      </c>
      <c r="S59" s="8">
        <v>-2603553.3509999998</v>
      </c>
      <c r="T59">
        <v>1</v>
      </c>
      <c r="U59" t="str">
        <v>APERTURADO POR EMPRESA</v>
      </c>
    </row>
    <row r="60" spans="1:21" x14ac:dyDescent="0.3">
      <c r="A60" vm="1">
        <v>46081</v>
      </c>
      <c r="B60" t="str">
        <v>WORMS-RRHH</v>
      </c>
      <c r="C60" t="str">
        <v>LOPEZ, AGUSTÍN ALBERTO</v>
      </c>
      <c r="D60">
        <v>-2599197.3316000002</v>
      </c>
      <c r="E60" t="str">
        <v>PORTERIA</v>
      </c>
      <c r="F60">
        <v>1</v>
      </c>
      <c r="G60">
        <v>2599197.33155359</v>
      </c>
      <c r="H60" t="str">
        <v>#RRHH</v>
      </c>
      <c r="I60" t="str">
        <v>PERSONAL</v>
      </c>
      <c r="J60" t="str">
        <v>OPEX</v>
      </c>
      <c r="K60" vm="2">
        <v>0</v>
      </c>
      <c r="L60" vm="2">
        <v>0</v>
      </c>
      <c r="M60" vm="2">
        <v>0</v>
      </c>
      <c r="N60" t="str">
        <v>CC22</v>
      </c>
      <c r="O60" t="str">
        <v>gastos_rrhh</v>
      </c>
      <c r="P60">
        <v>7</v>
      </c>
      <c r="Q60" t="str">
        <v>BACHAS, COMPOST Y FERTILIZANTES, DISPOSICION FINAL DE R. LIQUIDOS, DISPOSICION FINAL DE R. SOLIDOS, EXPORTACION, NFU, REACTORES</v>
      </c>
      <c r="R60">
        <v>1</v>
      </c>
      <c r="S60" s="8">
        <v>-2599197.3316000002</v>
      </c>
      <c r="T60">
        <v>1</v>
      </c>
      <c r="U60" t="str">
        <v>APERTURADO POR EMPRESA</v>
      </c>
    </row>
    <row r="61" spans="1:21" x14ac:dyDescent="0.3">
      <c r="A61" vm="1">
        <v>46081</v>
      </c>
      <c r="B61" t="str">
        <v>WORMS-RRHH</v>
      </c>
      <c r="C61" t="str">
        <v>MAIDANA, JOSE RAMON</v>
      </c>
      <c r="D61">
        <v>-2416515.0120999999</v>
      </c>
      <c r="E61" t="str">
        <v>INTENDENCIA</v>
      </c>
      <c r="F61">
        <v>1</v>
      </c>
      <c r="G61">
        <v>2416515.0121335899</v>
      </c>
      <c r="H61" t="str">
        <v>#RRHH</v>
      </c>
      <c r="I61" t="str">
        <v>PERSONAL</v>
      </c>
      <c r="J61" t="str">
        <v>OPEX</v>
      </c>
      <c r="K61" vm="2">
        <v>0</v>
      </c>
      <c r="L61" vm="2">
        <v>0</v>
      </c>
      <c r="M61" vm="2">
        <v>0</v>
      </c>
      <c r="N61" t="str">
        <v>CC27</v>
      </c>
      <c r="O61" t="str">
        <v>gastos_rrhh</v>
      </c>
      <c r="P61">
        <v>10</v>
      </c>
      <c r="Q61" t="str">
        <v>BACHAS, CEREAL Y POLVILLO, COMPOST Y FERTILIZANTES, DISPOSICION FINAL DE R. LIQUIDOS, DISPOSICION FINAL DE R. SOLIDOS, EXPORTACION, NFU, PILETAS, REACTORES, TIERRAS FILTRANTES</v>
      </c>
      <c r="R61">
        <v>1</v>
      </c>
      <c r="S61" s="8">
        <v>-2416515.0120999999</v>
      </c>
      <c r="T61">
        <v>1</v>
      </c>
      <c r="U61" t="str">
        <v>APERTURADO POR EMPRESA</v>
      </c>
    </row>
    <row r="62" spans="1:21" x14ac:dyDescent="0.3">
      <c r="A62" vm="1">
        <v>46081</v>
      </c>
      <c r="B62" t="str">
        <v>WORMS-RRHH</v>
      </c>
      <c r="C62" t="str">
        <v>LOPEZ JESUS</v>
      </c>
      <c r="D62">
        <v>-2394868.4076999999</v>
      </c>
      <c r="E62" t="str">
        <v>LOGISTICA</v>
      </c>
      <c r="F62">
        <v>1</v>
      </c>
      <c r="G62">
        <v>2394868.4077335899</v>
      </c>
      <c r="H62" t="str">
        <v>#RRHH</v>
      </c>
      <c r="I62" t="str">
        <v>PERSONAL</v>
      </c>
      <c r="J62" t="str">
        <v>OPEX</v>
      </c>
      <c r="K62" vm="2">
        <v>0</v>
      </c>
      <c r="L62" vm="2">
        <v>0</v>
      </c>
      <c r="M62" vm="2">
        <v>0</v>
      </c>
      <c r="N62" t="str">
        <v>CC18</v>
      </c>
      <c r="O62" t="str">
        <v>gastos_rrhh</v>
      </c>
      <c r="P62">
        <v>5</v>
      </c>
      <c r="Q62" t="str">
        <v>DISPOSICION FINAL DE R. SOLIDOS, EXPORTACION, NFU, PILETAS, REACTORES</v>
      </c>
      <c r="R62">
        <v>1</v>
      </c>
      <c r="S62" s="8">
        <v>-2394868.4076999999</v>
      </c>
      <c r="T62">
        <v>1</v>
      </c>
      <c r="U62" t="str">
        <v>APERTURADO POR EMPRESA</v>
      </c>
    </row>
    <row r="63" spans="1:21" x14ac:dyDescent="0.3">
      <c r="A63" vm="1">
        <v>46081</v>
      </c>
      <c r="B63" t="str">
        <v>WORMS-RRHH</v>
      </c>
      <c r="C63" t="str">
        <v>BUSTAMANTE, GUSTAVO GASTON</v>
      </c>
      <c r="D63">
        <v>-2366793.4295999999</v>
      </c>
      <c r="E63" t="str">
        <v>DISPOSICION FINAL DE R. LIQUIDOS</v>
      </c>
      <c r="F63">
        <v>1</v>
      </c>
      <c r="G63">
        <v>2366793.4296135898</v>
      </c>
      <c r="H63" t="str">
        <v>#RRHH</v>
      </c>
      <c r="I63" t="str">
        <v>PERSONAL</v>
      </c>
      <c r="J63" t="str">
        <v>OPEX</v>
      </c>
      <c r="K63" vm="2">
        <v>0</v>
      </c>
      <c r="L63" vm="2">
        <v>0</v>
      </c>
      <c r="M63" vm="2">
        <v>0</v>
      </c>
      <c r="N63" t="str">
        <v>CC25</v>
      </c>
      <c r="O63" t="str">
        <v>gastos_rrhh</v>
      </c>
      <c r="P63">
        <v>2</v>
      </c>
      <c r="Q63" t="str">
        <v>DISPOSICION FINAL DE R. LIQUIDOS, EXPORTACION</v>
      </c>
      <c r="R63">
        <v>1</v>
      </c>
      <c r="S63" s="8">
        <v>-2366793.4295999999</v>
      </c>
      <c r="T63">
        <v>1</v>
      </c>
      <c r="U63" t="str">
        <v>APERTURADO POR EMPRESA</v>
      </c>
    </row>
    <row r="64" spans="1:21" x14ac:dyDescent="0.3">
      <c r="A64" vm="6">
        <v>46063</v>
      </c>
      <c r="B64" t="str">
        <v>Mil Propiedades Srl</v>
      </c>
      <c r="C64" t="str">
        <v>FA-A 00001-00000734</v>
      </c>
      <c r="D64">
        <v>-2359500</v>
      </c>
      <c r="E64" t="str">
        <v xml:space="preserve">SERVICIOS
alquiler Mod STD C/AA Sauce Viejo Desde 16/02 al 15/03 
Baradero 07/02 al 06/03
Coronda 11/02 al 10/03
Timbues 14/02 al 13/03
</v>
      </c>
      <c r="F64">
        <v>4</v>
      </c>
      <c r="G64">
        <v>390000</v>
      </c>
      <c r="H64" t="str">
        <v xml:space="preserve">UN </v>
      </c>
      <c r="I64" t="str">
        <v>SERVICIOS</v>
      </c>
      <c r="J64" t="str">
        <v>OPEX</v>
      </c>
      <c r="K64" t="str">
        <v>VARIABLE</v>
      </c>
      <c r="L64" t="str">
        <v>INDIRECTO</v>
      </c>
      <c r="M64" vm="2">
        <v>0</v>
      </c>
      <c r="N64" t="str">
        <v>CC7</v>
      </c>
      <c r="O64" t="str">
        <v>gastos_produccion</v>
      </c>
      <c r="P64">
        <v>1</v>
      </c>
      <c r="Q64" t="str">
        <v>NFU</v>
      </c>
      <c r="R64">
        <v>1</v>
      </c>
      <c r="S64" s="8">
        <v>-2359500</v>
      </c>
      <c r="T64">
        <v>4</v>
      </c>
      <c r="U64" t="str">
        <v>APERTURADO POR EMPRESA</v>
      </c>
    </row>
    <row r="65" spans="1:21" x14ac:dyDescent="0.3">
      <c r="A65" vm="6">
        <v>46063</v>
      </c>
      <c r="B65" t="str">
        <v>Servitubos S.R.L.</v>
      </c>
      <c r="C65" t="str">
        <v>FA-A 00005-00015672</v>
      </c>
      <c r="D65">
        <v>-2348640.37</v>
      </c>
      <c r="E65" t="str">
        <v>OC 0001-00004633: INVERSION
T.Pvc.san.clot.160x3,2z4m</v>
      </c>
      <c r="F65">
        <v>70</v>
      </c>
      <c r="G65">
        <v>27728.93</v>
      </c>
      <c r="H65" t="str">
        <v xml:space="preserve">UN </v>
      </c>
      <c r="I65" t="str">
        <v>INVERSION</v>
      </c>
      <c r="J65" t="str">
        <v>CAPEX</v>
      </c>
      <c r="K65" t="str">
        <v>VARIABLE</v>
      </c>
      <c r="L65" t="str">
        <v>INDIRECTO</v>
      </c>
      <c r="M65" vm="2">
        <v>0</v>
      </c>
      <c r="N65" t="str">
        <v>CC3</v>
      </c>
      <c r="O65" t="str">
        <v>gastos_rrhh</v>
      </c>
      <c r="P65">
        <v>1</v>
      </c>
      <c r="Q65" t="str">
        <v>DISPOSICIÓN FINAL RESIDUOS LIQUIDOS</v>
      </c>
      <c r="R65">
        <v>1</v>
      </c>
      <c r="S65" s="8">
        <v>-2348640.37</v>
      </c>
      <c r="T65">
        <v>70</v>
      </c>
      <c r="U65" t="str">
        <v>APERTURADO POR EMPRESA</v>
      </c>
    </row>
    <row r="66" spans="1:21" x14ac:dyDescent="0.3">
      <c r="A66" vm="1">
        <v>46081</v>
      </c>
      <c r="B66" t="str">
        <v>WORMS-RRHH</v>
      </c>
      <c r="C66" t="str">
        <v>BRAVO FRANCISCO NICOLAS</v>
      </c>
      <c r="D66">
        <v>-2339355.3379000002</v>
      </c>
      <c r="E66" t="str">
        <v>DISPOSICION FINAL DE R. LIQUIDOS</v>
      </c>
      <c r="F66">
        <v>1</v>
      </c>
      <c r="G66">
        <v>2339355.3378735897</v>
      </c>
      <c r="H66" t="str">
        <v>#RRHH</v>
      </c>
      <c r="I66" t="str">
        <v>PERSONAL</v>
      </c>
      <c r="J66" t="str">
        <v>OPEX</v>
      </c>
      <c r="K66" vm="2">
        <v>0</v>
      </c>
      <c r="L66" vm="2">
        <v>0</v>
      </c>
      <c r="M66" vm="2">
        <v>0</v>
      </c>
      <c r="N66" t="str">
        <v>CC25</v>
      </c>
      <c r="O66" t="str">
        <v>gastos_produccion</v>
      </c>
      <c r="P66">
        <v>2</v>
      </c>
      <c r="Q66" t="str">
        <v>DISPOSICION FINAL DE R. LIQUIDOS, EXPORTACION</v>
      </c>
      <c r="R66">
        <v>1</v>
      </c>
      <c r="S66" s="8">
        <v>-2339355.3379000002</v>
      </c>
      <c r="T66">
        <v>1</v>
      </c>
      <c r="U66" t="str">
        <v>APERTURADO POR EMPRESA</v>
      </c>
    </row>
    <row r="67" spans="1:21" x14ac:dyDescent="0.3">
      <c r="A67" vm="1">
        <v>46081</v>
      </c>
      <c r="B67" t="str">
        <v>WORMS-RRHH</v>
      </c>
      <c r="C67" t="str">
        <v>ENRIQUEZ, MAXIMO GUSTAVO</v>
      </c>
      <c r="D67">
        <v>-2318520.1834999998</v>
      </c>
      <c r="E67" t="str">
        <v>DISPOSICION FINAL DE R. LIQUIDOS</v>
      </c>
      <c r="F67">
        <v>1</v>
      </c>
      <c r="G67">
        <v>2318520.1834535897</v>
      </c>
      <c r="H67" t="str">
        <v>#RRHH</v>
      </c>
      <c r="I67" t="str">
        <v>PERSONAL</v>
      </c>
      <c r="J67" t="str">
        <v>OPEX</v>
      </c>
      <c r="K67" vm="2">
        <v>0</v>
      </c>
      <c r="L67" vm="2">
        <v>0</v>
      </c>
      <c r="M67" vm="2">
        <v>0</v>
      </c>
      <c r="N67" t="str">
        <v>CC25</v>
      </c>
      <c r="O67" t="str">
        <v>gastos_produccion</v>
      </c>
      <c r="P67">
        <v>2</v>
      </c>
      <c r="Q67" t="str">
        <v>DISPOSICION FINAL DE R. LIQUIDOS, EXPORTACION</v>
      </c>
      <c r="R67">
        <v>1</v>
      </c>
      <c r="S67" s="8">
        <v>-2318520.1834999998</v>
      </c>
      <c r="T67">
        <v>1</v>
      </c>
      <c r="U67" t="str">
        <v>APERTURADO POR EMPRESA</v>
      </c>
    </row>
    <row r="68" spans="1:21" x14ac:dyDescent="0.3">
      <c r="A68" vm="1">
        <v>46081</v>
      </c>
      <c r="B68" t="str">
        <v>WORMS-RRHH</v>
      </c>
      <c r="C68" t="str">
        <v>PANZANELLA, EDUARDO JAVIER</v>
      </c>
      <c r="D68">
        <v>-2316608.0606999998</v>
      </c>
      <c r="E68" t="str">
        <v>PORTERIA</v>
      </c>
      <c r="F68">
        <v>1</v>
      </c>
      <c r="G68">
        <v>2316608.0607135901</v>
      </c>
      <c r="H68" t="str">
        <v>#RRHH</v>
      </c>
      <c r="I68" t="str">
        <v>PERSONAL</v>
      </c>
      <c r="J68" t="str">
        <v>OPEX</v>
      </c>
      <c r="K68" vm="2">
        <v>0</v>
      </c>
      <c r="L68" vm="2">
        <v>0</v>
      </c>
      <c r="M68" vm="2">
        <v>0</v>
      </c>
      <c r="N68" t="str">
        <v>CC22</v>
      </c>
      <c r="O68" t="str">
        <v>gastos_rrhh</v>
      </c>
      <c r="P68">
        <v>7</v>
      </c>
      <c r="Q68" t="str">
        <v>BACHAS, COMPOST Y FERTILIZANTES, DISPOSICION FINAL DE R. LIQUIDOS, DISPOSICION FINAL DE R. SOLIDOS, EXPORTACION, NFU, REACTORES</v>
      </c>
      <c r="R68">
        <v>1</v>
      </c>
      <c r="S68" s="8">
        <v>-2316608.0606999998</v>
      </c>
      <c r="T68">
        <v>1</v>
      </c>
      <c r="U68" t="str">
        <v>APERTURADO POR EMPRESA</v>
      </c>
    </row>
    <row r="69" spans="1:21" x14ac:dyDescent="0.3">
      <c r="A69" vm="1">
        <v>46081</v>
      </c>
      <c r="B69" t="str">
        <v>WORMS-RRHH</v>
      </c>
      <c r="C69" t="str">
        <v>NUÑEZ ALAN OSVALDO</v>
      </c>
      <c r="D69">
        <v>-2289443.1682000002</v>
      </c>
      <c r="E69" t="str">
        <v>PILETAS</v>
      </c>
      <c r="F69">
        <v>1</v>
      </c>
      <c r="G69">
        <v>2289443.1681935894</v>
      </c>
      <c r="H69" t="str">
        <v>#RRHH</v>
      </c>
      <c r="I69" t="str">
        <v>PERSONAL</v>
      </c>
      <c r="J69" t="str">
        <v>OPEX</v>
      </c>
      <c r="K69" vm="2">
        <v>0</v>
      </c>
      <c r="L69" vm="2">
        <v>0</v>
      </c>
      <c r="M69" vm="2">
        <v>0</v>
      </c>
      <c r="N69" t="str">
        <v>CC4</v>
      </c>
      <c r="O69" t="str">
        <v>gastos_rrhh</v>
      </c>
      <c r="P69">
        <v>1</v>
      </c>
      <c r="Q69" t="str">
        <v>PILETAS</v>
      </c>
      <c r="R69">
        <v>1</v>
      </c>
      <c r="S69" s="8">
        <v>-2289443.1682000002</v>
      </c>
      <c r="T69">
        <v>1</v>
      </c>
      <c r="U69" t="str">
        <v>APERTURADO POR EMPRESA</v>
      </c>
    </row>
    <row r="70" spans="1:21" x14ac:dyDescent="0.3">
      <c r="A70" vm="1">
        <v>46081</v>
      </c>
      <c r="B70" t="str">
        <v>WORMS-RRHH</v>
      </c>
      <c r="C70" t="str">
        <v>ACOSTA JORGE SEBASTIAN</v>
      </c>
      <c r="D70">
        <v>-2242802.4731999999</v>
      </c>
      <c r="E70" t="str">
        <v>BACHAS</v>
      </c>
      <c r="F70">
        <v>1</v>
      </c>
      <c r="G70">
        <v>2242802.4731535898</v>
      </c>
      <c r="H70" t="str">
        <v>#RRHH</v>
      </c>
      <c r="I70" t="str">
        <v>PERSONAL</v>
      </c>
      <c r="J70" t="str">
        <v>OPEX</v>
      </c>
      <c r="K70" vm="2">
        <v>0</v>
      </c>
      <c r="L70" vm="2">
        <v>0</v>
      </c>
      <c r="M70" vm="2">
        <v>0</v>
      </c>
      <c r="N70" t="str">
        <v>CC6</v>
      </c>
      <c r="O70" t="str">
        <v>gastos_rrhh</v>
      </c>
      <c r="P70">
        <v>1</v>
      </c>
      <c r="Q70" t="str">
        <v>BACHAS</v>
      </c>
      <c r="R70">
        <v>1</v>
      </c>
      <c r="S70" s="8">
        <v>-2242802.4731999999</v>
      </c>
      <c r="T70">
        <v>1</v>
      </c>
      <c r="U70" t="str">
        <v>APERTURADO POR EMPRESA</v>
      </c>
    </row>
    <row r="71" spans="1:21" x14ac:dyDescent="0.3">
      <c r="A71" vm="5">
        <v>46055</v>
      </c>
      <c r="B71" t="str">
        <v>Adhoc S.A.(W)</v>
      </c>
      <c r="C71" t="str">
        <v>FA-A 00003-00021368</v>
      </c>
      <c r="D71">
        <v>-2212671.46</v>
      </c>
      <c r="E71" t="str">
        <v>OC 0001-00003852: SERVICIOS
Sistema contable</v>
      </c>
      <c r="F71">
        <v>1</v>
      </c>
      <c r="G71">
        <v>1828654.1</v>
      </c>
      <c r="H71" t="str">
        <v xml:space="preserve">UN </v>
      </c>
      <c r="I71" t="str">
        <v>SERVICIOS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CC1</v>
      </c>
      <c r="O71" t="str">
        <v>gastos_rrhh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 s="8">
        <v>-2212671.46</v>
      </c>
      <c r="T71">
        <v>1</v>
      </c>
      <c r="U71" t="str">
        <v>APERTURADO POR EMPRESA</v>
      </c>
    </row>
    <row r="72" spans="1:21" x14ac:dyDescent="0.3">
      <c r="A72" vm="1">
        <v>46081</v>
      </c>
      <c r="B72" t="str">
        <v>WORMS-RRHH</v>
      </c>
      <c r="C72" t="str">
        <v>RODRIGUEZ, HORACIO</v>
      </c>
      <c r="D72">
        <v>-2197552.3445000001</v>
      </c>
      <c r="E72" t="str">
        <v>TALLER MECANICO</v>
      </c>
      <c r="F72">
        <v>1</v>
      </c>
      <c r="G72">
        <v>2197552.3445335897</v>
      </c>
      <c r="H72" t="str">
        <v>#RRHH</v>
      </c>
      <c r="I72" t="str">
        <v>PERSONAL</v>
      </c>
      <c r="J72" t="str">
        <v>OPEX</v>
      </c>
      <c r="K72" vm="2">
        <v>0</v>
      </c>
      <c r="L72" vm="2">
        <v>0</v>
      </c>
      <c r="M72" vm="2">
        <v>0</v>
      </c>
      <c r="N72" t="str">
        <v>CC23</v>
      </c>
      <c r="O72" t="str">
        <v>gastos_rrhh</v>
      </c>
      <c r="P72">
        <v>10</v>
      </c>
      <c r="Q72" t="str">
        <v>BACHAS, CEREAL Y POLVILLO, COMPOST Y FERTILIZANTES, DISPOSICION FINAL DE R. LIQUIDOS, DISPOSICION FINAL DE R. SOLIDOS, EXPORTACION, NFU, PILETAS, REACTORES, TIERRAS FILTRANTES</v>
      </c>
      <c r="R72">
        <v>1</v>
      </c>
      <c r="S72" s="8">
        <v>-2197552.3445000001</v>
      </c>
      <c r="T72">
        <v>1</v>
      </c>
      <c r="U72" t="str">
        <v>APERTURADO POR EMPRESA</v>
      </c>
    </row>
    <row r="73" spans="1:21" x14ac:dyDescent="0.3">
      <c r="A73" vm="1">
        <v>46081</v>
      </c>
      <c r="B73" t="str">
        <v>WORMS-RRHH</v>
      </c>
      <c r="C73" t="str">
        <v>PACHECO MAURICIO</v>
      </c>
      <c r="D73">
        <v>-2184449.2204</v>
      </c>
      <c r="E73" t="str">
        <v>VIGILANCIA</v>
      </c>
      <c r="F73">
        <v>1</v>
      </c>
      <c r="G73">
        <v>2184449.22043359</v>
      </c>
      <c r="H73" t="str">
        <v>#RRHH</v>
      </c>
      <c r="I73" t="str">
        <v>PERSONAL</v>
      </c>
      <c r="J73" t="str">
        <v>OPEX</v>
      </c>
      <c r="K73" vm="2">
        <v>0</v>
      </c>
      <c r="L73" vm="2">
        <v>0</v>
      </c>
      <c r="M73" vm="2">
        <v>0</v>
      </c>
      <c r="N73" t="str">
        <v>CC29</v>
      </c>
      <c r="O73" t="str">
        <v>gastos_produccion</v>
      </c>
      <c r="P73">
        <v>10</v>
      </c>
      <c r="Q73" t="str">
        <v>BACHAS, CEREAL Y POLVILLO, COMPOST Y FERTILIZANTES, DISPOSICION FINAL DE R. LIQUIDOS, DISPOSICION FINAL DE R. SOLIDOS, EXPORTACION, NFU, PILETAS, REACTORES, TIERRAS FILTRANTES</v>
      </c>
      <c r="R73">
        <v>1</v>
      </c>
      <c r="S73" s="8">
        <v>-2184449.2204</v>
      </c>
      <c r="T73">
        <v>1</v>
      </c>
      <c r="U73" t="str">
        <v>APERTURADO POR EMPRESA</v>
      </c>
    </row>
    <row r="74" spans="1:21" x14ac:dyDescent="0.3">
      <c r="A74" vm="1">
        <v>46081</v>
      </c>
      <c r="B74" t="str">
        <v>WORMS-RRHH</v>
      </c>
      <c r="C74" t="str">
        <v>ALVAREZ ALEJANDRO</v>
      </c>
      <c r="D74">
        <v>-2183724.4663</v>
      </c>
      <c r="E74" t="str">
        <v>PILETAS</v>
      </c>
      <c r="F74">
        <v>1</v>
      </c>
      <c r="G74">
        <v>2183724.4663335895</v>
      </c>
      <c r="H74" t="str">
        <v>#RRHH</v>
      </c>
      <c r="I74" t="str">
        <v>PERSONAL</v>
      </c>
      <c r="J74" t="str">
        <v>OPEX</v>
      </c>
      <c r="K74" vm="2">
        <v>0</v>
      </c>
      <c r="L74" vm="2">
        <v>0</v>
      </c>
      <c r="M74" vm="2">
        <v>0</v>
      </c>
      <c r="N74" t="str">
        <v>CC4</v>
      </c>
      <c r="O74" t="str">
        <v>gastos_rrhh</v>
      </c>
      <c r="P74">
        <v>1</v>
      </c>
      <c r="Q74" t="str">
        <v>PILETAS</v>
      </c>
      <c r="R74">
        <v>1</v>
      </c>
      <c r="S74" s="8">
        <v>-2183724.4663</v>
      </c>
      <c r="T74">
        <v>1</v>
      </c>
      <c r="U74" t="str">
        <v>APERTURADO POR EMPRESA</v>
      </c>
    </row>
    <row r="75" spans="1:21" x14ac:dyDescent="0.3">
      <c r="A75" vm="1">
        <v>46081</v>
      </c>
      <c r="B75" t="str">
        <v>WORMS-RRHH</v>
      </c>
      <c r="C75" t="str">
        <v>RODRIGUEZ, AYRTON</v>
      </c>
      <c r="D75">
        <v>-2171482.7349999999</v>
      </c>
      <c r="E75" t="str">
        <v>DISPOSICION FINAL DE R. LIQUIDOS</v>
      </c>
      <c r="F75">
        <v>1</v>
      </c>
      <c r="G75">
        <v>2171482.7349535897</v>
      </c>
      <c r="H75" t="str">
        <v>#RRHH</v>
      </c>
      <c r="I75" t="str">
        <v>PERSONAL</v>
      </c>
      <c r="J75" t="str">
        <v>OPEX</v>
      </c>
      <c r="K75" vm="2">
        <v>0</v>
      </c>
      <c r="L75" vm="2">
        <v>0</v>
      </c>
      <c r="M75" vm="2">
        <v>0</v>
      </c>
      <c r="N75" t="str">
        <v>CC25</v>
      </c>
      <c r="O75" t="str">
        <v>gastos_rrhh</v>
      </c>
      <c r="P75">
        <v>2</v>
      </c>
      <c r="Q75" t="str">
        <v>DISPOSICION FINAL DE R. LIQUIDOS, EXPORTACION</v>
      </c>
      <c r="R75">
        <v>1</v>
      </c>
      <c r="S75" s="8">
        <v>-2171482.7349999999</v>
      </c>
      <c r="T75">
        <v>1</v>
      </c>
      <c r="U75" t="str">
        <v>APERTURADO POR EMPRESA</v>
      </c>
    </row>
    <row r="76" spans="1:21" x14ac:dyDescent="0.3">
      <c r="A76" vm="1">
        <v>46081</v>
      </c>
      <c r="B76" t="str">
        <v>WORMS-RRHH</v>
      </c>
      <c r="C76" t="str">
        <v>ALTAMIRANO, GUSTAVO</v>
      </c>
      <c r="D76">
        <v>-2164958.4656000002</v>
      </c>
      <c r="E76" t="str">
        <v>NFU</v>
      </c>
      <c r="F76">
        <v>1</v>
      </c>
      <c r="G76">
        <v>2164958.4655535896</v>
      </c>
      <c r="H76" t="str">
        <v>#RRHH</v>
      </c>
      <c r="I76" t="str">
        <v>PERSONAL</v>
      </c>
      <c r="J76" t="str">
        <v>OPEX</v>
      </c>
      <c r="K76" vm="2">
        <v>0</v>
      </c>
      <c r="L76" vm="2">
        <v>0</v>
      </c>
      <c r="M76" vm="2">
        <v>0</v>
      </c>
      <c r="N76" t="str">
        <v>CC7</v>
      </c>
      <c r="O76" t="str">
        <v>gastos_rrhh</v>
      </c>
      <c r="P76">
        <v>1</v>
      </c>
      <c r="Q76" t="str">
        <v>NFU</v>
      </c>
      <c r="R76">
        <v>1</v>
      </c>
      <c r="S76" s="8">
        <v>-2164958.4656000002</v>
      </c>
      <c r="T76">
        <v>1</v>
      </c>
      <c r="U76" t="str">
        <v>APERTURADO POR EMPRESA</v>
      </c>
    </row>
    <row r="77" spans="1:21" x14ac:dyDescent="0.3">
      <c r="A77" vm="1">
        <v>46081</v>
      </c>
      <c r="B77" t="str">
        <v>WORMS-RRHH</v>
      </c>
      <c r="C77" t="str">
        <v>PORCU, MIGUEL ANGEL</v>
      </c>
      <c r="D77">
        <v>-2153887.4709000001</v>
      </c>
      <c r="E77" t="str">
        <v>PILETAS</v>
      </c>
      <c r="F77">
        <v>1</v>
      </c>
      <c r="G77">
        <v>2153887.4708735896</v>
      </c>
      <c r="H77" t="str">
        <v>#RRHH</v>
      </c>
      <c r="I77" t="str">
        <v>PERSONAL</v>
      </c>
      <c r="J77" t="str">
        <v>OPEX</v>
      </c>
      <c r="K77" vm="2">
        <v>0</v>
      </c>
      <c r="L77" vm="2">
        <v>0</v>
      </c>
      <c r="M77" vm="2">
        <v>0</v>
      </c>
      <c r="N77" t="str">
        <v>CC4</v>
      </c>
      <c r="O77" t="str">
        <v>gastos_rrhh</v>
      </c>
      <c r="P77">
        <v>1</v>
      </c>
      <c r="Q77" t="str">
        <v>PILETAS</v>
      </c>
      <c r="R77">
        <v>1</v>
      </c>
      <c r="S77" s="8">
        <v>-2153887.4709000001</v>
      </c>
      <c r="T77">
        <v>1</v>
      </c>
      <c r="U77" t="str">
        <v>APERTURADO POR EMPRESA</v>
      </c>
    </row>
    <row r="78" spans="1:21" x14ac:dyDescent="0.3">
      <c r="A78" vm="1">
        <v>46081</v>
      </c>
      <c r="B78" t="str">
        <v>WORMS-RRHH</v>
      </c>
      <c r="C78" t="str">
        <v>GOMEZ, FRANCO JAVIER</v>
      </c>
      <c r="D78">
        <v>-2140538.3980999999</v>
      </c>
      <c r="E78" t="str">
        <v>DISPOSICION FINAL DE R. LIQUIDOS</v>
      </c>
      <c r="F78">
        <v>1</v>
      </c>
      <c r="G78">
        <v>2140538.3981135902</v>
      </c>
      <c r="H78" t="str">
        <v>#RRHH</v>
      </c>
      <c r="I78" t="str">
        <v>PERSONAL</v>
      </c>
      <c r="J78" t="str">
        <v>OPEX</v>
      </c>
      <c r="K78" vm="2">
        <v>0</v>
      </c>
      <c r="L78" vm="2">
        <v>0</v>
      </c>
      <c r="M78" vm="2">
        <v>0</v>
      </c>
      <c r="N78" t="str">
        <v>CC25</v>
      </c>
      <c r="O78" t="str">
        <v>gastos_rrhh</v>
      </c>
      <c r="P78">
        <v>2</v>
      </c>
      <c r="Q78" t="str">
        <v>DISPOSICION FINAL DE R. LIQUIDOS, EXPORTACION</v>
      </c>
      <c r="R78">
        <v>1</v>
      </c>
      <c r="S78" s="8">
        <v>-2140538.3980999999</v>
      </c>
      <c r="T78">
        <v>1</v>
      </c>
      <c r="U78" t="str">
        <v>APERTURADO POR EMPRESA</v>
      </c>
    </row>
    <row r="79" spans="1:21" x14ac:dyDescent="0.3">
      <c r="A79" vm="1">
        <v>46081</v>
      </c>
      <c r="B79" t="str">
        <v>WORMS-RRHH</v>
      </c>
      <c r="C79" t="str">
        <v>PETERS DIAZ, RAMÓN RICARDO</v>
      </c>
      <c r="D79">
        <v>-2081874.696</v>
      </c>
      <c r="E79" t="str">
        <v>LABORATORIO</v>
      </c>
      <c r="F79">
        <v>1</v>
      </c>
      <c r="G79">
        <v>2081874.6959735896</v>
      </c>
      <c r="H79" t="str">
        <v>#RRHH</v>
      </c>
      <c r="I79" t="str">
        <v>PERSONAL</v>
      </c>
      <c r="J79" t="str">
        <v>OPEX</v>
      </c>
      <c r="K79" vm="2">
        <v>0</v>
      </c>
      <c r="L79" vm="2">
        <v>0</v>
      </c>
      <c r="M79" vm="2">
        <v>0</v>
      </c>
      <c r="N79" t="str">
        <v>CC17</v>
      </c>
      <c r="O79" t="str">
        <v>gastos_produccion</v>
      </c>
      <c r="P79">
        <v>6</v>
      </c>
      <c r="Q79" t="str">
        <v>BACHAS, DISPOSICION FINAL DE R. LIQUIDOS, EXPORTACION, NFU, PILETAS, REACTORES</v>
      </c>
      <c r="R79">
        <v>1</v>
      </c>
      <c r="S79" s="8">
        <v>-2081874.696</v>
      </c>
      <c r="T79">
        <v>1</v>
      </c>
      <c r="U79" t="str">
        <v>APERTURADO POR EMPRESA</v>
      </c>
    </row>
    <row r="80" spans="1:21" x14ac:dyDescent="0.3">
      <c r="A80" vm="1">
        <v>46081</v>
      </c>
      <c r="B80" t="str">
        <v>WORMS-RRHH</v>
      </c>
      <c r="C80" t="str">
        <v>DE AVELENDA VALENTIN</v>
      </c>
      <c r="D80">
        <v>-2057254.3633000001</v>
      </c>
      <c r="E80" t="str">
        <v>DISPOSICION FINAL DE R. LIQUIDOS</v>
      </c>
      <c r="F80">
        <v>1</v>
      </c>
      <c r="G80">
        <v>2057254.3633335901</v>
      </c>
      <c r="H80" t="str">
        <v>#RRHH</v>
      </c>
      <c r="I80" t="str">
        <v>PERSONAL</v>
      </c>
      <c r="J80" t="str">
        <v>OPEX</v>
      </c>
      <c r="K80" vm="2">
        <v>0</v>
      </c>
      <c r="L80" vm="2">
        <v>0</v>
      </c>
      <c r="M80" vm="2">
        <v>0</v>
      </c>
      <c r="N80" t="str">
        <v>CC25</v>
      </c>
      <c r="O80" t="str">
        <v>gastos_rrhh</v>
      </c>
      <c r="P80">
        <v>2</v>
      </c>
      <c r="Q80" t="str">
        <v>DISPOSICION FINAL DE R. LIQUIDOS, EXPORTACION</v>
      </c>
      <c r="R80">
        <v>1</v>
      </c>
      <c r="S80" s="8">
        <v>-2057254.3633000001</v>
      </c>
      <c r="T80">
        <v>1</v>
      </c>
      <c r="U80" t="str">
        <v>APERTURADO POR EMPRESA</v>
      </c>
    </row>
    <row r="81" spans="1:21" x14ac:dyDescent="0.3">
      <c r="A81" vm="1">
        <v>46081</v>
      </c>
      <c r="B81" t="str">
        <v>WORMS-RRHH</v>
      </c>
      <c r="C81" t="str">
        <v>MATTAROLO EDITH</v>
      </c>
      <c r="D81">
        <v>-2056682.6845</v>
      </c>
      <c r="E81" t="str">
        <v>PORTERIA</v>
      </c>
      <c r="F81">
        <v>1</v>
      </c>
      <c r="G81">
        <v>2056682.6844535896</v>
      </c>
      <c r="H81" t="str">
        <v>#RRHH</v>
      </c>
      <c r="I81" t="str">
        <v>PERSONAL</v>
      </c>
      <c r="J81" t="str">
        <v>OPEX</v>
      </c>
      <c r="K81" vm="2">
        <v>0</v>
      </c>
      <c r="L81" vm="2">
        <v>0</v>
      </c>
      <c r="M81" vm="2">
        <v>0</v>
      </c>
      <c r="N81" t="str">
        <v>CC22</v>
      </c>
      <c r="O81" t="str">
        <v>gastos_rrhh</v>
      </c>
      <c r="P81">
        <v>7</v>
      </c>
      <c r="Q81" t="str">
        <v>BACHAS, COMPOST Y FERTILIZANTES, DISPOSICION FINAL DE R. LIQUIDOS, DISPOSICION FINAL DE R. SOLIDOS, EXPORTACION, NFU, REACTORES</v>
      </c>
      <c r="R81">
        <v>1</v>
      </c>
      <c r="S81" s="8">
        <v>-2056682.6845</v>
      </c>
      <c r="T81">
        <v>1</v>
      </c>
      <c r="U81" t="str">
        <v>APERTURADO POR EMPRESA</v>
      </c>
    </row>
    <row r="82" spans="1:21" x14ac:dyDescent="0.3">
      <c r="A82" vm="1">
        <v>46081</v>
      </c>
      <c r="B82" t="str">
        <v>WORMS-RRHH</v>
      </c>
      <c r="C82" t="str">
        <v>ALVAREZ IVAN DARIO</v>
      </c>
      <c r="D82">
        <v>-2041933.4742999999</v>
      </c>
      <c r="E82" t="str">
        <v>ADMINISTRACION</v>
      </c>
      <c r="F82">
        <v>1</v>
      </c>
      <c r="G82">
        <v>2041933.4743135895</v>
      </c>
      <c r="H82" t="str">
        <v>#RRHH</v>
      </c>
      <c r="I82" t="str">
        <v>PERSONAL</v>
      </c>
      <c r="J82" t="str">
        <v>OPEX</v>
      </c>
      <c r="K82" vm="2">
        <v>0</v>
      </c>
      <c r="L82" vm="2">
        <v>0</v>
      </c>
      <c r="M82" vm="2">
        <v>0</v>
      </c>
      <c r="N82" t="str">
        <v>CC15</v>
      </c>
      <c r="O82" t="str">
        <v>gastos_rrhh</v>
      </c>
      <c r="P82">
        <v>10</v>
      </c>
      <c r="Q82" t="str">
        <v>BACHAS, CEREAL Y POLVILLO, COMPOST Y FERTILIZANTES, DISPOSICION FINAL DE R. LIQUIDOS, DISPOSICION FINAL DE R. SOLIDOS, EXPORTACION, NFU, PILETAS, REACTORES, TIERRAS FILTRANTES</v>
      </c>
      <c r="R82">
        <v>1</v>
      </c>
      <c r="S82" s="8">
        <v>-2041933.4742999999</v>
      </c>
      <c r="T82">
        <v>1</v>
      </c>
      <c r="U82" t="str">
        <v>APERTURADO POR EMPRESA</v>
      </c>
    </row>
    <row r="83" spans="1:21" x14ac:dyDescent="0.3">
      <c r="A83" vm="1">
        <v>46081</v>
      </c>
      <c r="B83" t="str">
        <v>WORMS-RRHH</v>
      </c>
      <c r="C83" t="str">
        <v>FRANCO BRUNO</v>
      </c>
      <c r="D83">
        <v>-2029818.9594000001</v>
      </c>
      <c r="E83" t="str">
        <v>DISPOSICION FINAL DE R. LIQUIDOS</v>
      </c>
      <c r="F83">
        <v>1</v>
      </c>
      <c r="G83">
        <v>2029818.9593535899</v>
      </c>
      <c r="H83" t="str">
        <v>#RRHH</v>
      </c>
      <c r="I83" t="str">
        <v>PERSONAL</v>
      </c>
      <c r="J83" t="str">
        <v>OPEX</v>
      </c>
      <c r="K83" vm="2">
        <v>0</v>
      </c>
      <c r="L83" vm="2">
        <v>0</v>
      </c>
      <c r="M83" vm="2">
        <v>0</v>
      </c>
      <c r="N83" t="str">
        <v>CC25</v>
      </c>
      <c r="O83" t="str">
        <v>gastos_rrhh</v>
      </c>
      <c r="P83">
        <v>2</v>
      </c>
      <c r="Q83" t="str">
        <v>DISPOSICION FINAL DE R. LIQUIDOS, EXPORTACION</v>
      </c>
      <c r="R83">
        <v>1</v>
      </c>
      <c r="S83" s="8">
        <v>-2029818.9594000001</v>
      </c>
      <c r="T83">
        <v>1</v>
      </c>
      <c r="U83" t="str">
        <v>APERTURADO POR EMPRESA</v>
      </c>
    </row>
    <row r="84" spans="1:21" x14ac:dyDescent="0.3">
      <c r="A84" vm="1">
        <v>46081</v>
      </c>
      <c r="B84" t="str">
        <v>WORMS-RRHH</v>
      </c>
      <c r="C84" t="str">
        <v>BELTRAMO, ANDRES</v>
      </c>
      <c r="D84">
        <v>-2000000</v>
      </c>
      <c r="E84" t="str">
        <v>DISPOSICION FINAL DE R. SOLIDOS</v>
      </c>
      <c r="F84">
        <v>1</v>
      </c>
      <c r="G84">
        <v>2000000</v>
      </c>
      <c r="H84" t="str">
        <v>#RRHH</v>
      </c>
      <c r="I84" t="str">
        <v>PERSONAL</v>
      </c>
      <c r="J84" t="str">
        <v>OPEX</v>
      </c>
      <c r="K84" vm="2">
        <v>0</v>
      </c>
      <c r="L84" vm="2">
        <v>0</v>
      </c>
      <c r="M84" vm="2">
        <v>0</v>
      </c>
      <c r="N84" t="str">
        <v>CC26</v>
      </c>
      <c r="O84" t="str">
        <v>gastos_rrhh</v>
      </c>
      <c r="P84">
        <v>2</v>
      </c>
      <c r="Q84" t="str">
        <v>DISPOSICION FINAL DE R. LIQUIDOS, DISPOSICION FINAL DE R. SOLIDOS</v>
      </c>
      <c r="R84">
        <v>1</v>
      </c>
      <c r="S84" s="8">
        <v>-2000000</v>
      </c>
      <c r="T84">
        <v>1</v>
      </c>
      <c r="U84" t="str">
        <v>APERTURADO POR EMPRESA</v>
      </c>
    </row>
    <row r="85" spans="1:21" x14ac:dyDescent="0.3">
      <c r="A85" vm="1">
        <v>46081</v>
      </c>
      <c r="B85" t="str">
        <v>WORMS-RRHH</v>
      </c>
      <c r="C85" t="str">
        <v>CENSABELLA, AMALIA</v>
      </c>
      <c r="D85">
        <v>-2000000</v>
      </c>
      <c r="E85" t="str">
        <v>DISPOSICION FINAL DE R. SOLIDOS</v>
      </c>
      <c r="F85">
        <v>1</v>
      </c>
      <c r="G85">
        <v>2000000</v>
      </c>
      <c r="H85" t="str">
        <v>#RRHH</v>
      </c>
      <c r="I85" t="str">
        <v>PERSONAL</v>
      </c>
      <c r="J85" t="str">
        <v>OPEX</v>
      </c>
      <c r="K85" vm="2">
        <v>0</v>
      </c>
      <c r="L85" vm="2">
        <v>0</v>
      </c>
      <c r="M85" vm="2">
        <v>0</v>
      </c>
      <c r="N85" t="str">
        <v>CC26</v>
      </c>
      <c r="O85" t="str">
        <v>gastos_rrhh</v>
      </c>
      <c r="P85">
        <v>2</v>
      </c>
      <c r="Q85" t="str">
        <v>DISPOSICION FINAL DE R. LIQUIDOS, DISPOSICION FINAL DE R. SOLIDOS</v>
      </c>
      <c r="R85">
        <v>1</v>
      </c>
      <c r="S85" s="8">
        <v>-2000000</v>
      </c>
      <c r="T85">
        <v>1</v>
      </c>
      <c r="U85" t="str">
        <v>APERTURADO POR EMPRESA</v>
      </c>
    </row>
    <row r="86" spans="1:21" x14ac:dyDescent="0.3">
      <c r="A86" vm="1">
        <v>46081</v>
      </c>
      <c r="B86" t="str">
        <v>WORMS-RRHH</v>
      </c>
      <c r="C86" t="str">
        <v>AREVALO MARCOS AXEL</v>
      </c>
      <c r="D86">
        <v>-1992393.3816</v>
      </c>
      <c r="E86" t="str">
        <v>TALLER MECANICO</v>
      </c>
      <c r="F86">
        <v>1</v>
      </c>
      <c r="G86">
        <v>1992393.3816135896</v>
      </c>
      <c r="H86" t="str">
        <v>#RRHH</v>
      </c>
      <c r="I86" t="str">
        <v>PERSONAL</v>
      </c>
      <c r="J86" t="str">
        <v>OPEX</v>
      </c>
      <c r="K86" vm="2">
        <v>0</v>
      </c>
      <c r="L86" vm="2">
        <v>0</v>
      </c>
      <c r="M86" vm="2">
        <v>0</v>
      </c>
      <c r="N86" t="str">
        <v>CC23</v>
      </c>
      <c r="O86" t="str">
        <v>gastos_produccion</v>
      </c>
      <c r="P86">
        <v>10</v>
      </c>
      <c r="Q86" t="str">
        <v>BACHAS, CEREAL Y POLVILLO, COMPOST Y FERTILIZANTES, DISPOSICION FINAL DE R. LIQUIDOS, DISPOSICION FINAL DE R. SOLIDOS, EXPORTACION, NFU, PILETAS, REACTORES, TIERRAS FILTRANTES</v>
      </c>
      <c r="R86">
        <v>1</v>
      </c>
      <c r="S86" s="8">
        <v>-1992393.3816</v>
      </c>
      <c r="T86">
        <v>1</v>
      </c>
      <c r="U86" t="str">
        <v>APERTURADO POR EMPRESA</v>
      </c>
    </row>
    <row r="87" spans="1:21" x14ac:dyDescent="0.3">
      <c r="A87" vm="6">
        <v>46063</v>
      </c>
      <c r="B87" t="str">
        <v>Strupeni, Federico Lisandro</v>
      </c>
      <c r="C87" t="str">
        <v>FA-A 00008-00000058</v>
      </c>
      <c r="D87">
        <v>-1979272.14</v>
      </c>
      <c r="E87" t="str">
        <v xml:space="preserve">OC 0001-00004631: INVERSION
Disco 4tb para grabación nvr 
</v>
      </c>
      <c r="F87">
        <v>4</v>
      </c>
      <c r="G87">
        <v>342403.2</v>
      </c>
      <c r="H87" t="str">
        <v xml:space="preserve">UN </v>
      </c>
      <c r="I87" t="str">
        <v>INVERSION</v>
      </c>
      <c r="J87" t="str">
        <v>CAPEX</v>
      </c>
      <c r="K87" t="str">
        <v>VARIABLE</v>
      </c>
      <c r="L87" t="str">
        <v>INDIRECTO</v>
      </c>
      <c r="M87" vm="2">
        <v>0</v>
      </c>
      <c r="N87" t="str">
        <v>CC11</v>
      </c>
      <c r="O87" t="str">
        <v>gastos_rrhh</v>
      </c>
      <c r="P87">
        <v>1</v>
      </c>
      <c r="Q87" t="str">
        <v>EXPORTACION</v>
      </c>
      <c r="R87">
        <v>1</v>
      </c>
      <c r="S87" s="8">
        <v>-1979272.14</v>
      </c>
      <c r="T87">
        <v>4</v>
      </c>
      <c r="U87" t="str">
        <v>APERTURADO POR EMPRESA</v>
      </c>
    </row>
    <row r="88" spans="1:21" x14ac:dyDescent="0.3">
      <c r="A88" vm="1">
        <v>46081</v>
      </c>
      <c r="B88" t="str">
        <v>WORMS-RRHH</v>
      </c>
      <c r="C88" t="str">
        <v>BORDON CAMILO RAFAEL</v>
      </c>
      <c r="D88">
        <v>-1972720.5293000001</v>
      </c>
      <c r="E88" t="str">
        <v>REACTOR</v>
      </c>
      <c r="F88">
        <v>1</v>
      </c>
      <c r="G88">
        <v>1972720.5292535897</v>
      </c>
      <c r="H88" t="str">
        <v>#RRHH</v>
      </c>
      <c r="I88" t="str">
        <v>PERSONAL</v>
      </c>
      <c r="J88" t="str">
        <v>OPEX</v>
      </c>
      <c r="K88" vm="2">
        <v>0</v>
      </c>
      <c r="L88" vm="2">
        <v>0</v>
      </c>
      <c r="M88" vm="2">
        <v>0</v>
      </c>
      <c r="N88" t="str">
        <v>CC15</v>
      </c>
      <c r="O88" t="str">
        <v>gastos_rrhh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 s="8">
        <v>-1972720.5293000001</v>
      </c>
      <c r="T88">
        <v>1</v>
      </c>
      <c r="U88" t="str">
        <v>APERTURADO POR EMPRESA</v>
      </c>
    </row>
    <row r="89" spans="1:21" x14ac:dyDescent="0.3">
      <c r="A89" vm="1">
        <v>46081</v>
      </c>
      <c r="B89" t="str">
        <v>WORMS-RRHH</v>
      </c>
      <c r="C89" t="str">
        <v>FERNANDEZ, HECTOR OSCAR</v>
      </c>
      <c r="D89">
        <v>-1958595.084</v>
      </c>
      <c r="E89" t="str">
        <v>VIGILANCIA</v>
      </c>
      <c r="F89">
        <v>1</v>
      </c>
      <c r="G89">
        <v>1958595.0840135897</v>
      </c>
      <c r="H89" t="str">
        <v>#RRHH</v>
      </c>
      <c r="I89" t="str">
        <v>PERSONAL</v>
      </c>
      <c r="J89" t="str">
        <v>OPEX</v>
      </c>
      <c r="K89" vm="2">
        <v>0</v>
      </c>
      <c r="L89" vm="2">
        <v>0</v>
      </c>
      <c r="M89" vm="2">
        <v>0</v>
      </c>
      <c r="N89" t="str">
        <v>CC29</v>
      </c>
      <c r="O89" t="str">
        <v>gastos_rrhh</v>
      </c>
      <c r="P89">
        <v>10</v>
      </c>
      <c r="Q89" t="str">
        <v>BACHAS, CEREAL Y POLVILLO, COMPOST Y FERTILIZANTES, DISPOSICION FINAL DE R. LIQUIDOS, DISPOSICION FINAL DE R. SOLIDOS, EXPORTACION, NFU, PILETAS, REACTORES, TIERRAS FILTRANTES</v>
      </c>
      <c r="R89">
        <v>1</v>
      </c>
      <c r="S89" s="8">
        <v>-1958595.084</v>
      </c>
      <c r="T89">
        <v>1</v>
      </c>
      <c r="U89" t="str">
        <v>APERTURADO POR EMPRESA</v>
      </c>
    </row>
    <row r="90" spans="1:21" x14ac:dyDescent="0.3">
      <c r="A90" vm="1">
        <v>46081</v>
      </c>
      <c r="B90" t="str">
        <v>WORMS-RRHH</v>
      </c>
      <c r="C90" t="str">
        <v>MORENO RAMIRO ROMAN</v>
      </c>
      <c r="D90">
        <v>-1942874.4042</v>
      </c>
      <c r="E90" t="str">
        <v>PILETAS</v>
      </c>
      <c r="F90">
        <v>1</v>
      </c>
      <c r="G90">
        <v>1942874.4041735895</v>
      </c>
      <c r="H90" t="str">
        <v>#RRHH</v>
      </c>
      <c r="I90" t="str">
        <v>PERSONAL</v>
      </c>
      <c r="J90" t="str">
        <v>OPEX</v>
      </c>
      <c r="K90" vm="2">
        <v>0</v>
      </c>
      <c r="L90" vm="2">
        <v>0</v>
      </c>
      <c r="M90" vm="2">
        <v>0</v>
      </c>
      <c r="N90" t="str">
        <v>CC4</v>
      </c>
      <c r="O90" t="str">
        <v>gastos_rrhh</v>
      </c>
      <c r="P90">
        <v>1</v>
      </c>
      <c r="Q90" t="str">
        <v>PILETAS</v>
      </c>
      <c r="R90">
        <v>1</v>
      </c>
      <c r="S90" s="8">
        <v>-1942874.4042</v>
      </c>
      <c r="T90">
        <v>1</v>
      </c>
      <c r="U90" t="str">
        <v>APERTURADO POR EMPRESA</v>
      </c>
    </row>
    <row r="91" spans="1:21" x14ac:dyDescent="0.3">
      <c r="A91" vm="1">
        <v>46081</v>
      </c>
      <c r="B91" t="str">
        <v>WORMS-RRHH</v>
      </c>
      <c r="C91" t="str">
        <v>MARTINEZ JUAN PABLO</v>
      </c>
      <c r="D91">
        <v>-1942605.1513</v>
      </c>
      <c r="E91" t="str">
        <v>MANTENIMIENTO</v>
      </c>
      <c r="F91">
        <v>1</v>
      </c>
      <c r="G91">
        <v>1942605.1513135899</v>
      </c>
      <c r="H91" t="str">
        <v>#RRHH</v>
      </c>
      <c r="I91" t="str">
        <v>PERSONAL</v>
      </c>
      <c r="J91" t="str">
        <v>OPEX</v>
      </c>
      <c r="K91" vm="2">
        <v>0</v>
      </c>
      <c r="L91" vm="2">
        <v>0</v>
      </c>
      <c r="M91" vm="2">
        <v>0</v>
      </c>
      <c r="N91" t="str">
        <v>CC19</v>
      </c>
      <c r="O91" t="str">
        <v>gastos_rrhh</v>
      </c>
      <c r="P91">
        <v>6</v>
      </c>
      <c r="Q91" t="str">
        <v>BACHAS, DISPOSICION FINAL DE R. LIQUIDOS, EXPORTACION, NFU, PILETAS, REACTORES</v>
      </c>
      <c r="R91">
        <v>1</v>
      </c>
      <c r="S91" s="8">
        <v>-1942605.1513</v>
      </c>
      <c r="T91">
        <v>1</v>
      </c>
      <c r="U91" t="str">
        <v>APERTURADO POR EMPRESA</v>
      </c>
    </row>
    <row r="92" spans="1:21" x14ac:dyDescent="0.3">
      <c r="A92" vm="1">
        <v>46081</v>
      </c>
      <c r="B92" t="str">
        <v>WORMS-RRHH</v>
      </c>
      <c r="C92" t="str">
        <v xml:space="preserve">CORDOBA GABRIEL </v>
      </c>
      <c r="D92">
        <v>-1930813.4201</v>
      </c>
      <c r="E92" t="str">
        <v>ADMINISTRACION</v>
      </c>
      <c r="F92">
        <v>1</v>
      </c>
      <c r="G92">
        <v>1930813.4201135901</v>
      </c>
      <c r="H92" t="str">
        <v>#RRHH</v>
      </c>
      <c r="I92" t="str">
        <v>PERSONAL</v>
      </c>
      <c r="J92" t="str">
        <v>OPEX</v>
      </c>
      <c r="K92" vm="2">
        <v>0</v>
      </c>
      <c r="L92" vm="2">
        <v>0</v>
      </c>
      <c r="M92" vm="2">
        <v>0</v>
      </c>
      <c r="N92" t="str">
        <v>CC15</v>
      </c>
      <c r="O92" t="str">
        <v>gastos_rrhh</v>
      </c>
      <c r="P92">
        <v>10</v>
      </c>
      <c r="Q92" t="str">
        <v>BACHAS, CEREAL Y POLVILLO, COMPOST Y FERTILIZANTES, DISPOSICION FINAL DE R. LIQUIDOS, DISPOSICION FINAL DE R. SOLIDOS, EXPORTACION, NFU, PILETAS, REACTORES, TIERRAS FILTRANTES</v>
      </c>
      <c r="R92">
        <v>1</v>
      </c>
      <c r="S92" s="8">
        <v>-1930813.4201</v>
      </c>
      <c r="T92">
        <v>1</v>
      </c>
      <c r="U92" t="str">
        <v>APERTURADO POR EMPRESA</v>
      </c>
    </row>
    <row r="93" spans="1:21" x14ac:dyDescent="0.3">
      <c r="A93" vm="1">
        <v>46081</v>
      </c>
      <c r="B93" t="str">
        <v>WORMS-RRHH</v>
      </c>
      <c r="C93" t="str">
        <v>OVANDO, BRYAN EZEQUIEL</v>
      </c>
      <c r="D93">
        <v>-1928700.0708999999</v>
      </c>
      <c r="E93" t="str">
        <v>MANTENIMIENTO</v>
      </c>
      <c r="F93">
        <v>1</v>
      </c>
      <c r="G93">
        <v>1928700.0709135891</v>
      </c>
      <c r="H93" t="str">
        <v>#RRHH</v>
      </c>
      <c r="I93" t="str">
        <v>PERSONAL</v>
      </c>
      <c r="J93" t="str">
        <v>OPEX</v>
      </c>
      <c r="K93" vm="2">
        <v>0</v>
      </c>
      <c r="L93" vm="2">
        <v>0</v>
      </c>
      <c r="M93" vm="2">
        <v>0</v>
      </c>
      <c r="N93" t="str">
        <v>CC19</v>
      </c>
      <c r="O93" t="str">
        <v>gastos_rrhh</v>
      </c>
      <c r="P93">
        <v>6</v>
      </c>
      <c r="Q93" t="str">
        <v>BACHAS, DISPOSICION FINAL DE R. LIQUIDOS, EXPORTACION, NFU, PILETAS, REACTORES</v>
      </c>
      <c r="R93">
        <v>1</v>
      </c>
      <c r="S93" s="8">
        <v>-1928700.0708999999</v>
      </c>
      <c r="T93">
        <v>1</v>
      </c>
      <c r="U93" t="str">
        <v>APERTURADO POR EMPRESA</v>
      </c>
    </row>
    <row r="94" spans="1:21" x14ac:dyDescent="0.3">
      <c r="A94" vm="1">
        <v>46081</v>
      </c>
      <c r="B94" t="str">
        <v>WORMS-RRHH</v>
      </c>
      <c r="C94" t="str">
        <v>CABRERA JULIAN LEON</v>
      </c>
      <c r="D94">
        <v>-1914723.4356</v>
      </c>
      <c r="E94" t="str">
        <v>REACTOR</v>
      </c>
      <c r="F94">
        <v>1</v>
      </c>
      <c r="G94">
        <v>1914723.4355935897</v>
      </c>
      <c r="H94" t="str">
        <v>#RRHH</v>
      </c>
      <c r="I94" t="str">
        <v>PERSONAL</v>
      </c>
      <c r="J94" t="str">
        <v>OPEX</v>
      </c>
      <c r="K94" vm="2">
        <v>0</v>
      </c>
      <c r="L94" vm="2">
        <v>0</v>
      </c>
      <c r="M94" vm="2">
        <v>0</v>
      </c>
      <c r="N94" t="str">
        <v>CC15</v>
      </c>
      <c r="O94" t="str">
        <v>gastos_rrhh</v>
      </c>
      <c r="P94">
        <v>10</v>
      </c>
      <c r="Q94" t="str">
        <v>BACHAS, CEREAL Y POLVILLO, COMPOST Y FERTILIZANTES, DISPOSICION FINAL DE R. LIQUIDOS, DISPOSICION FINAL DE R. SOLIDOS, EXPORTACION, NFU, PILETAS, REACTORES, TIERRAS FILTRANTES</v>
      </c>
      <c r="R94">
        <v>1</v>
      </c>
      <c r="S94" s="8">
        <v>-1914723.4356</v>
      </c>
      <c r="T94">
        <v>1</v>
      </c>
      <c r="U94" t="str">
        <v>APERTURADO POR EMPRESA</v>
      </c>
    </row>
    <row r="95" spans="1:21" x14ac:dyDescent="0.3">
      <c r="A95" vm="1">
        <v>46081</v>
      </c>
      <c r="B95" t="str">
        <v>WORMS-RRHH</v>
      </c>
      <c r="C95" t="str">
        <v>CARIAGA, SOFIA</v>
      </c>
      <c r="D95">
        <v>-1898057.4957000001</v>
      </c>
      <c r="E95" t="str">
        <v>ADMINISTRACION</v>
      </c>
      <c r="F95">
        <v>1</v>
      </c>
      <c r="G95">
        <v>1898057.4956735901</v>
      </c>
      <c r="H95" t="str">
        <v>#RRHH</v>
      </c>
      <c r="I95" t="str">
        <v>PERSONAL</v>
      </c>
      <c r="J95" t="str">
        <v>OPEX</v>
      </c>
      <c r="K95" vm="2">
        <v>0</v>
      </c>
      <c r="L95" vm="2">
        <v>0</v>
      </c>
      <c r="M95" vm="2">
        <v>0</v>
      </c>
      <c r="N95" t="str">
        <v>CC15</v>
      </c>
      <c r="O95" t="str">
        <v>gastos_rrhh</v>
      </c>
      <c r="P95">
        <v>10</v>
      </c>
      <c r="Q95" t="str">
        <v>BACHAS, CEREAL Y POLVILLO, COMPOST Y FERTILIZANTES, DISPOSICION FINAL DE R. LIQUIDOS, DISPOSICION FINAL DE R. SOLIDOS, EXPORTACION, NFU, PILETAS, REACTORES, TIERRAS FILTRANTES</v>
      </c>
      <c r="R95">
        <v>1</v>
      </c>
      <c r="S95" s="8">
        <v>-1898057.4957000001</v>
      </c>
      <c r="T95">
        <v>1</v>
      </c>
      <c r="U95" t="str">
        <v>APERTURADO POR EMPRESA</v>
      </c>
    </row>
    <row r="96" spans="1:21" x14ac:dyDescent="0.3">
      <c r="A96" vm="1">
        <v>46081</v>
      </c>
      <c r="B96" t="str">
        <v>WORMS-RRHH</v>
      </c>
      <c r="C96" t="str">
        <v>FERNANDEZ JEREMIAS EDGARDO NAHUEL</v>
      </c>
      <c r="D96">
        <v>-1848040.2782999999</v>
      </c>
      <c r="E96" t="str">
        <v>BACHAS</v>
      </c>
      <c r="F96">
        <v>1</v>
      </c>
      <c r="G96">
        <v>1848040.2783335897</v>
      </c>
      <c r="H96" t="str">
        <v>#RRHH</v>
      </c>
      <c r="I96" t="str">
        <v>PERSONAL</v>
      </c>
      <c r="J96" t="str">
        <v>OPEX</v>
      </c>
      <c r="K96" vm="2">
        <v>0</v>
      </c>
      <c r="L96" vm="2">
        <v>0</v>
      </c>
      <c r="M96" vm="2">
        <v>0</v>
      </c>
      <c r="N96" t="str">
        <v>CC6</v>
      </c>
      <c r="O96" t="str">
        <v>gastos_rrhh</v>
      </c>
      <c r="P96">
        <v>1</v>
      </c>
      <c r="Q96" t="str">
        <v>BACHAS</v>
      </c>
      <c r="R96">
        <v>1</v>
      </c>
      <c r="S96" s="8">
        <v>-1848040.2782999999</v>
      </c>
      <c r="T96">
        <v>1</v>
      </c>
      <c r="U96" t="str">
        <v>APERTURADO POR EMPRESA</v>
      </c>
    </row>
    <row r="97" spans="1:21" x14ac:dyDescent="0.3">
      <c r="A97" vm="1">
        <v>46081</v>
      </c>
      <c r="B97" t="str">
        <v>WORMS-RRHH</v>
      </c>
      <c r="C97" t="str">
        <v>RODRIGUEZ LEANDRO</v>
      </c>
      <c r="D97">
        <v>-1841830.5856999999</v>
      </c>
      <c r="E97" t="str">
        <v>REACTOR</v>
      </c>
      <c r="F97">
        <v>1</v>
      </c>
      <c r="G97">
        <v>1841830.5857335897</v>
      </c>
      <c r="H97" t="str">
        <v>#RRHH</v>
      </c>
      <c r="I97" t="str">
        <v>PERSONAL</v>
      </c>
      <c r="J97" t="str">
        <v>OPEX</v>
      </c>
      <c r="K97" vm="2">
        <v>0</v>
      </c>
      <c r="L97" vm="2">
        <v>0</v>
      </c>
      <c r="M97" vm="2">
        <v>0</v>
      </c>
      <c r="N97" t="str">
        <v>CC15</v>
      </c>
      <c r="O97" t="str">
        <v>gastos_rrhh</v>
      </c>
      <c r="P97">
        <v>10</v>
      </c>
      <c r="Q97" t="str">
        <v>BACHAS, CEREAL Y POLVILLO, COMPOST Y FERTILIZANTES, DISPOSICION FINAL DE R. LIQUIDOS, DISPOSICION FINAL DE R. SOLIDOS, EXPORTACION, NFU, PILETAS, REACTORES, TIERRAS FILTRANTES</v>
      </c>
      <c r="R97">
        <v>1</v>
      </c>
      <c r="S97" s="8">
        <v>-1841830.5856999999</v>
      </c>
      <c r="T97">
        <v>1</v>
      </c>
      <c r="U97" t="str">
        <v>APERTURADO POR EMPRESA</v>
      </c>
    </row>
    <row r="98" spans="1:21" x14ac:dyDescent="0.3">
      <c r="A98" vm="1">
        <v>46081</v>
      </c>
      <c r="B98" t="str">
        <v>WORMS-RRHH</v>
      </c>
      <c r="C98" t="str">
        <v>VAZQUEZ MATIAS EMANUEL</v>
      </c>
      <c r="D98">
        <v>-1836940.0644</v>
      </c>
      <c r="E98" t="str">
        <v>PILETAS</v>
      </c>
      <c r="F98">
        <v>1</v>
      </c>
      <c r="G98">
        <v>1836940.0644135904</v>
      </c>
      <c r="H98" t="str">
        <v>#RRHH</v>
      </c>
      <c r="I98" t="str">
        <v>PERSONAL</v>
      </c>
      <c r="J98" t="str">
        <v>OPEX</v>
      </c>
      <c r="K98" vm="2">
        <v>0</v>
      </c>
      <c r="L98" vm="2">
        <v>0</v>
      </c>
      <c r="M98" vm="2">
        <v>0</v>
      </c>
      <c r="N98" t="str">
        <v>CC4</v>
      </c>
      <c r="O98" t="str">
        <v>gastos_rrhh</v>
      </c>
      <c r="P98">
        <v>1</v>
      </c>
      <c r="Q98" t="str">
        <v>PILETAS</v>
      </c>
      <c r="R98">
        <v>1</v>
      </c>
      <c r="S98" s="8">
        <v>-1836940.0644</v>
      </c>
      <c r="T98">
        <v>1</v>
      </c>
      <c r="U98" t="str">
        <v>APERTURADO POR EMPRESA</v>
      </c>
    </row>
    <row r="99" spans="1:21" x14ac:dyDescent="0.3">
      <c r="A99" vm="1">
        <v>46081</v>
      </c>
      <c r="B99" t="str">
        <v>WORMS-RRHH</v>
      </c>
      <c r="C99" t="str">
        <v>REY ROLANDO</v>
      </c>
      <c r="D99">
        <v>-1824756.7154000001</v>
      </c>
      <c r="E99" t="str">
        <v>LOGISTICA</v>
      </c>
      <c r="F99">
        <v>1</v>
      </c>
      <c r="G99">
        <v>1824756.7154335896</v>
      </c>
      <c r="H99" t="str">
        <v>#RRHH</v>
      </c>
      <c r="I99" t="str">
        <v>PERSONAL</v>
      </c>
      <c r="J99" t="str">
        <v>OPEX</v>
      </c>
      <c r="K99" vm="2">
        <v>0</v>
      </c>
      <c r="L99" vm="2">
        <v>0</v>
      </c>
      <c r="M99" vm="2">
        <v>0</v>
      </c>
      <c r="N99" t="str">
        <v>CC18</v>
      </c>
      <c r="O99" t="str">
        <v>gastos_rrhh</v>
      </c>
      <c r="P99">
        <v>5</v>
      </c>
      <c r="Q99" t="str">
        <v>DISPOSICION FINAL DE R. SOLIDOS, EXPORTACION, NFU, PILETAS, REACTORES</v>
      </c>
      <c r="R99">
        <v>1</v>
      </c>
      <c r="S99" s="8">
        <v>-1824756.7154000001</v>
      </c>
      <c r="T99">
        <v>1</v>
      </c>
      <c r="U99" t="str">
        <v>APERTURADO POR EMPRESA</v>
      </c>
    </row>
    <row r="100" spans="1:21" x14ac:dyDescent="0.3">
      <c r="A100" vm="1">
        <v>46081</v>
      </c>
      <c r="B100" t="str">
        <v>WORMS-RRHH</v>
      </c>
      <c r="C100" t="str">
        <v>SANTA CRUZ, ANA CIELO</v>
      </c>
      <c r="D100">
        <v>-1813694.9571</v>
      </c>
      <c r="E100" t="str">
        <v>LABORATORIO</v>
      </c>
      <c r="F100">
        <v>1</v>
      </c>
      <c r="G100">
        <v>1813694.9571135896</v>
      </c>
      <c r="H100" t="str">
        <v>#RRHH</v>
      </c>
      <c r="I100" t="str">
        <v>PERSONAL</v>
      </c>
      <c r="J100" t="str">
        <v>OPEX</v>
      </c>
      <c r="K100" vm="2">
        <v>0</v>
      </c>
      <c r="L100" vm="2">
        <v>0</v>
      </c>
      <c r="M100" vm="2">
        <v>0</v>
      </c>
      <c r="N100" t="str">
        <v>CC17</v>
      </c>
      <c r="O100" t="str">
        <v>gastos_rrhh</v>
      </c>
      <c r="P100">
        <v>6</v>
      </c>
      <c r="Q100" t="str">
        <v>BACHAS, DISPOSICION FINAL DE R. LIQUIDOS, EXPORTACION, NFU, PILETAS, REACTORES</v>
      </c>
      <c r="R100">
        <v>1</v>
      </c>
      <c r="S100" s="8">
        <v>-1813694.9571</v>
      </c>
      <c r="T100">
        <v>1</v>
      </c>
      <c r="U100" t="str">
        <v>APERTURADO POR EMPRESA</v>
      </c>
    </row>
    <row r="101" spans="1:21" x14ac:dyDescent="0.3">
      <c r="A101" vm="1">
        <v>46081</v>
      </c>
      <c r="B101" t="str">
        <v>WORMS-RRHH</v>
      </c>
      <c r="C101" t="str">
        <v>BERON BRIAN</v>
      </c>
      <c r="D101">
        <v>-1813677.7246999999</v>
      </c>
      <c r="E101" t="str">
        <v>REACTOR</v>
      </c>
      <c r="F101">
        <v>1</v>
      </c>
      <c r="G101">
        <v>1813677.72471359</v>
      </c>
      <c r="H101" t="str">
        <v>#RRHH</v>
      </c>
      <c r="I101" t="str">
        <v>PERSONAL</v>
      </c>
      <c r="J101" t="str">
        <v>OPEX</v>
      </c>
      <c r="K101" vm="2">
        <v>0</v>
      </c>
      <c r="L101" vm="2">
        <v>0</v>
      </c>
      <c r="M101" vm="2">
        <v>0</v>
      </c>
      <c r="N101" t="str">
        <v>CC15</v>
      </c>
      <c r="O101" t="str">
        <v>gastos_rrhh</v>
      </c>
      <c r="P101">
        <v>10</v>
      </c>
      <c r="Q101" t="str">
        <v>BACHAS, CEREAL Y POLVILLO, COMPOST Y FERTILIZANTES, DISPOSICION FINAL DE R. LIQUIDOS, DISPOSICION FINAL DE R. SOLIDOS, EXPORTACION, NFU, PILETAS, REACTORES, TIERRAS FILTRANTES</v>
      </c>
      <c r="R101">
        <v>1</v>
      </c>
      <c r="S101" s="8">
        <v>-1813677.7246999999</v>
      </c>
      <c r="T101">
        <v>1</v>
      </c>
      <c r="U101" t="str">
        <v>APERTURADO POR EMPRESA</v>
      </c>
    </row>
    <row r="102" spans="1:21" x14ac:dyDescent="0.3">
      <c r="A102" vm="1">
        <v>46081</v>
      </c>
      <c r="B102" t="str">
        <v>WORMS-RRHH</v>
      </c>
      <c r="C102" t="str">
        <v>MARTINEZ JUAN IGNACIO</v>
      </c>
      <c r="D102">
        <v>-1786848.0708999999</v>
      </c>
      <c r="E102" t="str">
        <v>PILETAS</v>
      </c>
      <c r="F102">
        <v>1</v>
      </c>
      <c r="G102">
        <v>1786848.0709135896</v>
      </c>
      <c r="H102" t="str">
        <v>#RRHH</v>
      </c>
      <c r="I102" t="str">
        <v>PERSONAL</v>
      </c>
      <c r="J102" t="str">
        <v>OPEX</v>
      </c>
      <c r="K102" vm="2">
        <v>0</v>
      </c>
      <c r="L102" vm="2">
        <v>0</v>
      </c>
      <c r="M102" vm="2">
        <v>0</v>
      </c>
      <c r="N102" t="str">
        <v>CC4</v>
      </c>
      <c r="O102" t="str">
        <v>gastos_rrhh</v>
      </c>
      <c r="P102">
        <v>1</v>
      </c>
      <c r="Q102" t="str">
        <v>PILETAS</v>
      </c>
      <c r="R102">
        <v>1</v>
      </c>
      <c r="S102" s="8">
        <v>-1786848.0708999999</v>
      </c>
      <c r="T102">
        <v>1</v>
      </c>
      <c r="U102" t="str">
        <v>APERTURADO POR EMPRESA</v>
      </c>
    </row>
    <row r="103" spans="1:21" x14ac:dyDescent="0.3">
      <c r="A103" vm="1">
        <v>46081</v>
      </c>
      <c r="B103" t="str">
        <v>WORMS-RRHH</v>
      </c>
      <c r="C103" t="str">
        <v>ZACARIA FABIANA MARISEL</v>
      </c>
      <c r="D103">
        <v>-1775503.9569999999</v>
      </c>
      <c r="E103" t="str">
        <v>ADMINISTRACION</v>
      </c>
      <c r="F103">
        <v>1</v>
      </c>
      <c r="G103">
        <v>1775503.9570135898</v>
      </c>
      <c r="H103" t="str">
        <v>#RRHH</v>
      </c>
      <c r="I103" t="str">
        <v>PERSONAL</v>
      </c>
      <c r="J103" t="str">
        <v>OPEX</v>
      </c>
      <c r="K103" vm="2">
        <v>0</v>
      </c>
      <c r="L103" vm="2">
        <v>0</v>
      </c>
      <c r="M103" vm="2">
        <v>0</v>
      </c>
      <c r="N103" t="str">
        <v>CC15</v>
      </c>
      <c r="O103" t="str">
        <v>gastos_rrhh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 s="8">
        <v>-1775503.9569999999</v>
      </c>
      <c r="T103">
        <v>1</v>
      </c>
      <c r="U103" t="str">
        <v>APERTURADO POR EMPRESA</v>
      </c>
    </row>
    <row r="104" spans="1:21" x14ac:dyDescent="0.3">
      <c r="A104" vm="1">
        <v>46081</v>
      </c>
      <c r="B104" t="str">
        <v>WORMS-RRHH</v>
      </c>
      <c r="C104" t="str">
        <v>BAEZ HECTOR JOAQUIN</v>
      </c>
      <c r="D104">
        <v>-1749819.9905000001</v>
      </c>
      <c r="E104" t="str">
        <v>TALLER MECANICO</v>
      </c>
      <c r="F104">
        <v>1</v>
      </c>
      <c r="G104">
        <v>1749819.99049359</v>
      </c>
      <c r="H104" t="str">
        <v>#RRHH</v>
      </c>
      <c r="I104" t="str">
        <v>PERSONAL</v>
      </c>
      <c r="J104" t="str">
        <v>OPEX</v>
      </c>
      <c r="K104" vm="2">
        <v>0</v>
      </c>
      <c r="L104" vm="2">
        <v>0</v>
      </c>
      <c r="M104" vm="2">
        <v>0</v>
      </c>
      <c r="N104" t="str">
        <v>CC23</v>
      </c>
      <c r="O104" t="str">
        <v>gastos_rrhh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 s="8">
        <v>-1749819.9905000001</v>
      </c>
      <c r="T104">
        <v>1</v>
      </c>
      <c r="U104" t="str">
        <v>APERTURADO POR EMPRESA</v>
      </c>
    </row>
    <row r="105" spans="1:21" x14ac:dyDescent="0.3">
      <c r="A105" vm="1">
        <v>46081</v>
      </c>
      <c r="B105" t="str">
        <v>WORMS-RRHH</v>
      </c>
      <c r="C105" t="str">
        <v>CECCHI JOAQUIN ESTEBAN</v>
      </c>
      <c r="D105">
        <v>-1743652.6163000001</v>
      </c>
      <c r="E105" t="str">
        <v>PRODUCCION</v>
      </c>
      <c r="F105">
        <v>1</v>
      </c>
      <c r="G105">
        <v>1743652.6162531266</v>
      </c>
      <c r="H105" t="str">
        <v>#RRHH</v>
      </c>
      <c r="I105" t="str">
        <v>PERSONAL</v>
      </c>
      <c r="J105" t="str">
        <v>OPEX</v>
      </c>
      <c r="K105" vm="2">
        <v>0</v>
      </c>
      <c r="L105" vm="2">
        <v>0</v>
      </c>
      <c r="M105" vm="2">
        <v>0</v>
      </c>
      <c r="N105" t="str">
        <v>CC28</v>
      </c>
      <c r="O105" t="str">
        <v>gastos_rrhh</v>
      </c>
      <c r="P105">
        <v>10</v>
      </c>
      <c r="Q105" t="str">
        <v>BACHAS, CEREAL &amp; POLVILLO, COMPOST &amp; FERTILIZANTES, DISPOSICIÓN FINAL RESIDUOS LIQUIDOS, DISPOSICIÓN FINAL RESIDUOS SOLIDOS, EXPORTACION, NFU, PILETAS, REACTORES, TIERRAS FILTRANTES</v>
      </c>
      <c r="R105">
        <v>1</v>
      </c>
      <c r="S105" s="8">
        <v>-1743652.6163000001</v>
      </c>
      <c r="T105">
        <v>1</v>
      </c>
      <c r="U105" t="str">
        <v>APERTURADO POR EMPRESA</v>
      </c>
    </row>
    <row r="106" spans="1:21" x14ac:dyDescent="0.3">
      <c r="A106" vm="1">
        <v>46081</v>
      </c>
      <c r="B106" t="str">
        <v>WORMS-RRHH</v>
      </c>
      <c r="C106" t="str">
        <v>ROMITI MILAGROS</v>
      </c>
      <c r="D106">
        <v>-1740103.7392</v>
      </c>
      <c r="E106" t="str">
        <v>LABORATORIO</v>
      </c>
      <c r="F106">
        <v>1</v>
      </c>
      <c r="G106">
        <v>1740103.7392135896</v>
      </c>
      <c r="H106" t="str">
        <v>#RRHH</v>
      </c>
      <c r="I106" t="str">
        <v>PERSONAL</v>
      </c>
      <c r="J106" t="str">
        <v>OPEX</v>
      </c>
      <c r="K106" vm="2">
        <v>0</v>
      </c>
      <c r="L106" vm="2">
        <v>0</v>
      </c>
      <c r="M106" vm="2">
        <v>0</v>
      </c>
      <c r="N106" t="str">
        <v>CC17</v>
      </c>
      <c r="O106" t="str">
        <v>gastos_rrhh</v>
      </c>
      <c r="P106">
        <v>6</v>
      </c>
      <c r="Q106" t="str">
        <v>BACHAS, DISPOSICION FINAL DE R. LIQUIDOS, EXPORTACION, NFU, PILETAS, REACTORES</v>
      </c>
      <c r="R106">
        <v>1</v>
      </c>
      <c r="S106" s="8">
        <v>-1740103.7392</v>
      </c>
      <c r="T106">
        <v>1</v>
      </c>
      <c r="U106" t="str">
        <v>APERTURADO POR EMPRESA</v>
      </c>
    </row>
    <row r="107" spans="1:21" x14ac:dyDescent="0.3">
      <c r="A107" vm="1">
        <v>46081</v>
      </c>
      <c r="B107" t="str">
        <v>WORMS-RRHH</v>
      </c>
      <c r="C107" t="str">
        <v>POSSE, FLEIPE</v>
      </c>
      <c r="D107">
        <v>-1740000</v>
      </c>
      <c r="E107" t="str">
        <v>ADMINISTRACION</v>
      </c>
      <c r="F107">
        <v>1</v>
      </c>
      <c r="G107">
        <v>1740000</v>
      </c>
      <c r="H107" t="str">
        <v>#RRHH</v>
      </c>
      <c r="I107" t="str">
        <v>PERSONAL</v>
      </c>
      <c r="J107" t="str">
        <v>OPEX</v>
      </c>
      <c r="K107" vm="2">
        <v>0</v>
      </c>
      <c r="L107" vm="2">
        <v>0</v>
      </c>
      <c r="M107" vm="2">
        <v>0</v>
      </c>
      <c r="N107" t="str">
        <v>CC15</v>
      </c>
      <c r="O107" t="str">
        <v>gastos_rrhh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 s="8">
        <v>-1740000</v>
      </c>
      <c r="T107">
        <v>1</v>
      </c>
      <c r="U107" t="str">
        <v>APERTURADO POR EMPRESA</v>
      </c>
    </row>
    <row r="108" spans="1:21" x14ac:dyDescent="0.3">
      <c r="A108" vm="1">
        <v>46081</v>
      </c>
      <c r="B108" t="str">
        <v>WORMS-RRHH</v>
      </c>
      <c r="C108" t="str">
        <v>MARTINEZ ALEJO NAHUEL</v>
      </c>
      <c r="D108">
        <v>-1675779.1318000001</v>
      </c>
      <c r="E108" t="str">
        <v>REACTOR</v>
      </c>
      <c r="F108">
        <v>1</v>
      </c>
      <c r="G108">
        <v>1675779.1317535895</v>
      </c>
      <c r="H108" t="str">
        <v>#RRHH</v>
      </c>
      <c r="I108" t="str">
        <v>PERSONAL</v>
      </c>
      <c r="J108" t="str">
        <v>OPEX</v>
      </c>
      <c r="K108" vm="2">
        <v>0</v>
      </c>
      <c r="L108" vm="2">
        <v>0</v>
      </c>
      <c r="M108" vm="2">
        <v>0</v>
      </c>
      <c r="N108" t="str">
        <v>CC15</v>
      </c>
      <c r="O108" t="str">
        <v>gastos_rrhh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 s="8">
        <v>-1675779.1318000001</v>
      </c>
      <c r="T108">
        <v>1</v>
      </c>
      <c r="U108" t="str">
        <v>APERTURADO POR EMPRESA</v>
      </c>
    </row>
    <row r="109" spans="1:21" x14ac:dyDescent="0.3">
      <c r="A109" vm="1">
        <v>46081</v>
      </c>
      <c r="B109" t="str">
        <v>WORMS-RRHH</v>
      </c>
      <c r="C109" t="str">
        <v>GONZALEZ ESTEBAN JOEL</v>
      </c>
      <c r="D109">
        <v>-1655736.9072</v>
      </c>
      <c r="E109" t="str">
        <v>DISPOSICION FINAL DE R. LIQUIDOS</v>
      </c>
      <c r="F109">
        <v>1</v>
      </c>
      <c r="G109">
        <v>1655736.9072335898</v>
      </c>
      <c r="H109" t="str">
        <v>#RRHH</v>
      </c>
      <c r="I109" t="str">
        <v>PERSONAL</v>
      </c>
      <c r="J109" t="str">
        <v>OPEX</v>
      </c>
      <c r="K109" vm="2">
        <v>0</v>
      </c>
      <c r="L109" vm="2">
        <v>0</v>
      </c>
      <c r="M109" vm="2">
        <v>0</v>
      </c>
      <c r="N109" t="str">
        <v>CC25</v>
      </c>
      <c r="O109" t="str">
        <v>gastos_rrhh</v>
      </c>
      <c r="P109">
        <v>2</v>
      </c>
      <c r="Q109" t="str">
        <v>DISPOSICION FINAL DE R. LIQUIDOS, EXPORTACION</v>
      </c>
      <c r="R109">
        <v>1</v>
      </c>
      <c r="S109" s="8">
        <v>-1655736.9072</v>
      </c>
      <c r="T109">
        <v>1</v>
      </c>
      <c r="U109" t="str">
        <v>APERTURADO POR EMPRESA</v>
      </c>
    </row>
    <row r="110" spans="1:21" x14ac:dyDescent="0.3">
      <c r="A110" vm="1">
        <v>46081</v>
      </c>
      <c r="B110" t="str">
        <v>WORMS-RRHH</v>
      </c>
      <c r="C110" t="str">
        <v>POLLACCHI GERMAN CLAUDIO</v>
      </c>
      <c r="D110">
        <v>-1620872.1973999999</v>
      </c>
      <c r="E110" t="str">
        <v>VIGILANCIA</v>
      </c>
      <c r="F110">
        <v>1</v>
      </c>
      <c r="G110">
        <v>1620872.1973935897</v>
      </c>
      <c r="H110" t="str">
        <v>#RRHH</v>
      </c>
      <c r="I110" t="str">
        <v>PERSONAL</v>
      </c>
      <c r="J110" t="str">
        <v>OPEX</v>
      </c>
      <c r="K110" vm="2">
        <v>0</v>
      </c>
      <c r="L110" vm="2">
        <v>0</v>
      </c>
      <c r="M110" vm="2">
        <v>0</v>
      </c>
      <c r="N110" t="str">
        <v>CC29</v>
      </c>
      <c r="O110" t="str">
        <v>gastos_rrhh</v>
      </c>
      <c r="P110">
        <v>10</v>
      </c>
      <c r="Q110" t="str">
        <v>BACHAS, CEREAL Y POLVILLO, COMPOST Y FERTILIZANTES, DISPOSICION FINAL DE R. LIQUIDOS, DISPOSICION FINAL DE R. SOLIDOS, EXPORTACION, NFU, PILETAS, REACTORES, TIERRAS FILTRANTES</v>
      </c>
      <c r="R110">
        <v>1</v>
      </c>
      <c r="S110" s="8">
        <v>-1620872.1973999999</v>
      </c>
      <c r="T110">
        <v>1</v>
      </c>
      <c r="U110" t="str">
        <v>APERTURADO POR EMPRESA</v>
      </c>
    </row>
    <row r="111" spans="1:21" x14ac:dyDescent="0.3">
      <c r="A111" vm="1">
        <v>46081</v>
      </c>
      <c r="B111" t="str">
        <v>WORMS-RRHH</v>
      </c>
      <c r="C111" t="str">
        <v>MUÑOZ LEANDRO GABRIEL</v>
      </c>
      <c r="D111">
        <v>-1611805.6235</v>
      </c>
      <c r="E111" t="str">
        <v>DISPOSICION FINAL DE R. LIQUIDOS</v>
      </c>
      <c r="F111">
        <v>1</v>
      </c>
      <c r="G111">
        <v>1611805.6235335898</v>
      </c>
      <c r="H111" t="str">
        <v>#RRHH</v>
      </c>
      <c r="I111" t="str">
        <v>PERSONAL</v>
      </c>
      <c r="J111" t="str">
        <v>OPEX</v>
      </c>
      <c r="K111" vm="2">
        <v>0</v>
      </c>
      <c r="L111" vm="2">
        <v>0</v>
      </c>
      <c r="M111" vm="2">
        <v>0</v>
      </c>
      <c r="N111" t="str">
        <v>CC25</v>
      </c>
      <c r="O111" t="str">
        <v>gastos_rrhh</v>
      </c>
      <c r="P111">
        <v>2</v>
      </c>
      <c r="Q111" t="str">
        <v>DISPOSICION FINAL DE R. LIQUIDOS, EXPORTACION</v>
      </c>
      <c r="R111">
        <v>1</v>
      </c>
      <c r="S111" s="8">
        <v>-1611805.6235</v>
      </c>
      <c r="T111">
        <v>1</v>
      </c>
      <c r="U111" t="str">
        <v>APERTURADO POR EMPRESA</v>
      </c>
    </row>
    <row r="112" spans="1:21" x14ac:dyDescent="0.3">
      <c r="A112" vm="1">
        <v>46081</v>
      </c>
      <c r="B112" t="str">
        <v>WORMS-RRHH</v>
      </c>
      <c r="C112" t="str">
        <v xml:space="preserve">VIZCARRA MATIAS LEONEL </v>
      </c>
      <c r="D112">
        <v>-1608950.2172000001</v>
      </c>
      <c r="E112" t="str">
        <v>MANTENIMIENTO</v>
      </c>
      <c r="F112">
        <v>1</v>
      </c>
      <c r="G112">
        <v>1608950.2171735901</v>
      </c>
      <c r="H112" t="str">
        <v>#RRHH</v>
      </c>
      <c r="I112" t="str">
        <v>PERSONAL</v>
      </c>
      <c r="J112" t="str">
        <v>OPEX</v>
      </c>
      <c r="K112" vm="2">
        <v>0</v>
      </c>
      <c r="L112" vm="2">
        <v>0</v>
      </c>
      <c r="M112" vm="2">
        <v>0</v>
      </c>
      <c r="N112" t="str">
        <v>CC19</v>
      </c>
      <c r="O112" t="str">
        <v>gastos_rrhh</v>
      </c>
      <c r="P112">
        <v>6</v>
      </c>
      <c r="Q112" t="str">
        <v>BACHAS, DISPOSICION FINAL DE R. LIQUIDOS, EXPORTACION, NFU, PILETAS, REACTORES</v>
      </c>
      <c r="R112">
        <v>1</v>
      </c>
      <c r="S112" s="8">
        <v>-1608950.2172000001</v>
      </c>
      <c r="T112">
        <v>1</v>
      </c>
      <c r="U112" t="str">
        <v>APERTURADO POR EMPRESA</v>
      </c>
    </row>
    <row r="113" spans="1:21" x14ac:dyDescent="0.3">
      <c r="A113" vm="1">
        <v>46081</v>
      </c>
      <c r="B113" t="str">
        <v>WORMS-RRHH</v>
      </c>
      <c r="C113" t="str">
        <v>BALBUENA MAXIMILIANO EZEQUIEL</v>
      </c>
      <c r="D113">
        <v>-1589809.0645000001</v>
      </c>
      <c r="E113" t="str">
        <v>PILETAS</v>
      </c>
      <c r="F113">
        <v>1</v>
      </c>
      <c r="G113">
        <v>1589809.0644735894</v>
      </c>
      <c r="H113" t="str">
        <v>#RRHH</v>
      </c>
      <c r="I113" t="str">
        <v>PERSONAL</v>
      </c>
      <c r="J113" t="str">
        <v>OPEX</v>
      </c>
      <c r="K113" vm="2">
        <v>0</v>
      </c>
      <c r="L113" vm="2">
        <v>0</v>
      </c>
      <c r="M113" vm="2">
        <v>0</v>
      </c>
      <c r="N113" t="str">
        <v>CC4</v>
      </c>
      <c r="O113" t="str">
        <v>gastos_produccion</v>
      </c>
      <c r="P113">
        <v>1</v>
      </c>
      <c r="Q113" t="str">
        <v>PILETAS</v>
      </c>
      <c r="R113">
        <v>1</v>
      </c>
      <c r="S113" s="8">
        <v>-1589809.0645000001</v>
      </c>
      <c r="T113">
        <v>1</v>
      </c>
      <c r="U113" t="str">
        <v>APERTURADO POR EMPRESA</v>
      </c>
    </row>
    <row r="114" spans="1:21" x14ac:dyDescent="0.3">
      <c r="A114" vm="5">
        <v>46055</v>
      </c>
      <c r="B114" t="str">
        <v>Centauro Alpha S R L</v>
      </c>
      <c r="C114" t="str">
        <v>FA-A 00003-00010896</v>
      </c>
      <c r="D114">
        <v>-1580819.63</v>
      </c>
      <c r="E114" t="str">
        <v>OC 0001-00004383: MANTENIMIENTO PREVENTIVO</v>
      </c>
      <c r="F114">
        <v>175</v>
      </c>
      <c r="G114">
        <v>6541.5</v>
      </c>
      <c r="H114" t="str">
        <v xml:space="preserve">UN </v>
      </c>
      <c r="I114" t="str">
        <v>MANTENIMIENTO PREVENTIVO</v>
      </c>
      <c r="J114" t="str">
        <v>OPEX</v>
      </c>
      <c r="K114" t="str">
        <v>VARIABLE</v>
      </c>
      <c r="L114" t="str">
        <v>INDIRECTO</v>
      </c>
      <c r="M114" vm="2">
        <v>0</v>
      </c>
      <c r="N114" t="str">
        <v>CC1</v>
      </c>
      <c r="O114" t="str">
        <v>gastos_produccion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 s="8">
        <v>-1580819.63</v>
      </c>
      <c r="T114">
        <v>175</v>
      </c>
      <c r="U114" t="str">
        <v>APERTURADO POR EMPRESA</v>
      </c>
    </row>
    <row r="115" spans="1:21" x14ac:dyDescent="0.3">
      <c r="A115" vm="10">
        <v>46057</v>
      </c>
      <c r="B115" t="str">
        <v>Tecnogran S R L</v>
      </c>
      <c r="C115" t="str">
        <v>FA-A 00012-00000385</v>
      </c>
      <c r="D115">
        <v>-1580036.15</v>
      </c>
      <c r="E115" t="str">
        <v>OC 0001-00003876: SERVICIOS
Control de plagas Marzo 2026</v>
      </c>
      <c r="F115">
        <v>1</v>
      </c>
      <c r="G115">
        <v>1305815</v>
      </c>
      <c r="H115" t="str">
        <v xml:space="preserve">UN </v>
      </c>
      <c r="I115" t="str">
        <v>SERVICIOS</v>
      </c>
      <c r="J115" t="str">
        <v>OPEX</v>
      </c>
      <c r="K115" t="str">
        <v>FIJO</v>
      </c>
      <c r="L115" t="str">
        <v>INDIRECTO</v>
      </c>
      <c r="M115" vm="2">
        <v>0</v>
      </c>
      <c r="N115" t="str">
        <v>CC1</v>
      </c>
      <c r="O115" t="str">
        <v>gastos_produccion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 s="8">
        <v>-1580036.15</v>
      </c>
      <c r="T115">
        <v>1</v>
      </c>
      <c r="U115" t="str">
        <v>APERTURADO POR EMPRESA</v>
      </c>
    </row>
    <row r="116" spans="1:21" x14ac:dyDescent="0.3">
      <c r="A116" vm="14">
        <v>46073</v>
      </c>
      <c r="B116" t="str">
        <v>Huxley S.A.</v>
      </c>
      <c r="C116" t="str">
        <v>FA-A 00005-00041434</v>
      </c>
      <c r="D116">
        <v>-1535490</v>
      </c>
      <c r="E116" t="str">
        <v>LOGISTICA</v>
      </c>
      <c r="F116">
        <v>15</v>
      </c>
      <c r="G116">
        <v>84600</v>
      </c>
      <c r="H116" t="str">
        <v xml:space="preserve">UN </v>
      </c>
      <c r="I116" t="str">
        <v>IMPUESTOS</v>
      </c>
      <c r="J116" t="str">
        <v>OPEX</v>
      </c>
      <c r="K116" t="str">
        <v>VARIABLE</v>
      </c>
      <c r="L116" t="str">
        <v>DIRECTO</v>
      </c>
      <c r="M116" vm="2">
        <v>0</v>
      </c>
      <c r="N116" t="str">
        <v>CC11</v>
      </c>
      <c r="O116" t="str">
        <v>gastos_rrhh</v>
      </c>
      <c r="P116">
        <v>1</v>
      </c>
      <c r="Q116" t="str">
        <v>EXPORTACION</v>
      </c>
      <c r="R116">
        <v>1</v>
      </c>
      <c r="S116" s="8">
        <v>-1535490</v>
      </c>
      <c r="T116">
        <v>15</v>
      </c>
      <c r="U116" t="str">
        <v>APERTURADO POR EMPRESA</v>
      </c>
    </row>
    <row r="117" spans="1:21" x14ac:dyDescent="0.3">
      <c r="A117" vm="1">
        <v>46081</v>
      </c>
      <c r="B117" t="str">
        <v>WORMS-RRHH</v>
      </c>
      <c r="C117" t="str">
        <v>MARTINEZ, FRANCO ALBERTO</v>
      </c>
      <c r="D117">
        <v>-1480271.3145000001</v>
      </c>
      <c r="E117" t="str">
        <v>CAT</v>
      </c>
      <c r="F117">
        <v>1</v>
      </c>
      <c r="G117">
        <v>1480271.3145338432</v>
      </c>
      <c r="H117" t="str">
        <v>#RRHH</v>
      </c>
      <c r="I117" t="str">
        <v>PERSONAL</v>
      </c>
      <c r="J117" t="str">
        <v>OPEX</v>
      </c>
      <c r="K117" vm="2">
        <v>0</v>
      </c>
      <c r="L117" vm="2">
        <v>0</v>
      </c>
      <c r="M117" vm="2">
        <v>0</v>
      </c>
      <c r="N117" t="str">
        <v>CC7</v>
      </c>
      <c r="O117" t="str">
        <v>gastos_rrhh</v>
      </c>
      <c r="P117">
        <v>1</v>
      </c>
      <c r="Q117" t="str">
        <v>NFU</v>
      </c>
      <c r="R117">
        <v>1</v>
      </c>
      <c r="S117" s="8">
        <v>-1480271.3145000001</v>
      </c>
      <c r="T117">
        <v>1</v>
      </c>
      <c r="U117" t="str">
        <v>APERTURADO POR EMPRESA</v>
      </c>
    </row>
    <row r="118" spans="1:21" x14ac:dyDescent="0.3">
      <c r="A118" vm="1">
        <v>46081</v>
      </c>
      <c r="B118" t="str">
        <v>WORMS-RRHH</v>
      </c>
      <c r="C118" t="str">
        <v>LISARDO, MATIAS IVAN</v>
      </c>
      <c r="D118">
        <v>-1476009.8740000001</v>
      </c>
      <c r="E118" t="str">
        <v>REACTOR</v>
      </c>
      <c r="F118">
        <v>1</v>
      </c>
      <c r="G118">
        <v>1476009.8740135897</v>
      </c>
      <c r="H118" t="str">
        <v>#RRHH</v>
      </c>
      <c r="I118" t="str">
        <v>PERSONAL</v>
      </c>
      <c r="J118" t="str">
        <v>OPEX</v>
      </c>
      <c r="K118" vm="2">
        <v>0</v>
      </c>
      <c r="L118" vm="2">
        <v>0</v>
      </c>
      <c r="M118" vm="2">
        <v>0</v>
      </c>
      <c r="N118" t="str">
        <v>CC15</v>
      </c>
      <c r="O118" t="str">
        <v>gastos_rrhh</v>
      </c>
      <c r="P118">
        <v>10</v>
      </c>
      <c r="Q118" t="str">
        <v>BACHAS, CEREAL Y POLVILLO, COMPOST Y FERTILIZANTES, DISPOSICION FINAL DE R. LIQUIDOS, DISPOSICION FINAL DE R. SOLIDOS, EXPORTACION, NFU, PILETAS, REACTORES, TIERRAS FILTRANTES</v>
      </c>
      <c r="R118">
        <v>1</v>
      </c>
      <c r="S118" s="8">
        <v>-1476009.8740000001</v>
      </c>
      <c r="T118">
        <v>1</v>
      </c>
      <c r="U118" t="str">
        <v>APERTURADO POR EMPRESA</v>
      </c>
    </row>
    <row r="119" spans="1:21" x14ac:dyDescent="0.3">
      <c r="A119" vm="1">
        <v>46081</v>
      </c>
      <c r="B119" t="str">
        <v>WORMS-RRHH</v>
      </c>
      <c r="C119" t="str">
        <v xml:space="preserve">PASQUALINI, FLORENCIA </v>
      </c>
      <c r="D119">
        <v>-1456024.6247</v>
      </c>
      <c r="E119" t="str">
        <v>ADMINISTRACION</v>
      </c>
      <c r="F119">
        <v>1</v>
      </c>
      <c r="G119">
        <v>1456024.6247335901</v>
      </c>
      <c r="H119" t="str">
        <v>#RRHH</v>
      </c>
      <c r="I119" t="str">
        <v>PERSONAL</v>
      </c>
      <c r="J119" t="str">
        <v>OPEX</v>
      </c>
      <c r="K119" vm="2">
        <v>0</v>
      </c>
      <c r="L119" vm="2">
        <v>0</v>
      </c>
      <c r="M119" vm="2">
        <v>0</v>
      </c>
      <c r="N119" t="str">
        <v>CC15</v>
      </c>
      <c r="O119" t="str">
        <v>gastos_rrhh</v>
      </c>
      <c r="P119">
        <v>10</v>
      </c>
      <c r="Q119" t="str">
        <v>BACHAS, CEREAL Y POLVILLO, COMPOST Y FERTILIZANTES, DISPOSICION FINAL DE R. LIQUIDOS, DISPOSICION FINAL DE R. SOLIDOS, EXPORTACION, NFU, PILETAS, REACTORES, TIERRAS FILTRANTES</v>
      </c>
      <c r="R119">
        <v>1</v>
      </c>
      <c r="S119" s="8">
        <v>-1456024.6247</v>
      </c>
      <c r="T119">
        <v>1</v>
      </c>
      <c r="U119" t="str">
        <v>APERTURADO POR EMPRESA</v>
      </c>
    </row>
    <row r="120" spans="1:21" x14ac:dyDescent="0.3">
      <c r="A120" vm="4">
        <v>46056</v>
      </c>
      <c r="B120" t="str">
        <v>Dragubitzky, Jose Luis</v>
      </c>
      <c r="C120" t="str">
        <v>FA-C 00010-00000105</v>
      </c>
      <c r="D120">
        <v>-1446000</v>
      </c>
      <c r="E120" t="str">
        <v>OC 0001-00004491: HABILITACIONES Y CERT
gestión sistema de sustentabilidad Enero 2026</v>
      </c>
      <c r="F120">
        <v>1</v>
      </c>
      <c r="G120">
        <v>1446000</v>
      </c>
      <c r="H120" t="str">
        <v xml:space="preserve">UN </v>
      </c>
      <c r="I120" t="str">
        <v>HABILITACIONES Y CERT</v>
      </c>
      <c r="J120" t="str">
        <v>OPEX</v>
      </c>
      <c r="K120" t="str">
        <v>VARIABLE</v>
      </c>
      <c r="L120" t="str">
        <v>DIRECTO</v>
      </c>
      <c r="M120" vm="2">
        <v>0</v>
      </c>
      <c r="N120" t="str">
        <v>CC11</v>
      </c>
      <c r="O120" t="str">
        <v>gastos_rrhh</v>
      </c>
      <c r="P120">
        <v>1</v>
      </c>
      <c r="Q120" t="str">
        <v>EXPORTACION</v>
      </c>
      <c r="R120">
        <v>1</v>
      </c>
      <c r="S120" s="8">
        <v>-1446000</v>
      </c>
      <c r="T120">
        <v>1</v>
      </c>
      <c r="U120" t="str">
        <v>APERTURADO POR EMPRESA</v>
      </c>
    </row>
    <row r="121" spans="1:21" x14ac:dyDescent="0.3">
      <c r="A121" vm="1">
        <v>46081</v>
      </c>
      <c r="B121" t="str">
        <v>WORMS-RRHH</v>
      </c>
      <c r="C121" t="str">
        <v>VALLE MANUELA MARIA</v>
      </c>
      <c r="D121">
        <v>-1440461.6841</v>
      </c>
      <c r="E121" t="str">
        <v>LABORATORIO</v>
      </c>
      <c r="F121">
        <v>1</v>
      </c>
      <c r="G121">
        <v>1440461.6840535896</v>
      </c>
      <c r="H121" t="str">
        <v>#RRHH</v>
      </c>
      <c r="I121" t="str">
        <v>PERSONAL</v>
      </c>
      <c r="J121" t="str">
        <v>OPEX</v>
      </c>
      <c r="K121" vm="2">
        <v>0</v>
      </c>
      <c r="L121" vm="2">
        <v>0</v>
      </c>
      <c r="M121" vm="2">
        <v>0</v>
      </c>
      <c r="N121" t="str">
        <v>CC17</v>
      </c>
      <c r="O121" t="str">
        <v>gastos_rrhh</v>
      </c>
      <c r="P121">
        <v>6</v>
      </c>
      <c r="Q121" t="str">
        <v>BACHAS, DISPOSICION FINAL DE R. LIQUIDOS, EXPORTACION, NFU, PILETAS, REACTORES</v>
      </c>
      <c r="R121">
        <v>1</v>
      </c>
      <c r="S121" s="8">
        <v>-1440461.6841</v>
      </c>
      <c r="T121">
        <v>1</v>
      </c>
      <c r="U121" t="str">
        <v>APERTURADO POR EMPRESA</v>
      </c>
    </row>
    <row r="122" spans="1:21" x14ac:dyDescent="0.3">
      <c r="A122" vm="1">
        <v>46081</v>
      </c>
      <c r="B122" t="str">
        <v>WORMS-RRHH</v>
      </c>
      <c r="C122" t="str">
        <v>NIEVES PAULA MARIA</v>
      </c>
      <c r="D122">
        <v>-1440386.9968000001</v>
      </c>
      <c r="E122" t="str">
        <v>ADMINISTRACION</v>
      </c>
      <c r="F122">
        <v>1</v>
      </c>
      <c r="G122">
        <v>1440386.99679359</v>
      </c>
      <c r="H122" t="str">
        <v>#RRHH</v>
      </c>
      <c r="I122" t="str">
        <v>PERSONAL</v>
      </c>
      <c r="J122" t="str">
        <v>OPEX</v>
      </c>
      <c r="K122" vm="2">
        <v>0</v>
      </c>
      <c r="L122" vm="2">
        <v>0</v>
      </c>
      <c r="M122" vm="2">
        <v>0</v>
      </c>
      <c r="N122" t="str">
        <v>CC15</v>
      </c>
      <c r="O122" t="str">
        <v>gastos_rrhh</v>
      </c>
      <c r="P122">
        <v>10</v>
      </c>
      <c r="Q122" t="str">
        <v>BACHAS, CEREAL Y POLVILLO, COMPOST Y FERTILIZANTES, DISPOSICION FINAL DE R. LIQUIDOS, DISPOSICION FINAL DE R. SOLIDOS, EXPORTACION, NFU, PILETAS, REACTORES, TIERRAS FILTRANTES</v>
      </c>
      <c r="R122">
        <v>1</v>
      </c>
      <c r="S122" s="8">
        <v>-1440386.9968000001</v>
      </c>
      <c r="T122">
        <v>1</v>
      </c>
      <c r="U122" t="str">
        <v>APERTURADO POR EMPRESA</v>
      </c>
    </row>
    <row r="123" spans="1:21" x14ac:dyDescent="0.3">
      <c r="A123" vm="1">
        <v>46081</v>
      </c>
      <c r="B123" t="str">
        <v>WORMS-RRHH</v>
      </c>
      <c r="C123" t="str">
        <v xml:space="preserve">GROSSO BRIAN </v>
      </c>
      <c r="D123">
        <v>-1427843.0567000001</v>
      </c>
      <c r="E123" t="str">
        <v>VIGILANCIA</v>
      </c>
      <c r="F123">
        <v>1</v>
      </c>
      <c r="G123">
        <v>1427843.0566735896</v>
      </c>
      <c r="H123" t="str">
        <v>#RRHH</v>
      </c>
      <c r="I123" t="str">
        <v>PERSONAL</v>
      </c>
      <c r="J123" t="str">
        <v>OPEX</v>
      </c>
      <c r="K123" vm="2">
        <v>0</v>
      </c>
      <c r="L123" vm="2">
        <v>0</v>
      </c>
      <c r="M123" vm="2">
        <v>0</v>
      </c>
      <c r="N123" t="str">
        <v>CC29</v>
      </c>
      <c r="O123" t="str">
        <v>gastos_rrhh</v>
      </c>
      <c r="P123">
        <v>10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 s="8">
        <v>-1427843.0567000001</v>
      </c>
      <c r="T123">
        <v>1</v>
      </c>
      <c r="U123" t="str">
        <v>APERTURADO POR EMPRESA</v>
      </c>
    </row>
    <row r="124" spans="1:21" x14ac:dyDescent="0.3">
      <c r="A124" vm="1">
        <v>46081</v>
      </c>
      <c r="B124" t="str">
        <v>WORMS-RRHH</v>
      </c>
      <c r="C124" t="str">
        <v>DI FRANCESCO SERGIO MAXIMILIANO</v>
      </c>
      <c r="D124">
        <v>-1411534.0728</v>
      </c>
      <c r="E124" t="str">
        <v>LOGISTICA</v>
      </c>
      <c r="F124">
        <v>1</v>
      </c>
      <c r="G124">
        <v>1411534.0727735898</v>
      </c>
      <c r="H124" t="str">
        <v>#RRHH</v>
      </c>
      <c r="I124" t="str">
        <v>PERSONAL</v>
      </c>
      <c r="J124" t="str">
        <v>OPEX</v>
      </c>
      <c r="K124" vm="2">
        <v>0</v>
      </c>
      <c r="L124" vm="2">
        <v>0</v>
      </c>
      <c r="M124" vm="2">
        <v>0</v>
      </c>
      <c r="N124" t="str">
        <v>CC18</v>
      </c>
      <c r="O124" t="str">
        <v>gastos_produccion</v>
      </c>
      <c r="P124">
        <v>5</v>
      </c>
      <c r="Q124" t="str">
        <v>DISPOSICION FINAL DE R. SOLIDOS, EXPORTACION, NFU, PILETAS, REACTORES</v>
      </c>
      <c r="R124">
        <v>1</v>
      </c>
      <c r="S124" s="8">
        <v>-1411534.0728</v>
      </c>
      <c r="T124">
        <v>1</v>
      </c>
      <c r="U124" t="str">
        <v>APERTURADO POR EMPRESA</v>
      </c>
    </row>
    <row r="125" spans="1:21" x14ac:dyDescent="0.3">
      <c r="A125" vm="1">
        <v>46081</v>
      </c>
      <c r="B125" t="str">
        <v>WORMS-RRHH</v>
      </c>
      <c r="C125" t="str">
        <v>BAEZ SEBASTIAN ERNESTO</v>
      </c>
      <c r="D125">
        <v>-1351482.1973999999</v>
      </c>
      <c r="E125" t="str">
        <v>MANTENIMIENTO</v>
      </c>
      <c r="F125">
        <v>1</v>
      </c>
      <c r="G125">
        <v>1351482.1973935897</v>
      </c>
      <c r="H125" t="str">
        <v>#RRHH</v>
      </c>
      <c r="I125" t="str">
        <v>PERSONAL</v>
      </c>
      <c r="J125" t="str">
        <v>OPEX</v>
      </c>
      <c r="K125" vm="2">
        <v>0</v>
      </c>
      <c r="L125" vm="2">
        <v>0</v>
      </c>
      <c r="M125" vm="2">
        <v>0</v>
      </c>
      <c r="N125" t="str">
        <v>CC19</v>
      </c>
      <c r="O125" t="str">
        <v>gastos_rrhh</v>
      </c>
      <c r="P125">
        <v>6</v>
      </c>
      <c r="Q125" t="str">
        <v>BACHAS, DISPOSICION FINAL DE R. LIQUIDOS, EXPORTACION, NFU, PILETAS, REACTORES</v>
      </c>
      <c r="R125">
        <v>1</v>
      </c>
      <c r="S125" s="8">
        <v>-1351482.1973999999</v>
      </c>
      <c r="T125">
        <v>1</v>
      </c>
      <c r="U125" t="str">
        <v>APERTURADO POR EMPRESA</v>
      </c>
    </row>
    <row r="126" spans="1:21" x14ac:dyDescent="0.3">
      <c r="A126" vm="1">
        <v>46081</v>
      </c>
      <c r="B126" t="str">
        <v>WORMS-RRHH</v>
      </c>
      <c r="C126" t="str">
        <v>MORENO RENZO EMANUEL</v>
      </c>
      <c r="D126">
        <v>-1309539.3483</v>
      </c>
      <c r="E126" t="str">
        <v>DISPOSICION FINAL DE R. LIQUIDOS</v>
      </c>
      <c r="F126">
        <v>1</v>
      </c>
      <c r="G126">
        <v>1309539.3482935899</v>
      </c>
      <c r="H126" t="str">
        <v>#RRHH</v>
      </c>
      <c r="I126" t="str">
        <v>PERSONAL</v>
      </c>
      <c r="J126" t="str">
        <v>OPEX</v>
      </c>
      <c r="K126" vm="2">
        <v>0</v>
      </c>
      <c r="L126" vm="2">
        <v>0</v>
      </c>
      <c r="M126" vm="2">
        <v>0</v>
      </c>
      <c r="N126" t="str">
        <v>CC25</v>
      </c>
      <c r="O126" t="str">
        <v>gastos_rrhh</v>
      </c>
      <c r="P126">
        <v>2</v>
      </c>
      <c r="Q126" t="str">
        <v>DISPOSICION FINAL DE R. LIQUIDOS, EXPORTACION</v>
      </c>
      <c r="R126">
        <v>1</v>
      </c>
      <c r="S126" s="8">
        <v>-1309539.3483</v>
      </c>
      <c r="T126">
        <v>1</v>
      </c>
      <c r="U126" t="str">
        <v>APERTURADO POR EMPRESA</v>
      </c>
    </row>
    <row r="127" spans="1:21" x14ac:dyDescent="0.3">
      <c r="A127" vm="10">
        <v>46057</v>
      </c>
      <c r="B127" t="str">
        <v>Goma Paz S.R.L.</v>
      </c>
      <c r="C127" t="str">
        <v>FA-A 00005-00091838</v>
      </c>
      <c r="D127">
        <v>-1292064.58</v>
      </c>
      <c r="E127" t="str">
        <v>OC 0001-00004484: REPOSICION
caño asp/exp rauspiraflex h2 amarillo 75 mm</v>
      </c>
      <c r="F127">
        <v>1</v>
      </c>
      <c r="G127">
        <v>1067821.97</v>
      </c>
      <c r="H127" t="str">
        <v xml:space="preserve">UN </v>
      </c>
      <c r="I127" t="str">
        <v>REPOSICION</v>
      </c>
      <c r="J127" t="str">
        <v>OPEX</v>
      </c>
      <c r="K127" t="str">
        <v>VARIABLE</v>
      </c>
      <c r="L127" t="str">
        <v>INDIRECTO</v>
      </c>
      <c r="M127" vm="2">
        <v>0</v>
      </c>
      <c r="N127" t="str">
        <v>CC3</v>
      </c>
      <c r="O127" t="str">
        <v>gastos_produccion</v>
      </c>
      <c r="P127">
        <v>1</v>
      </c>
      <c r="Q127" t="str">
        <v>DISPOSICIÓN FINAL RESIDUOS LIQUIDOS</v>
      </c>
      <c r="R127">
        <v>1</v>
      </c>
      <c r="S127" s="8">
        <v>-1292064.58</v>
      </c>
      <c r="T127">
        <v>1</v>
      </c>
      <c r="U127" t="str">
        <v>APERTURADO POR EMPRESA</v>
      </c>
    </row>
    <row r="128" spans="1:21" x14ac:dyDescent="0.3">
      <c r="A128" vm="15">
        <v>46080</v>
      </c>
      <c r="B128" t="str">
        <v>Comercial Uritorco S. R. L. (w)</v>
      </c>
      <c r="C128" t="str">
        <v>FA-A 00001-00008860</v>
      </c>
      <c r="D128">
        <v>-1266264.3500000001</v>
      </c>
      <c r="E128" t="str">
        <v>REPOSICION</v>
      </c>
      <c r="F128">
        <v>1</v>
      </c>
      <c r="G128">
        <v>1046499.46</v>
      </c>
      <c r="H128" t="str">
        <v xml:space="preserve">UN </v>
      </c>
      <c r="I128" t="str">
        <v>REPOSICION</v>
      </c>
      <c r="J128" t="str">
        <v>OPEX</v>
      </c>
      <c r="K128" t="str">
        <v>VARIABLE</v>
      </c>
      <c r="L128" t="str">
        <v>INDIRECTO</v>
      </c>
      <c r="M128" vm="2">
        <v>0</v>
      </c>
      <c r="N128" t="str">
        <v>CC7</v>
      </c>
      <c r="O128" t="str">
        <v>gastos_produccion</v>
      </c>
      <c r="P128">
        <v>1</v>
      </c>
      <c r="Q128" t="str">
        <v>NFU</v>
      </c>
      <c r="R128">
        <v>1</v>
      </c>
      <c r="S128" s="8">
        <v>-1266264.3500000001</v>
      </c>
      <c r="T128">
        <v>1</v>
      </c>
      <c r="U128" t="str">
        <v>APERTURADO POR EMPRESA</v>
      </c>
    </row>
    <row r="129" spans="1:21" x14ac:dyDescent="0.3">
      <c r="A129" vm="7">
        <v>46059</v>
      </c>
      <c r="B129" t="str">
        <v>Bca Distribuciones Sa</v>
      </c>
      <c r="C129" t="str">
        <v>FA-A 00001-00005781</v>
      </c>
      <c r="D129">
        <v>-1260396.5</v>
      </c>
      <c r="E129" t="str">
        <v>INVERSION proyecto 35 Bomba de 3"</v>
      </c>
      <c r="F129">
        <v>1</v>
      </c>
      <c r="G129">
        <v>1041650</v>
      </c>
      <c r="H129" t="str">
        <v xml:space="preserve">UN </v>
      </c>
      <c r="I129" t="str">
        <v>INVERSION</v>
      </c>
      <c r="J129" t="str">
        <v>CAPEX</v>
      </c>
      <c r="K129" t="str">
        <v>VARIABLE</v>
      </c>
      <c r="L129" t="str">
        <v>DIRECTO</v>
      </c>
      <c r="M129" vm="2">
        <v>0</v>
      </c>
      <c r="N129" t="str">
        <v>CC6</v>
      </c>
      <c r="O129" t="str">
        <v>gastos_rrhh</v>
      </c>
      <c r="P129">
        <v>1</v>
      </c>
      <c r="Q129" t="str">
        <v>BACHAS</v>
      </c>
      <c r="R129">
        <v>1</v>
      </c>
      <c r="S129" s="8">
        <v>-1260396.5</v>
      </c>
      <c r="T129">
        <v>1</v>
      </c>
      <c r="U129" t="str">
        <v>APERTURADO POR EMPRESA</v>
      </c>
    </row>
    <row r="130" spans="1:21" x14ac:dyDescent="0.3">
      <c r="A130" vm="1">
        <v>46081</v>
      </c>
      <c r="B130" t="str">
        <v>WORMS-RRHH</v>
      </c>
      <c r="C130" t="str">
        <v>SANTA CRUZ, MANUEL ALBERTO</v>
      </c>
      <c r="D130">
        <v>-1217141.4032999999</v>
      </c>
      <c r="E130" t="str">
        <v>NFU</v>
      </c>
      <c r="F130">
        <v>1</v>
      </c>
      <c r="G130">
        <v>1217141.4032935901</v>
      </c>
      <c r="H130" t="str">
        <v>#RRHH</v>
      </c>
      <c r="I130" t="str">
        <v>PERSONAL</v>
      </c>
      <c r="J130" t="str">
        <v>OPEX</v>
      </c>
      <c r="K130" vm="2">
        <v>0</v>
      </c>
      <c r="L130" vm="2">
        <v>0</v>
      </c>
      <c r="M130" vm="2">
        <v>0</v>
      </c>
      <c r="N130" t="str">
        <v>CC7</v>
      </c>
      <c r="O130" t="str">
        <v>gastos_produccion</v>
      </c>
      <c r="P130">
        <v>1</v>
      </c>
      <c r="Q130" t="str">
        <v>NFU</v>
      </c>
      <c r="R130">
        <v>1</v>
      </c>
      <c r="S130" s="8">
        <v>-1217141.4032999999</v>
      </c>
      <c r="T130">
        <v>1</v>
      </c>
      <c r="U130" t="str">
        <v>APERTURADO POR EMPRESA</v>
      </c>
    </row>
    <row r="131" spans="1:21" x14ac:dyDescent="0.3">
      <c r="A131" vm="1">
        <v>46081</v>
      </c>
      <c r="B131" t="str">
        <v>IMPUESTOS</v>
      </c>
      <c r="C131" t="str">
        <v>imp1</v>
      </c>
      <c r="D131">
        <v>-1182999.8400000001</v>
      </c>
      <c r="E131" t="str">
        <v>IMPUESTOS</v>
      </c>
      <c r="F131">
        <v>1616.12</v>
      </c>
      <c r="G131">
        <v>0.5</v>
      </c>
      <c r="H131" t="str">
        <v xml:space="preserve">UN </v>
      </c>
      <c r="I131" t="str">
        <v>IMPUESTOS</v>
      </c>
      <c r="J131" t="str">
        <v>OPEX</v>
      </c>
      <c r="K131" t="str">
        <v>VARIABLE</v>
      </c>
      <c r="L131" t="str">
        <v>DIRECTO</v>
      </c>
      <c r="M131" vm="2">
        <v>0</v>
      </c>
      <c r="N131" t="str">
        <v>CC11</v>
      </c>
      <c r="O131" t="str">
        <v>gastos_rrhh</v>
      </c>
      <c r="P131">
        <v>1</v>
      </c>
      <c r="Q131" t="str">
        <v>EXPORTACION</v>
      </c>
      <c r="R131">
        <v>1</v>
      </c>
      <c r="S131" s="8">
        <v>-1182999.8400000001</v>
      </c>
      <c r="T131">
        <v>1616.12</v>
      </c>
      <c r="U131" t="str">
        <v>APERTURADO POR EMPRESA</v>
      </c>
    </row>
    <row r="132" spans="1:21" x14ac:dyDescent="0.3">
      <c r="A132" vm="1">
        <v>46081</v>
      </c>
      <c r="B132" t="str">
        <v>WORMS-RRHH</v>
      </c>
      <c r="C132" t="str">
        <v>NAVARRO, RAMÓN ROQUE</v>
      </c>
      <c r="D132">
        <v>-1160524.8770999999</v>
      </c>
      <c r="E132" t="str">
        <v>NFU</v>
      </c>
      <c r="F132">
        <v>1</v>
      </c>
      <c r="G132">
        <v>1160524.8770735899</v>
      </c>
      <c r="H132" t="str">
        <v>#RRHH</v>
      </c>
      <c r="I132" t="str">
        <v>PERSONAL</v>
      </c>
      <c r="J132" t="str">
        <v>OPEX</v>
      </c>
      <c r="K132" vm="2">
        <v>0</v>
      </c>
      <c r="L132" vm="2">
        <v>0</v>
      </c>
      <c r="M132" vm="2">
        <v>0</v>
      </c>
      <c r="N132" t="str">
        <v>CC7</v>
      </c>
      <c r="O132" t="str">
        <v>gastos_produccion</v>
      </c>
      <c r="P132">
        <v>1</v>
      </c>
      <c r="Q132" t="str">
        <v>NFU</v>
      </c>
      <c r="R132">
        <v>1</v>
      </c>
      <c r="S132" s="8">
        <v>-1160524.8770999999</v>
      </c>
      <c r="T132">
        <v>1</v>
      </c>
      <c r="U132" t="str">
        <v>APERTURADO POR EMPRESA</v>
      </c>
    </row>
    <row r="133" spans="1:21" x14ac:dyDescent="0.3">
      <c r="A133" vm="6">
        <v>46063</v>
      </c>
      <c r="B133" t="str">
        <v>Strupeni, Federico Lisandro</v>
      </c>
      <c r="C133" t="str">
        <v>FA-A 00008-00000056</v>
      </c>
      <c r="D133">
        <v>-1112118.74</v>
      </c>
      <c r="E133" t="str">
        <v xml:space="preserve">OC 0001-00004630: INVERSION
Cámara para los  casilleros </v>
      </c>
      <c r="F133">
        <v>2</v>
      </c>
      <c r="G133">
        <v>129553.2</v>
      </c>
      <c r="H133" t="str">
        <v xml:space="preserve">UN </v>
      </c>
      <c r="I133" t="str">
        <v>INVERSION</v>
      </c>
      <c r="J133" t="str">
        <v>CAPEX</v>
      </c>
      <c r="K133" t="str">
        <v>VARIABLE</v>
      </c>
      <c r="L133" t="str">
        <v>INDIRECTO</v>
      </c>
      <c r="M133" vm="2">
        <v>0</v>
      </c>
      <c r="N133" t="str">
        <v>CC1</v>
      </c>
      <c r="O133" t="str">
        <v>gastos_rrhh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 s="8">
        <v>-1112118.74</v>
      </c>
      <c r="T133">
        <v>2</v>
      </c>
      <c r="U133" t="str">
        <v>APERTURADO POR EMPRESA</v>
      </c>
    </row>
    <row r="134" spans="1:21" x14ac:dyDescent="0.3">
      <c r="A134" vm="1">
        <v>46081</v>
      </c>
      <c r="B134" t="str">
        <v>WORMS-RRHH</v>
      </c>
      <c r="C134" t="str">
        <v>CUETO, DANIELA</v>
      </c>
      <c r="D134">
        <v>-1100000</v>
      </c>
      <c r="E134" t="str">
        <v>ADMINISTRACION</v>
      </c>
      <c r="F134">
        <v>1</v>
      </c>
      <c r="G134">
        <v>1100000</v>
      </c>
      <c r="H134" t="str">
        <v>#RRHH</v>
      </c>
      <c r="I134" t="str">
        <v>PERSONAL</v>
      </c>
      <c r="J134" t="str">
        <v>OPEX</v>
      </c>
      <c r="K134" vm="2">
        <v>0</v>
      </c>
      <c r="L134" vm="2">
        <v>0</v>
      </c>
      <c r="M134" vm="2">
        <v>0</v>
      </c>
      <c r="N134" t="str">
        <v>CC15</v>
      </c>
      <c r="O134" t="str">
        <v>gastos_rrhh</v>
      </c>
      <c r="P134">
        <v>10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 s="8">
        <v>-1100000</v>
      </c>
      <c r="T134">
        <v>1</v>
      </c>
      <c r="U134" t="str">
        <v>APERTURADO POR EMPRESA</v>
      </c>
    </row>
    <row r="135" spans="1:21" x14ac:dyDescent="0.3">
      <c r="A135" vm="7">
        <v>46059</v>
      </c>
      <c r="B135" t="str">
        <v>Forciniti, Maria Alejandra(W)</v>
      </c>
      <c r="C135" t="str">
        <v>FA-C 00002-00000816</v>
      </c>
      <c r="D135">
        <v>-1095123</v>
      </c>
      <c r="E135" t="str">
        <v>OC 0001-00003993: SERVICIOS
Soporte técnico</v>
      </c>
      <c r="F135">
        <v>1</v>
      </c>
      <c r="G135">
        <v>1095123</v>
      </c>
      <c r="H135" t="str">
        <v xml:space="preserve">UN </v>
      </c>
      <c r="I135" t="str">
        <v>SERVICIOS</v>
      </c>
      <c r="J135" t="str">
        <v>OPEX</v>
      </c>
      <c r="K135" t="str">
        <v>VARIABLE</v>
      </c>
      <c r="L135" t="str">
        <v>INDIRECTO</v>
      </c>
      <c r="M135" vm="2">
        <v>0</v>
      </c>
      <c r="N135" t="str">
        <v>CC1</v>
      </c>
      <c r="O135" t="str">
        <v>gastos_rrhh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 s="8">
        <v>-1095123</v>
      </c>
      <c r="T135">
        <v>1</v>
      </c>
      <c r="U135" t="str">
        <v>APERTURADO POR EMPRESA</v>
      </c>
    </row>
    <row r="136" spans="1:21" x14ac:dyDescent="0.3">
      <c r="A136" vm="1">
        <v>46081</v>
      </c>
      <c r="B136" t="str">
        <v>WORMS-RRHH</v>
      </c>
      <c r="C136" t="str">
        <v>MANSILLA CARLOS ANDRES</v>
      </c>
      <c r="D136">
        <v>-1062007.5247</v>
      </c>
      <c r="E136" t="str">
        <v>NFU</v>
      </c>
      <c r="F136">
        <v>1</v>
      </c>
      <c r="G136">
        <v>1062007.5246731269</v>
      </c>
      <c r="H136" t="str">
        <v>#RRHH</v>
      </c>
      <c r="I136" t="str">
        <v>PERSONAL</v>
      </c>
      <c r="J136" t="str">
        <v>OPEX</v>
      </c>
      <c r="K136" vm="2">
        <v>0</v>
      </c>
      <c r="L136" vm="2">
        <v>0</v>
      </c>
      <c r="M136" vm="2">
        <v>0</v>
      </c>
      <c r="N136" t="str">
        <v>CC7</v>
      </c>
      <c r="O136" t="str">
        <v>gastos_rrhh</v>
      </c>
      <c r="P136">
        <v>1</v>
      </c>
      <c r="Q136" t="str">
        <v>NFU</v>
      </c>
      <c r="R136">
        <v>1</v>
      </c>
      <c r="S136" s="8">
        <v>-1062007.5247</v>
      </c>
      <c r="T136">
        <v>1</v>
      </c>
      <c r="U136" t="str">
        <v>APERTURADO POR EMPRESA</v>
      </c>
    </row>
    <row r="137" spans="1:21" x14ac:dyDescent="0.3">
      <c r="A137" vm="1">
        <v>46081</v>
      </c>
      <c r="B137" t="str">
        <v>WORMS-RRHH</v>
      </c>
      <c r="C137" t="str">
        <v>PEREZ, CESAR IGNACIO</v>
      </c>
      <c r="D137">
        <v>-1059283.1984999999</v>
      </c>
      <c r="E137" t="str">
        <v>NFU</v>
      </c>
      <c r="F137">
        <v>1</v>
      </c>
      <c r="G137">
        <v>1059283.1984931263</v>
      </c>
      <c r="H137" t="str">
        <v>#RRHH</v>
      </c>
      <c r="I137" t="str">
        <v>PERSONAL</v>
      </c>
      <c r="J137" t="str">
        <v>OPEX</v>
      </c>
      <c r="K137" vm="2">
        <v>0</v>
      </c>
      <c r="L137" vm="2">
        <v>0</v>
      </c>
      <c r="M137" vm="2">
        <v>0</v>
      </c>
      <c r="N137" t="str">
        <v>CC7</v>
      </c>
      <c r="O137" t="str">
        <v>gastos_rrhh</v>
      </c>
      <c r="P137">
        <v>1</v>
      </c>
      <c r="Q137" t="str">
        <v>NFU</v>
      </c>
      <c r="R137">
        <v>1</v>
      </c>
      <c r="S137" s="8">
        <v>-1059283.1984999999</v>
      </c>
      <c r="T137">
        <v>1</v>
      </c>
      <c r="U137" t="str">
        <v>APERTURADO POR EMPRESA</v>
      </c>
    </row>
    <row r="138" spans="1:21" x14ac:dyDescent="0.3">
      <c r="A138" vm="1">
        <v>46081</v>
      </c>
      <c r="B138" t="str">
        <v>WORMS-RRHH</v>
      </c>
      <c r="C138" t="str">
        <v>PRIETO DIONICIO HECTOR</v>
      </c>
      <c r="D138">
        <v>-1049898.2714</v>
      </c>
      <c r="E138" t="str">
        <v>NFU</v>
      </c>
      <c r="F138">
        <v>1</v>
      </c>
      <c r="G138">
        <v>1049898.2714331266</v>
      </c>
      <c r="H138" t="str">
        <v>#RRHH</v>
      </c>
      <c r="I138" t="str">
        <v>PERSONAL</v>
      </c>
      <c r="J138" t="str">
        <v>OPEX</v>
      </c>
      <c r="K138" vm="2">
        <v>0</v>
      </c>
      <c r="L138" vm="2">
        <v>0</v>
      </c>
      <c r="M138" vm="2">
        <v>0</v>
      </c>
      <c r="N138" t="str">
        <v>CC7</v>
      </c>
      <c r="O138" t="str">
        <v>gastos_rrhh</v>
      </c>
      <c r="P138">
        <v>1</v>
      </c>
      <c r="Q138" t="str">
        <v>NFU</v>
      </c>
      <c r="R138">
        <v>1</v>
      </c>
      <c r="S138" s="8">
        <v>-1049898.2714</v>
      </c>
      <c r="T138">
        <v>1</v>
      </c>
      <c r="U138" t="str">
        <v>APERTURADO POR EMPRESA</v>
      </c>
    </row>
    <row r="139" spans="1:21" x14ac:dyDescent="0.3">
      <c r="A139" vm="1">
        <v>46081</v>
      </c>
      <c r="B139" t="str">
        <v>WORMS-RRHH</v>
      </c>
      <c r="C139" t="str">
        <v>MORENO JUAN PABLO</v>
      </c>
      <c r="D139">
        <v>-1031623.7943</v>
      </c>
      <c r="E139" t="str">
        <v>REACTOR</v>
      </c>
      <c r="F139">
        <v>1</v>
      </c>
      <c r="G139">
        <v>1031623.7943131266</v>
      </c>
      <c r="H139" t="str">
        <v>#RRHH</v>
      </c>
      <c r="I139" t="str">
        <v>PERSONAL</v>
      </c>
      <c r="J139" t="str">
        <v>OPEX</v>
      </c>
      <c r="K139" vm="2">
        <v>0</v>
      </c>
      <c r="L139" vm="2">
        <v>0</v>
      </c>
      <c r="M139" vm="2">
        <v>0</v>
      </c>
      <c r="N139" t="str">
        <v>CC15</v>
      </c>
      <c r="O139" t="str">
        <v>gastos_produccion</v>
      </c>
      <c r="P139">
        <v>10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 s="8">
        <v>-1031623.7943</v>
      </c>
      <c r="T139">
        <v>1</v>
      </c>
      <c r="U139" t="str">
        <v>APERTURADO POR EMPRESA</v>
      </c>
    </row>
    <row r="140" spans="1:21" x14ac:dyDescent="0.3">
      <c r="A140" vm="1">
        <v>46081</v>
      </c>
      <c r="B140" t="str">
        <v>WORMS-RRHH</v>
      </c>
      <c r="C140" t="str">
        <v>MORENO ENZO</v>
      </c>
      <c r="D140">
        <v>-1031623.7943</v>
      </c>
      <c r="E140" t="str">
        <v>NFU</v>
      </c>
      <c r="F140">
        <v>1</v>
      </c>
      <c r="G140">
        <v>1031623.7943131266</v>
      </c>
      <c r="H140" t="str">
        <v>#RRHH</v>
      </c>
      <c r="I140" t="str">
        <v>PERSONAL</v>
      </c>
      <c r="J140" t="str">
        <v>OPEX</v>
      </c>
      <c r="K140" vm="2">
        <v>0</v>
      </c>
      <c r="L140" vm="2">
        <v>0</v>
      </c>
      <c r="M140" vm="2">
        <v>0</v>
      </c>
      <c r="N140" t="str">
        <v>CC7</v>
      </c>
      <c r="O140" t="str">
        <v>gastos_produccion</v>
      </c>
      <c r="P140">
        <v>1</v>
      </c>
      <c r="Q140" t="str">
        <v>NFU</v>
      </c>
      <c r="R140">
        <v>1</v>
      </c>
      <c r="S140" s="8">
        <v>-1031623.7943</v>
      </c>
      <c r="T140">
        <v>1</v>
      </c>
      <c r="U140" t="str">
        <v>APERTURADO POR EMPRESA</v>
      </c>
    </row>
    <row r="141" spans="1:21" x14ac:dyDescent="0.3">
      <c r="A141" vm="1">
        <v>46081</v>
      </c>
      <c r="B141" t="str">
        <v>WORMS-RRHH</v>
      </c>
      <c r="C141" t="str">
        <v>NIZ, GERMAN RODRIGO</v>
      </c>
      <c r="D141">
        <v>-1029415.9402</v>
      </c>
      <c r="E141" t="str">
        <v>NFU</v>
      </c>
      <c r="F141">
        <v>1</v>
      </c>
      <c r="G141">
        <v>1029415.9401531266</v>
      </c>
      <c r="H141" t="str">
        <v>#RRHH</v>
      </c>
      <c r="I141" t="str">
        <v>PERSONAL</v>
      </c>
      <c r="J141" t="str">
        <v>OPEX</v>
      </c>
      <c r="K141" vm="2">
        <v>0</v>
      </c>
      <c r="L141" vm="2">
        <v>0</v>
      </c>
      <c r="M141" vm="2">
        <v>0</v>
      </c>
      <c r="N141" t="str">
        <v>CC7</v>
      </c>
      <c r="O141" t="str">
        <v>gastos_rrhh</v>
      </c>
      <c r="P141">
        <v>1</v>
      </c>
      <c r="Q141" t="str">
        <v>NFU</v>
      </c>
      <c r="R141">
        <v>1</v>
      </c>
      <c r="S141" s="8">
        <v>-1029415.9402</v>
      </c>
      <c r="T141">
        <v>1</v>
      </c>
      <c r="U141" t="str">
        <v>APERTURADO POR EMPRESA</v>
      </c>
    </row>
    <row r="142" spans="1:21" x14ac:dyDescent="0.3">
      <c r="A142" vm="13">
        <v>46061</v>
      </c>
      <c r="B142" t="str">
        <v>Cina, Dario Ruben</v>
      </c>
      <c r="C142" t="str">
        <v>FA-A 00002-00000006</v>
      </c>
      <c r="D142">
        <v>-1028500</v>
      </c>
      <c r="E142" t="str">
        <v>OC 0001-00004428: INVERSION
Perforaciones</v>
      </c>
      <c r="F142">
        <v>2</v>
      </c>
      <c r="G142">
        <v>425000</v>
      </c>
      <c r="H142" t="str">
        <v xml:space="preserve">UN </v>
      </c>
      <c r="I142" t="str">
        <v>INVERSION</v>
      </c>
      <c r="J142" t="str">
        <v>CAPEX</v>
      </c>
      <c r="K142" t="str">
        <v>VARIABLE</v>
      </c>
      <c r="L142" t="str">
        <v>INDIRECTO</v>
      </c>
      <c r="M142" vm="2">
        <v>0</v>
      </c>
      <c r="N142" t="str">
        <v>CC1</v>
      </c>
      <c r="O142" t="str">
        <v>gastos_produccion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 s="8">
        <v>-1028500</v>
      </c>
      <c r="T142">
        <v>2</v>
      </c>
      <c r="U142" t="str">
        <v>APERTURADO POR EMPRESA</v>
      </c>
    </row>
    <row r="143" spans="1:21" x14ac:dyDescent="0.3">
      <c r="A143" vm="1">
        <v>46081</v>
      </c>
      <c r="B143" t="str">
        <v>WORMS-RRHH</v>
      </c>
      <c r="C143" t="str">
        <v>ABAD, GONZALO</v>
      </c>
      <c r="D143">
        <v>-1000000</v>
      </c>
      <c r="E143" t="str">
        <v>ADMINISTRACION</v>
      </c>
      <c r="F143">
        <v>1</v>
      </c>
      <c r="G143">
        <v>1000000</v>
      </c>
      <c r="H143" t="str">
        <v>#RRHH</v>
      </c>
      <c r="I143" t="str">
        <v>PERSONAL</v>
      </c>
      <c r="J143" t="str">
        <v>OPEX</v>
      </c>
      <c r="K143" vm="2">
        <v>0</v>
      </c>
      <c r="L143" vm="2">
        <v>0</v>
      </c>
      <c r="M143" vm="2">
        <v>0</v>
      </c>
      <c r="N143" t="str">
        <v>CC15</v>
      </c>
      <c r="O143" t="str">
        <v>gastos_produccion</v>
      </c>
      <c r="P143">
        <v>10</v>
      </c>
      <c r="Q143" t="str">
        <v>BACHAS, CEREAL Y POLVILLO, COMPOST Y FERTILIZANTES, DISPOSICION FINAL DE R. LIQUIDOS, DISPOSICION FINAL DE R. SOLIDOS, EXPORTACION, NFU, PILETAS, REACTORES, TIERRAS FILTRANTES</v>
      </c>
      <c r="R143">
        <v>1</v>
      </c>
      <c r="S143" s="8">
        <v>-1000000</v>
      </c>
      <c r="T143">
        <v>1</v>
      </c>
      <c r="U143" t="str">
        <v>APERTURADO POR EMPRESA</v>
      </c>
    </row>
    <row r="144" spans="1:21" x14ac:dyDescent="0.3">
      <c r="A144" vm="10">
        <v>46057</v>
      </c>
      <c r="B144" t="str">
        <v>Telmex Argentina Sa</v>
      </c>
      <c r="C144" t="str">
        <v>FA-A 00070-00343041</v>
      </c>
      <c r="D144">
        <v>-946302.64</v>
      </c>
      <c r="E144" t="str">
        <v xml:space="preserve">OC 0001-00003864: SERVICIOS
Internet </v>
      </c>
      <c r="F144">
        <v>1</v>
      </c>
      <c r="G144">
        <v>782068.3</v>
      </c>
      <c r="H144" t="str">
        <v xml:space="preserve">UN </v>
      </c>
      <c r="I144" t="str">
        <v>SERVICIOS</v>
      </c>
      <c r="J144" t="str">
        <v>OPEX</v>
      </c>
      <c r="K144" t="str">
        <v>VARIABLE</v>
      </c>
      <c r="L144" t="str">
        <v>INDIRECTO</v>
      </c>
      <c r="M144" vm="2">
        <v>0</v>
      </c>
      <c r="N144" t="str">
        <v>CC1</v>
      </c>
      <c r="O144" t="str">
        <v>gastos_produccion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 s="8">
        <v>-946302.64</v>
      </c>
      <c r="T144">
        <v>1</v>
      </c>
      <c r="U144" t="str">
        <v>APERTURADO POR EMPRESA</v>
      </c>
    </row>
    <row r="145" spans="1:21" x14ac:dyDescent="0.3">
      <c r="A145" vm="16">
        <v>46075</v>
      </c>
      <c r="B145" t="str">
        <v>Picatto, Santiago</v>
      </c>
      <c r="C145" t="str">
        <v>FA-A 00002-00004585</v>
      </c>
      <c r="D145">
        <v>-942493.2</v>
      </c>
      <c r="E145" t="str">
        <v>INSUMOS
pipeta-papel PH-aquametric</v>
      </c>
      <c r="F145">
        <v>1</v>
      </c>
      <c r="G145">
        <v>778920</v>
      </c>
      <c r="H145" t="str">
        <v xml:space="preserve">UN </v>
      </c>
      <c r="I145" t="str">
        <v>INSUMOS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CC1</v>
      </c>
      <c r="O145" t="str">
        <v>gastos_rrhh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 s="8">
        <v>-942493.2</v>
      </c>
      <c r="T145">
        <v>1</v>
      </c>
      <c r="U145" t="str">
        <v>APERTURADO POR EMPRESA</v>
      </c>
    </row>
    <row r="146" spans="1:21" x14ac:dyDescent="0.3">
      <c r="A146" vm="6">
        <v>46063</v>
      </c>
      <c r="B146" t="str">
        <v>Richetti, Adrian Leonardo</v>
      </c>
      <c r="C146" t="str">
        <v>FA-A 00005-00003603</v>
      </c>
      <c r="D146">
        <v>-917206.98</v>
      </c>
      <c r="E146" t="str">
        <v xml:space="preserve">OC 0001-00004615: INVERSION
para bomba nueva pileta </v>
      </c>
      <c r="F146">
        <v>1</v>
      </c>
      <c r="G146">
        <v>758022.3</v>
      </c>
      <c r="H146" t="str">
        <v xml:space="preserve">UN </v>
      </c>
      <c r="I146" t="str">
        <v>INVERSION</v>
      </c>
      <c r="J146" t="str">
        <v>CAPEX</v>
      </c>
      <c r="K146" t="str">
        <v>VARIABLE</v>
      </c>
      <c r="L146" t="str">
        <v>INDIRECTO</v>
      </c>
      <c r="M146" vm="2">
        <v>0</v>
      </c>
      <c r="N146" t="str">
        <v>CC4</v>
      </c>
      <c r="O146" t="str">
        <v>gastos_produccion</v>
      </c>
      <c r="P146">
        <v>1</v>
      </c>
      <c r="Q146" t="str">
        <v>PILETAS</v>
      </c>
      <c r="R146">
        <v>1</v>
      </c>
      <c r="S146" s="8">
        <v>-917206.98</v>
      </c>
      <c r="T146">
        <v>1</v>
      </c>
      <c r="U146" t="str">
        <v>APERTURADO POR EMPRESA</v>
      </c>
    </row>
    <row r="147" spans="1:21" x14ac:dyDescent="0.3">
      <c r="A147" vm="17">
        <v>46079</v>
      </c>
      <c r="B147" t="str">
        <v>Septima Region S A</v>
      </c>
      <c r="C147" t="str">
        <v>FA-A 00002-00005318</v>
      </c>
      <c r="D147">
        <v>-881218.8</v>
      </c>
      <c r="E147" t="str">
        <v>SERVICIOS
Disposición final de residuos industriales no peligrosos -PERIODO ENERO</v>
      </c>
      <c r="F147">
        <v>21.42</v>
      </c>
      <c r="G147">
        <v>34000</v>
      </c>
      <c r="H147" t="str">
        <v xml:space="preserve">UN </v>
      </c>
      <c r="I147" t="str">
        <v>SERVICIOS</v>
      </c>
      <c r="J147" t="str">
        <v>OPEX</v>
      </c>
      <c r="K147" t="str">
        <v>FIJO</v>
      </c>
      <c r="L147" t="str">
        <v>DIRECTO</v>
      </c>
      <c r="M147" vm="2">
        <v>0</v>
      </c>
      <c r="N147" t="str">
        <v>CC1</v>
      </c>
      <c r="O147" t="str">
        <v>gastos_rrhh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8">
        <v>-881218.8</v>
      </c>
      <c r="T147">
        <v>21.42</v>
      </c>
      <c r="U147" t="str">
        <v>APERTURADO POR EMPRESA</v>
      </c>
    </row>
    <row r="148" spans="1:21" x14ac:dyDescent="0.3">
      <c r="A148" vm="5">
        <v>46055</v>
      </c>
      <c r="B148" t="str">
        <v>Estudio De Profesionales Sa</v>
      </c>
      <c r="C148" t="str">
        <v>FA-A 00002-00001532</v>
      </c>
      <c r="D148">
        <v>-872410</v>
      </c>
      <c r="E148" t="str">
        <v>OC 0001-00003839: HONORARIOS
Estudio contable</v>
      </c>
      <c r="F148">
        <v>1</v>
      </c>
      <c r="G148">
        <v>721000</v>
      </c>
      <c r="H148" t="str">
        <v xml:space="preserve">UN </v>
      </c>
      <c r="I148" t="str">
        <v>HONORARIOS</v>
      </c>
      <c r="J148" t="str">
        <v>OPEX</v>
      </c>
      <c r="K148" t="str">
        <v>FIJO</v>
      </c>
      <c r="L148" t="str">
        <v>INDIRECTO</v>
      </c>
      <c r="M148" vm="2">
        <v>0</v>
      </c>
      <c r="N148" t="str">
        <v>CC1</v>
      </c>
      <c r="O148" t="str">
        <v>gastos_rrhh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 s="8">
        <v>-872410</v>
      </c>
      <c r="T148">
        <v>1</v>
      </c>
      <c r="U148" t="str">
        <v>APERTURADO POR EMPRESA</v>
      </c>
    </row>
    <row r="149" spans="1:21" x14ac:dyDescent="0.3">
      <c r="A149" vm="10">
        <v>46057</v>
      </c>
      <c r="B149" t="str">
        <v>Petrolera Del Sur S R L</v>
      </c>
      <c r="C149" t="str">
        <v>FA-A 00002-00006709</v>
      </c>
      <c r="D149">
        <v>-857072</v>
      </c>
      <c r="E149" t="str">
        <v>OC 0001-00004476: MANTENIMIENTO PREVENTIVO
20w50 x 80</v>
      </c>
      <c r="F149">
        <v>4</v>
      </c>
      <c r="G149">
        <v>74973.55</v>
      </c>
      <c r="H149" t="str">
        <v xml:space="preserve">UN </v>
      </c>
      <c r="I149" t="str">
        <v>MANTENIMIENTO PREVENTIVO</v>
      </c>
      <c r="J149" t="str">
        <v>OPEX</v>
      </c>
      <c r="K149" t="str">
        <v>VARIABLE</v>
      </c>
      <c r="L149" t="str">
        <v>DIRECTO</v>
      </c>
      <c r="M149" vm="2">
        <v>0</v>
      </c>
      <c r="N149" t="str">
        <v>CC1</v>
      </c>
      <c r="O149" t="str">
        <v>gastos_rrhh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1</v>
      </c>
      <c r="S149" s="8">
        <v>-857072</v>
      </c>
      <c r="T149">
        <v>4</v>
      </c>
      <c r="U149" t="str">
        <v>APERTURADO POR EMPRESA</v>
      </c>
    </row>
    <row r="150" spans="1:21" x14ac:dyDescent="0.3">
      <c r="A150" vm="1">
        <v>46081</v>
      </c>
      <c r="B150" t="str">
        <v>IMPUESTOS</v>
      </c>
      <c r="C150" t="str">
        <v>imp7</v>
      </c>
      <c r="D150">
        <v>-853146.27</v>
      </c>
      <c r="E150" t="str">
        <v>IMPUESTOS</v>
      </c>
      <c r="F150">
        <v>1</v>
      </c>
      <c r="G150">
        <v>853146.27</v>
      </c>
      <c r="H150" t="str">
        <v xml:space="preserve">UN </v>
      </c>
      <c r="I150" t="str">
        <v>IMPUESTOS</v>
      </c>
      <c r="J150" t="str">
        <v>OPEX</v>
      </c>
      <c r="K150" t="str">
        <v>VARIABLE</v>
      </c>
      <c r="L150" t="str">
        <v>INDIRECTO</v>
      </c>
      <c r="M150" vm="2">
        <v>0</v>
      </c>
      <c r="N150" t="str">
        <v>CC7</v>
      </c>
      <c r="O150" t="str">
        <v>gastos_produccion</v>
      </c>
      <c r="P150">
        <v>1</v>
      </c>
      <c r="Q150" t="str">
        <v>NFU</v>
      </c>
      <c r="R150">
        <v>1</v>
      </c>
      <c r="S150" s="8">
        <v>-853146.27</v>
      </c>
      <c r="T150">
        <v>1</v>
      </c>
      <c r="U150" t="str">
        <v>APERTURADO POR EMPRESA</v>
      </c>
    </row>
    <row r="151" spans="1:21" x14ac:dyDescent="0.3">
      <c r="A151" vm="6">
        <v>46063</v>
      </c>
      <c r="B151" t="str">
        <v>Telecom Argentina Sociedad Anonima</v>
      </c>
      <c r="C151" t="str">
        <v>FA-A 06364-09371005</v>
      </c>
      <c r="D151">
        <v>-804914.69</v>
      </c>
      <c r="E151" t="str">
        <v>SERVICIOS
Telefonía móvil Enero 2026</v>
      </c>
      <c r="F151">
        <v>1</v>
      </c>
      <c r="G151">
        <v>647707.5</v>
      </c>
      <c r="H151" t="str">
        <v xml:space="preserve">UN </v>
      </c>
      <c r="I151" t="str">
        <v>SERVICIOS</v>
      </c>
      <c r="J151" t="str">
        <v>OPEX</v>
      </c>
      <c r="K151" t="str">
        <v>VARIABLE</v>
      </c>
      <c r="L151" t="str">
        <v>INDIRECTO</v>
      </c>
      <c r="M151" vm="2">
        <v>0</v>
      </c>
      <c r="N151" t="str">
        <v>CC1</v>
      </c>
      <c r="O151" t="str">
        <v>gastos_produccion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1</v>
      </c>
      <c r="S151" s="8">
        <v>-804914.69</v>
      </c>
      <c r="T151">
        <v>1</v>
      </c>
      <c r="U151" t="str">
        <v>APERTURADO POR EMPRESA</v>
      </c>
    </row>
    <row r="152" spans="1:21" x14ac:dyDescent="0.3">
      <c r="A152" vm="18">
        <v>46076</v>
      </c>
      <c r="B152" t="str">
        <v>Southcross Logistics  S.A real</v>
      </c>
      <c r="C152" t="str">
        <v>FA-A 00004-00037156</v>
      </c>
      <c r="D152">
        <v>-776996.56</v>
      </c>
      <c r="E152" t="str">
        <v>SERVICIOS
reacondicionamiento de contenedor</v>
      </c>
      <c r="F152">
        <v>1</v>
      </c>
      <c r="G152">
        <v>628357.5</v>
      </c>
      <c r="H152" t="str">
        <v xml:space="preserve">UN </v>
      </c>
      <c r="I152" t="str">
        <v>SERVICIOS</v>
      </c>
      <c r="J152" t="str">
        <v>OPEX</v>
      </c>
      <c r="K152" t="str">
        <v>VARIABLE</v>
      </c>
      <c r="L152" t="str">
        <v>DIRECTO</v>
      </c>
      <c r="M152" vm="2">
        <v>0</v>
      </c>
      <c r="N152" t="str">
        <v>CC11</v>
      </c>
      <c r="O152" t="str">
        <v>gastos_produccion</v>
      </c>
      <c r="P152">
        <v>1</v>
      </c>
      <c r="Q152" t="str">
        <v>EXPORTACION</v>
      </c>
      <c r="R152">
        <v>1</v>
      </c>
      <c r="S152" s="8">
        <v>-776996.56</v>
      </c>
      <c r="T152">
        <v>1</v>
      </c>
      <c r="U152" t="str">
        <v>APERTURADO POR EMPRESA</v>
      </c>
    </row>
    <row r="153" spans="1:21" x14ac:dyDescent="0.3">
      <c r="A153" vm="3">
        <v>46066</v>
      </c>
      <c r="B153" t="str">
        <v>Stangoni Alejandro</v>
      </c>
      <c r="C153" t="str">
        <v>OCOM/2026/0137</v>
      </c>
      <c r="D153">
        <v>-755578</v>
      </c>
      <c r="E153" t="str">
        <v>HONORARIOS
Cuota 4-Acuerdo Fighiera</v>
      </c>
      <c r="F153">
        <v>1</v>
      </c>
      <c r="G153">
        <v>755578</v>
      </c>
      <c r="H153" t="str">
        <v xml:space="preserve">UN </v>
      </c>
      <c r="I153" t="str">
        <v>HONORARIOS</v>
      </c>
      <c r="J153" t="str">
        <v>DEUDA</v>
      </c>
      <c r="K153" t="str">
        <v>VARIABLE</v>
      </c>
      <c r="L153" t="str">
        <v>INDIRECTO</v>
      </c>
      <c r="M153" vm="2">
        <v>0</v>
      </c>
      <c r="N153" t="str">
        <v>CC1</v>
      </c>
      <c r="O153" t="str">
        <v>gastos_produccion</v>
      </c>
      <c r="P153">
        <v>10</v>
      </c>
      <c r="Q153" t="str">
        <v>BACHAS, CEREAL &amp; POLVILLO, COMPOST &amp; FERTILIZANTES, DISPOSICIÓN FINAL RESIDUOS LIQUIDOS, DISPOSICIÓN FINAL RESIDUOS SOLIDOS, EXPORTACION, NFU, PILETAS, REACTORES, TIERRAS FILTRANTES</v>
      </c>
      <c r="R153">
        <v>1</v>
      </c>
      <c r="S153" s="8">
        <v>-755578</v>
      </c>
      <c r="T153">
        <v>1</v>
      </c>
      <c r="U153" t="str">
        <v>APERTURADO POR EMPRESA</v>
      </c>
    </row>
    <row r="154" spans="1:21" x14ac:dyDescent="0.3">
      <c r="A154" vm="3">
        <v>46066</v>
      </c>
      <c r="B154" t="str">
        <v>Downes, Javier</v>
      </c>
      <c r="C154" t="str">
        <v>OCOM/2026/0138</v>
      </c>
      <c r="D154">
        <v>-755577.85</v>
      </c>
      <c r="E154" t="str">
        <v>HONORARIOS Cuota 4 Acuerdo Fighiera</v>
      </c>
      <c r="F154">
        <v>1</v>
      </c>
      <c r="G154">
        <v>755577.85</v>
      </c>
      <c r="H154" t="str">
        <v xml:space="preserve">UN </v>
      </c>
      <c r="I154" t="str">
        <v>HONORARIOS</v>
      </c>
      <c r="J154" t="str">
        <v>DEUDA</v>
      </c>
      <c r="K154" t="str">
        <v>VARIABLE</v>
      </c>
      <c r="L154" t="str">
        <v>INDIRECTO</v>
      </c>
      <c r="M154" vm="2">
        <v>0</v>
      </c>
      <c r="N154" t="str">
        <v>CC1</v>
      </c>
      <c r="O154" t="str">
        <v>gastos_produccion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 s="8">
        <v>-755577.85</v>
      </c>
      <c r="T154">
        <v>1</v>
      </c>
      <c r="U154" t="str">
        <v>APERTURADO POR EMPRESA</v>
      </c>
    </row>
    <row r="155" spans="1:21" x14ac:dyDescent="0.3">
      <c r="A155" vm="11">
        <v>46071</v>
      </c>
      <c r="B155" t="str">
        <v>Boortmalt Argentina  S.A.U</v>
      </c>
      <c r="C155" t="str">
        <v>FA-A 00005-00001977</v>
      </c>
      <c r="D155">
        <v>-735569.92000000004</v>
      </c>
      <c r="E155" t="str">
        <v>MATERIA PRIMA
Recuperado seco</v>
      </c>
      <c r="F155">
        <v>35.880000000000003</v>
      </c>
      <c r="G155">
        <v>15731</v>
      </c>
      <c r="H155" t="str">
        <v xml:space="preserve">UN </v>
      </c>
      <c r="I155" t="str">
        <v>MATERIA PRIMA</v>
      </c>
      <c r="J155" t="str">
        <v>OPEX</v>
      </c>
      <c r="K155" t="str">
        <v>VARIABLE</v>
      </c>
      <c r="L155" t="str">
        <v>DIRECTO</v>
      </c>
      <c r="M155" vm="2">
        <v>0</v>
      </c>
      <c r="N155" t="str">
        <v>CC2</v>
      </c>
      <c r="O155" t="str">
        <v>gastos_produccion</v>
      </c>
      <c r="P155">
        <v>1</v>
      </c>
      <c r="Q155" t="str">
        <v>DISPOSICIÓN FINAL RESIDUOS SOLIDOS</v>
      </c>
      <c r="R155">
        <v>1</v>
      </c>
      <c r="S155" s="8">
        <v>-735569.92000000004</v>
      </c>
      <c r="T155">
        <v>35.880000000000003</v>
      </c>
      <c r="U155" t="str">
        <v>APERTURADO POR EMPRESA</v>
      </c>
    </row>
    <row r="156" spans="1:21" x14ac:dyDescent="0.3">
      <c r="A156" vm="7">
        <v>46059</v>
      </c>
      <c r="B156" t="str">
        <v>Mollard, Martin  Enrique</v>
      </c>
      <c r="C156" t="str">
        <v>FA-A 00004-00011369</v>
      </c>
      <c r="D156">
        <v>-725286.28</v>
      </c>
      <c r="E156" t="str">
        <v>OC 0001-00004538: HIGIENE Y SEGURIDAD
GUANTE PVC ROJO ENTELADO LARGO</v>
      </c>
      <c r="F156">
        <v>90</v>
      </c>
      <c r="G156">
        <v>7568.31</v>
      </c>
      <c r="H156" t="str">
        <v xml:space="preserve">UN </v>
      </c>
      <c r="I156" t="str">
        <v>HIGIENE Y SEGURIDAD</v>
      </c>
      <c r="J156" t="str">
        <v>OPEX</v>
      </c>
      <c r="K156" t="str">
        <v>VARIABLE</v>
      </c>
      <c r="L156" t="str">
        <v>DIRECTO</v>
      </c>
      <c r="M156" vm="2">
        <v>0</v>
      </c>
      <c r="N156" t="str">
        <v>CC1</v>
      </c>
      <c r="O156" t="str">
        <v>gastos_produccion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 s="8">
        <v>-725286.28</v>
      </c>
      <c r="T156">
        <v>90</v>
      </c>
      <c r="U156" t="str">
        <v>APERTURADO POR EMPRESA</v>
      </c>
    </row>
    <row r="157" spans="1:21" x14ac:dyDescent="0.3">
      <c r="A157" vm="18">
        <v>46076</v>
      </c>
      <c r="B157" t="str">
        <v>Aranda, Marisa Isabel</v>
      </c>
      <c r="C157" t="str">
        <v>FA-C 00005-00000251</v>
      </c>
      <c r="D157">
        <v>-720000</v>
      </c>
      <c r="E157" t="str">
        <v>SERVICIOS
corte de pasto</v>
      </c>
      <c r="F157">
        <v>9</v>
      </c>
      <c r="G157">
        <v>80000</v>
      </c>
      <c r="H157" t="str">
        <v xml:space="preserve">UN </v>
      </c>
      <c r="I157" t="str">
        <v>SERVICIOS</v>
      </c>
      <c r="J157" t="str">
        <v>OPEX</v>
      </c>
      <c r="K157" t="str">
        <v>VARIABLE</v>
      </c>
      <c r="L157" t="str">
        <v>INDIRECTO</v>
      </c>
      <c r="M157" vm="2">
        <v>0</v>
      </c>
      <c r="N157" t="str">
        <v>CC1</v>
      </c>
      <c r="O157" t="str">
        <v>gastos_produccion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8">
        <v>-720000</v>
      </c>
      <c r="T157">
        <v>9</v>
      </c>
      <c r="U157" t="str">
        <v>APERTURADO POR EMPRESA</v>
      </c>
    </row>
    <row r="158" spans="1:21" x14ac:dyDescent="0.3">
      <c r="A158" vm="19">
        <v>46070</v>
      </c>
      <c r="B158" t="str">
        <v>Aranda, Marisa Isabel</v>
      </c>
      <c r="C158" t="str">
        <v>FA-C 00005-00000249</v>
      </c>
      <c r="D158">
        <v>-720000</v>
      </c>
      <c r="E158" t="str">
        <v>SERVICIOS
servicios de perquisición 19-2</v>
      </c>
      <c r="F158">
        <v>9</v>
      </c>
      <c r="G158">
        <v>80000</v>
      </c>
      <c r="H158" t="str">
        <v xml:space="preserve">UN </v>
      </c>
      <c r="I158" t="str">
        <v>SERVICIOS</v>
      </c>
      <c r="J158" t="str">
        <v>OPEX</v>
      </c>
      <c r="K158" t="str">
        <v>VARIABLE</v>
      </c>
      <c r="L158" t="str">
        <v>INDIRECTO</v>
      </c>
      <c r="M158" vm="2">
        <v>0</v>
      </c>
      <c r="N158" t="str">
        <v>CC1</v>
      </c>
      <c r="O158" t="str">
        <v>gastos_rrhh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8">
        <v>-720000</v>
      </c>
      <c r="T158">
        <v>9</v>
      </c>
      <c r="U158" t="str">
        <v>APERTURADO POR EMPRESA</v>
      </c>
    </row>
    <row r="159" spans="1:21" x14ac:dyDescent="0.3">
      <c r="A159" vm="20">
        <v>46062</v>
      </c>
      <c r="B159" t="str">
        <v>Aranda, Marisa Isabel</v>
      </c>
      <c r="C159" t="str">
        <v>FA-C 00005-00000246</v>
      </c>
      <c r="D159">
        <v>-720000</v>
      </c>
      <c r="E159" t="str">
        <v xml:space="preserve">OC 0001-00004608: SERVICIOS
servicios de parquizacion 9 de febrero </v>
      </c>
      <c r="F159">
        <v>9</v>
      </c>
      <c r="G159">
        <v>80000</v>
      </c>
      <c r="H159" t="str">
        <v xml:space="preserve">UN </v>
      </c>
      <c r="I159" t="str">
        <v>SERVICIOS</v>
      </c>
      <c r="J159" t="str">
        <v>OPEX</v>
      </c>
      <c r="K159" t="str">
        <v>VARIABLE</v>
      </c>
      <c r="L159" t="str">
        <v>INDIRECTO</v>
      </c>
      <c r="M159" vm="2">
        <v>0</v>
      </c>
      <c r="N159" t="str">
        <v>CC1</v>
      </c>
      <c r="O159" t="str">
        <v>gastos_produccion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 s="8">
        <v>-720000</v>
      </c>
      <c r="T159">
        <v>9</v>
      </c>
      <c r="U159" t="str">
        <v>APERTURADO POR EMPRESA</v>
      </c>
    </row>
    <row r="160" spans="1:21" x14ac:dyDescent="0.3">
      <c r="A160" vm="5">
        <v>46055</v>
      </c>
      <c r="B160" t="str">
        <v>Aranda, Marisa Isabel</v>
      </c>
      <c r="C160" t="str">
        <v>FA-C 00005-00000244</v>
      </c>
      <c r="D160">
        <v>-720000</v>
      </c>
      <c r="E160" t="str">
        <v>OC 0001-00004474: SERVICIOS
servicios de parquizacion</v>
      </c>
      <c r="F160">
        <v>9</v>
      </c>
      <c r="G160">
        <v>80000</v>
      </c>
      <c r="H160" t="str">
        <v xml:space="preserve">UN </v>
      </c>
      <c r="I160" t="str">
        <v>SERVICIOS</v>
      </c>
      <c r="J160" t="str">
        <v>OPEX</v>
      </c>
      <c r="K160" t="str">
        <v>VARIABLE</v>
      </c>
      <c r="L160" t="str">
        <v>INDIRECTO</v>
      </c>
      <c r="M160" vm="2">
        <v>0</v>
      </c>
      <c r="N160" t="str">
        <v>CC1</v>
      </c>
      <c r="O160" t="str">
        <v>gastos_rrhh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 s="8">
        <v>-720000</v>
      </c>
      <c r="T160">
        <v>9</v>
      </c>
      <c r="U160" t="str">
        <v>APERTURADO POR EMPRESA</v>
      </c>
    </row>
    <row r="161" spans="1:21" x14ac:dyDescent="0.3">
      <c r="A161" vm="9">
        <v>46077</v>
      </c>
      <c r="B161" t="str">
        <v>Coroso, Hugo Ezequiel</v>
      </c>
      <c r="C161" t="str">
        <v>FA-A 00002-00000225</v>
      </c>
      <c r="D161">
        <v>-701800</v>
      </c>
      <c r="E161" t="str">
        <v xml:space="preserve">SERVICIOS
logistica de caldera </v>
      </c>
      <c r="F161">
        <v>1</v>
      </c>
      <c r="G161">
        <v>580000</v>
      </c>
      <c r="H161" t="str">
        <v xml:space="preserve">UN </v>
      </c>
      <c r="I161" t="str">
        <v>SERVICIOS</v>
      </c>
      <c r="J161" t="str">
        <v>OPEX</v>
      </c>
      <c r="K161" t="str">
        <v>VARIABLE</v>
      </c>
      <c r="L161" t="str">
        <v>INDIRECTO</v>
      </c>
      <c r="M161" vm="2">
        <v>0</v>
      </c>
      <c r="N161" t="str">
        <v>CC1</v>
      </c>
      <c r="O161" t="str">
        <v>gastos_impuestos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 s="8">
        <v>-701800</v>
      </c>
      <c r="T161">
        <v>1</v>
      </c>
      <c r="U161" t="str">
        <v>APERTURADO POR EMPRESA</v>
      </c>
    </row>
    <row r="162" spans="1:21" x14ac:dyDescent="0.3">
      <c r="A162" vm="1">
        <v>46081</v>
      </c>
      <c r="B162" t="str">
        <v>IMPUESTOS</v>
      </c>
      <c r="C162" t="str">
        <v>imp4</v>
      </c>
      <c r="D162">
        <v>-674169.95</v>
      </c>
      <c r="E162" t="str">
        <v>IMPUESTOS</v>
      </c>
      <c r="F162">
        <v>1</v>
      </c>
      <c r="G162">
        <v>674169.95</v>
      </c>
      <c r="H162" t="str">
        <v xml:space="preserve">UN </v>
      </c>
      <c r="I162" t="str">
        <v>IMPUESTOS</v>
      </c>
      <c r="J162" t="str">
        <v>OPEX</v>
      </c>
      <c r="K162" t="str">
        <v>VARIABLE</v>
      </c>
      <c r="L162" t="str">
        <v>INDIRECTO</v>
      </c>
      <c r="M162" vm="2">
        <v>0</v>
      </c>
      <c r="N162" t="str">
        <v>CC3</v>
      </c>
      <c r="O162" t="str">
        <v>gastos_produccion</v>
      </c>
      <c r="P162">
        <v>1</v>
      </c>
      <c r="Q162" t="str">
        <v>DISPOSICIÓN FINAL RESIDUOS LIQUIDOS</v>
      </c>
      <c r="R162">
        <v>1</v>
      </c>
      <c r="S162" s="8">
        <v>-674169.95</v>
      </c>
      <c r="T162">
        <v>1</v>
      </c>
      <c r="U162" t="str">
        <v>APERTURADO POR EMPRESA</v>
      </c>
    </row>
    <row r="163" spans="1:21" x14ac:dyDescent="0.3">
      <c r="A163" vm="6">
        <v>46063</v>
      </c>
      <c r="B163" t="str">
        <v>Mastrangelo Productos Electricos Sa</v>
      </c>
      <c r="C163" t="str">
        <v>FA-A 00016-00063314</v>
      </c>
      <c r="D163">
        <v>-671499.2</v>
      </c>
      <c r="E163" t="str">
        <v>OC 0001-00004621: INVERSION
materiales para tablero de bomba a pedido de fernando</v>
      </c>
      <c r="F163">
        <v>1</v>
      </c>
      <c r="G163">
        <v>533553.22</v>
      </c>
      <c r="H163" t="str">
        <v xml:space="preserve">UN </v>
      </c>
      <c r="I163" t="str">
        <v>INVERSION</v>
      </c>
      <c r="J163" t="str">
        <v>CAPEX</v>
      </c>
      <c r="K163" t="str">
        <v>VARIABLE</v>
      </c>
      <c r="L163" t="str">
        <v>DIRECTO</v>
      </c>
      <c r="M163" vm="2">
        <v>0</v>
      </c>
      <c r="N163" t="str">
        <v>CC4</v>
      </c>
      <c r="O163" t="str">
        <v>gastos_produccion</v>
      </c>
      <c r="P163">
        <v>1</v>
      </c>
      <c r="Q163" t="str">
        <v>PILETAS</v>
      </c>
      <c r="R163">
        <v>1</v>
      </c>
      <c r="S163" s="8">
        <v>-671499.2</v>
      </c>
      <c r="T163">
        <v>1</v>
      </c>
      <c r="U163" t="str">
        <v>APERTURADO POR EMPRESA</v>
      </c>
    </row>
    <row r="164" spans="1:21" x14ac:dyDescent="0.3">
      <c r="A164" vm="7">
        <v>46059</v>
      </c>
      <c r="B164" t="str">
        <v>Berardi, Alberto Jose -</v>
      </c>
      <c r="C164" t="str">
        <v>FA-C 00005-00000214</v>
      </c>
      <c r="D164">
        <v>-670000</v>
      </c>
      <c r="E164" t="str">
        <v>OC 0001-00004553: SERVICIOS
Abono mensual</v>
      </c>
      <c r="F164">
        <v>1</v>
      </c>
      <c r="G164">
        <v>670000</v>
      </c>
      <c r="H164" t="str">
        <v xml:space="preserve">UN </v>
      </c>
      <c r="I164" t="str">
        <v>SERVICIOS</v>
      </c>
      <c r="J164" t="str">
        <v>OPEX</v>
      </c>
      <c r="K164" t="str">
        <v>VARIABLE</v>
      </c>
      <c r="L164" t="str">
        <v>INDIRECTO</v>
      </c>
      <c r="M164" vm="2">
        <v>0</v>
      </c>
      <c r="N164" t="str">
        <v>CC1</v>
      </c>
      <c r="O164" t="str">
        <v>gastos_produccion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 s="8">
        <v>-670000</v>
      </c>
      <c r="T164">
        <v>1</v>
      </c>
      <c r="U164" t="str">
        <v>APERTURADO POR EMPRESA</v>
      </c>
    </row>
    <row r="165" spans="1:21" x14ac:dyDescent="0.3">
      <c r="A165" vm="9">
        <v>46077</v>
      </c>
      <c r="B165" t="str">
        <v>Strupeni, Federico Lisandro</v>
      </c>
      <c r="C165" t="str">
        <v>FA-A 00008-00000062</v>
      </c>
      <c r="D165">
        <v>-655093.17000000004</v>
      </c>
      <c r="E165" t="str">
        <v xml:space="preserve">INVERSION
instalación cañerias y cajas de paso
</v>
      </c>
      <c r="F165">
        <v>1</v>
      </c>
      <c r="G165">
        <v>495000</v>
      </c>
      <c r="H165" t="str">
        <v xml:space="preserve">UN </v>
      </c>
      <c r="I165" t="str">
        <v>INVERSION</v>
      </c>
      <c r="J165" t="str">
        <v>CAPEX</v>
      </c>
      <c r="K165" t="str">
        <v>VARIABLE</v>
      </c>
      <c r="L165" t="str">
        <v>INDIRECTO</v>
      </c>
      <c r="M165" vm="2">
        <v>0</v>
      </c>
      <c r="N165" t="str">
        <v>CC1</v>
      </c>
      <c r="O165" t="str">
        <v>gastos_produccion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 s="8">
        <v>-655093.17000000004</v>
      </c>
      <c r="T165">
        <v>1</v>
      </c>
      <c r="U165" t="str">
        <v>APERTURADO POR EMPRESA</v>
      </c>
    </row>
    <row r="166" spans="1:21" x14ac:dyDescent="0.3">
      <c r="A166" vm="20">
        <v>46062</v>
      </c>
      <c r="B166" t="str">
        <v>Cg Rodamientos S. R. L.</v>
      </c>
      <c r="C166" t="str">
        <v>FA-A 00002-00001506</v>
      </c>
      <c r="D166">
        <v>-647350</v>
      </c>
      <c r="E166" t="str">
        <v>OC 0001-00004595: REPOSICION rod 6316</v>
      </c>
      <c r="F166">
        <v>1</v>
      </c>
      <c r="G166">
        <v>145000</v>
      </c>
      <c r="H166" t="str">
        <v xml:space="preserve">UN </v>
      </c>
      <c r="I166" t="str">
        <v>REPOSICION</v>
      </c>
      <c r="J166" t="str">
        <v>OPEX</v>
      </c>
      <c r="K166" t="str">
        <v>VARIABLE</v>
      </c>
      <c r="L166" t="str">
        <v>INDIRECTO</v>
      </c>
      <c r="M166" vm="2">
        <v>0</v>
      </c>
      <c r="N166" t="str">
        <v>CC1</v>
      </c>
      <c r="O166" t="str">
        <v>gastos_produccion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 s="8">
        <v>-647350</v>
      </c>
      <c r="T166">
        <v>1</v>
      </c>
      <c r="U166" t="str">
        <v>APERTURADO POR EMPRESA</v>
      </c>
    </row>
    <row r="167" spans="1:21" x14ac:dyDescent="0.3">
      <c r="A167" vm="8">
        <v>46072</v>
      </c>
      <c r="B167" t="str">
        <v>Strupeni, Federico Lisandro</v>
      </c>
      <c r="C167" t="str">
        <v>FA-A 00008-00000061</v>
      </c>
      <c r="D167">
        <v>-645349.31000000006</v>
      </c>
      <c r="E167" t="str">
        <v xml:space="preserve">INVERSION
instalación cañerias y cajas de paso
</v>
      </c>
      <c r="F167">
        <v>1</v>
      </c>
      <c r="G167">
        <v>495000</v>
      </c>
      <c r="H167" t="str">
        <v xml:space="preserve">UN </v>
      </c>
      <c r="I167" t="str">
        <v>INVERSION</v>
      </c>
      <c r="J167" t="str">
        <v>CAPEX</v>
      </c>
      <c r="K167" t="str">
        <v>VARIABLE</v>
      </c>
      <c r="L167" t="str">
        <v>INDIRECTO</v>
      </c>
      <c r="M167" vm="2">
        <v>0</v>
      </c>
      <c r="N167" t="str">
        <v>CC1</v>
      </c>
      <c r="O167" t="str">
        <v>gastos_produccion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 s="8">
        <v>-645349.31000000006</v>
      </c>
      <c r="T167">
        <v>1</v>
      </c>
      <c r="U167" t="str">
        <v>APERTURADO POR EMPRESA</v>
      </c>
    </row>
    <row r="168" spans="1:21" x14ac:dyDescent="0.3">
      <c r="A168" vm="17">
        <v>46079</v>
      </c>
      <c r="B168" t="str">
        <v>Bordon, Carlos Roberto</v>
      </c>
      <c r="C168" t="str">
        <v>FA-C 00004-00000003</v>
      </c>
      <c r="D168">
        <v>-600000</v>
      </c>
      <c r="E168" t="str">
        <v>INVERSION</v>
      </c>
      <c r="F168">
        <v>1</v>
      </c>
      <c r="G168">
        <v>600000</v>
      </c>
      <c r="H168" t="str">
        <v xml:space="preserve">UN </v>
      </c>
      <c r="I168" t="str">
        <v>INVERSION</v>
      </c>
      <c r="J168" t="str">
        <v>CAPEX</v>
      </c>
      <c r="K168" t="str">
        <v>VARIABLE</v>
      </c>
      <c r="L168" t="str">
        <v>INDIRECTO</v>
      </c>
      <c r="M168" vm="2">
        <v>0</v>
      </c>
      <c r="N168" t="str">
        <v>CC6</v>
      </c>
      <c r="O168" t="str">
        <v>gastos_produccion</v>
      </c>
      <c r="P168">
        <v>1</v>
      </c>
      <c r="Q168" t="str">
        <v>BACHAS</v>
      </c>
      <c r="R168">
        <v>1</v>
      </c>
      <c r="S168" s="8">
        <v>-600000</v>
      </c>
      <c r="T168">
        <v>1</v>
      </c>
      <c r="U168" t="str">
        <v>APERTURADO POR EMPRESA</v>
      </c>
    </row>
    <row r="169" spans="1:21" x14ac:dyDescent="0.3">
      <c r="A169" vm="5">
        <v>46055</v>
      </c>
      <c r="B169" t="str">
        <v>Pascual Materiales S. R. L.</v>
      </c>
      <c r="C169" t="str">
        <v>FA-A 00001-00000451</v>
      </c>
      <c r="D169">
        <v>-560647.49</v>
      </c>
      <c r="E169" t="str">
        <v xml:space="preserve">OC 0001-00004268: INVERSION
Playa estacionamiento 
Proyecto 9 </v>
      </c>
      <c r="F169">
        <v>1</v>
      </c>
      <c r="G169">
        <v>463345.03</v>
      </c>
      <c r="H169" t="str">
        <v xml:space="preserve">UN </v>
      </c>
      <c r="I169" t="str">
        <v>INVERSION</v>
      </c>
      <c r="J169" t="str">
        <v>CAPEX</v>
      </c>
      <c r="K169" t="str">
        <v>VARIABLE</v>
      </c>
      <c r="L169" t="str">
        <v>INDIRECTO</v>
      </c>
      <c r="M169" vm="2">
        <v>0</v>
      </c>
      <c r="N169" t="str">
        <v>CC4</v>
      </c>
      <c r="O169" t="str">
        <v>gastos_produccion</v>
      </c>
      <c r="P169">
        <v>1</v>
      </c>
      <c r="Q169" t="str">
        <v>PILETAS</v>
      </c>
      <c r="R169">
        <v>1</v>
      </c>
      <c r="S169" s="8">
        <v>-560647.49</v>
      </c>
      <c r="T169">
        <v>1</v>
      </c>
      <c r="U169" t="str">
        <v>APERTURADO POR EMPRESA</v>
      </c>
    </row>
    <row r="170" spans="1:21" x14ac:dyDescent="0.3">
      <c r="A170" vm="7">
        <v>46059</v>
      </c>
      <c r="B170" t="str">
        <v>Luque, Adrian Pablo</v>
      </c>
      <c r="C170" t="str">
        <v>FA-C 00001-00000099</v>
      </c>
      <c r="D170">
        <v>-555000</v>
      </c>
      <c r="E170" t="str">
        <v xml:space="preserve">INVERSION
5 juegos de acoples de 3 de aluminio </v>
      </c>
      <c r="F170">
        <v>1</v>
      </c>
      <c r="G170">
        <v>395000</v>
      </c>
      <c r="H170" t="str">
        <v xml:space="preserve">UN </v>
      </c>
      <c r="I170" t="str">
        <v>INVERSION</v>
      </c>
      <c r="J170" t="str">
        <v>CAPEX</v>
      </c>
      <c r="K170" t="str">
        <v>VARIABLE</v>
      </c>
      <c r="L170" t="str">
        <v>DIRECTO</v>
      </c>
      <c r="M170" vm="2">
        <v>0</v>
      </c>
      <c r="N170" t="str">
        <v>CC4</v>
      </c>
      <c r="O170" t="str">
        <v>gastos_produccion</v>
      </c>
      <c r="P170">
        <v>1</v>
      </c>
      <c r="Q170" t="str">
        <v>PILETAS</v>
      </c>
      <c r="R170">
        <v>1</v>
      </c>
      <c r="S170" s="8">
        <v>-555000</v>
      </c>
      <c r="T170">
        <v>1</v>
      </c>
      <c r="U170" t="str">
        <v>APERTURADO POR EMPRESA</v>
      </c>
    </row>
    <row r="171" spans="1:21" x14ac:dyDescent="0.3">
      <c r="A171" vm="21">
        <v>46058</v>
      </c>
      <c r="B171" t="str">
        <v>Alvarez, Alejandro Dario</v>
      </c>
      <c r="C171" t="str">
        <v>FA-C 00002-00000298</v>
      </c>
      <c r="D171">
        <v>-545622</v>
      </c>
      <c r="E171" t="str">
        <v>OC 0001-00003848: HIGIENE Y SEGURIDAD
Servicio de higiene y seguridad em el trabajo s/resol srt 905/15.
Servicio de asesor técnico ambiental en el marco de decreto maycc 153/25
mes 1/2026</v>
      </c>
      <c r="F171">
        <v>1</v>
      </c>
      <c r="G171">
        <v>545622</v>
      </c>
      <c r="H171" t="str">
        <v xml:space="preserve">UN </v>
      </c>
      <c r="I171" t="str">
        <v>HIGIENE Y SEGURIDAD</v>
      </c>
      <c r="J171" t="str">
        <v>OPEX</v>
      </c>
      <c r="K171" t="str">
        <v>FIJO</v>
      </c>
      <c r="L171" t="str">
        <v>DIRECTO</v>
      </c>
      <c r="M171" vm="2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 s="8">
        <v>-545622</v>
      </c>
      <c r="T171">
        <v>1</v>
      </c>
      <c r="U171" t="str">
        <v>APERTURADO POR EMPRESA</v>
      </c>
    </row>
    <row r="172" spans="1:21" x14ac:dyDescent="0.3">
      <c r="A172" vm="1">
        <v>46081</v>
      </c>
      <c r="B172" t="str">
        <v>LOPEZ, JESUS RODRIGO</v>
      </c>
      <c r="C172" t="str">
        <v>FA-C 2-2026-3</v>
      </c>
      <c r="D172">
        <v>-513000</v>
      </c>
      <c r="E172" t="str">
        <v>LOGISTICA PUERT</v>
      </c>
      <c r="F172">
        <v>27</v>
      </c>
      <c r="G172">
        <v>19000</v>
      </c>
      <c r="H172" t="str">
        <v xml:space="preserve">UN </v>
      </c>
      <c r="I172" t="str">
        <v>LOGISTICA</v>
      </c>
      <c r="J172" t="str">
        <v>OPEX</v>
      </c>
      <c r="K172" t="str">
        <v>VARIABLE</v>
      </c>
      <c r="L172" t="str">
        <v>DIRECTO</v>
      </c>
      <c r="M172" vm="2">
        <v>0</v>
      </c>
      <c r="N172" t="str">
        <v>CC9</v>
      </c>
      <c r="O172" t="str">
        <v>gastos_produccion</v>
      </c>
      <c r="P172">
        <v>1</v>
      </c>
      <c r="Q172" t="str">
        <v>CEREAL &amp; POLVILLO</v>
      </c>
      <c r="R172">
        <v>1</v>
      </c>
      <c r="S172" s="8">
        <v>-513000</v>
      </c>
      <c r="T172">
        <v>27</v>
      </c>
      <c r="U172" t="str">
        <v>APERTURADO POR EMPRESA</v>
      </c>
    </row>
    <row r="173" spans="1:21" x14ac:dyDescent="0.3">
      <c r="A173" vm="5">
        <v>46055</v>
      </c>
      <c r="B173" t="str">
        <v>Goma Paz S.R.L.</v>
      </c>
      <c r="C173" t="str">
        <v>FA-A 00005-00091738</v>
      </c>
      <c r="D173">
        <v>-507378.56</v>
      </c>
      <c r="E173" t="str">
        <v>OC 0001-00004464: REPOSICION
caño asp/exp rauspiraflex h2 amarillo 76mm</v>
      </c>
      <c r="F173">
        <v>30</v>
      </c>
      <c r="G173">
        <v>13977.37</v>
      </c>
      <c r="H173" t="str">
        <v xml:space="preserve">UN </v>
      </c>
      <c r="I173" t="str">
        <v>REPOSICION</v>
      </c>
      <c r="J173" t="str">
        <v>OPEX</v>
      </c>
      <c r="K173" t="str">
        <v>VARIABLE</v>
      </c>
      <c r="L173" t="str">
        <v>INDIRECTO</v>
      </c>
      <c r="M173" vm="2">
        <v>0</v>
      </c>
      <c r="N173" t="str">
        <v>CC3</v>
      </c>
      <c r="O173" t="str">
        <v>gastos_rrhh</v>
      </c>
      <c r="P173">
        <v>1</v>
      </c>
      <c r="Q173" t="str">
        <v>DISPOSICIÓN FINAL RESIDUOS LIQUIDOS</v>
      </c>
      <c r="R173">
        <v>1</v>
      </c>
      <c r="S173" s="8">
        <v>-507378.56</v>
      </c>
      <c r="T173">
        <v>30</v>
      </c>
      <c r="U173" t="str">
        <v>APERTURADO POR EMPRESA</v>
      </c>
    </row>
    <row r="174" spans="1:21" x14ac:dyDescent="0.3">
      <c r="A174" vm="1">
        <v>46081</v>
      </c>
      <c r="B174" t="str">
        <v>WORMS-RRHH</v>
      </c>
      <c r="C174" t="str">
        <v>DONDA, RUBEN</v>
      </c>
      <c r="D174">
        <v>-500000</v>
      </c>
      <c r="E174" t="str">
        <v>VIGILANCIA</v>
      </c>
      <c r="F174">
        <v>1</v>
      </c>
      <c r="G174">
        <v>500000</v>
      </c>
      <c r="H174" t="str">
        <v>#RRHH</v>
      </c>
      <c r="I174" t="str">
        <v>PERSONAL</v>
      </c>
      <c r="J174" t="str">
        <v>OPEX</v>
      </c>
      <c r="K174" vm="2">
        <v>0</v>
      </c>
      <c r="L174" vm="2">
        <v>0</v>
      </c>
      <c r="M174" vm="2">
        <v>0</v>
      </c>
      <c r="N174" t="str">
        <v>CC29</v>
      </c>
      <c r="O174" t="str">
        <v>gastos_produccion</v>
      </c>
      <c r="P174">
        <v>10</v>
      </c>
      <c r="Q174" t="str">
        <v>BACHAS, CEREAL Y POLVILLO, COMPOST Y FERTILIZANTES, DISPOSICION FINAL DE R. LIQUIDOS, DISPOSICION FINAL DE R. SOLIDOS, EXPORTACION, NFU, PILETAS, REACTORES, TIERRAS FILTRANTES</v>
      </c>
      <c r="R174">
        <v>1</v>
      </c>
      <c r="S174" s="8">
        <v>-500000</v>
      </c>
      <c r="T174">
        <v>1</v>
      </c>
      <c r="U174" t="str">
        <v>APERTURADO POR EMPRESA</v>
      </c>
    </row>
    <row r="175" spans="1:21" x14ac:dyDescent="0.3">
      <c r="A175" vm="17">
        <v>46079</v>
      </c>
      <c r="B175" t="str">
        <v>Mastrangelo Productos Electricos Sa</v>
      </c>
      <c r="C175" t="str">
        <v>FA-A 00015-00069810</v>
      </c>
      <c r="D175">
        <v>-497562.55</v>
      </c>
      <c r="E175" t="str">
        <v>INVERSION
para bomba de 15 HP</v>
      </c>
      <c r="F175">
        <v>1</v>
      </c>
      <c r="G175">
        <v>411208.72</v>
      </c>
      <c r="H175" t="str">
        <v xml:space="preserve">UN </v>
      </c>
      <c r="I175" t="str">
        <v>INVERSION</v>
      </c>
      <c r="J175" t="str">
        <v>CAPEX</v>
      </c>
      <c r="K175" t="str">
        <v>VARIABLE</v>
      </c>
      <c r="L175" t="str">
        <v>DIRECTO</v>
      </c>
      <c r="M175" vm="2">
        <v>0</v>
      </c>
      <c r="N175" t="str">
        <v>CC6</v>
      </c>
      <c r="O175" t="str">
        <v>gastos_produccion</v>
      </c>
      <c r="P175">
        <v>1</v>
      </c>
      <c r="Q175" t="str">
        <v>BACHAS</v>
      </c>
      <c r="R175">
        <v>1</v>
      </c>
      <c r="S175" s="8">
        <v>-497562.55</v>
      </c>
      <c r="T175">
        <v>1</v>
      </c>
      <c r="U175" t="str">
        <v>APERTURADO POR EMPRESA</v>
      </c>
    </row>
    <row r="176" spans="1:21" x14ac:dyDescent="0.3">
      <c r="A176" vm="22">
        <v>46065</v>
      </c>
      <c r="B176" t="str">
        <v>Comercial Uritorco S. R. L. (w)</v>
      </c>
      <c r="C176" t="str">
        <v>FA-A 00001-00008646</v>
      </c>
      <c r="D176">
        <v>-492932.06</v>
      </c>
      <c r="E176" t="str">
        <v>OC 0001-00004687: MANTENIMIENTO PREVENTIVO
corte 115
Flap 4 1/2 grano 40 , Electrodo Conarco P /gas macho  , acople rápido. Racords 
Perno, Cinta, abrazadera</v>
      </c>
      <c r="F176">
        <v>1</v>
      </c>
      <c r="G176">
        <v>328025.68</v>
      </c>
      <c r="H176" t="str">
        <v xml:space="preserve">UN </v>
      </c>
      <c r="I176" t="str">
        <v>MANTENIMIENTO PREVENTIVO</v>
      </c>
      <c r="J176" t="str">
        <v>OPEX</v>
      </c>
      <c r="K176" t="str">
        <v>VARIABLE</v>
      </c>
      <c r="L176" t="str">
        <v>INDIRECTO</v>
      </c>
      <c r="M176" vm="2">
        <v>0</v>
      </c>
      <c r="N176" t="str">
        <v>CC5</v>
      </c>
      <c r="O176" t="str">
        <v>gastos_produccion</v>
      </c>
      <c r="P176">
        <v>1</v>
      </c>
      <c r="Q176" t="str">
        <v>REACTORES</v>
      </c>
      <c r="R176">
        <v>1</v>
      </c>
      <c r="S176" s="8">
        <v>-492932.06</v>
      </c>
      <c r="T176">
        <v>1</v>
      </c>
      <c r="U176" t="str">
        <v>APERTURADO POR EMPRESA</v>
      </c>
    </row>
    <row r="177" spans="1:21" x14ac:dyDescent="0.3">
      <c r="A177" vm="5">
        <v>46055</v>
      </c>
      <c r="B177" t="str">
        <v>Picatto, Santiago</v>
      </c>
      <c r="C177" t="str">
        <v>FA-A 00002-00004502</v>
      </c>
      <c r="D177">
        <v>-489734.19</v>
      </c>
      <c r="E177" t="str">
        <v>OC 0001-00004425: INSUMOS
Laboratorio</v>
      </c>
      <c r="F177">
        <v>1</v>
      </c>
      <c r="G177">
        <v>404739</v>
      </c>
      <c r="H177" t="str">
        <v xml:space="preserve">UN </v>
      </c>
      <c r="I177" t="str">
        <v>INSUMOS</v>
      </c>
      <c r="J177" t="str">
        <v>OPEX</v>
      </c>
      <c r="K177" t="str">
        <v>VARIABLE</v>
      </c>
      <c r="L177" t="str">
        <v>INDIRECTO</v>
      </c>
      <c r="M177" vm="2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 s="8">
        <v>-489734.19</v>
      </c>
      <c r="T177">
        <v>1</v>
      </c>
      <c r="U177" t="str">
        <v>APERTURADO POR EMPRESA</v>
      </c>
    </row>
    <row r="178" spans="1:21" x14ac:dyDescent="0.3">
      <c r="A178" vm="20">
        <v>46062</v>
      </c>
      <c r="B178" t="str">
        <v>Richetti, Adrian Leonardo</v>
      </c>
      <c r="C178" t="str">
        <v>FA-A 00005-00003600</v>
      </c>
      <c r="D178">
        <v>-474834.66</v>
      </c>
      <c r="E178" t="str">
        <v xml:space="preserve">OC 0001-00004581: INVERSION
Proyecto 40
Tanque de acido sulfúrico </v>
      </c>
      <c r="F178">
        <v>1</v>
      </c>
      <c r="G178">
        <v>392425.34</v>
      </c>
      <c r="H178" t="str">
        <v xml:space="preserve">UN </v>
      </c>
      <c r="I178" t="str">
        <v>INVERSION</v>
      </c>
      <c r="J178" t="str">
        <v>CAPEX</v>
      </c>
      <c r="K178" t="str">
        <v>VARIABLE</v>
      </c>
      <c r="L178" t="str">
        <v>INDIRECTO</v>
      </c>
      <c r="M178" vm="2">
        <v>0</v>
      </c>
      <c r="N178" t="str">
        <v>CC5</v>
      </c>
      <c r="O178" t="str">
        <v>gastos_impuestos</v>
      </c>
      <c r="P178">
        <v>1</v>
      </c>
      <c r="Q178" t="str">
        <v>REACTORES</v>
      </c>
      <c r="R178">
        <v>1</v>
      </c>
      <c r="S178" s="8">
        <v>-474834.66</v>
      </c>
      <c r="T178">
        <v>1</v>
      </c>
      <c r="U178" t="str">
        <v>APERTURADO POR EMPRESA</v>
      </c>
    </row>
    <row r="179" spans="1:21" x14ac:dyDescent="0.3">
      <c r="A179" vm="8">
        <v>46072</v>
      </c>
      <c r="B179" t="str">
        <v>Bca Distribuciones Sa</v>
      </c>
      <c r="C179" t="str">
        <v>FA-A 00001-00005786</v>
      </c>
      <c r="D179">
        <v>-454532.86</v>
      </c>
      <c r="E179" t="str">
        <v>COMERCIAL
tee galvanizada hhh</v>
      </c>
      <c r="F179">
        <v>1</v>
      </c>
      <c r="G179">
        <v>25805.66</v>
      </c>
      <c r="H179" t="str">
        <v xml:space="preserve">UN </v>
      </c>
      <c r="I179" t="str">
        <v>REPOSICION</v>
      </c>
      <c r="J179" t="str">
        <v>OPEX</v>
      </c>
      <c r="K179" t="str">
        <v>VARIABLE</v>
      </c>
      <c r="L179" t="str">
        <v>DIRECTO</v>
      </c>
      <c r="M179" vm="2">
        <v>0</v>
      </c>
      <c r="N179" t="str">
        <v>CC4</v>
      </c>
      <c r="O179" t="str">
        <v>gastos_produccion</v>
      </c>
      <c r="P179">
        <v>1</v>
      </c>
      <c r="Q179" t="str">
        <v>PILETAS</v>
      </c>
      <c r="R179">
        <v>1</v>
      </c>
      <c r="S179" s="8">
        <v>-454532.86</v>
      </c>
      <c r="T179">
        <v>1</v>
      </c>
      <c r="U179" t="str">
        <v>APERTURADO POR EMPRESA</v>
      </c>
    </row>
    <row r="180" spans="1:21" x14ac:dyDescent="0.3">
      <c r="A180" vm="10">
        <v>46057</v>
      </c>
      <c r="B180" t="str">
        <v>Acumuladores Argentinos Srl(W)</v>
      </c>
      <c r="C180" t="str">
        <v>FA-A 00004-00007156</v>
      </c>
      <c r="D180">
        <v>-449999.99</v>
      </c>
      <c r="E180" t="str">
        <v>OC 0001-00004514: REPOSICION
bateria automotor 110 amp
Para Iveco Tector 320</v>
      </c>
      <c r="F180">
        <v>2</v>
      </c>
      <c r="G180">
        <v>185950.41</v>
      </c>
      <c r="H180" t="str">
        <v xml:space="preserve">UN </v>
      </c>
      <c r="I180" t="str">
        <v>REPOSICION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8">
        <v>-449999.99</v>
      </c>
      <c r="T180">
        <v>2</v>
      </c>
      <c r="U180" t="str">
        <v>APERTURADO POR EMPRESA</v>
      </c>
    </row>
    <row r="181" spans="1:21" x14ac:dyDescent="0.3">
      <c r="A181" vm="3">
        <v>46066</v>
      </c>
      <c r="B181" t="str">
        <v>S I R Sociedad De Responsabilidad Limitada</v>
      </c>
      <c r="C181" t="str">
        <v>FA-A 00006-00021389</v>
      </c>
      <c r="D181">
        <v>-449610.59</v>
      </c>
      <c r="E181" t="str">
        <v>INVERSION</v>
      </c>
      <c r="F181">
        <v>1</v>
      </c>
      <c r="G181">
        <v>371579</v>
      </c>
      <c r="H181" t="str">
        <v xml:space="preserve">UN </v>
      </c>
      <c r="I181" t="str">
        <v>INVERSION</v>
      </c>
      <c r="J181" t="str">
        <v>CAPEX</v>
      </c>
      <c r="K181" t="str">
        <v>VARIABLE</v>
      </c>
      <c r="L181" t="str">
        <v>INDIRECTO</v>
      </c>
      <c r="M181" vm="2">
        <v>0</v>
      </c>
      <c r="N181" t="str">
        <v>CC6</v>
      </c>
      <c r="O181" t="str">
        <v>gastos_produccion</v>
      </c>
      <c r="P181">
        <v>1</v>
      </c>
      <c r="Q181" t="str">
        <v>BACHAS</v>
      </c>
      <c r="R181">
        <v>1</v>
      </c>
      <c r="S181" s="8">
        <v>-449610.59</v>
      </c>
      <c r="T181">
        <v>1</v>
      </c>
      <c r="U181" t="str">
        <v>APERTURADO POR EMPRESA</v>
      </c>
    </row>
    <row r="182" spans="1:21" x14ac:dyDescent="0.3">
      <c r="A182" vm="17">
        <v>46079</v>
      </c>
      <c r="B182" t="str">
        <v>Mercado Pago</v>
      </c>
      <c r="C182" t="str">
        <v>OCOM/2026/0169</v>
      </c>
      <c r="D182">
        <v>-400000</v>
      </c>
      <c r="E182" t="str">
        <v>SERVICIOS
Pago de seguro de camiones</v>
      </c>
      <c r="F182">
        <v>1</v>
      </c>
      <c r="G182">
        <v>400000</v>
      </c>
      <c r="H182" t="str">
        <v xml:space="preserve">UN </v>
      </c>
      <c r="I182" t="str">
        <v>SERVICIOS</v>
      </c>
      <c r="J182" t="str">
        <v>OPEX</v>
      </c>
      <c r="K182" t="str">
        <v>VARIABLE</v>
      </c>
      <c r="L182" t="str">
        <v>INDIRECTO</v>
      </c>
      <c r="M182" vm="2">
        <v>0</v>
      </c>
      <c r="N182" t="str">
        <v>CC1</v>
      </c>
      <c r="O182" t="str">
        <v>gastos_produccion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 s="8">
        <v>-400000</v>
      </c>
      <c r="T182">
        <v>1</v>
      </c>
      <c r="U182" t="str">
        <v>APERTURADO POR EMPRESA</v>
      </c>
    </row>
    <row r="183" spans="1:21" x14ac:dyDescent="0.3">
      <c r="A183" vm="1">
        <v>46081</v>
      </c>
      <c r="B183" t="str">
        <v>TOTAL QUIMICA S.A.</v>
      </c>
      <c r="C183" t="str">
        <v>prod1</v>
      </c>
      <c r="D183">
        <v>-375468.79999999999</v>
      </c>
      <c r="E183" t="str">
        <v xml:space="preserve"> ACIDO CLORHIDRICO</v>
      </c>
      <c r="F183">
        <v>809.19999999999993</v>
      </c>
      <c r="G183">
        <v>464</v>
      </c>
      <c r="H183" t="str">
        <v>KG</v>
      </c>
      <c r="I183" t="str">
        <v>INSUMOS</v>
      </c>
      <c r="J183" t="str">
        <v>OPEX</v>
      </c>
      <c r="K183" t="str">
        <v>VARIABLE</v>
      </c>
      <c r="L183" t="str">
        <v>DIRECTO</v>
      </c>
      <c r="M183" vm="2">
        <v>0</v>
      </c>
      <c r="N183" t="str">
        <v>CC6</v>
      </c>
      <c r="O183" t="str">
        <v>gastos_produccion</v>
      </c>
      <c r="P183">
        <v>1</v>
      </c>
      <c r="Q183" t="str">
        <v>BACHAS</v>
      </c>
      <c r="R183">
        <v>1</v>
      </c>
      <c r="S183" s="8">
        <v>-375468.79999999999</v>
      </c>
      <c r="T183">
        <v>809.19999999999993</v>
      </c>
      <c r="U183" t="str">
        <v>APERTURADO POR EMPRESA</v>
      </c>
    </row>
    <row r="184" spans="1:21" x14ac:dyDescent="0.3">
      <c r="A184" vm="5">
        <v>46055</v>
      </c>
      <c r="B184" t="str">
        <v>Mastrangelo Productos Electricos Sa</v>
      </c>
      <c r="C184" t="str">
        <v>FA-A 00015-00069785</v>
      </c>
      <c r="D184">
        <v>-360820.64</v>
      </c>
      <c r="E184" t="str">
        <v xml:space="preserve">OC 0001-00004473: INVERSION
pedido eléctrico de pileta </v>
      </c>
      <c r="F184">
        <v>1</v>
      </c>
      <c r="G184">
        <v>298198.88</v>
      </c>
      <c r="H184" t="str">
        <v xml:space="preserve">UN </v>
      </c>
      <c r="I184" t="str">
        <v>INVERSION</v>
      </c>
      <c r="J184" t="str">
        <v>CAPEX</v>
      </c>
      <c r="K184" t="str">
        <v>VARIABLE</v>
      </c>
      <c r="L184" t="str">
        <v>DIRECTO</v>
      </c>
      <c r="M184" vm="2">
        <v>0</v>
      </c>
      <c r="N184" t="str">
        <v>CC4</v>
      </c>
      <c r="O184" t="str">
        <v>gastos_rrhh</v>
      </c>
      <c r="P184">
        <v>1</v>
      </c>
      <c r="Q184" t="str">
        <v>PILETAS</v>
      </c>
      <c r="R184">
        <v>1</v>
      </c>
      <c r="S184" s="8">
        <v>-360820.64</v>
      </c>
      <c r="T184">
        <v>1</v>
      </c>
      <c r="U184" t="str">
        <v>APERTURADO POR EMPRESA</v>
      </c>
    </row>
    <row r="185" spans="1:21" x14ac:dyDescent="0.3">
      <c r="A185" vm="18">
        <v>46076</v>
      </c>
      <c r="B185" t="str">
        <v>American Express Argentina S. A.</v>
      </c>
      <c r="C185" t="str">
        <v>OCOM/2026/0163</v>
      </c>
      <c r="D185">
        <v>-328107.75</v>
      </c>
      <c r="E185" t="str">
        <v>PERSONAL
tarjeta benjamin</v>
      </c>
      <c r="F185">
        <v>1</v>
      </c>
      <c r="G185">
        <v>328107.75</v>
      </c>
      <c r="H185" t="str">
        <v xml:space="preserve">UN </v>
      </c>
      <c r="I185" t="str">
        <v>PERSONAL</v>
      </c>
      <c r="J185" t="str">
        <v>OPEX</v>
      </c>
      <c r="K185" t="str">
        <v>VARIABLE</v>
      </c>
      <c r="L185" t="str">
        <v>INDIRECTO</v>
      </c>
      <c r="M185" vm="2">
        <v>0</v>
      </c>
      <c r="N185" t="str">
        <v>CC1</v>
      </c>
      <c r="O185" t="str">
        <v>gastos_produccion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8">
        <v>-328107.75</v>
      </c>
      <c r="T185">
        <v>1</v>
      </c>
      <c r="U185" t="str">
        <v>APERTURADO POR EMPRESA</v>
      </c>
    </row>
    <row r="186" spans="1:21" x14ac:dyDescent="0.3">
      <c r="A186" vm="5">
        <v>46055</v>
      </c>
      <c r="B186" t="str">
        <v>Electric Litoral S.R.L.</v>
      </c>
      <c r="C186" t="str">
        <v>FA-A 00001-00000504</v>
      </c>
      <c r="D186">
        <v>-326733.15000000002</v>
      </c>
      <c r="E186" t="str">
        <v>OC 0001-00004432: MANTENIMIENTO PREVENTIVO
lamparas infrarojas 250w e 27</v>
      </c>
      <c r="F186">
        <v>20</v>
      </c>
      <c r="G186">
        <v>13501.37</v>
      </c>
      <c r="H186" t="str">
        <v xml:space="preserve">UN </v>
      </c>
      <c r="I186" t="str">
        <v>MANTENIMIENTO PREVENTIVO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CC1</v>
      </c>
      <c r="O186" t="str">
        <v>gastos_produccion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8">
        <v>-326733.15000000002</v>
      </c>
      <c r="T186">
        <v>20</v>
      </c>
      <c r="U186" t="str">
        <v>APERTURADO POR EMPRESA</v>
      </c>
    </row>
    <row r="187" spans="1:21" x14ac:dyDescent="0.3">
      <c r="A187" vm="23">
        <v>46064</v>
      </c>
      <c r="B187" t="str">
        <v>Franklin Santiago Boglich Srl</v>
      </c>
      <c r="C187" t="str">
        <v>FA-A 00009-00043964</v>
      </c>
      <c r="D187">
        <v>-323021.59999999998</v>
      </c>
      <c r="E187" t="str">
        <v xml:space="preserve">OC 0001-00004685: MANTENIMIENTO PREVENTIVO
Aceite motor plus -50
para Komatzu y Manitub </v>
      </c>
      <c r="F187">
        <v>2</v>
      </c>
      <c r="G187">
        <v>133480</v>
      </c>
      <c r="H187" t="str">
        <v xml:space="preserve">UN </v>
      </c>
      <c r="I187" t="str">
        <v>MANTENIMIENTO PREVENTIVO</v>
      </c>
      <c r="J187" t="str">
        <v>OPEX</v>
      </c>
      <c r="K187" t="str">
        <v>VARIABLE</v>
      </c>
      <c r="L187" t="str">
        <v>DIRECTO</v>
      </c>
      <c r="M187" vm="2">
        <v>0</v>
      </c>
      <c r="N187" t="str">
        <v>CC1</v>
      </c>
      <c r="O187" t="str">
        <v>gastos_produccion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 s="8">
        <v>-323021.59999999998</v>
      </c>
      <c r="T187">
        <v>2</v>
      </c>
      <c r="U187" t="str">
        <v>APERTURADO POR EMPRESA</v>
      </c>
    </row>
    <row r="188" spans="1:21" x14ac:dyDescent="0.3">
      <c r="A188" vm="22">
        <v>46065</v>
      </c>
      <c r="B188" t="str">
        <v>Carrizo, Juan Mario</v>
      </c>
      <c r="C188" t="str">
        <v>FA-C 00001-00000198</v>
      </c>
      <c r="D188">
        <v>-320000</v>
      </c>
      <c r="E188" t="str">
        <v>REPARACIONES
Reparacion centrifuga 5.5 hp. 380 v</v>
      </c>
      <c r="F188">
        <v>1</v>
      </c>
      <c r="G188">
        <v>320000</v>
      </c>
      <c r="H188" t="str">
        <v xml:space="preserve">UN </v>
      </c>
      <c r="I188" t="str">
        <v>REPARACIONES</v>
      </c>
      <c r="J188" t="str">
        <v>OPEX</v>
      </c>
      <c r="K188" t="str">
        <v>VARIABLE</v>
      </c>
      <c r="L188" t="str">
        <v>INDIRECTO</v>
      </c>
      <c r="M188" vm="2">
        <v>0</v>
      </c>
      <c r="N188" t="str">
        <v>CC1</v>
      </c>
      <c r="O188" t="str">
        <v>gastos_produccion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 s="8">
        <v>-320000</v>
      </c>
      <c r="T188">
        <v>1</v>
      </c>
      <c r="U188" t="str">
        <v>APERTURADO POR EMPRESA</v>
      </c>
    </row>
    <row r="189" spans="1:21" x14ac:dyDescent="0.3">
      <c r="A189" vm="11">
        <v>46071</v>
      </c>
      <c r="B189" t="str">
        <v>Rotmistrovsky, Lidia Yanina</v>
      </c>
      <c r="C189" t="str">
        <v>FA-A 00003-00000867</v>
      </c>
      <c r="D189">
        <v>-303322</v>
      </c>
      <c r="E189" t="str">
        <v>HONORARIOS
legalizacion y certificacion</v>
      </c>
      <c r="F189">
        <v>1</v>
      </c>
      <c r="G189">
        <v>175000</v>
      </c>
      <c r="H189" t="str">
        <v xml:space="preserve">UN </v>
      </c>
      <c r="I189" t="str">
        <v>HONORARIOS</v>
      </c>
      <c r="J189" t="str">
        <v>OPEX</v>
      </c>
      <c r="K189" t="str">
        <v>VARIABLE</v>
      </c>
      <c r="L189" t="str">
        <v>INDIRECTO</v>
      </c>
      <c r="M189" vm="2">
        <v>0</v>
      </c>
      <c r="N189" t="str">
        <v>CC1</v>
      </c>
      <c r="O189" t="str">
        <v>gastos_produccion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 s="8">
        <v>-303322</v>
      </c>
      <c r="T189">
        <v>1</v>
      </c>
      <c r="U189" t="str">
        <v>APERTURADO POR EMPRESA</v>
      </c>
    </row>
    <row r="190" spans="1:21" x14ac:dyDescent="0.3">
      <c r="A190" vm="6">
        <v>46063</v>
      </c>
      <c r="B190" t="str">
        <v>Mercado Pago</v>
      </c>
      <c r="C190" t="str">
        <v>OCOM/2026/0128</v>
      </c>
      <c r="D190">
        <v>-300000</v>
      </c>
      <c r="E190" t="str">
        <v xml:space="preserve">OC 0001-00003959: SERVICIOS
Para boleta se senasa </v>
      </c>
      <c r="F190">
        <v>1</v>
      </c>
      <c r="G190">
        <v>150000</v>
      </c>
      <c r="H190" t="str">
        <v xml:space="preserve">UN </v>
      </c>
      <c r="I190" t="str">
        <v>SERVICIOS</v>
      </c>
      <c r="J190" t="str">
        <v>OPEX</v>
      </c>
      <c r="K190" t="str">
        <v>FIJO</v>
      </c>
      <c r="L190" t="str">
        <v>DIRECTO</v>
      </c>
      <c r="M190" vm="2">
        <v>0</v>
      </c>
      <c r="N190" t="str">
        <v>CC1</v>
      </c>
      <c r="O190" t="str">
        <v>gastos_produccion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 s="8">
        <v>-300000</v>
      </c>
      <c r="T190">
        <v>1</v>
      </c>
      <c r="U190" t="str">
        <v>APERTURADO POR EMPRESA</v>
      </c>
    </row>
    <row r="191" spans="1:21" x14ac:dyDescent="0.3">
      <c r="A191" vm="3">
        <v>46066</v>
      </c>
      <c r="B191" t="str">
        <v>Richetti, Adrian Leonardo</v>
      </c>
      <c r="C191" t="str">
        <v>FA-A 00005-00003622</v>
      </c>
      <c r="D191">
        <v>-298418.82</v>
      </c>
      <c r="E191" t="str">
        <v>INVERSION</v>
      </c>
      <c r="F191">
        <v>86.48</v>
      </c>
      <c r="G191">
        <v>2851.84</v>
      </c>
      <c r="H191" t="str">
        <v xml:space="preserve">UN </v>
      </c>
      <c r="I191" t="str">
        <v>INVERSION</v>
      </c>
      <c r="J191" t="str">
        <v>CAPEX</v>
      </c>
      <c r="K191" t="str">
        <v>VARIABLE</v>
      </c>
      <c r="L191" t="str">
        <v>INDIRECTO</v>
      </c>
      <c r="M191" vm="2">
        <v>0</v>
      </c>
      <c r="N191" t="str">
        <v>CC4</v>
      </c>
      <c r="O191" t="str">
        <v>gastos_produccion</v>
      </c>
      <c r="P191">
        <v>1</v>
      </c>
      <c r="Q191" t="str">
        <v>PILETAS</v>
      </c>
      <c r="R191">
        <v>1</v>
      </c>
      <c r="S191" s="8">
        <v>-298418.82</v>
      </c>
      <c r="T191">
        <v>86.48</v>
      </c>
      <c r="U191" t="str">
        <v>APERTURADO POR EMPRESA</v>
      </c>
    </row>
    <row r="192" spans="1:21" x14ac:dyDescent="0.3">
      <c r="A192" vm="14">
        <v>46073</v>
      </c>
      <c r="B192" t="str">
        <v>Adhoc S.A.(W)</v>
      </c>
      <c r="C192" t="str">
        <v>FA-A 00003-00021527</v>
      </c>
      <c r="D192">
        <v>-286917.84000000003</v>
      </c>
      <c r="E192" t="str">
        <v>SERVICIOS
horas de consultoria</v>
      </c>
      <c r="F192">
        <v>1</v>
      </c>
      <c r="G192">
        <v>237122.18</v>
      </c>
      <c r="H192" t="str">
        <v xml:space="preserve">UN </v>
      </c>
      <c r="I192" t="str">
        <v>SERVICIOS</v>
      </c>
      <c r="J192" t="str">
        <v>OPEX</v>
      </c>
      <c r="K192" t="str">
        <v>FIJO</v>
      </c>
      <c r="L192" t="str">
        <v>INDIRECTO</v>
      </c>
      <c r="M192" vm="2">
        <v>0</v>
      </c>
      <c r="N192" t="str">
        <v>CC1</v>
      </c>
      <c r="O192" t="str">
        <v>gastos_produccion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 s="8">
        <v>-286917.84000000003</v>
      </c>
      <c r="T192">
        <v>1</v>
      </c>
      <c r="U192" t="str">
        <v>APERTURADO POR EMPRESA</v>
      </c>
    </row>
    <row r="193" spans="1:21" x14ac:dyDescent="0.3">
      <c r="A193" vm="7">
        <v>46059</v>
      </c>
      <c r="B193" t="str">
        <v>S I R Sociedad De Responsabilidad Limitada</v>
      </c>
      <c r="C193" t="str">
        <v>FA-A 00006-00021362</v>
      </c>
      <c r="D193">
        <v>-282656</v>
      </c>
      <c r="E193" t="str">
        <v xml:space="preserve">OC 0001-00004562: INVERSION
¨Proyecto 35
Codo ac rl 2" a 90 sch 20
</v>
      </c>
      <c r="F193">
        <v>20</v>
      </c>
      <c r="G193">
        <v>8906</v>
      </c>
      <c r="H193" t="str">
        <v xml:space="preserve">UN </v>
      </c>
      <c r="I193" t="str">
        <v>INVERSION</v>
      </c>
      <c r="J193" t="str">
        <v>CAPEX</v>
      </c>
      <c r="K193" t="str">
        <v>VARIABLE</v>
      </c>
      <c r="L193" t="str">
        <v>INDIRECTO</v>
      </c>
      <c r="M193" vm="2">
        <v>0</v>
      </c>
      <c r="N193" t="str">
        <v>CC6</v>
      </c>
      <c r="O193" t="str">
        <v>gastos_produccion</v>
      </c>
      <c r="P193">
        <v>1</v>
      </c>
      <c r="Q193" t="str">
        <v>BACHAS</v>
      </c>
      <c r="R193">
        <v>1</v>
      </c>
      <c r="S193" s="8">
        <v>-282656</v>
      </c>
      <c r="T193">
        <v>20</v>
      </c>
      <c r="U193" t="str">
        <v>APERTURADO POR EMPRESA</v>
      </c>
    </row>
    <row r="194" spans="1:21" x14ac:dyDescent="0.3">
      <c r="A194" vm="1">
        <v>46081</v>
      </c>
      <c r="B194" t="str">
        <v>IMPUESTOS</v>
      </c>
      <c r="C194" t="str">
        <v>imp6</v>
      </c>
      <c r="D194">
        <v>-274451.49</v>
      </c>
      <c r="E194" t="str">
        <v>IMPUESTOS</v>
      </c>
      <c r="F194">
        <v>1</v>
      </c>
      <c r="G194">
        <v>274451.49</v>
      </c>
      <c r="H194" t="str">
        <v xml:space="preserve">UN </v>
      </c>
      <c r="I194" t="str">
        <v>IMPUESTOS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CC4</v>
      </c>
      <c r="O194" t="str">
        <v>gastos_produccion</v>
      </c>
      <c r="P194">
        <v>1</v>
      </c>
      <c r="Q194" t="str">
        <v>PILETAS</v>
      </c>
      <c r="R194">
        <v>1</v>
      </c>
      <c r="S194" s="8">
        <v>-274451.49</v>
      </c>
      <c r="T194">
        <v>1</v>
      </c>
      <c r="U194" t="str">
        <v>APERTURADO POR EMPRESA</v>
      </c>
    </row>
    <row r="195" spans="1:21" x14ac:dyDescent="0.3">
      <c r="A195" vm="7">
        <v>46059</v>
      </c>
      <c r="B195" t="str">
        <v>Comercial Uritorco S. R. L. (w)</v>
      </c>
      <c r="C195" t="str">
        <v>FA-A 00001-00008570</v>
      </c>
      <c r="D195">
        <v>-264625.98</v>
      </c>
      <c r="E195" t="str">
        <v xml:space="preserve">OC 0001-00004568: REPARACIONES
pala ancha
pala punta
Escobillón
Grampa </v>
      </c>
      <c r="F195">
        <v>1</v>
      </c>
      <c r="G195">
        <v>89116.39</v>
      </c>
      <c r="H195" t="str">
        <v xml:space="preserve">UN </v>
      </c>
      <c r="I195" t="str">
        <v>REPARACIONES</v>
      </c>
      <c r="J195" t="str">
        <v>OPEX</v>
      </c>
      <c r="K195" t="str">
        <v>VARIABLE</v>
      </c>
      <c r="L195" t="str">
        <v>INDIRECTO</v>
      </c>
      <c r="M195" vm="2">
        <v>0</v>
      </c>
      <c r="N195" t="str">
        <v>CC5</v>
      </c>
      <c r="O195" t="str">
        <v>gastos_rrhh</v>
      </c>
      <c r="P195">
        <v>1</v>
      </c>
      <c r="Q195" t="str">
        <v>REACTORES</v>
      </c>
      <c r="R195">
        <v>1</v>
      </c>
      <c r="S195" s="8">
        <v>-264625.98</v>
      </c>
      <c r="T195">
        <v>1</v>
      </c>
      <c r="U195" t="str">
        <v>APERTURADO POR EMPRESA</v>
      </c>
    </row>
    <row r="196" spans="1:21" x14ac:dyDescent="0.3">
      <c r="A196" vm="17">
        <v>46079</v>
      </c>
      <c r="B196" t="str">
        <v>Mastrangelo Productos Electricos Sa</v>
      </c>
      <c r="C196" t="str">
        <v>FA-A 00015-00069811</v>
      </c>
      <c r="D196">
        <v>-253877.72</v>
      </c>
      <c r="E196" t="str">
        <v xml:space="preserve">INVERSION
para puesta en marcha de caldera
</v>
      </c>
      <c r="F196">
        <v>1</v>
      </c>
      <c r="G196">
        <v>209816.3</v>
      </c>
      <c r="H196" t="str">
        <v xml:space="preserve">UN </v>
      </c>
      <c r="I196" t="str">
        <v>INVERSION</v>
      </c>
      <c r="J196" t="str">
        <v>CAPEX</v>
      </c>
      <c r="K196" t="str">
        <v>VARIABLE</v>
      </c>
      <c r="L196" t="str">
        <v>DIRECTO</v>
      </c>
      <c r="M196" vm="2">
        <v>0</v>
      </c>
      <c r="N196" t="str">
        <v>CC5</v>
      </c>
      <c r="O196" t="str">
        <v>gastos_rrhh</v>
      </c>
      <c r="P196">
        <v>1</v>
      </c>
      <c r="Q196" t="str">
        <v>REACTORES</v>
      </c>
      <c r="R196">
        <v>1</v>
      </c>
      <c r="S196" s="8">
        <v>-253877.72</v>
      </c>
      <c r="T196">
        <v>1</v>
      </c>
      <c r="U196" t="str">
        <v>APERTURADO POR EMPRESA</v>
      </c>
    </row>
    <row r="197" spans="1:21" x14ac:dyDescent="0.3">
      <c r="A197" vm="4">
        <v>46056</v>
      </c>
      <c r="B197" t="str">
        <v>Cesar Javier Wagner</v>
      </c>
      <c r="C197" t="str">
        <v>OCOM/2026/0120</v>
      </c>
      <c r="D197">
        <v>-250000</v>
      </c>
      <c r="E197" t="str">
        <v xml:space="preserve">OC 0001-00004510: REPARACIONES
Centrifuga Laboratorio </v>
      </c>
      <c r="F197">
        <v>1</v>
      </c>
      <c r="G197">
        <v>250000</v>
      </c>
      <c r="H197" t="str">
        <v xml:space="preserve">UN </v>
      </c>
      <c r="I197" t="str">
        <v>REPARACIONES</v>
      </c>
      <c r="J197" t="str">
        <v>OPEX</v>
      </c>
      <c r="K197" t="str">
        <v>VARIABLE</v>
      </c>
      <c r="L197" t="str">
        <v>INDIRECTO</v>
      </c>
      <c r="M197" vm="2">
        <v>0</v>
      </c>
      <c r="N197" t="str">
        <v>CC1</v>
      </c>
      <c r="O197" t="str">
        <v>gastos_produccion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 s="8">
        <v>-250000</v>
      </c>
      <c r="T197">
        <v>1</v>
      </c>
      <c r="U197" t="str">
        <v>APERTURADO POR EMPRESA</v>
      </c>
    </row>
    <row r="198" spans="1:21" x14ac:dyDescent="0.3">
      <c r="A198" vm="5">
        <v>46055</v>
      </c>
      <c r="B198" t="str">
        <v>Luque, Adrian Pablo</v>
      </c>
      <c r="C198" t="str">
        <v>FA-C 00001-00000097</v>
      </c>
      <c r="D198">
        <v>-246000</v>
      </c>
      <c r="E198" t="str">
        <v>OC 0001-00004271: INVERSION Batan / skimer acoples</v>
      </c>
      <c r="F198">
        <v>1</v>
      </c>
      <c r="G198">
        <v>246000</v>
      </c>
      <c r="H198" t="str">
        <v xml:space="preserve">UN </v>
      </c>
      <c r="I198" t="str">
        <v>INVERSION</v>
      </c>
      <c r="J198" t="str">
        <v>CAPEX</v>
      </c>
      <c r="K198" t="str">
        <v>VARIABLE</v>
      </c>
      <c r="L198" t="str">
        <v>DIRECTO</v>
      </c>
      <c r="M198" vm="2">
        <v>0</v>
      </c>
      <c r="N198" t="str">
        <v>CC4</v>
      </c>
      <c r="O198" t="str">
        <v>gastos_produccion</v>
      </c>
      <c r="P198">
        <v>1</v>
      </c>
      <c r="Q198" t="str">
        <v>PILETAS</v>
      </c>
      <c r="R198">
        <v>1</v>
      </c>
      <c r="S198" s="8">
        <v>-246000</v>
      </c>
      <c r="T198">
        <v>1</v>
      </c>
      <c r="U198" t="str">
        <v>APERTURADO POR EMPRESA</v>
      </c>
    </row>
    <row r="199" spans="1:21" x14ac:dyDescent="0.3">
      <c r="A199" vm="3">
        <v>46066</v>
      </c>
      <c r="B199" t="str">
        <v>Russo, Gabriela</v>
      </c>
      <c r="C199" t="str">
        <v>FA-A 00003-00001578</v>
      </c>
      <c r="D199">
        <v>-233530</v>
      </c>
      <c r="E199" t="str">
        <v>INSUMOS
Tubos de oxigeno 10.6</v>
      </c>
      <c r="F199">
        <v>2</v>
      </c>
      <c r="G199">
        <v>62000</v>
      </c>
      <c r="H199" t="str">
        <v xml:space="preserve">UN </v>
      </c>
      <c r="I199" t="str">
        <v>INSUMOS</v>
      </c>
      <c r="J199" t="str">
        <v>OPEX</v>
      </c>
      <c r="K199" t="str">
        <v>VARIABLE</v>
      </c>
      <c r="L199" t="str">
        <v>INDIRECTO</v>
      </c>
      <c r="M199" vm="2">
        <v>0</v>
      </c>
      <c r="N199" t="str">
        <v>CC5</v>
      </c>
      <c r="O199" t="str">
        <v>gastos_produccion</v>
      </c>
      <c r="P199">
        <v>1</v>
      </c>
      <c r="Q199" t="str">
        <v>REACTORES</v>
      </c>
      <c r="R199">
        <v>1</v>
      </c>
      <c r="S199" s="8">
        <v>-233530</v>
      </c>
      <c r="T199">
        <v>2</v>
      </c>
      <c r="U199" t="str">
        <v>APERTURADO POR EMPRESA</v>
      </c>
    </row>
    <row r="200" spans="1:21" x14ac:dyDescent="0.3">
      <c r="A200" vm="24">
        <v>46078</v>
      </c>
      <c r="B200" t="str">
        <v>Calderon, Alejandro Pablo</v>
      </c>
      <c r="C200" t="str">
        <v>FA-A 00006-00000022</v>
      </c>
      <c r="D200">
        <v>-232320</v>
      </c>
      <c r="E200" t="str">
        <v>REPOSICION
luces Komatsu</v>
      </c>
      <c r="F200">
        <v>1</v>
      </c>
      <c r="G200">
        <v>192000</v>
      </c>
      <c r="H200" t="str">
        <v xml:space="preserve">UN </v>
      </c>
      <c r="I200" t="str">
        <v>REPOSICION</v>
      </c>
      <c r="J200" t="str">
        <v>OPEX</v>
      </c>
      <c r="K200" t="str">
        <v>VARIABLE</v>
      </c>
      <c r="L200" t="str">
        <v>INDIRECTO</v>
      </c>
      <c r="M200" vm="2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 s="8">
        <v>-232320</v>
      </c>
      <c r="T200">
        <v>1</v>
      </c>
      <c r="U200" t="str">
        <v>APERTURADO POR EMPRESA</v>
      </c>
    </row>
    <row r="201" spans="1:21" x14ac:dyDescent="0.3">
      <c r="A201" vm="24">
        <v>46078</v>
      </c>
      <c r="B201" t="str">
        <v>Picatto, Santiago</v>
      </c>
      <c r="C201" t="str">
        <v>FA-A 00002-00004606</v>
      </c>
      <c r="D201">
        <v>-218296.1</v>
      </c>
      <c r="E201" t="str">
        <v>INSUMOS
consumibles para laboratorio</v>
      </c>
      <c r="F201">
        <v>1</v>
      </c>
      <c r="G201">
        <v>180410</v>
      </c>
      <c r="H201" t="str">
        <v xml:space="preserve">UN </v>
      </c>
      <c r="I201" t="str">
        <v>INSUMOS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8">
        <v>-218296.1</v>
      </c>
      <c r="T201">
        <v>1</v>
      </c>
      <c r="U201" t="str">
        <v>APERTURADO POR EMPRESA</v>
      </c>
    </row>
    <row r="202" spans="1:21" x14ac:dyDescent="0.3">
      <c r="A202" vm="8">
        <v>46072</v>
      </c>
      <c r="B202" t="str">
        <v>Pascual Materiales S. R. L.</v>
      </c>
      <c r="C202" t="str">
        <v>FA-A 00001-00000469</v>
      </c>
      <c r="D202">
        <v>-215815.24</v>
      </c>
      <c r="E202" t="str">
        <v>INVERSION
Ladrillos - piedra - ceresita PP 15614</v>
      </c>
      <c r="F202">
        <v>1</v>
      </c>
      <c r="G202">
        <v>178359.7</v>
      </c>
      <c r="H202" t="str">
        <v xml:space="preserve">UN </v>
      </c>
      <c r="I202" t="str">
        <v>INVERSION</v>
      </c>
      <c r="J202" t="str">
        <v>CAPEX</v>
      </c>
      <c r="K202" t="str">
        <v>VARIABLE</v>
      </c>
      <c r="L202" t="str">
        <v>INDIRECTO</v>
      </c>
      <c r="M202" vm="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 s="8">
        <v>-215815.24</v>
      </c>
      <c r="T202">
        <v>1</v>
      </c>
      <c r="U202" t="str">
        <v>APERTURADO POR EMPRESA</v>
      </c>
    </row>
    <row r="203" spans="1:21" x14ac:dyDescent="0.3">
      <c r="A203" vm="7">
        <v>46059</v>
      </c>
      <c r="B203" t="str">
        <v>Mollard, Martin  Enrique</v>
      </c>
      <c r="C203" t="str">
        <v>FA-A 00004-00011368</v>
      </c>
      <c r="D203">
        <v>-196100.66</v>
      </c>
      <c r="E203" t="str">
        <v>OC 0001-00004536: INVERSION candados para casilleros</v>
      </c>
      <c r="F203">
        <v>74</v>
      </c>
      <c r="G203">
        <v>2190.09</v>
      </c>
      <c r="H203" t="str">
        <v xml:space="preserve">UN </v>
      </c>
      <c r="I203" t="str">
        <v>INVERSION</v>
      </c>
      <c r="J203" t="str">
        <v>CAPEX</v>
      </c>
      <c r="K203" t="str">
        <v>VARIABLE</v>
      </c>
      <c r="L203" t="str">
        <v>INDIRECTO</v>
      </c>
      <c r="M203" vm="2">
        <v>0</v>
      </c>
      <c r="N203" t="str">
        <v>CC1</v>
      </c>
      <c r="O203" t="str">
        <v>gastos_produccion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 s="8">
        <v>-196100.66</v>
      </c>
      <c r="T203">
        <v>74</v>
      </c>
      <c r="U203" t="str">
        <v>APERTURADO POR EMPRESA</v>
      </c>
    </row>
    <row r="204" spans="1:21" x14ac:dyDescent="0.3">
      <c r="A204" vm="1">
        <v>46081</v>
      </c>
      <c r="B204" t="str">
        <v>MARTINS, JOAQUIN</v>
      </c>
      <c r="C204" t="str">
        <v>prod9</v>
      </c>
      <c r="D204">
        <v>-194350</v>
      </c>
      <c r="E204" t="str">
        <v xml:space="preserve"> NAFTA</v>
      </c>
      <c r="F204">
        <v>130</v>
      </c>
      <c r="G204">
        <v>1495</v>
      </c>
      <c r="H204" t="str">
        <v>Lts</v>
      </c>
      <c r="I204" t="str">
        <v>ENERGIA</v>
      </c>
      <c r="J204" t="str">
        <v>OPEX</v>
      </c>
      <c r="K204" t="str">
        <v>VARIABLE</v>
      </c>
      <c r="L204" t="str">
        <v>DIRECTO</v>
      </c>
      <c r="M204" vm="2">
        <v>0</v>
      </c>
      <c r="N204" t="str">
        <v>CC6</v>
      </c>
      <c r="O204" t="str">
        <v>gastos_produccion</v>
      </c>
      <c r="P204">
        <v>1</v>
      </c>
      <c r="Q204" t="str">
        <v>BACHAS</v>
      </c>
      <c r="R204">
        <v>1</v>
      </c>
      <c r="S204" s="8">
        <v>-194350</v>
      </c>
      <c r="T204">
        <v>130</v>
      </c>
      <c r="U204" t="str">
        <v>APERTURADO POR EMPRESA</v>
      </c>
    </row>
    <row r="205" spans="1:21" x14ac:dyDescent="0.3">
      <c r="A205" vm="17">
        <v>46079</v>
      </c>
      <c r="B205" t="str">
        <v>Sancor Cooperativa De Seguros Limitada (C)</v>
      </c>
      <c r="C205" t="str">
        <v>OCOM/2026/0170</v>
      </c>
      <c r="D205">
        <v>-187343.73</v>
      </c>
      <c r="E205" t="str">
        <v>SERVICIOS
seguro mes Febrero 2026</v>
      </c>
      <c r="F205">
        <v>1</v>
      </c>
      <c r="G205">
        <v>187343.73</v>
      </c>
      <c r="H205" t="str">
        <v xml:space="preserve">UN </v>
      </c>
      <c r="I205" t="str">
        <v>SERVICIOS</v>
      </c>
      <c r="J205" t="str">
        <v>OPEX</v>
      </c>
      <c r="K205" t="str">
        <v>VARIABLE</v>
      </c>
      <c r="L205" t="str">
        <v>INDIRECTO</v>
      </c>
      <c r="M205" vm="2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 s="8">
        <v>-187343.73</v>
      </c>
      <c r="T205">
        <v>1</v>
      </c>
      <c r="U205" t="str">
        <v>APERTURADO POR EMPRESA</v>
      </c>
    </row>
    <row r="206" spans="1:21" x14ac:dyDescent="0.3">
      <c r="A206" vm="6">
        <v>46063</v>
      </c>
      <c r="B206" t="str">
        <v>Picatto, Santiago</v>
      </c>
      <c r="C206" t="str">
        <v>FA-A 00021-00004556</v>
      </c>
      <c r="D206">
        <v>-180120.6</v>
      </c>
      <c r="E206" t="str">
        <v>OC 0001-00004624: CONSUMIBLE Alcohol para laboratorio</v>
      </c>
      <c r="F206">
        <v>60</v>
      </c>
      <c r="G206">
        <v>2481</v>
      </c>
      <c r="H206" t="str">
        <v xml:space="preserve">UN </v>
      </c>
      <c r="I206" t="str">
        <v>INSUMOS</v>
      </c>
      <c r="J206" t="str">
        <v>OPEX</v>
      </c>
      <c r="K206" t="str">
        <v>VARIABLE</v>
      </c>
      <c r="L206" t="str">
        <v>INDIRECTO</v>
      </c>
      <c r="M206" vm="2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 s="8">
        <v>-180120.6</v>
      </c>
      <c r="T206">
        <v>60</v>
      </c>
      <c r="U206" t="str">
        <v>APERTURADO POR EMPRESA</v>
      </c>
    </row>
    <row r="207" spans="1:21" x14ac:dyDescent="0.3">
      <c r="A207" vm="1">
        <v>46081</v>
      </c>
      <c r="B207" t="str">
        <v>MARTINS, JOAQUIN</v>
      </c>
      <c r="C207" t="str">
        <v>prod11</v>
      </c>
      <c r="D207">
        <v>-179400</v>
      </c>
      <c r="E207" t="str">
        <v xml:space="preserve"> NAFTA</v>
      </c>
      <c r="F207">
        <v>120</v>
      </c>
      <c r="G207">
        <v>1495</v>
      </c>
      <c r="H207" t="str">
        <v>Lts</v>
      </c>
      <c r="I207" t="str">
        <v>ENERGIA</v>
      </c>
      <c r="J207" t="str">
        <v>OPEX</v>
      </c>
      <c r="K207" t="str">
        <v>VARIABLE</v>
      </c>
      <c r="L207" t="str">
        <v>DIRECTO</v>
      </c>
      <c r="M207" vm="2">
        <v>0</v>
      </c>
      <c r="N207" t="str">
        <v>CC3</v>
      </c>
      <c r="O207" t="str">
        <v>gastos_rrhh</v>
      </c>
      <c r="P207">
        <v>1</v>
      </c>
      <c r="Q207" t="str">
        <v>DISPOSICIÓN FINAL RESIDUOS LIQUIDOS</v>
      </c>
      <c r="R207">
        <v>1</v>
      </c>
      <c r="S207" s="8">
        <v>-179400</v>
      </c>
      <c r="T207">
        <v>120</v>
      </c>
      <c r="U207" t="str">
        <v>APERTURADO POR EMPRESA</v>
      </c>
    </row>
    <row r="208" spans="1:21" x14ac:dyDescent="0.3">
      <c r="A208" vm="3">
        <v>46066</v>
      </c>
      <c r="B208" t="str">
        <v>Antonini, Nicolas Ezequiel</v>
      </c>
      <c r="C208" t="str">
        <v>FA-C 00001-00000027</v>
      </c>
      <c r="D208">
        <v>-170000</v>
      </c>
      <c r="E208" t="str">
        <v xml:space="preserve">MANTENIMIENTO PREVENTIVO
Servicio de refrigeración . Limpieza de 3 bandejas y desagües de 3 aires. </v>
      </c>
      <c r="F208">
        <v>1</v>
      </c>
      <c r="G208">
        <v>170000</v>
      </c>
      <c r="H208" t="str">
        <v xml:space="preserve">UN </v>
      </c>
      <c r="I208" t="str">
        <v>MANTENIMIENTO PREVENTIVO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 s="8">
        <v>-170000</v>
      </c>
      <c r="T208">
        <v>1</v>
      </c>
      <c r="U208" t="str">
        <v>APERTURADO POR EMPRESA</v>
      </c>
    </row>
    <row r="209" spans="1:21" x14ac:dyDescent="0.3">
      <c r="A209" vm="1">
        <v>46081</v>
      </c>
      <c r="B209" t="str">
        <v>IMPUESTOS</v>
      </c>
      <c r="C209" t="str">
        <v>imp5</v>
      </c>
      <c r="D209">
        <v>-166429.71</v>
      </c>
      <c r="E209" t="str">
        <v>IMPUESTOS</v>
      </c>
      <c r="F209">
        <v>1</v>
      </c>
      <c r="G209">
        <v>166429.71</v>
      </c>
      <c r="H209" t="str">
        <v xml:space="preserve">UN </v>
      </c>
      <c r="I209" t="str">
        <v>IMPUESTOS</v>
      </c>
      <c r="J209" t="str">
        <v>OPEX</v>
      </c>
      <c r="K209" t="str">
        <v>VARIABLE</v>
      </c>
      <c r="L209" t="str">
        <v>INDIRECTO</v>
      </c>
      <c r="M209" vm="2">
        <v>0</v>
      </c>
      <c r="N209" t="str">
        <v>CC8</v>
      </c>
      <c r="O209" t="str">
        <v>gastos_produccion</v>
      </c>
      <c r="P209">
        <v>1</v>
      </c>
      <c r="Q209" t="str">
        <v>COMPOST &amp; FERTILIZANTES</v>
      </c>
      <c r="R209">
        <v>1</v>
      </c>
      <c r="S209" s="8">
        <v>-166429.71</v>
      </c>
      <c r="T209">
        <v>1</v>
      </c>
      <c r="U209" t="str">
        <v>APERTURADO POR EMPRESA</v>
      </c>
    </row>
    <row r="210" spans="1:21" x14ac:dyDescent="0.3">
      <c r="A210" vm="24">
        <v>46078</v>
      </c>
      <c r="B210" t="str">
        <v>Bollini, Tomas Maria</v>
      </c>
      <c r="C210" t="str">
        <v>OCOM/2026/0166</v>
      </c>
      <c r="D210">
        <v>-154000</v>
      </c>
      <c r="E210" t="str">
        <v>SERVICIOS
pago de cartas</v>
      </c>
      <c r="F210">
        <v>1</v>
      </c>
      <c r="G210">
        <v>154000</v>
      </c>
      <c r="H210" t="str">
        <v xml:space="preserve">UN </v>
      </c>
      <c r="I210" t="str">
        <v>SERVICIOS</v>
      </c>
      <c r="J210" t="str">
        <v>OPEX</v>
      </c>
      <c r="K210" t="str">
        <v>VARIABLE</v>
      </c>
      <c r="L210" t="str">
        <v>INDIRECTO</v>
      </c>
      <c r="M210" vm="2">
        <v>0</v>
      </c>
      <c r="N210" t="str">
        <v>CC1</v>
      </c>
      <c r="O210" t="str">
        <v>gastos_produccion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 s="8">
        <v>-154000</v>
      </c>
      <c r="T210">
        <v>1</v>
      </c>
      <c r="U210" t="str">
        <v>APERTURADO POR EMPRESA</v>
      </c>
    </row>
    <row r="211" spans="1:21" x14ac:dyDescent="0.3">
      <c r="A211" vm="24">
        <v>46078</v>
      </c>
      <c r="B211" t="str">
        <v>Richetti, Adrian Leonardo</v>
      </c>
      <c r="C211" t="str">
        <v>FA-A 00005-00003670</v>
      </c>
      <c r="D211">
        <v>-152017.32999999999</v>
      </c>
      <c r="E211" t="str">
        <v xml:space="preserve">INVERSION
Alambrado para el fondo de la pileta </v>
      </c>
      <c r="F211">
        <v>1</v>
      </c>
      <c r="G211">
        <v>125634.16</v>
      </c>
      <c r="H211" t="str">
        <v xml:space="preserve">UN </v>
      </c>
      <c r="I211" t="str">
        <v>INVERSION</v>
      </c>
      <c r="J211" t="str">
        <v>CAPEX</v>
      </c>
      <c r="K211" t="str">
        <v>VARIABLE</v>
      </c>
      <c r="L211" t="str">
        <v>INDIRECTO</v>
      </c>
      <c r="M211" vm="2">
        <v>0</v>
      </c>
      <c r="N211" t="str">
        <v>CC4</v>
      </c>
      <c r="O211" t="str">
        <v>gastos_produccion</v>
      </c>
      <c r="P211">
        <v>1</v>
      </c>
      <c r="Q211" t="str">
        <v>PILETAS</v>
      </c>
      <c r="R211">
        <v>1</v>
      </c>
      <c r="S211" s="8">
        <v>-152017.32999999999</v>
      </c>
      <c r="T211">
        <v>1</v>
      </c>
      <c r="U211" t="str">
        <v>APERTURADO POR EMPRESA</v>
      </c>
    </row>
    <row r="212" spans="1:21" x14ac:dyDescent="0.3">
      <c r="A212" vm="4">
        <v>46056</v>
      </c>
      <c r="B212" t="str">
        <v>Antonini, Nicolas Ezequiel</v>
      </c>
      <c r="C212" t="str">
        <v>FA-C 00001-00000025</v>
      </c>
      <c r="D212">
        <v>-150000</v>
      </c>
      <c r="E212" t="str">
        <v xml:space="preserve">OC 0001-00004475: MANTENIMIENTO PREVENTIVO
Servicio de refrigeración . limpieza de 2 unidades interiores de aire acondicionado split y control de funcionamiento .   </v>
      </c>
      <c r="F212">
        <v>1</v>
      </c>
      <c r="G212">
        <v>150000</v>
      </c>
      <c r="H212" t="str">
        <v xml:space="preserve">UN </v>
      </c>
      <c r="I212" t="str">
        <v>MANTENIMIENTO PREVENTIVO</v>
      </c>
      <c r="J212" t="str">
        <v>OPEX</v>
      </c>
      <c r="K212" t="str">
        <v>VARIABLE</v>
      </c>
      <c r="L212" t="str">
        <v>INDIRECTO</v>
      </c>
      <c r="M212" vm="2">
        <v>0</v>
      </c>
      <c r="N212" t="str">
        <v>CC1</v>
      </c>
      <c r="O212" t="str">
        <v>gastos_impuestos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 s="8">
        <v>-150000</v>
      </c>
      <c r="T212">
        <v>1</v>
      </c>
      <c r="U212" t="str">
        <v>APERTURADO POR EMPRESA</v>
      </c>
    </row>
    <row r="213" spans="1:21" x14ac:dyDescent="0.3">
      <c r="A213" vm="11">
        <v>46071</v>
      </c>
      <c r="B213" t="str">
        <v>Trimerce Repuestos S. R. L.</v>
      </c>
      <c r="C213" t="str">
        <v>FA-A 00001-00007529</v>
      </c>
      <c r="D213">
        <v>-145200</v>
      </c>
      <c r="E213" t="str">
        <v>REPARACIONES
Valvula</v>
      </c>
      <c r="F213">
        <v>1</v>
      </c>
      <c r="G213">
        <v>120000</v>
      </c>
      <c r="H213" t="str">
        <v xml:space="preserve">UN </v>
      </c>
      <c r="I213" t="str">
        <v>REPARACIONES</v>
      </c>
      <c r="J213" t="str">
        <v>OPEX</v>
      </c>
      <c r="K213" t="str">
        <v>VARIABLE</v>
      </c>
      <c r="L213" t="str">
        <v>INDIRECTO</v>
      </c>
      <c r="M213" vm="2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 s="8">
        <v>-145200</v>
      </c>
      <c r="T213">
        <v>1</v>
      </c>
      <c r="U213" t="str">
        <v>APERTURADO POR EMPRESA</v>
      </c>
    </row>
    <row r="214" spans="1:21" x14ac:dyDescent="0.3">
      <c r="A214" vm="3">
        <v>46066</v>
      </c>
      <c r="B214" t="str">
        <v>Pascual Materiales S. R. L.</v>
      </c>
      <c r="C214" t="str">
        <v>FA-A 00001-00000466</v>
      </c>
      <c r="D214">
        <v>-137600</v>
      </c>
      <c r="E214" t="str">
        <v xml:space="preserve">INVERSION
Materiales solicitados por Marcelo Martínez </v>
      </c>
      <c r="F214">
        <v>1</v>
      </c>
      <c r="G214">
        <v>113719.01</v>
      </c>
      <c r="H214" t="str">
        <v xml:space="preserve">UN </v>
      </c>
      <c r="I214" t="str">
        <v>INVERSION</v>
      </c>
      <c r="J214" t="str">
        <v>CAPEX</v>
      </c>
      <c r="K214" t="str">
        <v>VARIABLE</v>
      </c>
      <c r="L214" t="str">
        <v>INDIRECTO</v>
      </c>
      <c r="M214" vm="2">
        <v>0</v>
      </c>
      <c r="N214" t="str">
        <v>CC1</v>
      </c>
      <c r="O214" t="str">
        <v>gastos_produccion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 s="8">
        <v>-137600</v>
      </c>
      <c r="T214">
        <v>1</v>
      </c>
      <c r="U214" t="str">
        <v>APERTURADO POR EMPRESA</v>
      </c>
    </row>
    <row r="215" spans="1:21" x14ac:dyDescent="0.3">
      <c r="A215" vm="5">
        <v>46055</v>
      </c>
      <c r="B215" t="str">
        <v>Acosta, Roberto Maximiliano</v>
      </c>
      <c r="C215" t="str">
        <v>FA-C 00001-00000675</v>
      </c>
      <c r="D215">
        <v>-132330</v>
      </c>
      <c r="E215" t="str">
        <v xml:space="preserve">OC 0001-00004469: SERVICIOS
Ajuste ipc diciembre 2025 del 2,8%
</v>
      </c>
      <c r="F215">
        <v>1</v>
      </c>
      <c r="G215">
        <v>132330</v>
      </c>
      <c r="H215" t="str">
        <v xml:space="preserve">UN </v>
      </c>
      <c r="I215" t="str">
        <v>SERVICIOS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CC1</v>
      </c>
      <c r="O215" t="str">
        <v>gastos_produccion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 s="8">
        <v>-132330</v>
      </c>
      <c r="T215">
        <v>1</v>
      </c>
      <c r="U215" t="str">
        <v>APERTURADO POR EMPRESA</v>
      </c>
    </row>
    <row r="216" spans="1:21" x14ac:dyDescent="0.3">
      <c r="A216" vm="24">
        <v>46078</v>
      </c>
      <c r="B216" t="str">
        <v>Dattatec.Com S.R.L.</v>
      </c>
      <c r="C216" t="str">
        <v>OCOM/2026/0175</v>
      </c>
      <c r="D216">
        <v>-126126</v>
      </c>
      <c r="E216" t="str">
        <v xml:space="preserve">SERVICIOS
Sistema de nfu, hostinhg </v>
      </c>
      <c r="F216">
        <v>1</v>
      </c>
      <c r="G216">
        <v>126126</v>
      </c>
      <c r="H216" t="str">
        <v xml:space="preserve">UN </v>
      </c>
      <c r="I216" t="str">
        <v>SERVICIOS</v>
      </c>
      <c r="J216" t="str">
        <v>OPEX</v>
      </c>
      <c r="K216" t="str">
        <v>FIJO</v>
      </c>
      <c r="L216" t="str">
        <v>INDIRECTO</v>
      </c>
      <c r="M216" vm="2">
        <v>0</v>
      </c>
      <c r="N216" t="str">
        <v>CC7</v>
      </c>
      <c r="O216" t="str">
        <v>gastos_produccion</v>
      </c>
      <c r="P216">
        <v>1</v>
      </c>
      <c r="Q216" t="str">
        <v>NFU</v>
      </c>
      <c r="R216">
        <v>1</v>
      </c>
      <c r="S216" s="8">
        <v>-126126</v>
      </c>
      <c r="T216">
        <v>1</v>
      </c>
      <c r="U216" t="str">
        <v>APERTURADO POR EMPRESA</v>
      </c>
    </row>
    <row r="217" spans="1:21" x14ac:dyDescent="0.3">
      <c r="A217" vm="6">
        <v>46063</v>
      </c>
      <c r="B217" t="str">
        <v>Goma Paz S.R.L.</v>
      </c>
      <c r="C217" t="str">
        <v>FA-A 00005-00092013</v>
      </c>
      <c r="D217">
        <v>-124387.06</v>
      </c>
      <c r="E217" t="str">
        <v>OC 0001-00004626: REPOSICION abrazaderas para recuperacon</v>
      </c>
      <c r="F217">
        <v>1</v>
      </c>
      <c r="G217">
        <v>102799.22</v>
      </c>
      <c r="H217" t="str">
        <v xml:space="preserve">UN </v>
      </c>
      <c r="I217" t="str">
        <v>REPOSICION</v>
      </c>
      <c r="J217" t="str">
        <v>OPEX</v>
      </c>
      <c r="K217" t="str">
        <v>VARIABLE</v>
      </c>
      <c r="L217" t="str">
        <v>INDIRECTO</v>
      </c>
      <c r="M217" vm="2">
        <v>0</v>
      </c>
      <c r="N217" t="str">
        <v>CC4</v>
      </c>
      <c r="O217" t="str">
        <v>gastos_rrhh</v>
      </c>
      <c r="P217">
        <v>1</v>
      </c>
      <c r="Q217" t="str">
        <v>PILETAS</v>
      </c>
      <c r="R217">
        <v>1</v>
      </c>
      <c r="S217" s="8">
        <v>-124387.06</v>
      </c>
      <c r="T217">
        <v>1</v>
      </c>
      <c r="U217" t="str">
        <v>APERTURADO POR EMPRESA</v>
      </c>
    </row>
    <row r="218" spans="1:21" x14ac:dyDescent="0.3">
      <c r="A218" vm="6">
        <v>46063</v>
      </c>
      <c r="B218" t="str">
        <v>Richetti, Adrian Leonardo</v>
      </c>
      <c r="C218" t="str">
        <v>FA-A 00005-00003604</v>
      </c>
      <c r="D218">
        <v>-112356.75</v>
      </c>
      <c r="E218" t="str">
        <v xml:space="preserve">OC 0001-00004614: INVERSION
Alambrado para el fondo de la pileta </v>
      </c>
      <c r="F218">
        <v>1</v>
      </c>
      <c r="G218">
        <v>92856.82</v>
      </c>
      <c r="H218" t="str">
        <v xml:space="preserve">UN </v>
      </c>
      <c r="I218" t="str">
        <v>INVERSION</v>
      </c>
      <c r="J218" t="str">
        <v>CAPEX</v>
      </c>
      <c r="K218" t="str">
        <v>VARIABLE</v>
      </c>
      <c r="L218" t="str">
        <v>INDIRECTO</v>
      </c>
      <c r="M218" vm="2">
        <v>0</v>
      </c>
      <c r="N218" t="str">
        <v>CC4</v>
      </c>
      <c r="O218" t="str">
        <v>gastos_produccion</v>
      </c>
      <c r="P218">
        <v>1</v>
      </c>
      <c r="Q218" t="str">
        <v>PILETAS</v>
      </c>
      <c r="R218">
        <v>1</v>
      </c>
      <c r="S218" s="8">
        <v>-112356.75</v>
      </c>
      <c r="T218">
        <v>1</v>
      </c>
      <c r="U218" t="str">
        <v>APERTURADO POR EMPRESA</v>
      </c>
    </row>
    <row r="219" spans="1:21" x14ac:dyDescent="0.3">
      <c r="A219" vm="10">
        <v>46057</v>
      </c>
      <c r="B219" t="str">
        <v>Bollini, Tomas Maria</v>
      </c>
      <c r="C219" t="str">
        <v>OCOM/2026/0121</v>
      </c>
      <c r="D219">
        <v>-111730</v>
      </c>
      <c r="E219" t="str">
        <v>OC 0001-00004269: PERSONAL
Carta documento - Pilar Maschwitz</v>
      </c>
      <c r="F219">
        <v>1</v>
      </c>
      <c r="G219">
        <v>71370</v>
      </c>
      <c r="H219" t="str">
        <v xml:space="preserve">UN </v>
      </c>
      <c r="I219" t="str">
        <v>PERSONAL</v>
      </c>
      <c r="J219" t="str">
        <v>OPEX</v>
      </c>
      <c r="K219" t="str">
        <v>VARIABLE</v>
      </c>
      <c r="L219" t="str">
        <v>INDIRECTO</v>
      </c>
      <c r="M219" vm="2">
        <v>0</v>
      </c>
      <c r="N219" t="str">
        <v>CC1</v>
      </c>
      <c r="O219" t="str">
        <v>gastos_produccion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 s="8">
        <v>-111730</v>
      </c>
      <c r="T219">
        <v>1</v>
      </c>
      <c r="U219" t="str">
        <v>APERTURADO POR EMPRESA</v>
      </c>
    </row>
    <row r="220" spans="1:21" x14ac:dyDescent="0.3">
      <c r="A220" vm="5">
        <v>46055</v>
      </c>
      <c r="B220" t="str">
        <v>La Casa Del Envase Plastico S.R.L.</v>
      </c>
      <c r="C220" t="str">
        <v>FA-A 00008-00038031</v>
      </c>
      <c r="D220">
        <v>-100088.78</v>
      </c>
      <c r="E220" t="str">
        <v>INSUMOS
laboratorio</v>
      </c>
      <c r="F220">
        <v>100</v>
      </c>
      <c r="G220">
        <v>357.83</v>
      </c>
      <c r="H220" t="str">
        <v xml:space="preserve">UN </v>
      </c>
      <c r="I220" t="str">
        <v>INSUMOS</v>
      </c>
      <c r="J220" t="str">
        <v>OPEX</v>
      </c>
      <c r="K220" t="str">
        <v>VARIABLE</v>
      </c>
      <c r="L220" t="str">
        <v>INDIRECTO</v>
      </c>
      <c r="M220" vm="2">
        <v>0</v>
      </c>
      <c r="N220" t="str">
        <v>CC1</v>
      </c>
      <c r="O220" t="str">
        <v>gastos_produccion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 s="8">
        <v>-100088.78</v>
      </c>
      <c r="T220">
        <v>100</v>
      </c>
      <c r="U220" t="str">
        <v>APERTURADO POR EMPRESA</v>
      </c>
    </row>
    <row r="221" spans="1:21" x14ac:dyDescent="0.3">
      <c r="A221" vm="10">
        <v>46057</v>
      </c>
      <c r="B221" t="str">
        <v>Mercado Pago</v>
      </c>
      <c r="C221" t="str">
        <v>OCOM/2026/0116</v>
      </c>
      <c r="D221">
        <v>-100000</v>
      </c>
      <c r="E221" t="str">
        <v>OC 0001-00004499: SERVICIOS 
Botines</v>
      </c>
      <c r="F221">
        <v>1</v>
      </c>
      <c r="G221">
        <v>100000</v>
      </c>
      <c r="H221" t="str">
        <v xml:space="preserve">UN </v>
      </c>
      <c r="I221" t="str">
        <v>SERVICIOS</v>
      </c>
      <c r="J221" t="str">
        <v>OPEX</v>
      </c>
      <c r="K221" t="str">
        <v>VARIABLE</v>
      </c>
      <c r="L221" t="str">
        <v>DIRECTO</v>
      </c>
      <c r="M221" vm="2">
        <v>0</v>
      </c>
      <c r="N221" t="str">
        <v>CC1</v>
      </c>
      <c r="O221" t="str">
        <v>gastos_produccion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 s="8">
        <v>-100000</v>
      </c>
      <c r="T221">
        <v>1</v>
      </c>
      <c r="U221" t="str">
        <v>APERTURADO POR EMPRESA</v>
      </c>
    </row>
    <row r="222" spans="1:21" x14ac:dyDescent="0.3">
      <c r="A222" vm="21">
        <v>46058</v>
      </c>
      <c r="B222" t="str">
        <v>Ventura, Laura Susana</v>
      </c>
      <c r="C222" t="str">
        <v>FA-A 00003-00107239</v>
      </c>
      <c r="D222">
        <v>-99012.64</v>
      </c>
      <c r="E222" t="str">
        <v>OC 0001-00004521: MANTENIMIENTO PREVENTIVO
Filtro de aire/gas para Komatzu</v>
      </c>
      <c r="F222">
        <v>1</v>
      </c>
      <c r="G222">
        <v>81828.63</v>
      </c>
      <c r="H222" t="str">
        <v xml:space="preserve">UN </v>
      </c>
      <c r="I222" t="str">
        <v>MANTENIMIENTO PREVENTIVO</v>
      </c>
      <c r="J222" t="str">
        <v>OPEX</v>
      </c>
      <c r="K222" t="str">
        <v>VARIABLE</v>
      </c>
      <c r="L222" t="str">
        <v>INDIRECTO</v>
      </c>
      <c r="M222" vm="2">
        <v>0</v>
      </c>
      <c r="N222" t="str">
        <v>CC1</v>
      </c>
      <c r="O222" t="str">
        <v>gastos_produccion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 s="8">
        <v>-99012.64</v>
      </c>
      <c r="T222">
        <v>1</v>
      </c>
      <c r="U222" t="str">
        <v>APERTURADO POR EMPRESA</v>
      </c>
    </row>
    <row r="223" spans="1:21" x14ac:dyDescent="0.3">
      <c r="A223" vm="9">
        <v>46077</v>
      </c>
      <c r="B223" t="str">
        <v>Russo, Gabriela</v>
      </c>
      <c r="C223" t="str">
        <v>FA-A 00003-00001581</v>
      </c>
      <c r="D223">
        <v>-83490</v>
      </c>
      <c r="E223" t="str">
        <v>INSUMOS</v>
      </c>
      <c r="F223">
        <v>1</v>
      </c>
      <c r="G223">
        <v>69000</v>
      </c>
      <c r="H223" t="str">
        <v xml:space="preserve">UN </v>
      </c>
      <c r="I223" t="str">
        <v>INSUMOS</v>
      </c>
      <c r="J223" t="str">
        <v>OPEX</v>
      </c>
      <c r="K223" t="str">
        <v>VARIABLE</v>
      </c>
      <c r="L223" t="str">
        <v>INDIRECTO</v>
      </c>
      <c r="M223" vm="2">
        <v>0</v>
      </c>
      <c r="N223" t="str">
        <v>CC5</v>
      </c>
      <c r="O223" t="str">
        <v>gastos_produccion</v>
      </c>
      <c r="P223">
        <v>1</v>
      </c>
      <c r="Q223" t="str">
        <v>REACTORES</v>
      </c>
      <c r="R223">
        <v>1</v>
      </c>
      <c r="S223" s="8">
        <v>-83490</v>
      </c>
      <c r="T223">
        <v>1</v>
      </c>
      <c r="U223" t="str">
        <v>APERTURADO POR EMPRESA</v>
      </c>
    </row>
    <row r="224" spans="1:21" x14ac:dyDescent="0.3">
      <c r="A224" vm="11">
        <v>46071</v>
      </c>
      <c r="B224" t="str">
        <v>Industrias Quimicas Kaiser Srl</v>
      </c>
      <c r="C224" t="str">
        <v>FA-A 00010-00093142</v>
      </c>
      <c r="D224">
        <v>-80000</v>
      </c>
      <c r="E224" t="str">
        <v>INSUMOS</v>
      </c>
      <c r="F224">
        <v>5</v>
      </c>
      <c r="G224">
        <v>13223.14</v>
      </c>
      <c r="H224" t="str">
        <v xml:space="preserve">UN </v>
      </c>
      <c r="I224" t="str">
        <v>INSUMOS</v>
      </c>
      <c r="J224" t="str">
        <v>OPEX</v>
      </c>
      <c r="K224" t="str">
        <v>VARIABLE</v>
      </c>
      <c r="L224" t="str">
        <v>INDIRECTO</v>
      </c>
      <c r="M224" vm="2">
        <v>0</v>
      </c>
      <c r="N224" t="str">
        <v>CC11</v>
      </c>
      <c r="O224" t="str">
        <v>gastos_produccion</v>
      </c>
      <c r="P224">
        <v>1</v>
      </c>
      <c r="Q224" t="str">
        <v>EXPORTACION</v>
      </c>
      <c r="R224">
        <v>1</v>
      </c>
      <c r="S224" s="8">
        <v>-80000</v>
      </c>
      <c r="T224">
        <v>5</v>
      </c>
      <c r="U224" t="str">
        <v>APERTURADO POR EMPRESA</v>
      </c>
    </row>
    <row r="225" spans="1:21" x14ac:dyDescent="0.3">
      <c r="A225" vm="17">
        <v>46079</v>
      </c>
      <c r="B225" t="str">
        <v>Antonini, Nicolas Ezequiel</v>
      </c>
      <c r="C225" t="str">
        <v>FA-C 00001-00000029</v>
      </c>
      <c r="D225">
        <v>-70000</v>
      </c>
      <c r="E225" t="str">
        <v xml:space="preserve">MANTENIMIENTO PREVENTIVO
Servicio de refrigeración . Limpieza de aire Giuli </v>
      </c>
      <c r="F225">
        <v>1</v>
      </c>
      <c r="G225">
        <v>70000</v>
      </c>
      <c r="H225" t="str">
        <v xml:space="preserve">UN </v>
      </c>
      <c r="I225" t="str">
        <v>MANTENIMIENTO PREVENTIVO</v>
      </c>
      <c r="J225" t="str">
        <v>OPEX</v>
      </c>
      <c r="K225" t="str">
        <v>VARIABLE</v>
      </c>
      <c r="L225" t="str">
        <v>INDIRECTO</v>
      </c>
      <c r="M225" vm="2">
        <v>0</v>
      </c>
      <c r="N225" t="str">
        <v>CC1</v>
      </c>
      <c r="O225" t="str">
        <v>gastos_produccion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 s="8">
        <v>-70000</v>
      </c>
      <c r="T225">
        <v>1</v>
      </c>
      <c r="U225" t="str">
        <v>APERTURADO POR EMPRESA</v>
      </c>
    </row>
    <row r="226" spans="1:21" x14ac:dyDescent="0.3">
      <c r="A226" vm="3">
        <v>46066</v>
      </c>
      <c r="B226" t="str">
        <v>Bca Distribuciones Sa</v>
      </c>
      <c r="C226" t="str">
        <v>FA-A 00001-00005785</v>
      </c>
      <c r="D226">
        <v>-69635.67</v>
      </c>
      <c r="E226" t="str">
        <v xml:space="preserve">INVERSION
valv esf paso total
Para bombas de piletas .
</v>
      </c>
      <c r="F226">
        <v>1</v>
      </c>
      <c r="G226">
        <v>39337.410000000003</v>
      </c>
      <c r="H226" t="str">
        <v xml:space="preserve">UN </v>
      </c>
      <c r="I226" t="str">
        <v>INVERSION</v>
      </c>
      <c r="J226" t="str">
        <v>CAPEX</v>
      </c>
      <c r="K226" t="str">
        <v>VARIABLE</v>
      </c>
      <c r="L226" t="str">
        <v>DIRECTO</v>
      </c>
      <c r="M226" vm="2">
        <v>0</v>
      </c>
      <c r="N226" t="str">
        <v>CC4</v>
      </c>
      <c r="O226" t="str">
        <v>gastos_produccion</v>
      </c>
      <c r="P226">
        <v>1</v>
      </c>
      <c r="Q226" t="str">
        <v>PILETAS</v>
      </c>
      <c r="R226">
        <v>1</v>
      </c>
      <c r="S226" s="8">
        <v>-69635.67</v>
      </c>
      <c r="T226">
        <v>1</v>
      </c>
      <c r="U226" t="str">
        <v>APERTURADO POR EMPRESA</v>
      </c>
    </row>
    <row r="227" spans="1:21" x14ac:dyDescent="0.3">
      <c r="A227" vm="5">
        <v>46055</v>
      </c>
      <c r="B227" t="str">
        <v>Spipperi Pablo Sebastian Y Porto Paula Gabriela S. Cap I Secc Iv</v>
      </c>
      <c r="C227" t="str">
        <v>FA-A 00001-00000469</v>
      </c>
      <c r="D227">
        <v>-63041</v>
      </c>
      <c r="E227" t="str">
        <v>OC 0001-00004437: PERSONAL
Pantalon cargo beige t.42</v>
      </c>
      <c r="F227">
        <v>2</v>
      </c>
      <c r="G227">
        <v>26050</v>
      </c>
      <c r="H227" t="str">
        <v xml:space="preserve">UN </v>
      </c>
      <c r="I227" t="str">
        <v>PERSONAL</v>
      </c>
      <c r="J227" t="str">
        <v>OPEX</v>
      </c>
      <c r="K227" t="str">
        <v>VARIABLE</v>
      </c>
      <c r="L227" t="str">
        <v>DIRECTO</v>
      </c>
      <c r="M227" vm="2">
        <v>0</v>
      </c>
      <c r="N227" t="str">
        <v>CC1</v>
      </c>
      <c r="O227" t="str">
        <v>gastos_produccion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 s="8">
        <v>-63041</v>
      </c>
      <c r="T227">
        <v>2</v>
      </c>
      <c r="U227" t="str">
        <v>APERTURADO POR EMPRESA</v>
      </c>
    </row>
    <row r="228" spans="1:21" x14ac:dyDescent="0.3">
      <c r="A228" vm="17">
        <v>46079</v>
      </c>
      <c r="B228" t="str">
        <v>Berardi, Alberto Jose -</v>
      </c>
      <c r="C228" t="str">
        <v>FA-C 00005-00000217</v>
      </c>
      <c r="D228">
        <v>-59200</v>
      </c>
      <c r="E228" t="str">
        <v>SERVICIOS
visita 05/02</v>
      </c>
      <c r="F228">
        <v>1</v>
      </c>
      <c r="G228">
        <v>59200</v>
      </c>
      <c r="H228" t="str">
        <v xml:space="preserve">UN </v>
      </c>
      <c r="I228" t="str">
        <v>SERVICIOS</v>
      </c>
      <c r="J228" t="str">
        <v>OPEX</v>
      </c>
      <c r="K228" t="str">
        <v>VARIABLE</v>
      </c>
      <c r="L228" t="str">
        <v>INDIRECTO</v>
      </c>
      <c r="M228" vm="2">
        <v>0</v>
      </c>
      <c r="N228" t="str">
        <v>CC1</v>
      </c>
      <c r="O228" t="str">
        <v>gastos_impuestos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 s="8">
        <v>-59200</v>
      </c>
      <c r="T228">
        <v>1</v>
      </c>
      <c r="U228" t="str">
        <v>APERTURADO POR EMPRESA</v>
      </c>
    </row>
    <row r="229" spans="1:21" x14ac:dyDescent="0.3">
      <c r="A229" vm="7">
        <v>46059</v>
      </c>
      <c r="B229" t="str">
        <v>Mollard, Martin  Enrique</v>
      </c>
      <c r="C229" t="str">
        <v>FA-A 00004-00011380</v>
      </c>
      <c r="D229">
        <v>-58700</v>
      </c>
      <c r="E229" t="str">
        <v>INSUMOS
diferencia de guantes EPP</v>
      </c>
      <c r="F229">
        <v>1</v>
      </c>
      <c r="G229">
        <v>48512.4</v>
      </c>
      <c r="H229" t="str">
        <v xml:space="preserve">UN </v>
      </c>
      <c r="I229" t="str">
        <v>HIGIENE Y SEGURIDAD</v>
      </c>
      <c r="J229" t="str">
        <v>OPEX</v>
      </c>
      <c r="K229" t="str">
        <v>VARIABLE</v>
      </c>
      <c r="L229" t="str">
        <v>DIRECTO</v>
      </c>
      <c r="M229" vm="2">
        <v>0</v>
      </c>
      <c r="N229" t="str">
        <v>CC1</v>
      </c>
      <c r="O229" t="str">
        <v>gastos_produccion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 s="8">
        <v>-58700</v>
      </c>
      <c r="T229">
        <v>1</v>
      </c>
      <c r="U229" t="str">
        <v>APERTURADO POR EMPRESA</v>
      </c>
    </row>
    <row r="230" spans="1:21" x14ac:dyDescent="0.3">
      <c r="A230" vm="21">
        <v>46058</v>
      </c>
      <c r="B230" t="str">
        <v>Strupeni, Federico Lisandro</v>
      </c>
      <c r="C230" t="str">
        <v>FA-A 00008-00000024</v>
      </c>
      <c r="D230">
        <v>-49874.43</v>
      </c>
      <c r="E230" t="str">
        <v xml:space="preserve">OC 0001-00004545: SERVICIOS
Servicio de monitoreo básico 
Ex campo serraico </v>
      </c>
      <c r="F230">
        <v>1</v>
      </c>
      <c r="G230">
        <v>41218.54</v>
      </c>
      <c r="H230" t="str">
        <v xml:space="preserve">UN </v>
      </c>
      <c r="I230" t="str">
        <v>SERVICIOS</v>
      </c>
      <c r="J230" t="str">
        <v>OPEX</v>
      </c>
      <c r="K230" t="str">
        <v>VARIABLE</v>
      </c>
      <c r="L230" t="str">
        <v>INDIRECTO</v>
      </c>
      <c r="M230" vm="2">
        <v>0</v>
      </c>
      <c r="N230" t="str">
        <v>CC1</v>
      </c>
      <c r="O230" t="str">
        <v>gastos_produccion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 s="8">
        <v>-49874.43</v>
      </c>
      <c r="T230">
        <v>1</v>
      </c>
      <c r="U230" t="str">
        <v>APERTURADO POR EMPRESA</v>
      </c>
    </row>
    <row r="231" spans="1:21" x14ac:dyDescent="0.3">
      <c r="A231" vm="21">
        <v>46058</v>
      </c>
      <c r="B231" t="str">
        <v>Strupeni, Federico Lisandro</v>
      </c>
      <c r="C231" t="str">
        <v>FA-A 00008-00000021</v>
      </c>
      <c r="D231">
        <v>-49874.43</v>
      </c>
      <c r="E231" t="str">
        <v xml:space="preserve">OC 0001-00004543: SERVICIOS
Servicio de monitoreo básico 
Administración </v>
      </c>
      <c r="F231">
        <v>1</v>
      </c>
      <c r="G231">
        <v>41218.54</v>
      </c>
      <c r="H231" t="str">
        <v xml:space="preserve">UN </v>
      </c>
      <c r="I231" t="str">
        <v>SERVICIOS</v>
      </c>
      <c r="J231" t="str">
        <v>OPEX</v>
      </c>
      <c r="K231" t="str">
        <v>VARIABLE</v>
      </c>
      <c r="L231" t="str">
        <v>INDIRECTO</v>
      </c>
      <c r="M231" vm="2">
        <v>0</v>
      </c>
      <c r="N231" t="str">
        <v>CC1</v>
      </c>
      <c r="O231" t="str">
        <v>gastos_produccion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 s="8">
        <v>-49874.43</v>
      </c>
      <c r="T231">
        <v>1</v>
      </c>
      <c r="U231" t="str">
        <v>APERTURADO POR EMPRESA</v>
      </c>
    </row>
    <row r="232" spans="1:21" x14ac:dyDescent="0.3">
      <c r="A232" vm="17">
        <v>46079</v>
      </c>
      <c r="B232" t="str">
        <v>Tisone Emanuel (W)</v>
      </c>
      <c r="C232" t="str">
        <v>OCOM/2026/0167</v>
      </c>
      <c r="D232">
        <v>-48400</v>
      </c>
      <c r="E232" t="str">
        <v>REPOSICION
100 remitos R, x triplicado del nª 0003-10201 al 10300</v>
      </c>
      <c r="F232">
        <v>1</v>
      </c>
      <c r="G232">
        <v>40000</v>
      </c>
      <c r="H232" t="str">
        <v xml:space="preserve">UN </v>
      </c>
      <c r="I232" t="str">
        <v>REPOSICION</v>
      </c>
      <c r="J232" t="str">
        <v>OPEX</v>
      </c>
      <c r="K232" t="str">
        <v>VARIABLE</v>
      </c>
      <c r="L232" t="str">
        <v>INDIRECTO</v>
      </c>
      <c r="M232" vm="2">
        <v>0</v>
      </c>
      <c r="N232" t="str">
        <v>CC1</v>
      </c>
      <c r="O232" t="str">
        <v>gastos_produccion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 s="8">
        <v>-48400</v>
      </c>
      <c r="T232">
        <v>1</v>
      </c>
      <c r="U232" t="str">
        <v>APERTURADO POR EMPRESA</v>
      </c>
    </row>
    <row r="233" spans="1:21" x14ac:dyDescent="0.3">
      <c r="A233" vm="3">
        <v>46066</v>
      </c>
      <c r="B233" t="str">
        <v>Tisone Emanuel (W)</v>
      </c>
      <c r="C233" t="str">
        <v>OCOM/2026/0141</v>
      </c>
      <c r="D233">
        <v>-48400</v>
      </c>
      <c r="E233" t="str">
        <v>REPOSICION
100 remitos     "R" x triplicados del 3 nª 3-10001 l 10100</v>
      </c>
      <c r="F233">
        <v>1</v>
      </c>
      <c r="G233">
        <v>40000</v>
      </c>
      <c r="H233" t="str">
        <v xml:space="preserve">UN </v>
      </c>
      <c r="I233" t="str">
        <v>REPOSICION</v>
      </c>
      <c r="J233" t="str">
        <v>OPEX</v>
      </c>
      <c r="K233" t="str">
        <v>VARIABLE</v>
      </c>
      <c r="L233" t="str">
        <v>INDIRECTO</v>
      </c>
      <c r="M233" vm="2">
        <v>0</v>
      </c>
      <c r="N233" t="str">
        <v>CC1</v>
      </c>
      <c r="O233" t="str">
        <v>gastos_produccion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 s="8">
        <v>-48400</v>
      </c>
      <c r="T233">
        <v>1</v>
      </c>
      <c r="U233" t="str">
        <v>APERTURADO POR EMPRESA</v>
      </c>
    </row>
    <row r="234" spans="1:21" x14ac:dyDescent="0.3">
      <c r="A234" vm="4">
        <v>46056</v>
      </c>
      <c r="B234" t="str">
        <v>Gomeria Donatti S. R. L.</v>
      </c>
      <c r="C234" t="str">
        <v>FA-A 00003-00023887</v>
      </c>
      <c r="D234">
        <v>-42000</v>
      </c>
      <c r="E234" t="str">
        <v>OC 0001-00004466: REPARACIONES
Parche yale 
Parche camión  (Rey Rolando)</v>
      </c>
      <c r="F234">
        <v>1</v>
      </c>
      <c r="G234">
        <v>34710.74</v>
      </c>
      <c r="H234" t="str">
        <v xml:space="preserve">UN </v>
      </c>
      <c r="I234" t="str">
        <v>REPARACIONES</v>
      </c>
      <c r="J234" t="str">
        <v>OPEX</v>
      </c>
      <c r="K234" t="str">
        <v>VARIABLE</v>
      </c>
      <c r="L234" t="str">
        <v>DIRECTO</v>
      </c>
      <c r="M234" vm="2">
        <v>0</v>
      </c>
      <c r="N234" t="str">
        <v>CC1</v>
      </c>
      <c r="O234" t="str">
        <v>gastos_produccion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 s="8">
        <v>-42000</v>
      </c>
      <c r="T234">
        <v>1</v>
      </c>
      <c r="U234" t="str">
        <v>APERTURADO POR EMPRESA</v>
      </c>
    </row>
    <row r="235" spans="1:21" x14ac:dyDescent="0.3">
      <c r="A235" vm="7">
        <v>46059</v>
      </c>
      <c r="B235" t="str">
        <v>Pascual Materiales S. R. L.</v>
      </c>
      <c r="C235" t="str">
        <v>FA-A 00001-00000458</v>
      </c>
      <c r="D235">
        <v>-40080.21</v>
      </c>
      <c r="E235" t="str">
        <v xml:space="preserve">OC 0001-00004558: INVERSION
Agregado x cambio de $ </v>
      </c>
      <c r="F235">
        <v>1</v>
      </c>
      <c r="G235">
        <v>33124.14</v>
      </c>
      <c r="H235" t="str">
        <v xml:space="preserve">UN </v>
      </c>
      <c r="I235" t="str">
        <v>INVERSION</v>
      </c>
      <c r="J235" t="str">
        <v>CAPEX</v>
      </c>
      <c r="K235" t="str">
        <v>VARIABLE</v>
      </c>
      <c r="L235" t="str">
        <v>INDIRECTO</v>
      </c>
      <c r="M235" vm="2">
        <v>0</v>
      </c>
      <c r="N235" t="str">
        <v>CC1</v>
      </c>
      <c r="O235" t="str">
        <v>gastos_produccion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 s="8">
        <v>-40080.21</v>
      </c>
      <c r="T235">
        <v>1</v>
      </c>
      <c r="U235" t="str">
        <v>APERTURADO POR EMPRESA</v>
      </c>
    </row>
    <row r="236" spans="1:21" x14ac:dyDescent="0.3">
      <c r="A236" vm="24">
        <v>46078</v>
      </c>
      <c r="B236" t="str">
        <v>Salinas, Santiago Francisco</v>
      </c>
      <c r="C236" t="str">
        <v>FA-C 00002-00000528</v>
      </c>
      <c r="D236">
        <v>-40000</v>
      </c>
      <c r="E236" t="str">
        <v>SERVICIOS
asesoramiento Técnico Profesional SENASA, Direccion Técnica 02-2026</v>
      </c>
      <c r="F236">
        <v>1</v>
      </c>
      <c r="G236">
        <v>40000</v>
      </c>
      <c r="H236" t="str">
        <v xml:space="preserve">UN </v>
      </c>
      <c r="I236" t="str">
        <v>SERVICIOS</v>
      </c>
      <c r="J236" t="str">
        <v>OPEX</v>
      </c>
      <c r="K236" t="str">
        <v>VARIABLE</v>
      </c>
      <c r="L236" t="str">
        <v>INDIRECTO</v>
      </c>
      <c r="M236" vm="2">
        <v>0</v>
      </c>
      <c r="N236" t="str">
        <v>CC1</v>
      </c>
      <c r="O236" t="str">
        <v>gastos_produccion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 s="8">
        <v>-40000</v>
      </c>
      <c r="T236">
        <v>1</v>
      </c>
      <c r="U236" t="str">
        <v>APERTURADO POR EMPRESA</v>
      </c>
    </row>
    <row r="237" spans="1:21" x14ac:dyDescent="0.3">
      <c r="A237" vm="11">
        <v>46071</v>
      </c>
      <c r="B237" t="str">
        <v>Cornaglia, Adrian Claudio</v>
      </c>
      <c r="C237" t="str">
        <v>OCOM/2026/0142</v>
      </c>
      <c r="D237">
        <v>-36600</v>
      </c>
      <c r="E237" t="str">
        <v>HONORARIOS
Gasto Tomi. B</v>
      </c>
      <c r="F237">
        <v>1</v>
      </c>
      <c r="G237">
        <v>36600</v>
      </c>
      <c r="H237" t="str">
        <v xml:space="preserve">UN </v>
      </c>
      <c r="I237" t="str">
        <v>HONORARIOS</v>
      </c>
      <c r="J237" t="str">
        <v>OPEX</v>
      </c>
      <c r="K237" t="str">
        <v>VARIABLE</v>
      </c>
      <c r="L237" t="str">
        <v>INDIRECTO</v>
      </c>
      <c r="M237" vm="2">
        <v>0</v>
      </c>
      <c r="N237" t="str">
        <v>CC1</v>
      </c>
      <c r="O237" t="str">
        <v>gastos_produccion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 s="8">
        <v>-36600</v>
      </c>
      <c r="T237">
        <v>1</v>
      </c>
      <c r="U237" t="str">
        <v>APERTURADO POR EMPRESA</v>
      </c>
    </row>
    <row r="238" spans="1:21" x14ac:dyDescent="0.3">
      <c r="A238" vm="21">
        <v>46058</v>
      </c>
      <c r="B238" t="str">
        <v>Trimerce Repuestos S. R. L.</v>
      </c>
      <c r="C238" t="str">
        <v>FA-A 00001-00007469</v>
      </c>
      <c r="D238">
        <v>-36300</v>
      </c>
      <c r="E238" t="str">
        <v>OC 0001-00004520: REPARACIONES
Registro embrague 1114</v>
      </c>
      <c r="F238">
        <v>1</v>
      </c>
      <c r="G238">
        <v>30000</v>
      </c>
      <c r="H238" t="str">
        <v xml:space="preserve">UN </v>
      </c>
      <c r="I238" t="str">
        <v>REPARACIONES</v>
      </c>
      <c r="J238" t="str">
        <v>OPEX</v>
      </c>
      <c r="K238" t="str">
        <v>VARIABLE</v>
      </c>
      <c r="L238" t="str">
        <v>INDIRECTO</v>
      </c>
      <c r="M238" vm="2">
        <v>0</v>
      </c>
      <c r="N238" t="str">
        <v>CC1</v>
      </c>
      <c r="O238" t="str">
        <v>gastos_produccion</v>
      </c>
      <c r="P238">
        <v>10</v>
      </c>
      <c r="Q238" t="str">
        <v>BACHAS, CEREAL &amp; POLVILLO, COMPOST &amp; FERTILIZANTES, DISPOSICIÓN FINAL RESIDUOS LIQUIDOS, DISPOSICIÓN FINAL RESIDUOS SOLIDOS, EXPORTACION, NFU, PILETAS, REACTORES, TIERRAS FILTRANTES</v>
      </c>
      <c r="R238">
        <v>1</v>
      </c>
      <c r="S238" s="8">
        <v>-36300</v>
      </c>
      <c r="T238">
        <v>1</v>
      </c>
      <c r="U238" t="str">
        <v>APERTURADO POR EMPRESA</v>
      </c>
    </row>
    <row r="239" spans="1:21" x14ac:dyDescent="0.3">
      <c r="A239" vm="1">
        <v>46081</v>
      </c>
      <c r="B239" t="str">
        <v>IMPUESTOS</v>
      </c>
      <c r="C239" t="str">
        <v>imp3</v>
      </c>
      <c r="D239">
        <v>-32811.49</v>
      </c>
      <c r="E239" t="str">
        <v>IMPUESTOS</v>
      </c>
      <c r="F239">
        <v>1</v>
      </c>
      <c r="G239">
        <v>32811.49</v>
      </c>
      <c r="H239" t="str">
        <v xml:space="preserve">UN </v>
      </c>
      <c r="I239" t="str">
        <v>IMPUESTOS</v>
      </c>
      <c r="J239" t="str">
        <v>OPEX</v>
      </c>
      <c r="K239" t="str">
        <v>VARIABLE</v>
      </c>
      <c r="L239" t="str">
        <v>INDIRECTO</v>
      </c>
      <c r="M239" vm="2">
        <v>0</v>
      </c>
      <c r="N239" t="str">
        <v>CC1</v>
      </c>
      <c r="O239" t="str">
        <v>gastos_produccion</v>
      </c>
      <c r="P239">
        <v>10</v>
      </c>
      <c r="Q239" t="str">
        <v>BACHAS, CEREAL &amp; POLVILLO, COMPOST &amp; FERTILIZANTES, DISPOSICIÓN FINAL RESIDUOS LIQUIDOS, DISPOSICIÓN FINAL RESIDUOS SOLIDOS, EXPORTACION, NFU, PILETAS, REACTORES, TIERRAS FILTRANTES</v>
      </c>
      <c r="R239">
        <v>1</v>
      </c>
      <c r="S239" s="8">
        <v>-32811.49</v>
      </c>
      <c r="T239">
        <v>1</v>
      </c>
      <c r="U239" t="str">
        <v>APERTURADO POR EMPRESA</v>
      </c>
    </row>
    <row r="240" spans="1:21" x14ac:dyDescent="0.3">
      <c r="A240" vm="17">
        <v>46079</v>
      </c>
      <c r="B240" t="str">
        <v>Bunge Argentina S A</v>
      </c>
      <c r="C240" t="str">
        <v>FA-A 02619-00300700</v>
      </c>
      <c r="D240">
        <v>-28733.439999999999</v>
      </c>
      <c r="E240" t="str">
        <v xml:space="preserve">MATERIA PRIMA
RESIDUO SUCATA GR </v>
      </c>
      <c r="F240">
        <v>235520</v>
      </c>
      <c r="G240">
        <v>0.1</v>
      </c>
      <c r="H240" t="str">
        <v xml:space="preserve">UN </v>
      </c>
      <c r="I240" t="str">
        <v>MATERIA PRIMA</v>
      </c>
      <c r="J240" t="str">
        <v>OPEX</v>
      </c>
      <c r="K240" t="str">
        <v>VARIABLE</v>
      </c>
      <c r="L240" t="str">
        <v>DIRECTO</v>
      </c>
      <c r="M240" vm="2">
        <v>0</v>
      </c>
      <c r="N240" t="str">
        <v>CC2</v>
      </c>
      <c r="O240" t="str">
        <v>gastos_produccion</v>
      </c>
      <c r="P240">
        <v>1</v>
      </c>
      <c r="Q240" t="str">
        <v>DISPOSICIÓN FINAL RESIDUOS SOLIDOS</v>
      </c>
      <c r="R240">
        <v>1</v>
      </c>
      <c r="S240" s="8">
        <v>-28733.439999999999</v>
      </c>
      <c r="T240">
        <v>235520</v>
      </c>
      <c r="U240" t="str">
        <v>APERTURADO POR EMPRESA</v>
      </c>
    </row>
    <row r="241" spans="1:21" x14ac:dyDescent="0.3">
      <c r="A241" vm="5">
        <v>46055</v>
      </c>
      <c r="B241" t="str">
        <v>Acosta, Roberto Maximiliano</v>
      </c>
      <c r="C241" t="str">
        <v>FA-C 00001-00000676</v>
      </c>
      <c r="D241">
        <v>-27000</v>
      </c>
      <c r="E241" t="str">
        <v>OC 0001-00004470: PRODUCTO
Bolsa residuos 15u 46x60 y 15u 60x90</v>
      </c>
      <c r="F241">
        <v>1</v>
      </c>
      <c r="G241">
        <v>27000</v>
      </c>
      <c r="H241" t="str">
        <v xml:space="preserve">UN </v>
      </c>
      <c r="I241" t="str">
        <v>INSUMOS</v>
      </c>
      <c r="J241" t="str">
        <v>OPEX</v>
      </c>
      <c r="K241" t="str">
        <v>VARIABLE</v>
      </c>
      <c r="L241" t="str">
        <v>INDIRECTO</v>
      </c>
      <c r="M241" vm="2">
        <v>0</v>
      </c>
      <c r="N241" t="str">
        <v>CC1</v>
      </c>
      <c r="O241" t="str">
        <v>gastos_produccion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 s="8">
        <v>-27000</v>
      </c>
      <c r="T241">
        <v>1</v>
      </c>
      <c r="U241" t="str">
        <v>APERTURADO POR EMPRESA</v>
      </c>
    </row>
    <row r="242" spans="1:21" x14ac:dyDescent="0.3">
      <c r="A242" vm="18">
        <v>46076</v>
      </c>
      <c r="B242" t="str">
        <v>American Express Argentina S. A.</v>
      </c>
      <c r="C242" t="str">
        <v>OCOM/2026/0162</v>
      </c>
      <c r="D242">
        <v>-25198.74</v>
      </c>
      <c r="E242" t="str">
        <v>PERSONAL
B. FERREYRA</v>
      </c>
      <c r="F242">
        <v>1</v>
      </c>
      <c r="G242">
        <v>25198.74</v>
      </c>
      <c r="H242" t="str">
        <v xml:space="preserve">UN </v>
      </c>
      <c r="I242" t="str">
        <v>PERSONAL</v>
      </c>
      <c r="J242" t="str">
        <v>OPEX</v>
      </c>
      <c r="K242" t="str">
        <v>VARIABLE</v>
      </c>
      <c r="L242" t="str">
        <v>INDIRECTO</v>
      </c>
      <c r="M242" vm="2">
        <v>0</v>
      </c>
      <c r="N242" t="str">
        <v>CC1</v>
      </c>
      <c r="O242" t="str">
        <v>gastos_produccion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 s="8">
        <v>-25198.74</v>
      </c>
      <c r="T242">
        <v>1</v>
      </c>
      <c r="U242" t="str">
        <v>APERTURADO POR EMPRESA</v>
      </c>
    </row>
    <row r="243" spans="1:21" x14ac:dyDescent="0.3">
      <c r="A243" vm="4">
        <v>46056</v>
      </c>
      <c r="B243" t="str">
        <v>Bunge Argentina S A</v>
      </c>
      <c r="C243" t="str">
        <v>FA-A 02619-00297554</v>
      </c>
      <c r="D243">
        <v>-23974.22</v>
      </c>
      <c r="E243" t="str">
        <v xml:space="preserve">OC 0001-00004496: MATERIA PRIMA
Residuo sucata
venta de residuo de solidos orgánicos </v>
      </c>
      <c r="F243">
        <v>196510</v>
      </c>
      <c r="G243">
        <v>0.1</v>
      </c>
      <c r="H243" t="str">
        <v xml:space="preserve">UN </v>
      </c>
      <c r="I243" t="str">
        <v>MATERIA PRIMA</v>
      </c>
      <c r="J243" t="str">
        <v>OPEX</v>
      </c>
      <c r="K243" t="str">
        <v>VARIABLE</v>
      </c>
      <c r="L243" t="str">
        <v>DIRECTO</v>
      </c>
      <c r="M243" vm="2">
        <v>0</v>
      </c>
      <c r="N243" t="str">
        <v>CC2</v>
      </c>
      <c r="O243" t="str">
        <v>gastos_produccion</v>
      </c>
      <c r="P243">
        <v>1</v>
      </c>
      <c r="Q243" t="str">
        <v>DISPOSICIÓN FINAL RESIDUOS SOLIDOS</v>
      </c>
      <c r="R243">
        <v>1</v>
      </c>
      <c r="S243" s="8">
        <v>-23974.22</v>
      </c>
      <c r="T243">
        <v>196510</v>
      </c>
      <c r="U243" t="str">
        <v>APERTURADO POR EMPRESA</v>
      </c>
    </row>
    <row r="244" spans="1:21" x14ac:dyDescent="0.3">
      <c r="A244" vm="4">
        <v>46056</v>
      </c>
      <c r="B244" t="str">
        <v>Bunge Argentina S A</v>
      </c>
      <c r="C244" t="str">
        <v>FA-A 02619-00297502</v>
      </c>
      <c r="D244">
        <v>-23974.22</v>
      </c>
      <c r="E244" t="str">
        <v xml:space="preserve">MATERIA PRIMA
Residuo sucata . 
Venta de residuo orgánico  </v>
      </c>
      <c r="F244">
        <v>196.51</v>
      </c>
      <c r="G244">
        <v>100</v>
      </c>
      <c r="H244" t="str">
        <v xml:space="preserve">UN </v>
      </c>
      <c r="I244" t="str">
        <v>MATERIA PRIMA</v>
      </c>
      <c r="J244" t="str">
        <v>OPEX</v>
      </c>
      <c r="K244" t="str">
        <v>VARIABLE</v>
      </c>
      <c r="L244" t="str">
        <v>DIRECTO</v>
      </c>
      <c r="M244" vm="2">
        <v>0</v>
      </c>
      <c r="N244" t="str">
        <v>CC2</v>
      </c>
      <c r="O244" t="str">
        <v>gastos_produccion</v>
      </c>
      <c r="P244">
        <v>1</v>
      </c>
      <c r="Q244" t="str">
        <v>DISPOSICIÓN FINAL RESIDUOS SOLIDOS</v>
      </c>
      <c r="R244">
        <v>1</v>
      </c>
      <c r="S244" s="8">
        <v>-23974.22</v>
      </c>
      <c r="T244">
        <v>196.51</v>
      </c>
      <c r="U244" t="str">
        <v>APERTURADO POR EMPRESA</v>
      </c>
    </row>
    <row r="245" spans="1:21" x14ac:dyDescent="0.3">
      <c r="A245" vm="17">
        <v>46079</v>
      </c>
      <c r="B245" t="str">
        <v>Bunge Argentina S A</v>
      </c>
      <c r="C245" t="str">
        <v>FA-A 02619-00300707</v>
      </c>
      <c r="D245">
        <v>-23441.08</v>
      </c>
      <c r="E245" t="str">
        <v xml:space="preserve">MATERIA PRIMA
RESIDUO SUCATA GR </v>
      </c>
      <c r="F245">
        <v>192140</v>
      </c>
      <c r="G245">
        <v>0.1</v>
      </c>
      <c r="H245" t="str">
        <v xml:space="preserve">UN </v>
      </c>
      <c r="I245" t="str">
        <v>MATERIA PRIMA</v>
      </c>
      <c r="J245" t="str">
        <v>OPEX</v>
      </c>
      <c r="K245" t="str">
        <v>VARIABLE</v>
      </c>
      <c r="L245" t="str">
        <v>DIRECTO</v>
      </c>
      <c r="M245" vm="2">
        <v>0</v>
      </c>
      <c r="N245" t="str">
        <v>CC2</v>
      </c>
      <c r="O245" t="str">
        <v>gastos_produccion</v>
      </c>
      <c r="P245">
        <v>1</v>
      </c>
      <c r="Q245" t="str">
        <v>DISPOSICIÓN FINAL RESIDUOS SOLIDOS</v>
      </c>
      <c r="R245">
        <v>1</v>
      </c>
      <c r="S245" s="8">
        <v>-23441.08</v>
      </c>
      <c r="T245">
        <v>192140</v>
      </c>
      <c r="U245" t="str">
        <v>APERTURADO POR EMPRESA</v>
      </c>
    </row>
    <row r="246" spans="1:21" x14ac:dyDescent="0.3">
      <c r="A246" vm="18">
        <v>46076</v>
      </c>
      <c r="B246" t="str">
        <v>Gomeria Donatti S. R. L.</v>
      </c>
      <c r="C246" t="str">
        <v>FA-A 00003-00024306</v>
      </c>
      <c r="D246">
        <v>-22000</v>
      </c>
      <c r="E246" t="str">
        <v>REPARACIONES</v>
      </c>
      <c r="F246">
        <v>1</v>
      </c>
      <c r="G246">
        <v>18181.82</v>
      </c>
      <c r="H246" t="str">
        <v xml:space="preserve">UN </v>
      </c>
      <c r="I246" t="str">
        <v>REPARACIONES</v>
      </c>
      <c r="J246" t="str">
        <v>OPEX</v>
      </c>
      <c r="K246" t="str">
        <v>VARIABLE</v>
      </c>
      <c r="L246" t="str">
        <v>DIRECTO</v>
      </c>
      <c r="M246" vm="2">
        <v>0</v>
      </c>
      <c r="N246" t="str">
        <v>CC1</v>
      </c>
      <c r="O246" t="str">
        <v>gastos_produccion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-22000</v>
      </c>
      <c r="T246">
        <v>1</v>
      </c>
      <c r="U246" t="str">
        <v>APERTURADO POR EMPRESA</v>
      </c>
    </row>
    <row r="247" spans="1:21" x14ac:dyDescent="0.3">
      <c r="A247" vm="8">
        <v>46072</v>
      </c>
      <c r="B247" t="str">
        <v>Amx Argentina Sociedad Anonima</v>
      </c>
      <c r="C247" t="str">
        <v>FA-A 01331-02010704</v>
      </c>
      <c r="D247">
        <v>-20696.59</v>
      </c>
      <c r="E247" t="str">
        <v>SERVICIOS</v>
      </c>
      <c r="F247">
        <v>1</v>
      </c>
      <c r="G247">
        <v>13912.33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 vm="2">
        <v>0</v>
      </c>
      <c r="N247" t="str">
        <v>CC1</v>
      </c>
      <c r="O247" t="str">
        <v>gastos_produccion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-20696.59</v>
      </c>
      <c r="T247">
        <v>1</v>
      </c>
      <c r="U247" t="str">
        <v>APERTURADO POR EMPRESA</v>
      </c>
    </row>
    <row r="248" spans="1:21" x14ac:dyDescent="0.3">
      <c r="A248" vm="23">
        <v>46064</v>
      </c>
      <c r="B248" t="str">
        <v>Cg Rodamientos S. R. L.</v>
      </c>
      <c r="C248" t="str">
        <v>FA-A 00002-00001548</v>
      </c>
      <c r="D248">
        <v>-20000.02</v>
      </c>
      <c r="E248" t="str">
        <v>REPARACIONES</v>
      </c>
      <c r="F248">
        <v>2</v>
      </c>
      <c r="G248">
        <v>8264.4699999999993</v>
      </c>
      <c r="H248" t="str">
        <v xml:space="preserve">UN </v>
      </c>
      <c r="I248" t="str">
        <v>REPARACIONES</v>
      </c>
      <c r="J248" t="str">
        <v>OPEX</v>
      </c>
      <c r="K248" t="str">
        <v>VARIABLE</v>
      </c>
      <c r="L248" t="str">
        <v>INDIRECTO</v>
      </c>
      <c r="M248" vm="2">
        <v>0</v>
      </c>
      <c r="N248" t="str">
        <v>CC1</v>
      </c>
      <c r="O248" t="str">
        <v>gastos_produccion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-20000.02</v>
      </c>
      <c r="T248">
        <v>2</v>
      </c>
      <c r="U248" t="str">
        <v>APERTURADO POR EMPRESA</v>
      </c>
    </row>
    <row r="249" spans="1:21" x14ac:dyDescent="0.3">
      <c r="A249" vm="17">
        <v>46079</v>
      </c>
      <c r="B249" t="str">
        <v>Calderon, Alejandro Pablo</v>
      </c>
      <c r="C249" t="str">
        <v>FA-A 00006-00000023</v>
      </c>
      <c r="D249">
        <v>-20000</v>
      </c>
      <c r="E249" t="str">
        <v>REPOSICION
luces Komatsu</v>
      </c>
      <c r="F249">
        <v>1</v>
      </c>
      <c r="G249">
        <v>16528.939999999999</v>
      </c>
      <c r="H249" t="str">
        <v xml:space="preserve">UN </v>
      </c>
      <c r="I249" t="str">
        <v>REPOSICION</v>
      </c>
      <c r="J249" t="str">
        <v>OPEX</v>
      </c>
      <c r="K249" t="str">
        <v>VARIABLE</v>
      </c>
      <c r="L249" t="str">
        <v>INDIRECTO</v>
      </c>
      <c r="M249" vm="2">
        <v>0</v>
      </c>
      <c r="N249" t="str">
        <v>CC1</v>
      </c>
      <c r="O249" t="str">
        <v>gastos_produccion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-20000</v>
      </c>
      <c r="T249">
        <v>1</v>
      </c>
      <c r="U249" t="str">
        <v>APERTURADO POR EMPRESA</v>
      </c>
    </row>
    <row r="250" spans="1:21" x14ac:dyDescent="0.3">
      <c r="A250" vm="4">
        <v>46056</v>
      </c>
      <c r="B250" t="str">
        <v>Bunge Argentina S A</v>
      </c>
      <c r="C250" t="str">
        <v>FA-A 02619-02297542</v>
      </c>
      <c r="D250">
        <v>-19734.72</v>
      </c>
      <c r="E250" t="str">
        <v xml:space="preserve">OC 0001-00004497: MATERIA PRIMA
Residuo sucata
tierra filtrante </v>
      </c>
      <c r="F250">
        <v>161760</v>
      </c>
      <c r="G250">
        <v>0.1</v>
      </c>
      <c r="H250" t="str">
        <v xml:space="preserve">UN </v>
      </c>
      <c r="I250" t="str">
        <v>MATERIA PRIMA</v>
      </c>
      <c r="J250" t="str">
        <v>OPEX</v>
      </c>
      <c r="K250" t="str">
        <v>VARIABLE</v>
      </c>
      <c r="L250" t="str">
        <v>DIRECTO</v>
      </c>
      <c r="M250" vm="2">
        <v>0</v>
      </c>
      <c r="N250" t="str">
        <v>CC2</v>
      </c>
      <c r="O250" t="str">
        <v>gastos_produccion</v>
      </c>
      <c r="P250">
        <v>1</v>
      </c>
      <c r="Q250" t="str">
        <v>DISPOSICIÓN FINAL RESIDUOS SOLIDOS</v>
      </c>
      <c r="R250">
        <v>1</v>
      </c>
      <c r="S250" s="8">
        <v>-19734.72</v>
      </c>
      <c r="T250">
        <v>161760</v>
      </c>
      <c r="U250" t="str">
        <v>APERTURADO POR EMPRESA</v>
      </c>
    </row>
    <row r="251" spans="1:21" x14ac:dyDescent="0.3">
      <c r="A251" vm="20">
        <v>46062</v>
      </c>
      <c r="B251" t="str">
        <v>Gomeria Donatti S. R. L.</v>
      </c>
      <c r="C251" t="str">
        <v>FA-A 00003-00024046</v>
      </c>
      <c r="D251">
        <v>-18000</v>
      </c>
      <c r="E251" t="str">
        <v>OC 0001-00004610: REPARACIONES</v>
      </c>
      <c r="F251">
        <v>1</v>
      </c>
      <c r="G251">
        <v>14876.03</v>
      </c>
      <c r="H251" t="str">
        <v xml:space="preserve">UN </v>
      </c>
      <c r="I251" t="str">
        <v>REPARACIONES</v>
      </c>
      <c r="J251" t="str">
        <v>OPEX</v>
      </c>
      <c r="K251" t="str">
        <v>VARIABLE</v>
      </c>
      <c r="L251" t="str">
        <v>DIRECTO</v>
      </c>
      <c r="M251" vm="2">
        <v>0</v>
      </c>
      <c r="N251" t="str">
        <v>CC1</v>
      </c>
      <c r="O251" t="str">
        <v>gastos_produccion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-18000</v>
      </c>
      <c r="T251">
        <v>1</v>
      </c>
      <c r="U251" t="str">
        <v>APERTURADO POR EMPRESA</v>
      </c>
    </row>
    <row r="252" spans="1:21" x14ac:dyDescent="0.3">
      <c r="A252" vm="21">
        <v>46058</v>
      </c>
      <c r="B252" t="str">
        <v>Gomeria Donatti S. R. L.</v>
      </c>
      <c r="C252" t="str">
        <v>FA-A 00003-00023954</v>
      </c>
      <c r="D252">
        <v>-15000</v>
      </c>
      <c r="E252" t="str">
        <v>REPARACIONES</v>
      </c>
      <c r="F252">
        <v>1</v>
      </c>
      <c r="G252">
        <v>12396.69</v>
      </c>
      <c r="H252" t="str">
        <v xml:space="preserve">UN </v>
      </c>
      <c r="I252" t="str">
        <v>REPARACIONES</v>
      </c>
      <c r="J252" t="str">
        <v>OPEX</v>
      </c>
      <c r="K252" t="str">
        <v>VARIABLE</v>
      </c>
      <c r="L252" t="str">
        <v>DIRECTO</v>
      </c>
      <c r="M252" vm="2">
        <v>0</v>
      </c>
      <c r="N252" t="str">
        <v>CC1</v>
      </c>
      <c r="O252" t="str">
        <v>gastos_produccion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-15000</v>
      </c>
      <c r="T252">
        <v>1</v>
      </c>
      <c r="U252" t="str">
        <v>APERTURADO POR EMPRESA</v>
      </c>
    </row>
    <row r="253" spans="1:21" x14ac:dyDescent="0.3">
      <c r="A253" vm="1">
        <v>46081</v>
      </c>
      <c r="B253" t="str">
        <v>BERNIS, CARLOS OSCAR</v>
      </c>
      <c r="C253" t="str">
        <v>FA-C 2-2026-4</v>
      </c>
      <c r="D253">
        <v>-3872</v>
      </c>
      <c r="E253" t="str">
        <v>LOGISTICA NFU</v>
      </c>
      <c r="F253">
        <v>4</v>
      </c>
      <c r="G253">
        <v>968</v>
      </c>
      <c r="H253" t="str">
        <v xml:space="preserve">UN </v>
      </c>
      <c r="I253" t="str">
        <v>LOGISTICA</v>
      </c>
      <c r="J253" t="str">
        <v>OPEX</v>
      </c>
      <c r="K253" t="str">
        <v>VARIABLE</v>
      </c>
      <c r="L253" t="str">
        <v>DIRECTO</v>
      </c>
      <c r="M253" vm="2">
        <v>0</v>
      </c>
      <c r="N253" t="str">
        <v>CC7</v>
      </c>
      <c r="O253" t="str">
        <v>gastos_impuestos</v>
      </c>
      <c r="P253">
        <v>1</v>
      </c>
      <c r="Q253" t="str">
        <v>NFU</v>
      </c>
      <c r="R253">
        <v>1</v>
      </c>
      <c r="S253" s="8">
        <v>-3872</v>
      </c>
      <c r="T253">
        <v>4</v>
      </c>
      <c r="U253" t="str">
        <v>APERTURADO POR EMPRESA</v>
      </c>
    </row>
    <row r="254" spans="1:21" x14ac:dyDescent="0.3">
      <c r="A254" vm="4">
        <v>46056</v>
      </c>
      <c r="B254" t="str">
        <v>Bunge Argentina S A</v>
      </c>
      <c r="C254" t="str">
        <v>FA-A 02619-00297512</v>
      </c>
      <c r="D254">
        <v>-65.88</v>
      </c>
      <c r="E254" t="str">
        <v>OC 0001-00004498: MATERIA PRIMA
Residuo sucata
venta de chatarra- diciembre 2025</v>
      </c>
      <c r="F254">
        <v>540</v>
      </c>
      <c r="G254">
        <v>0.1</v>
      </c>
      <c r="H254" t="str">
        <v xml:space="preserve">UN </v>
      </c>
      <c r="I254" t="str">
        <v>MATERIA PRIMA</v>
      </c>
      <c r="J254" t="str">
        <v>OPEX</v>
      </c>
      <c r="K254" t="str">
        <v>VARIABLE</v>
      </c>
      <c r="L254" t="str">
        <v>DIRECTO</v>
      </c>
      <c r="M254" vm="2">
        <v>0</v>
      </c>
      <c r="N254" t="str">
        <v>CC2</v>
      </c>
      <c r="O254" t="str">
        <v>gastos_produccion</v>
      </c>
      <c r="P254">
        <v>1</v>
      </c>
      <c r="Q254" t="str">
        <v>DISPOSICIÓN FINAL RESIDUOS SOLIDOS</v>
      </c>
      <c r="R254">
        <v>1</v>
      </c>
      <c r="S254" s="8">
        <v>-65.88</v>
      </c>
      <c r="T254">
        <v>540</v>
      </c>
      <c r="U254" t="str">
        <v>APERTURADO POR EMPRESA</v>
      </c>
    </row>
    <row r="255" spans="1:21" x14ac:dyDescent="0.3">
      <c r="A255" vm="1">
        <v>46081</v>
      </c>
      <c r="B255" t="str">
        <v>SALINERA JAISAL S. A.</v>
      </c>
      <c r="C255" t="str">
        <v>prod3</v>
      </c>
      <c r="D255">
        <v>0</v>
      </c>
      <c r="E255" t="str">
        <v xml:space="preserve"> CLORURO DE SODIO (SAL)</v>
      </c>
      <c r="F255">
        <v>0</v>
      </c>
      <c r="G255">
        <v>114.95</v>
      </c>
      <c r="H255" t="str">
        <v>KG</v>
      </c>
      <c r="I255" t="str">
        <v>INSUMOS</v>
      </c>
      <c r="J255" t="str">
        <v>OPEX</v>
      </c>
      <c r="K255" t="str">
        <v>VARIABLE</v>
      </c>
      <c r="L255" t="str">
        <v>DIRECTO</v>
      </c>
      <c r="M255" vm="2">
        <v>0</v>
      </c>
      <c r="N255" t="str">
        <v>CC6</v>
      </c>
      <c r="O255" t="str">
        <v>gastos_produccion</v>
      </c>
      <c r="P255">
        <v>1</v>
      </c>
      <c r="Q255" t="str">
        <v>BACHAS</v>
      </c>
      <c r="R255">
        <v>1</v>
      </c>
      <c r="S255" s="8">
        <v>0</v>
      </c>
      <c r="T255">
        <v>0</v>
      </c>
      <c r="U255" t="str">
        <v>APERTURADO POR EMPRESA</v>
      </c>
    </row>
    <row r="256" spans="1:21" x14ac:dyDescent="0.3">
      <c r="A256" vm="1">
        <v>46081</v>
      </c>
      <c r="B256" t="str">
        <v>MARTINS, JOAQUIN</v>
      </c>
      <c r="C256" t="str">
        <v>prod6</v>
      </c>
      <c r="D256">
        <v>0</v>
      </c>
      <c r="E256" t="str">
        <v xml:space="preserve"> G2</v>
      </c>
      <c r="F256">
        <v>0</v>
      </c>
      <c r="G256">
        <v>649.77</v>
      </c>
      <c r="H256" t="str">
        <v>Lts</v>
      </c>
      <c r="I256" t="str">
        <v>ENERGIA</v>
      </c>
      <c r="J256" t="str">
        <v>OPEX</v>
      </c>
      <c r="K256" t="str">
        <v>VARIABLE</v>
      </c>
      <c r="L256" t="str">
        <v>DIRECTO</v>
      </c>
      <c r="M256" vm="2">
        <v>0</v>
      </c>
      <c r="N256" t="str">
        <v>CC6</v>
      </c>
      <c r="O256" t="str">
        <v>gastos_produccion</v>
      </c>
      <c r="P256">
        <v>1</v>
      </c>
      <c r="Q256" t="str">
        <v>BACHAS</v>
      </c>
      <c r="R256">
        <v>1</v>
      </c>
      <c r="S256" s="8">
        <v>0</v>
      </c>
      <c r="T256">
        <v>0</v>
      </c>
      <c r="U256" t="str">
        <v>APERTURADO POR EMPRESA</v>
      </c>
    </row>
    <row r="257" spans="1:21" x14ac:dyDescent="0.3">
      <c r="A257" vm="1">
        <v>46081</v>
      </c>
      <c r="B257" t="str">
        <v>MARTINS, JOAQUIN</v>
      </c>
      <c r="C257" t="str">
        <v>prod7</v>
      </c>
      <c r="D257">
        <v>0</v>
      </c>
      <c r="E257" t="str">
        <v xml:space="preserve"> G2</v>
      </c>
      <c r="F257">
        <v>0</v>
      </c>
      <c r="G257">
        <v>1472</v>
      </c>
      <c r="H257" t="str">
        <v>Lts</v>
      </c>
      <c r="I257" t="str">
        <v>ENERGIA</v>
      </c>
      <c r="J257" t="str">
        <v>OPEX</v>
      </c>
      <c r="K257" t="str">
        <v>VARIABLE</v>
      </c>
      <c r="L257" t="str">
        <v>DIRECTO</v>
      </c>
      <c r="M257" vm="2">
        <v>0</v>
      </c>
      <c r="N257" t="str">
        <v>CC5</v>
      </c>
      <c r="O257" t="str">
        <v>gastos_produccion</v>
      </c>
      <c r="P257">
        <v>1</v>
      </c>
      <c r="Q257" t="str">
        <v>REACTORES</v>
      </c>
      <c r="R257">
        <v>1</v>
      </c>
      <c r="S257" s="8">
        <v>0</v>
      </c>
      <c r="T257">
        <v>0</v>
      </c>
      <c r="U257" t="str">
        <v>APERTURADO POR EMPRESA</v>
      </c>
    </row>
    <row r="258" spans="1:21" x14ac:dyDescent="0.3">
      <c r="A258" vm="1">
        <v>46081</v>
      </c>
      <c r="B258" t="str">
        <v>WORMS 2</v>
      </c>
      <c r="C258" t="str">
        <v>prod14</v>
      </c>
      <c r="D258">
        <v>0</v>
      </c>
      <c r="E258" t="str">
        <v>AFE (AL)</v>
      </c>
      <c r="F258">
        <v>0</v>
      </c>
      <c r="G258">
        <v>940</v>
      </c>
      <c r="H258" t="str">
        <v>TN</v>
      </c>
      <c r="I258" t="str">
        <v>MATERIA PRIMA</v>
      </c>
      <c r="J258" t="str">
        <v>OPEX</v>
      </c>
      <c r="K258" t="str">
        <v>VARIABLE</v>
      </c>
      <c r="L258" t="str">
        <v>DIRECTO</v>
      </c>
      <c r="M258" vm="2">
        <v>0</v>
      </c>
      <c r="N258" t="str">
        <v>CC11</v>
      </c>
      <c r="O258" t="str">
        <v>gastos_produccion</v>
      </c>
      <c r="P258">
        <v>1</v>
      </c>
      <c r="Q258" t="str">
        <v>EXPORTACION</v>
      </c>
      <c r="R258">
        <v>1</v>
      </c>
      <c r="S258" s="8">
        <v>0</v>
      </c>
      <c r="T258">
        <v>0</v>
      </c>
      <c r="U258" t="str">
        <v>APERTURADO POR EMPRESA</v>
      </c>
    </row>
    <row r="259" spans="1:21" x14ac:dyDescent="0.3">
      <c r="A259" vm="1">
        <v>46081</v>
      </c>
      <c r="B259" t="str">
        <v>WORMS 2</v>
      </c>
      <c r="C259" t="str">
        <v>prod16</v>
      </c>
      <c r="D259">
        <v>0</v>
      </c>
      <c r="E259" t="str">
        <v>AFE (P)</v>
      </c>
      <c r="F259">
        <v>0</v>
      </c>
      <c r="G259">
        <v>720</v>
      </c>
      <c r="H259" t="str">
        <v>TN</v>
      </c>
      <c r="I259" t="str">
        <v>MATERIA PRIMA</v>
      </c>
      <c r="J259" t="str">
        <v>OPEX</v>
      </c>
      <c r="K259" t="str">
        <v>VARIABLE</v>
      </c>
      <c r="L259" t="str">
        <v>DIRECTO</v>
      </c>
      <c r="M259" vm="2">
        <v>0</v>
      </c>
      <c r="N259" t="str">
        <v>CC11</v>
      </c>
      <c r="O259" t="str">
        <v>gastos_produccion</v>
      </c>
      <c r="P259">
        <v>1</v>
      </c>
      <c r="Q259" t="str">
        <v>EXPORTACION</v>
      </c>
      <c r="R259">
        <v>1</v>
      </c>
      <c r="S259" s="8">
        <v>0</v>
      </c>
      <c r="T259">
        <v>0</v>
      </c>
      <c r="U259" t="str">
        <v>APERTURADO POR EMPRESA</v>
      </c>
    </row>
    <row r="260" spans="1:21" x14ac:dyDescent="0.3">
      <c r="A260" vm="1">
        <v>46081</v>
      </c>
      <c r="B260" t="str">
        <v>WORMS 1</v>
      </c>
      <c r="C260" t="str">
        <v>prod18</v>
      </c>
      <c r="D260">
        <v>0</v>
      </c>
      <c r="E260" t="str">
        <v>AG - E</v>
      </c>
      <c r="F260">
        <v>0</v>
      </c>
      <c r="G260">
        <v>909.25</v>
      </c>
      <c r="H260" t="str">
        <v>TN</v>
      </c>
      <c r="I260" t="str">
        <v>MATERIA PRIMA</v>
      </c>
      <c r="J260" t="str">
        <v>OPEX</v>
      </c>
      <c r="K260" t="str">
        <v>VARIABLE</v>
      </c>
      <c r="L260" t="str">
        <v>DIRECTO</v>
      </c>
      <c r="M260" vm="2">
        <v>0</v>
      </c>
      <c r="N260" t="str">
        <v>CC11</v>
      </c>
      <c r="O260" t="str">
        <v>gastos_produccion</v>
      </c>
      <c r="P260">
        <v>1</v>
      </c>
      <c r="Q260" t="str">
        <v>EXPORTACION</v>
      </c>
      <c r="R260">
        <v>1</v>
      </c>
      <c r="S260" s="8">
        <v>0</v>
      </c>
      <c r="T260">
        <v>0</v>
      </c>
      <c r="U260" t="str">
        <v>APERTURADO POR EMPRESA</v>
      </c>
    </row>
    <row r="261" spans="1:21" x14ac:dyDescent="0.3">
      <c r="A261" vm="1">
        <v>46081</v>
      </c>
      <c r="B261" t="str">
        <v>WORMS 1</v>
      </c>
      <c r="C261" t="str">
        <v>prod20</v>
      </c>
      <c r="D261">
        <v>0</v>
      </c>
      <c r="E261" t="str">
        <v>AG- A</v>
      </c>
      <c r="F261">
        <v>0</v>
      </c>
      <c r="G261">
        <v>850</v>
      </c>
      <c r="H261" t="str">
        <v>TN</v>
      </c>
      <c r="I261" t="str">
        <v>MATERIA PRIMA</v>
      </c>
      <c r="J261" t="str">
        <v>OPEX</v>
      </c>
      <c r="K261" t="str">
        <v>VARIABLE</v>
      </c>
      <c r="L261" t="str">
        <v>DIRECTO</v>
      </c>
      <c r="M261" vm="2">
        <v>0</v>
      </c>
      <c r="N261" t="str">
        <v>CC11</v>
      </c>
      <c r="O261" t="str">
        <v>gastos_produccion</v>
      </c>
      <c r="P261">
        <v>1</v>
      </c>
      <c r="Q261" t="str">
        <v>EXPORTACION</v>
      </c>
      <c r="R261">
        <v>1</v>
      </c>
      <c r="S261" s="8">
        <v>0</v>
      </c>
      <c r="T261">
        <v>0</v>
      </c>
      <c r="U261" t="str">
        <v>APERTURADO POR EMPRESA</v>
      </c>
    </row>
    <row r="262" spans="1:21" x14ac:dyDescent="0.3">
      <c r="A262" vm="1">
        <v>46081</v>
      </c>
      <c r="B262" t="str">
        <v>WORMS 2</v>
      </c>
      <c r="C262" t="str">
        <v>prod21</v>
      </c>
      <c r="D262">
        <v>0</v>
      </c>
      <c r="E262" t="str">
        <v>AG- B</v>
      </c>
      <c r="F262">
        <v>0</v>
      </c>
      <c r="G262">
        <v>820</v>
      </c>
      <c r="H262" t="str">
        <v>TN</v>
      </c>
      <c r="I262" t="str">
        <v>MATERIA PRIMA</v>
      </c>
      <c r="J262" t="str">
        <v>OPEX</v>
      </c>
      <c r="K262" t="str">
        <v>VARIABLE</v>
      </c>
      <c r="L262" t="str">
        <v>DIRECTO</v>
      </c>
      <c r="M262" vm="2">
        <v>0</v>
      </c>
      <c r="N262" t="str">
        <v>CC11</v>
      </c>
      <c r="O262" t="str">
        <v>gastos_produccion</v>
      </c>
      <c r="P262">
        <v>1</v>
      </c>
      <c r="Q262" t="str">
        <v>EXPORTACION</v>
      </c>
      <c r="R262">
        <v>1</v>
      </c>
      <c r="S262" s="8">
        <v>0</v>
      </c>
      <c r="T262">
        <v>0</v>
      </c>
      <c r="U262" t="str">
        <v>APERTURADO POR EMPRESA</v>
      </c>
    </row>
    <row r="263" spans="1:21" x14ac:dyDescent="0.3">
      <c r="A263" vm="1">
        <v>46081</v>
      </c>
      <c r="B263" t="str">
        <v>WORMS 1</v>
      </c>
      <c r="C263" t="str">
        <v>prod22</v>
      </c>
      <c r="D263">
        <v>0</v>
      </c>
      <c r="E263" t="str">
        <v>AG- B</v>
      </c>
      <c r="F263">
        <v>0</v>
      </c>
      <c r="G263">
        <v>820</v>
      </c>
      <c r="H263" t="str">
        <v>TN</v>
      </c>
      <c r="I263" t="str">
        <v>MATERIA PRIMA</v>
      </c>
      <c r="J263" t="str">
        <v>OPEX</v>
      </c>
      <c r="K263" t="str">
        <v>VARIABLE</v>
      </c>
      <c r="L263" t="str">
        <v>DIRECTO</v>
      </c>
      <c r="M263" vm="2">
        <v>0</v>
      </c>
      <c r="N263" t="str">
        <v>CC11</v>
      </c>
      <c r="O263" t="str">
        <v>gastos_produccion</v>
      </c>
      <c r="P263">
        <v>1</v>
      </c>
      <c r="Q263" t="str">
        <v>EXPORTACION</v>
      </c>
      <c r="R263">
        <v>1</v>
      </c>
      <c r="S263" s="8">
        <v>0</v>
      </c>
      <c r="T263">
        <v>0</v>
      </c>
      <c r="U263" t="str">
        <v>APERTURADO POR EMPRESA</v>
      </c>
    </row>
    <row r="264" spans="1:21" x14ac:dyDescent="0.3">
      <c r="A264" vm="1">
        <v>46081</v>
      </c>
      <c r="B264" t="str">
        <v>WORMS 1</v>
      </c>
      <c r="C264" t="str">
        <v>prod24</v>
      </c>
      <c r="D264">
        <v>0</v>
      </c>
      <c r="E264" t="str">
        <v>AG- C</v>
      </c>
      <c r="F264">
        <v>0</v>
      </c>
      <c r="G264">
        <v>740</v>
      </c>
      <c r="H264" t="str">
        <v>TN</v>
      </c>
      <c r="I264" t="str">
        <v>MATERIA PRIMA</v>
      </c>
      <c r="J264" t="str">
        <v>OPEX</v>
      </c>
      <c r="K264" t="str">
        <v>VARIABLE</v>
      </c>
      <c r="L264" t="str">
        <v>DIRECTO</v>
      </c>
      <c r="M264" vm="2">
        <v>0</v>
      </c>
      <c r="N264" t="str">
        <v>CC11</v>
      </c>
      <c r="O264" t="str">
        <v>gastos_produccion</v>
      </c>
      <c r="P264">
        <v>1</v>
      </c>
      <c r="Q264" t="str">
        <v>EXPORTACION</v>
      </c>
      <c r="R264">
        <v>1</v>
      </c>
      <c r="S264" s="8">
        <v>0</v>
      </c>
      <c r="T264">
        <v>0</v>
      </c>
      <c r="U264" t="str">
        <v>APERTURADO POR EMPRESA</v>
      </c>
    </row>
    <row r="265" spans="1:21" x14ac:dyDescent="0.3">
      <c r="A265" vm="1">
        <v>46081</v>
      </c>
      <c r="B265" t="str">
        <v>WORMS 1</v>
      </c>
      <c r="C265" t="str">
        <v>prod25</v>
      </c>
      <c r="D265">
        <v>0</v>
      </c>
      <c r="E265" t="str">
        <v>AG- C</v>
      </c>
      <c r="F265">
        <v>0</v>
      </c>
      <c r="G265">
        <v>740</v>
      </c>
      <c r="H265" t="str">
        <v>TN</v>
      </c>
      <c r="I265" t="str">
        <v>MATERIA PRIMA</v>
      </c>
      <c r="J265" t="str">
        <v>OPEX</v>
      </c>
      <c r="K265" t="str">
        <v>VARIABLE</v>
      </c>
      <c r="L265" t="str">
        <v>DIRECTO</v>
      </c>
      <c r="M265" vm="2">
        <v>0</v>
      </c>
      <c r="N265" t="str">
        <v>CC5</v>
      </c>
      <c r="O265" t="str">
        <v>gastos_produccion</v>
      </c>
      <c r="P265">
        <v>1</v>
      </c>
      <c r="Q265" t="str">
        <v>REACTORES</v>
      </c>
      <c r="R265">
        <v>1</v>
      </c>
      <c r="S265" s="8">
        <v>0</v>
      </c>
      <c r="T265">
        <v>0</v>
      </c>
      <c r="U265" t="str">
        <v>APERTURADO POR EMPRESA</v>
      </c>
    </row>
    <row r="266" spans="1:21" x14ac:dyDescent="0.3">
      <c r="A266" vm="1">
        <v>46081</v>
      </c>
      <c r="B266" t="str">
        <v>WORMS 2</v>
      </c>
      <c r="C266" t="str">
        <v>prod27</v>
      </c>
      <c r="D266">
        <v>0</v>
      </c>
      <c r="E266" t="str">
        <v>ARE- A</v>
      </c>
      <c r="F266">
        <v>0</v>
      </c>
      <c r="G266">
        <v>840</v>
      </c>
      <c r="H266" t="str">
        <v>TN</v>
      </c>
      <c r="I266" t="str">
        <v>MATERIA PRIMA</v>
      </c>
      <c r="J266" t="str">
        <v>OPEX</v>
      </c>
      <c r="K266" t="str">
        <v>VARIABLE</v>
      </c>
      <c r="L266" t="str">
        <v>DIRECTO</v>
      </c>
      <c r="M266" vm="2">
        <v>0</v>
      </c>
      <c r="N266" t="str">
        <v>CC11</v>
      </c>
      <c r="O266" t="str">
        <v>gastos_produccion</v>
      </c>
      <c r="P266">
        <v>1</v>
      </c>
      <c r="Q266" t="str">
        <v>EXPORTACION</v>
      </c>
      <c r="R266">
        <v>1</v>
      </c>
      <c r="S266" s="8">
        <v>0</v>
      </c>
      <c r="T266">
        <v>0</v>
      </c>
      <c r="U266" t="str">
        <v>APERTURADO POR EMPRESA</v>
      </c>
    </row>
    <row r="267" spans="1:21" x14ac:dyDescent="0.3">
      <c r="A267" vm="1">
        <v>46081</v>
      </c>
      <c r="B267" t="str">
        <v>WORMS 1</v>
      </c>
      <c r="C267" t="str">
        <v>prod28</v>
      </c>
      <c r="D267">
        <v>0</v>
      </c>
      <c r="E267" t="str">
        <v>ARE- A</v>
      </c>
      <c r="F267">
        <v>0</v>
      </c>
      <c r="G267">
        <v>840</v>
      </c>
      <c r="H267" t="str">
        <v>TN</v>
      </c>
      <c r="I267" t="str">
        <v>MATERIA PRIMA</v>
      </c>
      <c r="J267" t="str">
        <v>OPEX</v>
      </c>
      <c r="K267" t="str">
        <v>VARIABLE</v>
      </c>
      <c r="L267" t="str">
        <v>DIRECTO</v>
      </c>
      <c r="M267" vm="2">
        <v>0</v>
      </c>
      <c r="N267" t="str">
        <v>CC11</v>
      </c>
      <c r="O267" t="str">
        <v>gastos_produccion</v>
      </c>
      <c r="P267">
        <v>1</v>
      </c>
      <c r="Q267" t="str">
        <v>EXPORTACION</v>
      </c>
      <c r="R267">
        <v>1</v>
      </c>
      <c r="S267" s="8">
        <v>0</v>
      </c>
      <c r="T267">
        <v>0</v>
      </c>
      <c r="U267" t="str">
        <v>APERTURADO POR EMPRESA</v>
      </c>
    </row>
    <row r="268" spans="1:21" x14ac:dyDescent="0.3">
      <c r="A268" vm="1">
        <v>46081</v>
      </c>
      <c r="B268" t="str">
        <v>WORMS 1</v>
      </c>
      <c r="C268" t="str">
        <v>prod30</v>
      </c>
      <c r="D268">
        <v>0</v>
      </c>
      <c r="E268" t="str">
        <v>ARE- B</v>
      </c>
      <c r="F268">
        <v>0</v>
      </c>
      <c r="G268">
        <v>840</v>
      </c>
      <c r="H268" t="str">
        <v>TN</v>
      </c>
      <c r="I268" t="str">
        <v>MATERIA PRIMA</v>
      </c>
      <c r="J268" t="str">
        <v>OPEX</v>
      </c>
      <c r="K268" t="str">
        <v>VARIABLE</v>
      </c>
      <c r="L268" t="str">
        <v>DIRECTO</v>
      </c>
      <c r="M268" vm="2">
        <v>0</v>
      </c>
      <c r="N268" t="str">
        <v>CC11</v>
      </c>
      <c r="O268" t="str">
        <v>gastos_produccion</v>
      </c>
      <c r="P268">
        <v>1</v>
      </c>
      <c r="Q268" t="str">
        <v>EXPORTACION</v>
      </c>
      <c r="R268">
        <v>1</v>
      </c>
      <c r="S268" s="8">
        <v>0</v>
      </c>
      <c r="T268">
        <v>0</v>
      </c>
      <c r="U268" t="str">
        <v>APERTURADO POR EMPRESA</v>
      </c>
    </row>
    <row r="269" spans="1:21" x14ac:dyDescent="0.3">
      <c r="A269" vm="1">
        <v>46081</v>
      </c>
      <c r="B269" t="str">
        <v>WORMS 1</v>
      </c>
      <c r="C269" t="str">
        <v>prod31</v>
      </c>
      <c r="D269">
        <v>0</v>
      </c>
      <c r="E269" t="str">
        <v>BORRA AN</v>
      </c>
      <c r="F269">
        <v>0</v>
      </c>
      <c r="G269">
        <v>500</v>
      </c>
      <c r="H269" t="str">
        <v>TN</v>
      </c>
      <c r="I269" t="str">
        <v>MATERIA PRIMA</v>
      </c>
      <c r="J269" t="str">
        <v>OPEX</v>
      </c>
      <c r="K269" t="str">
        <v>VARIABLE</v>
      </c>
      <c r="L269" t="str">
        <v>DIRECTO</v>
      </c>
      <c r="M269" vm="2">
        <v>0</v>
      </c>
      <c r="N269" t="str">
        <v>CC6</v>
      </c>
      <c r="O269" t="str">
        <v>gastos_produccion</v>
      </c>
      <c r="P269">
        <v>1</v>
      </c>
      <c r="Q269" t="str">
        <v>BACHAS</v>
      </c>
      <c r="R269">
        <v>1</v>
      </c>
      <c r="S269" s="8">
        <v>0</v>
      </c>
      <c r="T269">
        <v>0</v>
      </c>
      <c r="U269" t="str">
        <v>APERTURADO POR EMPRESA</v>
      </c>
    </row>
    <row r="270" spans="1:21" x14ac:dyDescent="0.3">
      <c r="A270" vm="1">
        <v>46081</v>
      </c>
      <c r="B270" t="str">
        <v>WORMS 1</v>
      </c>
      <c r="C270" t="str">
        <v>prod32</v>
      </c>
      <c r="D270">
        <v>0</v>
      </c>
      <c r="E270" t="str">
        <v>ÁCIDO CITRICO</v>
      </c>
      <c r="F270">
        <v>14</v>
      </c>
      <c r="G270" t="e">
        <v>#NUM!</v>
      </c>
      <c r="H270" t="str">
        <v>KG</v>
      </c>
      <c r="I270" t="str">
        <v>INSUMOS</v>
      </c>
      <c r="J270" t="str">
        <v>OPEX</v>
      </c>
      <c r="K270" t="str">
        <v>VARIABLE</v>
      </c>
      <c r="L270" t="str">
        <v>DIRECTO</v>
      </c>
      <c r="M270" vm="2">
        <v>0</v>
      </c>
      <c r="N270" t="str">
        <v>CC6</v>
      </c>
      <c r="O270" t="str">
        <v>gastos_produccion</v>
      </c>
      <c r="P270">
        <v>1</v>
      </c>
      <c r="Q270" t="str">
        <v>BACHAS</v>
      </c>
      <c r="R270">
        <v>1</v>
      </c>
      <c r="S270" s="8">
        <v>0</v>
      </c>
      <c r="T270">
        <v>14</v>
      </c>
      <c r="U270" t="str">
        <v>APERTURADO POR EMPRESA</v>
      </c>
    </row>
    <row r="271" spans="1:21" x14ac:dyDescent="0.3">
      <c r="A271" vm="1">
        <v>46081</v>
      </c>
      <c r="B271" t="str">
        <v>FCA</v>
      </c>
      <c r="C271" t="str">
        <v>FA-C 2-2026-2</v>
      </c>
      <c r="D271">
        <v>0</v>
      </c>
      <c r="E271" t="str">
        <v>FCA</v>
      </c>
      <c r="F271">
        <v>923.48</v>
      </c>
      <c r="G271">
        <v>0</v>
      </c>
      <c r="H271" t="str">
        <v>TN</v>
      </c>
      <c r="I271" t="str">
        <v>LOGISTICA</v>
      </c>
      <c r="J271" t="str">
        <v>OPEX</v>
      </c>
      <c r="K271" t="str">
        <v>VARIABLE</v>
      </c>
      <c r="L271" t="str">
        <v>DIRECTO</v>
      </c>
      <c r="M271" vm="2">
        <v>0</v>
      </c>
      <c r="N271" t="str">
        <v>CC11</v>
      </c>
      <c r="O271" vm="2">
        <v>0</v>
      </c>
      <c r="P271">
        <v>1</v>
      </c>
      <c r="Q271" t="str">
        <v>EXPORTACION</v>
      </c>
      <c r="R271">
        <v>1</v>
      </c>
      <c r="S271" s="8">
        <v>0</v>
      </c>
      <c r="T271">
        <v>923.48</v>
      </c>
      <c r="U271" t="str">
        <v>APERTURADO POR EMPRESA</v>
      </c>
    </row>
    <row r="272" spans="1:21" x14ac:dyDescent="0.3">
      <c r="S272" s="8"/>
    </row>
    <row r="273" spans="19:19" x14ac:dyDescent="0.3">
      <c r="S273" s="8"/>
    </row>
    <row r="274" spans="19:19" x14ac:dyDescent="0.3">
      <c r="S274" s="8"/>
    </row>
    <row r="275" spans="19:19" x14ac:dyDescent="0.3">
      <c r="S275" s="8"/>
    </row>
    <row r="276" spans="19:19" x14ac:dyDescent="0.3">
      <c r="S276" s="8"/>
    </row>
    <row r="277" spans="19:19" x14ac:dyDescent="0.3">
      <c r="S277" s="8"/>
    </row>
    <row r="278" spans="19:19" x14ac:dyDescent="0.3">
      <c r="S278" s="8"/>
    </row>
    <row r="279" spans="19:19" x14ac:dyDescent="0.3">
      <c r="S279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274"/>
  <sheetViews>
    <sheetView topLeftCell="D1" workbookViewId="0">
      <selection activeCell="N1" sqref="A1:N271"/>
    </sheetView>
  </sheetViews>
  <sheetFormatPr baseColWidth="10" defaultColWidth="8.88671875" defaultRowHeight="14.4" x14ac:dyDescent="0.3"/>
  <cols>
    <col min="1" max="2" width="19.6640625" customWidth="1"/>
    <col min="3" max="3" width="10" customWidth="1"/>
    <col min="4" max="4" width="17.109375" customWidth="1"/>
    <col min="5" max="5" width="25.44140625" customWidth="1"/>
    <col min="6" max="6" width="14.109375" customWidth="1"/>
    <col min="7" max="7" width="11.33203125" customWidth="1"/>
    <col min="8" max="8" width="20.6640625" customWidth="1"/>
    <col min="9" max="9" width="16.33203125" customWidth="1"/>
    <col min="10" max="10" width="11.109375" customWidth="1"/>
    <col min="11" max="11" width="10.33203125" customWidth="1"/>
    <col min="12" max="12" width="10.5546875" customWidth="1"/>
    <col min="13" max="13" width="11.44140625" customWidth="1"/>
    <col min="14" max="14" width="10.33203125" customWidth="1"/>
    <col min="15" max="15" width="15.88671875" customWidth="1"/>
    <col min="16" max="16" width="19.6640625" customWidth="1"/>
    <col min="17" max="17" width="22.5546875" customWidth="1"/>
    <col min="19" max="19" width="14.109375" customWidth="1"/>
  </cols>
  <sheetData>
    <row r="1" spans="1:21" x14ac:dyDescent="0.3">
      <c r="A1" s="9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23</v>
      </c>
      <c r="K1" s="10" t="s">
        <v>24</v>
      </c>
      <c r="L1" s="10" t="s">
        <v>25</v>
      </c>
      <c r="M1" s="10" t="s">
        <v>36</v>
      </c>
      <c r="N1" s="10" t="s">
        <v>37</v>
      </c>
      <c r="O1" s="12" t="s">
        <v>112</v>
      </c>
      <c r="P1" s="13" t="s">
        <v>115</v>
      </c>
      <c r="Q1" s="13" t="s">
        <v>114</v>
      </c>
      <c r="R1" s="54" t="s">
        <v>200</v>
      </c>
      <c r="S1" s="54" t="s">
        <v>201</v>
      </c>
      <c r="T1" s="54" t="s">
        <v>202</v>
      </c>
      <c r="U1" s="54" t="s">
        <v>203</v>
      </c>
    </row>
    <row r="2" spans="1:21" x14ac:dyDescent="0.3">
      <c r="A2" vm="1">
        <v>46081</v>
      </c>
      <c r="B2" t="s">
        <v>531</v>
      </c>
      <c r="C2" t="s">
        <v>780</v>
      </c>
      <c r="D2">
        <v>-1900425527.28</v>
      </c>
      <c r="E2" t="s">
        <v>476</v>
      </c>
      <c r="F2">
        <v>1403.96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 vm="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8">
        <v>-1900425527.28</v>
      </c>
      <c r="T2">
        <v>1403.96</v>
      </c>
      <c r="U2" t="s">
        <v>199</v>
      </c>
    </row>
    <row r="3" spans="1:21" x14ac:dyDescent="0.3">
      <c r="A3" vm="1">
        <v>46081</v>
      </c>
      <c r="B3" t="s">
        <v>531</v>
      </c>
      <c r="C3" t="s">
        <v>778</v>
      </c>
      <c r="D3">
        <v>-114596583.68000001</v>
      </c>
      <c r="E3" t="s">
        <v>474</v>
      </c>
      <c r="F3">
        <v>86.96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 vm="2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 s="8">
        <v>-114596583.68000001</v>
      </c>
      <c r="T3">
        <v>86.96</v>
      </c>
      <c r="U3" t="s">
        <v>199</v>
      </c>
    </row>
    <row r="4" spans="1:21" x14ac:dyDescent="0.3">
      <c r="A4" vm="1">
        <v>46081</v>
      </c>
      <c r="B4" t="s">
        <v>531</v>
      </c>
      <c r="C4" t="s">
        <v>792</v>
      </c>
      <c r="D4">
        <v>-87594124.799999997</v>
      </c>
      <c r="E4" t="s">
        <v>142</v>
      </c>
      <c r="F4">
        <v>72.8</v>
      </c>
      <c r="G4">
        <v>840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 vm="2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8">
        <v>-87594124.799999997</v>
      </c>
      <c r="T4">
        <v>72.8</v>
      </c>
      <c r="U4" t="s">
        <v>199</v>
      </c>
    </row>
    <row r="5" spans="1:21" x14ac:dyDescent="0.3">
      <c r="A5" vm="1">
        <v>46081</v>
      </c>
      <c r="B5" t="s">
        <v>536</v>
      </c>
      <c r="C5" t="s">
        <v>789</v>
      </c>
      <c r="D5" s="55">
        <v>-78996860</v>
      </c>
      <c r="E5" t="s">
        <v>529</v>
      </c>
      <c r="F5">
        <v>110.3</v>
      </c>
      <c r="G5">
        <v>500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 vm="2">
        <v>0</v>
      </c>
      <c r="N5" t="s">
        <v>43</v>
      </c>
      <c r="O5" t="s">
        <v>492</v>
      </c>
      <c r="P5">
        <v>1</v>
      </c>
      <c r="Q5" t="s">
        <v>72</v>
      </c>
      <c r="R5">
        <v>1</v>
      </c>
      <c r="S5" s="8">
        <v>-78996860</v>
      </c>
      <c r="T5">
        <v>110.3</v>
      </c>
      <c r="U5" t="s">
        <v>199</v>
      </c>
    </row>
    <row r="6" spans="1:21" x14ac:dyDescent="0.3">
      <c r="A6" vm="1">
        <v>46081</v>
      </c>
      <c r="B6" t="s">
        <v>728</v>
      </c>
      <c r="C6" t="s">
        <v>776</v>
      </c>
      <c r="D6" s="55">
        <v>-67513309.200000003</v>
      </c>
      <c r="E6" t="s">
        <v>676</v>
      </c>
      <c r="F6">
        <v>130.92500000000001</v>
      </c>
      <c r="G6">
        <v>360</v>
      </c>
      <c r="H6" t="s">
        <v>135</v>
      </c>
      <c r="I6" t="s">
        <v>14</v>
      </c>
      <c r="J6" t="s">
        <v>137</v>
      </c>
      <c r="K6" t="s">
        <v>473</v>
      </c>
      <c r="L6" t="s">
        <v>138</v>
      </c>
      <c r="M6" vm="2">
        <v>0</v>
      </c>
      <c r="N6" t="s">
        <v>45</v>
      </c>
      <c r="O6" t="s">
        <v>492</v>
      </c>
      <c r="P6">
        <v>1</v>
      </c>
      <c r="Q6" t="s">
        <v>70</v>
      </c>
      <c r="R6">
        <v>1</v>
      </c>
      <c r="S6" s="8">
        <v>-67513309.200000003</v>
      </c>
      <c r="T6">
        <v>130.92500000000001</v>
      </c>
      <c r="U6" t="s">
        <v>199</v>
      </c>
    </row>
    <row r="7" spans="1:21" x14ac:dyDescent="0.3">
      <c r="A7" vm="3">
        <v>46066</v>
      </c>
      <c r="B7" t="s">
        <v>928</v>
      </c>
      <c r="C7" t="s">
        <v>929</v>
      </c>
      <c r="D7" s="55">
        <v>-54208000</v>
      </c>
      <c r="E7" t="s">
        <v>930</v>
      </c>
      <c r="F7">
        <v>1</v>
      </c>
      <c r="G7">
        <v>44800000</v>
      </c>
      <c r="H7" t="s">
        <v>511</v>
      </c>
      <c r="I7" t="s">
        <v>17</v>
      </c>
      <c r="J7" t="s">
        <v>157</v>
      </c>
      <c r="K7" t="s">
        <v>473</v>
      </c>
      <c r="L7" t="s">
        <v>156</v>
      </c>
      <c r="M7" vm="2">
        <v>0</v>
      </c>
      <c r="N7" t="s">
        <v>83</v>
      </c>
      <c r="O7" t="s">
        <v>492</v>
      </c>
      <c r="P7">
        <v>1</v>
      </c>
      <c r="Q7" t="s">
        <v>66</v>
      </c>
      <c r="R7">
        <v>1</v>
      </c>
      <c r="S7" s="8">
        <v>-54208000</v>
      </c>
      <c r="T7">
        <v>1</v>
      </c>
      <c r="U7" t="s">
        <v>199</v>
      </c>
    </row>
    <row r="8" spans="1:21" x14ac:dyDescent="0.3">
      <c r="A8" vm="4">
        <v>46056</v>
      </c>
      <c r="B8" t="s">
        <v>928</v>
      </c>
      <c r="C8" t="s">
        <v>932</v>
      </c>
      <c r="D8" s="55">
        <v>-54208000</v>
      </c>
      <c r="E8" t="s">
        <v>933</v>
      </c>
      <c r="F8">
        <v>1</v>
      </c>
      <c r="G8">
        <v>44800000</v>
      </c>
      <c r="H8" t="s">
        <v>511</v>
      </c>
      <c r="I8" t="s">
        <v>17</v>
      </c>
      <c r="J8" t="s">
        <v>157</v>
      </c>
      <c r="K8" t="s">
        <v>473</v>
      </c>
      <c r="L8" t="s">
        <v>156</v>
      </c>
      <c r="M8" vm="2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 s="8">
        <v>-54208000</v>
      </c>
      <c r="T8">
        <v>1</v>
      </c>
      <c r="U8" t="s">
        <v>199</v>
      </c>
    </row>
    <row r="9" spans="1:21" x14ac:dyDescent="0.3">
      <c r="A9" vm="1">
        <v>46081</v>
      </c>
      <c r="B9" t="s">
        <v>531</v>
      </c>
      <c r="C9" t="s">
        <v>782</v>
      </c>
      <c r="D9" s="55">
        <v>-42638250.799999997</v>
      </c>
      <c r="E9" t="s">
        <v>134</v>
      </c>
      <c r="F9">
        <v>35.020000000000003</v>
      </c>
      <c r="G9">
        <v>850</v>
      </c>
      <c r="H9" t="s">
        <v>135</v>
      </c>
      <c r="I9" t="s">
        <v>477</v>
      </c>
      <c r="J9" t="s">
        <v>137</v>
      </c>
      <c r="K9" t="s">
        <v>473</v>
      </c>
      <c r="L9" t="s">
        <v>138</v>
      </c>
      <c r="M9" vm="2">
        <v>0</v>
      </c>
      <c r="N9" t="s">
        <v>34</v>
      </c>
      <c r="O9" t="s">
        <v>492</v>
      </c>
      <c r="P9">
        <v>1</v>
      </c>
      <c r="Q9" t="s">
        <v>80</v>
      </c>
      <c r="R9">
        <v>1</v>
      </c>
      <c r="S9" s="8">
        <v>-42638250.799999997</v>
      </c>
      <c r="T9">
        <v>35.020000000000003</v>
      </c>
      <c r="U9" t="s">
        <v>199</v>
      </c>
    </row>
    <row r="10" spans="1:21" x14ac:dyDescent="0.3">
      <c r="A10" vm="5">
        <v>46055</v>
      </c>
      <c r="B10" t="s">
        <v>974</v>
      </c>
      <c r="C10" t="s">
        <v>975</v>
      </c>
      <c r="D10" s="55">
        <v>-32228280</v>
      </c>
      <c r="E10" t="s">
        <v>976</v>
      </c>
      <c r="F10">
        <v>1</v>
      </c>
      <c r="G10">
        <v>32228280</v>
      </c>
      <c r="H10" t="s">
        <v>511</v>
      </c>
      <c r="I10" t="s">
        <v>17</v>
      </c>
      <c r="J10" t="s">
        <v>157</v>
      </c>
      <c r="K10" t="s">
        <v>473</v>
      </c>
      <c r="L10" t="s">
        <v>138</v>
      </c>
      <c r="M10" vm="2">
        <v>0</v>
      </c>
      <c r="N10" t="s">
        <v>83</v>
      </c>
      <c r="O10" t="s">
        <v>492</v>
      </c>
      <c r="P10">
        <v>1</v>
      </c>
      <c r="Q10" t="s">
        <v>66</v>
      </c>
      <c r="R10">
        <v>1</v>
      </c>
      <c r="S10" s="8">
        <v>-32228280</v>
      </c>
      <c r="T10">
        <v>1</v>
      </c>
      <c r="U10" t="s">
        <v>199</v>
      </c>
    </row>
    <row r="11" spans="1:21" x14ac:dyDescent="0.3">
      <c r="A11" vm="6">
        <v>46063</v>
      </c>
      <c r="B11" t="s">
        <v>956</v>
      </c>
      <c r="C11" t="s">
        <v>957</v>
      </c>
      <c r="D11" s="55">
        <v>-30539109.550000001</v>
      </c>
      <c r="E11" t="s">
        <v>958</v>
      </c>
      <c r="F11">
        <v>1</v>
      </c>
      <c r="G11">
        <v>20913570.399999999</v>
      </c>
      <c r="H11" t="s">
        <v>511</v>
      </c>
      <c r="I11" t="s">
        <v>18</v>
      </c>
      <c r="J11" t="s">
        <v>137</v>
      </c>
      <c r="K11" t="s">
        <v>473</v>
      </c>
      <c r="L11" t="s">
        <v>138</v>
      </c>
      <c r="M11" vm="2">
        <v>0</v>
      </c>
      <c r="N11" t="s">
        <v>38</v>
      </c>
      <c r="O11" t="s">
        <v>492</v>
      </c>
      <c r="P11">
        <v>10</v>
      </c>
      <c r="Q11" t="s">
        <v>465</v>
      </c>
      <c r="R11">
        <v>1</v>
      </c>
      <c r="S11" s="8">
        <v>-30539109.550000001</v>
      </c>
      <c r="T11">
        <v>1</v>
      </c>
      <c r="U11" t="s">
        <v>199</v>
      </c>
    </row>
    <row r="12" spans="1:21" x14ac:dyDescent="0.3">
      <c r="A12" vm="1">
        <v>46081</v>
      </c>
      <c r="B12" t="s">
        <v>677</v>
      </c>
      <c r="C12" t="s">
        <v>1150</v>
      </c>
      <c r="D12" s="55">
        <v>-24743492.25</v>
      </c>
      <c r="E12" t="s">
        <v>633</v>
      </c>
      <c r="F12">
        <v>692.61</v>
      </c>
      <c r="G12">
        <v>35725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 vm="2">
        <v>0</v>
      </c>
      <c r="N12" t="s">
        <v>34</v>
      </c>
      <c r="O12" t="s">
        <v>492</v>
      </c>
      <c r="P12">
        <v>1</v>
      </c>
      <c r="Q12" t="s">
        <v>80</v>
      </c>
      <c r="R12">
        <v>1</v>
      </c>
      <c r="S12" s="8">
        <v>-24743492.25</v>
      </c>
      <c r="T12">
        <v>692.61</v>
      </c>
      <c r="U12" t="s">
        <v>199</v>
      </c>
    </row>
    <row r="13" spans="1:21" x14ac:dyDescent="0.3">
      <c r="A13" vm="1">
        <v>46081</v>
      </c>
      <c r="B13" t="s">
        <v>536</v>
      </c>
      <c r="C13" t="s">
        <v>796</v>
      </c>
      <c r="D13" s="55">
        <v>-23997713.399999999</v>
      </c>
      <c r="E13" t="s">
        <v>809</v>
      </c>
      <c r="F13">
        <v>33.506999999999998</v>
      </c>
      <c r="G13">
        <v>500</v>
      </c>
      <c r="H13" t="s">
        <v>135</v>
      </c>
      <c r="I13" t="s">
        <v>477</v>
      </c>
      <c r="J13" t="s">
        <v>137</v>
      </c>
      <c r="K13" t="s">
        <v>473</v>
      </c>
      <c r="L13" t="s">
        <v>138</v>
      </c>
      <c r="M13" vm="2">
        <v>0</v>
      </c>
      <c r="N13" t="s">
        <v>43</v>
      </c>
      <c r="O13" t="s">
        <v>494</v>
      </c>
      <c r="P13">
        <v>1</v>
      </c>
      <c r="Q13" t="s">
        <v>72</v>
      </c>
      <c r="R13">
        <v>1</v>
      </c>
      <c r="S13" s="8">
        <v>-23997713.399999999</v>
      </c>
      <c r="T13">
        <v>33.506999999999998</v>
      </c>
      <c r="U13" t="s">
        <v>199</v>
      </c>
    </row>
    <row r="14" spans="1:21" x14ac:dyDescent="0.3">
      <c r="A14" vm="1">
        <v>46081</v>
      </c>
      <c r="B14" t="s">
        <v>678</v>
      </c>
      <c r="C14" t="s">
        <v>1154</v>
      </c>
      <c r="D14" s="55">
        <v>-19676907.447999999</v>
      </c>
      <c r="E14" t="s">
        <v>812</v>
      </c>
      <c r="F14">
        <v>1616.12</v>
      </c>
      <c r="G14">
        <v>8.5</v>
      </c>
      <c r="H14" t="s">
        <v>511</v>
      </c>
      <c r="I14" t="s">
        <v>10</v>
      </c>
      <c r="J14" t="s">
        <v>137</v>
      </c>
      <c r="K14" t="s">
        <v>473</v>
      </c>
      <c r="L14" t="s">
        <v>138</v>
      </c>
      <c r="M14" vm="2">
        <v>0</v>
      </c>
      <c r="N14" t="s">
        <v>34</v>
      </c>
      <c r="O14" t="s">
        <v>492</v>
      </c>
      <c r="P14">
        <v>1</v>
      </c>
      <c r="Q14" t="s">
        <v>80</v>
      </c>
      <c r="R14">
        <v>1</v>
      </c>
      <c r="S14" s="8">
        <v>-19676907.447999999</v>
      </c>
      <c r="T14">
        <v>1616.12</v>
      </c>
      <c r="U14" t="s">
        <v>199</v>
      </c>
    </row>
    <row r="15" spans="1:21" x14ac:dyDescent="0.3">
      <c r="A15" vm="1">
        <v>46081</v>
      </c>
      <c r="B15" t="s">
        <v>531</v>
      </c>
      <c r="C15" t="s">
        <v>786</v>
      </c>
      <c r="D15" s="55">
        <v>-18422382.879999999</v>
      </c>
      <c r="E15" t="s">
        <v>140</v>
      </c>
      <c r="F15">
        <v>17.38</v>
      </c>
      <c r="G15">
        <v>740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M15" vm="2">
        <v>0</v>
      </c>
      <c r="N15" t="s">
        <v>34</v>
      </c>
      <c r="O15" t="s">
        <v>492</v>
      </c>
      <c r="P15">
        <v>1</v>
      </c>
      <c r="Q15" t="s">
        <v>80</v>
      </c>
      <c r="R15">
        <v>1</v>
      </c>
      <c r="S15" s="8">
        <v>-18422382.879999999</v>
      </c>
      <c r="T15">
        <v>17.38</v>
      </c>
      <c r="U15" t="s">
        <v>199</v>
      </c>
    </row>
    <row r="16" spans="1:21" x14ac:dyDescent="0.3">
      <c r="A16" vm="1">
        <v>46081</v>
      </c>
      <c r="B16" t="s">
        <v>668</v>
      </c>
      <c r="C16" t="s">
        <v>767</v>
      </c>
      <c r="D16" s="55">
        <v>-17799734.403000001</v>
      </c>
      <c r="E16" t="s">
        <v>669</v>
      </c>
      <c r="F16">
        <v>27393.9</v>
      </c>
      <c r="G16">
        <v>649.77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 vm="2">
        <v>0</v>
      </c>
      <c r="N16" t="s">
        <v>45</v>
      </c>
      <c r="O16" t="s">
        <v>492</v>
      </c>
      <c r="P16">
        <v>1</v>
      </c>
      <c r="Q16" t="s">
        <v>70</v>
      </c>
      <c r="R16">
        <v>1</v>
      </c>
      <c r="S16" s="8">
        <v>-17799734.403000001</v>
      </c>
      <c r="T16">
        <v>27393.9</v>
      </c>
      <c r="U16" t="s">
        <v>199</v>
      </c>
    </row>
    <row r="17" spans="1:21" x14ac:dyDescent="0.3">
      <c r="A17" vm="1">
        <v>46081</v>
      </c>
      <c r="B17" t="s">
        <v>536</v>
      </c>
      <c r="C17" t="s">
        <v>797</v>
      </c>
      <c r="D17" s="55">
        <v>-16472600</v>
      </c>
      <c r="E17" t="s">
        <v>143</v>
      </c>
      <c r="F17">
        <v>23</v>
      </c>
      <c r="G17">
        <v>500</v>
      </c>
      <c r="H17" t="s">
        <v>145</v>
      </c>
      <c r="I17" t="s">
        <v>477</v>
      </c>
      <c r="J17" t="s">
        <v>137</v>
      </c>
      <c r="K17" t="s">
        <v>473</v>
      </c>
      <c r="L17" t="s">
        <v>138</v>
      </c>
      <c r="M17" vm="2">
        <v>0</v>
      </c>
      <c r="N17" t="s">
        <v>43</v>
      </c>
      <c r="O17" t="s">
        <v>494</v>
      </c>
      <c r="P17">
        <v>1</v>
      </c>
      <c r="Q17" t="s">
        <v>72</v>
      </c>
      <c r="R17">
        <v>1</v>
      </c>
      <c r="S17" s="8">
        <v>-16472600</v>
      </c>
      <c r="T17">
        <v>23</v>
      </c>
      <c r="U17" t="s">
        <v>199</v>
      </c>
    </row>
    <row r="18" spans="1:21" x14ac:dyDescent="0.3">
      <c r="A18" vm="7">
        <v>46059</v>
      </c>
      <c r="B18" t="s">
        <v>854</v>
      </c>
      <c r="C18" t="s">
        <v>862</v>
      </c>
      <c r="D18" s="55">
        <v>-11030401.380000001</v>
      </c>
      <c r="E18" t="s">
        <v>863</v>
      </c>
      <c r="F18">
        <v>1</v>
      </c>
      <c r="G18">
        <v>9116034.1999999993</v>
      </c>
      <c r="H18" t="s">
        <v>511</v>
      </c>
      <c r="I18" t="s">
        <v>17</v>
      </c>
      <c r="J18" t="s">
        <v>157</v>
      </c>
      <c r="K18" t="s">
        <v>473</v>
      </c>
      <c r="L18" t="s">
        <v>138</v>
      </c>
      <c r="M18" vm="2">
        <v>0</v>
      </c>
      <c r="N18" t="s">
        <v>43</v>
      </c>
      <c r="O18" t="s">
        <v>492</v>
      </c>
      <c r="P18">
        <v>1</v>
      </c>
      <c r="Q18" t="s">
        <v>72</v>
      </c>
      <c r="R18">
        <v>1</v>
      </c>
      <c r="S18" s="8">
        <v>-11030401.380000001</v>
      </c>
      <c r="T18">
        <v>1</v>
      </c>
      <c r="U18" t="s">
        <v>199</v>
      </c>
    </row>
    <row r="19" spans="1:21" x14ac:dyDescent="0.3">
      <c r="A19" vm="1">
        <v>46081</v>
      </c>
      <c r="B19" t="s">
        <v>444</v>
      </c>
      <c r="C19" t="s">
        <v>558</v>
      </c>
      <c r="D19" s="55">
        <v>-10890280.277100001</v>
      </c>
      <c r="E19" t="s">
        <v>323</v>
      </c>
      <c r="F19">
        <v>1</v>
      </c>
      <c r="G19">
        <v>10890280.277121952</v>
      </c>
      <c r="H19" t="s">
        <v>480</v>
      </c>
      <c r="I19" t="s">
        <v>9</v>
      </c>
      <c r="J19" t="s">
        <v>137</v>
      </c>
      <c r="K19" vm="2">
        <v>0</v>
      </c>
      <c r="L19" vm="2">
        <v>0</v>
      </c>
      <c r="M19" vm="2">
        <v>0</v>
      </c>
      <c r="N19" t="s">
        <v>321</v>
      </c>
      <c r="O19" t="s">
        <v>492</v>
      </c>
      <c r="P19">
        <v>10</v>
      </c>
      <c r="Q19" t="s">
        <v>467</v>
      </c>
      <c r="R19">
        <v>1</v>
      </c>
      <c r="S19" s="8">
        <v>-10890280.277100001</v>
      </c>
      <c r="T19">
        <v>1</v>
      </c>
      <c r="U19" t="s">
        <v>199</v>
      </c>
    </row>
    <row r="20" spans="1:21" x14ac:dyDescent="0.3">
      <c r="A20" vm="1">
        <v>46081</v>
      </c>
      <c r="B20" t="s">
        <v>444</v>
      </c>
      <c r="C20" t="s">
        <v>556</v>
      </c>
      <c r="D20" s="55">
        <v>-8861694.2654999997</v>
      </c>
      <c r="E20" t="s">
        <v>323</v>
      </c>
      <c r="F20">
        <v>1</v>
      </c>
      <c r="G20">
        <v>8861694.265521951</v>
      </c>
      <c r="H20" t="s">
        <v>480</v>
      </c>
      <c r="I20" t="s">
        <v>9</v>
      </c>
      <c r="J20" t="s">
        <v>137</v>
      </c>
      <c r="K20" vm="2">
        <v>0</v>
      </c>
      <c r="L20" vm="2">
        <v>0</v>
      </c>
      <c r="M20" vm="2">
        <v>0</v>
      </c>
      <c r="N20" t="s">
        <v>321</v>
      </c>
      <c r="O20" t="s">
        <v>492</v>
      </c>
      <c r="P20">
        <v>10</v>
      </c>
      <c r="Q20" t="s">
        <v>467</v>
      </c>
      <c r="R20">
        <v>1</v>
      </c>
      <c r="S20" s="8">
        <v>-8861694.2654999997</v>
      </c>
      <c r="T20">
        <v>1</v>
      </c>
      <c r="U20" t="s">
        <v>199</v>
      </c>
    </row>
    <row r="21" spans="1:21" x14ac:dyDescent="0.3">
      <c r="A21" vm="8">
        <v>46072</v>
      </c>
      <c r="B21" t="s">
        <v>917</v>
      </c>
      <c r="C21" t="s">
        <v>918</v>
      </c>
      <c r="D21" s="55">
        <v>-7763698.7999999998</v>
      </c>
      <c r="E21" t="s">
        <v>919</v>
      </c>
      <c r="F21">
        <v>1</v>
      </c>
      <c r="G21">
        <v>6416280</v>
      </c>
      <c r="H21" t="s">
        <v>511</v>
      </c>
      <c r="I21" t="s">
        <v>17</v>
      </c>
      <c r="J21" t="s">
        <v>157</v>
      </c>
      <c r="K21" t="s">
        <v>473</v>
      </c>
      <c r="L21" t="s">
        <v>156</v>
      </c>
      <c r="M21" vm="2">
        <v>0</v>
      </c>
      <c r="N21" t="s">
        <v>83</v>
      </c>
      <c r="O21" t="s">
        <v>494</v>
      </c>
      <c r="P21">
        <v>1</v>
      </c>
      <c r="Q21" t="s">
        <v>66</v>
      </c>
      <c r="R21">
        <v>1</v>
      </c>
      <c r="S21" s="8">
        <v>-7763698.7999999998</v>
      </c>
      <c r="T21">
        <v>1</v>
      </c>
      <c r="U21" t="s">
        <v>199</v>
      </c>
    </row>
    <row r="22" spans="1:21" x14ac:dyDescent="0.3">
      <c r="A22" vm="1">
        <v>46081</v>
      </c>
      <c r="B22" t="s">
        <v>664</v>
      </c>
      <c r="C22" t="s">
        <v>771</v>
      </c>
      <c r="D22" s="55">
        <v>-7070374</v>
      </c>
      <c r="E22" t="s">
        <v>665</v>
      </c>
      <c r="F22">
        <v>4031</v>
      </c>
      <c r="G22">
        <v>1754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M22" vm="2">
        <v>0</v>
      </c>
      <c r="N22" t="s">
        <v>35</v>
      </c>
      <c r="O22" t="s">
        <v>492</v>
      </c>
      <c r="P22">
        <v>10</v>
      </c>
      <c r="Q22" t="s">
        <v>465</v>
      </c>
      <c r="R22">
        <v>1</v>
      </c>
      <c r="S22" s="8">
        <v>-7070374</v>
      </c>
      <c r="T22">
        <v>4031</v>
      </c>
      <c r="U22" t="s">
        <v>199</v>
      </c>
    </row>
    <row r="23" spans="1:21" x14ac:dyDescent="0.3">
      <c r="A23" vm="1">
        <v>46081</v>
      </c>
      <c r="B23" t="s">
        <v>444</v>
      </c>
      <c r="C23" t="s">
        <v>580</v>
      </c>
      <c r="D23" s="55">
        <v>-6116414.8510999996</v>
      </c>
      <c r="E23" t="s">
        <v>391</v>
      </c>
      <c r="F23">
        <v>1</v>
      </c>
      <c r="G23">
        <v>6116414.8511219509</v>
      </c>
      <c r="H23" t="s">
        <v>480</v>
      </c>
      <c r="I23" t="s">
        <v>9</v>
      </c>
      <c r="J23" t="s">
        <v>137</v>
      </c>
      <c r="K23" vm="2">
        <v>0</v>
      </c>
      <c r="L23" vm="2">
        <v>0</v>
      </c>
      <c r="M23" vm="2">
        <v>0</v>
      </c>
      <c r="N23" t="s">
        <v>389</v>
      </c>
      <c r="O23" t="s">
        <v>492</v>
      </c>
      <c r="P23">
        <v>10</v>
      </c>
      <c r="Q23" t="s">
        <v>465</v>
      </c>
      <c r="R23">
        <v>1</v>
      </c>
      <c r="S23" s="8">
        <v>-6116414.8510999996</v>
      </c>
      <c r="T23">
        <v>1</v>
      </c>
      <c r="U23" t="s">
        <v>199</v>
      </c>
    </row>
    <row r="24" spans="1:21" x14ac:dyDescent="0.3">
      <c r="A24" vm="1">
        <v>46081</v>
      </c>
      <c r="B24" t="s">
        <v>444</v>
      </c>
      <c r="C24" t="s">
        <v>591</v>
      </c>
      <c r="D24" s="55">
        <v>-6032968.3777000001</v>
      </c>
      <c r="E24" t="s">
        <v>164</v>
      </c>
      <c r="F24">
        <v>1</v>
      </c>
      <c r="G24">
        <v>6032968.3777335901</v>
      </c>
      <c r="H24" t="s">
        <v>480</v>
      </c>
      <c r="I24" t="s">
        <v>9</v>
      </c>
      <c r="J24" t="s">
        <v>137</v>
      </c>
      <c r="K24" vm="2">
        <v>0</v>
      </c>
      <c r="L24" vm="2">
        <v>0</v>
      </c>
      <c r="M24" vm="2">
        <v>0</v>
      </c>
      <c r="N24" t="s">
        <v>32</v>
      </c>
      <c r="O24" t="s">
        <v>494</v>
      </c>
      <c r="P24">
        <v>10</v>
      </c>
      <c r="Q24" t="s">
        <v>467</v>
      </c>
      <c r="R24">
        <v>1</v>
      </c>
      <c r="S24" s="8">
        <v>-6032968.3777000001</v>
      </c>
      <c r="T24">
        <v>1</v>
      </c>
      <c r="U24" t="s">
        <v>199</v>
      </c>
    </row>
    <row r="25" spans="1:21" x14ac:dyDescent="0.3">
      <c r="A25" vm="9">
        <v>46077</v>
      </c>
      <c r="B25" t="s">
        <v>1091</v>
      </c>
      <c r="C25" t="s">
        <v>1092</v>
      </c>
      <c r="D25" s="55">
        <v>-5693050</v>
      </c>
      <c r="E25" t="s">
        <v>1093</v>
      </c>
      <c r="F25">
        <v>5</v>
      </c>
      <c r="G25">
        <v>500000</v>
      </c>
      <c r="H25" t="s">
        <v>511</v>
      </c>
      <c r="I25" t="s">
        <v>10</v>
      </c>
      <c r="J25" t="s">
        <v>137</v>
      </c>
      <c r="K25" t="s">
        <v>473</v>
      </c>
      <c r="L25" t="s">
        <v>138</v>
      </c>
      <c r="M25" vm="2">
        <v>0</v>
      </c>
      <c r="N25" t="s">
        <v>34</v>
      </c>
      <c r="O25" t="s">
        <v>492</v>
      </c>
      <c r="P25">
        <v>1</v>
      </c>
      <c r="Q25" t="s">
        <v>80</v>
      </c>
      <c r="R25">
        <v>1</v>
      </c>
      <c r="S25" s="8">
        <v>-5693050</v>
      </c>
      <c r="T25">
        <v>5</v>
      </c>
      <c r="U25" t="s">
        <v>199</v>
      </c>
    </row>
    <row r="26" spans="1:21" x14ac:dyDescent="0.3">
      <c r="A26" vm="8">
        <v>46072</v>
      </c>
      <c r="B26" t="s">
        <v>1006</v>
      </c>
      <c r="C26" t="s">
        <v>1012</v>
      </c>
      <c r="D26" s="55">
        <v>-5525707.96</v>
      </c>
      <c r="E26" t="s">
        <v>1013</v>
      </c>
      <c r="F26">
        <v>1</v>
      </c>
      <c r="G26">
        <v>4566700.79</v>
      </c>
      <c r="H26" t="s">
        <v>511</v>
      </c>
      <c r="I26" t="s">
        <v>17</v>
      </c>
      <c r="J26" t="s">
        <v>157</v>
      </c>
      <c r="K26" t="s">
        <v>473</v>
      </c>
      <c r="L26" t="s">
        <v>138</v>
      </c>
      <c r="M26" vm="2">
        <v>0</v>
      </c>
      <c r="N26" t="s">
        <v>43</v>
      </c>
      <c r="O26" t="s">
        <v>492</v>
      </c>
      <c r="P26">
        <v>1</v>
      </c>
      <c r="Q26" t="s">
        <v>72</v>
      </c>
      <c r="R26">
        <v>1</v>
      </c>
      <c r="S26" s="8">
        <v>-5525707.96</v>
      </c>
      <c r="T26">
        <v>1</v>
      </c>
      <c r="U26" t="s">
        <v>199</v>
      </c>
    </row>
    <row r="27" spans="1:21" x14ac:dyDescent="0.3">
      <c r="A27" vm="1">
        <v>46081</v>
      </c>
      <c r="B27" t="s">
        <v>668</v>
      </c>
      <c r="C27" t="s">
        <v>768</v>
      </c>
      <c r="D27" s="55">
        <v>-5458221.7470000004</v>
      </c>
      <c r="E27" t="s">
        <v>669</v>
      </c>
      <c r="F27">
        <v>8410.2029999999995</v>
      </c>
      <c r="G27">
        <v>649</v>
      </c>
      <c r="H27" t="s">
        <v>145</v>
      </c>
      <c r="I27" t="s">
        <v>18</v>
      </c>
      <c r="J27" t="s">
        <v>137</v>
      </c>
      <c r="K27" t="s">
        <v>473</v>
      </c>
      <c r="L27" t="s">
        <v>138</v>
      </c>
      <c r="M27" vm="2">
        <v>0</v>
      </c>
      <c r="N27" t="s">
        <v>43</v>
      </c>
      <c r="O27" t="s">
        <v>492</v>
      </c>
      <c r="P27">
        <v>1</v>
      </c>
      <c r="Q27" t="s">
        <v>72</v>
      </c>
      <c r="R27">
        <v>1</v>
      </c>
      <c r="S27" s="8">
        <v>-5458221.7470000004</v>
      </c>
      <c r="T27">
        <v>8410.2029999999995</v>
      </c>
      <c r="U27" t="s">
        <v>199</v>
      </c>
    </row>
    <row r="28" spans="1:21" x14ac:dyDescent="0.3">
      <c r="A28" vm="1">
        <v>46081</v>
      </c>
      <c r="B28" t="s">
        <v>20</v>
      </c>
      <c r="C28" t="s">
        <v>799</v>
      </c>
      <c r="D28" s="55">
        <v>-5039229.71</v>
      </c>
      <c r="E28" t="s">
        <v>20</v>
      </c>
      <c r="F28">
        <v>1</v>
      </c>
      <c r="G28">
        <v>5039229.71</v>
      </c>
      <c r="H28" t="s">
        <v>511</v>
      </c>
      <c r="I28" t="s">
        <v>20</v>
      </c>
      <c r="J28" t="s">
        <v>137</v>
      </c>
      <c r="K28" t="s">
        <v>473</v>
      </c>
      <c r="L28" t="s">
        <v>156</v>
      </c>
      <c r="M28" vm="2">
        <v>0</v>
      </c>
      <c r="N28" t="s">
        <v>35</v>
      </c>
      <c r="O28" t="s">
        <v>494</v>
      </c>
      <c r="P28">
        <v>10</v>
      </c>
      <c r="Q28" t="s">
        <v>465</v>
      </c>
      <c r="R28">
        <v>1</v>
      </c>
      <c r="S28" s="8">
        <v>-5039229.71</v>
      </c>
      <c r="T28">
        <v>1</v>
      </c>
      <c r="U28" t="s">
        <v>199</v>
      </c>
    </row>
    <row r="29" spans="1:21" x14ac:dyDescent="0.3">
      <c r="A29" vm="1">
        <v>46081</v>
      </c>
      <c r="B29" t="s">
        <v>444</v>
      </c>
      <c r="C29" t="s">
        <v>756</v>
      </c>
      <c r="D29" s="55">
        <v>-4660516.9825999998</v>
      </c>
      <c r="E29" t="s">
        <v>50</v>
      </c>
      <c r="F29">
        <v>1</v>
      </c>
      <c r="G29">
        <v>4660516.9826335898</v>
      </c>
      <c r="H29" t="s">
        <v>480</v>
      </c>
      <c r="I29" t="s">
        <v>9</v>
      </c>
      <c r="J29" t="s">
        <v>137</v>
      </c>
      <c r="K29" vm="2">
        <v>0</v>
      </c>
      <c r="L29" vm="2">
        <v>0</v>
      </c>
      <c r="M29" vm="2">
        <v>0</v>
      </c>
      <c r="N29" t="s">
        <v>39</v>
      </c>
      <c r="O29" t="s">
        <v>493</v>
      </c>
      <c r="P29">
        <v>1</v>
      </c>
      <c r="Q29" t="s">
        <v>50</v>
      </c>
      <c r="R29">
        <v>1</v>
      </c>
      <c r="S29" s="8">
        <v>-4660516.9825999998</v>
      </c>
      <c r="T29">
        <v>1</v>
      </c>
      <c r="U29" t="s">
        <v>199</v>
      </c>
    </row>
    <row r="30" spans="1:21" x14ac:dyDescent="0.3">
      <c r="A30" vm="1">
        <v>46081</v>
      </c>
      <c r="B30" t="s">
        <v>444</v>
      </c>
      <c r="C30" t="s">
        <v>579</v>
      </c>
      <c r="D30" s="55">
        <v>-4555960.8767999997</v>
      </c>
      <c r="E30" t="s">
        <v>391</v>
      </c>
      <c r="F30">
        <v>1</v>
      </c>
      <c r="G30">
        <v>4555960.8767735902</v>
      </c>
      <c r="H30" t="s">
        <v>480</v>
      </c>
      <c r="I30" t="s">
        <v>9</v>
      </c>
      <c r="J30" t="s">
        <v>137</v>
      </c>
      <c r="K30" vm="2">
        <v>0</v>
      </c>
      <c r="L30" vm="2">
        <v>0</v>
      </c>
      <c r="M30" vm="2">
        <v>0</v>
      </c>
      <c r="N30" t="s">
        <v>389</v>
      </c>
      <c r="O30" t="s">
        <v>492</v>
      </c>
      <c r="P30">
        <v>10</v>
      </c>
      <c r="Q30" t="s">
        <v>465</v>
      </c>
      <c r="R30">
        <v>1</v>
      </c>
      <c r="S30" s="8">
        <v>-4555960.8767999997</v>
      </c>
      <c r="T30">
        <v>1</v>
      </c>
      <c r="U30" t="s">
        <v>199</v>
      </c>
    </row>
    <row r="31" spans="1:21" x14ac:dyDescent="0.3">
      <c r="A31" vm="1">
        <v>46081</v>
      </c>
      <c r="B31" t="s">
        <v>444</v>
      </c>
      <c r="C31" t="s">
        <v>557</v>
      </c>
      <c r="D31" s="55">
        <v>-4207865.3958000001</v>
      </c>
      <c r="E31" t="s">
        <v>323</v>
      </c>
      <c r="F31">
        <v>1</v>
      </c>
      <c r="G31">
        <v>4207865.3958219513</v>
      </c>
      <c r="H31" t="s">
        <v>480</v>
      </c>
      <c r="I31" t="s">
        <v>9</v>
      </c>
      <c r="J31" t="s">
        <v>137</v>
      </c>
      <c r="K31" vm="2">
        <v>0</v>
      </c>
      <c r="L31" vm="2">
        <v>0</v>
      </c>
      <c r="M31" vm="2">
        <v>0</v>
      </c>
      <c r="N31" t="s">
        <v>321</v>
      </c>
      <c r="O31" t="s">
        <v>492</v>
      </c>
      <c r="P31">
        <v>10</v>
      </c>
      <c r="Q31" t="s">
        <v>467</v>
      </c>
      <c r="R31">
        <v>1</v>
      </c>
      <c r="S31" s="8">
        <v>-4207865.3958000001</v>
      </c>
      <c r="T31">
        <v>1</v>
      </c>
      <c r="U31" t="s">
        <v>199</v>
      </c>
    </row>
    <row r="32" spans="1:21" x14ac:dyDescent="0.3">
      <c r="A32" vm="1">
        <v>46081</v>
      </c>
      <c r="B32" t="s">
        <v>444</v>
      </c>
      <c r="C32" t="s">
        <v>484</v>
      </c>
      <c r="D32" s="55">
        <v>-4107684.4304</v>
      </c>
      <c r="E32" t="s">
        <v>179</v>
      </c>
      <c r="F32">
        <v>1</v>
      </c>
      <c r="G32">
        <v>4107684.4303797474</v>
      </c>
      <c r="H32" t="s">
        <v>480</v>
      </c>
      <c r="I32" t="s">
        <v>9</v>
      </c>
      <c r="J32" t="s">
        <v>137</v>
      </c>
      <c r="K32" vm="2">
        <v>0</v>
      </c>
      <c r="L32" vm="2">
        <v>0</v>
      </c>
      <c r="M32" vm="2">
        <v>0</v>
      </c>
      <c r="N32" t="s">
        <v>360</v>
      </c>
      <c r="O32" t="s">
        <v>492</v>
      </c>
      <c r="P32">
        <v>10</v>
      </c>
      <c r="Q32" t="s">
        <v>467</v>
      </c>
      <c r="R32">
        <v>1</v>
      </c>
      <c r="S32" s="8">
        <v>-4107684.4304</v>
      </c>
      <c r="T32">
        <v>1</v>
      </c>
      <c r="U32" t="s">
        <v>199</v>
      </c>
    </row>
    <row r="33" spans="1:21" x14ac:dyDescent="0.3">
      <c r="A33" vm="8">
        <v>46072</v>
      </c>
      <c r="B33" t="s">
        <v>877</v>
      </c>
      <c r="C33" t="s">
        <v>880</v>
      </c>
      <c r="D33" s="55">
        <v>-4000000</v>
      </c>
      <c r="E33" t="s">
        <v>881</v>
      </c>
      <c r="F33">
        <v>1</v>
      </c>
      <c r="G33">
        <v>4000000</v>
      </c>
      <c r="H33" t="s">
        <v>511</v>
      </c>
      <c r="I33" t="s">
        <v>17</v>
      </c>
      <c r="J33" t="s">
        <v>157</v>
      </c>
      <c r="K33" t="s">
        <v>473</v>
      </c>
      <c r="L33" t="s">
        <v>156</v>
      </c>
      <c r="M33" vm="2">
        <v>0</v>
      </c>
      <c r="N33" t="s">
        <v>43</v>
      </c>
      <c r="O33" t="s">
        <v>494</v>
      </c>
      <c r="P33">
        <v>1</v>
      </c>
      <c r="Q33" t="s">
        <v>72</v>
      </c>
      <c r="R33">
        <v>1</v>
      </c>
      <c r="S33" s="8">
        <v>-4000000</v>
      </c>
      <c r="T33">
        <v>1</v>
      </c>
      <c r="U33" t="s">
        <v>199</v>
      </c>
    </row>
    <row r="34" spans="1:21" x14ac:dyDescent="0.3">
      <c r="A34" vm="1">
        <v>46081</v>
      </c>
      <c r="B34" t="s">
        <v>444</v>
      </c>
      <c r="C34" t="s">
        <v>581</v>
      </c>
      <c r="D34" s="55">
        <v>-3780940.6891000001</v>
      </c>
      <c r="E34" t="s">
        <v>187</v>
      </c>
      <c r="F34">
        <v>1</v>
      </c>
      <c r="G34">
        <v>3780940.6890735906</v>
      </c>
      <c r="H34" t="s">
        <v>480</v>
      </c>
      <c r="I34" t="s">
        <v>9</v>
      </c>
      <c r="J34" t="s">
        <v>137</v>
      </c>
      <c r="K34" vm="2">
        <v>0</v>
      </c>
      <c r="L34" vm="2">
        <v>0</v>
      </c>
      <c r="M34" vm="2">
        <v>0</v>
      </c>
      <c r="N34" t="s">
        <v>32</v>
      </c>
      <c r="O34" t="s">
        <v>494</v>
      </c>
      <c r="P34">
        <v>10</v>
      </c>
      <c r="Q34" t="s">
        <v>467</v>
      </c>
      <c r="R34">
        <v>1</v>
      </c>
      <c r="S34" s="8">
        <v>-3780940.6891000001</v>
      </c>
      <c r="T34">
        <v>1</v>
      </c>
      <c r="U34" t="s">
        <v>199</v>
      </c>
    </row>
    <row r="35" spans="1:21" x14ac:dyDescent="0.3">
      <c r="A35" vm="1">
        <v>46081</v>
      </c>
      <c r="B35" t="s">
        <v>444</v>
      </c>
      <c r="C35" t="s">
        <v>565</v>
      </c>
      <c r="D35" s="55">
        <v>-3671564.7894000001</v>
      </c>
      <c r="E35" t="s">
        <v>166</v>
      </c>
      <c r="F35">
        <v>1</v>
      </c>
      <c r="G35">
        <v>3671564.78941359</v>
      </c>
      <c r="H35" t="s">
        <v>480</v>
      </c>
      <c r="I35" t="s">
        <v>9</v>
      </c>
      <c r="J35" t="s">
        <v>137</v>
      </c>
      <c r="K35" vm="2">
        <v>0</v>
      </c>
      <c r="L35" vm="2">
        <v>0</v>
      </c>
      <c r="M35" vm="2">
        <v>0</v>
      </c>
      <c r="N35" t="s">
        <v>379</v>
      </c>
      <c r="O35" t="s">
        <v>494</v>
      </c>
      <c r="P35">
        <v>10</v>
      </c>
      <c r="Q35" t="s">
        <v>467</v>
      </c>
      <c r="R35">
        <v>1</v>
      </c>
      <c r="S35" s="8">
        <v>-3671564.7894000001</v>
      </c>
      <c r="T35">
        <v>1</v>
      </c>
      <c r="U35" t="s">
        <v>199</v>
      </c>
    </row>
    <row r="36" spans="1:21" x14ac:dyDescent="0.3">
      <c r="A36" vm="4">
        <v>46056</v>
      </c>
      <c r="B36" t="s">
        <v>965</v>
      </c>
      <c r="C36" t="s">
        <v>966</v>
      </c>
      <c r="D36" s="55">
        <v>-3455620.34</v>
      </c>
      <c r="E36" t="s">
        <v>967</v>
      </c>
      <c r="F36">
        <v>3969.24</v>
      </c>
      <c r="G36">
        <v>870.6</v>
      </c>
      <c r="H36" t="s">
        <v>511</v>
      </c>
      <c r="I36" t="s">
        <v>10</v>
      </c>
      <c r="J36" t="s">
        <v>137</v>
      </c>
      <c r="K36" t="s">
        <v>473</v>
      </c>
      <c r="L36" t="s">
        <v>138</v>
      </c>
      <c r="M36" vm="2">
        <v>0</v>
      </c>
      <c r="N36" t="s">
        <v>34</v>
      </c>
      <c r="O36" t="s">
        <v>492</v>
      </c>
      <c r="P36">
        <v>1</v>
      </c>
      <c r="Q36" t="s">
        <v>80</v>
      </c>
      <c r="R36">
        <v>1</v>
      </c>
      <c r="S36" s="8">
        <v>-3455620.34</v>
      </c>
      <c r="T36">
        <v>3969.24</v>
      </c>
      <c r="U36" t="s">
        <v>199</v>
      </c>
    </row>
    <row r="37" spans="1:21" x14ac:dyDescent="0.3">
      <c r="A37" vm="1">
        <v>46081</v>
      </c>
      <c r="B37" t="s">
        <v>444</v>
      </c>
      <c r="C37" t="s">
        <v>569</v>
      </c>
      <c r="D37" s="55">
        <v>-3415916.0836999998</v>
      </c>
      <c r="E37" t="s">
        <v>168</v>
      </c>
      <c r="F37">
        <v>1</v>
      </c>
      <c r="G37">
        <v>3415916.0836735903</v>
      </c>
      <c r="H37" t="s">
        <v>480</v>
      </c>
      <c r="I37" t="s">
        <v>9</v>
      </c>
      <c r="J37" t="s">
        <v>137</v>
      </c>
      <c r="K37" vm="2">
        <v>0</v>
      </c>
      <c r="L37" vm="2">
        <v>0</v>
      </c>
      <c r="M37" vm="2">
        <v>0</v>
      </c>
      <c r="N37" t="s">
        <v>332</v>
      </c>
      <c r="O37" t="s">
        <v>494</v>
      </c>
      <c r="P37">
        <v>6</v>
      </c>
      <c r="Q37" t="s">
        <v>469</v>
      </c>
      <c r="R37">
        <v>1</v>
      </c>
      <c r="S37" s="8">
        <v>-3415916.0836999998</v>
      </c>
      <c r="T37">
        <v>1</v>
      </c>
      <c r="U37" t="s">
        <v>199</v>
      </c>
    </row>
    <row r="38" spans="1:21" x14ac:dyDescent="0.3">
      <c r="A38" vm="1">
        <v>46081</v>
      </c>
      <c r="B38" t="s">
        <v>444</v>
      </c>
      <c r="C38" t="s">
        <v>485</v>
      </c>
      <c r="D38" s="55">
        <v>-3387545.4304</v>
      </c>
      <c r="E38" t="s">
        <v>164</v>
      </c>
      <c r="F38">
        <v>1</v>
      </c>
      <c r="G38">
        <v>3387545.4303797469</v>
      </c>
      <c r="H38" t="s">
        <v>480</v>
      </c>
      <c r="I38" t="s">
        <v>9</v>
      </c>
      <c r="J38" t="s">
        <v>137</v>
      </c>
      <c r="K38" vm="2">
        <v>0</v>
      </c>
      <c r="L38" vm="2">
        <v>0</v>
      </c>
      <c r="M38" vm="2">
        <v>0</v>
      </c>
      <c r="N38" t="s">
        <v>32</v>
      </c>
      <c r="O38" t="s">
        <v>494</v>
      </c>
      <c r="P38">
        <v>10</v>
      </c>
      <c r="Q38" t="s">
        <v>467</v>
      </c>
      <c r="R38">
        <v>1</v>
      </c>
      <c r="S38" s="8">
        <v>-3387545.4304</v>
      </c>
      <c r="T38">
        <v>1</v>
      </c>
      <c r="U38" t="s">
        <v>199</v>
      </c>
    </row>
    <row r="39" spans="1:21" x14ac:dyDescent="0.3">
      <c r="A39" vm="1">
        <v>46081</v>
      </c>
      <c r="B39" t="s">
        <v>664</v>
      </c>
      <c r="C39" t="s">
        <v>773</v>
      </c>
      <c r="D39" s="55">
        <v>-3363750</v>
      </c>
      <c r="E39" t="s">
        <v>667</v>
      </c>
      <c r="F39">
        <v>2250</v>
      </c>
      <c r="G39">
        <v>1495</v>
      </c>
      <c r="H39" t="s">
        <v>144</v>
      </c>
      <c r="I39" t="s">
        <v>18</v>
      </c>
      <c r="J39" t="s">
        <v>137</v>
      </c>
      <c r="K39" t="s">
        <v>473</v>
      </c>
      <c r="L39" t="s">
        <v>138</v>
      </c>
      <c r="M39" vm="2">
        <v>0</v>
      </c>
      <c r="N39" t="s">
        <v>40</v>
      </c>
      <c r="O39" t="s">
        <v>494</v>
      </c>
      <c r="P39">
        <v>1</v>
      </c>
      <c r="Q39" t="s">
        <v>68</v>
      </c>
      <c r="R39">
        <v>1</v>
      </c>
      <c r="S39" s="8">
        <v>-3363750</v>
      </c>
      <c r="T39">
        <v>2250</v>
      </c>
      <c r="U39" t="s">
        <v>199</v>
      </c>
    </row>
    <row r="40" spans="1:21" x14ac:dyDescent="0.3">
      <c r="A40" vm="1">
        <v>46081</v>
      </c>
      <c r="B40" t="s">
        <v>444</v>
      </c>
      <c r="C40" t="s">
        <v>427</v>
      </c>
      <c r="D40" s="55">
        <v>-3349666.3095999998</v>
      </c>
      <c r="E40" t="s">
        <v>391</v>
      </c>
      <c r="F40">
        <v>1</v>
      </c>
      <c r="G40">
        <v>3349666.3095735903</v>
      </c>
      <c r="H40" t="s">
        <v>480</v>
      </c>
      <c r="I40" t="s">
        <v>9</v>
      </c>
      <c r="J40" t="s">
        <v>137</v>
      </c>
      <c r="K40" vm="2">
        <v>0</v>
      </c>
      <c r="L40" vm="2">
        <v>0</v>
      </c>
      <c r="M40" vm="2">
        <v>0</v>
      </c>
      <c r="N40" t="s">
        <v>389</v>
      </c>
      <c r="O40" t="s">
        <v>494</v>
      </c>
      <c r="P40">
        <v>10</v>
      </c>
      <c r="Q40" t="s">
        <v>465</v>
      </c>
      <c r="R40">
        <v>1</v>
      </c>
      <c r="S40" s="8">
        <v>-3349666.3095999998</v>
      </c>
      <c r="T40">
        <v>1</v>
      </c>
      <c r="U40" t="s">
        <v>199</v>
      </c>
    </row>
    <row r="41" spans="1:21" x14ac:dyDescent="0.3">
      <c r="A41" vm="1">
        <v>46081</v>
      </c>
      <c r="B41" t="s">
        <v>444</v>
      </c>
      <c r="C41" t="s">
        <v>553</v>
      </c>
      <c r="D41" s="55">
        <v>-3167989.9956999999</v>
      </c>
      <c r="E41" t="s">
        <v>164</v>
      </c>
      <c r="F41">
        <v>1</v>
      </c>
      <c r="G41">
        <v>3167989.99569359</v>
      </c>
      <c r="H41" t="s">
        <v>480</v>
      </c>
      <c r="I41" t="s">
        <v>9</v>
      </c>
      <c r="J41" t="s">
        <v>137</v>
      </c>
      <c r="K41" vm="2">
        <v>0</v>
      </c>
      <c r="L41" vm="2">
        <v>0</v>
      </c>
      <c r="M41" vm="2">
        <v>0</v>
      </c>
      <c r="N41" t="s">
        <v>32</v>
      </c>
      <c r="O41" t="s">
        <v>493</v>
      </c>
      <c r="P41">
        <v>10</v>
      </c>
      <c r="Q41" t="s">
        <v>467</v>
      </c>
      <c r="R41">
        <v>1</v>
      </c>
      <c r="S41" s="8">
        <v>-3167989.9956999999</v>
      </c>
      <c r="T41">
        <v>1</v>
      </c>
      <c r="U41" t="s">
        <v>199</v>
      </c>
    </row>
    <row r="42" spans="1:21" x14ac:dyDescent="0.3">
      <c r="A42" vm="1">
        <v>46081</v>
      </c>
      <c r="B42" t="s">
        <v>444</v>
      </c>
      <c r="C42" t="s">
        <v>425</v>
      </c>
      <c r="D42" s="55">
        <v>-3102992.2573000002</v>
      </c>
      <c r="E42" t="s">
        <v>164</v>
      </c>
      <c r="F42">
        <v>1</v>
      </c>
      <c r="G42">
        <v>3102992.2572935899</v>
      </c>
      <c r="H42" t="s">
        <v>480</v>
      </c>
      <c r="I42" t="s">
        <v>9</v>
      </c>
      <c r="J42" t="s">
        <v>137</v>
      </c>
      <c r="K42" vm="2">
        <v>0</v>
      </c>
      <c r="L42" vm="2">
        <v>0</v>
      </c>
      <c r="M42" vm="2">
        <v>0</v>
      </c>
      <c r="N42" t="s">
        <v>32</v>
      </c>
      <c r="O42" t="s">
        <v>494</v>
      </c>
      <c r="P42">
        <v>10</v>
      </c>
      <c r="Q42" t="s">
        <v>467</v>
      </c>
      <c r="R42">
        <v>1</v>
      </c>
      <c r="S42" s="8">
        <v>-3102992.2573000002</v>
      </c>
      <c r="T42">
        <v>1</v>
      </c>
      <c r="U42" t="s">
        <v>199</v>
      </c>
    </row>
    <row r="43" spans="1:21" x14ac:dyDescent="0.3">
      <c r="A43" vm="1">
        <v>46081</v>
      </c>
      <c r="B43" t="s">
        <v>444</v>
      </c>
      <c r="C43" t="s">
        <v>430</v>
      </c>
      <c r="D43" s="55">
        <v>-3096266.9007000001</v>
      </c>
      <c r="E43" t="s">
        <v>173</v>
      </c>
      <c r="F43">
        <v>1</v>
      </c>
      <c r="G43">
        <v>3096266.9006735897</v>
      </c>
      <c r="H43" t="s">
        <v>480</v>
      </c>
      <c r="I43" t="s">
        <v>9</v>
      </c>
      <c r="J43" t="s">
        <v>137</v>
      </c>
      <c r="K43" vm="2">
        <v>0</v>
      </c>
      <c r="L43" vm="2">
        <v>0</v>
      </c>
      <c r="M43" vm="2">
        <v>0</v>
      </c>
      <c r="N43" t="s">
        <v>353</v>
      </c>
      <c r="O43" t="s">
        <v>492</v>
      </c>
      <c r="P43">
        <v>7</v>
      </c>
      <c r="Q43" t="s">
        <v>471</v>
      </c>
      <c r="R43">
        <v>1</v>
      </c>
      <c r="S43" s="8">
        <v>-3096266.9007000001</v>
      </c>
      <c r="T43">
        <v>1</v>
      </c>
      <c r="U43" t="s">
        <v>199</v>
      </c>
    </row>
    <row r="44" spans="1:21" x14ac:dyDescent="0.3">
      <c r="A44" vm="1">
        <v>46081</v>
      </c>
      <c r="B44" t="s">
        <v>444</v>
      </c>
      <c r="C44" t="s">
        <v>568</v>
      </c>
      <c r="D44" s="55">
        <v>-3091668.4021999999</v>
      </c>
      <c r="E44" t="s">
        <v>168</v>
      </c>
      <c r="F44">
        <v>1</v>
      </c>
      <c r="G44">
        <v>3091668.4022335899</v>
      </c>
      <c r="H44" t="s">
        <v>480</v>
      </c>
      <c r="I44" t="s">
        <v>9</v>
      </c>
      <c r="J44" t="s">
        <v>137</v>
      </c>
      <c r="K44" vm="2">
        <v>0</v>
      </c>
      <c r="L44" vm="2">
        <v>0</v>
      </c>
      <c r="M44" vm="2">
        <v>0</v>
      </c>
      <c r="N44" t="s">
        <v>332</v>
      </c>
      <c r="O44" t="s">
        <v>494</v>
      </c>
      <c r="P44">
        <v>6</v>
      </c>
      <c r="Q44" t="s">
        <v>469</v>
      </c>
      <c r="R44">
        <v>1</v>
      </c>
      <c r="S44" s="8">
        <v>-3091668.4021999999</v>
      </c>
      <c r="T44">
        <v>1</v>
      </c>
      <c r="U44" t="s">
        <v>199</v>
      </c>
    </row>
    <row r="45" spans="1:21" x14ac:dyDescent="0.3">
      <c r="A45" vm="10">
        <v>46057</v>
      </c>
      <c r="B45" t="s">
        <v>950</v>
      </c>
      <c r="C45" t="s">
        <v>951</v>
      </c>
      <c r="D45" s="55">
        <v>-3091668.1</v>
      </c>
      <c r="E45" t="s">
        <v>952</v>
      </c>
      <c r="F45">
        <v>1</v>
      </c>
      <c r="G45">
        <v>2555097.6</v>
      </c>
      <c r="H45" t="s">
        <v>511</v>
      </c>
      <c r="I45" t="s">
        <v>9</v>
      </c>
      <c r="J45" t="s">
        <v>137</v>
      </c>
      <c r="K45" t="s">
        <v>473</v>
      </c>
      <c r="L45" t="s">
        <v>138</v>
      </c>
      <c r="M45" vm="2">
        <v>0</v>
      </c>
      <c r="N45" t="s">
        <v>35</v>
      </c>
      <c r="O45" t="s">
        <v>494</v>
      </c>
      <c r="P45">
        <v>10</v>
      </c>
      <c r="Q45" t="s">
        <v>465</v>
      </c>
      <c r="R45">
        <v>1</v>
      </c>
      <c r="S45" s="8">
        <v>-3091668.1</v>
      </c>
      <c r="T45">
        <v>1</v>
      </c>
      <c r="U45" t="s">
        <v>199</v>
      </c>
    </row>
    <row r="46" spans="1:21" x14ac:dyDescent="0.3">
      <c r="A46" vm="11">
        <v>46071</v>
      </c>
      <c r="B46" t="s">
        <v>959</v>
      </c>
      <c r="C46" t="s">
        <v>960</v>
      </c>
      <c r="D46" s="55">
        <v>-3059361.12</v>
      </c>
      <c r="E46" t="s">
        <v>961</v>
      </c>
      <c r="F46">
        <v>1</v>
      </c>
      <c r="G46">
        <v>2528397.62</v>
      </c>
      <c r="H46" t="s">
        <v>511</v>
      </c>
      <c r="I46" t="s">
        <v>11</v>
      </c>
      <c r="J46" t="s">
        <v>137</v>
      </c>
      <c r="K46" t="s">
        <v>473</v>
      </c>
      <c r="L46" t="s">
        <v>138</v>
      </c>
      <c r="M46" vm="2">
        <v>0</v>
      </c>
      <c r="N46" t="s">
        <v>35</v>
      </c>
      <c r="O46" t="s">
        <v>494</v>
      </c>
      <c r="P46">
        <v>10</v>
      </c>
      <c r="Q46" t="s">
        <v>465</v>
      </c>
      <c r="R46">
        <v>1</v>
      </c>
      <c r="S46" s="8">
        <v>-3059361.12</v>
      </c>
      <c r="T46">
        <v>1</v>
      </c>
      <c r="U46" t="s">
        <v>199</v>
      </c>
    </row>
    <row r="47" spans="1:21" x14ac:dyDescent="0.3">
      <c r="A47" vm="12">
        <v>46054</v>
      </c>
      <c r="B47" t="s">
        <v>894</v>
      </c>
      <c r="C47" t="s">
        <v>895</v>
      </c>
      <c r="D47" s="55">
        <v>-3025000</v>
      </c>
      <c r="E47" t="s">
        <v>896</v>
      </c>
      <c r="F47">
        <v>1</v>
      </c>
      <c r="G47">
        <v>2500000</v>
      </c>
      <c r="H47" t="s">
        <v>511</v>
      </c>
      <c r="I47" t="s">
        <v>530</v>
      </c>
      <c r="J47" t="s">
        <v>137</v>
      </c>
      <c r="K47" t="s">
        <v>473</v>
      </c>
      <c r="L47" t="s">
        <v>156</v>
      </c>
      <c r="M47" vm="2">
        <v>0</v>
      </c>
      <c r="N47" t="s">
        <v>35</v>
      </c>
      <c r="O47" t="s">
        <v>494</v>
      </c>
      <c r="P47">
        <v>10</v>
      </c>
      <c r="Q47" t="s">
        <v>465</v>
      </c>
      <c r="R47">
        <v>1</v>
      </c>
      <c r="S47" s="8">
        <v>-3025000</v>
      </c>
      <c r="T47">
        <v>1</v>
      </c>
      <c r="U47" t="s">
        <v>199</v>
      </c>
    </row>
    <row r="48" spans="1:21" x14ac:dyDescent="0.3">
      <c r="A48" vm="1">
        <v>46081</v>
      </c>
      <c r="B48" t="s">
        <v>444</v>
      </c>
      <c r="C48" t="s">
        <v>574</v>
      </c>
      <c r="D48" s="55">
        <v>-2951310.1768</v>
      </c>
      <c r="E48" t="s">
        <v>68</v>
      </c>
      <c r="F48">
        <v>1</v>
      </c>
      <c r="G48">
        <v>2951310.176773591</v>
      </c>
      <c r="H48" t="s">
        <v>480</v>
      </c>
      <c r="I48" t="s">
        <v>9</v>
      </c>
      <c r="J48" t="s">
        <v>137</v>
      </c>
      <c r="K48" vm="2">
        <v>0</v>
      </c>
      <c r="L48" vm="2">
        <v>0</v>
      </c>
      <c r="M48" vm="2">
        <v>0</v>
      </c>
      <c r="N48" t="s">
        <v>40</v>
      </c>
      <c r="O48" t="s">
        <v>494</v>
      </c>
      <c r="P48">
        <v>1</v>
      </c>
      <c r="Q48" t="s">
        <v>68</v>
      </c>
      <c r="R48">
        <v>1</v>
      </c>
      <c r="S48" s="8">
        <v>-2951310.1768</v>
      </c>
      <c r="T48">
        <v>1</v>
      </c>
      <c r="U48" t="s">
        <v>199</v>
      </c>
    </row>
    <row r="49" spans="1:21" x14ac:dyDescent="0.3">
      <c r="A49" vm="5">
        <v>46055</v>
      </c>
      <c r="B49" t="s">
        <v>813</v>
      </c>
      <c r="C49" t="s">
        <v>818</v>
      </c>
      <c r="D49" s="55">
        <v>-2950000</v>
      </c>
      <c r="E49" t="s">
        <v>819</v>
      </c>
      <c r="F49">
        <v>1</v>
      </c>
      <c r="G49">
        <v>2950000</v>
      </c>
      <c r="H49" t="s">
        <v>511</v>
      </c>
      <c r="I49" t="s">
        <v>10</v>
      </c>
      <c r="J49" t="s">
        <v>137</v>
      </c>
      <c r="K49" t="s">
        <v>473</v>
      </c>
      <c r="L49" t="s">
        <v>156</v>
      </c>
      <c r="M49" vm="2">
        <v>0</v>
      </c>
      <c r="N49" t="s">
        <v>35</v>
      </c>
      <c r="O49" t="s">
        <v>492</v>
      </c>
      <c r="P49">
        <v>10</v>
      </c>
      <c r="Q49" t="s">
        <v>465</v>
      </c>
      <c r="R49">
        <v>1</v>
      </c>
      <c r="S49" s="8">
        <v>-2950000</v>
      </c>
      <c r="T49">
        <v>1</v>
      </c>
      <c r="U49" t="s">
        <v>199</v>
      </c>
    </row>
    <row r="50" spans="1:21" x14ac:dyDescent="0.3">
      <c r="A50" vm="5">
        <v>46055</v>
      </c>
      <c r="B50" t="s">
        <v>991</v>
      </c>
      <c r="C50" t="s">
        <v>992</v>
      </c>
      <c r="D50" s="55">
        <v>-2950000</v>
      </c>
      <c r="E50" t="s">
        <v>993</v>
      </c>
      <c r="F50">
        <v>1</v>
      </c>
      <c r="G50">
        <v>2950000</v>
      </c>
      <c r="H50" t="s">
        <v>511</v>
      </c>
      <c r="I50" t="s">
        <v>10</v>
      </c>
      <c r="J50" t="s">
        <v>137</v>
      </c>
      <c r="K50" t="s">
        <v>473</v>
      </c>
      <c r="L50" t="s">
        <v>156</v>
      </c>
      <c r="M50" vm="2">
        <v>0</v>
      </c>
      <c r="N50" t="s">
        <v>35</v>
      </c>
      <c r="O50" t="s">
        <v>492</v>
      </c>
      <c r="P50">
        <v>10</v>
      </c>
      <c r="Q50" t="s">
        <v>465</v>
      </c>
      <c r="R50">
        <v>1</v>
      </c>
      <c r="S50" s="8">
        <v>-2950000</v>
      </c>
      <c r="T50">
        <v>1</v>
      </c>
      <c r="U50" t="s">
        <v>199</v>
      </c>
    </row>
    <row r="51" spans="1:21" x14ac:dyDescent="0.3">
      <c r="A51" vm="1">
        <v>46081</v>
      </c>
      <c r="B51" t="s">
        <v>670</v>
      </c>
      <c r="C51" t="s">
        <v>765</v>
      </c>
      <c r="D51" s="55">
        <v>-2928103.2</v>
      </c>
      <c r="E51" t="s">
        <v>671</v>
      </c>
      <c r="F51">
        <v>7920</v>
      </c>
      <c r="G51">
        <v>369.71</v>
      </c>
      <c r="H51" t="s">
        <v>145</v>
      </c>
      <c r="I51" t="s">
        <v>14</v>
      </c>
      <c r="J51" t="s">
        <v>137</v>
      </c>
      <c r="K51" t="s">
        <v>473</v>
      </c>
      <c r="L51" t="s">
        <v>138</v>
      </c>
      <c r="M51" vm="2">
        <v>0</v>
      </c>
      <c r="N51" t="s">
        <v>43</v>
      </c>
      <c r="O51" t="s">
        <v>494</v>
      </c>
      <c r="P51">
        <v>1</v>
      </c>
      <c r="Q51" t="s">
        <v>72</v>
      </c>
      <c r="R51">
        <v>1</v>
      </c>
      <c r="S51" s="8">
        <v>-2928103.2</v>
      </c>
      <c r="T51">
        <v>7920</v>
      </c>
      <c r="U51" t="s">
        <v>199</v>
      </c>
    </row>
    <row r="52" spans="1:21" x14ac:dyDescent="0.3">
      <c r="A52" vm="1">
        <v>46081</v>
      </c>
      <c r="B52" t="s">
        <v>444</v>
      </c>
      <c r="C52" t="s">
        <v>566</v>
      </c>
      <c r="D52" s="55">
        <v>-2898353.6937000002</v>
      </c>
      <c r="E52" t="s">
        <v>166</v>
      </c>
      <c r="F52">
        <v>1</v>
      </c>
      <c r="G52">
        <v>2898353.6937335897</v>
      </c>
      <c r="H52" t="s">
        <v>480</v>
      </c>
      <c r="I52" t="s">
        <v>9</v>
      </c>
      <c r="J52" t="s">
        <v>137</v>
      </c>
      <c r="K52" vm="2">
        <v>0</v>
      </c>
      <c r="L52" vm="2">
        <v>0</v>
      </c>
      <c r="M52" vm="2">
        <v>0</v>
      </c>
      <c r="N52" t="s">
        <v>379</v>
      </c>
      <c r="O52" t="s">
        <v>494</v>
      </c>
      <c r="P52">
        <v>10</v>
      </c>
      <c r="Q52" t="s">
        <v>467</v>
      </c>
      <c r="R52">
        <v>1</v>
      </c>
      <c r="S52" s="8">
        <v>-2898353.6937000002</v>
      </c>
      <c r="T52">
        <v>1</v>
      </c>
      <c r="U52" t="s">
        <v>199</v>
      </c>
    </row>
    <row r="53" spans="1:21" x14ac:dyDescent="0.3">
      <c r="A53" vm="1">
        <v>46081</v>
      </c>
      <c r="B53" t="s">
        <v>670</v>
      </c>
      <c r="C53" t="s">
        <v>775</v>
      </c>
      <c r="D53" s="55">
        <v>-2871487.48</v>
      </c>
      <c r="E53" t="s">
        <v>673</v>
      </c>
      <c r="F53">
        <v>3116</v>
      </c>
      <c r="G53">
        <v>921.53</v>
      </c>
      <c r="H53" t="s">
        <v>145</v>
      </c>
      <c r="I53" t="s">
        <v>14</v>
      </c>
      <c r="J53" t="s">
        <v>137</v>
      </c>
      <c r="K53" t="s">
        <v>473</v>
      </c>
      <c r="L53" t="s">
        <v>138</v>
      </c>
      <c r="M53" vm="2">
        <v>0</v>
      </c>
      <c r="N53" t="s">
        <v>45</v>
      </c>
      <c r="O53" t="s">
        <v>494</v>
      </c>
      <c r="P53">
        <v>1</v>
      </c>
      <c r="Q53" t="s">
        <v>70</v>
      </c>
      <c r="R53">
        <v>1</v>
      </c>
      <c r="S53" s="8">
        <v>-2871487.48</v>
      </c>
      <c r="T53">
        <v>3116</v>
      </c>
      <c r="U53" t="s">
        <v>199</v>
      </c>
    </row>
    <row r="54" spans="1:21" x14ac:dyDescent="0.3">
      <c r="A54" vm="13">
        <v>46061</v>
      </c>
      <c r="B54" t="s">
        <v>1135</v>
      </c>
      <c r="C54" t="s">
        <v>1136</v>
      </c>
      <c r="D54" s="55">
        <v>-2850000</v>
      </c>
      <c r="E54" t="s">
        <v>1137</v>
      </c>
      <c r="F54">
        <v>1</v>
      </c>
      <c r="G54">
        <v>2850000</v>
      </c>
      <c r="H54" t="s">
        <v>511</v>
      </c>
      <c r="I54" t="s">
        <v>530</v>
      </c>
      <c r="J54" t="s">
        <v>137</v>
      </c>
      <c r="K54" t="s">
        <v>473</v>
      </c>
      <c r="L54" t="s">
        <v>156</v>
      </c>
      <c r="M54" vm="2">
        <v>0</v>
      </c>
      <c r="N54" t="s">
        <v>35</v>
      </c>
      <c r="O54" t="s">
        <v>494</v>
      </c>
      <c r="P54">
        <v>10</v>
      </c>
      <c r="Q54" t="s">
        <v>465</v>
      </c>
      <c r="R54">
        <v>1</v>
      </c>
      <c r="S54" s="8">
        <v>-2850000</v>
      </c>
      <c r="T54">
        <v>1</v>
      </c>
      <c r="U54" t="s">
        <v>199</v>
      </c>
    </row>
    <row r="55" spans="1:21" x14ac:dyDescent="0.3">
      <c r="A55" vm="1">
        <v>46081</v>
      </c>
      <c r="B55" t="s">
        <v>444</v>
      </c>
      <c r="C55" t="s">
        <v>563</v>
      </c>
      <c r="D55" s="55">
        <v>-2792560.3418999999</v>
      </c>
      <c r="E55" t="s">
        <v>193</v>
      </c>
      <c r="F55">
        <v>1</v>
      </c>
      <c r="G55">
        <v>2792560.3419335904</v>
      </c>
      <c r="H55" t="s">
        <v>480</v>
      </c>
      <c r="I55" t="s">
        <v>9</v>
      </c>
      <c r="J55" t="s">
        <v>137</v>
      </c>
      <c r="K55" vm="2">
        <v>0</v>
      </c>
      <c r="L55" vm="2">
        <v>0</v>
      </c>
      <c r="M55" vm="2">
        <v>0</v>
      </c>
      <c r="N55" t="s">
        <v>373</v>
      </c>
      <c r="O55" t="s">
        <v>492</v>
      </c>
      <c r="P55">
        <v>2</v>
      </c>
      <c r="Q55" t="s">
        <v>468</v>
      </c>
      <c r="R55">
        <v>1</v>
      </c>
      <c r="S55" s="8">
        <v>-2792560.3418999999</v>
      </c>
      <c r="T55">
        <v>1</v>
      </c>
      <c r="U55" t="s">
        <v>199</v>
      </c>
    </row>
    <row r="56" spans="1:21" x14ac:dyDescent="0.3">
      <c r="A56" vm="8">
        <v>46072</v>
      </c>
      <c r="B56" t="s">
        <v>914</v>
      </c>
      <c r="C56" t="s">
        <v>915</v>
      </c>
      <c r="D56" s="55">
        <v>-2727314</v>
      </c>
      <c r="E56" t="s">
        <v>916</v>
      </c>
      <c r="F56">
        <v>1</v>
      </c>
      <c r="G56">
        <v>2727314</v>
      </c>
      <c r="H56" t="s">
        <v>511</v>
      </c>
      <c r="I56" t="s">
        <v>17</v>
      </c>
      <c r="J56" t="s">
        <v>157</v>
      </c>
      <c r="K56" t="s">
        <v>473</v>
      </c>
      <c r="L56" t="s">
        <v>156</v>
      </c>
      <c r="M56" vm="2">
        <v>0</v>
      </c>
      <c r="N56" t="s">
        <v>35</v>
      </c>
      <c r="O56" t="s">
        <v>492</v>
      </c>
      <c r="P56">
        <v>10</v>
      </c>
      <c r="Q56" t="s">
        <v>465</v>
      </c>
      <c r="R56">
        <v>1</v>
      </c>
      <c r="S56" s="8">
        <v>-2727314</v>
      </c>
      <c r="T56">
        <v>1</v>
      </c>
      <c r="U56" t="s">
        <v>199</v>
      </c>
    </row>
    <row r="57" spans="1:21" x14ac:dyDescent="0.3">
      <c r="A57" vm="1">
        <v>46081</v>
      </c>
      <c r="B57" t="s">
        <v>444</v>
      </c>
      <c r="C57" t="s">
        <v>436</v>
      </c>
      <c r="D57" s="55">
        <v>-2652084.8821</v>
      </c>
      <c r="E57" t="s">
        <v>193</v>
      </c>
      <c r="F57">
        <v>1</v>
      </c>
      <c r="G57">
        <v>2652084.8820735896</v>
      </c>
      <c r="H57" t="s">
        <v>480</v>
      </c>
      <c r="I57" t="s">
        <v>9</v>
      </c>
      <c r="J57" t="s">
        <v>137</v>
      </c>
      <c r="K57" vm="2">
        <v>0</v>
      </c>
      <c r="L57" vm="2">
        <v>0</v>
      </c>
      <c r="M57" vm="2">
        <v>0</v>
      </c>
      <c r="N57" t="s">
        <v>373</v>
      </c>
      <c r="O57" t="s">
        <v>494</v>
      </c>
      <c r="P57">
        <v>2</v>
      </c>
      <c r="Q57" t="s">
        <v>468</v>
      </c>
      <c r="R57">
        <v>1</v>
      </c>
      <c r="S57" s="8">
        <v>-2652084.8821</v>
      </c>
      <c r="T57">
        <v>1</v>
      </c>
      <c r="U57" t="s">
        <v>199</v>
      </c>
    </row>
    <row r="58" spans="1:21" x14ac:dyDescent="0.3">
      <c r="A58" vm="1">
        <v>46081</v>
      </c>
      <c r="B58" t="s">
        <v>444</v>
      </c>
      <c r="C58" t="s">
        <v>577</v>
      </c>
      <c r="D58" s="55">
        <v>-2629398.3793000001</v>
      </c>
      <c r="E58" t="s">
        <v>173</v>
      </c>
      <c r="F58">
        <v>1</v>
      </c>
      <c r="G58">
        <v>2629398.37925359</v>
      </c>
      <c r="H58" t="s">
        <v>480</v>
      </c>
      <c r="I58" t="s">
        <v>9</v>
      </c>
      <c r="J58" t="s">
        <v>137</v>
      </c>
      <c r="K58" vm="2">
        <v>0</v>
      </c>
      <c r="L58" vm="2">
        <v>0</v>
      </c>
      <c r="M58" vm="2">
        <v>0</v>
      </c>
      <c r="N58" t="s">
        <v>353</v>
      </c>
      <c r="O58" t="s">
        <v>494</v>
      </c>
      <c r="P58">
        <v>7</v>
      </c>
      <c r="Q58" t="s">
        <v>471</v>
      </c>
      <c r="R58">
        <v>1</v>
      </c>
      <c r="S58" s="8">
        <v>-2629398.3793000001</v>
      </c>
      <c r="T58">
        <v>1</v>
      </c>
      <c r="U58" t="s">
        <v>199</v>
      </c>
    </row>
    <row r="59" spans="1:21" x14ac:dyDescent="0.3">
      <c r="A59" vm="1">
        <v>46081</v>
      </c>
      <c r="B59" t="s">
        <v>444</v>
      </c>
      <c r="C59" t="s">
        <v>434</v>
      </c>
      <c r="D59" s="55">
        <v>-2603553.3509999998</v>
      </c>
      <c r="E59" t="s">
        <v>164</v>
      </c>
      <c r="F59">
        <v>1</v>
      </c>
      <c r="G59">
        <v>2603553.3509735903</v>
      </c>
      <c r="H59" t="s">
        <v>480</v>
      </c>
      <c r="I59" t="s">
        <v>9</v>
      </c>
      <c r="J59" t="s">
        <v>137</v>
      </c>
      <c r="K59" vm="2">
        <v>0</v>
      </c>
      <c r="L59" vm="2">
        <v>0</v>
      </c>
      <c r="M59" vm="2">
        <v>0</v>
      </c>
      <c r="N59" t="s">
        <v>32</v>
      </c>
      <c r="O59" t="s">
        <v>492</v>
      </c>
      <c r="P59">
        <v>10</v>
      </c>
      <c r="Q59" t="s">
        <v>467</v>
      </c>
      <c r="R59">
        <v>1</v>
      </c>
      <c r="S59" s="8">
        <v>-2603553.3509999998</v>
      </c>
      <c r="T59">
        <v>1</v>
      </c>
      <c r="U59" t="s">
        <v>199</v>
      </c>
    </row>
    <row r="60" spans="1:21" x14ac:dyDescent="0.3">
      <c r="A60" vm="1">
        <v>46081</v>
      </c>
      <c r="B60" t="s">
        <v>444</v>
      </c>
      <c r="C60" t="s">
        <v>578</v>
      </c>
      <c r="D60" s="55">
        <v>-2599197.3316000002</v>
      </c>
      <c r="E60" t="s">
        <v>173</v>
      </c>
      <c r="F60">
        <v>1</v>
      </c>
      <c r="G60">
        <v>2599197.33155359</v>
      </c>
      <c r="H60" t="s">
        <v>480</v>
      </c>
      <c r="I60" t="s">
        <v>9</v>
      </c>
      <c r="J60" t="s">
        <v>137</v>
      </c>
      <c r="K60" vm="2">
        <v>0</v>
      </c>
      <c r="L60" vm="2">
        <v>0</v>
      </c>
      <c r="M60" vm="2">
        <v>0</v>
      </c>
      <c r="N60" t="s">
        <v>353</v>
      </c>
      <c r="O60" t="s">
        <v>494</v>
      </c>
      <c r="P60">
        <v>7</v>
      </c>
      <c r="Q60" t="s">
        <v>471</v>
      </c>
      <c r="R60">
        <v>1</v>
      </c>
      <c r="S60" s="8">
        <v>-2599197.3316000002</v>
      </c>
      <c r="T60">
        <v>1</v>
      </c>
      <c r="U60" t="s">
        <v>199</v>
      </c>
    </row>
    <row r="61" spans="1:21" x14ac:dyDescent="0.3">
      <c r="A61" vm="1">
        <v>46081</v>
      </c>
      <c r="B61" t="s">
        <v>444</v>
      </c>
      <c r="C61" t="s">
        <v>564</v>
      </c>
      <c r="D61" s="55">
        <v>-2416515.0120999999</v>
      </c>
      <c r="E61" t="s">
        <v>166</v>
      </c>
      <c r="F61">
        <v>1</v>
      </c>
      <c r="G61">
        <v>2416515.0121335899</v>
      </c>
      <c r="H61" t="s">
        <v>480</v>
      </c>
      <c r="I61" t="s">
        <v>9</v>
      </c>
      <c r="J61" t="s">
        <v>137</v>
      </c>
      <c r="K61" vm="2">
        <v>0</v>
      </c>
      <c r="L61" vm="2">
        <v>0</v>
      </c>
      <c r="M61" vm="2">
        <v>0</v>
      </c>
      <c r="N61" t="s">
        <v>379</v>
      </c>
      <c r="O61" t="s">
        <v>494</v>
      </c>
      <c r="P61">
        <v>10</v>
      </c>
      <c r="Q61" t="s">
        <v>467</v>
      </c>
      <c r="R61">
        <v>1</v>
      </c>
      <c r="S61" s="8">
        <v>-2416515.0120999999</v>
      </c>
      <c r="T61">
        <v>1</v>
      </c>
      <c r="U61" t="s">
        <v>199</v>
      </c>
    </row>
    <row r="62" spans="1:21" x14ac:dyDescent="0.3">
      <c r="A62" vm="1">
        <v>46081</v>
      </c>
      <c r="B62" t="s">
        <v>444</v>
      </c>
      <c r="C62" t="s">
        <v>420</v>
      </c>
      <c r="D62" s="55">
        <v>-2394868.4076999999</v>
      </c>
      <c r="E62" t="s">
        <v>13</v>
      </c>
      <c r="F62">
        <v>1</v>
      </c>
      <c r="G62">
        <v>2394868.4077335899</v>
      </c>
      <c r="H62" t="s">
        <v>480</v>
      </c>
      <c r="I62" t="s">
        <v>9</v>
      </c>
      <c r="J62" t="s">
        <v>137</v>
      </c>
      <c r="K62" vm="2">
        <v>0</v>
      </c>
      <c r="L62" vm="2">
        <v>0</v>
      </c>
      <c r="M62" vm="2">
        <v>0</v>
      </c>
      <c r="N62" t="s">
        <v>338</v>
      </c>
      <c r="O62" t="s">
        <v>494</v>
      </c>
      <c r="P62">
        <v>5</v>
      </c>
      <c r="Q62" t="s">
        <v>466</v>
      </c>
      <c r="R62">
        <v>1</v>
      </c>
      <c r="S62" s="8">
        <v>-2394868.4076999999</v>
      </c>
      <c r="T62">
        <v>1</v>
      </c>
      <c r="U62" t="s">
        <v>199</v>
      </c>
    </row>
    <row r="63" spans="1:21" x14ac:dyDescent="0.3">
      <c r="A63" vm="1">
        <v>46081</v>
      </c>
      <c r="B63" t="s">
        <v>444</v>
      </c>
      <c r="C63" t="s">
        <v>567</v>
      </c>
      <c r="D63" s="55">
        <v>-2366793.4295999999</v>
      </c>
      <c r="E63" t="s">
        <v>193</v>
      </c>
      <c r="F63">
        <v>1</v>
      </c>
      <c r="G63">
        <v>2366793.4296135898</v>
      </c>
      <c r="H63" t="s">
        <v>480</v>
      </c>
      <c r="I63" t="s">
        <v>9</v>
      </c>
      <c r="J63" t="s">
        <v>137</v>
      </c>
      <c r="K63" vm="2">
        <v>0</v>
      </c>
      <c r="L63" vm="2">
        <v>0</v>
      </c>
      <c r="M63" vm="2">
        <v>0</v>
      </c>
      <c r="N63" t="s">
        <v>373</v>
      </c>
      <c r="O63" t="s">
        <v>494</v>
      </c>
      <c r="P63">
        <v>2</v>
      </c>
      <c r="Q63" t="s">
        <v>468</v>
      </c>
      <c r="R63">
        <v>1</v>
      </c>
      <c r="S63" s="8">
        <v>-2366793.4295999999</v>
      </c>
      <c r="T63">
        <v>1</v>
      </c>
      <c r="U63" t="s">
        <v>199</v>
      </c>
    </row>
    <row r="64" spans="1:21" x14ac:dyDescent="0.3">
      <c r="A64" vm="6">
        <v>46063</v>
      </c>
      <c r="B64" t="s">
        <v>1025</v>
      </c>
      <c r="C64" t="s">
        <v>1026</v>
      </c>
      <c r="D64" s="55">
        <v>-2359500</v>
      </c>
      <c r="E64" t="s">
        <v>1027</v>
      </c>
      <c r="F64">
        <v>4</v>
      </c>
      <c r="G64">
        <v>390000</v>
      </c>
      <c r="H64" t="s">
        <v>511</v>
      </c>
      <c r="I64" t="s">
        <v>10</v>
      </c>
      <c r="J64" t="s">
        <v>137</v>
      </c>
      <c r="K64" t="s">
        <v>473</v>
      </c>
      <c r="L64" t="s">
        <v>156</v>
      </c>
      <c r="M64" vm="2">
        <v>0</v>
      </c>
      <c r="N64" t="s">
        <v>39</v>
      </c>
      <c r="O64" t="s">
        <v>492</v>
      </c>
      <c r="P64">
        <v>1</v>
      </c>
      <c r="Q64" t="s">
        <v>50</v>
      </c>
      <c r="R64">
        <v>1</v>
      </c>
      <c r="S64" s="8">
        <v>-2359500</v>
      </c>
      <c r="T64">
        <v>4</v>
      </c>
      <c r="U64" t="s">
        <v>199</v>
      </c>
    </row>
    <row r="65" spans="1:21" x14ac:dyDescent="0.3">
      <c r="A65" vm="6">
        <v>46063</v>
      </c>
      <c r="B65" t="s">
        <v>1088</v>
      </c>
      <c r="C65" t="s">
        <v>1089</v>
      </c>
      <c r="D65" s="55">
        <v>-2348640.37</v>
      </c>
      <c r="E65" t="s">
        <v>1090</v>
      </c>
      <c r="F65">
        <v>70</v>
      </c>
      <c r="G65">
        <v>27728.93</v>
      </c>
      <c r="H65" t="s">
        <v>511</v>
      </c>
      <c r="I65" t="s">
        <v>17</v>
      </c>
      <c r="J65" t="s">
        <v>157</v>
      </c>
      <c r="K65" t="s">
        <v>473</v>
      </c>
      <c r="L65" t="s">
        <v>156</v>
      </c>
      <c r="M65" vm="2">
        <v>0</v>
      </c>
      <c r="N65" t="s">
        <v>83</v>
      </c>
      <c r="O65" t="s">
        <v>494</v>
      </c>
      <c r="P65">
        <v>1</v>
      </c>
      <c r="Q65" t="s">
        <v>66</v>
      </c>
      <c r="R65">
        <v>1</v>
      </c>
      <c r="S65" s="8">
        <v>-2348640.37</v>
      </c>
      <c r="T65">
        <v>70</v>
      </c>
      <c r="U65" t="s">
        <v>199</v>
      </c>
    </row>
    <row r="66" spans="1:21" x14ac:dyDescent="0.3">
      <c r="A66" vm="1">
        <v>46081</v>
      </c>
      <c r="B66" t="s">
        <v>444</v>
      </c>
      <c r="C66" t="s">
        <v>561</v>
      </c>
      <c r="D66" s="55">
        <v>-2339355.3379000002</v>
      </c>
      <c r="E66" t="s">
        <v>193</v>
      </c>
      <c r="F66">
        <v>1</v>
      </c>
      <c r="G66">
        <v>2339355.3378735897</v>
      </c>
      <c r="H66" t="s">
        <v>480</v>
      </c>
      <c r="I66" t="s">
        <v>9</v>
      </c>
      <c r="J66" t="s">
        <v>137</v>
      </c>
      <c r="K66" vm="2">
        <v>0</v>
      </c>
      <c r="L66" vm="2">
        <v>0</v>
      </c>
      <c r="M66" vm="2">
        <v>0</v>
      </c>
      <c r="N66" t="s">
        <v>373</v>
      </c>
      <c r="O66" t="s">
        <v>492</v>
      </c>
      <c r="P66">
        <v>2</v>
      </c>
      <c r="Q66" t="s">
        <v>468</v>
      </c>
      <c r="R66">
        <v>1</v>
      </c>
      <c r="S66">
        <v>-2339355.3379000002</v>
      </c>
      <c r="T66">
        <v>1</v>
      </c>
      <c r="U66" t="s">
        <v>199</v>
      </c>
    </row>
    <row r="67" spans="1:21" x14ac:dyDescent="0.3">
      <c r="A67" vm="1">
        <v>46081</v>
      </c>
      <c r="B67" t="s">
        <v>444</v>
      </c>
      <c r="C67" t="s">
        <v>559</v>
      </c>
      <c r="D67" s="55">
        <v>-2318520.1834999998</v>
      </c>
      <c r="E67" t="s">
        <v>193</v>
      </c>
      <c r="F67">
        <v>1</v>
      </c>
      <c r="G67">
        <v>2318520.1834535897</v>
      </c>
      <c r="H67" t="s">
        <v>480</v>
      </c>
      <c r="I67" t="s">
        <v>9</v>
      </c>
      <c r="J67" t="s">
        <v>137</v>
      </c>
      <c r="K67" vm="2">
        <v>0</v>
      </c>
      <c r="L67" vm="2">
        <v>0</v>
      </c>
      <c r="M67" vm="2">
        <v>0</v>
      </c>
      <c r="N67" t="s">
        <v>373</v>
      </c>
      <c r="O67" t="s">
        <v>492</v>
      </c>
      <c r="P67">
        <v>2</v>
      </c>
      <c r="Q67" t="s">
        <v>468</v>
      </c>
      <c r="R67">
        <v>1</v>
      </c>
      <c r="S67">
        <v>-2318520.1834999998</v>
      </c>
      <c r="T67">
        <v>1</v>
      </c>
      <c r="U67" t="s">
        <v>199</v>
      </c>
    </row>
    <row r="68" spans="1:21" x14ac:dyDescent="0.3">
      <c r="A68" vm="1">
        <v>46081</v>
      </c>
      <c r="B68" t="s">
        <v>444</v>
      </c>
      <c r="C68" t="s">
        <v>576</v>
      </c>
      <c r="D68" s="55">
        <v>-2316608.0606999998</v>
      </c>
      <c r="E68" t="s">
        <v>173</v>
      </c>
      <c r="F68">
        <v>1</v>
      </c>
      <c r="G68">
        <v>2316608.0607135901</v>
      </c>
      <c r="H68" t="s">
        <v>480</v>
      </c>
      <c r="I68" t="s">
        <v>9</v>
      </c>
      <c r="J68" t="s">
        <v>137</v>
      </c>
      <c r="K68" vm="2">
        <v>0</v>
      </c>
      <c r="L68" vm="2">
        <v>0</v>
      </c>
      <c r="M68" vm="2">
        <v>0</v>
      </c>
      <c r="N68" t="s">
        <v>353</v>
      </c>
      <c r="O68" t="s">
        <v>494</v>
      </c>
      <c r="P68">
        <v>7</v>
      </c>
      <c r="Q68" t="s">
        <v>471</v>
      </c>
      <c r="R68">
        <v>1</v>
      </c>
      <c r="S68">
        <v>-2316608.0606999998</v>
      </c>
      <c r="T68">
        <v>1</v>
      </c>
      <c r="U68" t="s">
        <v>199</v>
      </c>
    </row>
    <row r="69" spans="1:21" x14ac:dyDescent="0.3">
      <c r="A69" vm="1">
        <v>46081</v>
      </c>
      <c r="B69" t="s">
        <v>444</v>
      </c>
      <c r="C69" t="s">
        <v>575</v>
      </c>
      <c r="D69" s="55">
        <v>-2289443.1682000002</v>
      </c>
      <c r="E69" t="s">
        <v>68</v>
      </c>
      <c r="F69">
        <v>1</v>
      </c>
      <c r="G69">
        <v>2289443.1681935894</v>
      </c>
      <c r="H69" t="s">
        <v>480</v>
      </c>
      <c r="I69" t="s">
        <v>9</v>
      </c>
      <c r="J69" t="s">
        <v>137</v>
      </c>
      <c r="K69" vm="2">
        <v>0</v>
      </c>
      <c r="L69" vm="2">
        <v>0</v>
      </c>
      <c r="M69" vm="2">
        <v>0</v>
      </c>
      <c r="N69" t="s">
        <v>40</v>
      </c>
      <c r="O69" t="s">
        <v>494</v>
      </c>
      <c r="P69">
        <v>1</v>
      </c>
      <c r="Q69" t="s">
        <v>68</v>
      </c>
      <c r="R69">
        <v>1</v>
      </c>
      <c r="S69">
        <v>-2289443.1682000002</v>
      </c>
      <c r="T69">
        <v>1</v>
      </c>
      <c r="U69" t="s">
        <v>199</v>
      </c>
    </row>
    <row r="70" spans="1:21" x14ac:dyDescent="0.3">
      <c r="A70" vm="1">
        <v>46081</v>
      </c>
      <c r="B70" t="s">
        <v>444</v>
      </c>
      <c r="C70" t="s">
        <v>554</v>
      </c>
      <c r="D70" s="55">
        <v>-2242802.4731999999</v>
      </c>
      <c r="E70" t="s">
        <v>72</v>
      </c>
      <c r="F70">
        <v>1</v>
      </c>
      <c r="G70">
        <v>2242802.4731535898</v>
      </c>
      <c r="H70" t="s">
        <v>480</v>
      </c>
      <c r="I70" t="s">
        <v>9</v>
      </c>
      <c r="J70" t="s">
        <v>137</v>
      </c>
      <c r="K70" vm="2">
        <v>0</v>
      </c>
      <c r="L70" vm="2">
        <v>0</v>
      </c>
      <c r="M70" vm="2">
        <v>0</v>
      </c>
      <c r="N70" t="s">
        <v>43</v>
      </c>
      <c r="O70" t="s">
        <v>494</v>
      </c>
      <c r="P70">
        <v>1</v>
      </c>
      <c r="Q70" t="s">
        <v>72</v>
      </c>
      <c r="R70">
        <v>1</v>
      </c>
      <c r="S70">
        <v>-2242802.4731999999</v>
      </c>
      <c r="T70">
        <v>1</v>
      </c>
      <c r="U70" t="s">
        <v>199</v>
      </c>
    </row>
    <row r="71" spans="1:21" x14ac:dyDescent="0.3">
      <c r="A71" vm="5">
        <v>46055</v>
      </c>
      <c r="B71" t="s">
        <v>823</v>
      </c>
      <c r="C71" t="s">
        <v>826</v>
      </c>
      <c r="D71" s="55">
        <v>-2212671.46</v>
      </c>
      <c r="E71" t="s">
        <v>827</v>
      </c>
      <c r="F71">
        <v>1</v>
      </c>
      <c r="G71">
        <v>1828654.1</v>
      </c>
      <c r="H71" t="s">
        <v>511</v>
      </c>
      <c r="I71" t="s">
        <v>10</v>
      </c>
      <c r="J71" t="s">
        <v>137</v>
      </c>
      <c r="K71" t="s">
        <v>513</v>
      </c>
      <c r="L71" t="s">
        <v>156</v>
      </c>
      <c r="M71" vm="2">
        <v>0</v>
      </c>
      <c r="N71" t="s">
        <v>35</v>
      </c>
      <c r="O71" t="s">
        <v>494</v>
      </c>
      <c r="P71">
        <v>10</v>
      </c>
      <c r="Q71" t="s">
        <v>465</v>
      </c>
      <c r="R71">
        <v>1</v>
      </c>
      <c r="S71">
        <v>-2212671.46</v>
      </c>
      <c r="T71">
        <v>1</v>
      </c>
      <c r="U71" t="s">
        <v>199</v>
      </c>
    </row>
    <row r="72" spans="1:21" x14ac:dyDescent="0.3">
      <c r="A72" vm="1">
        <v>46081</v>
      </c>
      <c r="B72" t="s">
        <v>444</v>
      </c>
      <c r="C72" t="s">
        <v>409</v>
      </c>
      <c r="D72" s="55">
        <v>-2197552.3445000001</v>
      </c>
      <c r="E72" t="s">
        <v>179</v>
      </c>
      <c r="F72">
        <v>1</v>
      </c>
      <c r="G72">
        <v>2197552.3445335897</v>
      </c>
      <c r="H72" t="s">
        <v>480</v>
      </c>
      <c r="I72" t="s">
        <v>9</v>
      </c>
      <c r="J72" t="s">
        <v>137</v>
      </c>
      <c r="K72" vm="2">
        <v>0</v>
      </c>
      <c r="L72" vm="2">
        <v>0</v>
      </c>
      <c r="M72" vm="2">
        <v>0</v>
      </c>
      <c r="N72" t="s">
        <v>360</v>
      </c>
      <c r="O72" t="s">
        <v>494</v>
      </c>
      <c r="P72">
        <v>10</v>
      </c>
      <c r="Q72" t="s">
        <v>467</v>
      </c>
      <c r="R72">
        <v>1</v>
      </c>
      <c r="S72">
        <v>-2197552.3445000001</v>
      </c>
      <c r="T72">
        <v>1</v>
      </c>
      <c r="U72" t="s">
        <v>199</v>
      </c>
    </row>
    <row r="73" spans="1:21" x14ac:dyDescent="0.3">
      <c r="A73" vm="1">
        <v>46081</v>
      </c>
      <c r="B73" t="s">
        <v>444</v>
      </c>
      <c r="C73" t="s">
        <v>417</v>
      </c>
      <c r="D73" s="55">
        <v>-2184449.2204</v>
      </c>
      <c r="E73" t="s">
        <v>183</v>
      </c>
      <c r="F73">
        <v>1</v>
      </c>
      <c r="G73">
        <v>2184449.22043359</v>
      </c>
      <c r="H73" t="s">
        <v>480</v>
      </c>
      <c r="I73" t="s">
        <v>9</v>
      </c>
      <c r="J73" t="s">
        <v>137</v>
      </c>
      <c r="K73" vm="2">
        <v>0</v>
      </c>
      <c r="L73" vm="2">
        <v>0</v>
      </c>
      <c r="M73" vm="2">
        <v>0</v>
      </c>
      <c r="N73" t="s">
        <v>396</v>
      </c>
      <c r="O73" t="s">
        <v>492</v>
      </c>
      <c r="P73">
        <v>10</v>
      </c>
      <c r="Q73" t="s">
        <v>467</v>
      </c>
      <c r="R73">
        <v>1</v>
      </c>
      <c r="S73">
        <v>-2184449.2204</v>
      </c>
      <c r="T73">
        <v>1</v>
      </c>
      <c r="U73" t="s">
        <v>199</v>
      </c>
    </row>
    <row r="74" spans="1:21" x14ac:dyDescent="0.3">
      <c r="A74" vm="1">
        <v>46081</v>
      </c>
      <c r="B74" t="s">
        <v>444</v>
      </c>
      <c r="C74" t="s">
        <v>542</v>
      </c>
      <c r="D74" s="55">
        <v>-2183724.4663</v>
      </c>
      <c r="E74" t="s">
        <v>68</v>
      </c>
      <c r="F74">
        <v>1</v>
      </c>
      <c r="G74">
        <v>2183724.4663335895</v>
      </c>
      <c r="H74" t="s">
        <v>480</v>
      </c>
      <c r="I74" t="s">
        <v>9</v>
      </c>
      <c r="J74" t="s">
        <v>137</v>
      </c>
      <c r="K74" vm="2">
        <v>0</v>
      </c>
      <c r="L74" vm="2">
        <v>0</v>
      </c>
      <c r="M74" vm="2">
        <v>0</v>
      </c>
      <c r="N74" t="s">
        <v>40</v>
      </c>
      <c r="O74" t="s">
        <v>494</v>
      </c>
      <c r="P74">
        <v>1</v>
      </c>
      <c r="Q74" t="s">
        <v>68</v>
      </c>
      <c r="R74">
        <v>1</v>
      </c>
      <c r="S74">
        <v>-2183724.4663</v>
      </c>
      <c r="T74">
        <v>1</v>
      </c>
      <c r="U74" t="s">
        <v>199</v>
      </c>
    </row>
    <row r="75" spans="1:21" x14ac:dyDescent="0.3">
      <c r="A75" vm="1">
        <v>46081</v>
      </c>
      <c r="B75" t="s">
        <v>444</v>
      </c>
      <c r="C75" t="s">
        <v>418</v>
      </c>
      <c r="D75" s="55">
        <v>-2171482.7349999999</v>
      </c>
      <c r="E75" t="s">
        <v>193</v>
      </c>
      <c r="F75">
        <v>1</v>
      </c>
      <c r="G75">
        <v>2171482.7349535897</v>
      </c>
      <c r="H75" t="s">
        <v>480</v>
      </c>
      <c r="I75" t="s">
        <v>9</v>
      </c>
      <c r="J75" t="s">
        <v>137</v>
      </c>
      <c r="K75" vm="2">
        <v>0</v>
      </c>
      <c r="L75" vm="2">
        <v>0</v>
      </c>
      <c r="M75" vm="2">
        <v>0</v>
      </c>
      <c r="N75" t="s">
        <v>373</v>
      </c>
      <c r="O75" t="s">
        <v>494</v>
      </c>
      <c r="P75">
        <v>2</v>
      </c>
      <c r="Q75" t="s">
        <v>468</v>
      </c>
      <c r="R75">
        <v>1</v>
      </c>
      <c r="S75">
        <v>-2171482.7349999999</v>
      </c>
      <c r="T75">
        <v>1</v>
      </c>
      <c r="U75" t="s">
        <v>199</v>
      </c>
    </row>
    <row r="76" spans="1:21" x14ac:dyDescent="0.3">
      <c r="A76" vm="1">
        <v>46081</v>
      </c>
      <c r="B76" t="s">
        <v>444</v>
      </c>
      <c r="C76" t="s">
        <v>570</v>
      </c>
      <c r="D76" s="55">
        <v>-2164958.4656000002</v>
      </c>
      <c r="E76" t="s">
        <v>50</v>
      </c>
      <c r="F76">
        <v>1</v>
      </c>
      <c r="G76">
        <v>2164958.4655535896</v>
      </c>
      <c r="H76" t="s">
        <v>480</v>
      </c>
      <c r="I76" t="s">
        <v>9</v>
      </c>
      <c r="J76" t="s">
        <v>137</v>
      </c>
      <c r="K76" vm="2">
        <v>0</v>
      </c>
      <c r="L76" vm="2">
        <v>0</v>
      </c>
      <c r="M76" vm="2">
        <v>0</v>
      </c>
      <c r="N76" t="s">
        <v>39</v>
      </c>
      <c r="O76" t="s">
        <v>494</v>
      </c>
      <c r="P76">
        <v>1</v>
      </c>
      <c r="Q76" t="s">
        <v>50</v>
      </c>
      <c r="R76">
        <v>1</v>
      </c>
      <c r="S76">
        <v>-2164958.4656000002</v>
      </c>
      <c r="T76">
        <v>1</v>
      </c>
      <c r="U76" t="s">
        <v>199</v>
      </c>
    </row>
    <row r="77" spans="1:21" x14ac:dyDescent="0.3">
      <c r="A77" vm="1">
        <v>46081</v>
      </c>
      <c r="B77" t="s">
        <v>444</v>
      </c>
      <c r="C77" t="s">
        <v>573</v>
      </c>
      <c r="D77" s="55">
        <v>-2153887.4709000001</v>
      </c>
      <c r="E77" t="s">
        <v>68</v>
      </c>
      <c r="F77">
        <v>1</v>
      </c>
      <c r="G77">
        <v>2153887.4708735896</v>
      </c>
      <c r="H77" t="s">
        <v>480</v>
      </c>
      <c r="I77" t="s">
        <v>9</v>
      </c>
      <c r="J77" t="s">
        <v>137</v>
      </c>
      <c r="K77" vm="2">
        <v>0</v>
      </c>
      <c r="L77" vm="2">
        <v>0</v>
      </c>
      <c r="M77" vm="2">
        <v>0</v>
      </c>
      <c r="N77" t="s">
        <v>40</v>
      </c>
      <c r="O77" t="s">
        <v>494</v>
      </c>
      <c r="P77">
        <v>1</v>
      </c>
      <c r="Q77" t="s">
        <v>68</v>
      </c>
      <c r="R77">
        <v>1</v>
      </c>
      <c r="S77">
        <v>-2153887.4709000001</v>
      </c>
      <c r="T77">
        <v>1</v>
      </c>
      <c r="U77" t="s">
        <v>199</v>
      </c>
    </row>
    <row r="78" spans="1:21" x14ac:dyDescent="0.3">
      <c r="A78" vm="1">
        <v>46081</v>
      </c>
      <c r="B78" t="s">
        <v>444</v>
      </c>
      <c r="C78" t="s">
        <v>406</v>
      </c>
      <c r="D78" s="55">
        <v>-2140538.3980999999</v>
      </c>
      <c r="E78" t="s">
        <v>193</v>
      </c>
      <c r="F78">
        <v>1</v>
      </c>
      <c r="G78">
        <v>2140538.3981135902</v>
      </c>
      <c r="H78" t="s">
        <v>480</v>
      </c>
      <c r="I78" t="s">
        <v>9</v>
      </c>
      <c r="J78" t="s">
        <v>137</v>
      </c>
      <c r="K78" vm="2">
        <v>0</v>
      </c>
      <c r="L78" vm="2">
        <v>0</v>
      </c>
      <c r="M78" vm="2">
        <v>0</v>
      </c>
      <c r="N78" t="s">
        <v>373</v>
      </c>
      <c r="O78" t="s">
        <v>494</v>
      </c>
      <c r="P78">
        <v>2</v>
      </c>
      <c r="Q78" t="s">
        <v>468</v>
      </c>
      <c r="R78">
        <v>1</v>
      </c>
      <c r="S78">
        <v>-2140538.3980999999</v>
      </c>
      <c r="T78">
        <v>1</v>
      </c>
      <c r="U78" t="s">
        <v>199</v>
      </c>
    </row>
    <row r="79" spans="1:21" x14ac:dyDescent="0.3">
      <c r="A79" vm="1">
        <v>46081</v>
      </c>
      <c r="B79" t="s">
        <v>444</v>
      </c>
      <c r="C79" t="s">
        <v>407</v>
      </c>
      <c r="D79" s="55">
        <v>-2081874.696</v>
      </c>
      <c r="E79" t="s">
        <v>168</v>
      </c>
      <c r="F79">
        <v>1</v>
      </c>
      <c r="G79">
        <v>2081874.6959735896</v>
      </c>
      <c r="H79" t="s">
        <v>480</v>
      </c>
      <c r="I79" t="s">
        <v>9</v>
      </c>
      <c r="J79" t="s">
        <v>137</v>
      </c>
      <c r="K79" vm="2">
        <v>0</v>
      </c>
      <c r="L79" vm="2">
        <v>0</v>
      </c>
      <c r="M79" vm="2">
        <v>0</v>
      </c>
      <c r="N79" t="s">
        <v>332</v>
      </c>
      <c r="O79" t="s">
        <v>492</v>
      </c>
      <c r="P79">
        <v>6</v>
      </c>
      <c r="Q79" t="s">
        <v>469</v>
      </c>
      <c r="R79">
        <v>1</v>
      </c>
      <c r="S79">
        <v>-2081874.696</v>
      </c>
      <c r="T79">
        <v>1</v>
      </c>
      <c r="U79" t="s">
        <v>199</v>
      </c>
    </row>
    <row r="80" spans="1:21" x14ac:dyDescent="0.3">
      <c r="A80" vm="1">
        <v>46081</v>
      </c>
      <c r="B80" t="s">
        <v>444</v>
      </c>
      <c r="C80" t="s">
        <v>758</v>
      </c>
      <c r="D80" s="55">
        <v>-2057254.3633000001</v>
      </c>
      <c r="E80" t="s">
        <v>193</v>
      </c>
      <c r="F80">
        <v>1</v>
      </c>
      <c r="G80">
        <v>2057254.3633335901</v>
      </c>
      <c r="H80" t="s">
        <v>480</v>
      </c>
      <c r="I80" t="s">
        <v>9</v>
      </c>
      <c r="J80" t="s">
        <v>137</v>
      </c>
      <c r="K80" vm="2">
        <v>0</v>
      </c>
      <c r="L80" vm="2">
        <v>0</v>
      </c>
      <c r="M80" vm="2">
        <v>0</v>
      </c>
      <c r="N80" t="s">
        <v>373</v>
      </c>
      <c r="O80" t="s">
        <v>494</v>
      </c>
      <c r="P80">
        <v>2</v>
      </c>
      <c r="Q80" t="s">
        <v>468</v>
      </c>
      <c r="R80">
        <v>1</v>
      </c>
      <c r="S80">
        <v>-2057254.3633000001</v>
      </c>
      <c r="T80">
        <v>1</v>
      </c>
      <c r="U80" t="s">
        <v>199</v>
      </c>
    </row>
    <row r="81" spans="1:21" x14ac:dyDescent="0.3">
      <c r="A81" vm="1">
        <v>46081</v>
      </c>
      <c r="B81" t="s">
        <v>444</v>
      </c>
      <c r="C81" t="s">
        <v>421</v>
      </c>
      <c r="D81" s="55">
        <v>-2056682.6845</v>
      </c>
      <c r="E81" t="s">
        <v>173</v>
      </c>
      <c r="F81">
        <v>1</v>
      </c>
      <c r="G81">
        <v>2056682.6844535896</v>
      </c>
      <c r="H81" t="s">
        <v>480</v>
      </c>
      <c r="I81" t="s">
        <v>9</v>
      </c>
      <c r="J81" t="s">
        <v>137</v>
      </c>
      <c r="K81" vm="2">
        <v>0</v>
      </c>
      <c r="L81" vm="2">
        <v>0</v>
      </c>
      <c r="M81" vm="2">
        <v>0</v>
      </c>
      <c r="N81" t="s">
        <v>353</v>
      </c>
      <c r="O81" t="s">
        <v>494</v>
      </c>
      <c r="P81">
        <v>7</v>
      </c>
      <c r="Q81" t="s">
        <v>471</v>
      </c>
      <c r="R81">
        <v>1</v>
      </c>
      <c r="S81">
        <v>-2056682.6845</v>
      </c>
      <c r="T81">
        <v>1</v>
      </c>
      <c r="U81" t="s">
        <v>199</v>
      </c>
    </row>
    <row r="82" spans="1:21" x14ac:dyDescent="0.3">
      <c r="A82" vm="1">
        <v>46081</v>
      </c>
      <c r="B82" t="s">
        <v>444</v>
      </c>
      <c r="C82" t="s">
        <v>552</v>
      </c>
      <c r="D82" s="55">
        <v>-2041933.4742999999</v>
      </c>
      <c r="E82" t="s">
        <v>164</v>
      </c>
      <c r="F82">
        <v>1</v>
      </c>
      <c r="G82">
        <v>2041933.4743135895</v>
      </c>
      <c r="H82" t="s">
        <v>480</v>
      </c>
      <c r="I82" t="s">
        <v>9</v>
      </c>
      <c r="J82" t="s">
        <v>137</v>
      </c>
      <c r="K82" vm="2">
        <v>0</v>
      </c>
      <c r="L82" vm="2">
        <v>0</v>
      </c>
      <c r="M82" vm="2">
        <v>0</v>
      </c>
      <c r="N82" t="s">
        <v>32</v>
      </c>
      <c r="O82" t="s">
        <v>494</v>
      </c>
      <c r="P82">
        <v>10</v>
      </c>
      <c r="Q82" t="s">
        <v>467</v>
      </c>
      <c r="R82">
        <v>1</v>
      </c>
      <c r="S82">
        <v>-2041933.4742999999</v>
      </c>
      <c r="T82">
        <v>1</v>
      </c>
      <c r="U82" t="s">
        <v>199</v>
      </c>
    </row>
    <row r="83" spans="1:21" x14ac:dyDescent="0.3">
      <c r="A83" vm="1">
        <v>46081</v>
      </c>
      <c r="B83" t="s">
        <v>444</v>
      </c>
      <c r="C83" t="s">
        <v>415</v>
      </c>
      <c r="D83" s="55">
        <v>-2029818.9594000001</v>
      </c>
      <c r="E83" t="s">
        <v>193</v>
      </c>
      <c r="F83">
        <v>1</v>
      </c>
      <c r="G83">
        <v>2029818.9593535899</v>
      </c>
      <c r="H83" t="s">
        <v>480</v>
      </c>
      <c r="I83" t="s">
        <v>9</v>
      </c>
      <c r="J83" t="s">
        <v>137</v>
      </c>
      <c r="K83" vm="2">
        <v>0</v>
      </c>
      <c r="L83" vm="2">
        <v>0</v>
      </c>
      <c r="M83" vm="2">
        <v>0</v>
      </c>
      <c r="N83" t="s">
        <v>373</v>
      </c>
      <c r="O83" t="s">
        <v>494</v>
      </c>
      <c r="P83">
        <v>2</v>
      </c>
      <c r="Q83" t="s">
        <v>468</v>
      </c>
      <c r="R83">
        <v>1</v>
      </c>
      <c r="S83">
        <v>-2029818.9594000001</v>
      </c>
      <c r="T83">
        <v>1</v>
      </c>
      <c r="U83" t="s">
        <v>199</v>
      </c>
    </row>
    <row r="84" spans="1:21" x14ac:dyDescent="0.3">
      <c r="A84" vm="1">
        <v>46081</v>
      </c>
      <c r="B84" t="s">
        <v>444</v>
      </c>
      <c r="C84" t="s">
        <v>481</v>
      </c>
      <c r="D84" s="55">
        <v>-2000000</v>
      </c>
      <c r="E84" t="s">
        <v>191</v>
      </c>
      <c r="F84">
        <v>1</v>
      </c>
      <c r="G84">
        <v>2000000</v>
      </c>
      <c r="H84" t="s">
        <v>480</v>
      </c>
      <c r="I84" t="s">
        <v>9</v>
      </c>
      <c r="J84" t="s">
        <v>137</v>
      </c>
      <c r="K84" vm="2">
        <v>0</v>
      </c>
      <c r="L84" vm="2">
        <v>0</v>
      </c>
      <c r="M84" vm="2">
        <v>0</v>
      </c>
      <c r="N84" t="s">
        <v>376</v>
      </c>
      <c r="O84" t="s">
        <v>494</v>
      </c>
      <c r="P84">
        <v>2</v>
      </c>
      <c r="Q84" t="s">
        <v>500</v>
      </c>
      <c r="R84">
        <v>1</v>
      </c>
      <c r="S84">
        <v>-2000000</v>
      </c>
      <c r="T84">
        <v>1</v>
      </c>
      <c r="U84" t="s">
        <v>199</v>
      </c>
    </row>
    <row r="85" spans="1:21" x14ac:dyDescent="0.3">
      <c r="A85" vm="1">
        <v>46081</v>
      </c>
      <c r="B85" t="s">
        <v>444</v>
      </c>
      <c r="C85" t="s">
        <v>482</v>
      </c>
      <c r="D85" s="55">
        <v>-2000000</v>
      </c>
      <c r="E85" t="s">
        <v>191</v>
      </c>
      <c r="F85">
        <v>1</v>
      </c>
      <c r="G85">
        <v>2000000</v>
      </c>
      <c r="H85" t="s">
        <v>480</v>
      </c>
      <c r="I85" t="s">
        <v>9</v>
      </c>
      <c r="J85" t="s">
        <v>137</v>
      </c>
      <c r="K85" vm="2">
        <v>0</v>
      </c>
      <c r="L85" vm="2">
        <v>0</v>
      </c>
      <c r="M85" vm="2">
        <v>0</v>
      </c>
      <c r="N85" t="s">
        <v>376</v>
      </c>
      <c r="O85" t="s">
        <v>494</v>
      </c>
      <c r="P85">
        <v>2</v>
      </c>
      <c r="Q85" t="s">
        <v>500</v>
      </c>
      <c r="R85">
        <v>1</v>
      </c>
      <c r="S85">
        <v>-2000000</v>
      </c>
      <c r="T85">
        <v>1</v>
      </c>
      <c r="U85" t="s">
        <v>199</v>
      </c>
    </row>
    <row r="86" spans="1:21" x14ac:dyDescent="0.3">
      <c r="A86" vm="1">
        <v>46081</v>
      </c>
      <c r="B86" t="s">
        <v>444</v>
      </c>
      <c r="C86" t="s">
        <v>541</v>
      </c>
      <c r="D86" s="55">
        <v>-1992393.3816</v>
      </c>
      <c r="E86" t="s">
        <v>179</v>
      </c>
      <c r="F86">
        <v>1</v>
      </c>
      <c r="G86">
        <v>1992393.3816135896</v>
      </c>
      <c r="H86" t="s">
        <v>480</v>
      </c>
      <c r="I86" t="s">
        <v>9</v>
      </c>
      <c r="J86" t="s">
        <v>137</v>
      </c>
      <c r="K86" vm="2">
        <v>0</v>
      </c>
      <c r="L86" vm="2">
        <v>0</v>
      </c>
      <c r="M86" vm="2">
        <v>0</v>
      </c>
      <c r="N86" t="s">
        <v>360</v>
      </c>
      <c r="O86" t="s">
        <v>492</v>
      </c>
      <c r="P86">
        <v>10</v>
      </c>
      <c r="Q86" t="s">
        <v>467</v>
      </c>
      <c r="R86">
        <v>1</v>
      </c>
      <c r="S86">
        <v>-1992393.3816</v>
      </c>
      <c r="T86">
        <v>1</v>
      </c>
      <c r="U86" t="s">
        <v>199</v>
      </c>
    </row>
    <row r="87" spans="1:21" x14ac:dyDescent="0.3">
      <c r="A87" vm="6">
        <v>46063</v>
      </c>
      <c r="B87" t="s">
        <v>1101</v>
      </c>
      <c r="C87" t="s">
        <v>1105</v>
      </c>
      <c r="D87" s="55">
        <v>-1979272.14</v>
      </c>
      <c r="E87" t="s">
        <v>1106</v>
      </c>
      <c r="F87">
        <v>4</v>
      </c>
      <c r="G87">
        <v>342403.2</v>
      </c>
      <c r="H87" t="s">
        <v>511</v>
      </c>
      <c r="I87" t="s">
        <v>17</v>
      </c>
      <c r="J87" t="s">
        <v>157</v>
      </c>
      <c r="K87" t="s">
        <v>473</v>
      </c>
      <c r="L87" t="s">
        <v>156</v>
      </c>
      <c r="M87" vm="2">
        <v>0</v>
      </c>
      <c r="N87" t="s">
        <v>34</v>
      </c>
      <c r="O87" t="s">
        <v>494</v>
      </c>
      <c r="P87">
        <v>1</v>
      </c>
      <c r="Q87" t="s">
        <v>80</v>
      </c>
      <c r="R87">
        <v>1</v>
      </c>
      <c r="S87">
        <v>-1979272.14</v>
      </c>
      <c r="T87">
        <v>4</v>
      </c>
      <c r="U87" t="s">
        <v>199</v>
      </c>
    </row>
    <row r="88" spans="1:21" x14ac:dyDescent="0.3">
      <c r="A88" vm="1">
        <v>46081</v>
      </c>
      <c r="B88" t="s">
        <v>444</v>
      </c>
      <c r="C88" t="s">
        <v>757</v>
      </c>
      <c r="D88" s="55">
        <v>-1972720.5293000001</v>
      </c>
      <c r="E88" t="s">
        <v>187</v>
      </c>
      <c r="F88">
        <v>1</v>
      </c>
      <c r="G88">
        <v>1972720.5292535897</v>
      </c>
      <c r="H88" t="s">
        <v>480</v>
      </c>
      <c r="I88" t="s">
        <v>9</v>
      </c>
      <c r="J88" t="s">
        <v>137</v>
      </c>
      <c r="K88" vm="2">
        <v>0</v>
      </c>
      <c r="L88" vm="2">
        <v>0</v>
      </c>
      <c r="M88" vm="2">
        <v>0</v>
      </c>
      <c r="N88" t="s">
        <v>32</v>
      </c>
      <c r="O88" t="s">
        <v>494</v>
      </c>
      <c r="P88">
        <v>10</v>
      </c>
      <c r="Q88" t="s">
        <v>467</v>
      </c>
      <c r="R88">
        <v>1</v>
      </c>
      <c r="S88">
        <v>-1972720.5293000001</v>
      </c>
      <c r="T88">
        <v>1</v>
      </c>
      <c r="U88" t="s">
        <v>199</v>
      </c>
    </row>
    <row r="89" spans="1:21" x14ac:dyDescent="0.3">
      <c r="A89" vm="1">
        <v>46081</v>
      </c>
      <c r="B89" t="s">
        <v>444</v>
      </c>
      <c r="C89" t="s">
        <v>413</v>
      </c>
      <c r="D89" s="55">
        <v>-1958595.084</v>
      </c>
      <c r="E89" t="s">
        <v>183</v>
      </c>
      <c r="F89">
        <v>1</v>
      </c>
      <c r="G89">
        <v>1958595.0840135897</v>
      </c>
      <c r="H89" t="s">
        <v>480</v>
      </c>
      <c r="I89" t="s">
        <v>9</v>
      </c>
      <c r="J89" t="s">
        <v>137</v>
      </c>
      <c r="K89" vm="2">
        <v>0</v>
      </c>
      <c r="L89" vm="2">
        <v>0</v>
      </c>
      <c r="M89" vm="2">
        <v>0</v>
      </c>
      <c r="N89" t="s">
        <v>396</v>
      </c>
      <c r="O89" t="s">
        <v>494</v>
      </c>
      <c r="P89">
        <v>10</v>
      </c>
      <c r="Q89" t="s">
        <v>467</v>
      </c>
      <c r="R89">
        <v>1</v>
      </c>
      <c r="S89">
        <v>-1958595.084</v>
      </c>
      <c r="T89">
        <v>1</v>
      </c>
      <c r="U89" t="s">
        <v>199</v>
      </c>
    </row>
    <row r="90" spans="1:21" x14ac:dyDescent="0.3">
      <c r="A90" vm="1">
        <v>46081</v>
      </c>
      <c r="B90" t="s">
        <v>444</v>
      </c>
      <c r="C90" t="s">
        <v>438</v>
      </c>
      <c r="D90" s="55">
        <v>-1942874.4042</v>
      </c>
      <c r="E90" t="s">
        <v>68</v>
      </c>
      <c r="F90">
        <v>1</v>
      </c>
      <c r="G90">
        <v>1942874.4041735895</v>
      </c>
      <c r="H90" t="s">
        <v>480</v>
      </c>
      <c r="I90" t="s">
        <v>9</v>
      </c>
      <c r="J90" t="s">
        <v>137</v>
      </c>
      <c r="K90" vm="2">
        <v>0</v>
      </c>
      <c r="L90" vm="2">
        <v>0</v>
      </c>
      <c r="M90" vm="2">
        <v>0</v>
      </c>
      <c r="N90" t="s">
        <v>40</v>
      </c>
      <c r="O90" t="s">
        <v>494</v>
      </c>
      <c r="P90">
        <v>1</v>
      </c>
      <c r="Q90" t="s">
        <v>68</v>
      </c>
      <c r="R90">
        <v>1</v>
      </c>
      <c r="S90">
        <v>-1942874.4042</v>
      </c>
      <c r="T90">
        <v>1</v>
      </c>
      <c r="U90" t="s">
        <v>199</v>
      </c>
    </row>
    <row r="91" spans="1:21" x14ac:dyDescent="0.3">
      <c r="A91" vm="1">
        <v>46081</v>
      </c>
      <c r="B91" t="s">
        <v>444</v>
      </c>
      <c r="C91" t="s">
        <v>431</v>
      </c>
      <c r="D91" s="55">
        <v>-1942605.1513</v>
      </c>
      <c r="E91" t="s">
        <v>42</v>
      </c>
      <c r="F91">
        <v>1</v>
      </c>
      <c r="G91">
        <v>1942605.1513135899</v>
      </c>
      <c r="H91" t="s">
        <v>480</v>
      </c>
      <c r="I91" t="s">
        <v>9</v>
      </c>
      <c r="J91" t="s">
        <v>137</v>
      </c>
      <c r="K91" vm="2">
        <v>0</v>
      </c>
      <c r="L91" vm="2">
        <v>0</v>
      </c>
      <c r="M91" vm="2">
        <v>0</v>
      </c>
      <c r="N91" t="s">
        <v>341</v>
      </c>
      <c r="O91" t="s">
        <v>494</v>
      </c>
      <c r="P91">
        <v>6</v>
      </c>
      <c r="Q91" t="s">
        <v>469</v>
      </c>
      <c r="R91">
        <v>1</v>
      </c>
      <c r="S91">
        <v>-1942605.1513</v>
      </c>
      <c r="T91">
        <v>1</v>
      </c>
      <c r="U91" t="s">
        <v>199</v>
      </c>
    </row>
    <row r="92" spans="1:21" x14ac:dyDescent="0.3">
      <c r="A92" vm="1">
        <v>46081</v>
      </c>
      <c r="B92" t="s">
        <v>444</v>
      </c>
      <c r="C92" t="s">
        <v>412</v>
      </c>
      <c r="D92" s="55">
        <v>-1930813.4201</v>
      </c>
      <c r="E92" t="s">
        <v>164</v>
      </c>
      <c r="F92">
        <v>1</v>
      </c>
      <c r="G92">
        <v>1930813.4201135901</v>
      </c>
      <c r="H92" t="s">
        <v>480</v>
      </c>
      <c r="I92" t="s">
        <v>9</v>
      </c>
      <c r="J92" t="s">
        <v>137</v>
      </c>
      <c r="K92" vm="2">
        <v>0</v>
      </c>
      <c r="L92" vm="2">
        <v>0</v>
      </c>
      <c r="M92" vm="2">
        <v>0</v>
      </c>
      <c r="N92" t="s">
        <v>32</v>
      </c>
      <c r="O92" t="s">
        <v>494</v>
      </c>
      <c r="P92">
        <v>10</v>
      </c>
      <c r="Q92" t="s">
        <v>467</v>
      </c>
      <c r="R92">
        <v>1</v>
      </c>
      <c r="S92">
        <v>-1930813.4201</v>
      </c>
      <c r="T92">
        <v>1</v>
      </c>
      <c r="U92" t="s">
        <v>199</v>
      </c>
    </row>
    <row r="93" spans="1:21" x14ac:dyDescent="0.3">
      <c r="A93" vm="1">
        <v>46081</v>
      </c>
      <c r="B93" t="s">
        <v>444</v>
      </c>
      <c r="C93" t="s">
        <v>524</v>
      </c>
      <c r="D93" s="55">
        <v>-1928700.0708999999</v>
      </c>
      <c r="E93" t="s">
        <v>42</v>
      </c>
      <c r="F93">
        <v>1</v>
      </c>
      <c r="G93">
        <v>1928700.0709135891</v>
      </c>
      <c r="H93" t="s">
        <v>480</v>
      </c>
      <c r="I93" t="s">
        <v>9</v>
      </c>
      <c r="J93" t="s">
        <v>137</v>
      </c>
      <c r="K93" vm="2">
        <v>0</v>
      </c>
      <c r="L93" vm="2">
        <v>0</v>
      </c>
      <c r="M93" vm="2">
        <v>0</v>
      </c>
      <c r="N93" t="s">
        <v>341</v>
      </c>
      <c r="O93" t="s">
        <v>494</v>
      </c>
      <c r="P93">
        <v>6</v>
      </c>
      <c r="Q93" t="s">
        <v>469</v>
      </c>
      <c r="R93">
        <v>1</v>
      </c>
      <c r="S93">
        <v>-1928700.0708999999</v>
      </c>
      <c r="T93">
        <v>1</v>
      </c>
      <c r="U93" t="s">
        <v>199</v>
      </c>
    </row>
    <row r="94" spans="1:21" x14ac:dyDescent="0.3">
      <c r="A94" vm="1">
        <v>46081</v>
      </c>
      <c r="B94" t="s">
        <v>444</v>
      </c>
      <c r="C94" t="s">
        <v>432</v>
      </c>
      <c r="D94" s="55">
        <v>-1914723.4356</v>
      </c>
      <c r="E94" t="s">
        <v>187</v>
      </c>
      <c r="F94">
        <v>1</v>
      </c>
      <c r="G94">
        <v>1914723.4355935897</v>
      </c>
      <c r="H94" t="s">
        <v>480</v>
      </c>
      <c r="I94" t="s">
        <v>9</v>
      </c>
      <c r="J94" t="s">
        <v>137</v>
      </c>
      <c r="K94" vm="2">
        <v>0</v>
      </c>
      <c r="L94" vm="2">
        <v>0</v>
      </c>
      <c r="M94" vm="2">
        <v>0</v>
      </c>
      <c r="N94" t="s">
        <v>32</v>
      </c>
      <c r="O94" t="s">
        <v>494</v>
      </c>
      <c r="P94">
        <v>10</v>
      </c>
      <c r="Q94" t="s">
        <v>467</v>
      </c>
      <c r="R94">
        <v>1</v>
      </c>
      <c r="S94">
        <v>-1914723.4356</v>
      </c>
      <c r="T94">
        <v>1</v>
      </c>
      <c r="U94" t="s">
        <v>199</v>
      </c>
    </row>
    <row r="95" spans="1:21" x14ac:dyDescent="0.3">
      <c r="A95" vm="1">
        <v>46081</v>
      </c>
      <c r="B95" t="s">
        <v>444</v>
      </c>
      <c r="C95" t="s">
        <v>408</v>
      </c>
      <c r="D95" s="55">
        <v>-1898057.4957000001</v>
      </c>
      <c r="E95" t="s">
        <v>164</v>
      </c>
      <c r="F95">
        <v>1</v>
      </c>
      <c r="G95">
        <v>1898057.4956735901</v>
      </c>
      <c r="H95" t="s">
        <v>480</v>
      </c>
      <c r="I95" t="s">
        <v>9</v>
      </c>
      <c r="J95" t="s">
        <v>137</v>
      </c>
      <c r="K95" vm="2">
        <v>0</v>
      </c>
      <c r="L95" vm="2">
        <v>0</v>
      </c>
      <c r="M95" vm="2">
        <v>0</v>
      </c>
      <c r="N95" t="s">
        <v>32</v>
      </c>
      <c r="O95" t="s">
        <v>494</v>
      </c>
      <c r="P95">
        <v>10</v>
      </c>
      <c r="Q95" t="s">
        <v>467</v>
      </c>
      <c r="R95">
        <v>1</v>
      </c>
      <c r="S95">
        <v>-1898057.4957000001</v>
      </c>
      <c r="T95">
        <v>1</v>
      </c>
      <c r="U95" t="s">
        <v>199</v>
      </c>
    </row>
    <row r="96" spans="1:21" x14ac:dyDescent="0.3">
      <c r="A96" vm="1">
        <v>46081</v>
      </c>
      <c r="B96" t="s">
        <v>444</v>
      </c>
      <c r="C96" t="s">
        <v>763</v>
      </c>
      <c r="D96" s="55">
        <v>-1848040.2782999999</v>
      </c>
      <c r="E96" t="s">
        <v>72</v>
      </c>
      <c r="F96">
        <v>1</v>
      </c>
      <c r="G96">
        <v>1848040.2783335897</v>
      </c>
      <c r="H96" t="s">
        <v>480</v>
      </c>
      <c r="I96" t="s">
        <v>9</v>
      </c>
      <c r="J96" t="s">
        <v>137</v>
      </c>
      <c r="K96" vm="2">
        <v>0</v>
      </c>
      <c r="L96" vm="2">
        <v>0</v>
      </c>
      <c r="M96" vm="2">
        <v>0</v>
      </c>
      <c r="N96" t="s">
        <v>43</v>
      </c>
      <c r="O96" t="s">
        <v>494</v>
      </c>
      <c r="P96">
        <v>1</v>
      </c>
      <c r="Q96" t="s">
        <v>72</v>
      </c>
      <c r="R96">
        <v>1</v>
      </c>
      <c r="S96">
        <v>-1848040.2782999999</v>
      </c>
      <c r="T96">
        <v>1</v>
      </c>
      <c r="U96" t="s">
        <v>199</v>
      </c>
    </row>
    <row r="97" spans="1:21" x14ac:dyDescent="0.3">
      <c r="A97" vm="1">
        <v>46081</v>
      </c>
      <c r="B97" t="s">
        <v>444</v>
      </c>
      <c r="C97" t="s">
        <v>428</v>
      </c>
      <c r="D97" s="55">
        <v>-1841830.5856999999</v>
      </c>
      <c r="E97" t="s">
        <v>187</v>
      </c>
      <c r="F97">
        <v>1</v>
      </c>
      <c r="G97">
        <v>1841830.5857335897</v>
      </c>
      <c r="H97" t="s">
        <v>480</v>
      </c>
      <c r="I97" t="s">
        <v>9</v>
      </c>
      <c r="J97" t="s">
        <v>137</v>
      </c>
      <c r="K97" vm="2">
        <v>0</v>
      </c>
      <c r="L97" vm="2">
        <v>0</v>
      </c>
      <c r="M97" vm="2">
        <v>0</v>
      </c>
      <c r="N97" t="s">
        <v>32</v>
      </c>
      <c r="O97" t="s">
        <v>494</v>
      </c>
      <c r="P97">
        <v>10</v>
      </c>
      <c r="Q97" t="s">
        <v>467</v>
      </c>
      <c r="R97">
        <v>1</v>
      </c>
      <c r="S97">
        <v>-1841830.5856999999</v>
      </c>
      <c r="T97">
        <v>1</v>
      </c>
      <c r="U97" t="s">
        <v>199</v>
      </c>
    </row>
    <row r="98" spans="1:21" x14ac:dyDescent="0.3">
      <c r="A98" vm="1">
        <v>46081</v>
      </c>
      <c r="B98" t="s">
        <v>444</v>
      </c>
      <c r="C98" t="s">
        <v>411</v>
      </c>
      <c r="D98" s="55">
        <v>-1836940.0644</v>
      </c>
      <c r="E98" t="s">
        <v>68</v>
      </c>
      <c r="F98">
        <v>1</v>
      </c>
      <c r="G98">
        <v>1836940.0644135904</v>
      </c>
      <c r="H98" t="s">
        <v>480</v>
      </c>
      <c r="I98" t="s">
        <v>9</v>
      </c>
      <c r="J98" t="s">
        <v>137</v>
      </c>
      <c r="K98" vm="2">
        <v>0</v>
      </c>
      <c r="L98" vm="2">
        <v>0</v>
      </c>
      <c r="M98" vm="2">
        <v>0</v>
      </c>
      <c r="N98" t="s">
        <v>40</v>
      </c>
      <c r="O98" t="s">
        <v>494</v>
      </c>
      <c r="P98">
        <v>1</v>
      </c>
      <c r="Q98" t="s">
        <v>68</v>
      </c>
      <c r="R98">
        <v>1</v>
      </c>
      <c r="S98">
        <v>-1836940.0644</v>
      </c>
      <c r="T98">
        <v>1</v>
      </c>
      <c r="U98" t="s">
        <v>199</v>
      </c>
    </row>
    <row r="99" spans="1:21" x14ac:dyDescent="0.3">
      <c r="A99" vm="1">
        <v>46081</v>
      </c>
      <c r="B99" t="s">
        <v>444</v>
      </c>
      <c r="C99" t="s">
        <v>424</v>
      </c>
      <c r="D99" s="55">
        <v>-1824756.7154000001</v>
      </c>
      <c r="E99" t="s">
        <v>13</v>
      </c>
      <c r="F99">
        <v>1</v>
      </c>
      <c r="G99">
        <v>1824756.7154335896</v>
      </c>
      <c r="H99" t="s">
        <v>480</v>
      </c>
      <c r="I99" t="s">
        <v>9</v>
      </c>
      <c r="J99" t="s">
        <v>137</v>
      </c>
      <c r="K99" vm="2">
        <v>0</v>
      </c>
      <c r="L99" vm="2">
        <v>0</v>
      </c>
      <c r="M99" vm="2">
        <v>0</v>
      </c>
      <c r="N99" t="s">
        <v>338</v>
      </c>
      <c r="O99" t="s">
        <v>494</v>
      </c>
      <c r="P99">
        <v>5</v>
      </c>
      <c r="Q99" t="s">
        <v>466</v>
      </c>
      <c r="R99">
        <v>1</v>
      </c>
      <c r="S99">
        <v>-1824756.7154000001</v>
      </c>
      <c r="T99">
        <v>1</v>
      </c>
      <c r="U99" t="s">
        <v>199</v>
      </c>
    </row>
    <row r="100" spans="1:21" x14ac:dyDescent="0.3">
      <c r="A100" vm="1">
        <v>46081</v>
      </c>
      <c r="B100" t="s">
        <v>444</v>
      </c>
      <c r="C100" t="s">
        <v>422</v>
      </c>
      <c r="D100" s="55">
        <v>-1813694.9571</v>
      </c>
      <c r="E100" t="s">
        <v>168</v>
      </c>
      <c r="F100">
        <v>1</v>
      </c>
      <c r="G100">
        <v>1813694.9571135896</v>
      </c>
      <c r="H100" t="s">
        <v>480</v>
      </c>
      <c r="I100" t="s">
        <v>9</v>
      </c>
      <c r="J100" t="s">
        <v>137</v>
      </c>
      <c r="K100" vm="2">
        <v>0</v>
      </c>
      <c r="L100" vm="2">
        <v>0</v>
      </c>
      <c r="M100" vm="2">
        <v>0</v>
      </c>
      <c r="N100" t="s">
        <v>332</v>
      </c>
      <c r="O100" t="s">
        <v>494</v>
      </c>
      <c r="P100">
        <v>6</v>
      </c>
      <c r="Q100" t="s">
        <v>469</v>
      </c>
      <c r="R100">
        <v>1</v>
      </c>
      <c r="S100">
        <v>-1813694.9571</v>
      </c>
      <c r="T100">
        <v>1</v>
      </c>
      <c r="U100" t="s">
        <v>199</v>
      </c>
    </row>
    <row r="101" spans="1:21" x14ac:dyDescent="0.3">
      <c r="A101" vm="1">
        <v>46081</v>
      </c>
      <c r="B101" t="s">
        <v>444</v>
      </c>
      <c r="C101" t="s">
        <v>426</v>
      </c>
      <c r="D101" s="55">
        <v>-1813677.7246999999</v>
      </c>
      <c r="E101" t="s">
        <v>187</v>
      </c>
      <c r="F101">
        <v>1</v>
      </c>
      <c r="G101">
        <v>1813677.72471359</v>
      </c>
      <c r="H101" t="s">
        <v>480</v>
      </c>
      <c r="I101" t="s">
        <v>9</v>
      </c>
      <c r="J101" t="s">
        <v>137</v>
      </c>
      <c r="K101" vm="2">
        <v>0</v>
      </c>
      <c r="L101" vm="2">
        <v>0</v>
      </c>
      <c r="M101" vm="2">
        <v>0</v>
      </c>
      <c r="N101" t="s">
        <v>32</v>
      </c>
      <c r="O101" t="s">
        <v>494</v>
      </c>
      <c r="P101">
        <v>10</v>
      </c>
      <c r="Q101" t="s">
        <v>467</v>
      </c>
      <c r="R101">
        <v>1</v>
      </c>
      <c r="S101">
        <v>-1813677.7246999999</v>
      </c>
      <c r="T101">
        <v>1</v>
      </c>
      <c r="U101" t="s">
        <v>199</v>
      </c>
    </row>
    <row r="102" spans="1:21" x14ac:dyDescent="0.3">
      <c r="A102" vm="1">
        <v>46081</v>
      </c>
      <c r="B102" t="s">
        <v>444</v>
      </c>
      <c r="C102" t="s">
        <v>435</v>
      </c>
      <c r="D102" s="55">
        <v>-1786848.0708999999</v>
      </c>
      <c r="E102" t="s">
        <v>68</v>
      </c>
      <c r="F102">
        <v>1</v>
      </c>
      <c r="G102">
        <v>1786848.0709135896</v>
      </c>
      <c r="H102" t="s">
        <v>480</v>
      </c>
      <c r="I102" t="s">
        <v>9</v>
      </c>
      <c r="J102" t="s">
        <v>137</v>
      </c>
      <c r="K102" vm="2">
        <v>0</v>
      </c>
      <c r="L102" vm="2">
        <v>0</v>
      </c>
      <c r="M102" vm="2">
        <v>0</v>
      </c>
      <c r="N102" t="s">
        <v>40</v>
      </c>
      <c r="O102" t="s">
        <v>494</v>
      </c>
      <c r="P102">
        <v>1</v>
      </c>
      <c r="Q102" t="s">
        <v>68</v>
      </c>
      <c r="R102">
        <v>1</v>
      </c>
      <c r="S102">
        <v>-1786848.0708999999</v>
      </c>
      <c r="T102">
        <v>1</v>
      </c>
      <c r="U102" t="s">
        <v>199</v>
      </c>
    </row>
    <row r="103" spans="1:21" x14ac:dyDescent="0.3">
      <c r="A103" vm="1">
        <v>46081</v>
      </c>
      <c r="B103" t="s">
        <v>444</v>
      </c>
      <c r="C103" t="s">
        <v>429</v>
      </c>
      <c r="D103" s="55">
        <v>-1775503.9569999999</v>
      </c>
      <c r="E103" t="s">
        <v>164</v>
      </c>
      <c r="F103">
        <v>1</v>
      </c>
      <c r="G103">
        <v>1775503.9570135898</v>
      </c>
      <c r="H103" t="s">
        <v>480</v>
      </c>
      <c r="I103" t="s">
        <v>9</v>
      </c>
      <c r="J103" t="s">
        <v>137</v>
      </c>
      <c r="K103" vm="2">
        <v>0</v>
      </c>
      <c r="L103" vm="2">
        <v>0</v>
      </c>
      <c r="M103" vm="2">
        <v>0</v>
      </c>
      <c r="N103" t="s">
        <v>32</v>
      </c>
      <c r="O103" t="s">
        <v>494</v>
      </c>
      <c r="P103">
        <v>10</v>
      </c>
      <c r="Q103" t="s">
        <v>467</v>
      </c>
      <c r="R103">
        <v>1</v>
      </c>
      <c r="S103">
        <v>-1775503.9569999999</v>
      </c>
      <c r="T103">
        <v>1</v>
      </c>
      <c r="U103" t="s">
        <v>199</v>
      </c>
    </row>
    <row r="104" spans="1:21" x14ac:dyDescent="0.3">
      <c r="A104" vm="1">
        <v>46081</v>
      </c>
      <c r="B104" t="s">
        <v>444</v>
      </c>
      <c r="C104" t="s">
        <v>760</v>
      </c>
      <c r="D104" s="55">
        <v>-1749819.9905000001</v>
      </c>
      <c r="E104" t="s">
        <v>179</v>
      </c>
      <c r="F104">
        <v>1</v>
      </c>
      <c r="G104">
        <v>1749819.99049359</v>
      </c>
      <c r="H104" t="s">
        <v>480</v>
      </c>
      <c r="I104" t="s">
        <v>9</v>
      </c>
      <c r="J104" t="s">
        <v>137</v>
      </c>
      <c r="K104" vm="2">
        <v>0</v>
      </c>
      <c r="L104" vm="2">
        <v>0</v>
      </c>
      <c r="M104" vm="2">
        <v>0</v>
      </c>
      <c r="N104" t="s">
        <v>360</v>
      </c>
      <c r="O104" t="s">
        <v>494</v>
      </c>
      <c r="P104">
        <v>10</v>
      </c>
      <c r="Q104" t="s">
        <v>467</v>
      </c>
      <c r="R104">
        <v>1</v>
      </c>
      <c r="S104">
        <v>-1749819.9905000001</v>
      </c>
      <c r="T104">
        <v>1</v>
      </c>
      <c r="U104" t="s">
        <v>199</v>
      </c>
    </row>
    <row r="105" spans="1:21" x14ac:dyDescent="0.3">
      <c r="A105" vm="1">
        <v>46081</v>
      </c>
      <c r="B105" t="s">
        <v>444</v>
      </c>
      <c r="C105" t="s">
        <v>441</v>
      </c>
      <c r="D105" s="55">
        <v>-1743652.6163000001</v>
      </c>
      <c r="E105" t="s">
        <v>391</v>
      </c>
      <c r="F105">
        <v>1</v>
      </c>
      <c r="G105">
        <v>1743652.6162531266</v>
      </c>
      <c r="H105" t="s">
        <v>480</v>
      </c>
      <c r="I105" t="s">
        <v>9</v>
      </c>
      <c r="J105" t="s">
        <v>137</v>
      </c>
      <c r="K105" vm="2">
        <v>0</v>
      </c>
      <c r="L105" vm="2">
        <v>0</v>
      </c>
      <c r="M105" vm="2">
        <v>0</v>
      </c>
      <c r="N105" t="s">
        <v>389</v>
      </c>
      <c r="O105" t="s">
        <v>494</v>
      </c>
      <c r="P105">
        <v>10</v>
      </c>
      <c r="Q105" t="s">
        <v>465</v>
      </c>
      <c r="R105">
        <v>1</v>
      </c>
      <c r="S105">
        <v>-1743652.6163000001</v>
      </c>
      <c r="T105">
        <v>1</v>
      </c>
      <c r="U105" t="s">
        <v>199</v>
      </c>
    </row>
    <row r="106" spans="1:21" x14ac:dyDescent="0.3">
      <c r="A106" vm="1">
        <v>46081</v>
      </c>
      <c r="B106" t="s">
        <v>444</v>
      </c>
      <c r="C106" t="s">
        <v>433</v>
      </c>
      <c r="D106" s="55">
        <v>-1740103.7392</v>
      </c>
      <c r="E106" t="s">
        <v>168</v>
      </c>
      <c r="F106">
        <v>1</v>
      </c>
      <c r="G106">
        <v>1740103.7392135896</v>
      </c>
      <c r="H106" t="s">
        <v>480</v>
      </c>
      <c r="I106" t="s">
        <v>9</v>
      </c>
      <c r="J106" t="s">
        <v>137</v>
      </c>
      <c r="K106" vm="2">
        <v>0</v>
      </c>
      <c r="L106" vm="2">
        <v>0</v>
      </c>
      <c r="M106" vm="2">
        <v>0</v>
      </c>
      <c r="N106" t="s">
        <v>332</v>
      </c>
      <c r="O106" t="s">
        <v>494</v>
      </c>
      <c r="P106">
        <v>6</v>
      </c>
      <c r="Q106" t="s">
        <v>469</v>
      </c>
      <c r="R106">
        <v>1</v>
      </c>
      <c r="S106">
        <v>-1740103.7392</v>
      </c>
      <c r="T106">
        <v>1</v>
      </c>
      <c r="U106" t="s">
        <v>199</v>
      </c>
    </row>
    <row r="107" spans="1:21" x14ac:dyDescent="0.3">
      <c r="A107" vm="1">
        <v>46081</v>
      </c>
      <c r="B107" t="s">
        <v>444</v>
      </c>
      <c r="C107" t="s">
        <v>487</v>
      </c>
      <c r="D107" s="55">
        <v>-1740000</v>
      </c>
      <c r="E107" t="s">
        <v>164</v>
      </c>
      <c r="F107">
        <v>1</v>
      </c>
      <c r="G107">
        <v>1740000</v>
      </c>
      <c r="H107" t="s">
        <v>480</v>
      </c>
      <c r="I107" t="s">
        <v>9</v>
      </c>
      <c r="J107" t="s">
        <v>137</v>
      </c>
      <c r="K107" vm="2">
        <v>0</v>
      </c>
      <c r="L107" vm="2">
        <v>0</v>
      </c>
      <c r="M107" vm="2">
        <v>0</v>
      </c>
      <c r="N107" t="s">
        <v>32</v>
      </c>
      <c r="O107" t="s">
        <v>494</v>
      </c>
      <c r="P107">
        <v>10</v>
      </c>
      <c r="Q107" t="s">
        <v>467</v>
      </c>
      <c r="R107">
        <v>1</v>
      </c>
      <c r="S107">
        <v>-1740000</v>
      </c>
      <c r="T107">
        <v>1</v>
      </c>
      <c r="U107" t="s">
        <v>199</v>
      </c>
    </row>
    <row r="108" spans="1:21" x14ac:dyDescent="0.3">
      <c r="A108" vm="1">
        <v>46081</v>
      </c>
      <c r="B108" t="s">
        <v>444</v>
      </c>
      <c r="C108" t="s">
        <v>761</v>
      </c>
      <c r="D108" s="55">
        <v>-1675779.1318000001</v>
      </c>
      <c r="E108" t="s">
        <v>187</v>
      </c>
      <c r="F108">
        <v>1</v>
      </c>
      <c r="G108">
        <v>1675779.1317535895</v>
      </c>
      <c r="H108" t="s">
        <v>480</v>
      </c>
      <c r="I108" t="s">
        <v>9</v>
      </c>
      <c r="J108" t="s">
        <v>137</v>
      </c>
      <c r="K108" vm="2">
        <v>0</v>
      </c>
      <c r="L108" vm="2">
        <v>0</v>
      </c>
      <c r="M108" vm="2">
        <v>0</v>
      </c>
      <c r="N108" t="s">
        <v>32</v>
      </c>
      <c r="O108" t="s">
        <v>494</v>
      </c>
      <c r="P108">
        <v>10</v>
      </c>
      <c r="Q108" t="s">
        <v>467</v>
      </c>
      <c r="R108">
        <v>1</v>
      </c>
      <c r="S108">
        <v>-1675779.1318000001</v>
      </c>
      <c r="T108">
        <v>1</v>
      </c>
      <c r="U108" t="s">
        <v>199</v>
      </c>
    </row>
    <row r="109" spans="1:21" x14ac:dyDescent="0.3">
      <c r="A109" vm="1">
        <v>46081</v>
      </c>
      <c r="B109" t="s">
        <v>444</v>
      </c>
      <c r="C109" t="s">
        <v>759</v>
      </c>
      <c r="D109" s="55">
        <v>-1655736.9072</v>
      </c>
      <c r="E109" t="s">
        <v>193</v>
      </c>
      <c r="F109">
        <v>1</v>
      </c>
      <c r="G109">
        <v>1655736.9072335898</v>
      </c>
      <c r="H109" t="s">
        <v>480</v>
      </c>
      <c r="I109" t="s">
        <v>9</v>
      </c>
      <c r="J109" t="s">
        <v>137</v>
      </c>
      <c r="K109" vm="2">
        <v>0</v>
      </c>
      <c r="L109" vm="2">
        <v>0</v>
      </c>
      <c r="M109" vm="2">
        <v>0</v>
      </c>
      <c r="N109" t="s">
        <v>373</v>
      </c>
      <c r="O109" t="s">
        <v>494</v>
      </c>
      <c r="P109">
        <v>2</v>
      </c>
      <c r="Q109" t="s">
        <v>468</v>
      </c>
      <c r="R109">
        <v>1</v>
      </c>
      <c r="S109">
        <v>-1655736.9072</v>
      </c>
      <c r="T109">
        <v>1</v>
      </c>
      <c r="U109" t="s">
        <v>199</v>
      </c>
    </row>
    <row r="110" spans="1:21" x14ac:dyDescent="0.3">
      <c r="A110" vm="1">
        <v>46081</v>
      </c>
      <c r="B110" t="s">
        <v>444</v>
      </c>
      <c r="C110" t="s">
        <v>1143</v>
      </c>
      <c r="D110" s="55">
        <v>-1620872.1973999999</v>
      </c>
      <c r="E110" t="s">
        <v>183</v>
      </c>
      <c r="F110">
        <v>1</v>
      </c>
      <c r="G110">
        <v>1620872.1973935897</v>
      </c>
      <c r="H110" t="s">
        <v>480</v>
      </c>
      <c r="I110" t="s">
        <v>9</v>
      </c>
      <c r="J110" t="s">
        <v>137</v>
      </c>
      <c r="K110" vm="2">
        <v>0</v>
      </c>
      <c r="L110" vm="2">
        <v>0</v>
      </c>
      <c r="M110" vm="2">
        <v>0</v>
      </c>
      <c r="N110" t="s">
        <v>396</v>
      </c>
      <c r="O110" t="s">
        <v>494</v>
      </c>
      <c r="P110">
        <v>10</v>
      </c>
      <c r="Q110" t="s">
        <v>467</v>
      </c>
      <c r="R110">
        <v>1</v>
      </c>
      <c r="S110">
        <v>-1620872.1973999999</v>
      </c>
      <c r="T110">
        <v>1</v>
      </c>
      <c r="U110" t="s">
        <v>199</v>
      </c>
    </row>
    <row r="111" spans="1:21" x14ac:dyDescent="0.3">
      <c r="A111" vm="1">
        <v>46081</v>
      </c>
      <c r="B111" t="s">
        <v>444</v>
      </c>
      <c r="C111" t="s">
        <v>560</v>
      </c>
      <c r="D111" s="55">
        <v>-1611805.6235</v>
      </c>
      <c r="E111" t="s">
        <v>193</v>
      </c>
      <c r="F111">
        <v>1</v>
      </c>
      <c r="G111">
        <v>1611805.6235335898</v>
      </c>
      <c r="H111" t="s">
        <v>480</v>
      </c>
      <c r="I111" t="s">
        <v>9</v>
      </c>
      <c r="J111" t="s">
        <v>137</v>
      </c>
      <c r="K111" vm="2">
        <v>0</v>
      </c>
      <c r="L111" vm="2">
        <v>0</v>
      </c>
      <c r="M111" vm="2">
        <v>0</v>
      </c>
      <c r="N111" t="s">
        <v>373</v>
      </c>
      <c r="O111" t="s">
        <v>494</v>
      </c>
      <c r="P111">
        <v>2</v>
      </c>
      <c r="Q111" t="s">
        <v>468</v>
      </c>
      <c r="R111">
        <v>1</v>
      </c>
      <c r="S111">
        <v>-1611805.6235</v>
      </c>
      <c r="T111">
        <v>1</v>
      </c>
      <c r="U111" t="s">
        <v>199</v>
      </c>
    </row>
    <row r="112" spans="1:21" x14ac:dyDescent="0.3">
      <c r="A112" vm="1">
        <v>46081</v>
      </c>
      <c r="B112" t="s">
        <v>444</v>
      </c>
      <c r="C112" t="s">
        <v>762</v>
      </c>
      <c r="D112" s="55">
        <v>-1608950.2172000001</v>
      </c>
      <c r="E112" t="s">
        <v>42</v>
      </c>
      <c r="F112">
        <v>1</v>
      </c>
      <c r="G112">
        <v>1608950.2171735901</v>
      </c>
      <c r="H112" t="s">
        <v>480</v>
      </c>
      <c r="I112" t="s">
        <v>9</v>
      </c>
      <c r="J112" t="s">
        <v>137</v>
      </c>
      <c r="K112" vm="2">
        <v>0</v>
      </c>
      <c r="L112" vm="2">
        <v>0</v>
      </c>
      <c r="M112" vm="2">
        <v>0</v>
      </c>
      <c r="N112" t="s">
        <v>341</v>
      </c>
      <c r="O112" t="s">
        <v>494</v>
      </c>
      <c r="P112">
        <v>6</v>
      </c>
      <c r="Q112" t="s">
        <v>469</v>
      </c>
      <c r="R112">
        <v>1</v>
      </c>
      <c r="S112">
        <v>-1608950.2172000001</v>
      </c>
      <c r="T112">
        <v>1</v>
      </c>
      <c r="U112" t="s">
        <v>199</v>
      </c>
    </row>
    <row r="113" spans="1:21" x14ac:dyDescent="0.3">
      <c r="A113" vm="1">
        <v>46081</v>
      </c>
      <c r="B113" t="s">
        <v>444</v>
      </c>
      <c r="C113" t="s">
        <v>437</v>
      </c>
      <c r="D113" s="55">
        <v>-1589809.0645000001</v>
      </c>
      <c r="E113" t="s">
        <v>68</v>
      </c>
      <c r="F113">
        <v>1</v>
      </c>
      <c r="G113">
        <v>1589809.0644735894</v>
      </c>
      <c r="H113" t="s">
        <v>480</v>
      </c>
      <c r="I113" t="s">
        <v>9</v>
      </c>
      <c r="J113" t="s">
        <v>137</v>
      </c>
      <c r="K113" vm="2">
        <v>0</v>
      </c>
      <c r="L113" vm="2">
        <v>0</v>
      </c>
      <c r="M113" vm="2">
        <v>0</v>
      </c>
      <c r="N113" t="s">
        <v>40</v>
      </c>
      <c r="O113" t="s">
        <v>492</v>
      </c>
      <c r="P113">
        <v>1</v>
      </c>
      <c r="Q113" t="s">
        <v>68</v>
      </c>
      <c r="R113">
        <v>1</v>
      </c>
      <c r="S113">
        <v>-1589809.0645000001</v>
      </c>
      <c r="T113">
        <v>1</v>
      </c>
      <c r="U113" t="s">
        <v>199</v>
      </c>
    </row>
    <row r="114" spans="1:21" x14ac:dyDescent="0.3">
      <c r="A114" vm="5">
        <v>46055</v>
      </c>
      <c r="B114" t="s">
        <v>904</v>
      </c>
      <c r="C114" t="s">
        <v>905</v>
      </c>
      <c r="D114" s="55">
        <v>-1580819.63</v>
      </c>
      <c r="E114" t="s">
        <v>906</v>
      </c>
      <c r="F114">
        <v>175</v>
      </c>
      <c r="G114">
        <v>6541.5</v>
      </c>
      <c r="H114" t="s">
        <v>511</v>
      </c>
      <c r="I114" t="s">
        <v>16</v>
      </c>
      <c r="J114" t="s">
        <v>137</v>
      </c>
      <c r="K114" t="s">
        <v>473</v>
      </c>
      <c r="L114" t="s">
        <v>156</v>
      </c>
      <c r="M114" vm="2">
        <v>0</v>
      </c>
      <c r="N114" t="s">
        <v>35</v>
      </c>
      <c r="O114" t="s">
        <v>492</v>
      </c>
      <c r="P114">
        <v>10</v>
      </c>
      <c r="Q114" t="s">
        <v>465</v>
      </c>
      <c r="R114">
        <v>1</v>
      </c>
      <c r="S114">
        <v>-1580819.63</v>
      </c>
      <c r="T114">
        <v>175</v>
      </c>
      <c r="U114" t="s">
        <v>199</v>
      </c>
    </row>
    <row r="115" spans="1:21" x14ac:dyDescent="0.3">
      <c r="A115" vm="10">
        <v>46057</v>
      </c>
      <c r="B115" t="s">
        <v>1113</v>
      </c>
      <c r="C115" t="s">
        <v>1114</v>
      </c>
      <c r="D115" s="55">
        <v>-1580036.15</v>
      </c>
      <c r="E115" t="s">
        <v>1115</v>
      </c>
      <c r="F115">
        <v>1</v>
      </c>
      <c r="G115">
        <v>1305815</v>
      </c>
      <c r="H115" t="s">
        <v>511</v>
      </c>
      <c r="I115" t="s">
        <v>10</v>
      </c>
      <c r="J115" t="s">
        <v>137</v>
      </c>
      <c r="K115" t="s">
        <v>513</v>
      </c>
      <c r="L115" t="s">
        <v>156</v>
      </c>
      <c r="M115" vm="2">
        <v>0</v>
      </c>
      <c r="N115" t="s">
        <v>35</v>
      </c>
      <c r="O115" t="s">
        <v>492</v>
      </c>
      <c r="P115">
        <v>10</v>
      </c>
      <c r="Q115" t="s">
        <v>465</v>
      </c>
      <c r="R115">
        <v>1</v>
      </c>
      <c r="S115">
        <v>-1580036.15</v>
      </c>
      <c r="T115">
        <v>1</v>
      </c>
      <c r="U115" t="s">
        <v>199</v>
      </c>
    </row>
    <row r="116" spans="1:21" x14ac:dyDescent="0.3">
      <c r="A116" vm="14">
        <v>46073</v>
      </c>
      <c r="B116" t="s">
        <v>994</v>
      </c>
      <c r="C116" t="s">
        <v>995</v>
      </c>
      <c r="D116" s="55">
        <v>-1535490</v>
      </c>
      <c r="E116" t="s">
        <v>13</v>
      </c>
      <c r="F116">
        <v>15</v>
      </c>
      <c r="G116">
        <v>84600</v>
      </c>
      <c r="H116" t="s">
        <v>511</v>
      </c>
      <c r="I116" t="s">
        <v>20</v>
      </c>
      <c r="J116" t="s">
        <v>137</v>
      </c>
      <c r="K116" t="s">
        <v>473</v>
      </c>
      <c r="L116" t="s">
        <v>138</v>
      </c>
      <c r="M116" vm="2">
        <v>0</v>
      </c>
      <c r="N116" t="s">
        <v>34</v>
      </c>
      <c r="O116" t="s">
        <v>494</v>
      </c>
      <c r="P116">
        <v>1</v>
      </c>
      <c r="Q116" t="s">
        <v>80</v>
      </c>
      <c r="R116">
        <v>1</v>
      </c>
      <c r="S116">
        <v>-1535490</v>
      </c>
      <c r="T116">
        <v>15</v>
      </c>
      <c r="U116" t="s">
        <v>199</v>
      </c>
    </row>
    <row r="117" spans="1:21" x14ac:dyDescent="0.3">
      <c r="A117" vm="1">
        <v>46081</v>
      </c>
      <c r="B117" t="s">
        <v>444</v>
      </c>
      <c r="C117" t="s">
        <v>555</v>
      </c>
      <c r="D117" s="55">
        <v>-1480271.3145000001</v>
      </c>
      <c r="E117" t="s">
        <v>445</v>
      </c>
      <c r="F117">
        <v>1</v>
      </c>
      <c r="G117">
        <v>1480271.3145338432</v>
      </c>
      <c r="H117" t="s">
        <v>480</v>
      </c>
      <c r="I117" t="s">
        <v>9</v>
      </c>
      <c r="J117" t="s">
        <v>137</v>
      </c>
      <c r="K117" vm="2">
        <v>0</v>
      </c>
      <c r="L117" vm="2">
        <v>0</v>
      </c>
      <c r="M117" vm="2">
        <v>0</v>
      </c>
      <c r="N117" t="s">
        <v>39</v>
      </c>
      <c r="O117" t="s">
        <v>494</v>
      </c>
      <c r="P117">
        <v>1</v>
      </c>
      <c r="Q117" t="s">
        <v>50</v>
      </c>
      <c r="R117">
        <v>1</v>
      </c>
      <c r="S117">
        <v>-1480271.3145000001</v>
      </c>
      <c r="T117">
        <v>1</v>
      </c>
      <c r="U117" t="s">
        <v>199</v>
      </c>
    </row>
    <row r="118" spans="1:21" x14ac:dyDescent="0.3">
      <c r="A118" vm="1">
        <v>46081</v>
      </c>
      <c r="B118" t="s">
        <v>444</v>
      </c>
      <c r="C118" t="s">
        <v>582</v>
      </c>
      <c r="D118" s="55">
        <v>-1476009.8740000001</v>
      </c>
      <c r="E118" t="s">
        <v>187</v>
      </c>
      <c r="F118">
        <v>1</v>
      </c>
      <c r="G118">
        <v>1476009.8740135897</v>
      </c>
      <c r="H118" t="s">
        <v>480</v>
      </c>
      <c r="I118" t="s">
        <v>9</v>
      </c>
      <c r="J118" t="s">
        <v>137</v>
      </c>
      <c r="K118" vm="2">
        <v>0</v>
      </c>
      <c r="L118" vm="2">
        <v>0</v>
      </c>
      <c r="M118" vm="2">
        <v>0</v>
      </c>
      <c r="N118" t="s">
        <v>32</v>
      </c>
      <c r="O118" t="s">
        <v>494</v>
      </c>
      <c r="P118">
        <v>10</v>
      </c>
      <c r="Q118" t="s">
        <v>467</v>
      </c>
      <c r="R118">
        <v>1</v>
      </c>
      <c r="S118">
        <v>-1476009.8740000001</v>
      </c>
      <c r="T118">
        <v>1</v>
      </c>
      <c r="U118" t="s">
        <v>199</v>
      </c>
    </row>
    <row r="119" spans="1:21" x14ac:dyDescent="0.3">
      <c r="A119" vm="1">
        <v>46081</v>
      </c>
      <c r="B119" t="s">
        <v>444</v>
      </c>
      <c r="C119" t="s">
        <v>419</v>
      </c>
      <c r="D119" s="55">
        <v>-1456024.6247</v>
      </c>
      <c r="E119" t="s">
        <v>164</v>
      </c>
      <c r="F119">
        <v>1</v>
      </c>
      <c r="G119">
        <v>1456024.6247335901</v>
      </c>
      <c r="H119" t="s">
        <v>480</v>
      </c>
      <c r="I119" t="s">
        <v>9</v>
      </c>
      <c r="J119" t="s">
        <v>137</v>
      </c>
      <c r="K119" vm="2">
        <v>0</v>
      </c>
      <c r="L119" vm="2">
        <v>0</v>
      </c>
      <c r="M119" vm="2">
        <v>0</v>
      </c>
      <c r="N119" t="s">
        <v>32</v>
      </c>
      <c r="O119" t="s">
        <v>494</v>
      </c>
      <c r="P119">
        <v>10</v>
      </c>
      <c r="Q119" t="s">
        <v>467</v>
      </c>
      <c r="R119">
        <v>1</v>
      </c>
      <c r="S119">
        <v>-1456024.6247</v>
      </c>
      <c r="T119">
        <v>1</v>
      </c>
      <c r="U119" t="s">
        <v>199</v>
      </c>
    </row>
    <row r="120" spans="1:21" x14ac:dyDescent="0.3">
      <c r="A120" vm="4">
        <v>46056</v>
      </c>
      <c r="B120" t="s">
        <v>947</v>
      </c>
      <c r="C120" t="s">
        <v>948</v>
      </c>
      <c r="D120" s="55">
        <v>-1446000</v>
      </c>
      <c r="E120" t="s">
        <v>949</v>
      </c>
      <c r="F120">
        <v>1</v>
      </c>
      <c r="G120">
        <v>1446000</v>
      </c>
      <c r="H120" t="s">
        <v>511</v>
      </c>
      <c r="I120" t="s">
        <v>22</v>
      </c>
      <c r="J120" t="s">
        <v>137</v>
      </c>
      <c r="K120" t="s">
        <v>473</v>
      </c>
      <c r="L120" t="s">
        <v>138</v>
      </c>
      <c r="M120" vm="2">
        <v>0</v>
      </c>
      <c r="N120" t="s">
        <v>34</v>
      </c>
      <c r="O120" t="s">
        <v>494</v>
      </c>
      <c r="P120">
        <v>1</v>
      </c>
      <c r="Q120" t="s">
        <v>80</v>
      </c>
      <c r="R120">
        <v>1</v>
      </c>
      <c r="S120">
        <v>-1446000</v>
      </c>
      <c r="T120">
        <v>1</v>
      </c>
      <c r="U120" t="s">
        <v>199</v>
      </c>
    </row>
    <row r="121" spans="1:21" x14ac:dyDescent="0.3">
      <c r="A121" vm="1">
        <v>46081</v>
      </c>
      <c r="B121" t="s">
        <v>444</v>
      </c>
      <c r="C121" t="s">
        <v>410</v>
      </c>
      <c r="D121" s="55">
        <v>-1440461.6841</v>
      </c>
      <c r="E121" t="s">
        <v>168</v>
      </c>
      <c r="F121">
        <v>1</v>
      </c>
      <c r="G121">
        <v>1440461.6840535896</v>
      </c>
      <c r="H121" t="s">
        <v>480</v>
      </c>
      <c r="I121" t="s">
        <v>9</v>
      </c>
      <c r="J121" t="s">
        <v>137</v>
      </c>
      <c r="K121" vm="2">
        <v>0</v>
      </c>
      <c r="L121" vm="2">
        <v>0</v>
      </c>
      <c r="M121" vm="2">
        <v>0</v>
      </c>
      <c r="N121" t="s">
        <v>332</v>
      </c>
      <c r="O121" t="s">
        <v>494</v>
      </c>
      <c r="P121">
        <v>6</v>
      </c>
      <c r="Q121" t="s">
        <v>469</v>
      </c>
      <c r="R121">
        <v>1</v>
      </c>
      <c r="S121">
        <v>-1440461.6841</v>
      </c>
      <c r="T121">
        <v>1</v>
      </c>
      <c r="U121" t="s">
        <v>199</v>
      </c>
    </row>
    <row r="122" spans="1:21" x14ac:dyDescent="0.3">
      <c r="A122" vm="1">
        <v>46081</v>
      </c>
      <c r="B122" t="s">
        <v>444</v>
      </c>
      <c r="C122" t="s">
        <v>423</v>
      </c>
      <c r="D122" s="55">
        <v>-1440386.9968000001</v>
      </c>
      <c r="E122" t="s">
        <v>164</v>
      </c>
      <c r="F122">
        <v>1</v>
      </c>
      <c r="G122">
        <v>1440386.99679359</v>
      </c>
      <c r="H122" t="s">
        <v>480</v>
      </c>
      <c r="I122" t="s">
        <v>9</v>
      </c>
      <c r="J122" t="s">
        <v>137</v>
      </c>
      <c r="K122" vm="2">
        <v>0</v>
      </c>
      <c r="L122" vm="2">
        <v>0</v>
      </c>
      <c r="M122" vm="2">
        <v>0</v>
      </c>
      <c r="N122" t="s">
        <v>32</v>
      </c>
      <c r="O122" t="s">
        <v>494</v>
      </c>
      <c r="P122">
        <v>10</v>
      </c>
      <c r="Q122" t="s">
        <v>467</v>
      </c>
      <c r="R122">
        <v>1</v>
      </c>
      <c r="S122">
        <v>-1440386.9968000001</v>
      </c>
      <c r="T122">
        <v>1</v>
      </c>
      <c r="U122" t="s">
        <v>199</v>
      </c>
    </row>
    <row r="123" spans="1:21" x14ac:dyDescent="0.3">
      <c r="A123" vm="1">
        <v>46081</v>
      </c>
      <c r="B123" t="s">
        <v>444</v>
      </c>
      <c r="C123" t="s">
        <v>416</v>
      </c>
      <c r="D123" s="55">
        <v>-1427843.0567000001</v>
      </c>
      <c r="E123" t="s">
        <v>183</v>
      </c>
      <c r="F123">
        <v>1</v>
      </c>
      <c r="G123">
        <v>1427843.0566735896</v>
      </c>
      <c r="H123" t="s">
        <v>480</v>
      </c>
      <c r="I123" t="s">
        <v>9</v>
      </c>
      <c r="J123" t="s">
        <v>137</v>
      </c>
      <c r="K123" vm="2">
        <v>0</v>
      </c>
      <c r="L123" vm="2">
        <v>0</v>
      </c>
      <c r="M123" vm="2">
        <v>0</v>
      </c>
      <c r="N123" t="s">
        <v>396</v>
      </c>
      <c r="O123" t="s">
        <v>494</v>
      </c>
      <c r="P123">
        <v>10</v>
      </c>
      <c r="Q123" t="s">
        <v>467</v>
      </c>
      <c r="R123">
        <v>1</v>
      </c>
      <c r="S123">
        <v>-1427843.0567000001</v>
      </c>
      <c r="T123">
        <v>1</v>
      </c>
      <c r="U123" t="s">
        <v>199</v>
      </c>
    </row>
    <row r="124" spans="1:21" x14ac:dyDescent="0.3">
      <c r="A124" vm="1">
        <v>46081</v>
      </c>
      <c r="B124" t="s">
        <v>444</v>
      </c>
      <c r="C124" t="s">
        <v>414</v>
      </c>
      <c r="D124" s="55">
        <v>-1411534.0728</v>
      </c>
      <c r="E124" t="s">
        <v>13</v>
      </c>
      <c r="F124">
        <v>1</v>
      </c>
      <c r="G124">
        <v>1411534.0727735898</v>
      </c>
      <c r="H124" t="s">
        <v>480</v>
      </c>
      <c r="I124" t="s">
        <v>9</v>
      </c>
      <c r="J124" t="s">
        <v>137</v>
      </c>
      <c r="K124" vm="2">
        <v>0</v>
      </c>
      <c r="L124" vm="2">
        <v>0</v>
      </c>
      <c r="M124" vm="2">
        <v>0</v>
      </c>
      <c r="N124" t="s">
        <v>338</v>
      </c>
      <c r="O124" t="s">
        <v>492</v>
      </c>
      <c r="P124">
        <v>5</v>
      </c>
      <c r="Q124" t="s">
        <v>466</v>
      </c>
      <c r="R124">
        <v>1</v>
      </c>
      <c r="S124">
        <v>-1411534.0728</v>
      </c>
      <c r="T124">
        <v>1</v>
      </c>
      <c r="U124" t="s">
        <v>199</v>
      </c>
    </row>
    <row r="125" spans="1:21" x14ac:dyDescent="0.3">
      <c r="A125" vm="1">
        <v>46081</v>
      </c>
      <c r="B125" t="s">
        <v>444</v>
      </c>
      <c r="C125" t="s">
        <v>1144</v>
      </c>
      <c r="D125" s="55">
        <v>-1351482.1973999999</v>
      </c>
      <c r="E125" t="s">
        <v>42</v>
      </c>
      <c r="F125">
        <v>1</v>
      </c>
      <c r="G125">
        <v>1351482.1973935897</v>
      </c>
      <c r="H125" t="s">
        <v>480</v>
      </c>
      <c r="I125" t="s">
        <v>9</v>
      </c>
      <c r="J125" t="s">
        <v>137</v>
      </c>
      <c r="K125" vm="2">
        <v>0</v>
      </c>
      <c r="L125" vm="2">
        <v>0</v>
      </c>
      <c r="M125" vm="2">
        <v>0</v>
      </c>
      <c r="N125" t="s">
        <v>341</v>
      </c>
      <c r="O125" t="s">
        <v>494</v>
      </c>
      <c r="P125">
        <v>6</v>
      </c>
      <c r="Q125" t="s">
        <v>469</v>
      </c>
      <c r="R125">
        <v>1</v>
      </c>
      <c r="S125">
        <v>-1351482.1973999999</v>
      </c>
      <c r="T125">
        <v>1</v>
      </c>
      <c r="U125" t="s">
        <v>199</v>
      </c>
    </row>
    <row r="126" spans="1:21" x14ac:dyDescent="0.3">
      <c r="A126" vm="1">
        <v>46081</v>
      </c>
      <c r="B126" t="s">
        <v>444</v>
      </c>
      <c r="C126" t="s">
        <v>562</v>
      </c>
      <c r="D126" s="55">
        <v>-1309539.3483</v>
      </c>
      <c r="E126" t="s">
        <v>193</v>
      </c>
      <c r="F126">
        <v>1</v>
      </c>
      <c r="G126">
        <v>1309539.3482935899</v>
      </c>
      <c r="H126" t="s">
        <v>480</v>
      </c>
      <c r="I126" t="s">
        <v>9</v>
      </c>
      <c r="J126" t="s">
        <v>137</v>
      </c>
      <c r="K126" vm="2">
        <v>0</v>
      </c>
      <c r="L126" vm="2">
        <v>0</v>
      </c>
      <c r="M126" vm="2">
        <v>0</v>
      </c>
      <c r="N126" t="s">
        <v>373</v>
      </c>
      <c r="O126" t="s">
        <v>494</v>
      </c>
      <c r="P126">
        <v>2</v>
      </c>
      <c r="Q126" t="s">
        <v>468</v>
      </c>
      <c r="R126">
        <v>1</v>
      </c>
      <c r="S126">
        <v>-1309539.3483</v>
      </c>
      <c r="T126">
        <v>1</v>
      </c>
      <c r="U126" t="s">
        <v>199</v>
      </c>
    </row>
    <row r="127" spans="1:21" x14ac:dyDescent="0.3">
      <c r="A127" vm="10">
        <v>46057</v>
      </c>
      <c r="B127" t="s">
        <v>977</v>
      </c>
      <c r="C127" t="s">
        <v>980</v>
      </c>
      <c r="D127" s="55">
        <v>-1292064.58</v>
      </c>
      <c r="E127" t="s">
        <v>981</v>
      </c>
      <c r="F127">
        <v>1</v>
      </c>
      <c r="G127">
        <v>1067821.97</v>
      </c>
      <c r="H127" t="s">
        <v>511</v>
      </c>
      <c r="I127" t="s">
        <v>15</v>
      </c>
      <c r="J127" t="s">
        <v>137</v>
      </c>
      <c r="K127" t="s">
        <v>473</v>
      </c>
      <c r="L127" t="s">
        <v>156</v>
      </c>
      <c r="M127" vm="2">
        <v>0</v>
      </c>
      <c r="N127" t="s">
        <v>83</v>
      </c>
      <c r="O127" t="s">
        <v>492</v>
      </c>
      <c r="P127">
        <v>1</v>
      </c>
      <c r="Q127" t="s">
        <v>66</v>
      </c>
      <c r="R127">
        <v>1</v>
      </c>
      <c r="S127">
        <v>-1292064.58</v>
      </c>
      <c r="T127">
        <v>1</v>
      </c>
      <c r="U127" t="s">
        <v>199</v>
      </c>
    </row>
    <row r="128" spans="1:21" x14ac:dyDescent="0.3">
      <c r="A128" vm="15">
        <v>46080</v>
      </c>
      <c r="B128" t="s">
        <v>922</v>
      </c>
      <c r="C128" t="s">
        <v>923</v>
      </c>
      <c r="D128" s="55">
        <v>-1266264.3500000001</v>
      </c>
      <c r="E128" t="s">
        <v>15</v>
      </c>
      <c r="F128">
        <v>1</v>
      </c>
      <c r="G128">
        <v>1046499.46</v>
      </c>
      <c r="H128" t="s">
        <v>511</v>
      </c>
      <c r="I128" t="s">
        <v>15</v>
      </c>
      <c r="J128" t="s">
        <v>137</v>
      </c>
      <c r="K128" t="s">
        <v>473</v>
      </c>
      <c r="L128" t="s">
        <v>156</v>
      </c>
      <c r="M128" vm="2">
        <v>0</v>
      </c>
      <c r="N128" t="s">
        <v>39</v>
      </c>
      <c r="O128" t="s">
        <v>492</v>
      </c>
      <c r="P128">
        <v>1</v>
      </c>
      <c r="Q128" t="s">
        <v>50</v>
      </c>
      <c r="R128">
        <v>1</v>
      </c>
      <c r="S128">
        <v>-1266264.3500000001</v>
      </c>
      <c r="T128">
        <v>1</v>
      </c>
      <c r="U128" t="s">
        <v>199</v>
      </c>
    </row>
    <row r="129" spans="1:21" x14ac:dyDescent="0.3">
      <c r="A129" vm="7">
        <v>46059</v>
      </c>
      <c r="B129" t="s">
        <v>854</v>
      </c>
      <c r="C129" t="s">
        <v>860</v>
      </c>
      <c r="D129" s="55">
        <v>-1260396.5</v>
      </c>
      <c r="E129" t="s">
        <v>861</v>
      </c>
      <c r="F129">
        <v>1</v>
      </c>
      <c r="G129">
        <v>1041650</v>
      </c>
      <c r="H129" t="s">
        <v>511</v>
      </c>
      <c r="I129" t="s">
        <v>17</v>
      </c>
      <c r="J129" t="s">
        <v>157</v>
      </c>
      <c r="K129" t="s">
        <v>473</v>
      </c>
      <c r="L129" t="s">
        <v>138</v>
      </c>
      <c r="M129" vm="2">
        <v>0</v>
      </c>
      <c r="N129" t="s">
        <v>43</v>
      </c>
      <c r="O129" t="s">
        <v>494</v>
      </c>
      <c r="P129">
        <v>1</v>
      </c>
      <c r="Q129" t="s">
        <v>72</v>
      </c>
      <c r="R129">
        <v>1</v>
      </c>
      <c r="S129">
        <v>-1260396.5</v>
      </c>
      <c r="T129">
        <v>1</v>
      </c>
      <c r="U129" t="s">
        <v>199</v>
      </c>
    </row>
    <row r="130" spans="1:21" x14ac:dyDescent="0.3">
      <c r="A130" vm="1">
        <v>46081</v>
      </c>
      <c r="B130" t="s">
        <v>444</v>
      </c>
      <c r="C130" t="s">
        <v>571</v>
      </c>
      <c r="D130" s="55">
        <v>-1217141.4032999999</v>
      </c>
      <c r="E130" t="s">
        <v>50</v>
      </c>
      <c r="F130">
        <v>1</v>
      </c>
      <c r="G130">
        <v>1217141.4032935901</v>
      </c>
      <c r="H130" t="s">
        <v>480</v>
      </c>
      <c r="I130" t="s">
        <v>9</v>
      </c>
      <c r="J130" t="s">
        <v>137</v>
      </c>
      <c r="K130" vm="2">
        <v>0</v>
      </c>
      <c r="L130" vm="2">
        <v>0</v>
      </c>
      <c r="M130" vm="2">
        <v>0</v>
      </c>
      <c r="N130" t="s">
        <v>39</v>
      </c>
      <c r="O130" t="s">
        <v>492</v>
      </c>
      <c r="P130">
        <v>1</v>
      </c>
      <c r="Q130" t="s">
        <v>50</v>
      </c>
      <c r="R130">
        <v>1</v>
      </c>
      <c r="S130">
        <v>-1217141.4032999999</v>
      </c>
      <c r="T130">
        <v>1</v>
      </c>
      <c r="U130" t="s">
        <v>199</v>
      </c>
    </row>
    <row r="131" spans="1:21" x14ac:dyDescent="0.3">
      <c r="A131" vm="1">
        <v>46081</v>
      </c>
      <c r="B131" t="s">
        <v>20</v>
      </c>
      <c r="C131" t="s">
        <v>798</v>
      </c>
      <c r="D131" s="55">
        <v>-1182999.8400000001</v>
      </c>
      <c r="E131" t="s">
        <v>20</v>
      </c>
      <c r="F131">
        <v>1616.12</v>
      </c>
      <c r="G131">
        <v>0.5</v>
      </c>
      <c r="H131" t="s">
        <v>511</v>
      </c>
      <c r="I131" t="s">
        <v>20</v>
      </c>
      <c r="J131" t="s">
        <v>137</v>
      </c>
      <c r="K131" t="s">
        <v>473</v>
      </c>
      <c r="L131" t="s">
        <v>138</v>
      </c>
      <c r="M131" vm="2">
        <v>0</v>
      </c>
      <c r="N131" t="s">
        <v>34</v>
      </c>
      <c r="O131" t="s">
        <v>494</v>
      </c>
      <c r="P131">
        <v>1</v>
      </c>
      <c r="Q131" t="s">
        <v>80</v>
      </c>
      <c r="R131">
        <v>1</v>
      </c>
      <c r="S131">
        <v>-1182999.8400000001</v>
      </c>
      <c r="T131">
        <v>1616.12</v>
      </c>
      <c r="U131" t="s">
        <v>199</v>
      </c>
    </row>
    <row r="132" spans="1:21" x14ac:dyDescent="0.3">
      <c r="A132" vm="1">
        <v>46081</v>
      </c>
      <c r="B132" t="s">
        <v>444</v>
      </c>
      <c r="C132" t="s">
        <v>572</v>
      </c>
      <c r="D132" s="55">
        <v>-1160524.8770999999</v>
      </c>
      <c r="E132" t="s">
        <v>50</v>
      </c>
      <c r="F132">
        <v>1</v>
      </c>
      <c r="G132">
        <v>1160524.8770735899</v>
      </c>
      <c r="H132" t="s">
        <v>480</v>
      </c>
      <c r="I132" t="s">
        <v>9</v>
      </c>
      <c r="J132" t="s">
        <v>137</v>
      </c>
      <c r="K132" vm="2">
        <v>0</v>
      </c>
      <c r="L132" vm="2">
        <v>0</v>
      </c>
      <c r="M132" vm="2">
        <v>0</v>
      </c>
      <c r="N132" t="s">
        <v>39</v>
      </c>
      <c r="O132" t="s">
        <v>492</v>
      </c>
      <c r="P132">
        <v>1</v>
      </c>
      <c r="Q132" t="s">
        <v>50</v>
      </c>
      <c r="R132">
        <v>1</v>
      </c>
      <c r="S132">
        <v>-1160524.8770999999</v>
      </c>
      <c r="T132">
        <v>1</v>
      </c>
      <c r="U132" t="s">
        <v>199</v>
      </c>
    </row>
    <row r="133" spans="1:21" x14ac:dyDescent="0.3">
      <c r="A133" vm="6">
        <v>46063</v>
      </c>
      <c r="B133" t="s">
        <v>1101</v>
      </c>
      <c r="C133" t="s">
        <v>1107</v>
      </c>
      <c r="D133" s="55">
        <v>-1112118.74</v>
      </c>
      <c r="E133" t="s">
        <v>1108</v>
      </c>
      <c r="F133">
        <v>2</v>
      </c>
      <c r="G133">
        <v>129553.2</v>
      </c>
      <c r="H133" t="s">
        <v>511</v>
      </c>
      <c r="I133" t="s">
        <v>17</v>
      </c>
      <c r="J133" t="s">
        <v>157</v>
      </c>
      <c r="K133" t="s">
        <v>473</v>
      </c>
      <c r="L133" t="s">
        <v>156</v>
      </c>
      <c r="M133" vm="2">
        <v>0</v>
      </c>
      <c r="N133" t="s">
        <v>35</v>
      </c>
      <c r="O133" t="s">
        <v>494</v>
      </c>
      <c r="P133">
        <v>10</v>
      </c>
      <c r="Q133" t="s">
        <v>465</v>
      </c>
      <c r="R133">
        <v>1</v>
      </c>
      <c r="S133">
        <v>-1112118.74</v>
      </c>
      <c r="T133">
        <v>2</v>
      </c>
      <c r="U133" t="s">
        <v>199</v>
      </c>
    </row>
    <row r="134" spans="1:21" x14ac:dyDescent="0.3">
      <c r="A134" vm="1">
        <v>46081</v>
      </c>
      <c r="B134" t="s">
        <v>444</v>
      </c>
      <c r="C134" t="s">
        <v>483</v>
      </c>
      <c r="D134" s="55">
        <v>-1100000</v>
      </c>
      <c r="E134" t="s">
        <v>164</v>
      </c>
      <c r="F134">
        <v>1</v>
      </c>
      <c r="G134">
        <v>1100000</v>
      </c>
      <c r="H134" t="s">
        <v>480</v>
      </c>
      <c r="I134" t="s">
        <v>9</v>
      </c>
      <c r="J134" t="s">
        <v>137</v>
      </c>
      <c r="K134" vm="2">
        <v>0</v>
      </c>
      <c r="L134" vm="2">
        <v>0</v>
      </c>
      <c r="M134" vm="2">
        <v>0</v>
      </c>
      <c r="N134" t="s">
        <v>32</v>
      </c>
      <c r="O134" t="s">
        <v>494</v>
      </c>
      <c r="P134">
        <v>10</v>
      </c>
      <c r="Q134" t="s">
        <v>467</v>
      </c>
      <c r="R134">
        <v>1</v>
      </c>
      <c r="S134">
        <v>-1100000</v>
      </c>
      <c r="T134">
        <v>1</v>
      </c>
      <c r="U134" t="s">
        <v>199</v>
      </c>
    </row>
    <row r="135" spans="1:21" x14ac:dyDescent="0.3">
      <c r="A135" vm="7">
        <v>46059</v>
      </c>
      <c r="B135" t="s">
        <v>968</v>
      </c>
      <c r="C135" t="s">
        <v>969</v>
      </c>
      <c r="D135" s="55">
        <v>-1095123</v>
      </c>
      <c r="E135" t="s">
        <v>970</v>
      </c>
      <c r="F135">
        <v>1</v>
      </c>
      <c r="G135">
        <v>1095123</v>
      </c>
      <c r="H135" t="s">
        <v>511</v>
      </c>
      <c r="I135" t="s">
        <v>10</v>
      </c>
      <c r="J135" t="s">
        <v>137</v>
      </c>
      <c r="K135" t="s">
        <v>473</v>
      </c>
      <c r="L135" t="s">
        <v>156</v>
      </c>
      <c r="M135" vm="2">
        <v>0</v>
      </c>
      <c r="N135" t="s">
        <v>35</v>
      </c>
      <c r="O135" t="s">
        <v>494</v>
      </c>
      <c r="P135">
        <v>10</v>
      </c>
      <c r="Q135" t="s">
        <v>465</v>
      </c>
      <c r="R135">
        <v>1</v>
      </c>
      <c r="S135">
        <v>-1095123</v>
      </c>
      <c r="T135">
        <v>1</v>
      </c>
      <c r="U135" t="s">
        <v>199</v>
      </c>
    </row>
    <row r="136" spans="1:21" x14ac:dyDescent="0.3">
      <c r="A136" vm="1">
        <v>46081</v>
      </c>
      <c r="B136" t="s">
        <v>444</v>
      </c>
      <c r="C136" t="s">
        <v>442</v>
      </c>
      <c r="D136" s="55">
        <v>-1062007.5247</v>
      </c>
      <c r="E136" t="s">
        <v>50</v>
      </c>
      <c r="F136">
        <v>1</v>
      </c>
      <c r="G136">
        <v>1062007.5246731269</v>
      </c>
      <c r="H136" t="s">
        <v>480</v>
      </c>
      <c r="I136" t="s">
        <v>9</v>
      </c>
      <c r="J136" t="s">
        <v>137</v>
      </c>
      <c r="K136" vm="2">
        <v>0</v>
      </c>
      <c r="L136" vm="2">
        <v>0</v>
      </c>
      <c r="M136" vm="2">
        <v>0</v>
      </c>
      <c r="N136" t="s">
        <v>39</v>
      </c>
      <c r="O136" t="s">
        <v>494</v>
      </c>
      <c r="P136">
        <v>1</v>
      </c>
      <c r="Q136" t="s">
        <v>50</v>
      </c>
      <c r="R136">
        <v>1</v>
      </c>
      <c r="S136">
        <v>-1062007.5247</v>
      </c>
      <c r="T136">
        <v>1</v>
      </c>
      <c r="U136" t="s">
        <v>199</v>
      </c>
    </row>
    <row r="137" spans="1:21" x14ac:dyDescent="0.3">
      <c r="A137" vm="1">
        <v>46081</v>
      </c>
      <c r="B137" t="s">
        <v>444</v>
      </c>
      <c r="C137" t="s">
        <v>440</v>
      </c>
      <c r="D137" s="55">
        <v>-1059283.1984999999</v>
      </c>
      <c r="E137" t="s">
        <v>50</v>
      </c>
      <c r="F137">
        <v>1</v>
      </c>
      <c r="G137">
        <v>1059283.1984931263</v>
      </c>
      <c r="H137" t="s">
        <v>480</v>
      </c>
      <c r="I137" t="s">
        <v>9</v>
      </c>
      <c r="J137" t="s">
        <v>137</v>
      </c>
      <c r="K137" vm="2">
        <v>0</v>
      </c>
      <c r="L137" vm="2">
        <v>0</v>
      </c>
      <c r="M137" vm="2">
        <v>0</v>
      </c>
      <c r="N137" t="s">
        <v>39</v>
      </c>
      <c r="O137" t="s">
        <v>494</v>
      </c>
      <c r="P137">
        <v>1</v>
      </c>
      <c r="Q137" t="s">
        <v>50</v>
      </c>
      <c r="R137">
        <v>1</v>
      </c>
      <c r="S137">
        <v>-1059283.1984999999</v>
      </c>
      <c r="T137">
        <v>1</v>
      </c>
      <c r="U137" t="s">
        <v>199</v>
      </c>
    </row>
    <row r="138" spans="1:21" x14ac:dyDescent="0.3">
      <c r="A138" vm="1">
        <v>46081</v>
      </c>
      <c r="B138" t="s">
        <v>444</v>
      </c>
      <c r="C138" t="s">
        <v>443</v>
      </c>
      <c r="D138" s="55">
        <v>-1049898.2714</v>
      </c>
      <c r="E138" t="s">
        <v>50</v>
      </c>
      <c r="F138">
        <v>1</v>
      </c>
      <c r="G138">
        <v>1049898.2714331266</v>
      </c>
      <c r="H138" t="s">
        <v>480</v>
      </c>
      <c r="I138" t="s">
        <v>9</v>
      </c>
      <c r="J138" t="s">
        <v>137</v>
      </c>
      <c r="K138" vm="2">
        <v>0</v>
      </c>
      <c r="L138" vm="2">
        <v>0</v>
      </c>
      <c r="M138" vm="2">
        <v>0</v>
      </c>
      <c r="N138" t="s">
        <v>39</v>
      </c>
      <c r="O138" t="s">
        <v>494</v>
      </c>
      <c r="P138">
        <v>1</v>
      </c>
      <c r="Q138" t="s">
        <v>50</v>
      </c>
      <c r="R138">
        <v>1</v>
      </c>
      <c r="S138">
        <v>-1049898.2714</v>
      </c>
      <c r="T138">
        <v>1</v>
      </c>
      <c r="U138" t="s">
        <v>199</v>
      </c>
    </row>
    <row r="139" spans="1:21" x14ac:dyDescent="0.3">
      <c r="A139" vm="1">
        <v>46081</v>
      </c>
      <c r="B139" t="s">
        <v>444</v>
      </c>
      <c r="C139" t="s">
        <v>525</v>
      </c>
      <c r="D139" s="55">
        <v>-1031623.7943</v>
      </c>
      <c r="E139" t="s">
        <v>187</v>
      </c>
      <c r="F139">
        <v>1</v>
      </c>
      <c r="G139">
        <v>1031623.7943131266</v>
      </c>
      <c r="H139" t="s">
        <v>480</v>
      </c>
      <c r="I139" t="s">
        <v>9</v>
      </c>
      <c r="J139" t="s">
        <v>137</v>
      </c>
      <c r="K139" vm="2">
        <v>0</v>
      </c>
      <c r="L139" vm="2">
        <v>0</v>
      </c>
      <c r="M139" vm="2">
        <v>0</v>
      </c>
      <c r="N139" t="s">
        <v>32</v>
      </c>
      <c r="O139" t="s">
        <v>492</v>
      </c>
      <c r="P139">
        <v>10</v>
      </c>
      <c r="Q139" t="s">
        <v>467</v>
      </c>
      <c r="R139">
        <v>1</v>
      </c>
      <c r="S139">
        <v>-1031623.7943</v>
      </c>
      <c r="T139">
        <v>1</v>
      </c>
      <c r="U139" t="s">
        <v>199</v>
      </c>
    </row>
    <row r="140" spans="1:21" x14ac:dyDescent="0.3">
      <c r="A140" vm="1">
        <v>46081</v>
      </c>
      <c r="B140" t="s">
        <v>444</v>
      </c>
      <c r="C140" t="s">
        <v>526</v>
      </c>
      <c r="D140" s="55">
        <v>-1031623.7943</v>
      </c>
      <c r="E140" t="s">
        <v>50</v>
      </c>
      <c r="F140">
        <v>1</v>
      </c>
      <c r="G140">
        <v>1031623.7943131266</v>
      </c>
      <c r="H140" t="s">
        <v>480</v>
      </c>
      <c r="I140" t="s">
        <v>9</v>
      </c>
      <c r="J140" t="s">
        <v>137</v>
      </c>
      <c r="K140" vm="2">
        <v>0</v>
      </c>
      <c r="L140" vm="2">
        <v>0</v>
      </c>
      <c r="M140" vm="2">
        <v>0</v>
      </c>
      <c r="N140" t="s">
        <v>39</v>
      </c>
      <c r="O140" t="s">
        <v>492</v>
      </c>
      <c r="P140">
        <v>1</v>
      </c>
      <c r="Q140" t="s">
        <v>50</v>
      </c>
      <c r="R140">
        <v>1</v>
      </c>
      <c r="S140">
        <v>-1031623.7943</v>
      </c>
      <c r="T140">
        <v>1</v>
      </c>
      <c r="U140" t="s">
        <v>199</v>
      </c>
    </row>
    <row r="141" spans="1:21" x14ac:dyDescent="0.3">
      <c r="A141" vm="1">
        <v>46081</v>
      </c>
      <c r="B141" t="s">
        <v>444</v>
      </c>
      <c r="C141" t="s">
        <v>439</v>
      </c>
      <c r="D141" s="55">
        <v>-1029415.9402</v>
      </c>
      <c r="E141" t="s">
        <v>50</v>
      </c>
      <c r="F141">
        <v>1</v>
      </c>
      <c r="G141">
        <v>1029415.9401531266</v>
      </c>
      <c r="H141" t="s">
        <v>480</v>
      </c>
      <c r="I141" t="s">
        <v>9</v>
      </c>
      <c r="J141" t="s">
        <v>137</v>
      </c>
      <c r="K141" vm="2">
        <v>0</v>
      </c>
      <c r="L141" vm="2">
        <v>0</v>
      </c>
      <c r="M141" vm="2">
        <v>0</v>
      </c>
      <c r="N141" t="s">
        <v>39</v>
      </c>
      <c r="O141" t="s">
        <v>494</v>
      </c>
      <c r="P141">
        <v>1</v>
      </c>
      <c r="Q141" t="s">
        <v>50</v>
      </c>
      <c r="R141">
        <v>1</v>
      </c>
      <c r="S141">
        <v>-1029415.9402</v>
      </c>
      <c r="T141">
        <v>1</v>
      </c>
      <c r="U141" t="s">
        <v>199</v>
      </c>
    </row>
    <row r="142" spans="1:21" x14ac:dyDescent="0.3">
      <c r="A142" vm="13">
        <v>46061</v>
      </c>
      <c r="B142" t="s">
        <v>917</v>
      </c>
      <c r="C142" t="s">
        <v>920</v>
      </c>
      <c r="D142" s="55">
        <v>-1028500</v>
      </c>
      <c r="E142" t="s">
        <v>921</v>
      </c>
      <c r="F142">
        <v>2</v>
      </c>
      <c r="G142">
        <v>425000</v>
      </c>
      <c r="H142" t="s">
        <v>511</v>
      </c>
      <c r="I142" t="s">
        <v>17</v>
      </c>
      <c r="J142" t="s">
        <v>157</v>
      </c>
      <c r="K142" t="s">
        <v>473</v>
      </c>
      <c r="L142" t="s">
        <v>156</v>
      </c>
      <c r="M142" vm="2">
        <v>0</v>
      </c>
      <c r="N142" t="s">
        <v>35</v>
      </c>
      <c r="O142" t="s">
        <v>492</v>
      </c>
      <c r="P142">
        <v>10</v>
      </c>
      <c r="Q142" t="s">
        <v>465</v>
      </c>
      <c r="R142">
        <v>1</v>
      </c>
      <c r="S142">
        <v>-1028500</v>
      </c>
      <c r="T142">
        <v>2</v>
      </c>
      <c r="U142" t="s">
        <v>199</v>
      </c>
    </row>
    <row r="143" spans="1:21" x14ac:dyDescent="0.3">
      <c r="A143" vm="1">
        <v>46081</v>
      </c>
      <c r="B143" t="s">
        <v>444</v>
      </c>
      <c r="C143" t="s">
        <v>486</v>
      </c>
      <c r="D143" s="55">
        <v>-1000000</v>
      </c>
      <c r="E143" t="s">
        <v>164</v>
      </c>
      <c r="F143">
        <v>1</v>
      </c>
      <c r="G143">
        <v>1000000</v>
      </c>
      <c r="H143" t="s">
        <v>480</v>
      </c>
      <c r="I143" t="s">
        <v>9</v>
      </c>
      <c r="J143" t="s">
        <v>137</v>
      </c>
      <c r="K143" vm="2">
        <v>0</v>
      </c>
      <c r="L143" vm="2">
        <v>0</v>
      </c>
      <c r="M143" vm="2">
        <v>0</v>
      </c>
      <c r="N143" t="s">
        <v>32</v>
      </c>
      <c r="O143" t="s">
        <v>492</v>
      </c>
      <c r="P143">
        <v>10</v>
      </c>
      <c r="Q143" t="s">
        <v>467</v>
      </c>
      <c r="R143">
        <v>1</v>
      </c>
      <c r="S143">
        <v>-1000000</v>
      </c>
      <c r="T143">
        <v>1</v>
      </c>
      <c r="U143" t="s">
        <v>199</v>
      </c>
    </row>
    <row r="144" spans="1:21" x14ac:dyDescent="0.3">
      <c r="A144" vm="10">
        <v>46057</v>
      </c>
      <c r="B144" t="s">
        <v>1119</v>
      </c>
      <c r="C144" t="s">
        <v>1120</v>
      </c>
      <c r="D144" s="55">
        <v>-946302.64</v>
      </c>
      <c r="E144" t="s">
        <v>1121</v>
      </c>
      <c r="F144">
        <v>1</v>
      </c>
      <c r="G144">
        <v>782068.3</v>
      </c>
      <c r="H144" t="s">
        <v>511</v>
      </c>
      <c r="I144" t="s">
        <v>10</v>
      </c>
      <c r="J144" t="s">
        <v>137</v>
      </c>
      <c r="K144" t="s">
        <v>473</v>
      </c>
      <c r="L144" t="s">
        <v>156</v>
      </c>
      <c r="M144" vm="2">
        <v>0</v>
      </c>
      <c r="N144" t="s">
        <v>35</v>
      </c>
      <c r="O144" t="s">
        <v>492</v>
      </c>
      <c r="P144">
        <v>10</v>
      </c>
      <c r="Q144" t="s">
        <v>465</v>
      </c>
      <c r="R144">
        <v>1</v>
      </c>
      <c r="S144">
        <v>-946302.64</v>
      </c>
      <c r="T144">
        <v>1</v>
      </c>
      <c r="U144" t="s">
        <v>199</v>
      </c>
    </row>
    <row r="145" spans="1:21" x14ac:dyDescent="0.3">
      <c r="A145" vm="16">
        <v>46075</v>
      </c>
      <c r="B145" t="s">
        <v>1048</v>
      </c>
      <c r="C145" t="s">
        <v>1051</v>
      </c>
      <c r="D145" s="55">
        <v>-942493.2</v>
      </c>
      <c r="E145" t="s">
        <v>1052</v>
      </c>
      <c r="F145">
        <v>1</v>
      </c>
      <c r="G145">
        <v>778920</v>
      </c>
      <c r="H145" t="s">
        <v>511</v>
      </c>
      <c r="I145" t="s">
        <v>14</v>
      </c>
      <c r="J145" t="s">
        <v>137</v>
      </c>
      <c r="K145" t="s">
        <v>473</v>
      </c>
      <c r="L145" t="s">
        <v>156</v>
      </c>
      <c r="M145" vm="2">
        <v>0</v>
      </c>
      <c r="N145" t="s">
        <v>35</v>
      </c>
      <c r="O145" t="s">
        <v>494</v>
      </c>
      <c r="P145">
        <v>10</v>
      </c>
      <c r="Q145" t="s">
        <v>465</v>
      </c>
      <c r="R145">
        <v>1</v>
      </c>
      <c r="S145">
        <v>-942493.2</v>
      </c>
      <c r="T145">
        <v>1</v>
      </c>
      <c r="U145" t="s">
        <v>199</v>
      </c>
    </row>
    <row r="146" spans="1:21" x14ac:dyDescent="0.3">
      <c r="A146" vm="6">
        <v>46063</v>
      </c>
      <c r="B146" t="s">
        <v>1057</v>
      </c>
      <c r="C146" t="s">
        <v>1063</v>
      </c>
      <c r="D146" s="55">
        <v>-917206.98</v>
      </c>
      <c r="E146" t="s">
        <v>1064</v>
      </c>
      <c r="F146">
        <v>1</v>
      </c>
      <c r="G146">
        <v>758022.3</v>
      </c>
      <c r="H146" t="s">
        <v>511</v>
      </c>
      <c r="I146" t="s">
        <v>17</v>
      </c>
      <c r="J146" t="s">
        <v>157</v>
      </c>
      <c r="K146" t="s">
        <v>473</v>
      </c>
      <c r="L146" t="s">
        <v>156</v>
      </c>
      <c r="M146" vm="2">
        <v>0</v>
      </c>
      <c r="N146" t="s">
        <v>40</v>
      </c>
      <c r="O146" t="s">
        <v>492</v>
      </c>
      <c r="P146">
        <v>1</v>
      </c>
      <c r="Q146" t="s">
        <v>68</v>
      </c>
      <c r="R146">
        <v>1</v>
      </c>
      <c r="S146">
        <v>-917206.98</v>
      </c>
      <c r="T146">
        <v>1</v>
      </c>
      <c r="U146" t="s">
        <v>199</v>
      </c>
    </row>
    <row r="147" spans="1:21" x14ac:dyDescent="0.3">
      <c r="A147" vm="17">
        <v>46079</v>
      </c>
      <c r="B147" t="s">
        <v>1085</v>
      </c>
      <c r="C147" t="s">
        <v>1086</v>
      </c>
      <c r="D147" s="55">
        <v>-881218.8</v>
      </c>
      <c r="E147" t="s">
        <v>1087</v>
      </c>
      <c r="F147">
        <v>21.42</v>
      </c>
      <c r="G147">
        <v>34000</v>
      </c>
      <c r="H147" t="s">
        <v>511</v>
      </c>
      <c r="I147" t="s">
        <v>10</v>
      </c>
      <c r="J147" t="s">
        <v>137</v>
      </c>
      <c r="K147" t="s">
        <v>513</v>
      </c>
      <c r="L147" t="s">
        <v>138</v>
      </c>
      <c r="M147" vm="2">
        <v>0</v>
      </c>
      <c r="N147" t="s">
        <v>35</v>
      </c>
      <c r="O147" t="s">
        <v>494</v>
      </c>
      <c r="P147">
        <v>10</v>
      </c>
      <c r="Q147" t="s">
        <v>465</v>
      </c>
      <c r="R147">
        <v>1</v>
      </c>
      <c r="S147">
        <v>-881218.8</v>
      </c>
      <c r="T147">
        <v>21.42</v>
      </c>
      <c r="U147" t="s">
        <v>199</v>
      </c>
    </row>
    <row r="148" spans="1:21" x14ac:dyDescent="0.3">
      <c r="A148" vm="5">
        <v>46055</v>
      </c>
      <c r="B148" t="s">
        <v>962</v>
      </c>
      <c r="C148" t="s">
        <v>963</v>
      </c>
      <c r="D148" s="55">
        <v>-872410</v>
      </c>
      <c r="E148" t="s">
        <v>964</v>
      </c>
      <c r="F148">
        <v>1</v>
      </c>
      <c r="G148">
        <v>721000</v>
      </c>
      <c r="H148" t="s">
        <v>511</v>
      </c>
      <c r="I148" t="s">
        <v>530</v>
      </c>
      <c r="J148" t="s">
        <v>137</v>
      </c>
      <c r="K148" t="s">
        <v>513</v>
      </c>
      <c r="L148" t="s">
        <v>156</v>
      </c>
      <c r="M148" vm="2">
        <v>0</v>
      </c>
      <c r="N148" t="s">
        <v>35</v>
      </c>
      <c r="O148" t="s">
        <v>494</v>
      </c>
      <c r="P148">
        <v>10</v>
      </c>
      <c r="Q148" t="s">
        <v>465</v>
      </c>
      <c r="R148">
        <v>1</v>
      </c>
      <c r="S148">
        <v>-872410</v>
      </c>
      <c r="T148">
        <v>1</v>
      </c>
      <c r="U148" t="s">
        <v>199</v>
      </c>
    </row>
    <row r="149" spans="1:21" x14ac:dyDescent="0.3">
      <c r="A149" vm="10">
        <v>46057</v>
      </c>
      <c r="B149" t="s">
        <v>1045</v>
      </c>
      <c r="C149" t="s">
        <v>1046</v>
      </c>
      <c r="D149" s="55">
        <v>-857072</v>
      </c>
      <c r="E149" t="s">
        <v>1047</v>
      </c>
      <c r="F149">
        <v>4</v>
      </c>
      <c r="G149">
        <v>74973.55</v>
      </c>
      <c r="H149" t="s">
        <v>511</v>
      </c>
      <c r="I149" t="s">
        <v>16</v>
      </c>
      <c r="J149" t="s">
        <v>137</v>
      </c>
      <c r="K149" t="s">
        <v>473</v>
      </c>
      <c r="L149" t="s">
        <v>138</v>
      </c>
      <c r="M149" vm="2">
        <v>0</v>
      </c>
      <c r="N149" t="s">
        <v>35</v>
      </c>
      <c r="O149" t="s">
        <v>494</v>
      </c>
      <c r="P149">
        <v>10</v>
      </c>
      <c r="Q149" t="s">
        <v>465</v>
      </c>
      <c r="R149">
        <v>1</v>
      </c>
      <c r="S149">
        <v>-857072</v>
      </c>
      <c r="T149">
        <v>4</v>
      </c>
      <c r="U149" t="s">
        <v>199</v>
      </c>
    </row>
    <row r="150" spans="1:21" x14ac:dyDescent="0.3">
      <c r="A150" vm="1">
        <v>46081</v>
      </c>
      <c r="B150" t="s">
        <v>20</v>
      </c>
      <c r="C150" t="s">
        <v>804</v>
      </c>
      <c r="D150" s="55">
        <v>-853146.27</v>
      </c>
      <c r="E150" t="s">
        <v>20</v>
      </c>
      <c r="F150">
        <v>1</v>
      </c>
      <c r="G150">
        <v>853146.27</v>
      </c>
      <c r="H150" t="s">
        <v>511</v>
      </c>
      <c r="I150" t="s">
        <v>20</v>
      </c>
      <c r="J150" t="s">
        <v>137</v>
      </c>
      <c r="K150" t="s">
        <v>473</v>
      </c>
      <c r="L150" t="s">
        <v>156</v>
      </c>
      <c r="M150" vm="2">
        <v>0</v>
      </c>
      <c r="N150" t="s">
        <v>39</v>
      </c>
      <c r="O150" t="s">
        <v>492</v>
      </c>
      <c r="P150">
        <v>1</v>
      </c>
      <c r="Q150" t="s">
        <v>50</v>
      </c>
      <c r="R150">
        <v>1</v>
      </c>
      <c r="S150">
        <v>-853146.27</v>
      </c>
      <c r="T150">
        <v>1</v>
      </c>
      <c r="U150" t="s">
        <v>199</v>
      </c>
    </row>
    <row r="151" spans="1:21" x14ac:dyDescent="0.3">
      <c r="A151" vm="6">
        <v>46063</v>
      </c>
      <c r="B151" t="s">
        <v>1116</v>
      </c>
      <c r="C151" t="s">
        <v>1117</v>
      </c>
      <c r="D151" s="55">
        <v>-804914.69</v>
      </c>
      <c r="E151" t="s">
        <v>1118</v>
      </c>
      <c r="F151">
        <v>1</v>
      </c>
      <c r="G151">
        <v>647707.5</v>
      </c>
      <c r="H151" t="s">
        <v>511</v>
      </c>
      <c r="I151" t="s">
        <v>10</v>
      </c>
      <c r="J151" t="s">
        <v>137</v>
      </c>
      <c r="K151" t="s">
        <v>473</v>
      </c>
      <c r="L151" t="s">
        <v>156</v>
      </c>
      <c r="M151" vm="2">
        <v>0</v>
      </c>
      <c r="N151" t="s">
        <v>35</v>
      </c>
      <c r="O151" t="s">
        <v>492</v>
      </c>
      <c r="P151">
        <v>10</v>
      </c>
      <c r="Q151" t="s">
        <v>465</v>
      </c>
      <c r="R151">
        <v>1</v>
      </c>
      <c r="S151">
        <v>-804914.69</v>
      </c>
      <c r="T151">
        <v>1</v>
      </c>
      <c r="U151" t="s">
        <v>199</v>
      </c>
    </row>
    <row r="152" spans="1:21" x14ac:dyDescent="0.3">
      <c r="A152" vm="18">
        <v>46076</v>
      </c>
      <c r="B152" t="s">
        <v>1091</v>
      </c>
      <c r="C152" t="s">
        <v>1094</v>
      </c>
      <c r="D152" s="55">
        <v>-776996.56</v>
      </c>
      <c r="E152" t="s">
        <v>1095</v>
      </c>
      <c r="F152">
        <v>1</v>
      </c>
      <c r="G152">
        <v>628357.5</v>
      </c>
      <c r="H152" t="s">
        <v>511</v>
      </c>
      <c r="I152" t="s">
        <v>10</v>
      </c>
      <c r="J152" t="s">
        <v>137</v>
      </c>
      <c r="K152" t="s">
        <v>473</v>
      </c>
      <c r="L152" t="s">
        <v>138</v>
      </c>
      <c r="M152" vm="2">
        <v>0</v>
      </c>
      <c r="N152" t="s">
        <v>34</v>
      </c>
      <c r="O152" t="s">
        <v>492</v>
      </c>
      <c r="P152">
        <v>1</v>
      </c>
      <c r="Q152" t="s">
        <v>80</v>
      </c>
      <c r="R152">
        <v>1</v>
      </c>
      <c r="S152">
        <v>-776996.56</v>
      </c>
      <c r="T152">
        <v>1</v>
      </c>
      <c r="U152" t="s">
        <v>199</v>
      </c>
    </row>
    <row r="153" spans="1:21" x14ac:dyDescent="0.3">
      <c r="A153" vm="3">
        <v>46066</v>
      </c>
      <c r="B153" t="s">
        <v>1098</v>
      </c>
      <c r="C153" t="s">
        <v>1099</v>
      </c>
      <c r="D153" s="55">
        <v>-755578</v>
      </c>
      <c r="E153" t="s">
        <v>1100</v>
      </c>
      <c r="F153">
        <v>1</v>
      </c>
      <c r="G153">
        <v>755578</v>
      </c>
      <c r="H153" t="s">
        <v>511</v>
      </c>
      <c r="I153" t="s">
        <v>530</v>
      </c>
      <c r="J153" t="s">
        <v>312</v>
      </c>
      <c r="K153" t="s">
        <v>473</v>
      </c>
      <c r="L153" t="s">
        <v>156</v>
      </c>
      <c r="M153" vm="2">
        <v>0</v>
      </c>
      <c r="N153" t="s">
        <v>35</v>
      </c>
      <c r="O153" t="s">
        <v>492</v>
      </c>
      <c r="P153">
        <v>10</v>
      </c>
      <c r="Q153" t="s">
        <v>465</v>
      </c>
      <c r="R153">
        <v>1</v>
      </c>
      <c r="S153">
        <v>-755578</v>
      </c>
      <c r="T153">
        <v>1</v>
      </c>
      <c r="U153" t="s">
        <v>199</v>
      </c>
    </row>
    <row r="154" spans="1:21" x14ac:dyDescent="0.3">
      <c r="A154" vm="3">
        <v>46066</v>
      </c>
      <c r="B154" t="s">
        <v>944</v>
      </c>
      <c r="C154" t="s">
        <v>945</v>
      </c>
      <c r="D154" s="55">
        <v>-755577.85</v>
      </c>
      <c r="E154" t="s">
        <v>946</v>
      </c>
      <c r="F154">
        <v>1</v>
      </c>
      <c r="G154">
        <v>755577.85</v>
      </c>
      <c r="H154" t="s">
        <v>511</v>
      </c>
      <c r="I154" t="s">
        <v>530</v>
      </c>
      <c r="J154" t="s">
        <v>312</v>
      </c>
      <c r="K154" t="s">
        <v>473</v>
      </c>
      <c r="L154" t="s">
        <v>156</v>
      </c>
      <c r="M154" vm="2">
        <v>0</v>
      </c>
      <c r="N154" t="s">
        <v>35</v>
      </c>
      <c r="O154" t="s">
        <v>492</v>
      </c>
      <c r="P154">
        <v>10</v>
      </c>
      <c r="Q154" t="s">
        <v>465</v>
      </c>
      <c r="R154">
        <v>1</v>
      </c>
      <c r="S154">
        <v>-755577.85</v>
      </c>
      <c r="T154">
        <v>1</v>
      </c>
      <c r="U154" t="s">
        <v>199</v>
      </c>
    </row>
    <row r="155" spans="1:21" x14ac:dyDescent="0.3">
      <c r="A155" vm="11">
        <v>46071</v>
      </c>
      <c r="B155" t="s">
        <v>874</v>
      </c>
      <c r="C155" t="s">
        <v>875</v>
      </c>
      <c r="D155" s="55">
        <v>-735569.92000000004</v>
      </c>
      <c r="E155" t="s">
        <v>876</v>
      </c>
      <c r="F155">
        <v>35.880000000000003</v>
      </c>
      <c r="G155">
        <v>15731</v>
      </c>
      <c r="H155" t="s">
        <v>511</v>
      </c>
      <c r="I155" t="s">
        <v>477</v>
      </c>
      <c r="J155" t="s">
        <v>137</v>
      </c>
      <c r="K155" t="s">
        <v>473</v>
      </c>
      <c r="L155" t="s">
        <v>138</v>
      </c>
      <c r="M155" vm="2">
        <v>0</v>
      </c>
      <c r="N155" t="s">
        <v>46</v>
      </c>
      <c r="O155" t="s">
        <v>492</v>
      </c>
      <c r="P155">
        <v>1</v>
      </c>
      <c r="Q155" t="s">
        <v>63</v>
      </c>
      <c r="R155">
        <v>1</v>
      </c>
      <c r="S155">
        <v>-735569.92000000004</v>
      </c>
      <c r="T155">
        <v>35.880000000000003</v>
      </c>
      <c r="U155" t="s">
        <v>199</v>
      </c>
    </row>
    <row r="156" spans="1:21" x14ac:dyDescent="0.3">
      <c r="A156" vm="7">
        <v>46059</v>
      </c>
      <c r="B156" t="s">
        <v>1028</v>
      </c>
      <c r="C156" t="s">
        <v>1031</v>
      </c>
      <c r="D156" s="55">
        <v>-725286.28</v>
      </c>
      <c r="E156" t="s">
        <v>1032</v>
      </c>
      <c r="F156">
        <v>90</v>
      </c>
      <c r="G156">
        <v>7568.31</v>
      </c>
      <c r="H156" t="s">
        <v>511</v>
      </c>
      <c r="I156" t="s">
        <v>11</v>
      </c>
      <c r="J156" t="s">
        <v>137</v>
      </c>
      <c r="K156" t="s">
        <v>473</v>
      </c>
      <c r="L156" t="s">
        <v>138</v>
      </c>
      <c r="M156" vm="2">
        <v>0</v>
      </c>
      <c r="N156" t="s">
        <v>35</v>
      </c>
      <c r="O156" t="s">
        <v>492</v>
      </c>
      <c r="P156">
        <v>10</v>
      </c>
      <c r="Q156" t="s">
        <v>465</v>
      </c>
      <c r="R156">
        <v>1</v>
      </c>
      <c r="S156">
        <v>-725286.28</v>
      </c>
      <c r="T156">
        <v>90</v>
      </c>
      <c r="U156" t="s">
        <v>199</v>
      </c>
    </row>
    <row r="157" spans="1:21" x14ac:dyDescent="0.3">
      <c r="A157" vm="18">
        <v>46076</v>
      </c>
      <c r="B157" t="s">
        <v>845</v>
      </c>
      <c r="C157" t="s">
        <v>846</v>
      </c>
      <c r="D157" s="55">
        <v>-720000</v>
      </c>
      <c r="E157" t="s">
        <v>847</v>
      </c>
      <c r="F157">
        <v>9</v>
      </c>
      <c r="G157">
        <v>80000</v>
      </c>
      <c r="H157" t="s">
        <v>511</v>
      </c>
      <c r="I157" t="s">
        <v>10</v>
      </c>
      <c r="J157" t="s">
        <v>137</v>
      </c>
      <c r="K157" t="s">
        <v>473</v>
      </c>
      <c r="L157" t="s">
        <v>156</v>
      </c>
      <c r="M157" vm="2">
        <v>0</v>
      </c>
      <c r="N157" t="s">
        <v>35</v>
      </c>
      <c r="O157" t="s">
        <v>492</v>
      </c>
      <c r="P157">
        <v>10</v>
      </c>
      <c r="Q157" t="s">
        <v>465</v>
      </c>
      <c r="R157">
        <v>1</v>
      </c>
      <c r="S157">
        <v>-720000</v>
      </c>
      <c r="T157">
        <v>9</v>
      </c>
      <c r="U157" t="s">
        <v>199</v>
      </c>
    </row>
    <row r="158" spans="1:21" x14ac:dyDescent="0.3">
      <c r="A158" vm="19">
        <v>46070</v>
      </c>
      <c r="B158" t="s">
        <v>845</v>
      </c>
      <c r="C158" t="s">
        <v>848</v>
      </c>
      <c r="D158" s="55">
        <v>-720000</v>
      </c>
      <c r="E158" t="s">
        <v>849</v>
      </c>
      <c r="F158">
        <v>9</v>
      </c>
      <c r="G158">
        <v>80000</v>
      </c>
      <c r="H158" t="s">
        <v>511</v>
      </c>
      <c r="I158" t="s">
        <v>10</v>
      </c>
      <c r="J158" t="s">
        <v>137</v>
      </c>
      <c r="K158" t="s">
        <v>473</v>
      </c>
      <c r="L158" t="s">
        <v>156</v>
      </c>
      <c r="M158" vm="2">
        <v>0</v>
      </c>
      <c r="N158" t="s">
        <v>35</v>
      </c>
      <c r="O158" t="s">
        <v>494</v>
      </c>
      <c r="P158">
        <v>10</v>
      </c>
      <c r="Q158" t="s">
        <v>465</v>
      </c>
      <c r="R158">
        <v>1</v>
      </c>
      <c r="S158">
        <v>-720000</v>
      </c>
      <c r="T158">
        <v>9</v>
      </c>
      <c r="U158" t="s">
        <v>199</v>
      </c>
    </row>
    <row r="159" spans="1:21" x14ac:dyDescent="0.3">
      <c r="A159" vm="20">
        <v>46062</v>
      </c>
      <c r="B159" t="s">
        <v>845</v>
      </c>
      <c r="C159" t="s">
        <v>850</v>
      </c>
      <c r="D159" s="55">
        <v>-720000</v>
      </c>
      <c r="E159" t="s">
        <v>851</v>
      </c>
      <c r="F159">
        <v>9</v>
      </c>
      <c r="G159">
        <v>80000</v>
      </c>
      <c r="H159" t="s">
        <v>511</v>
      </c>
      <c r="I159" t="s">
        <v>10</v>
      </c>
      <c r="J159" t="s">
        <v>137</v>
      </c>
      <c r="K159" t="s">
        <v>473</v>
      </c>
      <c r="L159" t="s">
        <v>156</v>
      </c>
      <c r="M159" vm="2">
        <v>0</v>
      </c>
      <c r="N159" t="s">
        <v>35</v>
      </c>
      <c r="O159" t="s">
        <v>492</v>
      </c>
      <c r="P159">
        <v>10</v>
      </c>
      <c r="Q159" t="s">
        <v>465</v>
      </c>
      <c r="R159">
        <v>1</v>
      </c>
      <c r="S159">
        <v>-720000</v>
      </c>
      <c r="T159">
        <v>9</v>
      </c>
      <c r="U159" t="s">
        <v>199</v>
      </c>
    </row>
    <row r="160" spans="1:21" x14ac:dyDescent="0.3">
      <c r="A160" vm="5">
        <v>46055</v>
      </c>
      <c r="B160" t="s">
        <v>845</v>
      </c>
      <c r="C160" t="s">
        <v>852</v>
      </c>
      <c r="D160" s="55">
        <v>-720000</v>
      </c>
      <c r="E160" t="s">
        <v>853</v>
      </c>
      <c r="F160">
        <v>9</v>
      </c>
      <c r="G160">
        <v>80000</v>
      </c>
      <c r="H160" t="s">
        <v>511</v>
      </c>
      <c r="I160" t="s">
        <v>10</v>
      </c>
      <c r="J160" t="s">
        <v>137</v>
      </c>
      <c r="K160" t="s">
        <v>473</v>
      </c>
      <c r="L160" t="s">
        <v>156</v>
      </c>
      <c r="M160" vm="2">
        <v>0</v>
      </c>
      <c r="N160" t="s">
        <v>35</v>
      </c>
      <c r="O160" t="s">
        <v>494</v>
      </c>
      <c r="P160">
        <v>10</v>
      </c>
      <c r="Q160" t="s">
        <v>465</v>
      </c>
      <c r="R160">
        <v>1</v>
      </c>
      <c r="S160">
        <v>-720000</v>
      </c>
      <c r="T160">
        <v>9</v>
      </c>
      <c r="U160" t="s">
        <v>199</v>
      </c>
    </row>
    <row r="161" spans="1:21" x14ac:dyDescent="0.3">
      <c r="A161" vm="9">
        <v>46077</v>
      </c>
      <c r="B161" t="s">
        <v>938</v>
      </c>
      <c r="C161" t="s">
        <v>939</v>
      </c>
      <c r="D161" s="55">
        <v>-701800</v>
      </c>
      <c r="E161" t="s">
        <v>940</v>
      </c>
      <c r="F161">
        <v>1</v>
      </c>
      <c r="G161">
        <v>580000</v>
      </c>
      <c r="H161" t="s">
        <v>511</v>
      </c>
      <c r="I161" t="s">
        <v>10</v>
      </c>
      <c r="J161" t="s">
        <v>137</v>
      </c>
      <c r="K161" t="s">
        <v>473</v>
      </c>
      <c r="L161" t="s">
        <v>156</v>
      </c>
      <c r="M161" vm="2">
        <v>0</v>
      </c>
      <c r="N161" t="s">
        <v>35</v>
      </c>
      <c r="O161" t="s">
        <v>493</v>
      </c>
      <c r="P161">
        <v>10</v>
      </c>
      <c r="Q161" t="s">
        <v>465</v>
      </c>
      <c r="R161">
        <v>1</v>
      </c>
      <c r="S161">
        <v>-701800</v>
      </c>
      <c r="T161">
        <v>1</v>
      </c>
      <c r="U161" t="s">
        <v>199</v>
      </c>
    </row>
    <row r="162" spans="1:21" x14ac:dyDescent="0.3">
      <c r="A162" vm="1">
        <v>46081</v>
      </c>
      <c r="B162" t="s">
        <v>20</v>
      </c>
      <c r="C162" t="s">
        <v>801</v>
      </c>
      <c r="D162" s="55">
        <v>-674169.95</v>
      </c>
      <c r="E162" t="s">
        <v>20</v>
      </c>
      <c r="F162">
        <v>1</v>
      </c>
      <c r="G162">
        <v>674169.95</v>
      </c>
      <c r="H162" t="s">
        <v>511</v>
      </c>
      <c r="I162" t="s">
        <v>20</v>
      </c>
      <c r="J162" t="s">
        <v>137</v>
      </c>
      <c r="K162" t="s">
        <v>473</v>
      </c>
      <c r="L162" t="s">
        <v>156</v>
      </c>
      <c r="M162" vm="2">
        <v>0</v>
      </c>
      <c r="N162" t="s">
        <v>83</v>
      </c>
      <c r="O162" t="s">
        <v>492</v>
      </c>
      <c r="P162">
        <v>1</v>
      </c>
      <c r="Q162" t="s">
        <v>66</v>
      </c>
      <c r="R162">
        <v>1</v>
      </c>
      <c r="S162">
        <v>-674169.95</v>
      </c>
      <c r="T162">
        <v>1</v>
      </c>
      <c r="U162" t="s">
        <v>199</v>
      </c>
    </row>
    <row r="163" spans="1:21" x14ac:dyDescent="0.3">
      <c r="A163" vm="6">
        <v>46063</v>
      </c>
      <c r="B163" t="s">
        <v>1006</v>
      </c>
      <c r="C163" t="s">
        <v>1014</v>
      </c>
      <c r="D163" s="55">
        <v>-671499.2</v>
      </c>
      <c r="E163" t="s">
        <v>1015</v>
      </c>
      <c r="F163">
        <v>1</v>
      </c>
      <c r="G163">
        <v>533553.22</v>
      </c>
      <c r="H163" t="s">
        <v>511</v>
      </c>
      <c r="I163" t="s">
        <v>17</v>
      </c>
      <c r="J163" t="s">
        <v>157</v>
      </c>
      <c r="K163" t="s">
        <v>473</v>
      </c>
      <c r="L163" t="s">
        <v>138</v>
      </c>
      <c r="M163" vm="2">
        <v>0</v>
      </c>
      <c r="N163" t="s">
        <v>40</v>
      </c>
      <c r="O163" t="s">
        <v>492</v>
      </c>
      <c r="P163">
        <v>1</v>
      </c>
      <c r="Q163" t="s">
        <v>68</v>
      </c>
      <c r="R163">
        <v>1</v>
      </c>
      <c r="S163">
        <v>-671499.2</v>
      </c>
      <c r="T163">
        <v>1</v>
      </c>
      <c r="U163" t="s">
        <v>199</v>
      </c>
    </row>
    <row r="164" spans="1:21" x14ac:dyDescent="0.3">
      <c r="A164" vm="7">
        <v>46059</v>
      </c>
      <c r="B164" t="s">
        <v>864</v>
      </c>
      <c r="C164" t="s">
        <v>867</v>
      </c>
      <c r="D164" s="55">
        <v>-670000</v>
      </c>
      <c r="E164" t="s">
        <v>868</v>
      </c>
      <c r="F164">
        <v>1</v>
      </c>
      <c r="G164">
        <v>670000</v>
      </c>
      <c r="H164" t="s">
        <v>511</v>
      </c>
      <c r="I164" t="s">
        <v>10</v>
      </c>
      <c r="J164" t="s">
        <v>137</v>
      </c>
      <c r="K164" t="s">
        <v>473</v>
      </c>
      <c r="L164" t="s">
        <v>156</v>
      </c>
      <c r="M164" vm="2">
        <v>0</v>
      </c>
      <c r="N164" t="s">
        <v>35</v>
      </c>
      <c r="O164" t="s">
        <v>492</v>
      </c>
      <c r="P164">
        <v>10</v>
      </c>
      <c r="Q164" t="s">
        <v>465</v>
      </c>
      <c r="R164">
        <v>1</v>
      </c>
      <c r="S164">
        <v>-670000</v>
      </c>
      <c r="T164">
        <v>1</v>
      </c>
      <c r="U164" t="s">
        <v>199</v>
      </c>
    </row>
    <row r="165" spans="1:21" x14ac:dyDescent="0.3">
      <c r="A165" vm="9">
        <v>46077</v>
      </c>
      <c r="B165" t="s">
        <v>1101</v>
      </c>
      <c r="C165" t="s">
        <v>1102</v>
      </c>
      <c r="D165" s="55">
        <v>-655093.17000000004</v>
      </c>
      <c r="E165" t="s">
        <v>1103</v>
      </c>
      <c r="F165">
        <v>1</v>
      </c>
      <c r="G165">
        <v>495000</v>
      </c>
      <c r="H165" t="s">
        <v>511</v>
      </c>
      <c r="I165" t="s">
        <v>17</v>
      </c>
      <c r="J165" t="s">
        <v>157</v>
      </c>
      <c r="K165" t="s">
        <v>473</v>
      </c>
      <c r="L165" t="s">
        <v>156</v>
      </c>
      <c r="M165" vm="2">
        <v>0</v>
      </c>
      <c r="N165" t="s">
        <v>35</v>
      </c>
      <c r="O165" t="s">
        <v>492</v>
      </c>
      <c r="P165">
        <v>10</v>
      </c>
      <c r="Q165" t="s">
        <v>465</v>
      </c>
      <c r="R165">
        <v>1</v>
      </c>
      <c r="S165">
        <v>-655093.17000000004</v>
      </c>
      <c r="T165">
        <v>1</v>
      </c>
      <c r="U165" t="s">
        <v>199</v>
      </c>
    </row>
    <row r="166" spans="1:21" x14ac:dyDescent="0.3">
      <c r="A166" vm="20">
        <v>46062</v>
      </c>
      <c r="B166" t="s">
        <v>910</v>
      </c>
      <c r="C166" t="s">
        <v>912</v>
      </c>
      <c r="D166" s="55">
        <v>-647350</v>
      </c>
      <c r="E166" t="s">
        <v>913</v>
      </c>
      <c r="F166">
        <v>1</v>
      </c>
      <c r="G166">
        <v>145000</v>
      </c>
      <c r="H166" t="s">
        <v>511</v>
      </c>
      <c r="I166" t="s">
        <v>15</v>
      </c>
      <c r="J166" t="s">
        <v>137</v>
      </c>
      <c r="K166" t="s">
        <v>473</v>
      </c>
      <c r="L166" t="s">
        <v>156</v>
      </c>
      <c r="M166" vm="2">
        <v>0</v>
      </c>
      <c r="N166" t="s">
        <v>35</v>
      </c>
      <c r="O166" t="s">
        <v>492</v>
      </c>
      <c r="P166">
        <v>10</v>
      </c>
      <c r="Q166" t="s">
        <v>465</v>
      </c>
      <c r="R166">
        <v>1</v>
      </c>
      <c r="S166">
        <v>-647350</v>
      </c>
      <c r="T166">
        <v>1</v>
      </c>
      <c r="U166" t="s">
        <v>199</v>
      </c>
    </row>
    <row r="167" spans="1:21" x14ac:dyDescent="0.3">
      <c r="A167" vm="8">
        <v>46072</v>
      </c>
      <c r="B167" t="s">
        <v>1101</v>
      </c>
      <c r="C167" t="s">
        <v>1104</v>
      </c>
      <c r="D167" s="55">
        <v>-645349.31000000006</v>
      </c>
      <c r="E167" t="s">
        <v>1103</v>
      </c>
      <c r="F167">
        <v>1</v>
      </c>
      <c r="G167">
        <v>495000</v>
      </c>
      <c r="H167" t="s">
        <v>511</v>
      </c>
      <c r="I167" t="s">
        <v>17</v>
      </c>
      <c r="J167" t="s">
        <v>157</v>
      </c>
      <c r="K167" t="s">
        <v>473</v>
      </c>
      <c r="L167" t="s">
        <v>156</v>
      </c>
      <c r="M167" vm="2">
        <v>0</v>
      </c>
      <c r="N167" t="s">
        <v>35</v>
      </c>
      <c r="O167" t="s">
        <v>492</v>
      </c>
      <c r="P167">
        <v>10</v>
      </c>
      <c r="Q167" t="s">
        <v>465</v>
      </c>
      <c r="R167">
        <v>1</v>
      </c>
      <c r="S167">
        <v>-645349.31000000006</v>
      </c>
      <c r="T167">
        <v>1</v>
      </c>
      <c r="U167" t="s">
        <v>199</v>
      </c>
    </row>
    <row r="168" spans="1:21" x14ac:dyDescent="0.3">
      <c r="A168" vm="17">
        <v>46079</v>
      </c>
      <c r="B168" t="s">
        <v>877</v>
      </c>
      <c r="C168" t="s">
        <v>878</v>
      </c>
      <c r="D168" s="55">
        <v>-600000</v>
      </c>
      <c r="E168" t="s">
        <v>17</v>
      </c>
      <c r="F168">
        <v>1</v>
      </c>
      <c r="G168">
        <v>600000</v>
      </c>
      <c r="H168" t="s">
        <v>511</v>
      </c>
      <c r="I168" t="s">
        <v>17</v>
      </c>
      <c r="J168" t="s">
        <v>157</v>
      </c>
      <c r="K168" t="s">
        <v>473</v>
      </c>
      <c r="L168" t="s">
        <v>156</v>
      </c>
      <c r="M168" vm="2">
        <v>0</v>
      </c>
      <c r="N168" t="s">
        <v>43</v>
      </c>
      <c r="O168" t="s">
        <v>492</v>
      </c>
      <c r="P168">
        <v>1</v>
      </c>
      <c r="Q168" t="s">
        <v>72</v>
      </c>
      <c r="R168">
        <v>1</v>
      </c>
      <c r="S168">
        <v>-600000</v>
      </c>
      <c r="T168">
        <v>1</v>
      </c>
      <c r="U168" t="s">
        <v>199</v>
      </c>
    </row>
    <row r="169" spans="1:21" x14ac:dyDescent="0.3">
      <c r="A169" vm="5">
        <v>46055</v>
      </c>
      <c r="B169" t="s">
        <v>1035</v>
      </c>
      <c r="C169" t="s">
        <v>1043</v>
      </c>
      <c r="D169" s="55">
        <v>-560647.49</v>
      </c>
      <c r="E169" t="s">
        <v>1044</v>
      </c>
      <c r="F169">
        <v>1</v>
      </c>
      <c r="G169">
        <v>463345.03</v>
      </c>
      <c r="H169" t="s">
        <v>511</v>
      </c>
      <c r="I169" t="s">
        <v>17</v>
      </c>
      <c r="J169" t="s">
        <v>157</v>
      </c>
      <c r="K169" t="s">
        <v>473</v>
      </c>
      <c r="L169" t="s">
        <v>156</v>
      </c>
      <c r="M169" vm="2">
        <v>0</v>
      </c>
      <c r="N169" t="s">
        <v>40</v>
      </c>
      <c r="O169" t="s">
        <v>492</v>
      </c>
      <c r="P169">
        <v>1</v>
      </c>
      <c r="Q169" t="s">
        <v>68</v>
      </c>
      <c r="R169">
        <v>1</v>
      </c>
      <c r="S169">
        <v>-560647.49</v>
      </c>
      <c r="T169">
        <v>1</v>
      </c>
      <c r="U169" t="s">
        <v>199</v>
      </c>
    </row>
    <row r="170" spans="1:21" x14ac:dyDescent="0.3">
      <c r="A170" vm="7">
        <v>46059</v>
      </c>
      <c r="B170" t="s">
        <v>1001</v>
      </c>
      <c r="C170" t="s">
        <v>1002</v>
      </c>
      <c r="D170" s="55">
        <v>-555000</v>
      </c>
      <c r="E170" t="s">
        <v>1003</v>
      </c>
      <c r="F170">
        <v>1</v>
      </c>
      <c r="G170">
        <v>395000</v>
      </c>
      <c r="H170" t="s">
        <v>511</v>
      </c>
      <c r="I170" t="s">
        <v>17</v>
      </c>
      <c r="J170" t="s">
        <v>157</v>
      </c>
      <c r="K170" t="s">
        <v>473</v>
      </c>
      <c r="L170" t="s">
        <v>138</v>
      </c>
      <c r="M170" vm="2">
        <v>0</v>
      </c>
      <c r="N170" t="s">
        <v>40</v>
      </c>
      <c r="O170" t="s">
        <v>492</v>
      </c>
      <c r="P170">
        <v>1</v>
      </c>
      <c r="Q170" t="s">
        <v>68</v>
      </c>
      <c r="R170">
        <v>1</v>
      </c>
      <c r="S170">
        <v>-555000</v>
      </c>
      <c r="T170">
        <v>1</v>
      </c>
      <c r="U170" t="s">
        <v>199</v>
      </c>
    </row>
    <row r="171" spans="1:21" x14ac:dyDescent="0.3">
      <c r="A171" vm="21">
        <v>46058</v>
      </c>
      <c r="B171" t="s">
        <v>828</v>
      </c>
      <c r="C171" t="s">
        <v>829</v>
      </c>
      <c r="D171" s="55">
        <v>-545622</v>
      </c>
      <c r="E171" t="s">
        <v>830</v>
      </c>
      <c r="F171">
        <v>1</v>
      </c>
      <c r="G171">
        <v>545622</v>
      </c>
      <c r="H171" t="s">
        <v>511</v>
      </c>
      <c r="I171" t="s">
        <v>11</v>
      </c>
      <c r="J171" t="s">
        <v>137</v>
      </c>
      <c r="K171" t="s">
        <v>513</v>
      </c>
      <c r="L171" t="s">
        <v>138</v>
      </c>
      <c r="M171" vm="2">
        <v>0</v>
      </c>
      <c r="N171" t="s">
        <v>35</v>
      </c>
      <c r="O171" t="s">
        <v>492</v>
      </c>
      <c r="P171">
        <v>10</v>
      </c>
      <c r="Q171" t="s">
        <v>465</v>
      </c>
      <c r="R171">
        <v>1</v>
      </c>
      <c r="S171">
        <v>-545622</v>
      </c>
      <c r="T171">
        <v>1</v>
      </c>
      <c r="U171" t="s">
        <v>199</v>
      </c>
    </row>
    <row r="172" spans="1:21" x14ac:dyDescent="0.3">
      <c r="A172" vm="1">
        <v>46081</v>
      </c>
      <c r="B172" t="s">
        <v>679</v>
      </c>
      <c r="C172" t="s">
        <v>1152</v>
      </c>
      <c r="D172" s="55">
        <v>-513000</v>
      </c>
      <c r="E172" t="s">
        <v>810</v>
      </c>
      <c r="F172">
        <v>27</v>
      </c>
      <c r="G172">
        <v>19000</v>
      </c>
      <c r="H172" t="s">
        <v>511</v>
      </c>
      <c r="I172" t="s">
        <v>13</v>
      </c>
      <c r="J172" t="s">
        <v>137</v>
      </c>
      <c r="K172" t="s">
        <v>473</v>
      </c>
      <c r="L172" t="s">
        <v>138</v>
      </c>
      <c r="M172" vm="2">
        <v>0</v>
      </c>
      <c r="N172" t="s">
        <v>44</v>
      </c>
      <c r="O172" t="s">
        <v>492</v>
      </c>
      <c r="P172">
        <v>1</v>
      </c>
      <c r="Q172" t="s">
        <v>77</v>
      </c>
      <c r="R172">
        <v>1</v>
      </c>
      <c r="S172">
        <v>-513000</v>
      </c>
      <c r="T172">
        <v>27</v>
      </c>
      <c r="U172" t="s">
        <v>199</v>
      </c>
    </row>
    <row r="173" spans="1:21" x14ac:dyDescent="0.3">
      <c r="A173" vm="5">
        <v>46055</v>
      </c>
      <c r="B173" t="s">
        <v>977</v>
      </c>
      <c r="C173" t="s">
        <v>982</v>
      </c>
      <c r="D173" s="55">
        <v>-507378.56</v>
      </c>
      <c r="E173" t="s">
        <v>983</v>
      </c>
      <c r="F173">
        <v>30</v>
      </c>
      <c r="G173">
        <v>13977.37</v>
      </c>
      <c r="H173" t="s">
        <v>511</v>
      </c>
      <c r="I173" t="s">
        <v>15</v>
      </c>
      <c r="J173" t="s">
        <v>137</v>
      </c>
      <c r="K173" t="s">
        <v>473</v>
      </c>
      <c r="L173" t="s">
        <v>156</v>
      </c>
      <c r="M173" vm="2">
        <v>0</v>
      </c>
      <c r="N173" t="s">
        <v>83</v>
      </c>
      <c r="O173" t="s">
        <v>494</v>
      </c>
      <c r="P173">
        <v>1</v>
      </c>
      <c r="Q173" t="s">
        <v>66</v>
      </c>
      <c r="R173">
        <v>1</v>
      </c>
      <c r="S173">
        <v>-507378.56</v>
      </c>
      <c r="T173">
        <v>30</v>
      </c>
      <c r="U173" t="s">
        <v>199</v>
      </c>
    </row>
    <row r="174" spans="1:21" x14ac:dyDescent="0.3">
      <c r="A174" vm="1">
        <v>46081</v>
      </c>
      <c r="B174" t="s">
        <v>444</v>
      </c>
      <c r="C174" t="s">
        <v>746</v>
      </c>
      <c r="D174" s="55">
        <v>-500000</v>
      </c>
      <c r="E174" t="s">
        <v>183</v>
      </c>
      <c r="F174">
        <v>1</v>
      </c>
      <c r="G174">
        <v>500000</v>
      </c>
      <c r="H174" t="s">
        <v>480</v>
      </c>
      <c r="I174" t="s">
        <v>9</v>
      </c>
      <c r="J174" t="s">
        <v>137</v>
      </c>
      <c r="K174" vm="2">
        <v>0</v>
      </c>
      <c r="L174" vm="2">
        <v>0</v>
      </c>
      <c r="M174" vm="2">
        <v>0</v>
      </c>
      <c r="N174" t="s">
        <v>396</v>
      </c>
      <c r="O174" t="s">
        <v>492</v>
      </c>
      <c r="P174">
        <v>10</v>
      </c>
      <c r="Q174" t="s">
        <v>467</v>
      </c>
      <c r="R174">
        <v>1</v>
      </c>
      <c r="S174">
        <v>-500000</v>
      </c>
      <c r="T174">
        <v>1</v>
      </c>
      <c r="U174" t="s">
        <v>199</v>
      </c>
    </row>
    <row r="175" spans="1:21" x14ac:dyDescent="0.3">
      <c r="A175" vm="17">
        <v>46079</v>
      </c>
      <c r="B175" t="s">
        <v>1006</v>
      </c>
      <c r="C175" t="s">
        <v>1009</v>
      </c>
      <c r="D175" s="55">
        <v>-497562.55</v>
      </c>
      <c r="E175" t="s">
        <v>1010</v>
      </c>
      <c r="F175">
        <v>1</v>
      </c>
      <c r="G175">
        <v>411208.72</v>
      </c>
      <c r="H175" t="s">
        <v>511</v>
      </c>
      <c r="I175" t="s">
        <v>17</v>
      </c>
      <c r="J175" t="s">
        <v>157</v>
      </c>
      <c r="K175" t="s">
        <v>473</v>
      </c>
      <c r="L175" t="s">
        <v>138</v>
      </c>
      <c r="M175" vm="2">
        <v>0</v>
      </c>
      <c r="N175" t="s">
        <v>43</v>
      </c>
      <c r="O175" t="s">
        <v>492</v>
      </c>
      <c r="P175">
        <v>1</v>
      </c>
      <c r="Q175" t="s">
        <v>72</v>
      </c>
      <c r="R175">
        <v>1</v>
      </c>
      <c r="S175">
        <v>-497562.55</v>
      </c>
      <c r="T175">
        <v>1</v>
      </c>
      <c r="U175" t="s">
        <v>199</v>
      </c>
    </row>
    <row r="176" spans="1:21" x14ac:dyDescent="0.3">
      <c r="A176" vm="22">
        <v>46065</v>
      </c>
      <c r="B176" t="s">
        <v>922</v>
      </c>
      <c r="C176" t="s">
        <v>924</v>
      </c>
      <c r="D176" s="55">
        <v>-492932.06</v>
      </c>
      <c r="E176" t="s">
        <v>925</v>
      </c>
      <c r="F176">
        <v>1</v>
      </c>
      <c r="G176">
        <v>328025.68</v>
      </c>
      <c r="H176" t="s">
        <v>511</v>
      </c>
      <c r="I176" t="s">
        <v>16</v>
      </c>
      <c r="J176" t="s">
        <v>137</v>
      </c>
      <c r="K176" t="s">
        <v>473</v>
      </c>
      <c r="L176" t="s">
        <v>156</v>
      </c>
      <c r="M176" vm="2">
        <v>0</v>
      </c>
      <c r="N176" t="s">
        <v>45</v>
      </c>
      <c r="O176" t="s">
        <v>492</v>
      </c>
      <c r="P176">
        <v>1</v>
      </c>
      <c r="Q176" t="s">
        <v>70</v>
      </c>
      <c r="R176">
        <v>1</v>
      </c>
      <c r="S176">
        <v>-492932.06</v>
      </c>
      <c r="T176">
        <v>1</v>
      </c>
      <c r="U176" t="s">
        <v>199</v>
      </c>
    </row>
    <row r="177" spans="1:21" x14ac:dyDescent="0.3">
      <c r="A177" vm="5">
        <v>46055</v>
      </c>
      <c r="B177" t="s">
        <v>1048</v>
      </c>
      <c r="C177" t="s">
        <v>1055</v>
      </c>
      <c r="D177" s="55">
        <v>-489734.19</v>
      </c>
      <c r="E177" t="s">
        <v>1056</v>
      </c>
      <c r="F177">
        <v>1</v>
      </c>
      <c r="G177">
        <v>404739</v>
      </c>
      <c r="H177" t="s">
        <v>511</v>
      </c>
      <c r="I177" t="s">
        <v>14</v>
      </c>
      <c r="J177" t="s">
        <v>137</v>
      </c>
      <c r="K177" t="s">
        <v>473</v>
      </c>
      <c r="L177" t="s">
        <v>156</v>
      </c>
      <c r="M177" vm="2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>
        <v>-489734.19</v>
      </c>
      <c r="T177">
        <v>1</v>
      </c>
      <c r="U177" t="s">
        <v>199</v>
      </c>
    </row>
    <row r="178" spans="1:21" x14ac:dyDescent="0.3">
      <c r="A178" vm="20">
        <v>46062</v>
      </c>
      <c r="B178" t="s">
        <v>1057</v>
      </c>
      <c r="C178" t="s">
        <v>1065</v>
      </c>
      <c r="D178" s="55">
        <v>-474834.66</v>
      </c>
      <c r="E178" t="s">
        <v>1066</v>
      </c>
      <c r="F178">
        <v>1</v>
      </c>
      <c r="G178">
        <v>392425.34</v>
      </c>
      <c r="H178" t="s">
        <v>511</v>
      </c>
      <c r="I178" t="s">
        <v>17</v>
      </c>
      <c r="J178" t="s">
        <v>157</v>
      </c>
      <c r="K178" t="s">
        <v>473</v>
      </c>
      <c r="L178" t="s">
        <v>156</v>
      </c>
      <c r="M178" vm="2">
        <v>0</v>
      </c>
      <c r="N178" t="s">
        <v>45</v>
      </c>
      <c r="O178" t="s">
        <v>493</v>
      </c>
      <c r="P178">
        <v>1</v>
      </c>
      <c r="Q178" t="s">
        <v>70</v>
      </c>
      <c r="R178">
        <v>1</v>
      </c>
      <c r="S178">
        <v>-474834.66</v>
      </c>
      <c r="T178">
        <v>1</v>
      </c>
      <c r="U178" t="s">
        <v>199</v>
      </c>
    </row>
    <row r="179" spans="1:21" x14ac:dyDescent="0.3">
      <c r="A179" vm="8">
        <v>46072</v>
      </c>
      <c r="B179" t="s">
        <v>854</v>
      </c>
      <c r="C179" t="s">
        <v>855</v>
      </c>
      <c r="D179" s="55">
        <v>-454532.86</v>
      </c>
      <c r="E179" t="s">
        <v>856</v>
      </c>
      <c r="F179">
        <v>1</v>
      </c>
      <c r="G179">
        <v>25805.66</v>
      </c>
      <c r="H179" t="s">
        <v>511</v>
      </c>
      <c r="I179" t="s">
        <v>15</v>
      </c>
      <c r="J179" t="s">
        <v>137</v>
      </c>
      <c r="K179" t="s">
        <v>473</v>
      </c>
      <c r="L179" t="s">
        <v>138</v>
      </c>
      <c r="M179" vm="2">
        <v>0</v>
      </c>
      <c r="N179" t="s">
        <v>40</v>
      </c>
      <c r="O179" t="s">
        <v>492</v>
      </c>
      <c r="P179">
        <v>1</v>
      </c>
      <c r="Q179" t="s">
        <v>68</v>
      </c>
      <c r="R179">
        <v>1</v>
      </c>
      <c r="S179">
        <v>-454532.86</v>
      </c>
      <c r="T179">
        <v>1</v>
      </c>
      <c r="U179" t="s">
        <v>199</v>
      </c>
    </row>
    <row r="180" spans="1:21" x14ac:dyDescent="0.3">
      <c r="A180" vm="10">
        <v>46057</v>
      </c>
      <c r="B180" t="s">
        <v>820</v>
      </c>
      <c r="C180" t="s">
        <v>821</v>
      </c>
      <c r="D180" s="55">
        <v>-449999.99</v>
      </c>
      <c r="E180" t="s">
        <v>822</v>
      </c>
      <c r="F180">
        <v>2</v>
      </c>
      <c r="G180">
        <v>185950.41</v>
      </c>
      <c r="H180" t="s">
        <v>511</v>
      </c>
      <c r="I180" t="s">
        <v>15</v>
      </c>
      <c r="J180" t="s">
        <v>137</v>
      </c>
      <c r="K180" t="s">
        <v>473</v>
      </c>
      <c r="L180" t="s">
        <v>156</v>
      </c>
      <c r="M180" vm="2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>
        <v>-449999.99</v>
      </c>
      <c r="T180">
        <v>2</v>
      </c>
      <c r="U180" t="s">
        <v>199</v>
      </c>
    </row>
    <row r="181" spans="1:21" x14ac:dyDescent="0.3">
      <c r="A181" vm="3">
        <v>46066</v>
      </c>
      <c r="B181" t="s">
        <v>1075</v>
      </c>
      <c r="C181" t="s">
        <v>1076</v>
      </c>
      <c r="D181" s="55">
        <v>-449610.59</v>
      </c>
      <c r="E181" t="s">
        <v>17</v>
      </c>
      <c r="F181">
        <v>1</v>
      </c>
      <c r="G181">
        <v>371579</v>
      </c>
      <c r="H181" t="s">
        <v>511</v>
      </c>
      <c r="I181" t="s">
        <v>17</v>
      </c>
      <c r="J181" t="s">
        <v>157</v>
      </c>
      <c r="K181" t="s">
        <v>473</v>
      </c>
      <c r="L181" t="s">
        <v>156</v>
      </c>
      <c r="M181" vm="2">
        <v>0</v>
      </c>
      <c r="N181" t="s">
        <v>43</v>
      </c>
      <c r="O181" t="s">
        <v>492</v>
      </c>
      <c r="P181">
        <v>1</v>
      </c>
      <c r="Q181" t="s">
        <v>72</v>
      </c>
      <c r="R181">
        <v>1</v>
      </c>
      <c r="S181">
        <v>-449610.59</v>
      </c>
      <c r="T181">
        <v>1</v>
      </c>
      <c r="U181" t="s">
        <v>199</v>
      </c>
    </row>
    <row r="182" spans="1:21" x14ac:dyDescent="0.3">
      <c r="A182" vm="17">
        <v>46079</v>
      </c>
      <c r="B182" t="s">
        <v>1018</v>
      </c>
      <c r="C182" t="s">
        <v>1019</v>
      </c>
      <c r="D182" s="55">
        <v>-400000</v>
      </c>
      <c r="E182" t="s">
        <v>1020</v>
      </c>
      <c r="F182">
        <v>1</v>
      </c>
      <c r="G182">
        <v>400000</v>
      </c>
      <c r="H182" t="s">
        <v>511</v>
      </c>
      <c r="I182" t="s">
        <v>10</v>
      </c>
      <c r="J182" t="s">
        <v>137</v>
      </c>
      <c r="K182" t="s">
        <v>473</v>
      </c>
      <c r="L182" t="s">
        <v>156</v>
      </c>
      <c r="M182" vm="2">
        <v>0</v>
      </c>
      <c r="N182" t="s">
        <v>35</v>
      </c>
      <c r="O182" t="s">
        <v>492</v>
      </c>
      <c r="P182">
        <v>10</v>
      </c>
      <c r="Q182" t="s">
        <v>465</v>
      </c>
      <c r="R182">
        <v>1</v>
      </c>
      <c r="S182">
        <v>-400000</v>
      </c>
      <c r="T182">
        <v>1</v>
      </c>
      <c r="U182" t="s">
        <v>199</v>
      </c>
    </row>
    <row r="183" spans="1:21" x14ac:dyDescent="0.3">
      <c r="A183" vm="1">
        <v>46081</v>
      </c>
      <c r="B183" t="s">
        <v>670</v>
      </c>
      <c r="C183" t="s">
        <v>764</v>
      </c>
      <c r="D183" s="55">
        <v>-375468.79999999999</v>
      </c>
      <c r="E183" t="s">
        <v>672</v>
      </c>
      <c r="F183">
        <v>809.19999999999993</v>
      </c>
      <c r="G183">
        <v>464</v>
      </c>
      <c r="H183" t="s">
        <v>145</v>
      </c>
      <c r="I183" t="s">
        <v>14</v>
      </c>
      <c r="J183" t="s">
        <v>137</v>
      </c>
      <c r="K183" t="s">
        <v>473</v>
      </c>
      <c r="L183" t="s">
        <v>138</v>
      </c>
      <c r="M183" vm="2">
        <v>0</v>
      </c>
      <c r="N183" t="s">
        <v>43</v>
      </c>
      <c r="O183" t="s">
        <v>492</v>
      </c>
      <c r="P183">
        <v>1</v>
      </c>
      <c r="Q183" t="s">
        <v>72</v>
      </c>
      <c r="R183">
        <v>1</v>
      </c>
      <c r="S183">
        <v>-375468.79999999999</v>
      </c>
      <c r="T183">
        <v>809.19999999999993</v>
      </c>
      <c r="U183" t="s">
        <v>199</v>
      </c>
    </row>
    <row r="184" spans="1:21" x14ac:dyDescent="0.3">
      <c r="A184" vm="5">
        <v>46055</v>
      </c>
      <c r="B184" t="s">
        <v>1006</v>
      </c>
      <c r="C184" t="s">
        <v>1016</v>
      </c>
      <c r="D184" s="55">
        <v>-360820.64</v>
      </c>
      <c r="E184" t="s">
        <v>1017</v>
      </c>
      <c r="F184">
        <v>1</v>
      </c>
      <c r="G184">
        <v>298198.88</v>
      </c>
      <c r="H184" t="s">
        <v>511</v>
      </c>
      <c r="I184" t="s">
        <v>17</v>
      </c>
      <c r="J184" t="s">
        <v>157</v>
      </c>
      <c r="K184" t="s">
        <v>473</v>
      </c>
      <c r="L184" t="s">
        <v>138</v>
      </c>
      <c r="M184" vm="2">
        <v>0</v>
      </c>
      <c r="N184" t="s">
        <v>40</v>
      </c>
      <c r="O184" t="s">
        <v>494</v>
      </c>
      <c r="P184">
        <v>1</v>
      </c>
      <c r="Q184" t="s">
        <v>68</v>
      </c>
      <c r="R184">
        <v>1</v>
      </c>
      <c r="S184">
        <v>-360820.64</v>
      </c>
      <c r="T184">
        <v>1</v>
      </c>
      <c r="U184" t="s">
        <v>199</v>
      </c>
    </row>
    <row r="185" spans="1:21" x14ac:dyDescent="0.3">
      <c r="A185" vm="18">
        <v>46076</v>
      </c>
      <c r="B185" t="s">
        <v>831</v>
      </c>
      <c r="C185" t="s">
        <v>832</v>
      </c>
      <c r="D185" s="55">
        <v>-328107.75</v>
      </c>
      <c r="E185" t="s">
        <v>833</v>
      </c>
      <c r="F185">
        <v>1</v>
      </c>
      <c r="G185">
        <v>328107.75</v>
      </c>
      <c r="H185" t="s">
        <v>511</v>
      </c>
      <c r="I185" t="s">
        <v>9</v>
      </c>
      <c r="J185" t="s">
        <v>137</v>
      </c>
      <c r="K185" t="s">
        <v>473</v>
      </c>
      <c r="L185" t="s">
        <v>156</v>
      </c>
      <c r="M185" vm="2">
        <v>0</v>
      </c>
      <c r="N185" t="s">
        <v>35</v>
      </c>
      <c r="O185" t="s">
        <v>492</v>
      </c>
      <c r="P185">
        <v>10</v>
      </c>
      <c r="Q185" t="s">
        <v>465</v>
      </c>
      <c r="R185">
        <v>1</v>
      </c>
      <c r="S185">
        <v>-328107.75</v>
      </c>
      <c r="T185">
        <v>1</v>
      </c>
      <c r="U185" t="s">
        <v>199</v>
      </c>
    </row>
    <row r="186" spans="1:21" x14ac:dyDescent="0.3">
      <c r="A186" vm="5">
        <v>46055</v>
      </c>
      <c r="B186" t="s">
        <v>953</v>
      </c>
      <c r="C186" t="s">
        <v>954</v>
      </c>
      <c r="D186" s="55">
        <v>-326733.15000000002</v>
      </c>
      <c r="E186" t="s">
        <v>955</v>
      </c>
      <c r="F186">
        <v>20</v>
      </c>
      <c r="G186">
        <v>13501.37</v>
      </c>
      <c r="H186" t="s">
        <v>511</v>
      </c>
      <c r="I186" t="s">
        <v>16</v>
      </c>
      <c r="J186" t="s">
        <v>137</v>
      </c>
      <c r="K186" t="s">
        <v>473</v>
      </c>
      <c r="L186" t="s">
        <v>156</v>
      </c>
      <c r="M186" vm="2">
        <v>0</v>
      </c>
      <c r="N186" t="s">
        <v>35</v>
      </c>
      <c r="O186" t="s">
        <v>492</v>
      </c>
      <c r="P186">
        <v>10</v>
      </c>
      <c r="Q186" t="s">
        <v>465</v>
      </c>
      <c r="R186">
        <v>1</v>
      </c>
      <c r="S186">
        <v>-326733.15000000002</v>
      </c>
      <c r="T186">
        <v>20</v>
      </c>
      <c r="U186" t="s">
        <v>199</v>
      </c>
    </row>
    <row r="187" spans="1:21" x14ac:dyDescent="0.3">
      <c r="A187" vm="23">
        <v>46064</v>
      </c>
      <c r="B187" t="s">
        <v>971</v>
      </c>
      <c r="C187" t="s">
        <v>972</v>
      </c>
      <c r="D187" s="55">
        <v>-323021.59999999998</v>
      </c>
      <c r="E187" t="s">
        <v>973</v>
      </c>
      <c r="F187">
        <v>2</v>
      </c>
      <c r="G187">
        <v>133480</v>
      </c>
      <c r="H187" t="s">
        <v>511</v>
      </c>
      <c r="I187" t="s">
        <v>16</v>
      </c>
      <c r="J187" t="s">
        <v>137</v>
      </c>
      <c r="K187" t="s">
        <v>473</v>
      </c>
      <c r="L187" t="s">
        <v>138</v>
      </c>
      <c r="M187" vm="2">
        <v>0</v>
      </c>
      <c r="N187" t="s">
        <v>35</v>
      </c>
      <c r="O187" t="s">
        <v>492</v>
      </c>
      <c r="P187">
        <v>10</v>
      </c>
      <c r="Q187" t="s">
        <v>465</v>
      </c>
      <c r="R187">
        <v>1</v>
      </c>
      <c r="S187">
        <v>-323021.59999999998</v>
      </c>
      <c r="T187">
        <v>2</v>
      </c>
      <c r="U187" t="s">
        <v>199</v>
      </c>
    </row>
    <row r="188" spans="1:21" x14ac:dyDescent="0.3">
      <c r="A188" vm="22">
        <v>46065</v>
      </c>
      <c r="B188" t="s">
        <v>901</v>
      </c>
      <c r="C188" t="s">
        <v>902</v>
      </c>
      <c r="D188" s="55">
        <v>-320000</v>
      </c>
      <c r="E188" t="s">
        <v>903</v>
      </c>
      <c r="F188">
        <v>1</v>
      </c>
      <c r="G188">
        <v>320000</v>
      </c>
      <c r="H188" t="s">
        <v>511</v>
      </c>
      <c r="I188" t="s">
        <v>12</v>
      </c>
      <c r="J188" t="s">
        <v>137</v>
      </c>
      <c r="K188" t="s">
        <v>473</v>
      </c>
      <c r="L188" t="s">
        <v>156</v>
      </c>
      <c r="M188" vm="2">
        <v>0</v>
      </c>
      <c r="N188" t="s">
        <v>35</v>
      </c>
      <c r="O188" t="s">
        <v>492</v>
      </c>
      <c r="P188">
        <v>10</v>
      </c>
      <c r="Q188" t="s">
        <v>465</v>
      </c>
      <c r="R188">
        <v>1</v>
      </c>
      <c r="S188">
        <v>-320000</v>
      </c>
      <c r="T188">
        <v>1</v>
      </c>
      <c r="U188" t="s">
        <v>199</v>
      </c>
    </row>
    <row r="189" spans="1:21" x14ac:dyDescent="0.3">
      <c r="A189" vm="11">
        <v>46071</v>
      </c>
      <c r="B189" t="s">
        <v>1068</v>
      </c>
      <c r="C189" t="s">
        <v>1069</v>
      </c>
      <c r="D189" s="55">
        <v>-303322</v>
      </c>
      <c r="E189" t="s">
        <v>1070</v>
      </c>
      <c r="F189">
        <v>1</v>
      </c>
      <c r="G189">
        <v>175000</v>
      </c>
      <c r="H189" t="s">
        <v>511</v>
      </c>
      <c r="I189" t="s">
        <v>530</v>
      </c>
      <c r="J189" t="s">
        <v>137</v>
      </c>
      <c r="K189" t="s">
        <v>473</v>
      </c>
      <c r="L189" t="s">
        <v>156</v>
      </c>
      <c r="M189" vm="2">
        <v>0</v>
      </c>
      <c r="N189" t="s">
        <v>35</v>
      </c>
      <c r="O189" t="s">
        <v>492</v>
      </c>
      <c r="P189">
        <v>10</v>
      </c>
      <c r="Q189" t="s">
        <v>465</v>
      </c>
      <c r="R189">
        <v>1</v>
      </c>
      <c r="S189">
        <v>-303322</v>
      </c>
      <c r="T189">
        <v>1</v>
      </c>
      <c r="U189" t="s">
        <v>199</v>
      </c>
    </row>
    <row r="190" spans="1:21" x14ac:dyDescent="0.3">
      <c r="A190" vm="6">
        <v>46063</v>
      </c>
      <c r="B190" t="s">
        <v>1018</v>
      </c>
      <c r="C190" t="s">
        <v>1021</v>
      </c>
      <c r="D190" s="55">
        <v>-300000</v>
      </c>
      <c r="E190" t="s">
        <v>1022</v>
      </c>
      <c r="F190">
        <v>1</v>
      </c>
      <c r="G190">
        <v>150000</v>
      </c>
      <c r="H190" t="s">
        <v>511</v>
      </c>
      <c r="I190" t="s">
        <v>10</v>
      </c>
      <c r="J190" t="s">
        <v>137</v>
      </c>
      <c r="K190" t="s">
        <v>513</v>
      </c>
      <c r="L190" t="s">
        <v>138</v>
      </c>
      <c r="M190" vm="2">
        <v>0</v>
      </c>
      <c r="N190" t="s">
        <v>35</v>
      </c>
      <c r="O190" t="s">
        <v>492</v>
      </c>
      <c r="P190">
        <v>10</v>
      </c>
      <c r="Q190" t="s">
        <v>465</v>
      </c>
      <c r="R190">
        <v>1</v>
      </c>
      <c r="S190">
        <v>-300000</v>
      </c>
      <c r="T190">
        <v>1</v>
      </c>
      <c r="U190" t="s">
        <v>199</v>
      </c>
    </row>
    <row r="191" spans="1:21" x14ac:dyDescent="0.3">
      <c r="A191" vm="3">
        <v>46066</v>
      </c>
      <c r="B191" t="s">
        <v>1057</v>
      </c>
      <c r="C191" t="s">
        <v>1060</v>
      </c>
      <c r="D191" s="55">
        <v>-298418.82</v>
      </c>
      <c r="E191" t="s">
        <v>17</v>
      </c>
      <c r="F191">
        <v>86.48</v>
      </c>
      <c r="G191">
        <v>2851.84</v>
      </c>
      <c r="H191" t="s">
        <v>511</v>
      </c>
      <c r="I191" t="s">
        <v>17</v>
      </c>
      <c r="J191" t="s">
        <v>157</v>
      </c>
      <c r="K191" t="s">
        <v>473</v>
      </c>
      <c r="L191" t="s">
        <v>156</v>
      </c>
      <c r="M191" vm="2">
        <v>0</v>
      </c>
      <c r="N191" t="s">
        <v>40</v>
      </c>
      <c r="O191" t="s">
        <v>492</v>
      </c>
      <c r="P191">
        <v>1</v>
      </c>
      <c r="Q191" t="s">
        <v>68</v>
      </c>
      <c r="R191">
        <v>1</v>
      </c>
      <c r="S191">
        <v>-298418.82</v>
      </c>
      <c r="T191">
        <v>86.48</v>
      </c>
      <c r="U191" t="s">
        <v>199</v>
      </c>
    </row>
    <row r="192" spans="1:21" x14ac:dyDescent="0.3">
      <c r="A192" vm="14">
        <v>46073</v>
      </c>
      <c r="B192" t="s">
        <v>823</v>
      </c>
      <c r="C192" t="s">
        <v>824</v>
      </c>
      <c r="D192" s="55">
        <v>-286917.84000000003</v>
      </c>
      <c r="E192" t="s">
        <v>825</v>
      </c>
      <c r="F192">
        <v>1</v>
      </c>
      <c r="G192">
        <v>237122.18</v>
      </c>
      <c r="H192" t="s">
        <v>511</v>
      </c>
      <c r="I192" t="s">
        <v>10</v>
      </c>
      <c r="J192" t="s">
        <v>137</v>
      </c>
      <c r="K192" t="s">
        <v>513</v>
      </c>
      <c r="L192" t="s">
        <v>156</v>
      </c>
      <c r="M192" vm="2">
        <v>0</v>
      </c>
      <c r="N192" t="s">
        <v>35</v>
      </c>
      <c r="O192" t="s">
        <v>492</v>
      </c>
      <c r="P192">
        <v>10</v>
      </c>
      <c r="Q192" t="s">
        <v>465</v>
      </c>
      <c r="R192">
        <v>1</v>
      </c>
      <c r="S192">
        <v>-286917.84000000003</v>
      </c>
      <c r="T192">
        <v>1</v>
      </c>
      <c r="U192" t="s">
        <v>199</v>
      </c>
    </row>
    <row r="193" spans="1:21" x14ac:dyDescent="0.3">
      <c r="A193" vm="7">
        <v>46059</v>
      </c>
      <c r="B193" t="s">
        <v>1075</v>
      </c>
      <c r="C193" t="s">
        <v>1077</v>
      </c>
      <c r="D193" s="55">
        <v>-282656</v>
      </c>
      <c r="E193" t="s">
        <v>1078</v>
      </c>
      <c r="F193">
        <v>20</v>
      </c>
      <c r="G193">
        <v>8906</v>
      </c>
      <c r="H193" t="s">
        <v>511</v>
      </c>
      <c r="I193" t="s">
        <v>17</v>
      </c>
      <c r="J193" t="s">
        <v>157</v>
      </c>
      <c r="K193" t="s">
        <v>473</v>
      </c>
      <c r="L193" t="s">
        <v>156</v>
      </c>
      <c r="M193" vm="2">
        <v>0</v>
      </c>
      <c r="N193" t="s">
        <v>43</v>
      </c>
      <c r="O193" t="s">
        <v>492</v>
      </c>
      <c r="P193">
        <v>1</v>
      </c>
      <c r="Q193" t="s">
        <v>72</v>
      </c>
      <c r="R193">
        <v>1</v>
      </c>
      <c r="S193">
        <v>-282656</v>
      </c>
      <c r="T193">
        <v>20</v>
      </c>
      <c r="U193" t="s">
        <v>199</v>
      </c>
    </row>
    <row r="194" spans="1:21" x14ac:dyDescent="0.3">
      <c r="A194" vm="1">
        <v>46081</v>
      </c>
      <c r="B194" t="s">
        <v>20</v>
      </c>
      <c r="C194" t="s">
        <v>803</v>
      </c>
      <c r="D194" s="55">
        <v>-274451.49</v>
      </c>
      <c r="E194" t="s">
        <v>20</v>
      </c>
      <c r="F194">
        <v>1</v>
      </c>
      <c r="G194">
        <v>274451.49</v>
      </c>
      <c r="H194" t="s">
        <v>511</v>
      </c>
      <c r="I194" t="s">
        <v>20</v>
      </c>
      <c r="J194" t="s">
        <v>137</v>
      </c>
      <c r="K194" t="s">
        <v>473</v>
      </c>
      <c r="L194" t="s">
        <v>156</v>
      </c>
      <c r="M194" vm="2">
        <v>0</v>
      </c>
      <c r="N194" t="s">
        <v>40</v>
      </c>
      <c r="O194" t="s">
        <v>492</v>
      </c>
      <c r="P194">
        <v>1</v>
      </c>
      <c r="Q194" t="s">
        <v>68</v>
      </c>
      <c r="R194">
        <v>1</v>
      </c>
      <c r="S194">
        <v>-274451.49</v>
      </c>
      <c r="T194">
        <v>1</v>
      </c>
      <c r="U194" t="s">
        <v>199</v>
      </c>
    </row>
    <row r="195" spans="1:21" x14ac:dyDescent="0.3">
      <c r="A195" vm="7">
        <v>46059</v>
      </c>
      <c r="B195" t="s">
        <v>922</v>
      </c>
      <c r="C195" t="s">
        <v>926</v>
      </c>
      <c r="D195" s="55">
        <v>-264625.98</v>
      </c>
      <c r="E195" t="s">
        <v>927</v>
      </c>
      <c r="F195">
        <v>1</v>
      </c>
      <c r="G195">
        <v>89116.39</v>
      </c>
      <c r="H195" t="s">
        <v>511</v>
      </c>
      <c r="I195" t="s">
        <v>12</v>
      </c>
      <c r="J195" t="s">
        <v>137</v>
      </c>
      <c r="K195" t="s">
        <v>473</v>
      </c>
      <c r="L195" t="s">
        <v>156</v>
      </c>
      <c r="M195" vm="2">
        <v>0</v>
      </c>
      <c r="N195" t="s">
        <v>45</v>
      </c>
      <c r="O195" t="s">
        <v>494</v>
      </c>
      <c r="P195">
        <v>1</v>
      </c>
      <c r="Q195" t="s">
        <v>70</v>
      </c>
      <c r="R195">
        <v>1</v>
      </c>
      <c r="S195">
        <v>-264625.98</v>
      </c>
      <c r="T195">
        <v>1</v>
      </c>
      <c r="U195" t="s">
        <v>199</v>
      </c>
    </row>
    <row r="196" spans="1:21" x14ac:dyDescent="0.3">
      <c r="A196" vm="17">
        <v>46079</v>
      </c>
      <c r="B196" t="s">
        <v>1006</v>
      </c>
      <c r="C196" t="s">
        <v>1007</v>
      </c>
      <c r="D196" s="55">
        <v>-253877.72</v>
      </c>
      <c r="E196" t="s">
        <v>1008</v>
      </c>
      <c r="F196">
        <v>1</v>
      </c>
      <c r="G196">
        <v>209816.3</v>
      </c>
      <c r="H196" t="s">
        <v>511</v>
      </c>
      <c r="I196" t="s">
        <v>17</v>
      </c>
      <c r="J196" t="s">
        <v>157</v>
      </c>
      <c r="K196" t="s">
        <v>473</v>
      </c>
      <c r="L196" t="s">
        <v>138</v>
      </c>
      <c r="M196" vm="2">
        <v>0</v>
      </c>
      <c r="N196" t="s">
        <v>45</v>
      </c>
      <c r="O196" t="s">
        <v>494</v>
      </c>
      <c r="P196">
        <v>1</v>
      </c>
      <c r="Q196" t="s">
        <v>70</v>
      </c>
      <c r="R196">
        <v>1</v>
      </c>
      <c r="S196">
        <v>-253877.72</v>
      </c>
      <c r="T196">
        <v>1</v>
      </c>
      <c r="U196" t="s">
        <v>199</v>
      </c>
    </row>
    <row r="197" spans="1:21" x14ac:dyDescent="0.3">
      <c r="A197" vm="4">
        <v>46056</v>
      </c>
      <c r="B197" t="s">
        <v>907</v>
      </c>
      <c r="C197" t="s">
        <v>908</v>
      </c>
      <c r="D197" s="55">
        <v>-250000</v>
      </c>
      <c r="E197" t="s">
        <v>909</v>
      </c>
      <c r="F197">
        <v>1</v>
      </c>
      <c r="G197">
        <v>250000</v>
      </c>
      <c r="H197" t="s">
        <v>511</v>
      </c>
      <c r="I197" t="s">
        <v>12</v>
      </c>
      <c r="J197" t="s">
        <v>137</v>
      </c>
      <c r="K197" t="s">
        <v>473</v>
      </c>
      <c r="L197" t="s">
        <v>156</v>
      </c>
      <c r="M197" vm="2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>
        <v>-250000</v>
      </c>
      <c r="T197">
        <v>1</v>
      </c>
      <c r="U197" t="s">
        <v>199</v>
      </c>
    </row>
    <row r="198" spans="1:21" x14ac:dyDescent="0.3">
      <c r="A198" vm="5">
        <v>46055</v>
      </c>
      <c r="B198" t="s">
        <v>1001</v>
      </c>
      <c r="C198" t="s">
        <v>1004</v>
      </c>
      <c r="D198" s="55">
        <v>-246000</v>
      </c>
      <c r="E198" t="s">
        <v>1005</v>
      </c>
      <c r="F198">
        <v>1</v>
      </c>
      <c r="G198">
        <v>246000</v>
      </c>
      <c r="H198" t="s">
        <v>511</v>
      </c>
      <c r="I198" t="s">
        <v>17</v>
      </c>
      <c r="J198" t="s">
        <v>157</v>
      </c>
      <c r="K198" t="s">
        <v>473</v>
      </c>
      <c r="L198" t="s">
        <v>138</v>
      </c>
      <c r="M198" vm="2">
        <v>0</v>
      </c>
      <c r="N198" t="s">
        <v>40</v>
      </c>
      <c r="O198" t="s">
        <v>492</v>
      </c>
      <c r="P198">
        <v>1</v>
      </c>
      <c r="Q198" t="s">
        <v>68</v>
      </c>
      <c r="R198">
        <v>1</v>
      </c>
      <c r="S198">
        <v>-246000</v>
      </c>
      <c r="T198">
        <v>1</v>
      </c>
      <c r="U198" t="s">
        <v>199</v>
      </c>
    </row>
    <row r="199" spans="1:21" x14ac:dyDescent="0.3">
      <c r="A199" vm="3">
        <v>46066</v>
      </c>
      <c r="B199" t="s">
        <v>1071</v>
      </c>
      <c r="C199" t="s">
        <v>1073</v>
      </c>
      <c r="D199" s="55">
        <v>-233530</v>
      </c>
      <c r="E199" t="s">
        <v>1074</v>
      </c>
      <c r="F199">
        <v>2</v>
      </c>
      <c r="G199">
        <v>62000</v>
      </c>
      <c r="H199" t="s">
        <v>511</v>
      </c>
      <c r="I199" t="s">
        <v>14</v>
      </c>
      <c r="J199" t="s">
        <v>137</v>
      </c>
      <c r="K199" t="s">
        <v>473</v>
      </c>
      <c r="L199" t="s">
        <v>156</v>
      </c>
      <c r="M199" vm="2">
        <v>0</v>
      </c>
      <c r="N199" t="s">
        <v>45</v>
      </c>
      <c r="O199" t="s">
        <v>492</v>
      </c>
      <c r="P199">
        <v>1</v>
      </c>
      <c r="Q199" t="s">
        <v>70</v>
      </c>
      <c r="R199">
        <v>1</v>
      </c>
      <c r="S199">
        <v>-233530</v>
      </c>
      <c r="T199">
        <v>2</v>
      </c>
      <c r="U199" t="s">
        <v>199</v>
      </c>
    </row>
    <row r="200" spans="1:21" x14ac:dyDescent="0.3">
      <c r="A200" vm="24">
        <v>46078</v>
      </c>
      <c r="B200" t="s">
        <v>897</v>
      </c>
      <c r="C200" t="s">
        <v>900</v>
      </c>
      <c r="D200" s="55">
        <v>-232320</v>
      </c>
      <c r="E200" t="s">
        <v>899</v>
      </c>
      <c r="F200">
        <v>1</v>
      </c>
      <c r="G200">
        <v>192000</v>
      </c>
      <c r="H200" t="s">
        <v>511</v>
      </c>
      <c r="I200" t="s">
        <v>15</v>
      </c>
      <c r="J200" t="s">
        <v>137</v>
      </c>
      <c r="K200" t="s">
        <v>473</v>
      </c>
      <c r="L200" t="s">
        <v>156</v>
      </c>
      <c r="M200" vm="2">
        <v>0</v>
      </c>
      <c r="N200" t="s">
        <v>35</v>
      </c>
      <c r="O200" t="s">
        <v>492</v>
      </c>
      <c r="P200">
        <v>10</v>
      </c>
      <c r="Q200" t="s">
        <v>465</v>
      </c>
      <c r="R200">
        <v>1</v>
      </c>
      <c r="S200">
        <v>-232320</v>
      </c>
      <c r="T200">
        <v>1</v>
      </c>
      <c r="U200" t="s">
        <v>199</v>
      </c>
    </row>
    <row r="201" spans="1:21" x14ac:dyDescent="0.3">
      <c r="A201" vm="24">
        <v>46078</v>
      </c>
      <c r="B201" t="s">
        <v>1048</v>
      </c>
      <c r="C201" t="s">
        <v>1049</v>
      </c>
      <c r="D201" s="55">
        <v>-218296.1</v>
      </c>
      <c r="E201" t="s">
        <v>1050</v>
      </c>
      <c r="F201">
        <v>1</v>
      </c>
      <c r="G201">
        <v>180410</v>
      </c>
      <c r="H201" t="s">
        <v>511</v>
      </c>
      <c r="I201" t="s">
        <v>14</v>
      </c>
      <c r="J201" t="s">
        <v>137</v>
      </c>
      <c r="K201" t="s">
        <v>473</v>
      </c>
      <c r="L201" t="s">
        <v>156</v>
      </c>
      <c r="M201" vm="2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>
        <v>-218296.1</v>
      </c>
      <c r="T201">
        <v>1</v>
      </c>
      <c r="U201" t="s">
        <v>199</v>
      </c>
    </row>
    <row r="202" spans="1:21" x14ac:dyDescent="0.3">
      <c r="A202" vm="8">
        <v>46072</v>
      </c>
      <c r="B202" t="s">
        <v>1035</v>
      </c>
      <c r="C202" t="s">
        <v>1036</v>
      </c>
      <c r="D202" s="55">
        <v>-215815.24</v>
      </c>
      <c r="E202" t="s">
        <v>1037</v>
      </c>
      <c r="F202">
        <v>1</v>
      </c>
      <c r="G202">
        <v>178359.7</v>
      </c>
      <c r="H202" t="s">
        <v>511</v>
      </c>
      <c r="I202" t="s">
        <v>17</v>
      </c>
      <c r="J202" t="s">
        <v>157</v>
      </c>
      <c r="K202" t="s">
        <v>473</v>
      </c>
      <c r="L202" t="s">
        <v>156</v>
      </c>
      <c r="M202" vm="2">
        <v>0</v>
      </c>
      <c r="N202" t="s">
        <v>35</v>
      </c>
      <c r="O202" t="s">
        <v>492</v>
      </c>
      <c r="P202">
        <v>10</v>
      </c>
      <c r="Q202" t="s">
        <v>465</v>
      </c>
      <c r="R202">
        <v>1</v>
      </c>
      <c r="S202">
        <v>-215815.24</v>
      </c>
      <c r="T202">
        <v>1</v>
      </c>
      <c r="U202" t="s">
        <v>199</v>
      </c>
    </row>
    <row r="203" spans="1:21" x14ac:dyDescent="0.3">
      <c r="A203" vm="7">
        <v>46059</v>
      </c>
      <c r="B203" t="s">
        <v>1028</v>
      </c>
      <c r="C203" t="s">
        <v>1033</v>
      </c>
      <c r="D203" s="55">
        <v>-196100.66</v>
      </c>
      <c r="E203" t="s">
        <v>1034</v>
      </c>
      <c r="F203">
        <v>74</v>
      </c>
      <c r="G203">
        <v>2190.09</v>
      </c>
      <c r="H203" t="s">
        <v>511</v>
      </c>
      <c r="I203" t="s">
        <v>17</v>
      </c>
      <c r="J203" t="s">
        <v>157</v>
      </c>
      <c r="K203" t="s">
        <v>473</v>
      </c>
      <c r="L203" t="s">
        <v>156</v>
      </c>
      <c r="M203" vm="2">
        <v>0</v>
      </c>
      <c r="N203" t="s">
        <v>35</v>
      </c>
      <c r="O203" t="s">
        <v>492</v>
      </c>
      <c r="P203">
        <v>10</v>
      </c>
      <c r="Q203" t="s">
        <v>465</v>
      </c>
      <c r="R203">
        <v>1</v>
      </c>
      <c r="S203">
        <v>-196100.66</v>
      </c>
      <c r="T203">
        <v>74</v>
      </c>
      <c r="U203" t="s">
        <v>199</v>
      </c>
    </row>
    <row r="204" spans="1:21" x14ac:dyDescent="0.3">
      <c r="A204" vm="1">
        <v>46081</v>
      </c>
      <c r="B204" t="s">
        <v>664</v>
      </c>
      <c r="C204" t="s">
        <v>772</v>
      </c>
      <c r="D204" s="55">
        <v>-194350</v>
      </c>
      <c r="E204" t="s">
        <v>667</v>
      </c>
      <c r="F204">
        <v>130</v>
      </c>
      <c r="G204">
        <v>1495</v>
      </c>
      <c r="H204" t="s">
        <v>144</v>
      </c>
      <c r="I204" t="s">
        <v>18</v>
      </c>
      <c r="J204" t="s">
        <v>137</v>
      </c>
      <c r="K204" t="s">
        <v>473</v>
      </c>
      <c r="L204" t="s">
        <v>138</v>
      </c>
      <c r="M204" vm="2">
        <v>0</v>
      </c>
      <c r="N204" t="s">
        <v>43</v>
      </c>
      <c r="O204" t="s">
        <v>492</v>
      </c>
      <c r="P204">
        <v>1</v>
      </c>
      <c r="Q204" t="s">
        <v>72</v>
      </c>
      <c r="R204">
        <v>1</v>
      </c>
      <c r="S204">
        <v>-194350</v>
      </c>
      <c r="T204">
        <v>130</v>
      </c>
      <c r="U204" t="s">
        <v>199</v>
      </c>
    </row>
    <row r="205" spans="1:21" x14ac:dyDescent="0.3">
      <c r="A205" vm="17">
        <v>46079</v>
      </c>
      <c r="B205" t="s">
        <v>1082</v>
      </c>
      <c r="C205" t="s">
        <v>1083</v>
      </c>
      <c r="D205" s="55">
        <v>-187343.73</v>
      </c>
      <c r="E205" t="s">
        <v>1084</v>
      </c>
      <c r="F205">
        <v>1</v>
      </c>
      <c r="G205">
        <v>187343.73</v>
      </c>
      <c r="H205" t="s">
        <v>511</v>
      </c>
      <c r="I205" t="s">
        <v>10</v>
      </c>
      <c r="J205" t="s">
        <v>137</v>
      </c>
      <c r="K205" t="s">
        <v>473</v>
      </c>
      <c r="L205" t="s">
        <v>156</v>
      </c>
      <c r="M205" vm="2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>
        <v>-187343.73</v>
      </c>
      <c r="T205">
        <v>1</v>
      </c>
      <c r="U205" t="s">
        <v>199</v>
      </c>
    </row>
    <row r="206" spans="1:21" x14ac:dyDescent="0.3">
      <c r="A206" vm="6">
        <v>46063</v>
      </c>
      <c r="B206" t="s">
        <v>1048</v>
      </c>
      <c r="C206" t="s">
        <v>1053</v>
      </c>
      <c r="D206" s="55">
        <v>-180120.6</v>
      </c>
      <c r="E206" t="s">
        <v>1054</v>
      </c>
      <c r="F206">
        <v>60</v>
      </c>
      <c r="G206">
        <v>2481</v>
      </c>
      <c r="H206" t="s">
        <v>511</v>
      </c>
      <c r="I206" t="s">
        <v>14</v>
      </c>
      <c r="J206" t="s">
        <v>137</v>
      </c>
      <c r="K206" t="s">
        <v>473</v>
      </c>
      <c r="L206" t="s">
        <v>156</v>
      </c>
      <c r="M206" vm="2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>
        <v>-180120.6</v>
      </c>
      <c r="T206">
        <v>60</v>
      </c>
      <c r="U206" t="s">
        <v>199</v>
      </c>
    </row>
    <row r="207" spans="1:21" x14ac:dyDescent="0.3">
      <c r="A207" vm="1">
        <v>46081</v>
      </c>
      <c r="B207" t="s">
        <v>664</v>
      </c>
      <c r="C207" t="s">
        <v>774</v>
      </c>
      <c r="D207" s="55">
        <v>-179400</v>
      </c>
      <c r="E207" t="s">
        <v>667</v>
      </c>
      <c r="F207">
        <v>120</v>
      </c>
      <c r="G207">
        <v>1495</v>
      </c>
      <c r="H207" t="s">
        <v>144</v>
      </c>
      <c r="I207" t="s">
        <v>18</v>
      </c>
      <c r="J207" t="s">
        <v>137</v>
      </c>
      <c r="K207" t="s">
        <v>473</v>
      </c>
      <c r="L207" t="s">
        <v>138</v>
      </c>
      <c r="M207" vm="2">
        <v>0</v>
      </c>
      <c r="N207" t="s">
        <v>83</v>
      </c>
      <c r="O207" t="s">
        <v>494</v>
      </c>
      <c r="P207">
        <v>1</v>
      </c>
      <c r="Q207" t="s">
        <v>66</v>
      </c>
      <c r="R207">
        <v>1</v>
      </c>
      <c r="S207">
        <v>-179400</v>
      </c>
      <c r="T207">
        <v>120</v>
      </c>
      <c r="U207" t="s">
        <v>199</v>
      </c>
    </row>
    <row r="208" spans="1:21" x14ac:dyDescent="0.3">
      <c r="A208" vm="3">
        <v>46066</v>
      </c>
      <c r="B208" t="s">
        <v>838</v>
      </c>
      <c r="C208" t="s">
        <v>841</v>
      </c>
      <c r="D208" s="55">
        <v>-170000</v>
      </c>
      <c r="E208" t="s">
        <v>842</v>
      </c>
      <c r="F208">
        <v>1</v>
      </c>
      <c r="G208">
        <v>170000</v>
      </c>
      <c r="H208" t="s">
        <v>511</v>
      </c>
      <c r="I208" t="s">
        <v>16</v>
      </c>
      <c r="J208" t="s">
        <v>137</v>
      </c>
      <c r="K208" t="s">
        <v>473</v>
      </c>
      <c r="L208" t="s">
        <v>156</v>
      </c>
      <c r="M208" vm="2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>
        <v>-170000</v>
      </c>
      <c r="T208">
        <v>1</v>
      </c>
      <c r="U208" t="s">
        <v>199</v>
      </c>
    </row>
    <row r="209" spans="1:21" x14ac:dyDescent="0.3">
      <c r="A209" vm="1">
        <v>46081</v>
      </c>
      <c r="B209" t="s">
        <v>20</v>
      </c>
      <c r="C209" t="s">
        <v>802</v>
      </c>
      <c r="D209" s="55">
        <v>-166429.71</v>
      </c>
      <c r="E209" t="s">
        <v>20</v>
      </c>
      <c r="F209">
        <v>1</v>
      </c>
      <c r="G209">
        <v>166429.71</v>
      </c>
      <c r="H209" t="s">
        <v>511</v>
      </c>
      <c r="I209" t="s">
        <v>20</v>
      </c>
      <c r="J209" t="s">
        <v>137</v>
      </c>
      <c r="K209" t="s">
        <v>473</v>
      </c>
      <c r="L209" t="s">
        <v>156</v>
      </c>
      <c r="M209" vm="2">
        <v>0</v>
      </c>
      <c r="N209" t="s">
        <v>89</v>
      </c>
      <c r="O209" t="s">
        <v>492</v>
      </c>
      <c r="P209">
        <v>1</v>
      </c>
      <c r="Q209" t="s">
        <v>75</v>
      </c>
      <c r="R209">
        <v>1</v>
      </c>
      <c r="S209">
        <v>-166429.71</v>
      </c>
      <c r="T209">
        <v>1</v>
      </c>
      <c r="U209" t="s">
        <v>199</v>
      </c>
    </row>
    <row r="210" spans="1:21" x14ac:dyDescent="0.3">
      <c r="A210" vm="24">
        <v>46078</v>
      </c>
      <c r="B210" t="s">
        <v>869</v>
      </c>
      <c r="C210" t="s">
        <v>870</v>
      </c>
      <c r="D210" s="55">
        <v>-154000</v>
      </c>
      <c r="E210" t="s">
        <v>871</v>
      </c>
      <c r="F210">
        <v>1</v>
      </c>
      <c r="G210">
        <v>154000</v>
      </c>
      <c r="H210" t="s">
        <v>511</v>
      </c>
      <c r="I210" t="s">
        <v>10</v>
      </c>
      <c r="J210" t="s">
        <v>137</v>
      </c>
      <c r="K210" t="s">
        <v>473</v>
      </c>
      <c r="L210" t="s">
        <v>156</v>
      </c>
      <c r="M210" vm="2">
        <v>0</v>
      </c>
      <c r="N210" t="s">
        <v>35</v>
      </c>
      <c r="O210" t="s">
        <v>492</v>
      </c>
      <c r="P210">
        <v>10</v>
      </c>
      <c r="Q210" t="s">
        <v>465</v>
      </c>
      <c r="R210">
        <v>1</v>
      </c>
      <c r="S210">
        <v>-154000</v>
      </c>
      <c r="T210">
        <v>1</v>
      </c>
      <c r="U210" t="s">
        <v>199</v>
      </c>
    </row>
    <row r="211" spans="1:21" x14ac:dyDescent="0.3">
      <c r="A211" vm="24">
        <v>46078</v>
      </c>
      <c r="B211" t="s">
        <v>1057</v>
      </c>
      <c r="C211" t="s">
        <v>1058</v>
      </c>
      <c r="D211" s="55">
        <v>-152017.32999999999</v>
      </c>
      <c r="E211" t="s">
        <v>1059</v>
      </c>
      <c r="F211">
        <v>1</v>
      </c>
      <c r="G211">
        <v>125634.16</v>
      </c>
      <c r="H211" t="s">
        <v>511</v>
      </c>
      <c r="I211" t="s">
        <v>17</v>
      </c>
      <c r="J211" t="s">
        <v>157</v>
      </c>
      <c r="K211" t="s">
        <v>473</v>
      </c>
      <c r="L211" t="s">
        <v>156</v>
      </c>
      <c r="M211" vm="2">
        <v>0</v>
      </c>
      <c r="N211" t="s">
        <v>40</v>
      </c>
      <c r="O211" t="s">
        <v>492</v>
      </c>
      <c r="P211">
        <v>1</v>
      </c>
      <c r="Q211" t="s">
        <v>68</v>
      </c>
      <c r="R211">
        <v>1</v>
      </c>
      <c r="S211">
        <v>-152017.32999999999</v>
      </c>
      <c r="T211">
        <v>1</v>
      </c>
      <c r="U211" t="s">
        <v>199</v>
      </c>
    </row>
    <row r="212" spans="1:21" x14ac:dyDescent="0.3">
      <c r="A212" vm="4">
        <v>46056</v>
      </c>
      <c r="B212" t="s">
        <v>838</v>
      </c>
      <c r="C212" t="s">
        <v>843</v>
      </c>
      <c r="D212" s="55">
        <v>-150000</v>
      </c>
      <c r="E212" t="s">
        <v>844</v>
      </c>
      <c r="F212">
        <v>1</v>
      </c>
      <c r="G212">
        <v>150000</v>
      </c>
      <c r="H212" t="s">
        <v>511</v>
      </c>
      <c r="I212" t="s">
        <v>16</v>
      </c>
      <c r="J212" t="s">
        <v>137</v>
      </c>
      <c r="K212" t="s">
        <v>473</v>
      </c>
      <c r="L212" t="s">
        <v>156</v>
      </c>
      <c r="M212" vm="2">
        <v>0</v>
      </c>
      <c r="N212" t="s">
        <v>35</v>
      </c>
      <c r="O212" t="s">
        <v>493</v>
      </c>
      <c r="P212">
        <v>10</v>
      </c>
      <c r="Q212" t="s">
        <v>465</v>
      </c>
      <c r="R212">
        <v>1</v>
      </c>
      <c r="S212">
        <v>-150000</v>
      </c>
      <c r="T212">
        <v>1</v>
      </c>
      <c r="U212" t="s">
        <v>199</v>
      </c>
    </row>
    <row r="213" spans="1:21" x14ac:dyDescent="0.3">
      <c r="A213" vm="11">
        <v>46071</v>
      </c>
      <c r="B213" t="s">
        <v>1127</v>
      </c>
      <c r="C213" t="s">
        <v>1128</v>
      </c>
      <c r="D213" s="55">
        <v>-145200</v>
      </c>
      <c r="E213" t="s">
        <v>1129</v>
      </c>
      <c r="F213">
        <v>1</v>
      </c>
      <c r="G213">
        <v>120000</v>
      </c>
      <c r="H213" t="s">
        <v>511</v>
      </c>
      <c r="I213" t="s">
        <v>12</v>
      </c>
      <c r="J213" t="s">
        <v>137</v>
      </c>
      <c r="K213" t="s">
        <v>473</v>
      </c>
      <c r="L213" t="s">
        <v>156</v>
      </c>
      <c r="M213" vm="2">
        <v>0</v>
      </c>
      <c r="N213" t="s">
        <v>35</v>
      </c>
      <c r="O213" t="s">
        <v>492</v>
      </c>
      <c r="P213">
        <v>10</v>
      </c>
      <c r="Q213" t="s">
        <v>465</v>
      </c>
      <c r="R213">
        <v>1</v>
      </c>
      <c r="S213">
        <v>-145200</v>
      </c>
      <c r="T213">
        <v>1</v>
      </c>
      <c r="U213" t="s">
        <v>199</v>
      </c>
    </row>
    <row r="214" spans="1:21" x14ac:dyDescent="0.3">
      <c r="A214" vm="3">
        <v>46066</v>
      </c>
      <c r="B214" t="s">
        <v>1035</v>
      </c>
      <c r="C214" t="s">
        <v>1039</v>
      </c>
      <c r="D214" s="55">
        <v>-137600</v>
      </c>
      <c r="E214" t="s">
        <v>1040</v>
      </c>
      <c r="F214">
        <v>1</v>
      </c>
      <c r="G214">
        <v>113719.01</v>
      </c>
      <c r="H214" t="s">
        <v>511</v>
      </c>
      <c r="I214" t="s">
        <v>17</v>
      </c>
      <c r="J214" t="s">
        <v>157</v>
      </c>
      <c r="K214" t="s">
        <v>473</v>
      </c>
      <c r="L214" t="s">
        <v>156</v>
      </c>
      <c r="M214" vm="2">
        <v>0</v>
      </c>
      <c r="N214" t="s">
        <v>35</v>
      </c>
      <c r="O214" t="s">
        <v>492</v>
      </c>
      <c r="P214">
        <v>10</v>
      </c>
      <c r="Q214" t="s">
        <v>465</v>
      </c>
      <c r="R214">
        <v>1</v>
      </c>
      <c r="S214">
        <v>-137600</v>
      </c>
      <c r="T214">
        <v>1</v>
      </c>
      <c r="U214" t="s">
        <v>199</v>
      </c>
    </row>
    <row r="215" spans="1:21" x14ac:dyDescent="0.3">
      <c r="A215" vm="5">
        <v>46055</v>
      </c>
      <c r="B215" t="s">
        <v>813</v>
      </c>
      <c r="C215" t="s">
        <v>816</v>
      </c>
      <c r="D215" s="55">
        <v>-132330</v>
      </c>
      <c r="E215" t="s">
        <v>817</v>
      </c>
      <c r="F215">
        <v>1</v>
      </c>
      <c r="G215">
        <v>132330</v>
      </c>
      <c r="H215" t="s">
        <v>511</v>
      </c>
      <c r="I215" t="s">
        <v>10</v>
      </c>
      <c r="J215" t="s">
        <v>137</v>
      </c>
      <c r="K215" t="s">
        <v>473</v>
      </c>
      <c r="L215" t="s">
        <v>156</v>
      </c>
      <c r="M215" vm="2">
        <v>0</v>
      </c>
      <c r="N215" t="s">
        <v>35</v>
      </c>
      <c r="O215" t="s">
        <v>492</v>
      </c>
      <c r="P215">
        <v>10</v>
      </c>
      <c r="Q215" t="s">
        <v>465</v>
      </c>
      <c r="R215">
        <v>1</v>
      </c>
      <c r="S215">
        <v>-132330</v>
      </c>
      <c r="T215">
        <v>1</v>
      </c>
      <c r="U215" t="s">
        <v>199</v>
      </c>
    </row>
    <row r="216" spans="1:21" x14ac:dyDescent="0.3">
      <c r="A216" vm="24">
        <v>46078</v>
      </c>
      <c r="B216" t="s">
        <v>941</v>
      </c>
      <c r="C216" t="s">
        <v>942</v>
      </c>
      <c r="D216" s="55">
        <v>-126126</v>
      </c>
      <c r="E216" t="s">
        <v>943</v>
      </c>
      <c r="F216">
        <v>1</v>
      </c>
      <c r="G216">
        <v>126126</v>
      </c>
      <c r="H216" t="s">
        <v>511</v>
      </c>
      <c r="I216" t="s">
        <v>10</v>
      </c>
      <c r="J216" t="s">
        <v>137</v>
      </c>
      <c r="K216" t="s">
        <v>513</v>
      </c>
      <c r="L216" t="s">
        <v>156</v>
      </c>
      <c r="M216" vm="2">
        <v>0</v>
      </c>
      <c r="N216" t="s">
        <v>39</v>
      </c>
      <c r="O216" t="s">
        <v>492</v>
      </c>
      <c r="P216">
        <v>1</v>
      </c>
      <c r="Q216" t="s">
        <v>50</v>
      </c>
      <c r="R216">
        <v>1</v>
      </c>
      <c r="S216">
        <v>-126126</v>
      </c>
      <c r="T216">
        <v>1</v>
      </c>
      <c r="U216" t="s">
        <v>199</v>
      </c>
    </row>
    <row r="217" spans="1:21" x14ac:dyDescent="0.3">
      <c r="A217" vm="6">
        <v>46063</v>
      </c>
      <c r="B217" t="s">
        <v>977</v>
      </c>
      <c r="C217" t="s">
        <v>978</v>
      </c>
      <c r="D217" s="55">
        <v>-124387.06</v>
      </c>
      <c r="E217" t="s">
        <v>979</v>
      </c>
      <c r="F217">
        <v>1</v>
      </c>
      <c r="G217">
        <v>102799.22</v>
      </c>
      <c r="H217" t="s">
        <v>511</v>
      </c>
      <c r="I217" t="s">
        <v>15</v>
      </c>
      <c r="J217" t="s">
        <v>137</v>
      </c>
      <c r="K217" t="s">
        <v>473</v>
      </c>
      <c r="L217" t="s">
        <v>156</v>
      </c>
      <c r="M217" vm="2">
        <v>0</v>
      </c>
      <c r="N217" t="s">
        <v>40</v>
      </c>
      <c r="O217" t="s">
        <v>494</v>
      </c>
      <c r="P217">
        <v>1</v>
      </c>
      <c r="Q217" t="s">
        <v>68</v>
      </c>
      <c r="R217">
        <v>1</v>
      </c>
      <c r="S217">
        <v>-124387.06</v>
      </c>
      <c r="T217">
        <v>1</v>
      </c>
      <c r="U217" t="s">
        <v>199</v>
      </c>
    </row>
    <row r="218" spans="1:21" x14ac:dyDescent="0.3">
      <c r="A218" vm="6">
        <v>46063</v>
      </c>
      <c r="B218" t="s">
        <v>1057</v>
      </c>
      <c r="C218" t="s">
        <v>1061</v>
      </c>
      <c r="D218" s="55">
        <v>-112356.75</v>
      </c>
      <c r="E218" t="s">
        <v>1062</v>
      </c>
      <c r="F218">
        <v>1</v>
      </c>
      <c r="G218">
        <v>92856.82</v>
      </c>
      <c r="H218" t="s">
        <v>511</v>
      </c>
      <c r="I218" t="s">
        <v>17</v>
      </c>
      <c r="J218" t="s">
        <v>157</v>
      </c>
      <c r="K218" t="s">
        <v>473</v>
      </c>
      <c r="L218" t="s">
        <v>156</v>
      </c>
      <c r="M218" vm="2">
        <v>0</v>
      </c>
      <c r="N218" t="s">
        <v>40</v>
      </c>
      <c r="O218" t="s">
        <v>492</v>
      </c>
      <c r="P218">
        <v>1</v>
      </c>
      <c r="Q218" t="s">
        <v>68</v>
      </c>
      <c r="R218">
        <v>1</v>
      </c>
      <c r="S218">
        <v>-112356.75</v>
      </c>
      <c r="T218">
        <v>1</v>
      </c>
      <c r="U218" t="s">
        <v>199</v>
      </c>
    </row>
    <row r="219" spans="1:21" x14ac:dyDescent="0.3">
      <c r="A219" vm="10">
        <v>46057</v>
      </c>
      <c r="B219" t="s">
        <v>869</v>
      </c>
      <c r="C219" t="s">
        <v>872</v>
      </c>
      <c r="D219" s="55">
        <v>-111730</v>
      </c>
      <c r="E219" t="s">
        <v>873</v>
      </c>
      <c r="F219">
        <v>1</v>
      </c>
      <c r="G219">
        <v>71370</v>
      </c>
      <c r="H219" t="s">
        <v>511</v>
      </c>
      <c r="I219" t="s">
        <v>9</v>
      </c>
      <c r="J219" t="s">
        <v>137</v>
      </c>
      <c r="K219" t="s">
        <v>473</v>
      </c>
      <c r="L219" t="s">
        <v>156</v>
      </c>
      <c r="M219" vm="2">
        <v>0</v>
      </c>
      <c r="N219" t="s">
        <v>35</v>
      </c>
      <c r="O219" t="s">
        <v>492</v>
      </c>
      <c r="P219">
        <v>10</v>
      </c>
      <c r="Q219" t="s">
        <v>465</v>
      </c>
      <c r="R219">
        <v>1</v>
      </c>
      <c r="S219">
        <v>-111730</v>
      </c>
      <c r="T219">
        <v>1</v>
      </c>
      <c r="U219" t="s">
        <v>199</v>
      </c>
    </row>
    <row r="220" spans="1:21" x14ac:dyDescent="0.3">
      <c r="A220" vm="5">
        <v>46055</v>
      </c>
      <c r="B220" t="s">
        <v>998</v>
      </c>
      <c r="C220" t="s">
        <v>999</v>
      </c>
      <c r="D220" s="55">
        <v>-100088.78</v>
      </c>
      <c r="E220" t="s">
        <v>1000</v>
      </c>
      <c r="F220">
        <v>100</v>
      </c>
      <c r="G220">
        <v>357.83</v>
      </c>
      <c r="H220" t="s">
        <v>511</v>
      </c>
      <c r="I220" t="s">
        <v>14</v>
      </c>
      <c r="J220" t="s">
        <v>137</v>
      </c>
      <c r="K220" t="s">
        <v>473</v>
      </c>
      <c r="L220" t="s">
        <v>156</v>
      </c>
      <c r="M220" vm="2">
        <v>0</v>
      </c>
      <c r="N220" t="s">
        <v>35</v>
      </c>
      <c r="O220" t="s">
        <v>492</v>
      </c>
      <c r="P220">
        <v>10</v>
      </c>
      <c r="Q220" t="s">
        <v>465</v>
      </c>
      <c r="R220">
        <v>1</v>
      </c>
      <c r="S220">
        <v>-100088.78</v>
      </c>
      <c r="T220">
        <v>100</v>
      </c>
      <c r="U220" t="s">
        <v>199</v>
      </c>
    </row>
    <row r="221" spans="1:21" x14ac:dyDescent="0.3">
      <c r="A221" vm="10">
        <v>46057</v>
      </c>
      <c r="B221" t="s">
        <v>1018</v>
      </c>
      <c r="C221" t="s">
        <v>1023</v>
      </c>
      <c r="D221" s="55">
        <v>-100000</v>
      </c>
      <c r="E221" t="s">
        <v>1024</v>
      </c>
      <c r="F221">
        <v>1</v>
      </c>
      <c r="G221">
        <v>100000</v>
      </c>
      <c r="H221" t="s">
        <v>511</v>
      </c>
      <c r="I221" t="s">
        <v>10</v>
      </c>
      <c r="J221" t="s">
        <v>137</v>
      </c>
      <c r="K221" t="s">
        <v>473</v>
      </c>
      <c r="L221" t="s">
        <v>138</v>
      </c>
      <c r="M221" vm="2">
        <v>0</v>
      </c>
      <c r="N221" t="s">
        <v>35</v>
      </c>
      <c r="O221" t="s">
        <v>492</v>
      </c>
      <c r="P221">
        <v>10</v>
      </c>
      <c r="Q221" t="s">
        <v>465</v>
      </c>
      <c r="R221">
        <v>1</v>
      </c>
      <c r="S221">
        <v>-100000</v>
      </c>
      <c r="T221">
        <v>1</v>
      </c>
      <c r="U221" t="s">
        <v>199</v>
      </c>
    </row>
    <row r="222" spans="1:21" x14ac:dyDescent="0.3">
      <c r="A222" vm="21">
        <v>46058</v>
      </c>
      <c r="B222" t="s">
        <v>1132</v>
      </c>
      <c r="C222" t="s">
        <v>1133</v>
      </c>
      <c r="D222" s="55">
        <v>-99012.64</v>
      </c>
      <c r="E222" t="s">
        <v>1134</v>
      </c>
      <c r="F222">
        <v>1</v>
      </c>
      <c r="G222">
        <v>81828.63</v>
      </c>
      <c r="H222" t="s">
        <v>511</v>
      </c>
      <c r="I222" t="s">
        <v>16</v>
      </c>
      <c r="J222" t="s">
        <v>137</v>
      </c>
      <c r="K222" t="s">
        <v>473</v>
      </c>
      <c r="L222" t="s">
        <v>156</v>
      </c>
      <c r="M222" vm="2">
        <v>0</v>
      </c>
      <c r="N222" t="s">
        <v>35</v>
      </c>
      <c r="O222" t="s">
        <v>492</v>
      </c>
      <c r="P222">
        <v>10</v>
      </c>
      <c r="Q222" t="s">
        <v>465</v>
      </c>
      <c r="R222">
        <v>1</v>
      </c>
      <c r="S222">
        <v>-99012.64</v>
      </c>
      <c r="T222">
        <v>1</v>
      </c>
      <c r="U222" t="s">
        <v>199</v>
      </c>
    </row>
    <row r="223" spans="1:21" x14ac:dyDescent="0.3">
      <c r="A223" vm="9">
        <v>46077</v>
      </c>
      <c r="B223" t="s">
        <v>1071</v>
      </c>
      <c r="C223" t="s">
        <v>1072</v>
      </c>
      <c r="D223" s="55">
        <v>-83490</v>
      </c>
      <c r="E223" t="s">
        <v>14</v>
      </c>
      <c r="F223">
        <v>1</v>
      </c>
      <c r="G223">
        <v>69000</v>
      </c>
      <c r="H223" t="s">
        <v>511</v>
      </c>
      <c r="I223" t="s">
        <v>14</v>
      </c>
      <c r="J223" t="s">
        <v>137</v>
      </c>
      <c r="K223" t="s">
        <v>473</v>
      </c>
      <c r="L223" t="s">
        <v>156</v>
      </c>
      <c r="M223" vm="2">
        <v>0</v>
      </c>
      <c r="N223" t="s">
        <v>45</v>
      </c>
      <c r="O223" t="s">
        <v>492</v>
      </c>
      <c r="P223">
        <v>1</v>
      </c>
      <c r="Q223" t="s">
        <v>70</v>
      </c>
      <c r="R223">
        <v>1</v>
      </c>
      <c r="S223">
        <v>-83490</v>
      </c>
      <c r="T223">
        <v>1</v>
      </c>
      <c r="U223" t="s">
        <v>199</v>
      </c>
    </row>
    <row r="224" spans="1:21" x14ac:dyDescent="0.3">
      <c r="A224" vm="11">
        <v>46071</v>
      </c>
      <c r="B224" t="s">
        <v>996</v>
      </c>
      <c r="C224" t="s">
        <v>997</v>
      </c>
      <c r="D224" s="55">
        <v>-80000</v>
      </c>
      <c r="E224" t="s">
        <v>14</v>
      </c>
      <c r="F224">
        <v>5</v>
      </c>
      <c r="G224">
        <v>13223.14</v>
      </c>
      <c r="H224" t="s">
        <v>511</v>
      </c>
      <c r="I224" t="s">
        <v>14</v>
      </c>
      <c r="J224" t="s">
        <v>137</v>
      </c>
      <c r="K224" t="s">
        <v>473</v>
      </c>
      <c r="L224" t="s">
        <v>156</v>
      </c>
      <c r="M224" vm="2">
        <v>0</v>
      </c>
      <c r="N224" t="s">
        <v>34</v>
      </c>
      <c r="O224" t="s">
        <v>492</v>
      </c>
      <c r="P224">
        <v>1</v>
      </c>
      <c r="Q224" t="s">
        <v>80</v>
      </c>
      <c r="R224">
        <v>1</v>
      </c>
      <c r="S224">
        <v>-80000</v>
      </c>
      <c r="T224">
        <v>5</v>
      </c>
      <c r="U224" t="s">
        <v>199</v>
      </c>
    </row>
    <row r="225" spans="1:21" x14ac:dyDescent="0.3">
      <c r="A225" vm="17">
        <v>46079</v>
      </c>
      <c r="B225" t="s">
        <v>838</v>
      </c>
      <c r="C225" t="s">
        <v>839</v>
      </c>
      <c r="D225" s="55">
        <v>-70000</v>
      </c>
      <c r="E225" t="s">
        <v>840</v>
      </c>
      <c r="F225">
        <v>1</v>
      </c>
      <c r="G225">
        <v>70000</v>
      </c>
      <c r="H225" t="s">
        <v>511</v>
      </c>
      <c r="I225" t="s">
        <v>16</v>
      </c>
      <c r="J225" t="s">
        <v>137</v>
      </c>
      <c r="K225" t="s">
        <v>473</v>
      </c>
      <c r="L225" t="s">
        <v>156</v>
      </c>
      <c r="M225" vm="2">
        <v>0</v>
      </c>
      <c r="N225" t="s">
        <v>35</v>
      </c>
      <c r="O225" t="s">
        <v>492</v>
      </c>
      <c r="P225">
        <v>10</v>
      </c>
      <c r="Q225" t="s">
        <v>465</v>
      </c>
      <c r="R225">
        <v>1</v>
      </c>
      <c r="S225">
        <v>-70000</v>
      </c>
      <c r="T225">
        <v>1</v>
      </c>
      <c r="U225" t="s">
        <v>199</v>
      </c>
    </row>
    <row r="226" spans="1:21" x14ac:dyDescent="0.3">
      <c r="A226" vm="3">
        <v>46066</v>
      </c>
      <c r="B226" t="s">
        <v>854</v>
      </c>
      <c r="C226" t="s">
        <v>857</v>
      </c>
      <c r="D226" s="55">
        <v>-69635.67</v>
      </c>
      <c r="E226" t="s">
        <v>858</v>
      </c>
      <c r="F226">
        <v>1</v>
      </c>
      <c r="G226">
        <v>39337.410000000003</v>
      </c>
      <c r="H226" t="s">
        <v>511</v>
      </c>
      <c r="I226" t="s">
        <v>17</v>
      </c>
      <c r="J226" t="s">
        <v>157</v>
      </c>
      <c r="K226" t="s">
        <v>473</v>
      </c>
      <c r="L226" t="s">
        <v>138</v>
      </c>
      <c r="M226" vm="2">
        <v>0</v>
      </c>
      <c r="N226" t="s">
        <v>40</v>
      </c>
      <c r="O226" t="s">
        <v>492</v>
      </c>
      <c r="P226">
        <v>1</v>
      </c>
      <c r="Q226" t="s">
        <v>68</v>
      </c>
      <c r="R226">
        <v>1</v>
      </c>
      <c r="S226">
        <v>-69635.67</v>
      </c>
      <c r="T226">
        <v>1</v>
      </c>
      <c r="U226" t="s">
        <v>199</v>
      </c>
    </row>
    <row r="227" spans="1:21" x14ac:dyDescent="0.3">
      <c r="A227" vm="5">
        <v>46055</v>
      </c>
      <c r="B227" t="s">
        <v>1096</v>
      </c>
      <c r="C227" t="s">
        <v>1036</v>
      </c>
      <c r="D227" s="55">
        <v>-63041</v>
      </c>
      <c r="E227" t="s">
        <v>1097</v>
      </c>
      <c r="F227">
        <v>2</v>
      </c>
      <c r="G227">
        <v>26050</v>
      </c>
      <c r="H227" t="s">
        <v>511</v>
      </c>
      <c r="I227" t="s">
        <v>9</v>
      </c>
      <c r="J227" t="s">
        <v>137</v>
      </c>
      <c r="K227" t="s">
        <v>473</v>
      </c>
      <c r="L227" t="s">
        <v>138</v>
      </c>
      <c r="M227" vm="2">
        <v>0</v>
      </c>
      <c r="N227" t="s">
        <v>35</v>
      </c>
      <c r="O227" t="s">
        <v>492</v>
      </c>
      <c r="P227">
        <v>10</v>
      </c>
      <c r="Q227" t="s">
        <v>465</v>
      </c>
      <c r="R227">
        <v>1</v>
      </c>
      <c r="S227">
        <v>-63041</v>
      </c>
      <c r="T227">
        <v>2</v>
      </c>
      <c r="U227" t="s">
        <v>199</v>
      </c>
    </row>
    <row r="228" spans="1:21" x14ac:dyDescent="0.3">
      <c r="A228" vm="17">
        <v>46079</v>
      </c>
      <c r="B228" t="s">
        <v>864</v>
      </c>
      <c r="C228" t="s">
        <v>865</v>
      </c>
      <c r="D228" s="55">
        <v>-59200</v>
      </c>
      <c r="E228" t="s">
        <v>866</v>
      </c>
      <c r="F228">
        <v>1</v>
      </c>
      <c r="G228">
        <v>59200</v>
      </c>
      <c r="H228" t="s">
        <v>511</v>
      </c>
      <c r="I228" t="s">
        <v>10</v>
      </c>
      <c r="J228" t="s">
        <v>137</v>
      </c>
      <c r="K228" t="s">
        <v>473</v>
      </c>
      <c r="L228" t="s">
        <v>156</v>
      </c>
      <c r="M228" vm="2">
        <v>0</v>
      </c>
      <c r="N228" t="s">
        <v>35</v>
      </c>
      <c r="O228" t="s">
        <v>493</v>
      </c>
      <c r="P228">
        <v>10</v>
      </c>
      <c r="Q228" t="s">
        <v>465</v>
      </c>
      <c r="R228">
        <v>1</v>
      </c>
      <c r="S228">
        <v>-59200</v>
      </c>
      <c r="T228">
        <v>1</v>
      </c>
      <c r="U228" t="s">
        <v>199</v>
      </c>
    </row>
    <row r="229" spans="1:21" x14ac:dyDescent="0.3">
      <c r="A229" vm="7">
        <v>46059</v>
      </c>
      <c r="B229" t="s">
        <v>1028</v>
      </c>
      <c r="C229" t="s">
        <v>1029</v>
      </c>
      <c r="D229" s="55">
        <v>-58700</v>
      </c>
      <c r="E229" t="s">
        <v>1030</v>
      </c>
      <c r="F229">
        <v>1</v>
      </c>
      <c r="G229">
        <v>48512.4</v>
      </c>
      <c r="H229" t="s">
        <v>511</v>
      </c>
      <c r="I229" t="s">
        <v>11</v>
      </c>
      <c r="J229" t="s">
        <v>137</v>
      </c>
      <c r="K229" t="s">
        <v>473</v>
      </c>
      <c r="L229" t="s">
        <v>138</v>
      </c>
      <c r="M229" vm="2">
        <v>0</v>
      </c>
      <c r="N229" t="s">
        <v>35</v>
      </c>
      <c r="O229" t="s">
        <v>492</v>
      </c>
      <c r="P229">
        <v>10</v>
      </c>
      <c r="Q229" t="s">
        <v>465</v>
      </c>
      <c r="R229">
        <v>1</v>
      </c>
      <c r="S229">
        <v>-58700</v>
      </c>
      <c r="T229">
        <v>1</v>
      </c>
      <c r="U229" t="s">
        <v>199</v>
      </c>
    </row>
    <row r="230" spans="1:21" x14ac:dyDescent="0.3">
      <c r="A230" vm="21">
        <v>46058</v>
      </c>
      <c r="B230" t="s">
        <v>1101</v>
      </c>
      <c r="C230" t="s">
        <v>1109</v>
      </c>
      <c r="D230" s="55">
        <v>-49874.43</v>
      </c>
      <c r="E230" t="s">
        <v>1110</v>
      </c>
      <c r="F230">
        <v>1</v>
      </c>
      <c r="G230">
        <v>41218.54</v>
      </c>
      <c r="H230" t="s">
        <v>511</v>
      </c>
      <c r="I230" t="s">
        <v>10</v>
      </c>
      <c r="J230" t="s">
        <v>137</v>
      </c>
      <c r="K230" t="s">
        <v>473</v>
      </c>
      <c r="L230" t="s">
        <v>156</v>
      </c>
      <c r="M230" vm="2">
        <v>0</v>
      </c>
      <c r="N230" t="s">
        <v>35</v>
      </c>
      <c r="O230" t="s">
        <v>492</v>
      </c>
      <c r="P230">
        <v>10</v>
      </c>
      <c r="Q230" t="s">
        <v>465</v>
      </c>
      <c r="R230">
        <v>1</v>
      </c>
      <c r="S230">
        <v>-49874.43</v>
      </c>
      <c r="T230">
        <v>1</v>
      </c>
      <c r="U230" t="s">
        <v>199</v>
      </c>
    </row>
    <row r="231" spans="1:21" x14ac:dyDescent="0.3">
      <c r="A231" vm="21">
        <v>46058</v>
      </c>
      <c r="B231" t="s">
        <v>1101</v>
      </c>
      <c r="C231" t="s">
        <v>1111</v>
      </c>
      <c r="D231" s="55">
        <v>-49874.43</v>
      </c>
      <c r="E231" t="s">
        <v>1112</v>
      </c>
      <c r="F231">
        <v>1</v>
      </c>
      <c r="G231">
        <v>41218.54</v>
      </c>
      <c r="H231" t="s">
        <v>511</v>
      </c>
      <c r="I231" t="s">
        <v>10</v>
      </c>
      <c r="J231" t="s">
        <v>137</v>
      </c>
      <c r="K231" t="s">
        <v>473</v>
      </c>
      <c r="L231" t="s">
        <v>156</v>
      </c>
      <c r="M231" vm="2">
        <v>0</v>
      </c>
      <c r="N231" t="s">
        <v>35</v>
      </c>
      <c r="O231" t="s">
        <v>492</v>
      </c>
      <c r="P231">
        <v>10</v>
      </c>
      <c r="Q231" t="s">
        <v>465</v>
      </c>
      <c r="R231">
        <v>1</v>
      </c>
      <c r="S231">
        <v>-49874.43</v>
      </c>
      <c r="T231">
        <v>1</v>
      </c>
      <c r="U231" t="s">
        <v>199</v>
      </c>
    </row>
    <row r="232" spans="1:21" x14ac:dyDescent="0.3">
      <c r="A232" vm="17">
        <v>46079</v>
      </c>
      <c r="B232" t="s">
        <v>1122</v>
      </c>
      <c r="C232" t="s">
        <v>1123</v>
      </c>
      <c r="D232" s="55">
        <v>-48400</v>
      </c>
      <c r="E232" t="s">
        <v>1124</v>
      </c>
      <c r="F232">
        <v>1</v>
      </c>
      <c r="G232">
        <v>40000</v>
      </c>
      <c r="H232" t="s">
        <v>511</v>
      </c>
      <c r="I232" t="s">
        <v>15</v>
      </c>
      <c r="J232" t="s">
        <v>137</v>
      </c>
      <c r="K232" t="s">
        <v>473</v>
      </c>
      <c r="L232" t="s">
        <v>156</v>
      </c>
      <c r="M232" vm="2">
        <v>0</v>
      </c>
      <c r="N232" t="s">
        <v>35</v>
      </c>
      <c r="O232" t="s">
        <v>492</v>
      </c>
      <c r="P232">
        <v>10</v>
      </c>
      <c r="Q232" t="s">
        <v>465</v>
      </c>
      <c r="R232">
        <v>1</v>
      </c>
      <c r="S232">
        <v>-48400</v>
      </c>
      <c r="T232">
        <v>1</v>
      </c>
      <c r="U232" t="s">
        <v>199</v>
      </c>
    </row>
    <row r="233" spans="1:21" x14ac:dyDescent="0.3">
      <c r="A233" vm="3">
        <v>46066</v>
      </c>
      <c r="B233" t="s">
        <v>1122</v>
      </c>
      <c r="C233" t="s">
        <v>1125</v>
      </c>
      <c r="D233" s="55">
        <v>-48400</v>
      </c>
      <c r="E233" t="s">
        <v>1126</v>
      </c>
      <c r="F233">
        <v>1</v>
      </c>
      <c r="G233">
        <v>40000</v>
      </c>
      <c r="H233" t="s">
        <v>511</v>
      </c>
      <c r="I233" t="s">
        <v>15</v>
      </c>
      <c r="J233" t="s">
        <v>137</v>
      </c>
      <c r="K233" t="s">
        <v>473</v>
      </c>
      <c r="L233" t="s">
        <v>156</v>
      </c>
      <c r="M233" vm="2">
        <v>0</v>
      </c>
      <c r="N233" t="s">
        <v>35</v>
      </c>
      <c r="O233" t="s">
        <v>492</v>
      </c>
      <c r="P233">
        <v>10</v>
      </c>
      <c r="Q233" t="s">
        <v>465</v>
      </c>
      <c r="R233">
        <v>1</v>
      </c>
      <c r="S233">
        <v>-48400</v>
      </c>
      <c r="T233">
        <v>1</v>
      </c>
      <c r="U233" t="s">
        <v>199</v>
      </c>
    </row>
    <row r="234" spans="1:21" x14ac:dyDescent="0.3">
      <c r="A234" vm="4">
        <v>46056</v>
      </c>
      <c r="B234" t="s">
        <v>984</v>
      </c>
      <c r="C234" t="s">
        <v>989</v>
      </c>
      <c r="D234" s="55">
        <v>-42000</v>
      </c>
      <c r="E234" t="s">
        <v>990</v>
      </c>
      <c r="F234">
        <v>1</v>
      </c>
      <c r="G234">
        <v>34710.74</v>
      </c>
      <c r="H234" t="s">
        <v>511</v>
      </c>
      <c r="I234" t="s">
        <v>12</v>
      </c>
      <c r="J234" t="s">
        <v>137</v>
      </c>
      <c r="K234" t="s">
        <v>473</v>
      </c>
      <c r="L234" t="s">
        <v>138</v>
      </c>
      <c r="M234" vm="2">
        <v>0</v>
      </c>
      <c r="N234" t="s">
        <v>35</v>
      </c>
      <c r="O234" t="s">
        <v>492</v>
      </c>
      <c r="P234">
        <v>10</v>
      </c>
      <c r="Q234" t="s">
        <v>465</v>
      </c>
      <c r="R234">
        <v>1</v>
      </c>
      <c r="S234">
        <v>-42000</v>
      </c>
      <c r="T234">
        <v>1</v>
      </c>
      <c r="U234" t="s">
        <v>199</v>
      </c>
    </row>
    <row r="235" spans="1:21" x14ac:dyDescent="0.3">
      <c r="A235" vm="7">
        <v>46059</v>
      </c>
      <c r="B235" t="s">
        <v>1035</v>
      </c>
      <c r="C235" t="s">
        <v>1041</v>
      </c>
      <c r="D235" s="55">
        <v>-40080.21</v>
      </c>
      <c r="E235" t="s">
        <v>1042</v>
      </c>
      <c r="F235">
        <v>1</v>
      </c>
      <c r="G235">
        <v>33124.14</v>
      </c>
      <c r="H235" t="s">
        <v>511</v>
      </c>
      <c r="I235" t="s">
        <v>17</v>
      </c>
      <c r="J235" t="s">
        <v>157</v>
      </c>
      <c r="K235" t="s">
        <v>473</v>
      </c>
      <c r="L235" t="s">
        <v>156</v>
      </c>
      <c r="M235" vm="2">
        <v>0</v>
      </c>
      <c r="N235" t="s">
        <v>35</v>
      </c>
      <c r="O235" t="s">
        <v>492</v>
      </c>
      <c r="P235">
        <v>10</v>
      </c>
      <c r="Q235" t="s">
        <v>465</v>
      </c>
      <c r="R235">
        <v>1</v>
      </c>
      <c r="S235">
        <v>-40080.21</v>
      </c>
      <c r="T235">
        <v>1</v>
      </c>
      <c r="U235" t="s">
        <v>199</v>
      </c>
    </row>
    <row r="236" spans="1:21" x14ac:dyDescent="0.3">
      <c r="A236" vm="24">
        <v>46078</v>
      </c>
      <c r="B236" t="s">
        <v>1079</v>
      </c>
      <c r="C236" t="s">
        <v>1080</v>
      </c>
      <c r="D236" s="55">
        <v>-40000</v>
      </c>
      <c r="E236" t="s">
        <v>1081</v>
      </c>
      <c r="F236">
        <v>1</v>
      </c>
      <c r="G236">
        <v>40000</v>
      </c>
      <c r="H236" t="s">
        <v>511</v>
      </c>
      <c r="I236" t="s">
        <v>10</v>
      </c>
      <c r="J236" t="s">
        <v>137</v>
      </c>
      <c r="K236" t="s">
        <v>473</v>
      </c>
      <c r="L236" t="s">
        <v>156</v>
      </c>
      <c r="M236" vm="2">
        <v>0</v>
      </c>
      <c r="N236" t="s">
        <v>35</v>
      </c>
      <c r="O236" t="s">
        <v>492</v>
      </c>
      <c r="P236">
        <v>10</v>
      </c>
      <c r="Q236" t="s">
        <v>465</v>
      </c>
      <c r="R236">
        <v>1</v>
      </c>
      <c r="S236">
        <v>-40000</v>
      </c>
      <c r="T236">
        <v>1</v>
      </c>
      <c r="U236" t="s">
        <v>199</v>
      </c>
    </row>
    <row r="237" spans="1:21" x14ac:dyDescent="0.3">
      <c r="A237" vm="11">
        <v>46071</v>
      </c>
      <c r="B237" t="s">
        <v>935</v>
      </c>
      <c r="C237" t="s">
        <v>936</v>
      </c>
      <c r="D237" s="55">
        <v>-36600</v>
      </c>
      <c r="E237" t="s">
        <v>937</v>
      </c>
      <c r="F237">
        <v>1</v>
      </c>
      <c r="G237">
        <v>36600</v>
      </c>
      <c r="H237" t="s">
        <v>511</v>
      </c>
      <c r="I237" t="s">
        <v>530</v>
      </c>
      <c r="J237" t="s">
        <v>137</v>
      </c>
      <c r="K237" t="s">
        <v>473</v>
      </c>
      <c r="L237" t="s">
        <v>156</v>
      </c>
      <c r="M237" vm="2">
        <v>0</v>
      </c>
      <c r="N237" t="s">
        <v>35</v>
      </c>
      <c r="O237" t="s">
        <v>492</v>
      </c>
      <c r="P237">
        <v>10</v>
      </c>
      <c r="Q237" t="s">
        <v>465</v>
      </c>
      <c r="R237">
        <v>1</v>
      </c>
      <c r="S237">
        <v>-36600</v>
      </c>
      <c r="T237">
        <v>1</v>
      </c>
      <c r="U237" t="s">
        <v>199</v>
      </c>
    </row>
    <row r="238" spans="1:21" x14ac:dyDescent="0.3">
      <c r="A238" vm="21">
        <v>46058</v>
      </c>
      <c r="B238" t="s">
        <v>1127</v>
      </c>
      <c r="C238" t="s">
        <v>1130</v>
      </c>
      <c r="D238" s="55">
        <v>-36300</v>
      </c>
      <c r="E238" t="s">
        <v>1131</v>
      </c>
      <c r="F238">
        <v>1</v>
      </c>
      <c r="G238">
        <v>30000</v>
      </c>
      <c r="H238" t="s">
        <v>511</v>
      </c>
      <c r="I238" t="s">
        <v>12</v>
      </c>
      <c r="J238" t="s">
        <v>137</v>
      </c>
      <c r="K238" t="s">
        <v>473</v>
      </c>
      <c r="L238" t="s">
        <v>156</v>
      </c>
      <c r="M238" vm="2">
        <v>0</v>
      </c>
      <c r="N238" t="s">
        <v>35</v>
      </c>
      <c r="O238" t="s">
        <v>492</v>
      </c>
      <c r="P238">
        <v>10</v>
      </c>
      <c r="Q238" t="s">
        <v>465</v>
      </c>
      <c r="R238">
        <v>1</v>
      </c>
      <c r="S238">
        <v>-36300</v>
      </c>
      <c r="T238">
        <v>1</v>
      </c>
      <c r="U238" t="s">
        <v>199</v>
      </c>
    </row>
    <row r="239" spans="1:21" x14ac:dyDescent="0.3">
      <c r="A239" vm="1">
        <v>46081</v>
      </c>
      <c r="B239" t="s">
        <v>20</v>
      </c>
      <c r="C239" t="s">
        <v>800</v>
      </c>
      <c r="D239" s="55">
        <v>-32811.49</v>
      </c>
      <c r="E239" t="s">
        <v>20</v>
      </c>
      <c r="F239">
        <v>1</v>
      </c>
      <c r="G239">
        <v>32811.49</v>
      </c>
      <c r="H239" t="s">
        <v>511</v>
      </c>
      <c r="I239" t="s">
        <v>20</v>
      </c>
      <c r="J239" t="s">
        <v>137</v>
      </c>
      <c r="K239" t="s">
        <v>473</v>
      </c>
      <c r="L239" t="s">
        <v>156</v>
      </c>
      <c r="M239" vm="2">
        <v>0</v>
      </c>
      <c r="N239" t="s">
        <v>35</v>
      </c>
      <c r="O239" t="s">
        <v>492</v>
      </c>
      <c r="P239">
        <v>10</v>
      </c>
      <c r="Q239" t="s">
        <v>465</v>
      </c>
      <c r="R239">
        <v>1</v>
      </c>
      <c r="S239">
        <v>-32811.49</v>
      </c>
      <c r="T239">
        <v>1</v>
      </c>
      <c r="U239" t="s">
        <v>199</v>
      </c>
    </row>
    <row r="240" spans="1:21" x14ac:dyDescent="0.3">
      <c r="A240" vm="17">
        <v>46079</v>
      </c>
      <c r="B240" t="s">
        <v>882</v>
      </c>
      <c r="C240" t="s">
        <v>885</v>
      </c>
      <c r="D240" s="55">
        <v>-28733.439999999999</v>
      </c>
      <c r="E240" t="s">
        <v>884</v>
      </c>
      <c r="F240">
        <v>235520</v>
      </c>
      <c r="G240">
        <v>0.1</v>
      </c>
      <c r="H240" t="s">
        <v>511</v>
      </c>
      <c r="I240" t="s">
        <v>477</v>
      </c>
      <c r="J240" t="s">
        <v>137</v>
      </c>
      <c r="K240" t="s">
        <v>473</v>
      </c>
      <c r="L240" t="s">
        <v>138</v>
      </c>
      <c r="M240" vm="2">
        <v>0</v>
      </c>
      <c r="N240" t="s">
        <v>46</v>
      </c>
      <c r="O240" t="s">
        <v>492</v>
      </c>
      <c r="P240">
        <v>1</v>
      </c>
      <c r="Q240" t="s">
        <v>63</v>
      </c>
      <c r="R240">
        <v>1</v>
      </c>
      <c r="S240">
        <v>-28733.439999999999</v>
      </c>
      <c r="T240">
        <v>235520</v>
      </c>
      <c r="U240" t="s">
        <v>199</v>
      </c>
    </row>
    <row r="241" spans="1:21" x14ac:dyDescent="0.3">
      <c r="A241" vm="5">
        <v>46055</v>
      </c>
      <c r="B241" t="s">
        <v>813</v>
      </c>
      <c r="C241" t="s">
        <v>814</v>
      </c>
      <c r="D241" s="55">
        <v>-27000</v>
      </c>
      <c r="E241" t="s">
        <v>815</v>
      </c>
      <c r="F241">
        <v>1</v>
      </c>
      <c r="G241">
        <v>27000</v>
      </c>
      <c r="H241" t="s">
        <v>511</v>
      </c>
      <c r="I241" t="s">
        <v>14</v>
      </c>
      <c r="J241" t="s">
        <v>137</v>
      </c>
      <c r="K241" t="s">
        <v>473</v>
      </c>
      <c r="L241" t="s">
        <v>156</v>
      </c>
      <c r="M241" vm="2">
        <v>0</v>
      </c>
      <c r="N241" t="s">
        <v>35</v>
      </c>
      <c r="O241" t="s">
        <v>492</v>
      </c>
      <c r="P241">
        <v>10</v>
      </c>
      <c r="Q241" t="s">
        <v>465</v>
      </c>
      <c r="R241">
        <v>1</v>
      </c>
      <c r="S241">
        <v>-27000</v>
      </c>
      <c r="T241">
        <v>1</v>
      </c>
      <c r="U241" t="s">
        <v>199</v>
      </c>
    </row>
    <row r="242" spans="1:21" x14ac:dyDescent="0.3">
      <c r="A242" vm="18">
        <v>46076</v>
      </c>
      <c r="B242" t="s">
        <v>831</v>
      </c>
      <c r="C242" t="s">
        <v>834</v>
      </c>
      <c r="D242" s="55">
        <v>-25198.74</v>
      </c>
      <c r="E242" t="s">
        <v>835</v>
      </c>
      <c r="F242">
        <v>1</v>
      </c>
      <c r="G242">
        <v>25198.74</v>
      </c>
      <c r="H242" t="s">
        <v>511</v>
      </c>
      <c r="I242" t="s">
        <v>9</v>
      </c>
      <c r="J242" t="s">
        <v>137</v>
      </c>
      <c r="K242" t="s">
        <v>473</v>
      </c>
      <c r="L242" t="s">
        <v>156</v>
      </c>
      <c r="M242" vm="2">
        <v>0</v>
      </c>
      <c r="N242" t="s">
        <v>35</v>
      </c>
      <c r="O242" t="s">
        <v>492</v>
      </c>
      <c r="P242">
        <v>10</v>
      </c>
      <c r="Q242" t="s">
        <v>465</v>
      </c>
      <c r="R242">
        <v>1</v>
      </c>
      <c r="S242">
        <v>-25198.74</v>
      </c>
      <c r="T242">
        <v>1</v>
      </c>
      <c r="U242" t="s">
        <v>199</v>
      </c>
    </row>
    <row r="243" spans="1:21" x14ac:dyDescent="0.3">
      <c r="A243" vm="4">
        <v>46056</v>
      </c>
      <c r="B243" t="s">
        <v>882</v>
      </c>
      <c r="C243" t="s">
        <v>888</v>
      </c>
      <c r="D243" s="55">
        <v>-23974.22</v>
      </c>
      <c r="E243" t="s">
        <v>889</v>
      </c>
      <c r="F243">
        <v>196510</v>
      </c>
      <c r="G243">
        <v>0.1</v>
      </c>
      <c r="H243" t="s">
        <v>511</v>
      </c>
      <c r="I243" t="s">
        <v>477</v>
      </c>
      <c r="J243" t="s">
        <v>137</v>
      </c>
      <c r="K243" t="s">
        <v>473</v>
      </c>
      <c r="L243" t="s">
        <v>138</v>
      </c>
      <c r="M243" vm="2">
        <v>0</v>
      </c>
      <c r="N243" t="s">
        <v>46</v>
      </c>
      <c r="O243" t="s">
        <v>492</v>
      </c>
      <c r="P243">
        <v>1</v>
      </c>
      <c r="Q243" t="s">
        <v>63</v>
      </c>
      <c r="R243">
        <v>1</v>
      </c>
      <c r="S243">
        <v>-23974.22</v>
      </c>
      <c r="T243">
        <v>196510</v>
      </c>
      <c r="U243" t="s">
        <v>199</v>
      </c>
    </row>
    <row r="244" spans="1:21" x14ac:dyDescent="0.3">
      <c r="A244" vm="4">
        <v>46056</v>
      </c>
      <c r="B244" t="s">
        <v>882</v>
      </c>
      <c r="C244" t="s">
        <v>892</v>
      </c>
      <c r="D244" s="55">
        <v>-23974.22</v>
      </c>
      <c r="E244" t="s">
        <v>893</v>
      </c>
      <c r="F244">
        <v>196.51</v>
      </c>
      <c r="G244">
        <v>100</v>
      </c>
      <c r="H244" t="s">
        <v>511</v>
      </c>
      <c r="I244" t="s">
        <v>477</v>
      </c>
      <c r="J244" t="s">
        <v>137</v>
      </c>
      <c r="K244" t="s">
        <v>473</v>
      </c>
      <c r="L244" t="s">
        <v>138</v>
      </c>
      <c r="M244" vm="2">
        <v>0</v>
      </c>
      <c r="N244" t="s">
        <v>46</v>
      </c>
      <c r="O244" t="s">
        <v>492</v>
      </c>
      <c r="P244">
        <v>1</v>
      </c>
      <c r="Q244" t="s">
        <v>63</v>
      </c>
      <c r="R244">
        <v>1</v>
      </c>
      <c r="S244">
        <v>-23974.22</v>
      </c>
      <c r="T244">
        <v>196.51</v>
      </c>
      <c r="U244" t="s">
        <v>199</v>
      </c>
    </row>
    <row r="245" spans="1:21" x14ac:dyDescent="0.3">
      <c r="A245" vm="17">
        <v>46079</v>
      </c>
      <c r="B245" t="s">
        <v>882</v>
      </c>
      <c r="C245" t="s">
        <v>883</v>
      </c>
      <c r="D245" s="55">
        <v>-23441.08</v>
      </c>
      <c r="E245" t="s">
        <v>884</v>
      </c>
      <c r="F245">
        <v>192140</v>
      </c>
      <c r="G245">
        <v>0.1</v>
      </c>
      <c r="H245" t="s">
        <v>511</v>
      </c>
      <c r="I245" t="s">
        <v>477</v>
      </c>
      <c r="J245" t="s">
        <v>137</v>
      </c>
      <c r="K245" t="s">
        <v>473</v>
      </c>
      <c r="L245" t="s">
        <v>138</v>
      </c>
      <c r="M245" vm="2">
        <v>0</v>
      </c>
      <c r="N245" t="s">
        <v>46</v>
      </c>
      <c r="O245" t="s">
        <v>492</v>
      </c>
      <c r="P245">
        <v>1</v>
      </c>
      <c r="Q245" t="s">
        <v>63</v>
      </c>
      <c r="R245">
        <v>1</v>
      </c>
      <c r="S245">
        <v>-23441.08</v>
      </c>
      <c r="T245">
        <v>192140</v>
      </c>
      <c r="U245" t="s">
        <v>199</v>
      </c>
    </row>
    <row r="246" spans="1:21" x14ac:dyDescent="0.3">
      <c r="A246" vm="18">
        <v>46076</v>
      </c>
      <c r="B246" t="s">
        <v>984</v>
      </c>
      <c r="C246" t="s">
        <v>985</v>
      </c>
      <c r="D246" s="55">
        <v>-22000</v>
      </c>
      <c r="E246" t="s">
        <v>12</v>
      </c>
      <c r="F246">
        <v>1</v>
      </c>
      <c r="G246">
        <v>18181.82</v>
      </c>
      <c r="H246" t="s">
        <v>511</v>
      </c>
      <c r="I246" t="s">
        <v>12</v>
      </c>
      <c r="J246" t="s">
        <v>137</v>
      </c>
      <c r="K246" t="s">
        <v>473</v>
      </c>
      <c r="L246" t="s">
        <v>138</v>
      </c>
      <c r="M246" vm="2">
        <v>0</v>
      </c>
      <c r="N246" t="s">
        <v>35</v>
      </c>
      <c r="O246" t="s">
        <v>492</v>
      </c>
      <c r="P246">
        <v>10</v>
      </c>
      <c r="Q246" t="s">
        <v>465</v>
      </c>
      <c r="R246">
        <v>1</v>
      </c>
      <c r="S246">
        <v>-22000</v>
      </c>
      <c r="T246">
        <v>1</v>
      </c>
      <c r="U246" t="s">
        <v>199</v>
      </c>
    </row>
    <row r="247" spans="1:21" x14ac:dyDescent="0.3">
      <c r="A247" vm="8">
        <v>46072</v>
      </c>
      <c r="B247" t="s">
        <v>836</v>
      </c>
      <c r="C247" t="s">
        <v>837</v>
      </c>
      <c r="D247" s="55">
        <v>-20696.59</v>
      </c>
      <c r="E247" t="s">
        <v>10</v>
      </c>
      <c r="F247">
        <v>1</v>
      </c>
      <c r="G247">
        <v>13912.33</v>
      </c>
      <c r="H247" t="s">
        <v>511</v>
      </c>
      <c r="I247" t="s">
        <v>10</v>
      </c>
      <c r="J247" t="s">
        <v>137</v>
      </c>
      <c r="K247" t="s">
        <v>473</v>
      </c>
      <c r="L247" t="s">
        <v>156</v>
      </c>
      <c r="M247" vm="2">
        <v>0</v>
      </c>
      <c r="N247" t="s">
        <v>35</v>
      </c>
      <c r="O247" t="s">
        <v>492</v>
      </c>
      <c r="P247">
        <v>10</v>
      </c>
      <c r="Q247" t="s">
        <v>465</v>
      </c>
      <c r="R247">
        <v>1</v>
      </c>
      <c r="S247">
        <v>-20696.59</v>
      </c>
      <c r="T247">
        <v>1</v>
      </c>
      <c r="U247" t="s">
        <v>199</v>
      </c>
    </row>
    <row r="248" spans="1:21" x14ac:dyDescent="0.3">
      <c r="A248" vm="23">
        <v>46064</v>
      </c>
      <c r="B248" t="s">
        <v>910</v>
      </c>
      <c r="C248" t="s">
        <v>911</v>
      </c>
      <c r="D248" s="55">
        <v>-20000.02</v>
      </c>
      <c r="E248" t="s">
        <v>12</v>
      </c>
      <c r="F248">
        <v>2</v>
      </c>
      <c r="G248">
        <v>8264.4699999999993</v>
      </c>
      <c r="H248" t="s">
        <v>511</v>
      </c>
      <c r="I248" t="s">
        <v>12</v>
      </c>
      <c r="J248" t="s">
        <v>137</v>
      </c>
      <c r="K248" t="s">
        <v>473</v>
      </c>
      <c r="L248" t="s">
        <v>156</v>
      </c>
      <c r="M248" vm="2">
        <v>0</v>
      </c>
      <c r="N248" t="s">
        <v>35</v>
      </c>
      <c r="O248" t="s">
        <v>492</v>
      </c>
      <c r="P248">
        <v>10</v>
      </c>
      <c r="Q248" t="s">
        <v>465</v>
      </c>
      <c r="R248">
        <v>1</v>
      </c>
      <c r="S248">
        <v>-20000.02</v>
      </c>
      <c r="T248">
        <v>2</v>
      </c>
      <c r="U248" t="s">
        <v>199</v>
      </c>
    </row>
    <row r="249" spans="1:21" x14ac:dyDescent="0.3">
      <c r="A249" vm="17">
        <v>46079</v>
      </c>
      <c r="B249" t="s">
        <v>897</v>
      </c>
      <c r="C249" t="s">
        <v>898</v>
      </c>
      <c r="D249" s="55">
        <v>-20000</v>
      </c>
      <c r="E249" t="s">
        <v>899</v>
      </c>
      <c r="F249">
        <v>1</v>
      </c>
      <c r="G249">
        <v>16528.939999999999</v>
      </c>
      <c r="H249" t="s">
        <v>511</v>
      </c>
      <c r="I249" t="s">
        <v>15</v>
      </c>
      <c r="J249" t="s">
        <v>137</v>
      </c>
      <c r="K249" t="s">
        <v>473</v>
      </c>
      <c r="L249" t="s">
        <v>156</v>
      </c>
      <c r="M249" vm="2">
        <v>0</v>
      </c>
      <c r="N249" t="s">
        <v>35</v>
      </c>
      <c r="O249" t="s">
        <v>492</v>
      </c>
      <c r="P249">
        <v>10</v>
      </c>
      <c r="Q249" t="s">
        <v>465</v>
      </c>
      <c r="R249">
        <v>1</v>
      </c>
      <c r="S249">
        <v>-20000</v>
      </c>
      <c r="T249">
        <v>1</v>
      </c>
      <c r="U249" t="s">
        <v>199</v>
      </c>
    </row>
    <row r="250" spans="1:21" x14ac:dyDescent="0.3">
      <c r="A250" vm="4">
        <v>46056</v>
      </c>
      <c r="B250" t="s">
        <v>882</v>
      </c>
      <c r="C250" t="s">
        <v>886</v>
      </c>
      <c r="D250" s="55">
        <v>-19734.72</v>
      </c>
      <c r="E250" t="s">
        <v>887</v>
      </c>
      <c r="F250">
        <v>161760</v>
      </c>
      <c r="G250">
        <v>0.1</v>
      </c>
      <c r="H250" t="s">
        <v>511</v>
      </c>
      <c r="I250" t="s">
        <v>477</v>
      </c>
      <c r="J250" t="s">
        <v>137</v>
      </c>
      <c r="K250" t="s">
        <v>473</v>
      </c>
      <c r="L250" t="s">
        <v>138</v>
      </c>
      <c r="M250" vm="2">
        <v>0</v>
      </c>
      <c r="N250" t="s">
        <v>46</v>
      </c>
      <c r="O250" t="s">
        <v>492</v>
      </c>
      <c r="P250">
        <v>1</v>
      </c>
      <c r="Q250" t="s">
        <v>63</v>
      </c>
      <c r="R250">
        <v>1</v>
      </c>
      <c r="S250">
        <v>-19734.72</v>
      </c>
      <c r="T250">
        <v>161760</v>
      </c>
      <c r="U250" t="s">
        <v>199</v>
      </c>
    </row>
    <row r="251" spans="1:21" x14ac:dyDescent="0.3">
      <c r="A251" vm="20">
        <v>46062</v>
      </c>
      <c r="B251" t="s">
        <v>984</v>
      </c>
      <c r="C251" t="s">
        <v>986</v>
      </c>
      <c r="D251" s="55">
        <v>-18000</v>
      </c>
      <c r="E251" t="s">
        <v>987</v>
      </c>
      <c r="F251">
        <v>1</v>
      </c>
      <c r="G251">
        <v>14876.03</v>
      </c>
      <c r="H251" t="s">
        <v>511</v>
      </c>
      <c r="I251" t="s">
        <v>12</v>
      </c>
      <c r="J251" t="s">
        <v>137</v>
      </c>
      <c r="K251" t="s">
        <v>473</v>
      </c>
      <c r="L251" t="s">
        <v>138</v>
      </c>
      <c r="M251" vm="2">
        <v>0</v>
      </c>
      <c r="N251" t="s">
        <v>35</v>
      </c>
      <c r="O251" t="s">
        <v>492</v>
      </c>
      <c r="P251">
        <v>10</v>
      </c>
      <c r="Q251" t="s">
        <v>465</v>
      </c>
      <c r="R251">
        <v>1</v>
      </c>
      <c r="S251">
        <v>-18000</v>
      </c>
      <c r="T251">
        <v>1</v>
      </c>
      <c r="U251" t="s">
        <v>199</v>
      </c>
    </row>
    <row r="252" spans="1:21" x14ac:dyDescent="0.3">
      <c r="A252" vm="21">
        <v>46058</v>
      </c>
      <c r="B252" t="s">
        <v>984</v>
      </c>
      <c r="C252" t="s">
        <v>988</v>
      </c>
      <c r="D252" s="55">
        <v>-15000</v>
      </c>
      <c r="E252" t="s">
        <v>12</v>
      </c>
      <c r="F252">
        <v>1</v>
      </c>
      <c r="G252">
        <v>12396.69</v>
      </c>
      <c r="H252" t="s">
        <v>511</v>
      </c>
      <c r="I252" t="s">
        <v>12</v>
      </c>
      <c r="J252" t="s">
        <v>137</v>
      </c>
      <c r="K252" t="s">
        <v>473</v>
      </c>
      <c r="L252" t="s">
        <v>138</v>
      </c>
      <c r="M252" vm="2">
        <v>0</v>
      </c>
      <c r="N252" t="s">
        <v>35</v>
      </c>
      <c r="O252" t="s">
        <v>492</v>
      </c>
      <c r="P252">
        <v>10</v>
      </c>
      <c r="Q252" t="s">
        <v>465</v>
      </c>
      <c r="R252">
        <v>1</v>
      </c>
      <c r="S252">
        <v>-15000</v>
      </c>
      <c r="T252">
        <v>1</v>
      </c>
      <c r="U252" t="s">
        <v>199</v>
      </c>
    </row>
    <row r="253" spans="1:21" x14ac:dyDescent="0.3">
      <c r="A253" vm="1">
        <v>46081</v>
      </c>
      <c r="B253" t="s">
        <v>733</v>
      </c>
      <c r="C253" t="s">
        <v>1153</v>
      </c>
      <c r="D253" s="55">
        <v>-3872</v>
      </c>
      <c r="E253" t="s">
        <v>811</v>
      </c>
      <c r="F253">
        <v>4</v>
      </c>
      <c r="G253">
        <v>968</v>
      </c>
      <c r="H253" t="s">
        <v>511</v>
      </c>
      <c r="I253" t="s">
        <v>13</v>
      </c>
      <c r="J253" t="s">
        <v>137</v>
      </c>
      <c r="K253" t="s">
        <v>473</v>
      </c>
      <c r="L253" t="s">
        <v>138</v>
      </c>
      <c r="M253" vm="2">
        <v>0</v>
      </c>
      <c r="N253" t="s">
        <v>39</v>
      </c>
      <c r="O253" t="s">
        <v>493</v>
      </c>
      <c r="P253">
        <v>1</v>
      </c>
      <c r="Q253" t="s">
        <v>50</v>
      </c>
      <c r="R253">
        <v>1</v>
      </c>
      <c r="S253">
        <v>-3872</v>
      </c>
      <c r="T253">
        <v>4</v>
      </c>
      <c r="U253" t="s">
        <v>199</v>
      </c>
    </row>
    <row r="254" spans="1:21" x14ac:dyDescent="0.3">
      <c r="A254" vm="4">
        <v>46056</v>
      </c>
      <c r="B254" t="s">
        <v>882</v>
      </c>
      <c r="C254" t="s">
        <v>890</v>
      </c>
      <c r="D254" s="55">
        <v>-65.88</v>
      </c>
      <c r="E254" t="s">
        <v>891</v>
      </c>
      <c r="F254">
        <v>540</v>
      </c>
      <c r="G254">
        <v>0.1</v>
      </c>
      <c r="H254" t="s">
        <v>511</v>
      </c>
      <c r="I254" t="s">
        <v>477</v>
      </c>
      <c r="J254" t="s">
        <v>137</v>
      </c>
      <c r="K254" t="s">
        <v>473</v>
      </c>
      <c r="L254" t="s">
        <v>138</v>
      </c>
      <c r="M254" vm="2">
        <v>0</v>
      </c>
      <c r="N254" t="s">
        <v>46</v>
      </c>
      <c r="O254" t="s">
        <v>492</v>
      </c>
      <c r="P254">
        <v>1</v>
      </c>
      <c r="Q254" t="s">
        <v>63</v>
      </c>
      <c r="R254">
        <v>1</v>
      </c>
      <c r="S254">
        <v>-65.88</v>
      </c>
      <c r="T254">
        <v>540</v>
      </c>
      <c r="U254" t="s">
        <v>199</v>
      </c>
    </row>
    <row r="255" spans="1:21" x14ac:dyDescent="0.3">
      <c r="A255" vm="1">
        <v>46081</v>
      </c>
      <c r="B255" t="s">
        <v>674</v>
      </c>
      <c r="C255" t="s">
        <v>766</v>
      </c>
      <c r="D255" s="55">
        <v>0</v>
      </c>
      <c r="E255" t="s">
        <v>675</v>
      </c>
      <c r="F255">
        <v>0</v>
      </c>
      <c r="G255">
        <v>114.95</v>
      </c>
      <c r="H255" t="s">
        <v>145</v>
      </c>
      <c r="I255" t="s">
        <v>14</v>
      </c>
      <c r="J255" t="s">
        <v>137</v>
      </c>
      <c r="K255" t="s">
        <v>473</v>
      </c>
      <c r="L255" t="s">
        <v>138</v>
      </c>
      <c r="M255" vm="2">
        <v>0</v>
      </c>
      <c r="N255" t="s">
        <v>43</v>
      </c>
      <c r="O255" t="s">
        <v>492</v>
      </c>
      <c r="P255">
        <v>1</v>
      </c>
      <c r="Q255" t="s">
        <v>72</v>
      </c>
      <c r="R255">
        <v>1</v>
      </c>
      <c r="S255">
        <v>0</v>
      </c>
      <c r="T255">
        <v>0</v>
      </c>
      <c r="U255" t="s">
        <v>199</v>
      </c>
    </row>
    <row r="256" spans="1:21" x14ac:dyDescent="0.3">
      <c r="A256" vm="1">
        <v>46081</v>
      </c>
      <c r="B256" t="s">
        <v>664</v>
      </c>
      <c r="C256" t="s">
        <v>769</v>
      </c>
      <c r="D256" s="55">
        <v>0</v>
      </c>
      <c r="E256" t="s">
        <v>666</v>
      </c>
      <c r="F256">
        <v>0</v>
      </c>
      <c r="G256">
        <v>649.77</v>
      </c>
      <c r="H256" t="s">
        <v>144</v>
      </c>
      <c r="I256" t="s">
        <v>18</v>
      </c>
      <c r="J256" t="s">
        <v>137</v>
      </c>
      <c r="K256" t="s">
        <v>473</v>
      </c>
      <c r="L256" t="s">
        <v>138</v>
      </c>
      <c r="M256" vm="2">
        <v>0</v>
      </c>
      <c r="N256" t="s">
        <v>43</v>
      </c>
      <c r="O256" t="s">
        <v>492</v>
      </c>
      <c r="P256">
        <v>1</v>
      </c>
      <c r="Q256" t="s">
        <v>72</v>
      </c>
      <c r="R256">
        <v>1</v>
      </c>
      <c r="S256">
        <v>0</v>
      </c>
      <c r="T256">
        <v>0</v>
      </c>
      <c r="U256" t="s">
        <v>199</v>
      </c>
    </row>
    <row r="257" spans="1:21" x14ac:dyDescent="0.3">
      <c r="A257" vm="1">
        <v>46081</v>
      </c>
      <c r="B257" t="s">
        <v>664</v>
      </c>
      <c r="C257" t="s">
        <v>770</v>
      </c>
      <c r="D257" s="55">
        <v>0</v>
      </c>
      <c r="E257" t="s">
        <v>666</v>
      </c>
      <c r="F257">
        <v>0</v>
      </c>
      <c r="G257">
        <v>1472</v>
      </c>
      <c r="H257" t="s">
        <v>144</v>
      </c>
      <c r="I257" t="s">
        <v>18</v>
      </c>
      <c r="J257" t="s">
        <v>137</v>
      </c>
      <c r="K257" t="s">
        <v>473</v>
      </c>
      <c r="L257" t="s">
        <v>138</v>
      </c>
      <c r="M257" vm="2">
        <v>0</v>
      </c>
      <c r="N257" t="s">
        <v>45</v>
      </c>
      <c r="O257" t="s">
        <v>492</v>
      </c>
      <c r="P257">
        <v>1</v>
      </c>
      <c r="Q257" t="s">
        <v>70</v>
      </c>
      <c r="R257">
        <v>1</v>
      </c>
      <c r="S257">
        <v>0</v>
      </c>
      <c r="T257">
        <v>0</v>
      </c>
      <c r="U257" t="s">
        <v>199</v>
      </c>
    </row>
    <row r="258" spans="1:21" x14ac:dyDescent="0.3">
      <c r="A258" vm="1">
        <v>46081</v>
      </c>
      <c r="B258" t="s">
        <v>531</v>
      </c>
      <c r="C258" t="s">
        <v>777</v>
      </c>
      <c r="D258" s="55">
        <v>0</v>
      </c>
      <c r="E258" t="s">
        <v>472</v>
      </c>
      <c r="F258">
        <v>0</v>
      </c>
      <c r="G258">
        <v>940</v>
      </c>
      <c r="H258" t="s">
        <v>135</v>
      </c>
      <c r="I258" t="s">
        <v>477</v>
      </c>
      <c r="J258" t="s">
        <v>137</v>
      </c>
      <c r="K258" t="s">
        <v>473</v>
      </c>
      <c r="L258" t="s">
        <v>138</v>
      </c>
      <c r="M258" vm="2">
        <v>0</v>
      </c>
      <c r="N258" t="s">
        <v>34</v>
      </c>
      <c r="O258" t="s">
        <v>492</v>
      </c>
      <c r="P258">
        <v>1</v>
      </c>
      <c r="Q258" t="s">
        <v>80</v>
      </c>
      <c r="R258">
        <v>1</v>
      </c>
      <c r="S258">
        <v>0</v>
      </c>
      <c r="T258">
        <v>0</v>
      </c>
      <c r="U258" t="s">
        <v>199</v>
      </c>
    </row>
    <row r="259" spans="1:21" x14ac:dyDescent="0.3">
      <c r="A259" vm="1">
        <v>46081</v>
      </c>
      <c r="B259" t="s">
        <v>531</v>
      </c>
      <c r="C259" t="s">
        <v>779</v>
      </c>
      <c r="D259" s="55">
        <v>0</v>
      </c>
      <c r="E259" t="s">
        <v>475</v>
      </c>
      <c r="F259">
        <v>0</v>
      </c>
      <c r="G259">
        <v>720</v>
      </c>
      <c r="H259" t="s">
        <v>135</v>
      </c>
      <c r="I259" t="s">
        <v>477</v>
      </c>
      <c r="J259" t="s">
        <v>137</v>
      </c>
      <c r="K259" t="s">
        <v>473</v>
      </c>
      <c r="L259" t="s">
        <v>138</v>
      </c>
      <c r="M259" vm="2">
        <v>0</v>
      </c>
      <c r="N259" t="s">
        <v>34</v>
      </c>
      <c r="O259" t="s">
        <v>492</v>
      </c>
      <c r="P259">
        <v>1</v>
      </c>
      <c r="Q259" t="s">
        <v>80</v>
      </c>
      <c r="R259">
        <v>1</v>
      </c>
      <c r="S259">
        <v>0</v>
      </c>
      <c r="T259">
        <v>0</v>
      </c>
      <c r="U259" t="s">
        <v>199</v>
      </c>
    </row>
    <row r="260" spans="1:21" x14ac:dyDescent="0.3">
      <c r="A260" vm="1">
        <v>46081</v>
      </c>
      <c r="B260" t="s">
        <v>536</v>
      </c>
      <c r="C260" t="s">
        <v>781</v>
      </c>
      <c r="D260" s="55">
        <v>0</v>
      </c>
      <c r="E260" t="s">
        <v>280</v>
      </c>
      <c r="F260">
        <v>0</v>
      </c>
      <c r="G260">
        <v>909.25</v>
      </c>
      <c r="H260" t="s">
        <v>135</v>
      </c>
      <c r="I260" t="s">
        <v>477</v>
      </c>
      <c r="J260" t="s">
        <v>137</v>
      </c>
      <c r="K260" t="s">
        <v>473</v>
      </c>
      <c r="L260" t="s">
        <v>138</v>
      </c>
      <c r="M260" vm="2">
        <v>0</v>
      </c>
      <c r="N260" t="s">
        <v>34</v>
      </c>
      <c r="O260" t="s">
        <v>492</v>
      </c>
      <c r="P260">
        <v>1</v>
      </c>
      <c r="Q260" t="s">
        <v>80</v>
      </c>
      <c r="R260">
        <v>1</v>
      </c>
      <c r="S260">
        <v>0</v>
      </c>
      <c r="T260">
        <v>0</v>
      </c>
      <c r="U260" t="s">
        <v>199</v>
      </c>
    </row>
    <row r="261" spans="1:21" x14ac:dyDescent="0.3">
      <c r="A261" vm="1">
        <v>46081</v>
      </c>
      <c r="B261" t="s">
        <v>536</v>
      </c>
      <c r="C261" t="s">
        <v>783</v>
      </c>
      <c r="D261" s="55">
        <v>0</v>
      </c>
      <c r="E261" t="s">
        <v>134</v>
      </c>
      <c r="F261">
        <v>0</v>
      </c>
      <c r="G261">
        <v>850</v>
      </c>
      <c r="H261" t="s">
        <v>135</v>
      </c>
      <c r="I261" t="s">
        <v>477</v>
      </c>
      <c r="J261" t="s">
        <v>137</v>
      </c>
      <c r="K261" t="s">
        <v>473</v>
      </c>
      <c r="L261" t="s">
        <v>138</v>
      </c>
      <c r="M261" vm="2">
        <v>0</v>
      </c>
      <c r="N261" t="s">
        <v>34</v>
      </c>
      <c r="O261" t="s">
        <v>492</v>
      </c>
      <c r="P261">
        <v>1</v>
      </c>
      <c r="Q261" t="s">
        <v>80</v>
      </c>
      <c r="R261">
        <v>1</v>
      </c>
      <c r="S261">
        <v>0</v>
      </c>
      <c r="T261">
        <v>0</v>
      </c>
      <c r="U261" t="s">
        <v>199</v>
      </c>
    </row>
    <row r="262" spans="1:21" x14ac:dyDescent="0.3">
      <c r="A262" vm="1">
        <v>46081</v>
      </c>
      <c r="B262" t="s">
        <v>531</v>
      </c>
      <c r="C262" t="s">
        <v>784</v>
      </c>
      <c r="D262" s="55">
        <v>0</v>
      </c>
      <c r="E262" t="s">
        <v>139</v>
      </c>
      <c r="F262">
        <v>0</v>
      </c>
      <c r="G262">
        <v>820</v>
      </c>
      <c r="H262" t="s">
        <v>135</v>
      </c>
      <c r="I262" t="s">
        <v>477</v>
      </c>
      <c r="J262" t="s">
        <v>137</v>
      </c>
      <c r="K262" t="s">
        <v>473</v>
      </c>
      <c r="L262" t="s">
        <v>138</v>
      </c>
      <c r="M262" vm="2">
        <v>0</v>
      </c>
      <c r="N262" t="s">
        <v>34</v>
      </c>
      <c r="O262" t="s">
        <v>492</v>
      </c>
      <c r="P262">
        <v>1</v>
      </c>
      <c r="Q262" t="s">
        <v>80</v>
      </c>
      <c r="R262">
        <v>1</v>
      </c>
      <c r="S262">
        <v>0</v>
      </c>
      <c r="T262">
        <v>0</v>
      </c>
      <c r="U262" t="s">
        <v>199</v>
      </c>
    </row>
    <row r="263" spans="1:21" x14ac:dyDescent="0.3">
      <c r="A263" vm="1">
        <v>46081</v>
      </c>
      <c r="B263" t="s">
        <v>536</v>
      </c>
      <c r="C263" t="s">
        <v>785</v>
      </c>
      <c r="D263" s="55">
        <v>0</v>
      </c>
      <c r="E263" t="s">
        <v>139</v>
      </c>
      <c r="F263">
        <v>0</v>
      </c>
      <c r="G263">
        <v>820</v>
      </c>
      <c r="H263" t="s">
        <v>135</v>
      </c>
      <c r="I263" t="s">
        <v>477</v>
      </c>
      <c r="J263" t="s">
        <v>137</v>
      </c>
      <c r="K263" t="s">
        <v>473</v>
      </c>
      <c r="L263" t="s">
        <v>138</v>
      </c>
      <c r="M263" vm="2">
        <v>0</v>
      </c>
      <c r="N263" t="s">
        <v>34</v>
      </c>
      <c r="O263" t="s">
        <v>492</v>
      </c>
      <c r="P263">
        <v>1</v>
      </c>
      <c r="Q263" t="s">
        <v>80</v>
      </c>
      <c r="R263">
        <v>1</v>
      </c>
      <c r="S263">
        <v>0</v>
      </c>
      <c r="T263">
        <v>0</v>
      </c>
      <c r="U263" t="s">
        <v>199</v>
      </c>
    </row>
    <row r="264" spans="1:21" x14ac:dyDescent="0.3">
      <c r="A264" vm="1">
        <v>46081</v>
      </c>
      <c r="B264" t="s">
        <v>536</v>
      </c>
      <c r="C264" t="s">
        <v>787</v>
      </c>
      <c r="D264" s="55">
        <v>0</v>
      </c>
      <c r="E264" t="s">
        <v>140</v>
      </c>
      <c r="F264">
        <v>0</v>
      </c>
      <c r="G264">
        <v>740</v>
      </c>
      <c r="H264" t="s">
        <v>135</v>
      </c>
      <c r="I264" t="s">
        <v>477</v>
      </c>
      <c r="J264" t="s">
        <v>137</v>
      </c>
      <c r="K264" t="s">
        <v>473</v>
      </c>
      <c r="L264" t="s">
        <v>138</v>
      </c>
      <c r="M264" vm="2">
        <v>0</v>
      </c>
      <c r="N264" t="s">
        <v>34</v>
      </c>
      <c r="O264" t="s">
        <v>492</v>
      </c>
      <c r="P264">
        <v>1</v>
      </c>
      <c r="Q264" t="s">
        <v>80</v>
      </c>
      <c r="R264">
        <v>1</v>
      </c>
      <c r="S264">
        <v>0</v>
      </c>
      <c r="T264">
        <v>0</v>
      </c>
      <c r="U264" t="s">
        <v>199</v>
      </c>
    </row>
    <row r="265" spans="1:21" x14ac:dyDescent="0.3">
      <c r="A265" vm="1">
        <v>46081</v>
      </c>
      <c r="B265" t="s">
        <v>536</v>
      </c>
      <c r="C265" t="s">
        <v>788</v>
      </c>
      <c r="D265" s="55">
        <v>0</v>
      </c>
      <c r="E265" t="s">
        <v>140</v>
      </c>
      <c r="F265">
        <v>0</v>
      </c>
      <c r="G265">
        <v>740</v>
      </c>
      <c r="H265" t="s">
        <v>135</v>
      </c>
      <c r="I265" t="s">
        <v>477</v>
      </c>
      <c r="J265" t="s">
        <v>137</v>
      </c>
      <c r="K265" t="s">
        <v>473</v>
      </c>
      <c r="L265" t="s">
        <v>138</v>
      </c>
      <c r="M265" vm="2">
        <v>0</v>
      </c>
      <c r="N265" t="s">
        <v>45</v>
      </c>
      <c r="O265" t="s">
        <v>492</v>
      </c>
      <c r="P265">
        <v>1</v>
      </c>
      <c r="Q265" t="s">
        <v>70</v>
      </c>
      <c r="R265">
        <v>1</v>
      </c>
      <c r="S265">
        <v>0</v>
      </c>
      <c r="T265">
        <v>0</v>
      </c>
      <c r="U265" t="s">
        <v>199</v>
      </c>
    </row>
    <row r="266" spans="1:21" x14ac:dyDescent="0.3">
      <c r="A266" vm="1">
        <v>46081</v>
      </c>
      <c r="B266" t="s">
        <v>531</v>
      </c>
      <c r="C266" t="s">
        <v>790</v>
      </c>
      <c r="D266" s="55">
        <v>0</v>
      </c>
      <c r="E266" t="s">
        <v>141</v>
      </c>
      <c r="F266">
        <v>0</v>
      </c>
      <c r="G266">
        <v>840</v>
      </c>
      <c r="H266" t="s">
        <v>135</v>
      </c>
      <c r="I266" t="s">
        <v>477</v>
      </c>
      <c r="J266" t="s">
        <v>137</v>
      </c>
      <c r="K266" t="s">
        <v>473</v>
      </c>
      <c r="L266" t="s">
        <v>138</v>
      </c>
      <c r="M266" vm="2">
        <v>0</v>
      </c>
      <c r="N266" t="s">
        <v>34</v>
      </c>
      <c r="O266" t="s">
        <v>492</v>
      </c>
      <c r="P266">
        <v>1</v>
      </c>
      <c r="Q266" t="s">
        <v>80</v>
      </c>
      <c r="R266">
        <v>1</v>
      </c>
      <c r="S266">
        <v>0</v>
      </c>
      <c r="T266">
        <v>0</v>
      </c>
      <c r="U266" t="s">
        <v>199</v>
      </c>
    </row>
    <row r="267" spans="1:21" x14ac:dyDescent="0.3">
      <c r="A267" vm="1">
        <v>46081</v>
      </c>
      <c r="B267" t="s">
        <v>536</v>
      </c>
      <c r="C267" t="s">
        <v>791</v>
      </c>
      <c r="D267" s="55">
        <v>0</v>
      </c>
      <c r="E267" t="s">
        <v>141</v>
      </c>
      <c r="F267">
        <v>0</v>
      </c>
      <c r="G267">
        <v>840</v>
      </c>
      <c r="H267" t="s">
        <v>135</v>
      </c>
      <c r="I267" t="s">
        <v>477</v>
      </c>
      <c r="J267" t="s">
        <v>137</v>
      </c>
      <c r="K267" t="s">
        <v>473</v>
      </c>
      <c r="L267" t="s">
        <v>138</v>
      </c>
      <c r="M267" vm="2">
        <v>0</v>
      </c>
      <c r="N267" t="s">
        <v>34</v>
      </c>
      <c r="O267" t="s">
        <v>492</v>
      </c>
      <c r="P267">
        <v>1</v>
      </c>
      <c r="Q267" t="s">
        <v>80</v>
      </c>
      <c r="R267">
        <v>1</v>
      </c>
      <c r="S267">
        <v>0</v>
      </c>
      <c r="T267">
        <v>0</v>
      </c>
      <c r="U267" t="s">
        <v>199</v>
      </c>
    </row>
    <row r="268" spans="1:21" x14ac:dyDescent="0.3">
      <c r="A268" vm="1">
        <v>46081</v>
      </c>
      <c r="B268" t="s">
        <v>536</v>
      </c>
      <c r="C268" t="s">
        <v>793</v>
      </c>
      <c r="D268" s="55">
        <v>0</v>
      </c>
      <c r="E268" t="s">
        <v>142</v>
      </c>
      <c r="F268">
        <v>0</v>
      </c>
      <c r="G268">
        <v>840</v>
      </c>
      <c r="H268" t="s">
        <v>135</v>
      </c>
      <c r="I268" t="s">
        <v>477</v>
      </c>
      <c r="J268" t="s">
        <v>137</v>
      </c>
      <c r="K268" t="s">
        <v>473</v>
      </c>
      <c r="L268" t="s">
        <v>138</v>
      </c>
      <c r="M268" vm="2">
        <v>0</v>
      </c>
      <c r="N268" t="s">
        <v>34</v>
      </c>
      <c r="O268" t="s">
        <v>492</v>
      </c>
      <c r="P268">
        <v>1</v>
      </c>
      <c r="Q268" t="s">
        <v>80</v>
      </c>
      <c r="R268">
        <v>1</v>
      </c>
      <c r="S268">
        <v>0</v>
      </c>
      <c r="T268">
        <v>0</v>
      </c>
      <c r="U268" t="s">
        <v>199</v>
      </c>
    </row>
    <row r="269" spans="1:21" x14ac:dyDescent="0.3">
      <c r="A269" vm="1">
        <v>46081</v>
      </c>
      <c r="B269" t="s">
        <v>536</v>
      </c>
      <c r="C269" t="s">
        <v>794</v>
      </c>
      <c r="D269" s="55">
        <v>0</v>
      </c>
      <c r="E269" t="s">
        <v>729</v>
      </c>
      <c r="F269">
        <v>0</v>
      </c>
      <c r="G269">
        <v>500</v>
      </c>
      <c r="H269" t="s">
        <v>135</v>
      </c>
      <c r="I269" t="s">
        <v>477</v>
      </c>
      <c r="J269" t="s">
        <v>137</v>
      </c>
      <c r="K269" t="s">
        <v>473</v>
      </c>
      <c r="L269" t="s">
        <v>138</v>
      </c>
      <c r="M269" vm="2">
        <v>0</v>
      </c>
      <c r="N269" t="s">
        <v>43</v>
      </c>
      <c r="O269" t="s">
        <v>492</v>
      </c>
      <c r="P269">
        <v>1</v>
      </c>
      <c r="Q269" t="s">
        <v>72</v>
      </c>
      <c r="R269">
        <v>1</v>
      </c>
      <c r="S269">
        <v>0</v>
      </c>
      <c r="T269">
        <v>0</v>
      </c>
      <c r="U269" t="s">
        <v>199</v>
      </c>
    </row>
    <row r="270" spans="1:21" x14ac:dyDescent="0.3">
      <c r="A270" vm="1">
        <v>46081</v>
      </c>
      <c r="B270" t="s">
        <v>536</v>
      </c>
      <c r="C270" t="s">
        <v>795</v>
      </c>
      <c r="D270" s="55">
        <v>0</v>
      </c>
      <c r="E270" t="s">
        <v>808</v>
      </c>
      <c r="F270">
        <v>14</v>
      </c>
      <c r="G270" t="e">
        <v>#NUM!</v>
      </c>
      <c r="H270" t="s">
        <v>145</v>
      </c>
      <c r="I270" t="s">
        <v>14</v>
      </c>
      <c r="J270" t="s">
        <v>137</v>
      </c>
      <c r="K270" t="s">
        <v>473</v>
      </c>
      <c r="L270" t="s">
        <v>138</v>
      </c>
      <c r="M270" vm="2">
        <v>0</v>
      </c>
      <c r="N270" t="s">
        <v>43</v>
      </c>
      <c r="O270" t="s">
        <v>492</v>
      </c>
      <c r="P270">
        <v>1</v>
      </c>
      <c r="Q270" t="s">
        <v>72</v>
      </c>
      <c r="R270">
        <v>1</v>
      </c>
      <c r="S270">
        <v>0</v>
      </c>
      <c r="T270">
        <v>14</v>
      </c>
      <c r="U270" t="s">
        <v>199</v>
      </c>
    </row>
    <row r="271" spans="1:21" x14ac:dyDescent="0.3">
      <c r="A271" vm="1">
        <v>46081</v>
      </c>
      <c r="B271" t="s">
        <v>592</v>
      </c>
      <c r="C271" t="s">
        <v>1151</v>
      </c>
      <c r="D271" s="55">
        <v>0</v>
      </c>
      <c r="E271" t="s">
        <v>592</v>
      </c>
      <c r="F271">
        <v>923.48</v>
      </c>
      <c r="G271">
        <v>0</v>
      </c>
      <c r="H271" t="s">
        <v>135</v>
      </c>
      <c r="I271" t="s">
        <v>13</v>
      </c>
      <c r="J271" t="s">
        <v>137</v>
      </c>
      <c r="K271" t="s">
        <v>473</v>
      </c>
      <c r="L271" t="s">
        <v>138</v>
      </c>
      <c r="M271" vm="2">
        <v>0</v>
      </c>
      <c r="N271" t="s">
        <v>34</v>
      </c>
      <c r="O271" vm="2">
        <v>0</v>
      </c>
      <c r="P271">
        <v>1</v>
      </c>
      <c r="Q271" t="s">
        <v>80</v>
      </c>
      <c r="R271">
        <v>1</v>
      </c>
      <c r="S271">
        <v>0</v>
      </c>
      <c r="T271">
        <v>923.48</v>
      </c>
      <c r="U271" t="s">
        <v>199</v>
      </c>
    </row>
    <row r="272" spans="1:21" x14ac:dyDescent="0.3">
      <c r="D272" s="55"/>
    </row>
    <row r="273" spans="4:4" x14ac:dyDescent="0.3">
      <c r="D273" s="55"/>
    </row>
    <row r="274" spans="4:4" x14ac:dyDescent="0.3">
      <c r="D274" s="55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506"/>
  <sheetViews>
    <sheetView topLeftCell="F1479" workbookViewId="0">
      <selection activeCell="N1" sqref="A1:N271"/>
    </sheetView>
  </sheetViews>
  <sheetFormatPr baseColWidth="10" defaultColWidth="8.88671875" defaultRowHeight="14.4" x14ac:dyDescent="0.3"/>
  <cols>
    <col min="1" max="1" width="27.6640625" customWidth="1"/>
    <col min="5" max="5" width="25.88671875" customWidth="1"/>
    <col min="6" max="6" width="18.33203125" customWidth="1"/>
    <col min="8" max="8" width="17" customWidth="1"/>
    <col min="13" max="13" width="13.33203125" customWidth="1"/>
    <col min="17" max="17" width="21.6640625" customWidth="1"/>
    <col min="18" max="18" width="43.109375" customWidth="1"/>
    <col min="19" max="19" width="14.6640625" bestFit="1" customWidth="1"/>
    <col min="20" max="20" width="12.44140625" customWidth="1"/>
    <col min="21" max="21" width="26.33203125" customWidth="1"/>
    <col min="22" max="22" width="17" customWidth="1"/>
  </cols>
  <sheetData>
    <row r="1" spans="1:22" ht="18.600000000000001" customHeight="1" x14ac:dyDescent="0.3">
      <c r="A1" cm="1">
        <f t="array" ref="A1:V1506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3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3">
      <c r="A3" vm="1">
        <v>46081</v>
      </c>
      <c r="B3" t="str">
        <v>WORMS 2</v>
      </c>
      <c r="C3" t="str">
        <v>prod17</v>
      </c>
      <c r="D3">
        <v>-1900425527.28</v>
      </c>
      <c r="E3" t="str">
        <v>AFE (S)</v>
      </c>
      <c r="F3">
        <v>1403.96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8">
        <v>-1900425527.28</v>
      </c>
      <c r="T3">
        <v>1403.96</v>
      </c>
      <c r="U3" t="str">
        <v>APERTURADO POR EMPRESA</v>
      </c>
      <c r="V3" t="str">
        <v>EXPORTACION</v>
      </c>
    </row>
    <row r="4" spans="1:22" x14ac:dyDescent="0.3">
      <c r="A4" vm="1">
        <v>46081</v>
      </c>
      <c r="B4" t="str">
        <v>WORMS 2</v>
      </c>
      <c r="C4" t="str">
        <v>prod15</v>
      </c>
      <c r="D4">
        <v>-114596583.68000001</v>
      </c>
      <c r="E4" t="str">
        <v>AFE (G)</v>
      </c>
      <c r="F4">
        <v>86.96</v>
      </c>
      <c r="G4">
        <v>920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8">
        <v>-114596583.68000001</v>
      </c>
      <c r="T4">
        <v>86.96</v>
      </c>
      <c r="U4" t="str">
        <v>APERTURADO POR EMPRESA</v>
      </c>
      <c r="V4" t="str">
        <v>EXPORTACION</v>
      </c>
    </row>
    <row r="5" spans="1:22" x14ac:dyDescent="0.3">
      <c r="A5" vm="1">
        <v>46081</v>
      </c>
      <c r="B5" t="str">
        <v>WORMS 2</v>
      </c>
      <c r="C5" t="str">
        <v>prod29</v>
      </c>
      <c r="D5">
        <v>-87594124.799999997</v>
      </c>
      <c r="E5" t="str">
        <v>ARE- B</v>
      </c>
      <c r="F5">
        <v>72.8</v>
      </c>
      <c r="G5">
        <v>840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8">
        <v>-87594124.799999997</v>
      </c>
      <c r="T5">
        <v>72.8</v>
      </c>
      <c r="U5" t="str">
        <v>APERTURADO POR EMPRESA</v>
      </c>
      <c r="V5" t="str">
        <v>EXPORTACION</v>
      </c>
    </row>
    <row r="6" spans="1:22" x14ac:dyDescent="0.3">
      <c r="A6" vm="1">
        <v>46081</v>
      </c>
      <c r="B6" t="str">
        <v>WORMS 1</v>
      </c>
      <c r="C6" t="str">
        <v>prod26</v>
      </c>
      <c r="D6">
        <v>-78996860</v>
      </c>
      <c r="E6" t="str">
        <v>AG-D</v>
      </c>
      <c r="F6">
        <v>110.3</v>
      </c>
      <c r="G6">
        <v>500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>
        <v>0</v>
      </c>
      <c r="N6" t="str">
        <v>CC6</v>
      </c>
      <c r="O6" t="str">
        <v>gastos_produccion</v>
      </c>
      <c r="P6">
        <v>1</v>
      </c>
      <c r="Q6" t="str">
        <v>BACHAS</v>
      </c>
      <c r="R6">
        <v>1</v>
      </c>
      <c r="S6" s="8">
        <v>-78996860</v>
      </c>
      <c r="T6">
        <v>110.3</v>
      </c>
      <c r="U6" t="str">
        <v>APERTURADO POR EMPRESA</v>
      </c>
      <c r="V6" t="str">
        <v>BACHAS</v>
      </c>
    </row>
    <row r="7" spans="1:22" x14ac:dyDescent="0.3">
      <c r="A7" vm="1">
        <v>46081</v>
      </c>
      <c r="B7" t="str">
        <v>MILO - DENIS LUQUE</v>
      </c>
      <c r="C7" t="str">
        <v>prod13</v>
      </c>
      <c r="D7">
        <v>-67513309.200000003</v>
      </c>
      <c r="E7" t="str">
        <v xml:space="preserve">
GLICERINA CRUDA </v>
      </c>
      <c r="F7">
        <v>130.92500000000001</v>
      </c>
      <c r="G7">
        <v>360</v>
      </c>
      <c r="H7" t="str">
        <v>TN</v>
      </c>
      <c r="I7" t="str">
        <v>INSUMOS</v>
      </c>
      <c r="J7" t="str">
        <v>OPEX</v>
      </c>
      <c r="K7" t="str">
        <v>VARIABLE</v>
      </c>
      <c r="L7" t="str">
        <v>DIRECTO</v>
      </c>
      <c r="M7">
        <v>0</v>
      </c>
      <c r="N7" t="str">
        <v>CC5</v>
      </c>
      <c r="O7" t="str">
        <v>gastos_produccion</v>
      </c>
      <c r="P7">
        <v>1</v>
      </c>
      <c r="Q7" t="str">
        <v>REACTORES</v>
      </c>
      <c r="R7">
        <v>1</v>
      </c>
      <c r="S7" s="8">
        <v>-67513309.200000003</v>
      </c>
      <c r="T7">
        <v>130.92500000000001</v>
      </c>
      <c r="U7" t="str">
        <v>APERTURADO POR EMPRESA</v>
      </c>
      <c r="V7" t="str">
        <v>REACTORES</v>
      </c>
    </row>
    <row r="8" spans="1:22" x14ac:dyDescent="0.3">
      <c r="A8" vm="3">
        <v>46066</v>
      </c>
      <c r="B8" t="str">
        <v>Construcciones Industriales Y Portuarias S.A.</v>
      </c>
      <c r="C8" t="str">
        <v>FA-A 00003-00001286</v>
      </c>
      <c r="D8">
        <v>-54208000</v>
      </c>
      <c r="E8" t="str">
        <v xml:space="preserve">INVERSION
Planta de efluentes </v>
      </c>
      <c r="F8">
        <v>1</v>
      </c>
      <c r="G8">
        <v>44800000</v>
      </c>
      <c r="H8" t="str">
        <v xml:space="preserve">UN </v>
      </c>
      <c r="I8" t="str">
        <v>INVERSION</v>
      </c>
      <c r="J8" t="str">
        <v>CAPEX</v>
      </c>
      <c r="K8" t="str">
        <v>VARIABLE</v>
      </c>
      <c r="L8" t="str">
        <v>INDIRECTO</v>
      </c>
      <c r="M8">
        <v>0</v>
      </c>
      <c r="N8" t="str">
        <v>CC3</v>
      </c>
      <c r="O8" t="str">
        <v>gastos_produccion</v>
      </c>
      <c r="P8">
        <v>1</v>
      </c>
      <c r="Q8" t="str">
        <v>DISPOSICIÓN FINAL RESIDUOS LIQUIDOS</v>
      </c>
      <c r="R8">
        <v>1</v>
      </c>
      <c r="S8" s="8">
        <v>-54208000</v>
      </c>
      <c r="T8">
        <v>1</v>
      </c>
      <c r="U8" t="str">
        <v>APERTURADO POR EMPRESA</v>
      </c>
      <c r="V8" t="str">
        <v>DISPOSICIÓN FINAL RESIDUOS LIQUIDOS</v>
      </c>
    </row>
    <row r="9" spans="1:22" x14ac:dyDescent="0.3">
      <c r="A9" vm="4">
        <v>46056</v>
      </c>
      <c r="B9" t="str">
        <v>Construcciones Industriales Y Portuarias S.A.</v>
      </c>
      <c r="C9" t="str">
        <v>FA-A 00003-00001279</v>
      </c>
      <c r="D9">
        <v>-54208000</v>
      </c>
      <c r="E9" t="str">
        <v xml:space="preserve">OC 0001-00004263: INVERSION
Planta de efluentes </v>
      </c>
      <c r="F9">
        <v>1</v>
      </c>
      <c r="G9">
        <v>44800000</v>
      </c>
      <c r="H9" t="str">
        <v xml:space="preserve">UN </v>
      </c>
      <c r="I9" t="str">
        <v>INVERSION</v>
      </c>
      <c r="J9" t="str">
        <v>CAPEX</v>
      </c>
      <c r="K9" t="str">
        <v>VARIABLE</v>
      </c>
      <c r="L9" t="str">
        <v>INDIRECTO</v>
      </c>
      <c r="M9">
        <v>0</v>
      </c>
      <c r="N9" t="str">
        <v>CC3</v>
      </c>
      <c r="O9" t="str">
        <v>gastos_produccion</v>
      </c>
      <c r="P9">
        <v>1</v>
      </c>
      <c r="Q9" t="str">
        <v>DISPOSICIÓN FINAL RESIDUOS LIQUIDOS</v>
      </c>
      <c r="R9">
        <v>1</v>
      </c>
      <c r="S9" s="8">
        <v>-54208000</v>
      </c>
      <c r="T9">
        <v>1</v>
      </c>
      <c r="U9" t="str">
        <v>APERTURADO POR EMPRESA</v>
      </c>
      <c r="V9" t="str">
        <v>DISPOSICIÓN FINAL RESIDUOS LIQUIDOS</v>
      </c>
    </row>
    <row r="10" spans="1:22" x14ac:dyDescent="0.3">
      <c r="A10" vm="1">
        <v>46081</v>
      </c>
      <c r="B10" t="str">
        <v>WORMS 2</v>
      </c>
      <c r="C10" t="str">
        <v>prod19</v>
      </c>
      <c r="D10">
        <v>-42638250.799999997</v>
      </c>
      <c r="E10" t="str">
        <v>AG- A</v>
      </c>
      <c r="F10">
        <v>35.020000000000003</v>
      </c>
      <c r="G10">
        <v>850</v>
      </c>
      <c r="H10" t="str">
        <v>TN</v>
      </c>
      <c r="I10" t="str">
        <v>MATERIA PRIMA</v>
      </c>
      <c r="J10" t="str">
        <v>OPEX</v>
      </c>
      <c r="K10" t="str">
        <v>VARIABLE</v>
      </c>
      <c r="L10" t="str">
        <v>DIRECTO</v>
      </c>
      <c r="M10">
        <v>0</v>
      </c>
      <c r="N10" t="str">
        <v>CC11</v>
      </c>
      <c r="O10" t="str">
        <v>gastos_produccion</v>
      </c>
      <c r="P10">
        <v>1</v>
      </c>
      <c r="Q10" t="str">
        <v>EXPORTACION</v>
      </c>
      <c r="R10">
        <v>1</v>
      </c>
      <c r="S10" s="8">
        <v>-42638250.799999997</v>
      </c>
      <c r="T10">
        <v>35.020000000000003</v>
      </c>
      <c r="U10" t="str">
        <v>APERTURADO POR EMPRESA</v>
      </c>
      <c r="V10" t="str">
        <v>EXPORTACION</v>
      </c>
    </row>
    <row r="11" spans="1:22" x14ac:dyDescent="0.3">
      <c r="A11" vm="5">
        <v>46055</v>
      </c>
      <c r="B11" t="str">
        <v>Gmc Valores Sociedad Anonima</v>
      </c>
      <c r="C11" t="str">
        <v>OCOM/2026/0113</v>
      </c>
      <c r="D11">
        <v>-32228280</v>
      </c>
      <c r="E11" t="str">
        <v>OC 0001-00004462: INVERSION NORDIC</v>
      </c>
      <c r="F11">
        <v>1</v>
      </c>
      <c r="G11">
        <v>32228280</v>
      </c>
      <c r="H11" t="str">
        <v xml:space="preserve">UN </v>
      </c>
      <c r="I11" t="str">
        <v>INVERSION</v>
      </c>
      <c r="J11" t="str">
        <v>CAPEX</v>
      </c>
      <c r="K11" t="str">
        <v>VARIABLE</v>
      </c>
      <c r="L11" t="str">
        <v>DIRECTO</v>
      </c>
      <c r="M11">
        <v>0</v>
      </c>
      <c r="N11" t="str">
        <v>CC3</v>
      </c>
      <c r="O11" t="str">
        <v>gastos_produccion</v>
      </c>
      <c r="P11">
        <v>1</v>
      </c>
      <c r="Q11" t="str">
        <v>DISPOSICIÓN FINAL RESIDUOS LIQUIDOS</v>
      </c>
      <c r="R11">
        <v>1</v>
      </c>
      <c r="S11" s="8">
        <v>-32228280</v>
      </c>
      <c r="T11">
        <v>1</v>
      </c>
      <c r="U11" t="str">
        <v>APERTURADO POR EMPRESA</v>
      </c>
      <c r="V11" t="str">
        <v>DISPOSICIÓN FINAL RESIDUOS LIQUIDOS</v>
      </c>
    </row>
    <row r="12" spans="1:22" x14ac:dyDescent="0.3">
      <c r="A12" vm="6">
        <v>46063</v>
      </c>
      <c r="B12" t="str">
        <v>Empresa Provincial De La Energia De Santa Fe (W)</v>
      </c>
      <c r="C12" t="str">
        <v>FA-A 00069-00037349</v>
      </c>
      <c r="D12">
        <v>-30539109.550000001</v>
      </c>
      <c r="E12" t="str">
        <v xml:space="preserve">OC 0001-00003944: ENERGIA
Luz </v>
      </c>
      <c r="F12">
        <v>1</v>
      </c>
      <c r="G12">
        <v>20913570.399999999</v>
      </c>
      <c r="H12" t="str">
        <v xml:space="preserve">UN </v>
      </c>
      <c r="I12" t="str">
        <v>ENERGIA</v>
      </c>
      <c r="J12" t="str">
        <v>OPEX</v>
      </c>
      <c r="K12" t="str">
        <v>VARIABLE</v>
      </c>
      <c r="L12" t="str">
        <v>DIRECTO</v>
      </c>
      <c r="M12">
        <v>0</v>
      </c>
      <c r="N12" t="str">
        <v>CC14</v>
      </c>
      <c r="O12" t="str">
        <v>gastos_produccion</v>
      </c>
      <c r="P12">
        <v>10</v>
      </c>
      <c r="Q12" t="str">
        <v>BACHAS, CEREAL &amp; POLVILLO, COMPOST &amp; FERTILIZANTES, DISPOSICIÓN FINAL RESIDUOS LIQUIDOS, DISPOSICIÓN FINAL RESIDUOS SOLIDOS, EXPORTACION, NFU, PILETAS, REACTORES, TIERRAS FILTRANTES</v>
      </c>
      <c r="R12">
        <v>1</v>
      </c>
      <c r="S12" s="8">
        <v>-30539109.550000001</v>
      </c>
      <c r="T12">
        <v>1</v>
      </c>
      <c r="U12" t="str">
        <v>APERTURADO POR EMPRESA</v>
      </c>
      <c r="V12" t="str">
        <v>BACHAS</v>
      </c>
    </row>
    <row r="13" spans="1:22" x14ac:dyDescent="0.3">
      <c r="A13" vm="6">
        <v>46063</v>
      </c>
      <c r="B13" t="str">
        <v>Empresa Provincial De La Energia De Santa Fe (W)</v>
      </c>
      <c r="C13" t="str">
        <v>FA-A 00069-00037349</v>
      </c>
      <c r="D13">
        <v>-30539109.550000001</v>
      </c>
      <c r="E13" t="str">
        <v xml:space="preserve">OC 0001-00003944: ENERGIA
Luz </v>
      </c>
      <c r="F13">
        <v>1</v>
      </c>
      <c r="G13">
        <v>20913570.399999999</v>
      </c>
      <c r="H13" t="str">
        <v xml:space="preserve">UN </v>
      </c>
      <c r="I13" t="str">
        <v>ENERGIA</v>
      </c>
      <c r="J13" t="str">
        <v>OPEX</v>
      </c>
      <c r="K13" t="str">
        <v>VARIABLE</v>
      </c>
      <c r="L13" t="str">
        <v>DIRECTO</v>
      </c>
      <c r="M13">
        <v>0</v>
      </c>
      <c r="N13" t="str">
        <v>CC14</v>
      </c>
      <c r="O13" t="str">
        <v>gastos_produccion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>
        <v>-30539109.550000001</v>
      </c>
      <c r="T13">
        <v>1</v>
      </c>
      <c r="U13" t="str">
        <v>APERTURADO POR EMPRESA</v>
      </c>
      <c r="V13" t="str">
        <v>CEREAL &amp; POLVILLO</v>
      </c>
    </row>
    <row r="14" spans="1:22" x14ac:dyDescent="0.3">
      <c r="A14" vm="6">
        <v>46063</v>
      </c>
      <c r="B14" t="str">
        <v>Empresa Provincial De La Energia De Santa Fe (W)</v>
      </c>
      <c r="C14" t="str">
        <v>FA-A 00069-00037349</v>
      </c>
      <c r="D14">
        <v>-30539109.550000001</v>
      </c>
      <c r="E14" t="str">
        <v xml:space="preserve">OC 0001-00003944: ENERGIA
Luz </v>
      </c>
      <c r="F14">
        <v>1</v>
      </c>
      <c r="G14">
        <v>20913570.399999999</v>
      </c>
      <c r="H14" t="str">
        <v xml:space="preserve">UN </v>
      </c>
      <c r="I14" t="str">
        <v>ENERGIA</v>
      </c>
      <c r="J14" t="str">
        <v>OPEX</v>
      </c>
      <c r="K14" t="str">
        <v>VARIABLE</v>
      </c>
      <c r="L14" t="str">
        <v>DIRECTO</v>
      </c>
      <c r="M14">
        <v>0</v>
      </c>
      <c r="N14" t="str">
        <v>CC14</v>
      </c>
      <c r="O14" t="str">
        <v>gastos_produccion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-30539109.550000001</v>
      </c>
      <c r="T14">
        <v>1</v>
      </c>
      <c r="U14" t="str">
        <v>APERTURADO POR EMPRESA</v>
      </c>
      <c r="V14" t="str">
        <v>COMPOST &amp; FERTILIZANTES</v>
      </c>
    </row>
    <row r="15" spans="1:22" x14ac:dyDescent="0.3">
      <c r="A15" vm="6">
        <v>46063</v>
      </c>
      <c r="B15" t="str">
        <v>Empresa Provincial De La Energia De Santa Fe (W)</v>
      </c>
      <c r="C15" t="str">
        <v>FA-A 00069-00037349</v>
      </c>
      <c r="D15">
        <v>-30539109.550000001</v>
      </c>
      <c r="E15" t="str">
        <v xml:space="preserve">OC 0001-00003944: ENERGIA
Luz </v>
      </c>
      <c r="F15">
        <v>1</v>
      </c>
      <c r="G15">
        <v>20913570.399999999</v>
      </c>
      <c r="H15" t="str">
        <v xml:space="preserve">UN </v>
      </c>
      <c r="I15" t="str">
        <v>ENERGIA</v>
      </c>
      <c r="J15" t="str">
        <v>OPEX</v>
      </c>
      <c r="K15" t="str">
        <v>VARIABLE</v>
      </c>
      <c r="L15" t="str">
        <v>DIRECTO</v>
      </c>
      <c r="M15">
        <v>0</v>
      </c>
      <c r="N15" t="str">
        <v>CC14</v>
      </c>
      <c r="O15" t="str">
        <v>gastos_produccion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-30539109.550000001</v>
      </c>
      <c r="T15">
        <v>1</v>
      </c>
      <c r="U15" t="str">
        <v>APERTURADO POR EMPRESA</v>
      </c>
      <c r="V15" t="str">
        <v>DISPOSICIÓN FINAL RESIDUOS LIQUIDOS</v>
      </c>
    </row>
    <row r="16" spans="1:22" x14ac:dyDescent="0.3">
      <c r="A16" vm="6">
        <v>46063</v>
      </c>
      <c r="B16" t="str">
        <v>Empresa Provincial De La Energia De Santa Fe (W)</v>
      </c>
      <c r="C16" t="str">
        <v>FA-A 00069-00037349</v>
      </c>
      <c r="D16">
        <v>-30539109.550000001</v>
      </c>
      <c r="E16" t="str">
        <v xml:space="preserve">OC 0001-00003944: ENERGIA
Luz </v>
      </c>
      <c r="F16">
        <v>1</v>
      </c>
      <c r="G16">
        <v>20913570.399999999</v>
      </c>
      <c r="H16" t="str">
        <v xml:space="preserve">UN </v>
      </c>
      <c r="I16" t="str">
        <v>ENERGIA</v>
      </c>
      <c r="J16" t="str">
        <v>OPEX</v>
      </c>
      <c r="K16" t="str">
        <v>VARIABLE</v>
      </c>
      <c r="L16" t="str">
        <v>DIRECTO</v>
      </c>
      <c r="M16">
        <v>0</v>
      </c>
      <c r="N16" t="str">
        <v>CC14</v>
      </c>
      <c r="O16" t="str">
        <v>gastos_produccion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-30539109.550000001</v>
      </c>
      <c r="T16">
        <v>1</v>
      </c>
      <c r="U16" t="str">
        <v>APERTURADO POR EMPRESA</v>
      </c>
      <c r="V16" t="str">
        <v>DISPOSICIÓN FINAL RESIDUOS SOLIDOS</v>
      </c>
    </row>
    <row r="17" spans="1:22" x14ac:dyDescent="0.3">
      <c r="A17" vm="6">
        <v>46063</v>
      </c>
      <c r="B17" t="str">
        <v>Empresa Provincial De La Energia De Santa Fe (W)</v>
      </c>
      <c r="C17" t="str">
        <v>FA-A 00069-00037349</v>
      </c>
      <c r="D17">
        <v>-30539109.550000001</v>
      </c>
      <c r="E17" t="str">
        <v xml:space="preserve">OC 0001-00003944: ENERGIA
Luz </v>
      </c>
      <c r="F17">
        <v>1</v>
      </c>
      <c r="G17">
        <v>20913570.399999999</v>
      </c>
      <c r="H17" t="str">
        <v xml:space="preserve">UN </v>
      </c>
      <c r="I17" t="str">
        <v>ENERGIA</v>
      </c>
      <c r="J17" t="str">
        <v>OPEX</v>
      </c>
      <c r="K17" t="str">
        <v>VARIABLE</v>
      </c>
      <c r="L17" t="str">
        <v>DIRECTO</v>
      </c>
      <c r="M17">
        <v>0</v>
      </c>
      <c r="N17" t="str">
        <v>CC14</v>
      </c>
      <c r="O17" t="str">
        <v>gastos_produccion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-30539109.550000001</v>
      </c>
      <c r="T17">
        <v>1</v>
      </c>
      <c r="U17" t="str">
        <v>APERTURADO POR EMPRESA</v>
      </c>
      <c r="V17" t="str">
        <v>EXPORTACION</v>
      </c>
    </row>
    <row r="18" spans="1:22" x14ac:dyDescent="0.3">
      <c r="A18" vm="6">
        <v>46063</v>
      </c>
      <c r="B18" t="str">
        <v>Empresa Provincial De La Energia De Santa Fe (W)</v>
      </c>
      <c r="C18" t="str">
        <v>FA-A 00069-00037349</v>
      </c>
      <c r="D18">
        <v>-30539109.550000001</v>
      </c>
      <c r="E18" t="str">
        <v xml:space="preserve">OC 0001-00003944: ENERGIA
Luz </v>
      </c>
      <c r="F18">
        <v>1</v>
      </c>
      <c r="G18">
        <v>20913570.399999999</v>
      </c>
      <c r="H18" t="str">
        <v xml:space="preserve">UN </v>
      </c>
      <c r="I18" t="str">
        <v>ENERGIA</v>
      </c>
      <c r="J18" t="str">
        <v>OPEX</v>
      </c>
      <c r="K18" t="str">
        <v>VARIABLE</v>
      </c>
      <c r="L18" t="str">
        <v>DIRECTO</v>
      </c>
      <c r="M18">
        <v>0</v>
      </c>
      <c r="N18" t="str">
        <v>CC14</v>
      </c>
      <c r="O18" t="str">
        <v>gastos_produccion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-30539109.550000001</v>
      </c>
      <c r="T18">
        <v>1</v>
      </c>
      <c r="U18" t="str">
        <v>APERTURADO POR EMPRESA</v>
      </c>
      <c r="V18" t="str">
        <v>NFU</v>
      </c>
    </row>
    <row r="19" spans="1:22" x14ac:dyDescent="0.3">
      <c r="A19" vm="6">
        <v>46063</v>
      </c>
      <c r="B19" t="str">
        <v>Empresa Provincial De La Energia De Santa Fe (W)</v>
      </c>
      <c r="C19" t="str">
        <v>FA-A 00069-00037349</v>
      </c>
      <c r="D19">
        <v>-30539109.550000001</v>
      </c>
      <c r="E19" t="str">
        <v xml:space="preserve">OC 0001-00003944: ENERGIA
Luz </v>
      </c>
      <c r="F19">
        <v>1</v>
      </c>
      <c r="G19">
        <v>20913570.399999999</v>
      </c>
      <c r="H19" t="str">
        <v xml:space="preserve">UN </v>
      </c>
      <c r="I19" t="str">
        <v>ENERGIA</v>
      </c>
      <c r="J19" t="str">
        <v>OPEX</v>
      </c>
      <c r="K19" t="str">
        <v>VARIABLE</v>
      </c>
      <c r="L19" t="str">
        <v>DIRECTO</v>
      </c>
      <c r="M19">
        <v>0</v>
      </c>
      <c r="N19" t="str">
        <v>CC14</v>
      </c>
      <c r="O19" t="str">
        <v>gastos_produccion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-30539109.550000001</v>
      </c>
      <c r="T19">
        <v>1</v>
      </c>
      <c r="U19" t="str">
        <v>APERTURADO POR EMPRESA</v>
      </c>
      <c r="V19" t="str">
        <v>PILETAS</v>
      </c>
    </row>
    <row r="20" spans="1:22" x14ac:dyDescent="0.3">
      <c r="A20" vm="6">
        <v>46063</v>
      </c>
      <c r="B20" t="str">
        <v>Empresa Provincial De La Energia De Santa Fe (W)</v>
      </c>
      <c r="C20" t="str">
        <v>FA-A 00069-00037349</v>
      </c>
      <c r="D20">
        <v>-30539109.550000001</v>
      </c>
      <c r="E20" t="str">
        <v xml:space="preserve">OC 0001-00003944: ENERGIA
Luz </v>
      </c>
      <c r="F20">
        <v>1</v>
      </c>
      <c r="G20">
        <v>20913570.399999999</v>
      </c>
      <c r="H20" t="str">
        <v xml:space="preserve">UN </v>
      </c>
      <c r="I20" t="str">
        <v>ENERGIA</v>
      </c>
      <c r="J20" t="str">
        <v>OPEX</v>
      </c>
      <c r="K20" t="str">
        <v>VARIABLE</v>
      </c>
      <c r="L20" t="str">
        <v>DIRECTO</v>
      </c>
      <c r="M20">
        <v>0</v>
      </c>
      <c r="N20" t="str">
        <v>CC14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-30539109.550000001</v>
      </c>
      <c r="T20">
        <v>1</v>
      </c>
      <c r="U20" t="str">
        <v>APERTURADO POR EMPRESA</v>
      </c>
      <c r="V20" t="str">
        <v>REACTORES</v>
      </c>
    </row>
    <row r="21" spans="1:22" x14ac:dyDescent="0.3">
      <c r="A21" vm="6">
        <v>46063</v>
      </c>
      <c r="B21" t="str">
        <v>Empresa Provincial De La Energia De Santa Fe (W)</v>
      </c>
      <c r="C21" t="str">
        <v>FA-A 00069-00037349</v>
      </c>
      <c r="D21">
        <v>-30539109.550000001</v>
      </c>
      <c r="E21" t="str">
        <v xml:space="preserve">OC 0001-00003944: ENERGIA
Luz </v>
      </c>
      <c r="F21">
        <v>1</v>
      </c>
      <c r="G21">
        <v>20913570.399999999</v>
      </c>
      <c r="H21" t="str">
        <v xml:space="preserve">UN 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CC14</v>
      </c>
      <c r="O21" t="str">
        <v>gastos_produccion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-30539109.550000001</v>
      </c>
      <c r="T21">
        <v>1</v>
      </c>
      <c r="U21" t="str">
        <v>APERTURADO POR EMPRESA</v>
      </c>
      <c r="V21" t="str">
        <v>TIERRAS FILTRANTES</v>
      </c>
    </row>
    <row r="22" spans="1:22" x14ac:dyDescent="0.3">
      <c r="A22" vm="1">
        <v>46081</v>
      </c>
      <c r="B22" t="str">
        <v xml:space="preserve">LOGISTICA EXPORTACION </v>
      </c>
      <c r="C22" t="str">
        <v>FA-C 2-2026-1</v>
      </c>
      <c r="D22">
        <v>-24743492.25</v>
      </c>
      <c r="E22" t="str">
        <v>FOB</v>
      </c>
      <c r="F22">
        <v>692.61</v>
      </c>
      <c r="G22">
        <v>35725</v>
      </c>
      <c r="H22" t="str">
        <v>TN</v>
      </c>
      <c r="I22" t="str">
        <v>LOGISTICA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CC11</v>
      </c>
      <c r="O22" t="str">
        <v>gastos_produccion</v>
      </c>
      <c r="P22">
        <v>1</v>
      </c>
      <c r="Q22" t="str">
        <v>EXPORTACION</v>
      </c>
      <c r="R22">
        <v>1</v>
      </c>
      <c r="S22">
        <v>-24743492.25</v>
      </c>
      <c r="T22">
        <v>692.61</v>
      </c>
      <c r="U22" t="str">
        <v>APERTURADO POR EMPRESA</v>
      </c>
      <c r="V22" t="str">
        <v>EXPORTACION</v>
      </c>
    </row>
    <row r="23" spans="1:22" x14ac:dyDescent="0.3">
      <c r="A23" vm="1">
        <v>46081</v>
      </c>
      <c r="B23" t="str">
        <v>WORMS 1</v>
      </c>
      <c r="C23" t="str">
        <v>prod33</v>
      </c>
      <c r="D23">
        <v>-23997713.399999999</v>
      </c>
      <c r="E23" t="str">
        <v>FONDO TK</v>
      </c>
      <c r="F23">
        <v>33.506999999999998</v>
      </c>
      <c r="G23">
        <v>500</v>
      </c>
      <c r="H23" t="str">
        <v>TN</v>
      </c>
      <c r="I23" t="str">
        <v>MATERIA PRIMA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CC6</v>
      </c>
      <c r="O23" t="str">
        <v>gastos_rrhh</v>
      </c>
      <c r="P23">
        <v>1</v>
      </c>
      <c r="Q23" t="str">
        <v>BACHAS</v>
      </c>
      <c r="R23">
        <v>1</v>
      </c>
      <c r="S23" s="8">
        <v>-23997713.399999999</v>
      </c>
      <c r="T23">
        <v>33.506999999999998</v>
      </c>
      <c r="U23" t="str">
        <v>APERTURADO POR EMPRESA</v>
      </c>
      <c r="V23" t="str">
        <v>BACHAS</v>
      </c>
    </row>
    <row r="24" spans="1:22" x14ac:dyDescent="0.3">
      <c r="A24" vm="1">
        <v>46081</v>
      </c>
      <c r="B24" t="str">
        <v>COOPERATIVA DE TRABAJO COMERCIO EXTERIOR LIMITADA</v>
      </c>
      <c r="C24" t="str">
        <v>FA-C 2-2026-5</v>
      </c>
      <c r="D24">
        <v>-19676907.447999999</v>
      </c>
      <c r="E24" t="str">
        <v>SERVICIO DE DESPACHO</v>
      </c>
      <c r="F24">
        <v>1616.12</v>
      </c>
      <c r="G24">
        <v>8.5</v>
      </c>
      <c r="H24" t="str">
        <v xml:space="preserve">UN </v>
      </c>
      <c r="I24" t="str">
        <v>SERVICIOS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CC11</v>
      </c>
      <c r="O24" t="str">
        <v>gastos_produccion</v>
      </c>
      <c r="P24">
        <v>1</v>
      </c>
      <c r="Q24" t="str">
        <v>EXPORTACION</v>
      </c>
      <c r="R24">
        <v>1</v>
      </c>
      <c r="S24" s="8">
        <v>-19676907.447999999</v>
      </c>
      <c r="T24">
        <v>1616.12</v>
      </c>
      <c r="U24" t="str">
        <v>APERTURADO POR EMPRESA</v>
      </c>
      <c r="V24" t="str">
        <v>EXPORTACION</v>
      </c>
    </row>
    <row r="25" spans="1:22" x14ac:dyDescent="0.3">
      <c r="A25" vm="1">
        <v>46081</v>
      </c>
      <c r="B25" t="str">
        <v>WORMS 2</v>
      </c>
      <c r="C25" t="str">
        <v>prod23</v>
      </c>
      <c r="D25">
        <v>-18422382.879999999</v>
      </c>
      <c r="E25" t="str">
        <v>AG- C</v>
      </c>
      <c r="F25">
        <v>17.38</v>
      </c>
      <c r="G25">
        <v>740</v>
      </c>
      <c r="H25" t="str">
        <v>TN</v>
      </c>
      <c r="I25" t="str">
        <v>MATERIA PRIMA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CC11</v>
      </c>
      <c r="O25" t="str">
        <v>gastos_produccion</v>
      </c>
      <c r="P25">
        <v>1</v>
      </c>
      <c r="Q25" t="str">
        <v>EXPORTACION</v>
      </c>
      <c r="R25">
        <v>1</v>
      </c>
      <c r="S25" s="8">
        <v>-18422382.879999999</v>
      </c>
      <c r="T25">
        <v>17.38</v>
      </c>
      <c r="U25" t="str">
        <v>APERTURADO POR EMPRESA</v>
      </c>
      <c r="V25" t="str">
        <v>EXPORTACION</v>
      </c>
    </row>
    <row r="26" spans="1:22" x14ac:dyDescent="0.3">
      <c r="A26" vm="1">
        <v>46081</v>
      </c>
      <c r="B26" t="str">
        <v>ULTRAONIX SRL</v>
      </c>
      <c r="C26" t="str">
        <v>prod4</v>
      </c>
      <c r="D26">
        <v>-17799734.403000001</v>
      </c>
      <c r="E26" t="str">
        <v xml:space="preserve"> FUEL OIL </v>
      </c>
      <c r="F26">
        <v>27393.9</v>
      </c>
      <c r="G26">
        <v>649.77</v>
      </c>
      <c r="H26" t="str">
        <v>KG</v>
      </c>
      <c r="I26" t="str">
        <v>ENERGIA</v>
      </c>
      <c r="J26" t="str">
        <v>OPEX</v>
      </c>
      <c r="K26" t="str">
        <v>VARIABLE</v>
      </c>
      <c r="L26" t="str">
        <v>DIRECTO</v>
      </c>
      <c r="M26">
        <v>0</v>
      </c>
      <c r="N26" t="str">
        <v>CC5</v>
      </c>
      <c r="O26" t="str">
        <v>gastos_produccion</v>
      </c>
      <c r="P26">
        <v>1</v>
      </c>
      <c r="Q26" t="str">
        <v>REACTORES</v>
      </c>
      <c r="R26">
        <v>1</v>
      </c>
      <c r="S26" s="8">
        <v>-17799734.403000001</v>
      </c>
      <c r="T26">
        <v>27393.9</v>
      </c>
      <c r="U26" t="str">
        <v>APERTURADO POR EMPRESA</v>
      </c>
      <c r="V26" t="str">
        <v>REACTORES</v>
      </c>
    </row>
    <row r="27" spans="1:22" x14ac:dyDescent="0.3">
      <c r="A27" vm="1">
        <v>46081</v>
      </c>
      <c r="B27" t="str">
        <v>WORMS 1</v>
      </c>
      <c r="C27" t="str">
        <v>prod34</v>
      </c>
      <c r="D27">
        <v>-16472600</v>
      </c>
      <c r="E27" t="str">
        <v>EMULSION</v>
      </c>
      <c r="F27">
        <v>23</v>
      </c>
      <c r="G27">
        <v>500</v>
      </c>
      <c r="H27" t="str">
        <v>KG</v>
      </c>
      <c r="I27" t="str">
        <v>MATERIA PRIMA</v>
      </c>
      <c r="J27" t="str">
        <v>OPEX</v>
      </c>
      <c r="K27" t="str">
        <v>VARIABLE</v>
      </c>
      <c r="L27" t="str">
        <v>DIRECTO</v>
      </c>
      <c r="M27">
        <v>0</v>
      </c>
      <c r="N27" t="str">
        <v>CC6</v>
      </c>
      <c r="O27" t="str">
        <v>gastos_rrhh</v>
      </c>
      <c r="P27">
        <v>1</v>
      </c>
      <c r="Q27" t="str">
        <v>BACHAS</v>
      </c>
      <c r="R27">
        <v>1</v>
      </c>
      <c r="S27" s="8">
        <v>-16472600</v>
      </c>
      <c r="T27">
        <v>23</v>
      </c>
      <c r="U27" t="str">
        <v>APERTURADO POR EMPRESA</v>
      </c>
      <c r="V27" t="str">
        <v>BACHAS</v>
      </c>
    </row>
    <row r="28" spans="1:22" x14ac:dyDescent="0.3">
      <c r="A28" vm="7">
        <v>46059</v>
      </c>
      <c r="B28" t="str">
        <v>Bca Distribuciones Sa</v>
      </c>
      <c r="C28" t="str">
        <v>FA-A 00001-00005780</v>
      </c>
      <c r="D28">
        <v>-11030401.380000001</v>
      </c>
      <c r="E28" t="str">
        <v>OC 0001-00004176: INVERSION
Proyecto 35
Bomba a pedido de Fernando T</v>
      </c>
      <c r="F28">
        <v>1</v>
      </c>
      <c r="G28">
        <v>9116034.1999999993</v>
      </c>
      <c r="H28" t="str">
        <v xml:space="preserve">UN </v>
      </c>
      <c r="I28" t="str">
        <v>INVERSION</v>
      </c>
      <c r="J28" t="str">
        <v>CAPEX</v>
      </c>
      <c r="K28" t="str">
        <v>VARIABLE</v>
      </c>
      <c r="L28" t="str">
        <v>DIRECTO</v>
      </c>
      <c r="M28">
        <v>0</v>
      </c>
      <c r="N28" t="str">
        <v>CC6</v>
      </c>
      <c r="O28" t="str">
        <v>gastos_produccion</v>
      </c>
      <c r="P28">
        <v>1</v>
      </c>
      <c r="Q28" t="str">
        <v>BACHAS</v>
      </c>
      <c r="R28">
        <v>1</v>
      </c>
      <c r="S28" s="8">
        <v>-11030401.380000001</v>
      </c>
      <c r="T28">
        <v>1</v>
      </c>
      <c r="U28" t="str">
        <v>APERTURADO POR EMPRESA</v>
      </c>
      <c r="V28" t="str">
        <v>BACHAS</v>
      </c>
    </row>
    <row r="29" spans="1:22" x14ac:dyDescent="0.3">
      <c r="A29" vm="1">
        <v>46081</v>
      </c>
      <c r="B29" t="str">
        <v>WORMS-RRHH</v>
      </c>
      <c r="C29" t="str">
        <v>ZIMMERMAN PABLO MAURICIO</v>
      </c>
      <c r="D29">
        <v>-10890280.277100001</v>
      </c>
      <c r="E29" t="str">
        <v>DIRECTOR</v>
      </c>
      <c r="F29">
        <v>1</v>
      </c>
      <c r="G29">
        <v>10890280.277121952</v>
      </c>
      <c r="H29" t="str">
        <v>#RRHH</v>
      </c>
      <c r="I29" t="str">
        <v>PERSONAL</v>
      </c>
      <c r="J29" t="str">
        <v>OPEX</v>
      </c>
      <c r="K29">
        <v>0</v>
      </c>
      <c r="L29">
        <v>0</v>
      </c>
      <c r="M29">
        <v>0</v>
      </c>
      <c r="N29" t="str">
        <v>CC16</v>
      </c>
      <c r="O29" t="str">
        <v>gastos_produccion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8">
        <v>-10890280.277100001</v>
      </c>
      <c r="T29">
        <v>1</v>
      </c>
      <c r="U29" t="str">
        <v>APERTURADO POR EMPRESA</v>
      </c>
      <c r="V29" t="str">
        <v>BACHAS</v>
      </c>
    </row>
    <row r="30" spans="1:22" x14ac:dyDescent="0.3">
      <c r="A30" vm="1">
        <v>46081</v>
      </c>
      <c r="B30" t="str">
        <v>WORMS-RRHH</v>
      </c>
      <c r="C30" t="str">
        <v>ZIMMERMAN PABLO MAURICIO</v>
      </c>
      <c r="D30">
        <v>-10890280.277100001</v>
      </c>
      <c r="E30" t="str">
        <v>DIRECTOR</v>
      </c>
      <c r="F30">
        <v>1</v>
      </c>
      <c r="G30">
        <v>10890280.277121952</v>
      </c>
      <c r="H30" t="str">
        <v>#RRHH</v>
      </c>
      <c r="I30" t="str">
        <v>PERSONAL</v>
      </c>
      <c r="J30" t="str">
        <v>OPEX</v>
      </c>
      <c r="K30">
        <v>0</v>
      </c>
      <c r="L30">
        <v>0</v>
      </c>
      <c r="M30">
        <v>0</v>
      </c>
      <c r="N30" t="str">
        <v>CC16</v>
      </c>
      <c r="O30" t="str">
        <v>gastos_produccion</v>
      </c>
      <c r="P30">
        <v>10</v>
      </c>
      <c r="Q30" t="str">
        <v>BACHAS, CEREAL Y POLVILLO, COMPOST Y FERTILIZANTES, DISPOSICION FINAL DE R. LIQUIDOS, DISPOSICION FINAL DE R. SOLIDOS, EXPORTACION, NFU, PILETAS, REACTORES, TIERRAS FILTRANTES</v>
      </c>
      <c r="R30">
        <v>1</v>
      </c>
      <c r="S30" s="8">
        <v>-10890280.277100001</v>
      </c>
      <c r="T30">
        <v>1</v>
      </c>
      <c r="U30" t="str">
        <v>APERTURADO POR EMPRESA</v>
      </c>
      <c r="V30" t="str">
        <v>CEREAL Y POLVILLO</v>
      </c>
    </row>
    <row r="31" spans="1:22" x14ac:dyDescent="0.3">
      <c r="A31" vm="1">
        <v>46081</v>
      </c>
      <c r="B31" t="str">
        <v>WORMS-RRHH</v>
      </c>
      <c r="C31" t="str">
        <v>ZIMMERMAN PABLO MAURICIO</v>
      </c>
      <c r="D31">
        <v>-10890280.277100001</v>
      </c>
      <c r="E31" t="str">
        <v>DIRECTOR</v>
      </c>
      <c r="F31">
        <v>1</v>
      </c>
      <c r="G31">
        <v>10890280.277121952</v>
      </c>
      <c r="H31" t="str">
        <v>#RRHH</v>
      </c>
      <c r="I31" t="str">
        <v>PERSONAL</v>
      </c>
      <c r="J31" t="str">
        <v>OPEX</v>
      </c>
      <c r="K31">
        <v>0</v>
      </c>
      <c r="L31">
        <v>0</v>
      </c>
      <c r="M31">
        <v>0</v>
      </c>
      <c r="N31" t="str">
        <v>CC16</v>
      </c>
      <c r="O31" t="str">
        <v>gastos_produccion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8">
        <v>-10890280.277100001</v>
      </c>
      <c r="T31">
        <v>1</v>
      </c>
      <c r="U31" t="str">
        <v>APERTURADO POR EMPRESA</v>
      </c>
      <c r="V31" t="str">
        <v>COMPOST Y FERTILIZANTES</v>
      </c>
    </row>
    <row r="32" spans="1:22" x14ac:dyDescent="0.3">
      <c r="A32" vm="1">
        <v>46081</v>
      </c>
      <c r="B32" t="str">
        <v>WORMS-RRHH</v>
      </c>
      <c r="C32" t="str">
        <v>ZIMMERMAN PABLO MAURICIO</v>
      </c>
      <c r="D32">
        <v>-10890280.277100001</v>
      </c>
      <c r="E32" t="str">
        <v>DIRECTOR</v>
      </c>
      <c r="F32">
        <v>1</v>
      </c>
      <c r="G32">
        <v>10890280.277121952</v>
      </c>
      <c r="H32" t="str">
        <v>#RRHH</v>
      </c>
      <c r="I32" t="str">
        <v>PERSONAL</v>
      </c>
      <c r="J32" t="str">
        <v>OPEX</v>
      </c>
      <c r="K32">
        <v>0</v>
      </c>
      <c r="L32">
        <v>0</v>
      </c>
      <c r="M32">
        <v>0</v>
      </c>
      <c r="N32" t="str">
        <v>CC16</v>
      </c>
      <c r="O32" t="str">
        <v>gastos_produccion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8">
        <v>-10890280.277100001</v>
      </c>
      <c r="T32">
        <v>1</v>
      </c>
      <c r="U32" t="str">
        <v>APERTURADO POR EMPRESA</v>
      </c>
      <c r="V32" t="str">
        <v>DISPOSICION FINAL DE R. LIQUIDOS</v>
      </c>
    </row>
    <row r="33" spans="1:22" x14ac:dyDescent="0.3">
      <c r="A33" vm="1">
        <v>46081</v>
      </c>
      <c r="B33" t="str">
        <v>WORMS-RRHH</v>
      </c>
      <c r="C33" t="str">
        <v>ZIMMERMAN PABLO MAURICIO</v>
      </c>
      <c r="D33">
        <v>-10890280.277100001</v>
      </c>
      <c r="E33" t="str">
        <v>DIRECTOR</v>
      </c>
      <c r="F33">
        <v>1</v>
      </c>
      <c r="G33">
        <v>10890280.277121952</v>
      </c>
      <c r="H33" t="str">
        <v>#RRHH</v>
      </c>
      <c r="I33" t="str">
        <v>PERSONAL</v>
      </c>
      <c r="J33" t="str">
        <v>OPEX</v>
      </c>
      <c r="K33">
        <v>0</v>
      </c>
      <c r="L33">
        <v>0</v>
      </c>
      <c r="M33">
        <v>0</v>
      </c>
      <c r="N33" t="str">
        <v>CC16</v>
      </c>
      <c r="O33" t="str">
        <v>gastos_produccion</v>
      </c>
      <c r="P33">
        <v>10</v>
      </c>
      <c r="Q33" t="str">
        <v>BACHAS, CEREAL Y POLVILLO, COMPOST Y FERTILIZANTES, DISPOSICION FINAL DE R. LIQUIDOS, DISPOSICION FINAL DE R. SOLIDOS, EXPORTACION, NFU, PILETAS, REACTORES, TIERRAS FILTRANTES</v>
      </c>
      <c r="R33">
        <v>1</v>
      </c>
      <c r="S33" s="8">
        <v>-10890280.277100001</v>
      </c>
      <c r="T33">
        <v>1</v>
      </c>
      <c r="U33" t="str">
        <v>APERTURADO POR EMPRESA</v>
      </c>
      <c r="V33" t="str">
        <v>DISPOSICION FINAL DE R. SOLIDOS</v>
      </c>
    </row>
    <row r="34" spans="1:22" x14ac:dyDescent="0.3">
      <c r="A34" vm="1">
        <v>46081</v>
      </c>
      <c r="B34" t="str">
        <v>WORMS-RRHH</v>
      </c>
      <c r="C34" t="str">
        <v>ZIMMERMAN PABLO MAURICIO</v>
      </c>
      <c r="D34">
        <v>-10890280.277100001</v>
      </c>
      <c r="E34" t="str">
        <v>DIRECTOR</v>
      </c>
      <c r="F34">
        <v>1</v>
      </c>
      <c r="G34">
        <v>10890280.277121952</v>
      </c>
      <c r="H34" t="str">
        <v>#RRHH</v>
      </c>
      <c r="I34" t="str">
        <v>PERSONAL</v>
      </c>
      <c r="J34" t="str">
        <v>OPEX</v>
      </c>
      <c r="K34">
        <v>0</v>
      </c>
      <c r="L34">
        <v>0</v>
      </c>
      <c r="M34">
        <v>0</v>
      </c>
      <c r="N34" t="str">
        <v>CC16</v>
      </c>
      <c r="O34" t="str">
        <v>gastos_produccion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>
        <v>-10890280.277100001</v>
      </c>
      <c r="T34">
        <v>1</v>
      </c>
      <c r="U34" t="str">
        <v>APERTURADO POR EMPRESA</v>
      </c>
      <c r="V34" t="str">
        <v>EXPORTACION</v>
      </c>
    </row>
    <row r="35" spans="1:22" x14ac:dyDescent="0.3">
      <c r="A35" vm="1">
        <v>46081</v>
      </c>
      <c r="B35" t="str">
        <v>WORMS-RRHH</v>
      </c>
      <c r="C35" t="str">
        <v>ZIMMERMAN PABLO MAURICIO</v>
      </c>
      <c r="D35">
        <v>-10890280.277100001</v>
      </c>
      <c r="E35" t="str">
        <v>DIRECTOR</v>
      </c>
      <c r="F35">
        <v>1</v>
      </c>
      <c r="G35">
        <v>10890280.277121952</v>
      </c>
      <c r="H35" t="str">
        <v>#RRHH</v>
      </c>
      <c r="I35" t="str">
        <v>PERSONAL</v>
      </c>
      <c r="J35" t="str">
        <v>OPEX</v>
      </c>
      <c r="K35">
        <v>0</v>
      </c>
      <c r="L35">
        <v>0</v>
      </c>
      <c r="M35">
        <v>0</v>
      </c>
      <c r="N35" t="str">
        <v>CC16</v>
      </c>
      <c r="O35" t="str">
        <v>gastos_produccion</v>
      </c>
      <c r="P35">
        <v>10</v>
      </c>
      <c r="Q35" t="str">
        <v>BACHAS, CEREAL Y POLVILLO, COMPOST Y FERTILIZANTES, DISPOSICION FINAL DE R. LIQUIDOS, DISPOSICION FINAL DE R. SOLIDOS, EXPORTACION, NFU, PILETAS, REACTORES, TIERRAS FILTRANTES</v>
      </c>
      <c r="R35">
        <v>1</v>
      </c>
      <c r="S35">
        <v>-10890280.277100001</v>
      </c>
      <c r="T35">
        <v>1</v>
      </c>
      <c r="U35" t="str">
        <v>APERTURADO POR EMPRESA</v>
      </c>
      <c r="V35" t="str">
        <v>NFU</v>
      </c>
    </row>
    <row r="36" spans="1:22" x14ac:dyDescent="0.3">
      <c r="A36" vm="1">
        <v>46081</v>
      </c>
      <c r="B36" t="str">
        <v>WORMS-RRHH</v>
      </c>
      <c r="C36" t="str">
        <v>ZIMMERMAN PABLO MAURICIO</v>
      </c>
      <c r="D36">
        <v>-10890280.277100001</v>
      </c>
      <c r="E36" t="str">
        <v>DIRECTOR</v>
      </c>
      <c r="F36">
        <v>1</v>
      </c>
      <c r="G36">
        <v>10890280.277121952</v>
      </c>
      <c r="H36" t="str">
        <v>#RRHH</v>
      </c>
      <c r="I36" t="str">
        <v>PERSONAL</v>
      </c>
      <c r="J36" t="str">
        <v>OPEX</v>
      </c>
      <c r="K36">
        <v>0</v>
      </c>
      <c r="L36">
        <v>0</v>
      </c>
      <c r="M36">
        <v>0</v>
      </c>
      <c r="N36" t="str">
        <v>CC16</v>
      </c>
      <c r="O36" t="str">
        <v>gastos_produccion</v>
      </c>
      <c r="P36">
        <v>10</v>
      </c>
      <c r="Q36" t="str">
        <v>BACHAS, CEREAL Y POLVILLO, COMPOST Y FERTILIZANTES, DISPOSICION FINAL DE R. LIQUIDOS, DISPOSICION FINAL DE R. SOLIDOS, EXPORTACION, NFU, PILETAS, REACTORES, TIERRAS FILTRANTES</v>
      </c>
      <c r="R36">
        <v>1</v>
      </c>
      <c r="S36">
        <v>-10890280.277100001</v>
      </c>
      <c r="T36">
        <v>1</v>
      </c>
      <c r="U36" t="str">
        <v>APERTURADO POR EMPRESA</v>
      </c>
      <c r="V36" t="str">
        <v>PILETAS</v>
      </c>
    </row>
    <row r="37" spans="1:22" x14ac:dyDescent="0.3">
      <c r="A37" vm="1">
        <v>46081</v>
      </c>
      <c r="B37" t="str">
        <v>WORMS-RRHH</v>
      </c>
      <c r="C37" t="str">
        <v>ZIMMERMAN PABLO MAURICIO</v>
      </c>
      <c r="D37">
        <v>-10890280.277100001</v>
      </c>
      <c r="E37" t="str">
        <v>DIRECTOR</v>
      </c>
      <c r="F37">
        <v>1</v>
      </c>
      <c r="G37">
        <v>10890280.277121952</v>
      </c>
      <c r="H37" t="str">
        <v>#RRHH</v>
      </c>
      <c r="I37" t="str">
        <v>PERSONAL</v>
      </c>
      <c r="J37" t="str">
        <v>OPEX</v>
      </c>
      <c r="K37">
        <v>0</v>
      </c>
      <c r="L37">
        <v>0</v>
      </c>
      <c r="M37">
        <v>0</v>
      </c>
      <c r="N37" t="str">
        <v>CC16</v>
      </c>
      <c r="O37" t="str">
        <v>gastos_produccion</v>
      </c>
      <c r="P37">
        <v>10</v>
      </c>
      <c r="Q37" t="str">
        <v>BACHAS, CEREAL Y POLVILLO, COMPOST Y FERTILIZANTES, DISPOSICION FINAL DE R. LIQUIDOS, DISPOSICION FINAL DE R. SOLIDOS, EXPORTACION, NFU, PILETAS, REACTORES, TIERRAS FILTRANTES</v>
      </c>
      <c r="R37">
        <v>1</v>
      </c>
      <c r="S37">
        <v>-10890280.277100001</v>
      </c>
      <c r="T37">
        <v>1</v>
      </c>
      <c r="U37" t="str">
        <v>APERTURADO POR EMPRESA</v>
      </c>
      <c r="V37" t="str">
        <v>REACTORES</v>
      </c>
    </row>
    <row r="38" spans="1:22" x14ac:dyDescent="0.3">
      <c r="A38" vm="1">
        <v>46081</v>
      </c>
      <c r="B38" t="str">
        <v>WORMS-RRHH</v>
      </c>
      <c r="C38" t="str">
        <v>ZIMMERMAN PABLO MAURICIO</v>
      </c>
      <c r="D38">
        <v>-10890280.277100001</v>
      </c>
      <c r="E38" t="str">
        <v>DIRECTOR</v>
      </c>
      <c r="F38">
        <v>1</v>
      </c>
      <c r="G38">
        <v>10890280.277121952</v>
      </c>
      <c r="H38" t="str">
        <v>#RRHH</v>
      </c>
      <c r="I38" t="str">
        <v>PERSONAL</v>
      </c>
      <c r="J38" t="str">
        <v>OPEX</v>
      </c>
      <c r="K38">
        <v>0</v>
      </c>
      <c r="L38">
        <v>0</v>
      </c>
      <c r="M38">
        <v>0</v>
      </c>
      <c r="N38" t="str">
        <v>CC16</v>
      </c>
      <c r="O38" t="str">
        <v>gastos_produccion</v>
      </c>
      <c r="P38">
        <v>10</v>
      </c>
      <c r="Q38" t="str">
        <v>BACHAS, CEREAL Y POLVILLO, COMPOST Y FERTILIZANTES, DISPOSICION FINAL DE R. LIQUIDOS, DISPOSICION FINAL DE R. SOLIDOS, EXPORTACION, NFU, PILETAS, REACTORES, TIERRAS FILTRANTES</v>
      </c>
      <c r="R38">
        <v>1</v>
      </c>
      <c r="S38">
        <v>-10890280.277100001</v>
      </c>
      <c r="T38">
        <v>1</v>
      </c>
      <c r="U38" t="str">
        <v>APERTURADO POR EMPRESA</v>
      </c>
      <c r="V38" t="str">
        <v>TIERRAS FILTRANTES</v>
      </c>
    </row>
    <row r="39" spans="1:22" x14ac:dyDescent="0.3">
      <c r="A39" vm="1">
        <v>46081</v>
      </c>
      <c r="B39" t="str">
        <v>WORMS-RRHH</v>
      </c>
      <c r="C39" t="str">
        <v>FERREYRA GRACES JORGE BENJAMIN</v>
      </c>
      <c r="D39">
        <v>-8861694.2654999997</v>
      </c>
      <c r="E39" t="str">
        <v>DIRECTOR</v>
      </c>
      <c r="F39">
        <v>1</v>
      </c>
      <c r="G39">
        <v>8861694.265521951</v>
      </c>
      <c r="H39" t="str">
        <v>#RRHH</v>
      </c>
      <c r="I39" t="str">
        <v>PERSONAL</v>
      </c>
      <c r="J39" t="str">
        <v>OPEX</v>
      </c>
      <c r="K39">
        <v>0</v>
      </c>
      <c r="L39">
        <v>0</v>
      </c>
      <c r="M39">
        <v>0</v>
      </c>
      <c r="N39" t="str">
        <v>CC16</v>
      </c>
      <c r="O39" t="str">
        <v>gastos_produccion</v>
      </c>
      <c r="P39">
        <v>10</v>
      </c>
      <c r="Q39" t="str">
        <v>BACHAS, CEREAL Y POLVILLO, COMPOST Y FERTILIZANTES, DISPOSICION FINAL DE R. LIQUIDOS, DISPOSICION FINAL DE R. SOLIDOS, EXPORTACION, NFU, PILETAS, REACTORES, TIERRAS FILTRANTES</v>
      </c>
      <c r="R39">
        <v>1</v>
      </c>
      <c r="S39">
        <v>-8861694.2654999997</v>
      </c>
      <c r="T39">
        <v>1</v>
      </c>
      <c r="U39" t="str">
        <v>APERTURADO POR EMPRESA</v>
      </c>
      <c r="V39" t="str">
        <v>BACHAS</v>
      </c>
    </row>
    <row r="40" spans="1:22" x14ac:dyDescent="0.3">
      <c r="A40" vm="1">
        <v>46081</v>
      </c>
      <c r="B40" t="str">
        <v>WORMS-RRHH</v>
      </c>
      <c r="C40" t="str">
        <v>FERREYRA GRACES JORGE BENJAMIN</v>
      </c>
      <c r="D40">
        <v>-8861694.2654999997</v>
      </c>
      <c r="E40" t="str">
        <v>DIRECTOR</v>
      </c>
      <c r="F40">
        <v>1</v>
      </c>
      <c r="G40">
        <v>8861694.265521951</v>
      </c>
      <c r="H40" t="str">
        <v>#RRHH</v>
      </c>
      <c r="I40" t="str">
        <v>PERSONAL</v>
      </c>
      <c r="J40" t="str">
        <v>OPEX</v>
      </c>
      <c r="K40">
        <v>0</v>
      </c>
      <c r="L40">
        <v>0</v>
      </c>
      <c r="M40">
        <v>0</v>
      </c>
      <c r="N40" t="str">
        <v>CC16</v>
      </c>
      <c r="O40" t="str">
        <v>gastos_produccion</v>
      </c>
      <c r="P40">
        <v>10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>
        <v>-8861694.2654999997</v>
      </c>
      <c r="T40">
        <v>1</v>
      </c>
      <c r="U40" t="str">
        <v>APERTURADO POR EMPRESA</v>
      </c>
      <c r="V40" t="str">
        <v>CEREAL Y POLVILLO</v>
      </c>
    </row>
    <row r="41" spans="1:22" x14ac:dyDescent="0.3">
      <c r="A41" vm="1">
        <v>46081</v>
      </c>
      <c r="B41" t="str">
        <v>WORMS-RRHH</v>
      </c>
      <c r="C41" t="str">
        <v>FERREYRA GRACES JORGE BENJAMIN</v>
      </c>
      <c r="D41">
        <v>-8861694.2654999997</v>
      </c>
      <c r="E41" t="str">
        <v>DIRECTOR</v>
      </c>
      <c r="F41">
        <v>1</v>
      </c>
      <c r="G41">
        <v>8861694.265521951</v>
      </c>
      <c r="H41" t="str">
        <v>#RRHH</v>
      </c>
      <c r="I41" t="str">
        <v>PERSONAL</v>
      </c>
      <c r="J41" t="str">
        <v>OPEX</v>
      </c>
      <c r="K41">
        <v>0</v>
      </c>
      <c r="L41">
        <v>0</v>
      </c>
      <c r="M41">
        <v>0</v>
      </c>
      <c r="N41" t="str">
        <v>CC16</v>
      </c>
      <c r="O41" t="str">
        <v>gastos_produccion</v>
      </c>
      <c r="P41">
        <v>10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>
        <v>-8861694.2654999997</v>
      </c>
      <c r="T41">
        <v>1</v>
      </c>
      <c r="U41" t="str">
        <v>APERTURADO POR EMPRESA</v>
      </c>
      <c r="V41" t="str">
        <v>COMPOST Y FERTILIZANTES</v>
      </c>
    </row>
    <row r="42" spans="1:22" x14ac:dyDescent="0.3">
      <c r="A42" vm="1">
        <v>46081</v>
      </c>
      <c r="B42" t="str">
        <v>WORMS-RRHH</v>
      </c>
      <c r="C42" t="str">
        <v>FERREYRA GRACES JORGE BENJAMIN</v>
      </c>
      <c r="D42">
        <v>-8861694.2654999997</v>
      </c>
      <c r="E42" t="str">
        <v>DIRECTOR</v>
      </c>
      <c r="F42">
        <v>1</v>
      </c>
      <c r="G42">
        <v>8861694.265521951</v>
      </c>
      <c r="H42" t="str">
        <v>#RRHH</v>
      </c>
      <c r="I42" t="str">
        <v>PERSONAL</v>
      </c>
      <c r="J42" t="str">
        <v>OPEX</v>
      </c>
      <c r="K42">
        <v>0</v>
      </c>
      <c r="L42">
        <v>0</v>
      </c>
      <c r="M42">
        <v>0</v>
      </c>
      <c r="N42" t="str">
        <v>CC16</v>
      </c>
      <c r="O42" t="str">
        <v>gastos_produccion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>
        <v>-8861694.2654999997</v>
      </c>
      <c r="T42">
        <v>1</v>
      </c>
      <c r="U42" t="str">
        <v>APERTURADO POR EMPRESA</v>
      </c>
      <c r="V42" t="str">
        <v>DISPOSICION FINAL DE R. LIQUIDOS</v>
      </c>
    </row>
    <row r="43" spans="1:22" x14ac:dyDescent="0.3">
      <c r="A43" vm="1">
        <v>46081</v>
      </c>
      <c r="B43" t="str">
        <v>WORMS-RRHH</v>
      </c>
      <c r="C43" t="str">
        <v>FERREYRA GRACES JORGE BENJAMIN</v>
      </c>
      <c r="D43">
        <v>-8861694.2654999997</v>
      </c>
      <c r="E43" t="str">
        <v>DIRECTOR</v>
      </c>
      <c r="F43">
        <v>1</v>
      </c>
      <c r="G43">
        <v>8861694.265521951</v>
      </c>
      <c r="H43" t="str">
        <v>#RRHH</v>
      </c>
      <c r="I43" t="str">
        <v>PERSONAL</v>
      </c>
      <c r="J43" t="str">
        <v>OPEX</v>
      </c>
      <c r="K43">
        <v>0</v>
      </c>
      <c r="L43">
        <v>0</v>
      </c>
      <c r="M43">
        <v>0</v>
      </c>
      <c r="N43" t="str">
        <v>CC16</v>
      </c>
      <c r="O43" t="str">
        <v>gastos_produccion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-8861694.2654999997</v>
      </c>
      <c r="T43">
        <v>1</v>
      </c>
      <c r="U43" t="str">
        <v>APERTURADO POR EMPRESA</v>
      </c>
      <c r="V43" t="str">
        <v>DISPOSICION FINAL DE R. SOLIDOS</v>
      </c>
    </row>
    <row r="44" spans="1:22" x14ac:dyDescent="0.3">
      <c r="A44" vm="1">
        <v>46081</v>
      </c>
      <c r="B44" t="str">
        <v>WORMS-RRHH</v>
      </c>
      <c r="C44" t="str">
        <v>FERREYRA GRACES JORGE BENJAMIN</v>
      </c>
      <c r="D44">
        <v>-8861694.2654999997</v>
      </c>
      <c r="E44" t="str">
        <v>DIRECTOR</v>
      </c>
      <c r="F44">
        <v>1</v>
      </c>
      <c r="G44">
        <v>8861694.265521951</v>
      </c>
      <c r="H44" t="str">
        <v>#RRHH</v>
      </c>
      <c r="I44" t="str">
        <v>PERSONAL</v>
      </c>
      <c r="J44" t="str">
        <v>OPEX</v>
      </c>
      <c r="K44">
        <v>0</v>
      </c>
      <c r="L44">
        <v>0</v>
      </c>
      <c r="M44">
        <v>0</v>
      </c>
      <c r="N44" t="str">
        <v>CC16</v>
      </c>
      <c r="O44" t="str">
        <v>gastos_produccion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-8861694.2654999997</v>
      </c>
      <c r="T44">
        <v>1</v>
      </c>
      <c r="U44" t="str">
        <v>APERTURADO POR EMPRESA</v>
      </c>
      <c r="V44" t="str">
        <v>EXPORTACION</v>
      </c>
    </row>
    <row r="45" spans="1:22" x14ac:dyDescent="0.3">
      <c r="A45" vm="1">
        <v>46081</v>
      </c>
      <c r="B45" t="str">
        <v>WORMS-RRHH</v>
      </c>
      <c r="C45" t="str">
        <v>FERREYRA GRACES JORGE BENJAMIN</v>
      </c>
      <c r="D45">
        <v>-8861694.2654999997</v>
      </c>
      <c r="E45" t="str">
        <v>DIRECTOR</v>
      </c>
      <c r="F45">
        <v>1</v>
      </c>
      <c r="G45">
        <v>8861694.265521951</v>
      </c>
      <c r="H45" t="str">
        <v>#RRHH</v>
      </c>
      <c r="I45" t="str">
        <v>PERSONAL</v>
      </c>
      <c r="J45" t="str">
        <v>OPEX</v>
      </c>
      <c r="K45">
        <v>0</v>
      </c>
      <c r="L45">
        <v>0</v>
      </c>
      <c r="M45">
        <v>0</v>
      </c>
      <c r="N45" t="str">
        <v>CC16</v>
      </c>
      <c r="O45" t="str">
        <v>gastos_produccion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-8861694.2654999997</v>
      </c>
      <c r="T45">
        <v>1</v>
      </c>
      <c r="U45" t="str">
        <v>APERTURADO POR EMPRESA</v>
      </c>
      <c r="V45" t="str">
        <v>NFU</v>
      </c>
    </row>
    <row r="46" spans="1:22" x14ac:dyDescent="0.3">
      <c r="A46" vm="1">
        <v>46081</v>
      </c>
      <c r="B46" t="str">
        <v>WORMS-RRHH</v>
      </c>
      <c r="C46" t="str">
        <v>FERREYRA GRACES JORGE BENJAMIN</v>
      </c>
      <c r="D46">
        <v>-8861694.2654999997</v>
      </c>
      <c r="E46" t="str">
        <v>DIRECTOR</v>
      </c>
      <c r="F46">
        <v>1</v>
      </c>
      <c r="G46">
        <v>8861694.265521951</v>
      </c>
      <c r="H46" t="str">
        <v>#RRHH</v>
      </c>
      <c r="I46" t="str">
        <v>PERSONAL</v>
      </c>
      <c r="J46" t="str">
        <v>OPEX</v>
      </c>
      <c r="K46">
        <v>0</v>
      </c>
      <c r="L46">
        <v>0</v>
      </c>
      <c r="M46">
        <v>0</v>
      </c>
      <c r="N46" t="str">
        <v>CC16</v>
      </c>
      <c r="O46" t="str">
        <v>gastos_produccion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-8861694.2654999997</v>
      </c>
      <c r="T46">
        <v>1</v>
      </c>
      <c r="U46" t="str">
        <v>APERTURADO POR EMPRESA</v>
      </c>
      <c r="V46" t="str">
        <v>PILETAS</v>
      </c>
    </row>
    <row r="47" spans="1:22" x14ac:dyDescent="0.3">
      <c r="A47" vm="1">
        <v>46081</v>
      </c>
      <c r="B47" t="str">
        <v>WORMS-RRHH</v>
      </c>
      <c r="C47" t="str">
        <v>FERREYRA GRACES JORGE BENJAMIN</v>
      </c>
      <c r="D47">
        <v>-8861694.2654999997</v>
      </c>
      <c r="E47" t="str">
        <v>DIRECTOR</v>
      </c>
      <c r="F47">
        <v>1</v>
      </c>
      <c r="G47">
        <v>8861694.265521951</v>
      </c>
      <c r="H47" t="str">
        <v>#RRHH</v>
      </c>
      <c r="I47" t="str">
        <v>PERSONAL</v>
      </c>
      <c r="J47" t="str">
        <v>OPEX</v>
      </c>
      <c r="K47">
        <v>0</v>
      </c>
      <c r="L47">
        <v>0</v>
      </c>
      <c r="M47">
        <v>0</v>
      </c>
      <c r="N47" t="str">
        <v>CC16</v>
      </c>
      <c r="O47" t="str">
        <v>gastos_produccion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-8861694.2654999997</v>
      </c>
      <c r="T47">
        <v>1</v>
      </c>
      <c r="U47" t="str">
        <v>APERTURADO POR EMPRESA</v>
      </c>
      <c r="V47" t="str">
        <v>REACTORES</v>
      </c>
    </row>
    <row r="48" spans="1:22" x14ac:dyDescent="0.3">
      <c r="A48" vm="1">
        <v>46081</v>
      </c>
      <c r="B48" t="str">
        <v>WORMS-RRHH</v>
      </c>
      <c r="C48" t="str">
        <v>FERREYRA GRACES JORGE BENJAMIN</v>
      </c>
      <c r="D48">
        <v>-8861694.2654999997</v>
      </c>
      <c r="E48" t="str">
        <v>DIRECTOR</v>
      </c>
      <c r="F48">
        <v>1</v>
      </c>
      <c r="G48">
        <v>8861694.265521951</v>
      </c>
      <c r="H48" t="str">
        <v>#RRHH</v>
      </c>
      <c r="I48" t="str">
        <v>PERSONAL</v>
      </c>
      <c r="J48" t="str">
        <v>OPEX</v>
      </c>
      <c r="K48">
        <v>0</v>
      </c>
      <c r="L48">
        <v>0</v>
      </c>
      <c r="M48">
        <v>0</v>
      </c>
      <c r="N48" t="str">
        <v>CC16</v>
      </c>
      <c r="O48" t="str">
        <v>gastos_produccion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-8861694.2654999997</v>
      </c>
      <c r="T48">
        <v>1</v>
      </c>
      <c r="U48" t="str">
        <v>APERTURADO POR EMPRESA</v>
      </c>
      <c r="V48" t="str">
        <v>TIERRAS FILTRANTES</v>
      </c>
    </row>
    <row r="49" spans="1:22" x14ac:dyDescent="0.3">
      <c r="A49" vm="8">
        <v>46072</v>
      </c>
      <c r="B49" t="str">
        <v>Cina, Dario Ruben</v>
      </c>
      <c r="C49" t="str">
        <v>FA-A 00002-00000007</v>
      </c>
      <c r="D49">
        <v>-7763698.7999999998</v>
      </c>
      <c r="E49" t="str">
        <v>INVERSION
Nunevo pozo de agua</v>
      </c>
      <c r="F49">
        <v>1</v>
      </c>
      <c r="G49">
        <v>6416280</v>
      </c>
      <c r="H49" t="str">
        <v xml:space="preserve">UN </v>
      </c>
      <c r="I49" t="str">
        <v>INVERSION</v>
      </c>
      <c r="J49" t="str">
        <v>CAPEX</v>
      </c>
      <c r="K49" t="str">
        <v>VARIABLE</v>
      </c>
      <c r="L49" t="str">
        <v>INDIRECTO</v>
      </c>
      <c r="M49">
        <v>0</v>
      </c>
      <c r="N49" t="str">
        <v>CC3</v>
      </c>
      <c r="O49" t="str">
        <v>gastos_rrhh</v>
      </c>
      <c r="P49">
        <v>1</v>
      </c>
      <c r="Q49" t="str">
        <v>DISPOSICIÓN FINAL RESIDUOS LIQUIDOS</v>
      </c>
      <c r="R49">
        <v>1</v>
      </c>
      <c r="S49">
        <v>-7763698.7999999998</v>
      </c>
      <c r="T49">
        <v>1</v>
      </c>
      <c r="U49" t="str">
        <v>APERTURADO POR EMPRESA</v>
      </c>
      <c r="V49" t="str">
        <v>DISPOSICIÓN FINAL RESIDUOS LIQUIDOS</v>
      </c>
    </row>
    <row r="50" spans="1:22" x14ac:dyDescent="0.3">
      <c r="A50" vm="1">
        <v>46081</v>
      </c>
      <c r="B50" t="str">
        <v>MARTINS, JOAQUIN</v>
      </c>
      <c r="C50" t="str">
        <v>prod8</v>
      </c>
      <c r="D50">
        <v>-7070374</v>
      </c>
      <c r="E50" t="str">
        <v xml:space="preserve"> GASOIL G3</v>
      </c>
      <c r="F50">
        <v>4031</v>
      </c>
      <c r="G50">
        <v>1754</v>
      </c>
      <c r="H50" t="str">
        <v>Lts</v>
      </c>
      <c r="I50" t="str">
        <v>ENERGIA</v>
      </c>
      <c r="J50" t="str">
        <v>OPEX</v>
      </c>
      <c r="K50" t="str">
        <v>VARIABLE</v>
      </c>
      <c r="L50" t="str">
        <v>DIRECTO</v>
      </c>
      <c r="M50">
        <v>0</v>
      </c>
      <c r="N50" t="str">
        <v>CC1</v>
      </c>
      <c r="O50" t="str">
        <v>gastos_produccion</v>
      </c>
      <c r="P50">
        <v>10</v>
      </c>
      <c r="Q50" t="str">
        <v>BACHAS, CEREAL &amp; POLVILLO, COMPOST &amp; FERTILIZANTES, DISPOSICIÓN FINAL RESIDUOS LIQUIDOS, DISPOSICIÓN FINAL RESIDUOS SOLIDOS, EXPORTACION, NFU, PILETAS, REACTORES, TIERRAS FILTRANTES</v>
      </c>
      <c r="R50">
        <v>1</v>
      </c>
      <c r="S50">
        <v>-7070374</v>
      </c>
      <c r="T50">
        <v>4031</v>
      </c>
      <c r="U50" t="str">
        <v>APERTURADO POR EMPRESA</v>
      </c>
      <c r="V50" t="str">
        <v>BACHAS</v>
      </c>
    </row>
    <row r="51" spans="1:22" x14ac:dyDescent="0.3">
      <c r="A51" vm="1">
        <v>46081</v>
      </c>
      <c r="B51" t="str">
        <v>MARTINS, JOAQUIN</v>
      </c>
      <c r="C51" t="str">
        <v>prod8</v>
      </c>
      <c r="D51">
        <v>-7070374</v>
      </c>
      <c r="E51" t="str">
        <v xml:space="preserve"> GASOIL G3</v>
      </c>
      <c r="F51">
        <v>4031</v>
      </c>
      <c r="G51">
        <v>1754</v>
      </c>
      <c r="H51" t="str">
        <v>Lts</v>
      </c>
      <c r="I51" t="str">
        <v>ENERGIA</v>
      </c>
      <c r="J51" t="str">
        <v>OPEX</v>
      </c>
      <c r="K51" t="str">
        <v>VARIABLE</v>
      </c>
      <c r="L51" t="str">
        <v>DIRECTO</v>
      </c>
      <c r="M51">
        <v>0</v>
      </c>
      <c r="N51" t="str">
        <v>CC1</v>
      </c>
      <c r="O51" t="str">
        <v>gastos_produccion</v>
      </c>
      <c r="P51">
        <v>10</v>
      </c>
      <c r="Q51" t="str">
        <v>BACHAS, CEREAL &amp; POLVILLO, COMPOST &amp; FERTILIZANTES, DISPOSICIÓN FINAL RESIDUOS LIQUIDOS, DISPOSICIÓN FINAL RESIDUOS SOLIDOS, EXPORTACION, NFU, PILETAS, REACTORES, TIERRAS FILTRANTES</v>
      </c>
      <c r="R51">
        <v>1</v>
      </c>
      <c r="S51">
        <v>-7070374</v>
      </c>
      <c r="T51">
        <v>4031</v>
      </c>
      <c r="U51" t="str">
        <v>APERTURADO POR EMPRESA</v>
      </c>
      <c r="V51" t="str">
        <v>CEREAL &amp; POLVILLO</v>
      </c>
    </row>
    <row r="52" spans="1:22" x14ac:dyDescent="0.3">
      <c r="A52" vm="1">
        <v>46081</v>
      </c>
      <c r="B52" t="str">
        <v>MARTINS, JOAQUIN</v>
      </c>
      <c r="C52" t="str">
        <v>prod8</v>
      </c>
      <c r="D52">
        <v>-7070374</v>
      </c>
      <c r="E52" t="str">
        <v xml:space="preserve"> GASOIL G3</v>
      </c>
      <c r="F52">
        <v>4031</v>
      </c>
      <c r="G52">
        <v>1754</v>
      </c>
      <c r="H52" t="str">
        <v>Lts</v>
      </c>
      <c r="I52" t="str">
        <v>ENERGIA</v>
      </c>
      <c r="J52" t="str">
        <v>OPEX</v>
      </c>
      <c r="K52" t="str">
        <v>VARIABLE</v>
      </c>
      <c r="L52" t="str">
        <v>DIRECTO</v>
      </c>
      <c r="M52">
        <v>0</v>
      </c>
      <c r="N52" t="str">
        <v>CC1</v>
      </c>
      <c r="O52" t="str">
        <v>gastos_produccion</v>
      </c>
      <c r="P52">
        <v>10</v>
      </c>
      <c r="Q52" t="str">
        <v>BACHAS, CEREAL &amp; POLVILLO, COMPOST &amp; FERTILIZANTES, DISPOSICIÓN FINAL RESIDUOS LIQUIDOS, DISPOSICIÓN FINAL RESIDUOS SOLIDOS, EXPORTACION, NFU, PILETAS, REACTORES, TIERRAS FILTRANTES</v>
      </c>
      <c r="R52">
        <v>1</v>
      </c>
      <c r="S52">
        <v>-7070374</v>
      </c>
      <c r="T52">
        <v>4031</v>
      </c>
      <c r="U52" t="str">
        <v>APERTURADO POR EMPRESA</v>
      </c>
      <c r="V52" t="str">
        <v>COMPOST &amp; FERTILIZANTES</v>
      </c>
    </row>
    <row r="53" spans="1:22" x14ac:dyDescent="0.3">
      <c r="A53" vm="1">
        <v>46081</v>
      </c>
      <c r="B53" t="str">
        <v>MARTINS, JOAQUIN</v>
      </c>
      <c r="C53" t="str">
        <v>prod8</v>
      </c>
      <c r="D53">
        <v>-7070374</v>
      </c>
      <c r="E53" t="str">
        <v xml:space="preserve"> GASOIL G3</v>
      </c>
      <c r="F53">
        <v>4031</v>
      </c>
      <c r="G53">
        <v>1754</v>
      </c>
      <c r="H53" t="str">
        <v>Lts</v>
      </c>
      <c r="I53" t="str">
        <v>ENERGIA</v>
      </c>
      <c r="J53" t="str">
        <v>OPEX</v>
      </c>
      <c r="K53" t="str">
        <v>VARIABLE</v>
      </c>
      <c r="L53" t="str">
        <v>DIRECTO</v>
      </c>
      <c r="M53">
        <v>0</v>
      </c>
      <c r="N53" t="str">
        <v>CC1</v>
      </c>
      <c r="O53" t="str">
        <v>gastos_produccion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>
        <v>-7070374</v>
      </c>
      <c r="T53">
        <v>4031</v>
      </c>
      <c r="U53" t="str">
        <v>APERTURADO POR EMPRESA</v>
      </c>
      <c r="V53" t="str">
        <v>DISPOSICIÓN FINAL RESIDUOS LIQUIDOS</v>
      </c>
    </row>
    <row r="54" spans="1:22" x14ac:dyDescent="0.3">
      <c r="A54" vm="1">
        <v>46081</v>
      </c>
      <c r="B54" t="str">
        <v>MARTINS, JOAQUIN</v>
      </c>
      <c r="C54" t="str">
        <v>prod8</v>
      </c>
      <c r="D54">
        <v>-7070374</v>
      </c>
      <c r="E54" t="str">
        <v xml:space="preserve"> GASOIL G3</v>
      </c>
      <c r="F54">
        <v>4031</v>
      </c>
      <c r="G54">
        <v>1754</v>
      </c>
      <c r="H54" t="str">
        <v>Lts</v>
      </c>
      <c r="I54" t="str">
        <v>ENERGIA</v>
      </c>
      <c r="J54" t="str">
        <v>OPEX</v>
      </c>
      <c r="K54" t="str">
        <v>VARIABLE</v>
      </c>
      <c r="L54" t="str">
        <v>DIRECTO</v>
      </c>
      <c r="M54">
        <v>0</v>
      </c>
      <c r="N54" t="str">
        <v>CC1</v>
      </c>
      <c r="O54" t="str">
        <v>gastos_produccion</v>
      </c>
      <c r="P54">
        <v>10</v>
      </c>
      <c r="Q54" t="str">
        <v>BACHAS, CEREAL &amp; POLVILLO, COMPOST &amp; FERTILIZANTES, DISPOSICIÓN FINAL RESIDUOS LIQUIDOS, DISPOSICIÓN FINAL RESIDUOS SOLIDOS, EXPORTACION, NFU, PILETAS, REACTORES, TIERRAS FILTRANTES</v>
      </c>
      <c r="R54">
        <v>1</v>
      </c>
      <c r="S54">
        <v>-7070374</v>
      </c>
      <c r="T54">
        <v>4031</v>
      </c>
      <c r="U54" t="str">
        <v>APERTURADO POR EMPRESA</v>
      </c>
      <c r="V54" t="str">
        <v>DISPOSICIÓN FINAL RESIDUOS SOLIDOS</v>
      </c>
    </row>
    <row r="55" spans="1:22" x14ac:dyDescent="0.3">
      <c r="A55" vm="1">
        <v>46081</v>
      </c>
      <c r="B55" t="str">
        <v>MARTINS, JOAQUIN</v>
      </c>
      <c r="C55" t="str">
        <v>prod8</v>
      </c>
      <c r="D55">
        <v>-7070374</v>
      </c>
      <c r="E55" t="str">
        <v xml:space="preserve"> GASOIL G3</v>
      </c>
      <c r="F55">
        <v>4031</v>
      </c>
      <c r="G55">
        <v>1754</v>
      </c>
      <c r="H55" t="str">
        <v>Lts</v>
      </c>
      <c r="I55" t="str">
        <v>ENERGIA</v>
      </c>
      <c r="J55" t="str">
        <v>OPEX</v>
      </c>
      <c r="K55" t="str">
        <v>VARIABLE</v>
      </c>
      <c r="L55" t="str">
        <v>DIRECTO</v>
      </c>
      <c r="M55">
        <v>0</v>
      </c>
      <c r="N55" t="str">
        <v>CC1</v>
      </c>
      <c r="O55" t="str">
        <v>gastos_produccion</v>
      </c>
      <c r="P55">
        <v>10</v>
      </c>
      <c r="Q55" t="str">
        <v>BACHAS, CEREAL &amp; POLVILLO, COMPOST &amp; FERTILIZANTES, DISPOSICIÓN FINAL RESIDUOS LIQUIDOS, DISPOSICIÓN FINAL RESIDUOS SOLIDOS, EXPORTACION, NFU, PILETAS, REACTORES, TIERRAS FILTRANTES</v>
      </c>
      <c r="R55">
        <v>1</v>
      </c>
      <c r="S55">
        <v>-7070374</v>
      </c>
      <c r="T55">
        <v>4031</v>
      </c>
      <c r="U55" t="str">
        <v>APERTURADO POR EMPRESA</v>
      </c>
      <c r="V55" t="str">
        <v>EXPORTACION</v>
      </c>
    </row>
    <row r="56" spans="1:22" x14ac:dyDescent="0.3">
      <c r="A56" vm="1">
        <v>46081</v>
      </c>
      <c r="B56" t="str">
        <v>MARTINS, JOAQUIN</v>
      </c>
      <c r="C56" t="str">
        <v>prod8</v>
      </c>
      <c r="D56">
        <v>-7070374</v>
      </c>
      <c r="E56" t="str">
        <v xml:space="preserve"> GASOIL G3</v>
      </c>
      <c r="F56">
        <v>4031</v>
      </c>
      <c r="G56">
        <v>1754</v>
      </c>
      <c r="H56" t="str">
        <v>Lts</v>
      </c>
      <c r="I56" t="str">
        <v>ENERGIA</v>
      </c>
      <c r="J56" t="str">
        <v>OPEX</v>
      </c>
      <c r="K56" t="str">
        <v>VARIABLE</v>
      </c>
      <c r="L56" t="str">
        <v>DIRECTO</v>
      </c>
      <c r="M56">
        <v>0</v>
      </c>
      <c r="N56" t="str">
        <v>CC1</v>
      </c>
      <c r="O56" t="str">
        <v>gastos_produccion</v>
      </c>
      <c r="P56">
        <v>10</v>
      </c>
      <c r="Q56" t="str">
        <v>BACHAS, CEREAL &amp; POLVILLO, COMPOST &amp; FERTILIZANTES, DISPOSICIÓN FINAL RESIDUOS LIQUIDOS, DISPOSICIÓN FINAL RESIDUOS SOLIDOS, EXPORTACION, NFU, PILETAS, REACTORES, TIERRAS FILTRANTES</v>
      </c>
      <c r="R56">
        <v>1</v>
      </c>
      <c r="S56">
        <v>-7070374</v>
      </c>
      <c r="T56">
        <v>4031</v>
      </c>
      <c r="U56" t="str">
        <v>APERTURADO POR EMPRESA</v>
      </c>
      <c r="V56" t="str">
        <v>NFU</v>
      </c>
    </row>
    <row r="57" spans="1:22" x14ac:dyDescent="0.3">
      <c r="A57" vm="1">
        <v>46081</v>
      </c>
      <c r="B57" t="str">
        <v>MARTINS, JOAQUIN</v>
      </c>
      <c r="C57" t="str">
        <v>prod8</v>
      </c>
      <c r="D57">
        <v>-7070374</v>
      </c>
      <c r="E57" t="str">
        <v xml:space="preserve"> GASOIL G3</v>
      </c>
      <c r="F57">
        <v>4031</v>
      </c>
      <c r="G57">
        <v>1754</v>
      </c>
      <c r="H57" t="str">
        <v>Lts</v>
      </c>
      <c r="I57" t="str">
        <v>ENERGIA</v>
      </c>
      <c r="J57" t="str">
        <v>OPEX</v>
      </c>
      <c r="K57" t="str">
        <v>VARIABLE</v>
      </c>
      <c r="L57" t="str">
        <v>DIRECTO</v>
      </c>
      <c r="M57">
        <v>0</v>
      </c>
      <c r="N57" t="str">
        <v>CC1</v>
      </c>
      <c r="O57" t="str">
        <v>gastos_produccion</v>
      </c>
      <c r="P57">
        <v>10</v>
      </c>
      <c r="Q57" t="str">
        <v>BACHAS, CEREAL &amp; POLVILLO, COMPOST &amp; FERTILIZANTES, DISPOSICIÓN FINAL RESIDUOS LIQUIDOS, DISPOSICIÓN FINAL RESIDUOS SOLIDOS, EXPORTACION, NFU, PILETAS, REACTORES, TIERRAS FILTRANTES</v>
      </c>
      <c r="R57">
        <v>1</v>
      </c>
      <c r="S57">
        <v>-7070374</v>
      </c>
      <c r="T57">
        <v>4031</v>
      </c>
      <c r="U57" t="str">
        <v>APERTURADO POR EMPRESA</v>
      </c>
      <c r="V57" t="str">
        <v>PILETAS</v>
      </c>
    </row>
    <row r="58" spans="1:22" x14ac:dyDescent="0.3">
      <c r="A58" vm="1">
        <v>46081</v>
      </c>
      <c r="B58" t="str">
        <v>MARTINS, JOAQUIN</v>
      </c>
      <c r="C58" t="str">
        <v>prod8</v>
      </c>
      <c r="D58">
        <v>-7070374</v>
      </c>
      <c r="E58" t="str">
        <v xml:space="preserve"> GASOIL G3</v>
      </c>
      <c r="F58">
        <v>4031</v>
      </c>
      <c r="G58">
        <v>1754</v>
      </c>
      <c r="H58" t="str">
        <v>Lts</v>
      </c>
      <c r="I58" t="str">
        <v>ENERGIA</v>
      </c>
      <c r="J58" t="str">
        <v>OPEX</v>
      </c>
      <c r="K58" t="str">
        <v>VARIABLE</v>
      </c>
      <c r="L58" t="str">
        <v>DIRECTO</v>
      </c>
      <c r="M58">
        <v>0</v>
      </c>
      <c r="N58" t="str">
        <v>CC1</v>
      </c>
      <c r="O58" t="str">
        <v>gastos_produccion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>
        <v>-7070374</v>
      </c>
      <c r="T58">
        <v>4031</v>
      </c>
      <c r="U58" t="str">
        <v>APERTURADO POR EMPRESA</v>
      </c>
      <c r="V58" t="str">
        <v>REACTORES</v>
      </c>
    </row>
    <row r="59" spans="1:22" x14ac:dyDescent="0.3">
      <c r="A59" vm="1">
        <v>46081</v>
      </c>
      <c r="B59" t="str">
        <v>MARTINS, JOAQUIN</v>
      </c>
      <c r="C59" t="str">
        <v>prod8</v>
      </c>
      <c r="D59">
        <v>-7070374</v>
      </c>
      <c r="E59" t="str">
        <v xml:space="preserve"> GASOIL G3</v>
      </c>
      <c r="F59">
        <v>4031</v>
      </c>
      <c r="G59">
        <v>1754</v>
      </c>
      <c r="H59" t="str">
        <v>Lts</v>
      </c>
      <c r="I59" t="str">
        <v>ENERGIA</v>
      </c>
      <c r="J59" t="str">
        <v>OPEX</v>
      </c>
      <c r="K59" t="str">
        <v>VARIABLE</v>
      </c>
      <c r="L59" t="str">
        <v>DIRECTO</v>
      </c>
      <c r="M59">
        <v>0</v>
      </c>
      <c r="N59" t="str">
        <v>CC1</v>
      </c>
      <c r="O59" t="str">
        <v>gastos_produccion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>
        <v>-7070374</v>
      </c>
      <c r="T59">
        <v>4031</v>
      </c>
      <c r="U59" t="str">
        <v>APERTURADO POR EMPRESA</v>
      </c>
      <c r="V59" t="str">
        <v>TIERRAS FILTRANTES</v>
      </c>
    </row>
    <row r="60" spans="1:22" x14ac:dyDescent="0.3">
      <c r="A60" vm="1">
        <v>46081</v>
      </c>
      <c r="B60" t="str">
        <v>WORMS-RRHH</v>
      </c>
      <c r="C60" t="str">
        <v>PAGANI, PABLO ALFONSO</v>
      </c>
      <c r="D60">
        <v>-6116414.8510999996</v>
      </c>
      <c r="E60" t="str">
        <v>PRODUCCION</v>
      </c>
      <c r="F60">
        <v>1</v>
      </c>
      <c r="G60">
        <v>6116414.8511219509</v>
      </c>
      <c r="H60" t="str">
        <v>#RRHH</v>
      </c>
      <c r="I60" t="str">
        <v>PERSONAL</v>
      </c>
      <c r="J60" t="str">
        <v>OPEX</v>
      </c>
      <c r="K60">
        <v>0</v>
      </c>
      <c r="L60">
        <v>0</v>
      </c>
      <c r="M60">
        <v>0</v>
      </c>
      <c r="N60" t="str">
        <v>CC28</v>
      </c>
      <c r="O60" t="str">
        <v>gastos_produccion</v>
      </c>
      <c r="P60">
        <v>10</v>
      </c>
      <c r="Q60" t="str">
        <v>BACHAS, CEREAL &amp; POLVILLO, COMPOST &amp; FERTILIZANTES, DISPOSICIÓN FINAL RESIDUOS LIQUIDOS, DISPOSICIÓN FINAL RESIDUOS SOLIDOS, EXPORTACION, NFU, PILETAS, REACTORES, TIERRAS FILTRANTES</v>
      </c>
      <c r="R60">
        <v>1</v>
      </c>
      <c r="S60">
        <v>-6116414.8510999996</v>
      </c>
      <c r="T60">
        <v>1</v>
      </c>
      <c r="U60" t="str">
        <v>APERTURADO POR EMPRESA</v>
      </c>
      <c r="V60" t="str">
        <v>BACHAS</v>
      </c>
    </row>
    <row r="61" spans="1:22" x14ac:dyDescent="0.3">
      <c r="A61" vm="1">
        <v>46081</v>
      </c>
      <c r="B61" t="str">
        <v>WORMS-RRHH</v>
      </c>
      <c r="C61" t="str">
        <v>PAGANI, PABLO ALFONSO</v>
      </c>
      <c r="D61">
        <v>-6116414.8510999996</v>
      </c>
      <c r="E61" t="str">
        <v>PRODUCCION</v>
      </c>
      <c r="F61">
        <v>1</v>
      </c>
      <c r="G61">
        <v>6116414.8511219509</v>
      </c>
      <c r="H61" t="str">
        <v>#RRHH</v>
      </c>
      <c r="I61" t="str">
        <v>PERSONAL</v>
      </c>
      <c r="J61" t="str">
        <v>OPEX</v>
      </c>
      <c r="K61">
        <v>0</v>
      </c>
      <c r="L61">
        <v>0</v>
      </c>
      <c r="M61">
        <v>0</v>
      </c>
      <c r="N61" t="str">
        <v>CC28</v>
      </c>
      <c r="O61" t="str">
        <v>gastos_produccion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>
        <v>-6116414.8510999996</v>
      </c>
      <c r="T61">
        <v>1</v>
      </c>
      <c r="U61" t="str">
        <v>APERTURADO POR EMPRESA</v>
      </c>
      <c r="V61" t="str">
        <v>CEREAL &amp; POLVILLO</v>
      </c>
    </row>
    <row r="62" spans="1:22" x14ac:dyDescent="0.3">
      <c r="A62" vm="1">
        <v>46081</v>
      </c>
      <c r="B62" t="str">
        <v>WORMS-RRHH</v>
      </c>
      <c r="C62" t="str">
        <v>PAGANI, PABLO ALFONSO</v>
      </c>
      <c r="D62">
        <v>-6116414.8510999996</v>
      </c>
      <c r="E62" t="str">
        <v>PRODUCCION</v>
      </c>
      <c r="F62">
        <v>1</v>
      </c>
      <c r="G62">
        <v>6116414.8511219509</v>
      </c>
      <c r="H62" t="str">
        <v>#RRHH</v>
      </c>
      <c r="I62" t="str">
        <v>PERSONAL</v>
      </c>
      <c r="J62" t="str">
        <v>OPEX</v>
      </c>
      <c r="K62">
        <v>0</v>
      </c>
      <c r="L62">
        <v>0</v>
      </c>
      <c r="M62">
        <v>0</v>
      </c>
      <c r="N62" t="str">
        <v>CC28</v>
      </c>
      <c r="O62" t="str">
        <v>gastos_produccion</v>
      </c>
      <c r="P62">
        <v>10</v>
      </c>
      <c r="Q62" t="str">
        <v>BACHAS, CEREAL &amp; POLVILLO, COMPOST &amp; FERTILIZANTES, DISPOSICIÓN FINAL RESIDUOS LIQUIDOS, DISPOSICIÓN FINAL RESIDUOS SOLIDOS, EXPORTACION, NFU, PILETAS, REACTORES, TIERRAS FILTRANTES</v>
      </c>
      <c r="R62">
        <v>1</v>
      </c>
      <c r="S62">
        <v>-6116414.8510999996</v>
      </c>
      <c r="T62">
        <v>1</v>
      </c>
      <c r="U62" t="str">
        <v>APERTURADO POR EMPRESA</v>
      </c>
      <c r="V62" t="str">
        <v>COMPOST &amp; FERTILIZANTES</v>
      </c>
    </row>
    <row r="63" spans="1:22" x14ac:dyDescent="0.3">
      <c r="A63" vm="1">
        <v>46081</v>
      </c>
      <c r="B63" t="str">
        <v>WORMS-RRHH</v>
      </c>
      <c r="C63" t="str">
        <v>PAGANI, PABLO ALFONSO</v>
      </c>
      <c r="D63">
        <v>-6116414.8510999996</v>
      </c>
      <c r="E63" t="str">
        <v>PRODUCCION</v>
      </c>
      <c r="F63">
        <v>1</v>
      </c>
      <c r="G63">
        <v>6116414.8511219509</v>
      </c>
      <c r="H63" t="str">
        <v>#RRHH</v>
      </c>
      <c r="I63" t="str">
        <v>PERSONAL</v>
      </c>
      <c r="J63" t="str">
        <v>OPEX</v>
      </c>
      <c r="K63">
        <v>0</v>
      </c>
      <c r="L63">
        <v>0</v>
      </c>
      <c r="M63">
        <v>0</v>
      </c>
      <c r="N63" t="str">
        <v>CC28</v>
      </c>
      <c r="O63" t="str">
        <v>gastos_produccion</v>
      </c>
      <c r="P63">
        <v>10</v>
      </c>
      <c r="Q63" t="str">
        <v>BACHAS, CEREAL &amp; POLVILLO, COMPOST &amp; FERTILIZANTES, DISPOSICIÓN FINAL RESIDUOS LIQUIDOS, DISPOSICIÓN FINAL RESIDUOS SOLIDOS, EXPORTACION, NFU, PILETAS, REACTORES, TIERRAS FILTRANTES</v>
      </c>
      <c r="R63">
        <v>1</v>
      </c>
      <c r="S63">
        <v>-6116414.8510999996</v>
      </c>
      <c r="T63">
        <v>1</v>
      </c>
      <c r="U63" t="str">
        <v>APERTURADO POR EMPRESA</v>
      </c>
      <c r="V63" t="str">
        <v>DISPOSICIÓN FINAL RESIDUOS LIQUIDOS</v>
      </c>
    </row>
    <row r="64" spans="1:22" x14ac:dyDescent="0.3">
      <c r="A64" vm="1">
        <v>46081</v>
      </c>
      <c r="B64" t="str">
        <v>WORMS-RRHH</v>
      </c>
      <c r="C64" t="str">
        <v>PAGANI, PABLO ALFONSO</v>
      </c>
      <c r="D64">
        <v>-6116414.8510999996</v>
      </c>
      <c r="E64" t="str">
        <v>PRODUCCION</v>
      </c>
      <c r="F64">
        <v>1</v>
      </c>
      <c r="G64">
        <v>6116414.8511219509</v>
      </c>
      <c r="H64" t="str">
        <v>#RRHH</v>
      </c>
      <c r="I64" t="str">
        <v>PERSONAL</v>
      </c>
      <c r="J64" t="str">
        <v>OPEX</v>
      </c>
      <c r="K64">
        <v>0</v>
      </c>
      <c r="L64">
        <v>0</v>
      </c>
      <c r="M64">
        <v>0</v>
      </c>
      <c r="N64" t="str">
        <v>CC28</v>
      </c>
      <c r="O64" t="str">
        <v>gastos_produccion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-6116414.8510999996</v>
      </c>
      <c r="T64">
        <v>1</v>
      </c>
      <c r="U64" t="str">
        <v>APERTURADO POR EMPRESA</v>
      </c>
      <c r="V64" t="str">
        <v>DISPOSICIÓN FINAL RESIDUOS SOLIDOS</v>
      </c>
    </row>
    <row r="65" spans="1:22" x14ac:dyDescent="0.3">
      <c r="A65" vm="1">
        <v>46081</v>
      </c>
      <c r="B65" t="str">
        <v>WORMS-RRHH</v>
      </c>
      <c r="C65" t="str">
        <v>PAGANI, PABLO ALFONSO</v>
      </c>
      <c r="D65">
        <v>-6116414.8510999996</v>
      </c>
      <c r="E65" t="str">
        <v>PRODUCCION</v>
      </c>
      <c r="F65">
        <v>1</v>
      </c>
      <c r="G65">
        <v>6116414.8511219509</v>
      </c>
      <c r="H65" t="str">
        <v>#RRHH</v>
      </c>
      <c r="I65" t="str">
        <v>PERSONAL</v>
      </c>
      <c r="J65" t="str">
        <v>OPEX</v>
      </c>
      <c r="K65">
        <v>0</v>
      </c>
      <c r="L65">
        <v>0</v>
      </c>
      <c r="M65">
        <v>0</v>
      </c>
      <c r="N65" t="str">
        <v>CC28</v>
      </c>
      <c r="O65" t="str">
        <v>gastos_produccion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-6116414.8510999996</v>
      </c>
      <c r="T65">
        <v>1</v>
      </c>
      <c r="U65" t="str">
        <v>APERTURADO POR EMPRESA</v>
      </c>
      <c r="V65" t="str">
        <v>EXPORTACION</v>
      </c>
    </row>
    <row r="66" spans="1:22" x14ac:dyDescent="0.3">
      <c r="A66" vm="1">
        <v>46081</v>
      </c>
      <c r="B66" t="str">
        <v>WORMS-RRHH</v>
      </c>
      <c r="C66" t="str">
        <v>PAGANI, PABLO ALFONSO</v>
      </c>
      <c r="D66">
        <v>-6116414.8510999996</v>
      </c>
      <c r="E66" t="str">
        <v>PRODUCCION</v>
      </c>
      <c r="F66">
        <v>1</v>
      </c>
      <c r="G66">
        <v>6116414.8511219509</v>
      </c>
      <c r="H66" t="str">
        <v>#RRHH</v>
      </c>
      <c r="I66" t="str">
        <v>PERSONAL</v>
      </c>
      <c r="J66" t="str">
        <v>OPEX</v>
      </c>
      <c r="K66">
        <v>0</v>
      </c>
      <c r="L66">
        <v>0</v>
      </c>
      <c r="M66">
        <v>0</v>
      </c>
      <c r="N66" t="str">
        <v>CC28</v>
      </c>
      <c r="O66" t="str">
        <v>gastos_produccion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-6116414.8510999996</v>
      </c>
      <c r="T66">
        <v>1</v>
      </c>
      <c r="U66" t="str">
        <v>APERTURADO POR EMPRESA</v>
      </c>
      <c r="V66" t="str">
        <v>NFU</v>
      </c>
    </row>
    <row r="67" spans="1:22" x14ac:dyDescent="0.3">
      <c r="A67" vm="1">
        <v>46081</v>
      </c>
      <c r="B67" t="str">
        <v>WORMS-RRHH</v>
      </c>
      <c r="C67" t="str">
        <v>PAGANI, PABLO ALFONSO</v>
      </c>
      <c r="D67">
        <v>-6116414.8510999996</v>
      </c>
      <c r="E67" t="str">
        <v>PRODUCCION</v>
      </c>
      <c r="F67">
        <v>1</v>
      </c>
      <c r="G67">
        <v>6116414.8511219509</v>
      </c>
      <c r="H67" t="str">
        <v>#RRHH</v>
      </c>
      <c r="I67" t="str">
        <v>PERSONAL</v>
      </c>
      <c r="J67" t="str">
        <v>OPEX</v>
      </c>
      <c r="K67">
        <v>0</v>
      </c>
      <c r="L67">
        <v>0</v>
      </c>
      <c r="M67">
        <v>0</v>
      </c>
      <c r="N67" t="str">
        <v>CC28</v>
      </c>
      <c r="O67" t="str">
        <v>gastos_produccion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-6116414.8510999996</v>
      </c>
      <c r="T67">
        <v>1</v>
      </c>
      <c r="U67" t="str">
        <v>APERTURADO POR EMPRESA</v>
      </c>
      <c r="V67" t="str">
        <v>PILETAS</v>
      </c>
    </row>
    <row r="68" spans="1:22" x14ac:dyDescent="0.3">
      <c r="A68" vm="1">
        <v>46081</v>
      </c>
      <c r="B68" t="str">
        <v>WORMS-RRHH</v>
      </c>
      <c r="C68" t="str">
        <v>PAGANI, PABLO ALFONSO</v>
      </c>
      <c r="D68">
        <v>-6116414.8510999996</v>
      </c>
      <c r="E68" t="str">
        <v>PRODUCCION</v>
      </c>
      <c r="F68">
        <v>1</v>
      </c>
      <c r="G68">
        <v>6116414.8511219509</v>
      </c>
      <c r="H68" t="str">
        <v>#RRHH</v>
      </c>
      <c r="I68" t="str">
        <v>PERSONAL</v>
      </c>
      <c r="J68" t="str">
        <v>OPEX</v>
      </c>
      <c r="K68">
        <v>0</v>
      </c>
      <c r="L68">
        <v>0</v>
      </c>
      <c r="M68">
        <v>0</v>
      </c>
      <c r="N68" t="str">
        <v>CC28</v>
      </c>
      <c r="O68" t="str">
        <v>gastos_produccion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-6116414.8510999996</v>
      </c>
      <c r="T68">
        <v>1</v>
      </c>
      <c r="U68" t="str">
        <v>APERTURADO POR EMPRESA</v>
      </c>
      <c r="V68" t="str">
        <v>REACTORES</v>
      </c>
    </row>
    <row r="69" spans="1:22" x14ac:dyDescent="0.3">
      <c r="A69" vm="1">
        <v>46081</v>
      </c>
      <c r="B69" t="str">
        <v>WORMS-RRHH</v>
      </c>
      <c r="C69" t="str">
        <v>PAGANI, PABLO ALFONSO</v>
      </c>
      <c r="D69">
        <v>-6116414.8510999996</v>
      </c>
      <c r="E69" t="str">
        <v>PRODUCCION</v>
      </c>
      <c r="F69">
        <v>1</v>
      </c>
      <c r="G69">
        <v>6116414.8511219509</v>
      </c>
      <c r="H69" t="str">
        <v>#RRHH</v>
      </c>
      <c r="I69" t="str">
        <v>PERSONAL</v>
      </c>
      <c r="J69" t="str">
        <v>OPEX</v>
      </c>
      <c r="K69">
        <v>0</v>
      </c>
      <c r="L69">
        <v>0</v>
      </c>
      <c r="M69">
        <v>0</v>
      </c>
      <c r="N69" t="str">
        <v>CC28</v>
      </c>
      <c r="O69" t="str">
        <v>gastos_produccion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-6116414.8510999996</v>
      </c>
      <c r="T69">
        <v>1</v>
      </c>
      <c r="U69" t="str">
        <v>APERTURADO POR EMPRESA</v>
      </c>
      <c r="V69" t="str">
        <v>TIERRAS FILTRANTES</v>
      </c>
    </row>
    <row r="70" spans="1:22" x14ac:dyDescent="0.3">
      <c r="A70" vm="1">
        <v>46081</v>
      </c>
      <c r="B70" t="str">
        <v>WORMS-RRHH</v>
      </c>
      <c r="C70" t="str">
        <v>MAZZALI CARLA JUDIT</v>
      </c>
      <c r="D70">
        <v>-6032968.3777000001</v>
      </c>
      <c r="E70" t="str">
        <v>ADMINISTRACION</v>
      </c>
      <c r="F70">
        <v>1</v>
      </c>
      <c r="G70">
        <v>6032968.3777335901</v>
      </c>
      <c r="H70" t="str">
        <v>#RRHH</v>
      </c>
      <c r="I70" t="str">
        <v>PERSONAL</v>
      </c>
      <c r="J70" t="str">
        <v>OPEX</v>
      </c>
      <c r="K70">
        <v>0</v>
      </c>
      <c r="L70">
        <v>0</v>
      </c>
      <c r="M70">
        <v>0</v>
      </c>
      <c r="N70" t="str">
        <v>CC15</v>
      </c>
      <c r="O70" t="str">
        <v>gastos_rrhh</v>
      </c>
      <c r="P70">
        <v>10</v>
      </c>
      <c r="Q70" t="str">
        <v>BACHAS, CEREAL Y POLVILLO, COMPOST Y FERTILIZANTES, DISPOSICION FINAL DE R. LIQUIDOS, DISPOSICION FINAL DE R. SOLIDOS, EXPORTACION, NFU, PILETAS, REACTORES, TIERRAS FILTRANTES</v>
      </c>
      <c r="R70">
        <v>1</v>
      </c>
      <c r="S70">
        <v>-6032968.3777000001</v>
      </c>
      <c r="T70">
        <v>1</v>
      </c>
      <c r="U70" t="str">
        <v>APERTURADO POR EMPRESA</v>
      </c>
      <c r="V70" t="str">
        <v>BACHAS</v>
      </c>
    </row>
    <row r="71" spans="1:22" x14ac:dyDescent="0.3">
      <c r="A71" vm="1">
        <v>46081</v>
      </c>
      <c r="B71" t="str">
        <v>WORMS-RRHH</v>
      </c>
      <c r="C71" t="str">
        <v>MAZZALI CARLA JUDIT</v>
      </c>
      <c r="D71">
        <v>-6032968.3777000001</v>
      </c>
      <c r="E71" t="str">
        <v>ADMINISTRACION</v>
      </c>
      <c r="F71">
        <v>1</v>
      </c>
      <c r="G71">
        <v>6032968.3777335901</v>
      </c>
      <c r="H71" t="str">
        <v>#RRHH</v>
      </c>
      <c r="I71" t="str">
        <v>PERSONAL</v>
      </c>
      <c r="J71" t="str">
        <v>OPEX</v>
      </c>
      <c r="K71">
        <v>0</v>
      </c>
      <c r="L71">
        <v>0</v>
      </c>
      <c r="M71">
        <v>0</v>
      </c>
      <c r="N71" t="str">
        <v>CC15</v>
      </c>
      <c r="O71" t="str">
        <v>gastos_rrhh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>
        <v>-6032968.3777000001</v>
      </c>
      <c r="T71">
        <v>1</v>
      </c>
      <c r="U71" t="str">
        <v>APERTURADO POR EMPRESA</v>
      </c>
      <c r="V71" t="str">
        <v>CEREAL Y POLVILLO</v>
      </c>
    </row>
    <row r="72" spans="1:22" x14ac:dyDescent="0.3">
      <c r="A72" vm="1">
        <v>46081</v>
      </c>
      <c r="B72" t="str">
        <v>WORMS-RRHH</v>
      </c>
      <c r="C72" t="str">
        <v>MAZZALI CARLA JUDIT</v>
      </c>
      <c r="D72">
        <v>-6032968.3777000001</v>
      </c>
      <c r="E72" t="str">
        <v>ADMINISTRACION</v>
      </c>
      <c r="F72">
        <v>1</v>
      </c>
      <c r="G72">
        <v>6032968.3777335901</v>
      </c>
      <c r="H72" t="str">
        <v>#RRHH</v>
      </c>
      <c r="I72" t="str">
        <v>PERSONAL</v>
      </c>
      <c r="J72" t="str">
        <v>OPEX</v>
      </c>
      <c r="K72">
        <v>0</v>
      </c>
      <c r="L72">
        <v>0</v>
      </c>
      <c r="M72">
        <v>0</v>
      </c>
      <c r="N72" t="str">
        <v>CC15</v>
      </c>
      <c r="O72" t="str">
        <v>gastos_rrhh</v>
      </c>
      <c r="P72">
        <v>10</v>
      </c>
      <c r="Q72" t="str">
        <v>BACHAS, CEREAL Y POLVILLO, COMPOST Y FERTILIZANTES, DISPOSICION FINAL DE R. LIQUIDOS, DISPOSICION FINAL DE R. SOLIDOS, EXPORTACION, NFU, PILETAS, REACTORES, TIERRAS FILTRANTES</v>
      </c>
      <c r="R72">
        <v>1</v>
      </c>
      <c r="S72">
        <v>-6032968.3777000001</v>
      </c>
      <c r="T72">
        <v>1</v>
      </c>
      <c r="U72" t="str">
        <v>APERTURADO POR EMPRESA</v>
      </c>
      <c r="V72" t="str">
        <v>COMPOST Y FERTILIZANTES</v>
      </c>
    </row>
    <row r="73" spans="1:22" x14ac:dyDescent="0.3">
      <c r="A73" vm="1">
        <v>46081</v>
      </c>
      <c r="B73" t="str">
        <v>WORMS-RRHH</v>
      </c>
      <c r="C73" t="str">
        <v>MAZZALI CARLA JUDIT</v>
      </c>
      <c r="D73">
        <v>-6032968.3777000001</v>
      </c>
      <c r="E73" t="str">
        <v>ADMINISTRACION</v>
      </c>
      <c r="F73">
        <v>1</v>
      </c>
      <c r="G73">
        <v>6032968.3777335901</v>
      </c>
      <c r="H73" t="str">
        <v>#RRHH</v>
      </c>
      <c r="I73" t="str">
        <v>PERSONAL</v>
      </c>
      <c r="J73" t="str">
        <v>OPEX</v>
      </c>
      <c r="K73">
        <v>0</v>
      </c>
      <c r="L73">
        <v>0</v>
      </c>
      <c r="M73">
        <v>0</v>
      </c>
      <c r="N73" t="str">
        <v>CC15</v>
      </c>
      <c r="O73" t="str">
        <v>gastos_rrhh</v>
      </c>
      <c r="P73">
        <v>10</v>
      </c>
      <c r="Q73" t="str">
        <v>BACHAS, CEREAL Y POLVILLO, COMPOST Y FERTILIZANTES, DISPOSICION FINAL DE R. LIQUIDOS, DISPOSICION FINAL DE R. SOLIDOS, EXPORTACION, NFU, PILETAS, REACTORES, TIERRAS FILTRANTES</v>
      </c>
      <c r="R73">
        <v>1</v>
      </c>
      <c r="S73">
        <v>-6032968.3777000001</v>
      </c>
      <c r="T73">
        <v>1</v>
      </c>
      <c r="U73" t="str">
        <v>APERTURADO POR EMPRESA</v>
      </c>
      <c r="V73" t="str">
        <v>DISPOSICION FINAL DE R. LIQUIDOS</v>
      </c>
    </row>
    <row r="74" spans="1:22" x14ac:dyDescent="0.3">
      <c r="A74" vm="1">
        <v>46081</v>
      </c>
      <c r="B74" t="str">
        <v>WORMS-RRHH</v>
      </c>
      <c r="C74" t="str">
        <v>MAZZALI CARLA JUDIT</v>
      </c>
      <c r="D74">
        <v>-6032968.3777000001</v>
      </c>
      <c r="E74" t="str">
        <v>ADMINISTRACION</v>
      </c>
      <c r="F74">
        <v>1</v>
      </c>
      <c r="G74">
        <v>6032968.3777335901</v>
      </c>
      <c r="H74" t="str">
        <v>#RRHH</v>
      </c>
      <c r="I74" t="str">
        <v>PERSONAL</v>
      </c>
      <c r="J74" t="str">
        <v>OPEX</v>
      </c>
      <c r="K74">
        <v>0</v>
      </c>
      <c r="L74">
        <v>0</v>
      </c>
      <c r="M74">
        <v>0</v>
      </c>
      <c r="N74" t="str">
        <v>CC15</v>
      </c>
      <c r="O74" t="str">
        <v>gastos_rrhh</v>
      </c>
      <c r="P74">
        <v>10</v>
      </c>
      <c r="Q74" t="str">
        <v>BACHAS, CEREAL Y POLVILLO, COMPOST Y FERTILIZANTES, DISPOSICION FINAL DE R. LIQUIDOS, DISPOSICION FINAL DE R. SOLIDOS, EXPORTACION, NFU, PILETAS, REACTORES, TIERRAS FILTRANTES</v>
      </c>
      <c r="R74">
        <v>1</v>
      </c>
      <c r="S74">
        <v>-6032968.3777000001</v>
      </c>
      <c r="T74">
        <v>1</v>
      </c>
      <c r="U74" t="str">
        <v>APERTURADO POR EMPRESA</v>
      </c>
      <c r="V74" t="str">
        <v>DISPOSICION FINAL DE R. SOLIDOS</v>
      </c>
    </row>
    <row r="75" spans="1:22" x14ac:dyDescent="0.3">
      <c r="A75" vm="1">
        <v>46081</v>
      </c>
      <c r="B75" t="str">
        <v>WORMS-RRHH</v>
      </c>
      <c r="C75" t="str">
        <v>MAZZALI CARLA JUDIT</v>
      </c>
      <c r="D75">
        <v>-6032968.3777000001</v>
      </c>
      <c r="E75" t="str">
        <v>ADMINISTRACION</v>
      </c>
      <c r="F75">
        <v>1</v>
      </c>
      <c r="G75">
        <v>6032968.3777335901</v>
      </c>
      <c r="H75" t="str">
        <v>#RRHH</v>
      </c>
      <c r="I75" t="str">
        <v>PERSONAL</v>
      </c>
      <c r="J75" t="str">
        <v>OPEX</v>
      </c>
      <c r="K75">
        <v>0</v>
      </c>
      <c r="L75">
        <v>0</v>
      </c>
      <c r="M75">
        <v>0</v>
      </c>
      <c r="N75" t="str">
        <v>CC15</v>
      </c>
      <c r="O75" t="str">
        <v>gastos_rrhh</v>
      </c>
      <c r="P75">
        <v>10</v>
      </c>
      <c r="Q75" t="str">
        <v>BACHAS, CEREAL Y POLVILLO, COMPOST Y FERTILIZANTES, DISPOSICION FINAL DE R. LIQUIDOS, DISPOSICION FINAL DE R. SOLIDOS, EXPORTACION, NFU, PILETAS, REACTORES, TIERRAS FILTRANTES</v>
      </c>
      <c r="R75">
        <v>1</v>
      </c>
      <c r="S75">
        <v>-6032968.3777000001</v>
      </c>
      <c r="T75">
        <v>1</v>
      </c>
      <c r="U75" t="str">
        <v>APERTURADO POR EMPRESA</v>
      </c>
      <c r="V75" t="str">
        <v>EXPORTACION</v>
      </c>
    </row>
    <row r="76" spans="1:22" x14ac:dyDescent="0.3">
      <c r="A76" vm="1">
        <v>46081</v>
      </c>
      <c r="B76" t="str">
        <v>WORMS-RRHH</v>
      </c>
      <c r="C76" t="str">
        <v>MAZZALI CARLA JUDIT</v>
      </c>
      <c r="D76">
        <v>-6032968.3777000001</v>
      </c>
      <c r="E76" t="str">
        <v>ADMINISTRACION</v>
      </c>
      <c r="F76">
        <v>1</v>
      </c>
      <c r="G76">
        <v>6032968.3777335901</v>
      </c>
      <c r="H76" t="str">
        <v>#RRHH</v>
      </c>
      <c r="I76" t="str">
        <v>PERSONAL</v>
      </c>
      <c r="J76" t="str">
        <v>OPEX</v>
      </c>
      <c r="K76">
        <v>0</v>
      </c>
      <c r="L76">
        <v>0</v>
      </c>
      <c r="M76">
        <v>0</v>
      </c>
      <c r="N76" t="str">
        <v>CC15</v>
      </c>
      <c r="O76" t="str">
        <v>gastos_rrhh</v>
      </c>
      <c r="P76">
        <v>10</v>
      </c>
      <c r="Q76" t="str">
        <v>BACHAS, CEREAL Y POLVILLO, COMPOST Y FERTILIZANTES, DISPOSICION FINAL DE R. LIQUIDOS, DISPOSICION FINAL DE R. SOLIDOS, EXPORTACION, NFU, PILETAS, REACTORES, TIERRAS FILTRANTES</v>
      </c>
      <c r="R76">
        <v>1</v>
      </c>
      <c r="S76">
        <v>-6032968.3777000001</v>
      </c>
      <c r="T76">
        <v>1</v>
      </c>
      <c r="U76" t="str">
        <v>APERTURADO POR EMPRESA</v>
      </c>
      <c r="V76" t="str">
        <v>NFU</v>
      </c>
    </row>
    <row r="77" spans="1:22" x14ac:dyDescent="0.3">
      <c r="A77" vm="1">
        <v>46081</v>
      </c>
      <c r="B77" t="str">
        <v>WORMS-RRHH</v>
      </c>
      <c r="C77" t="str">
        <v>MAZZALI CARLA JUDIT</v>
      </c>
      <c r="D77">
        <v>-6032968.3777000001</v>
      </c>
      <c r="E77" t="str">
        <v>ADMINISTRACION</v>
      </c>
      <c r="F77">
        <v>1</v>
      </c>
      <c r="G77">
        <v>6032968.3777335901</v>
      </c>
      <c r="H77" t="str">
        <v>#RRHH</v>
      </c>
      <c r="I77" t="str">
        <v>PERSONAL</v>
      </c>
      <c r="J77" t="str">
        <v>OPEX</v>
      </c>
      <c r="K77">
        <v>0</v>
      </c>
      <c r="L77">
        <v>0</v>
      </c>
      <c r="M77">
        <v>0</v>
      </c>
      <c r="N77" t="str">
        <v>CC15</v>
      </c>
      <c r="O77" t="str">
        <v>gastos_rrhh</v>
      </c>
      <c r="P77">
        <v>10</v>
      </c>
      <c r="Q77" t="str">
        <v>BACHAS, CEREAL Y POLVILLO, COMPOST Y FERTILIZANTES, DISPOSICION FINAL DE R. LIQUIDOS, DISPOSICION FINAL DE R. SOLIDOS, EXPORTACION, NFU, PILETAS, REACTORES, TIERRAS FILTRANTES</v>
      </c>
      <c r="R77">
        <v>1</v>
      </c>
      <c r="S77">
        <v>-6032968.3777000001</v>
      </c>
      <c r="T77">
        <v>1</v>
      </c>
      <c r="U77" t="str">
        <v>APERTURADO POR EMPRESA</v>
      </c>
      <c r="V77" t="str">
        <v>PILETAS</v>
      </c>
    </row>
    <row r="78" spans="1:22" x14ac:dyDescent="0.3">
      <c r="A78" vm="1">
        <v>46081</v>
      </c>
      <c r="B78" t="str">
        <v>WORMS-RRHH</v>
      </c>
      <c r="C78" t="str">
        <v>MAZZALI CARLA JUDIT</v>
      </c>
      <c r="D78">
        <v>-6032968.3777000001</v>
      </c>
      <c r="E78" t="str">
        <v>ADMINISTRACION</v>
      </c>
      <c r="F78">
        <v>1</v>
      </c>
      <c r="G78">
        <v>6032968.3777335901</v>
      </c>
      <c r="H78" t="str">
        <v>#RRHH</v>
      </c>
      <c r="I78" t="str">
        <v>PERSONAL</v>
      </c>
      <c r="J78" t="str">
        <v>OPEX</v>
      </c>
      <c r="K78">
        <v>0</v>
      </c>
      <c r="L78">
        <v>0</v>
      </c>
      <c r="M78">
        <v>0</v>
      </c>
      <c r="N78" t="str">
        <v>CC15</v>
      </c>
      <c r="O78" t="str">
        <v>gastos_rrhh</v>
      </c>
      <c r="P78">
        <v>10</v>
      </c>
      <c r="Q78" t="str">
        <v>BACHAS, CEREAL Y POLVILLO, COMPOST Y FERTILIZANTES, DISPOSICION FINAL DE R. LIQUIDOS, DISPOSICION FINAL DE R. SOLIDOS, EXPORTACION, NFU, PILETAS, REACTORES, TIERRAS FILTRANTES</v>
      </c>
      <c r="R78">
        <v>1</v>
      </c>
      <c r="S78">
        <v>-6032968.3777000001</v>
      </c>
      <c r="T78">
        <v>1</v>
      </c>
      <c r="U78" t="str">
        <v>APERTURADO POR EMPRESA</v>
      </c>
      <c r="V78" t="str">
        <v>REACTORES</v>
      </c>
    </row>
    <row r="79" spans="1:22" x14ac:dyDescent="0.3">
      <c r="A79" vm="1">
        <v>46081</v>
      </c>
      <c r="B79" t="str">
        <v>WORMS-RRHH</v>
      </c>
      <c r="C79" t="str">
        <v>MAZZALI CARLA JUDIT</v>
      </c>
      <c r="D79">
        <v>-6032968.3777000001</v>
      </c>
      <c r="E79" t="str">
        <v>ADMINISTRACION</v>
      </c>
      <c r="F79">
        <v>1</v>
      </c>
      <c r="G79">
        <v>6032968.3777335901</v>
      </c>
      <c r="H79" t="str">
        <v>#RRHH</v>
      </c>
      <c r="I79" t="str">
        <v>PERSONAL</v>
      </c>
      <c r="J79" t="str">
        <v>OPEX</v>
      </c>
      <c r="K79">
        <v>0</v>
      </c>
      <c r="L79">
        <v>0</v>
      </c>
      <c r="M79">
        <v>0</v>
      </c>
      <c r="N79" t="str">
        <v>CC15</v>
      </c>
      <c r="O79" t="str">
        <v>gastos_rrhh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>
        <v>-6032968.3777000001</v>
      </c>
      <c r="T79">
        <v>1</v>
      </c>
      <c r="U79" t="str">
        <v>APERTURADO POR EMPRESA</v>
      </c>
      <c r="V79" t="str">
        <v>TIERRAS FILTRANTES</v>
      </c>
    </row>
    <row r="80" spans="1:22" x14ac:dyDescent="0.3">
      <c r="A80" vm="9">
        <v>46077</v>
      </c>
      <c r="B80" t="str">
        <v>Southcross Logistics  S.A real</v>
      </c>
      <c r="C80" t="str">
        <v>FA-A 00004-00037163</v>
      </c>
      <c r="D80">
        <v>-5693050</v>
      </c>
      <c r="E80" t="str">
        <v>SERVICIOS
flete terrestre</v>
      </c>
      <c r="F80">
        <v>5</v>
      </c>
      <c r="G80">
        <v>500000</v>
      </c>
      <c r="H80" t="str">
        <v xml:space="preserve">UN </v>
      </c>
      <c r="I80" t="str">
        <v>SERVICIOS</v>
      </c>
      <c r="J80" t="str">
        <v>OPEX</v>
      </c>
      <c r="K80" t="str">
        <v>VARIABLE</v>
      </c>
      <c r="L80" t="str">
        <v>DIRECTO</v>
      </c>
      <c r="M80">
        <v>0</v>
      </c>
      <c r="N80" t="str">
        <v>CC11</v>
      </c>
      <c r="O80" t="str">
        <v>gastos_produccion</v>
      </c>
      <c r="P80">
        <v>1</v>
      </c>
      <c r="Q80" t="str">
        <v>EXPORTACION</v>
      </c>
      <c r="R80">
        <v>1</v>
      </c>
      <c r="S80">
        <v>-5693050</v>
      </c>
      <c r="T80">
        <v>5</v>
      </c>
      <c r="U80" t="str">
        <v>APERTURADO POR EMPRESA</v>
      </c>
      <c r="V80" t="str">
        <v>EXPORTACION</v>
      </c>
    </row>
    <row r="81" spans="1:22" x14ac:dyDescent="0.3">
      <c r="A81" vm="8">
        <v>46072</v>
      </c>
      <c r="B81" t="str">
        <v>Mastrangelo Productos Electricos Sa</v>
      </c>
      <c r="C81" t="str">
        <v>FA-A 00015-00069801</v>
      </c>
      <c r="D81">
        <v>-5525707.96</v>
      </c>
      <c r="E81" t="str">
        <v xml:space="preserve">INVERSION
Proyecto 35
Pedido eléctrico </v>
      </c>
      <c r="F81">
        <v>1</v>
      </c>
      <c r="G81">
        <v>4566700.79</v>
      </c>
      <c r="H81" t="str">
        <v xml:space="preserve">UN </v>
      </c>
      <c r="I81" t="str">
        <v>INVERSION</v>
      </c>
      <c r="J81" t="str">
        <v>CAPEX</v>
      </c>
      <c r="K81" t="str">
        <v>VARIABLE</v>
      </c>
      <c r="L81" t="str">
        <v>DIRECTO</v>
      </c>
      <c r="M81">
        <v>0</v>
      </c>
      <c r="N81" t="str">
        <v>CC6</v>
      </c>
      <c r="O81" t="str">
        <v>gastos_produccion</v>
      </c>
      <c r="P81">
        <v>1</v>
      </c>
      <c r="Q81" t="str">
        <v>BACHAS</v>
      </c>
      <c r="R81">
        <v>1</v>
      </c>
      <c r="S81">
        <v>-5525707.96</v>
      </c>
      <c r="T81">
        <v>1</v>
      </c>
      <c r="U81" t="str">
        <v>APERTURADO POR EMPRESA</v>
      </c>
      <c r="V81" t="str">
        <v>BACHAS</v>
      </c>
    </row>
    <row r="82" spans="1:22" x14ac:dyDescent="0.3">
      <c r="A82" vm="1">
        <v>46081</v>
      </c>
      <c r="B82" t="str">
        <v>ULTRAONIX SRL</v>
      </c>
      <c r="C82" t="str">
        <v>prod5</v>
      </c>
      <c r="D82">
        <v>-5458221.7470000004</v>
      </c>
      <c r="E82" t="str">
        <v xml:space="preserve"> FUEL OIL </v>
      </c>
      <c r="F82">
        <v>8410.2029999999995</v>
      </c>
      <c r="G82">
        <v>649</v>
      </c>
      <c r="H82" t="str">
        <v>KG</v>
      </c>
      <c r="I82" t="str">
        <v>ENERGIA</v>
      </c>
      <c r="J82" t="str">
        <v>OPEX</v>
      </c>
      <c r="K82" t="str">
        <v>VARIABLE</v>
      </c>
      <c r="L82" t="str">
        <v>DIRECTO</v>
      </c>
      <c r="M82">
        <v>0</v>
      </c>
      <c r="N82" t="str">
        <v>CC6</v>
      </c>
      <c r="O82" t="str">
        <v>gastos_produccion</v>
      </c>
      <c r="P82">
        <v>1</v>
      </c>
      <c r="Q82" t="str">
        <v>BACHAS</v>
      </c>
      <c r="R82">
        <v>1</v>
      </c>
      <c r="S82">
        <v>-5458221.7470000004</v>
      </c>
      <c r="T82">
        <v>8410.2029999999995</v>
      </c>
      <c r="U82" t="str">
        <v>APERTURADO POR EMPRESA</v>
      </c>
      <c r="V82" t="str">
        <v>BACHAS</v>
      </c>
    </row>
    <row r="83" spans="1:22" x14ac:dyDescent="0.3">
      <c r="A83" vm="1">
        <v>46081</v>
      </c>
      <c r="B83" t="str">
        <v>IMPUESTOS</v>
      </c>
      <c r="C83" t="str">
        <v>imp2</v>
      </c>
      <c r="D83">
        <v>-5039229.71</v>
      </c>
      <c r="E83" t="str">
        <v>IMPUESTOS</v>
      </c>
      <c r="F83">
        <v>1</v>
      </c>
      <c r="G83">
        <v>5039229.71</v>
      </c>
      <c r="H83" t="str">
        <v xml:space="preserve">UN </v>
      </c>
      <c r="I83" t="str">
        <v>IMPUESTOS</v>
      </c>
      <c r="J83" t="str">
        <v>OPEX</v>
      </c>
      <c r="K83" t="str">
        <v>VARIABLE</v>
      </c>
      <c r="L83" t="str">
        <v>INDIRECTO</v>
      </c>
      <c r="M83">
        <v>0</v>
      </c>
      <c r="N83" t="str">
        <v>CC1</v>
      </c>
      <c r="O83" t="str">
        <v>gastos_rrhh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-5039229.71</v>
      </c>
      <c r="T83">
        <v>1</v>
      </c>
      <c r="U83" t="str">
        <v>APERTURADO POR EMPRESA</v>
      </c>
      <c r="V83" t="str">
        <v>BACHAS</v>
      </c>
    </row>
    <row r="84" spans="1:22" x14ac:dyDescent="0.3">
      <c r="A84" vm="1">
        <v>46081</v>
      </c>
      <c r="B84" t="str">
        <v>IMPUESTOS</v>
      </c>
      <c r="C84" t="str">
        <v>imp2</v>
      </c>
      <c r="D84">
        <v>-5039229.71</v>
      </c>
      <c r="E84" t="str">
        <v>IMPUESTOS</v>
      </c>
      <c r="F84">
        <v>1</v>
      </c>
      <c r="G84">
        <v>5039229.71</v>
      </c>
      <c r="H84" t="str">
        <v xml:space="preserve">UN </v>
      </c>
      <c r="I84" t="str">
        <v>IMPUESTOS</v>
      </c>
      <c r="J84" t="str">
        <v>OPEX</v>
      </c>
      <c r="K84" t="str">
        <v>VARIABLE</v>
      </c>
      <c r="L84" t="str">
        <v>INDIRECTO</v>
      </c>
      <c r="M84">
        <v>0</v>
      </c>
      <c r="N84" t="str">
        <v>CC1</v>
      </c>
      <c r="O84" t="str">
        <v>gastos_rrhh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-5039229.71</v>
      </c>
      <c r="T84">
        <v>1</v>
      </c>
      <c r="U84" t="str">
        <v>APERTURADO POR EMPRESA</v>
      </c>
      <c r="V84" t="str">
        <v>CEREAL &amp; POLVILLO</v>
      </c>
    </row>
    <row r="85" spans="1:22" x14ac:dyDescent="0.3">
      <c r="A85" vm="1">
        <v>46081</v>
      </c>
      <c r="B85" t="str">
        <v>IMPUESTOS</v>
      </c>
      <c r="C85" t="str">
        <v>imp2</v>
      </c>
      <c r="D85">
        <v>-5039229.71</v>
      </c>
      <c r="E85" t="str">
        <v>IMPUESTOS</v>
      </c>
      <c r="F85">
        <v>1</v>
      </c>
      <c r="G85">
        <v>5039229.71</v>
      </c>
      <c r="H85" t="str">
        <v xml:space="preserve">UN </v>
      </c>
      <c r="I85" t="str">
        <v>IMPUESTOS</v>
      </c>
      <c r="J85" t="str">
        <v>OPEX</v>
      </c>
      <c r="K85" t="str">
        <v>VARIABLE</v>
      </c>
      <c r="L85" t="str">
        <v>INDIRECTO</v>
      </c>
      <c r="M85">
        <v>0</v>
      </c>
      <c r="N85" t="str">
        <v>CC1</v>
      </c>
      <c r="O85" t="str">
        <v>gastos_rrhh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-5039229.71</v>
      </c>
      <c r="T85">
        <v>1</v>
      </c>
      <c r="U85" t="str">
        <v>APERTURADO POR EMPRESA</v>
      </c>
      <c r="V85" t="str">
        <v>COMPOST &amp; FERTILIZANTES</v>
      </c>
    </row>
    <row r="86" spans="1:22" x14ac:dyDescent="0.3">
      <c r="A86" vm="1">
        <v>46081</v>
      </c>
      <c r="B86" t="str">
        <v>IMPUESTOS</v>
      </c>
      <c r="C86" t="str">
        <v>imp2</v>
      </c>
      <c r="D86">
        <v>-5039229.71</v>
      </c>
      <c r="E86" t="str">
        <v>IMPUESTOS</v>
      </c>
      <c r="F86">
        <v>1</v>
      </c>
      <c r="G86">
        <v>5039229.71</v>
      </c>
      <c r="H86" t="str">
        <v xml:space="preserve">UN </v>
      </c>
      <c r="I86" t="str">
        <v>IMPUESTOS</v>
      </c>
      <c r="J86" t="str">
        <v>OPEX</v>
      </c>
      <c r="K86" t="str">
        <v>VARIABLE</v>
      </c>
      <c r="L86" t="str">
        <v>INDIRECTO</v>
      </c>
      <c r="M86">
        <v>0</v>
      </c>
      <c r="N86" t="str">
        <v>CC1</v>
      </c>
      <c r="O86" t="str">
        <v>gastos_rrhh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-5039229.71</v>
      </c>
      <c r="T86">
        <v>1</v>
      </c>
      <c r="U86" t="str">
        <v>APERTURADO POR EMPRESA</v>
      </c>
      <c r="V86" t="str">
        <v>DISPOSICIÓN FINAL RESIDUOS LIQUIDOS</v>
      </c>
    </row>
    <row r="87" spans="1:22" x14ac:dyDescent="0.3">
      <c r="A87" vm="1">
        <v>46081</v>
      </c>
      <c r="B87" t="str">
        <v>IMPUESTOS</v>
      </c>
      <c r="C87" t="str">
        <v>imp2</v>
      </c>
      <c r="D87">
        <v>-5039229.71</v>
      </c>
      <c r="E87" t="str">
        <v>IMPUESTOS</v>
      </c>
      <c r="F87">
        <v>1</v>
      </c>
      <c r="G87">
        <v>5039229.71</v>
      </c>
      <c r="H87" t="str">
        <v xml:space="preserve">UN </v>
      </c>
      <c r="I87" t="str">
        <v>IMPUESTOS</v>
      </c>
      <c r="J87" t="str">
        <v>OPEX</v>
      </c>
      <c r="K87" t="str">
        <v>VARIABLE</v>
      </c>
      <c r="L87" t="str">
        <v>INDIRECTO</v>
      </c>
      <c r="M87">
        <v>0</v>
      </c>
      <c r="N87" t="str">
        <v>CC1</v>
      </c>
      <c r="O87" t="str">
        <v>gastos_rrhh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-5039229.71</v>
      </c>
      <c r="T87">
        <v>1</v>
      </c>
      <c r="U87" t="str">
        <v>APERTURADO POR EMPRESA</v>
      </c>
      <c r="V87" t="str">
        <v>DISPOSICIÓN FINAL RESIDUOS SOLIDOS</v>
      </c>
    </row>
    <row r="88" spans="1:22" x14ac:dyDescent="0.3">
      <c r="A88" vm="1">
        <v>46081</v>
      </c>
      <c r="B88" t="str">
        <v>IMPUESTOS</v>
      </c>
      <c r="C88" t="str">
        <v>imp2</v>
      </c>
      <c r="D88">
        <v>-5039229.71</v>
      </c>
      <c r="E88" t="str">
        <v>IMPUESTOS</v>
      </c>
      <c r="F88">
        <v>1</v>
      </c>
      <c r="G88">
        <v>5039229.71</v>
      </c>
      <c r="H88" t="str">
        <v xml:space="preserve">UN </v>
      </c>
      <c r="I88" t="str">
        <v>IMPUESTOS</v>
      </c>
      <c r="J88" t="str">
        <v>OPEX</v>
      </c>
      <c r="K88" t="str">
        <v>VARIABLE</v>
      </c>
      <c r="L88" t="str">
        <v>INDIRECTO</v>
      </c>
      <c r="M88">
        <v>0</v>
      </c>
      <c r="N88" t="str">
        <v>CC1</v>
      </c>
      <c r="O88" t="str">
        <v>gastos_rrhh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-5039229.71</v>
      </c>
      <c r="T88">
        <v>1</v>
      </c>
      <c r="U88" t="str">
        <v>APERTURADO POR EMPRESA</v>
      </c>
      <c r="V88" t="str">
        <v>EXPORTACION</v>
      </c>
    </row>
    <row r="89" spans="1:22" x14ac:dyDescent="0.3">
      <c r="A89" vm="1">
        <v>46081</v>
      </c>
      <c r="B89" t="str">
        <v>IMPUESTOS</v>
      </c>
      <c r="C89" t="str">
        <v>imp2</v>
      </c>
      <c r="D89">
        <v>-5039229.71</v>
      </c>
      <c r="E89" t="str">
        <v>IMPUESTOS</v>
      </c>
      <c r="F89">
        <v>1</v>
      </c>
      <c r="G89">
        <v>5039229.71</v>
      </c>
      <c r="H89" t="str">
        <v xml:space="preserve">UN </v>
      </c>
      <c r="I89" t="str">
        <v>IMPUESTOS</v>
      </c>
      <c r="J89" t="str">
        <v>OPEX</v>
      </c>
      <c r="K89" t="str">
        <v>VARIABLE</v>
      </c>
      <c r="L89" t="str">
        <v>INDIRECTO</v>
      </c>
      <c r="M89">
        <v>0</v>
      </c>
      <c r="N89" t="str">
        <v>CC1</v>
      </c>
      <c r="O89" t="str">
        <v>gastos_rrhh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-5039229.71</v>
      </c>
      <c r="T89">
        <v>1</v>
      </c>
      <c r="U89" t="str">
        <v>APERTURADO POR EMPRESA</v>
      </c>
      <c r="V89" t="str">
        <v>NFU</v>
      </c>
    </row>
    <row r="90" spans="1:22" x14ac:dyDescent="0.3">
      <c r="A90" vm="1">
        <v>46081</v>
      </c>
      <c r="B90" t="str">
        <v>IMPUESTOS</v>
      </c>
      <c r="C90" t="str">
        <v>imp2</v>
      </c>
      <c r="D90">
        <v>-5039229.71</v>
      </c>
      <c r="E90" t="str">
        <v>IMPUESTOS</v>
      </c>
      <c r="F90">
        <v>1</v>
      </c>
      <c r="G90">
        <v>5039229.71</v>
      </c>
      <c r="H90" t="str">
        <v xml:space="preserve">UN </v>
      </c>
      <c r="I90" t="str">
        <v>IMPUESTOS</v>
      </c>
      <c r="J90" t="str">
        <v>OPEX</v>
      </c>
      <c r="K90" t="str">
        <v>VARIABLE</v>
      </c>
      <c r="L90" t="str">
        <v>INDIRECTO</v>
      </c>
      <c r="M90">
        <v>0</v>
      </c>
      <c r="N90" t="str">
        <v>CC1</v>
      </c>
      <c r="O90" t="str">
        <v>gastos_rrhh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-5039229.71</v>
      </c>
      <c r="T90">
        <v>1</v>
      </c>
      <c r="U90" t="str">
        <v>APERTURADO POR EMPRESA</v>
      </c>
      <c r="V90" t="str">
        <v>PILETAS</v>
      </c>
    </row>
    <row r="91" spans="1:22" x14ac:dyDescent="0.3">
      <c r="A91" vm="1">
        <v>46081</v>
      </c>
      <c r="B91" t="str">
        <v>IMPUESTOS</v>
      </c>
      <c r="C91" t="str">
        <v>imp2</v>
      </c>
      <c r="D91">
        <v>-5039229.71</v>
      </c>
      <c r="E91" t="str">
        <v>IMPUESTOS</v>
      </c>
      <c r="F91">
        <v>1</v>
      </c>
      <c r="G91">
        <v>5039229.71</v>
      </c>
      <c r="H91" t="str">
        <v xml:space="preserve">UN </v>
      </c>
      <c r="I91" t="str">
        <v>IMPUESTOS</v>
      </c>
      <c r="J91" t="str">
        <v>OPEX</v>
      </c>
      <c r="K91" t="str">
        <v>VARIABLE</v>
      </c>
      <c r="L91" t="str">
        <v>INDIRECTO</v>
      </c>
      <c r="M91">
        <v>0</v>
      </c>
      <c r="N91" t="str">
        <v>CC1</v>
      </c>
      <c r="O91" t="str">
        <v>gastos_rrhh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-5039229.71</v>
      </c>
      <c r="T91">
        <v>1</v>
      </c>
      <c r="U91" t="str">
        <v>APERTURADO POR EMPRESA</v>
      </c>
      <c r="V91" t="str">
        <v>REACTORES</v>
      </c>
    </row>
    <row r="92" spans="1:22" x14ac:dyDescent="0.3">
      <c r="A92" vm="1">
        <v>46081</v>
      </c>
      <c r="B92" t="str">
        <v>IMPUESTOS</v>
      </c>
      <c r="C92" t="str">
        <v>imp2</v>
      </c>
      <c r="D92">
        <v>-5039229.71</v>
      </c>
      <c r="E92" t="str">
        <v>IMPUESTOS</v>
      </c>
      <c r="F92">
        <v>1</v>
      </c>
      <c r="G92">
        <v>5039229.71</v>
      </c>
      <c r="H92" t="str">
        <v xml:space="preserve">UN </v>
      </c>
      <c r="I92" t="str">
        <v>IMPUESTOS</v>
      </c>
      <c r="J92" t="str">
        <v>OPEX</v>
      </c>
      <c r="K92" t="str">
        <v>VARIABLE</v>
      </c>
      <c r="L92" t="str">
        <v>INDIRECTO</v>
      </c>
      <c r="M92">
        <v>0</v>
      </c>
      <c r="N92" t="str">
        <v>CC1</v>
      </c>
      <c r="O92" t="str">
        <v>gastos_rrhh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-5039229.71</v>
      </c>
      <c r="T92">
        <v>1</v>
      </c>
      <c r="U92" t="str">
        <v>APERTURADO POR EMPRESA</v>
      </c>
      <c r="V92" t="str">
        <v>TIERRAS FILTRANTES</v>
      </c>
    </row>
    <row r="93" spans="1:22" x14ac:dyDescent="0.3">
      <c r="A93" vm="1">
        <v>46081</v>
      </c>
      <c r="B93" t="str">
        <v>WORMS-RRHH</v>
      </c>
      <c r="C93" t="str">
        <v>DIAZ PABLO EMMANUEL</v>
      </c>
      <c r="D93">
        <v>-4660516.9825999998</v>
      </c>
      <c r="E93" t="str">
        <v>NFU</v>
      </c>
      <c r="F93">
        <v>1</v>
      </c>
      <c r="G93">
        <v>4660516.9826335898</v>
      </c>
      <c r="H93" t="str">
        <v>#RRHH</v>
      </c>
      <c r="I93" t="str">
        <v>PERSONAL</v>
      </c>
      <c r="J93" t="str">
        <v>OPEX</v>
      </c>
      <c r="K93">
        <v>0</v>
      </c>
      <c r="L93">
        <v>0</v>
      </c>
      <c r="M93">
        <v>0</v>
      </c>
      <c r="N93" t="str">
        <v>CC7</v>
      </c>
      <c r="O93" t="str">
        <v>gastos_impuestos</v>
      </c>
      <c r="P93">
        <v>1</v>
      </c>
      <c r="Q93" t="str">
        <v>NFU</v>
      </c>
      <c r="R93">
        <v>1</v>
      </c>
      <c r="S93">
        <v>-4660516.9825999998</v>
      </c>
      <c r="T93">
        <v>1</v>
      </c>
      <c r="U93" t="str">
        <v>APERTURADO POR EMPRESA</v>
      </c>
      <c r="V93" t="str">
        <v>NFU</v>
      </c>
    </row>
    <row r="94" spans="1:22" x14ac:dyDescent="0.3">
      <c r="A94" vm="1">
        <v>46081</v>
      </c>
      <c r="B94" t="str">
        <v>WORMS-RRHH</v>
      </c>
      <c r="C94" t="str">
        <v>CEBALLEZ, MARIA EUGENIA</v>
      </c>
      <c r="D94">
        <v>-4555960.8767999997</v>
      </c>
      <c r="E94" t="str">
        <v>PRODUCCION</v>
      </c>
      <c r="F94">
        <v>1</v>
      </c>
      <c r="G94">
        <v>4555960.8767735902</v>
      </c>
      <c r="H94" t="str">
        <v>#RRHH</v>
      </c>
      <c r="I94" t="str">
        <v>PERSONAL</v>
      </c>
      <c r="J94" t="str">
        <v>OPEX</v>
      </c>
      <c r="K94">
        <v>0</v>
      </c>
      <c r="L94">
        <v>0</v>
      </c>
      <c r="M94">
        <v>0</v>
      </c>
      <c r="N94" t="str">
        <v>CC28</v>
      </c>
      <c r="O94" t="str">
        <v>gastos_produccion</v>
      </c>
      <c r="P94">
        <v>10</v>
      </c>
      <c r="Q94" t="str">
        <v>BACHAS, CEREAL &amp; POLVILLO, COMPOST &amp; FERTILIZANTES, DISPOSICIÓN FINAL RESIDUOS LIQUIDOS, DISPOSICIÓN FINAL RESIDUOS SOLIDOS, EXPORTACION, NFU, PILETAS, REACTORES, TIERRAS FILTRANTES</v>
      </c>
      <c r="R94">
        <v>1</v>
      </c>
      <c r="S94">
        <v>-4555960.8767999997</v>
      </c>
      <c r="T94">
        <v>1</v>
      </c>
      <c r="U94" t="str">
        <v>APERTURADO POR EMPRESA</v>
      </c>
      <c r="V94" t="str">
        <v>BACHAS</v>
      </c>
    </row>
    <row r="95" spans="1:22" x14ac:dyDescent="0.3">
      <c r="A95" vm="1">
        <v>46081</v>
      </c>
      <c r="B95" t="str">
        <v>WORMS-RRHH</v>
      </c>
      <c r="C95" t="str">
        <v>CEBALLEZ, MARIA EUGENIA</v>
      </c>
      <c r="D95">
        <v>-4555960.8767999997</v>
      </c>
      <c r="E95" t="str">
        <v>PRODUCCION</v>
      </c>
      <c r="F95">
        <v>1</v>
      </c>
      <c r="G95">
        <v>4555960.8767735902</v>
      </c>
      <c r="H95" t="str">
        <v>#RRHH</v>
      </c>
      <c r="I95" t="str">
        <v>PERSONAL</v>
      </c>
      <c r="J95" t="str">
        <v>OPEX</v>
      </c>
      <c r="K95">
        <v>0</v>
      </c>
      <c r="L95">
        <v>0</v>
      </c>
      <c r="M95">
        <v>0</v>
      </c>
      <c r="N95" t="str">
        <v>CC28</v>
      </c>
      <c r="O95" t="str">
        <v>gastos_produccion</v>
      </c>
      <c r="P95">
        <v>10</v>
      </c>
      <c r="Q95" t="str">
        <v>BACHAS, CEREAL &amp; POLVILLO, COMPOST &amp; FERTILIZANTES, DISPOSICIÓN FINAL RESIDUOS LIQUIDOS, DISPOSICIÓN FINAL RESIDUOS SOLIDOS, EXPORTACION, NFU, PILETAS, REACTORES, TIERRAS FILTRANTES</v>
      </c>
      <c r="R95">
        <v>1</v>
      </c>
      <c r="S95">
        <v>-4555960.8767999997</v>
      </c>
      <c r="T95">
        <v>1</v>
      </c>
      <c r="U95" t="str">
        <v>APERTURADO POR EMPRESA</v>
      </c>
      <c r="V95" t="str">
        <v>CEREAL &amp; POLVILLO</v>
      </c>
    </row>
    <row r="96" spans="1:22" x14ac:dyDescent="0.3">
      <c r="A96" vm="1">
        <v>46081</v>
      </c>
      <c r="B96" t="str">
        <v>WORMS-RRHH</v>
      </c>
      <c r="C96" t="str">
        <v>CEBALLEZ, MARIA EUGENIA</v>
      </c>
      <c r="D96">
        <v>-4555960.8767999997</v>
      </c>
      <c r="E96" t="str">
        <v>PRODUCCION</v>
      </c>
      <c r="F96">
        <v>1</v>
      </c>
      <c r="G96">
        <v>4555960.8767735902</v>
      </c>
      <c r="H96" t="str">
        <v>#RRHH</v>
      </c>
      <c r="I96" t="str">
        <v>PERSONAL</v>
      </c>
      <c r="J96" t="str">
        <v>OPEX</v>
      </c>
      <c r="K96">
        <v>0</v>
      </c>
      <c r="L96">
        <v>0</v>
      </c>
      <c r="M96">
        <v>0</v>
      </c>
      <c r="N96" t="str">
        <v>CC28</v>
      </c>
      <c r="O96" t="str">
        <v>gastos_produccion</v>
      </c>
      <c r="P96">
        <v>10</v>
      </c>
      <c r="Q96" t="str">
        <v>BACHAS, CEREAL &amp; POLVILLO, COMPOST &amp; FERTILIZANTES, DISPOSICIÓN FINAL RESIDUOS LIQUIDOS, DISPOSICIÓN FINAL RESIDUOS SOLIDOS, EXPORTACION, NFU, PILETAS, REACTORES, TIERRAS FILTRANTES</v>
      </c>
      <c r="R96">
        <v>1</v>
      </c>
      <c r="S96">
        <v>-4555960.8767999997</v>
      </c>
      <c r="T96">
        <v>1</v>
      </c>
      <c r="U96" t="str">
        <v>APERTURADO POR EMPRESA</v>
      </c>
      <c r="V96" t="str">
        <v>COMPOST &amp; FERTILIZANTES</v>
      </c>
    </row>
    <row r="97" spans="1:22" x14ac:dyDescent="0.3">
      <c r="A97" vm="1">
        <v>46081</v>
      </c>
      <c r="B97" t="str">
        <v>WORMS-RRHH</v>
      </c>
      <c r="C97" t="str">
        <v>CEBALLEZ, MARIA EUGENIA</v>
      </c>
      <c r="D97">
        <v>-4555960.8767999997</v>
      </c>
      <c r="E97" t="str">
        <v>PRODUCCION</v>
      </c>
      <c r="F97">
        <v>1</v>
      </c>
      <c r="G97">
        <v>4555960.8767735902</v>
      </c>
      <c r="H97" t="str">
        <v>#RRHH</v>
      </c>
      <c r="I97" t="str">
        <v>PERSONAL</v>
      </c>
      <c r="J97" t="str">
        <v>OPEX</v>
      </c>
      <c r="K97">
        <v>0</v>
      </c>
      <c r="L97">
        <v>0</v>
      </c>
      <c r="M97">
        <v>0</v>
      </c>
      <c r="N97" t="str">
        <v>CC28</v>
      </c>
      <c r="O97" t="str">
        <v>gastos_produccion</v>
      </c>
      <c r="P97">
        <v>10</v>
      </c>
      <c r="Q97" t="str">
        <v>BACHAS, CEREAL &amp; POLVILLO, COMPOST &amp; FERTILIZANTES, DISPOSICIÓN FINAL RESIDUOS LIQUIDOS, DISPOSICIÓN FINAL RESIDUOS SOLIDOS, EXPORTACION, NFU, PILETAS, REACTORES, TIERRAS FILTRANTES</v>
      </c>
      <c r="R97">
        <v>1</v>
      </c>
      <c r="S97">
        <v>-4555960.8767999997</v>
      </c>
      <c r="T97">
        <v>1</v>
      </c>
      <c r="U97" t="str">
        <v>APERTURADO POR EMPRESA</v>
      </c>
      <c r="V97" t="str">
        <v>DISPOSICIÓN FINAL RESIDUOS LIQUIDOS</v>
      </c>
    </row>
    <row r="98" spans="1:22" x14ac:dyDescent="0.3">
      <c r="A98" vm="1">
        <v>46081</v>
      </c>
      <c r="B98" t="str">
        <v>WORMS-RRHH</v>
      </c>
      <c r="C98" t="str">
        <v>CEBALLEZ, MARIA EUGENIA</v>
      </c>
      <c r="D98">
        <v>-4555960.8767999997</v>
      </c>
      <c r="E98" t="str">
        <v>PRODUCCION</v>
      </c>
      <c r="F98">
        <v>1</v>
      </c>
      <c r="G98">
        <v>4555960.8767735902</v>
      </c>
      <c r="H98" t="str">
        <v>#RRHH</v>
      </c>
      <c r="I98" t="str">
        <v>PERSONAL</v>
      </c>
      <c r="J98" t="str">
        <v>OPEX</v>
      </c>
      <c r="K98">
        <v>0</v>
      </c>
      <c r="L98">
        <v>0</v>
      </c>
      <c r="M98">
        <v>0</v>
      </c>
      <c r="N98" t="str">
        <v>CC28</v>
      </c>
      <c r="O98" t="str">
        <v>gastos_produccion</v>
      </c>
      <c r="P98">
        <v>10</v>
      </c>
      <c r="Q98" t="str">
        <v>BACHAS, CEREAL &amp; POLVILLO, COMPOST &amp; FERTILIZANTES, DISPOSICIÓN FINAL RESIDUOS LIQUIDOS, DISPOSICIÓN FINAL RESIDUOS SOLIDOS, EXPORTACION, NFU, PILETAS, REACTORES, TIERRAS FILTRANTES</v>
      </c>
      <c r="R98">
        <v>1</v>
      </c>
      <c r="S98">
        <v>-4555960.8767999997</v>
      </c>
      <c r="T98">
        <v>1</v>
      </c>
      <c r="U98" t="str">
        <v>APERTURADO POR EMPRESA</v>
      </c>
      <c r="V98" t="str">
        <v>DISPOSICIÓN FINAL RESIDUOS SOLIDOS</v>
      </c>
    </row>
    <row r="99" spans="1:22" x14ac:dyDescent="0.3">
      <c r="A99" vm="1">
        <v>46081</v>
      </c>
      <c r="B99" t="str">
        <v>WORMS-RRHH</v>
      </c>
      <c r="C99" t="str">
        <v>CEBALLEZ, MARIA EUGENIA</v>
      </c>
      <c r="D99">
        <v>-4555960.8767999997</v>
      </c>
      <c r="E99" t="str">
        <v>PRODUCCION</v>
      </c>
      <c r="F99">
        <v>1</v>
      </c>
      <c r="G99">
        <v>4555960.8767735902</v>
      </c>
      <c r="H99" t="str">
        <v>#RRHH</v>
      </c>
      <c r="I99" t="str">
        <v>PERSONAL</v>
      </c>
      <c r="J99" t="str">
        <v>OPEX</v>
      </c>
      <c r="K99">
        <v>0</v>
      </c>
      <c r="L99">
        <v>0</v>
      </c>
      <c r="M99">
        <v>0</v>
      </c>
      <c r="N99" t="str">
        <v>CC28</v>
      </c>
      <c r="O99" t="str">
        <v>gastos_produccion</v>
      </c>
      <c r="P99">
        <v>10</v>
      </c>
      <c r="Q99" t="str">
        <v>BACHAS, CEREAL &amp; POLVILLO, COMPOST &amp; FERTILIZANTES, DISPOSICIÓN FINAL RESIDUOS LIQUIDOS, DISPOSICIÓN FINAL RESIDUOS SOLIDOS, EXPORTACION, NFU, PILETAS, REACTORES, TIERRAS FILTRANTES</v>
      </c>
      <c r="R99">
        <v>1</v>
      </c>
      <c r="S99">
        <v>-4555960.8767999997</v>
      </c>
      <c r="T99">
        <v>1</v>
      </c>
      <c r="U99" t="str">
        <v>APERTURADO POR EMPRESA</v>
      </c>
      <c r="V99" t="str">
        <v>EXPORTACION</v>
      </c>
    </row>
    <row r="100" spans="1:22" x14ac:dyDescent="0.3">
      <c r="A100" vm="1">
        <v>46081</v>
      </c>
      <c r="B100" t="str">
        <v>WORMS-RRHH</v>
      </c>
      <c r="C100" t="str">
        <v>CEBALLEZ, MARIA EUGENIA</v>
      </c>
      <c r="D100">
        <v>-4555960.8767999997</v>
      </c>
      <c r="E100" t="str">
        <v>PRODUCCION</v>
      </c>
      <c r="F100">
        <v>1</v>
      </c>
      <c r="G100">
        <v>4555960.8767735902</v>
      </c>
      <c r="H100" t="str">
        <v>#RRHH</v>
      </c>
      <c r="I100" t="str">
        <v>PERSONAL</v>
      </c>
      <c r="J100" t="str">
        <v>OPEX</v>
      </c>
      <c r="K100">
        <v>0</v>
      </c>
      <c r="L100">
        <v>0</v>
      </c>
      <c r="M100">
        <v>0</v>
      </c>
      <c r="N100" t="str">
        <v>CC28</v>
      </c>
      <c r="O100" t="str">
        <v>gastos_produccion</v>
      </c>
      <c r="P100">
        <v>10</v>
      </c>
      <c r="Q100" t="str">
        <v>BACHAS, CEREAL &amp; POLVILLO, COMPOST &amp; FERTILIZANTES, DISPOSICIÓN FINAL RESIDUOS LIQUIDOS, DISPOSICIÓN FINAL RESIDUOS SOLIDOS, EXPORTACION, NFU, PILETAS, REACTORES, TIERRAS FILTRANTES</v>
      </c>
      <c r="R100">
        <v>1</v>
      </c>
      <c r="S100">
        <v>-4555960.8767999997</v>
      </c>
      <c r="T100">
        <v>1</v>
      </c>
      <c r="U100" t="str">
        <v>APERTURADO POR EMPRESA</v>
      </c>
      <c r="V100" t="str">
        <v>NFU</v>
      </c>
    </row>
    <row r="101" spans="1:22" x14ac:dyDescent="0.3">
      <c r="A101" vm="1">
        <v>46081</v>
      </c>
      <c r="B101" t="str">
        <v>WORMS-RRHH</v>
      </c>
      <c r="C101" t="str">
        <v>CEBALLEZ, MARIA EUGENIA</v>
      </c>
      <c r="D101">
        <v>-4555960.8767999997</v>
      </c>
      <c r="E101" t="str">
        <v>PRODUCCION</v>
      </c>
      <c r="F101">
        <v>1</v>
      </c>
      <c r="G101">
        <v>4555960.8767735902</v>
      </c>
      <c r="H101" t="str">
        <v>#RRHH</v>
      </c>
      <c r="I101" t="str">
        <v>PERSONAL</v>
      </c>
      <c r="J101" t="str">
        <v>OPEX</v>
      </c>
      <c r="K101">
        <v>0</v>
      </c>
      <c r="L101">
        <v>0</v>
      </c>
      <c r="M101">
        <v>0</v>
      </c>
      <c r="N101" t="str">
        <v>CC28</v>
      </c>
      <c r="O101" t="str">
        <v>gastos_produccion</v>
      </c>
      <c r="P101">
        <v>10</v>
      </c>
      <c r="Q101" t="str">
        <v>BACHAS, CEREAL &amp; POLVILLO, COMPOST &amp; FERTILIZANTES, DISPOSICIÓN FINAL RESIDUOS LIQUIDOS, DISPOSICIÓN FINAL RESIDUOS SOLIDOS, EXPORTACION, NFU, PILETAS, REACTORES, TIERRAS FILTRANTES</v>
      </c>
      <c r="R101">
        <v>1</v>
      </c>
      <c r="S101">
        <v>-4555960.8767999997</v>
      </c>
      <c r="T101">
        <v>1</v>
      </c>
      <c r="U101" t="str">
        <v>APERTURADO POR EMPRESA</v>
      </c>
      <c r="V101" t="str">
        <v>PILETAS</v>
      </c>
    </row>
    <row r="102" spans="1:22" x14ac:dyDescent="0.3">
      <c r="A102" vm="1">
        <v>46081</v>
      </c>
      <c r="B102" t="str">
        <v>WORMS-RRHH</v>
      </c>
      <c r="C102" t="str">
        <v>CEBALLEZ, MARIA EUGENIA</v>
      </c>
      <c r="D102">
        <v>-4555960.8767999997</v>
      </c>
      <c r="E102" t="str">
        <v>PRODUCCION</v>
      </c>
      <c r="F102">
        <v>1</v>
      </c>
      <c r="G102">
        <v>4555960.8767735902</v>
      </c>
      <c r="H102" t="str">
        <v>#RRHH</v>
      </c>
      <c r="I102" t="str">
        <v>PERSONAL</v>
      </c>
      <c r="J102" t="str">
        <v>OPEX</v>
      </c>
      <c r="K102">
        <v>0</v>
      </c>
      <c r="L102">
        <v>0</v>
      </c>
      <c r="M102">
        <v>0</v>
      </c>
      <c r="N102" t="str">
        <v>CC28</v>
      </c>
      <c r="O102" t="str">
        <v>gastos_produccion</v>
      </c>
      <c r="P102">
        <v>10</v>
      </c>
      <c r="Q102" t="str">
        <v>BACHAS, CEREAL &amp; POLVILLO, COMPOST &amp; FERTILIZANTES, DISPOSICIÓN FINAL RESIDUOS LIQUIDOS, DISPOSICIÓN FINAL RESIDUOS SOLIDOS, EXPORTACION, NFU, PILETAS, REACTORES, TIERRAS FILTRANTES</v>
      </c>
      <c r="R102">
        <v>1</v>
      </c>
      <c r="S102">
        <v>-4555960.8767999997</v>
      </c>
      <c r="T102">
        <v>1</v>
      </c>
      <c r="U102" t="str">
        <v>APERTURADO POR EMPRESA</v>
      </c>
      <c r="V102" t="str">
        <v>REACTORES</v>
      </c>
    </row>
    <row r="103" spans="1:22" x14ac:dyDescent="0.3">
      <c r="A103" vm="1">
        <v>46081</v>
      </c>
      <c r="B103" t="str">
        <v>WORMS-RRHH</v>
      </c>
      <c r="C103" t="str">
        <v>CEBALLEZ, MARIA EUGENIA</v>
      </c>
      <c r="D103">
        <v>-4555960.8767999997</v>
      </c>
      <c r="E103" t="str">
        <v>PRODUCCION</v>
      </c>
      <c r="F103">
        <v>1</v>
      </c>
      <c r="G103">
        <v>4555960.8767735902</v>
      </c>
      <c r="H103" t="str">
        <v>#RRHH</v>
      </c>
      <c r="I103" t="str">
        <v>PERSONAL</v>
      </c>
      <c r="J103" t="str">
        <v>OPEX</v>
      </c>
      <c r="K103">
        <v>0</v>
      </c>
      <c r="L103">
        <v>0</v>
      </c>
      <c r="M103">
        <v>0</v>
      </c>
      <c r="N103" t="str">
        <v>CC28</v>
      </c>
      <c r="O103" t="str">
        <v>gastos_produccion</v>
      </c>
      <c r="P103">
        <v>10</v>
      </c>
      <c r="Q103" t="str">
        <v>BACHAS, CEREAL &amp; POLVILLO, COMPOST &amp; FERTILIZANTES, DISPOSICIÓN FINAL RESIDUOS LIQUIDOS, DISPOSICIÓN FINAL RESIDUOS SOLIDOS, EXPORTACION, NFU, PILETAS, REACTORES, TIERRAS FILTRANTES</v>
      </c>
      <c r="R103">
        <v>1</v>
      </c>
      <c r="S103">
        <v>-4555960.8767999997</v>
      </c>
      <c r="T103">
        <v>1</v>
      </c>
      <c r="U103" t="str">
        <v>APERTURADO POR EMPRESA</v>
      </c>
      <c r="V103" t="str">
        <v>TIERRAS FILTRANTES</v>
      </c>
    </row>
    <row r="104" spans="1:22" x14ac:dyDescent="0.3">
      <c r="A104" vm="1">
        <v>46081</v>
      </c>
      <c r="B104" t="str">
        <v>WORMS-RRHH</v>
      </c>
      <c r="C104" t="str">
        <v>TISCORNIA FERNANDO</v>
      </c>
      <c r="D104">
        <v>-4207865.3958000001</v>
      </c>
      <c r="E104" t="str">
        <v>DIRECTOR</v>
      </c>
      <c r="F104">
        <v>1</v>
      </c>
      <c r="G104">
        <v>4207865.3958219513</v>
      </c>
      <c r="H104" t="str">
        <v>#RRHH</v>
      </c>
      <c r="I104" t="str">
        <v>PERSONAL</v>
      </c>
      <c r="J104" t="str">
        <v>OPEX</v>
      </c>
      <c r="K104">
        <v>0</v>
      </c>
      <c r="L104">
        <v>0</v>
      </c>
      <c r="M104">
        <v>0</v>
      </c>
      <c r="N104" t="str">
        <v>CC16</v>
      </c>
      <c r="O104" t="str">
        <v>gastos_produccion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>
        <v>-4207865.3958000001</v>
      </c>
      <c r="T104">
        <v>1</v>
      </c>
      <c r="U104" t="str">
        <v>APERTURADO POR EMPRESA</v>
      </c>
      <c r="V104" t="str">
        <v>BACHAS</v>
      </c>
    </row>
    <row r="105" spans="1:22" x14ac:dyDescent="0.3">
      <c r="A105" vm="1">
        <v>46081</v>
      </c>
      <c r="B105" t="str">
        <v>WORMS-RRHH</v>
      </c>
      <c r="C105" t="str">
        <v>TISCORNIA FERNANDO</v>
      </c>
      <c r="D105">
        <v>-4207865.3958000001</v>
      </c>
      <c r="E105" t="str">
        <v>DIRECTOR</v>
      </c>
      <c r="F105">
        <v>1</v>
      </c>
      <c r="G105">
        <v>4207865.3958219513</v>
      </c>
      <c r="H105" t="str">
        <v>#RRHH</v>
      </c>
      <c r="I105" t="str">
        <v>PERSONAL</v>
      </c>
      <c r="J105" t="str">
        <v>OPEX</v>
      </c>
      <c r="K105">
        <v>0</v>
      </c>
      <c r="L105">
        <v>0</v>
      </c>
      <c r="M105">
        <v>0</v>
      </c>
      <c r="N105" t="str">
        <v>CC16</v>
      </c>
      <c r="O105" t="str">
        <v>gastos_produccion</v>
      </c>
      <c r="P105">
        <v>10</v>
      </c>
      <c r="Q105" t="str">
        <v>BACHAS, CEREAL Y POLVILLO, COMPOST Y FERTILIZANTES, DISPOSICION FINAL DE R. LIQUIDOS, DISPOSICION FINAL DE R. SOLIDOS, EXPORTACION, NFU, PILETAS, REACTORES, TIERRAS FILTRANTES</v>
      </c>
      <c r="R105">
        <v>1</v>
      </c>
      <c r="S105">
        <v>-4207865.3958000001</v>
      </c>
      <c r="T105">
        <v>1</v>
      </c>
      <c r="U105" t="str">
        <v>APERTURADO POR EMPRESA</v>
      </c>
      <c r="V105" t="str">
        <v>CEREAL Y POLVILLO</v>
      </c>
    </row>
    <row r="106" spans="1:22" x14ac:dyDescent="0.3">
      <c r="A106" vm="1">
        <v>46081</v>
      </c>
      <c r="B106" t="str">
        <v>WORMS-RRHH</v>
      </c>
      <c r="C106" t="str">
        <v>TISCORNIA FERNANDO</v>
      </c>
      <c r="D106">
        <v>-4207865.3958000001</v>
      </c>
      <c r="E106" t="str">
        <v>DIRECTOR</v>
      </c>
      <c r="F106">
        <v>1</v>
      </c>
      <c r="G106">
        <v>4207865.3958219513</v>
      </c>
      <c r="H106" t="str">
        <v>#RRHH</v>
      </c>
      <c r="I106" t="str">
        <v>PERSONAL</v>
      </c>
      <c r="J106" t="str">
        <v>OPEX</v>
      </c>
      <c r="K106">
        <v>0</v>
      </c>
      <c r="L106">
        <v>0</v>
      </c>
      <c r="M106">
        <v>0</v>
      </c>
      <c r="N106" t="str">
        <v>CC16</v>
      </c>
      <c r="O106" t="str">
        <v>gastos_produccion</v>
      </c>
      <c r="P106">
        <v>10</v>
      </c>
      <c r="Q106" t="str">
        <v>BACHAS, CEREAL Y POLVILLO, COMPOST Y FERTILIZANTES, DISPOSICION FINAL DE R. LIQUIDOS, DISPOSICION FINAL DE R. SOLIDOS, EXPORTACION, NFU, PILETAS, REACTORES, TIERRAS FILTRANTES</v>
      </c>
      <c r="R106">
        <v>1</v>
      </c>
      <c r="S106">
        <v>-4207865.3958000001</v>
      </c>
      <c r="T106">
        <v>1</v>
      </c>
      <c r="U106" t="str">
        <v>APERTURADO POR EMPRESA</v>
      </c>
      <c r="V106" t="str">
        <v>COMPOST Y FERTILIZANTES</v>
      </c>
    </row>
    <row r="107" spans="1:22" x14ac:dyDescent="0.3">
      <c r="A107" vm="1">
        <v>46081</v>
      </c>
      <c r="B107" t="str">
        <v>WORMS-RRHH</v>
      </c>
      <c r="C107" t="str">
        <v>TISCORNIA FERNANDO</v>
      </c>
      <c r="D107">
        <v>-4207865.3958000001</v>
      </c>
      <c r="E107" t="str">
        <v>DIRECTOR</v>
      </c>
      <c r="F107">
        <v>1</v>
      </c>
      <c r="G107">
        <v>4207865.3958219513</v>
      </c>
      <c r="H107" t="str">
        <v>#RRHH</v>
      </c>
      <c r="I107" t="str">
        <v>PERSONAL</v>
      </c>
      <c r="J107" t="str">
        <v>OPEX</v>
      </c>
      <c r="K107">
        <v>0</v>
      </c>
      <c r="L107">
        <v>0</v>
      </c>
      <c r="M107">
        <v>0</v>
      </c>
      <c r="N107" t="str">
        <v>CC16</v>
      </c>
      <c r="O107" t="str">
        <v>gastos_produccion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>
        <v>-4207865.3958000001</v>
      </c>
      <c r="T107">
        <v>1</v>
      </c>
      <c r="U107" t="str">
        <v>APERTURADO POR EMPRESA</v>
      </c>
      <c r="V107" t="str">
        <v>DISPOSICION FINAL DE R. LIQUIDOS</v>
      </c>
    </row>
    <row r="108" spans="1:22" x14ac:dyDescent="0.3">
      <c r="A108" vm="1">
        <v>46081</v>
      </c>
      <c r="B108" t="str">
        <v>WORMS-RRHH</v>
      </c>
      <c r="C108" t="str">
        <v>TISCORNIA FERNANDO</v>
      </c>
      <c r="D108">
        <v>-4207865.3958000001</v>
      </c>
      <c r="E108" t="str">
        <v>DIRECTOR</v>
      </c>
      <c r="F108">
        <v>1</v>
      </c>
      <c r="G108">
        <v>4207865.3958219513</v>
      </c>
      <c r="H108" t="str">
        <v>#RRHH</v>
      </c>
      <c r="I108" t="str">
        <v>PERSONAL</v>
      </c>
      <c r="J108" t="str">
        <v>OPEX</v>
      </c>
      <c r="K108">
        <v>0</v>
      </c>
      <c r="L108">
        <v>0</v>
      </c>
      <c r="M108">
        <v>0</v>
      </c>
      <c r="N108" t="str">
        <v>CC16</v>
      </c>
      <c r="O108" t="str">
        <v>gastos_produccion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>
        <v>-4207865.3958000001</v>
      </c>
      <c r="T108">
        <v>1</v>
      </c>
      <c r="U108" t="str">
        <v>APERTURADO POR EMPRESA</v>
      </c>
      <c r="V108" t="str">
        <v>DISPOSICION FINAL DE R. SOLIDOS</v>
      </c>
    </row>
    <row r="109" spans="1:22" x14ac:dyDescent="0.3">
      <c r="A109" vm="1">
        <v>46081</v>
      </c>
      <c r="B109" t="str">
        <v>WORMS-RRHH</v>
      </c>
      <c r="C109" t="str">
        <v>TISCORNIA FERNANDO</v>
      </c>
      <c r="D109">
        <v>-4207865.3958000001</v>
      </c>
      <c r="E109" t="str">
        <v>DIRECTOR</v>
      </c>
      <c r="F109">
        <v>1</v>
      </c>
      <c r="G109">
        <v>4207865.3958219513</v>
      </c>
      <c r="H109" t="str">
        <v>#RRHH</v>
      </c>
      <c r="I109" t="str">
        <v>PERSONAL</v>
      </c>
      <c r="J109" t="str">
        <v>OPEX</v>
      </c>
      <c r="K109">
        <v>0</v>
      </c>
      <c r="L109">
        <v>0</v>
      </c>
      <c r="M109">
        <v>0</v>
      </c>
      <c r="N109" t="str">
        <v>CC16</v>
      </c>
      <c r="O109" t="str">
        <v>gastos_produccion</v>
      </c>
      <c r="P109">
        <v>10</v>
      </c>
      <c r="Q109" t="str">
        <v>BACHAS, CEREAL Y POLVILLO, COMPOST Y FERTILIZANTES, DISPOSICION FINAL DE R. LIQUIDOS, DISPOSICION FINAL DE R. SOLIDOS, EXPORTACION, NFU, PILETAS, REACTORES, TIERRAS FILTRANTES</v>
      </c>
      <c r="R109">
        <v>1</v>
      </c>
      <c r="S109">
        <v>-4207865.3958000001</v>
      </c>
      <c r="T109">
        <v>1</v>
      </c>
      <c r="U109" t="str">
        <v>APERTURADO POR EMPRESA</v>
      </c>
      <c r="V109" t="str">
        <v>EXPORTACION</v>
      </c>
    </row>
    <row r="110" spans="1:22" x14ac:dyDescent="0.3">
      <c r="A110" vm="1">
        <v>46081</v>
      </c>
      <c r="B110" t="str">
        <v>WORMS-RRHH</v>
      </c>
      <c r="C110" t="str">
        <v>TISCORNIA FERNANDO</v>
      </c>
      <c r="D110">
        <v>-4207865.3958000001</v>
      </c>
      <c r="E110" t="str">
        <v>DIRECTOR</v>
      </c>
      <c r="F110">
        <v>1</v>
      </c>
      <c r="G110">
        <v>4207865.3958219513</v>
      </c>
      <c r="H110" t="str">
        <v>#RRHH</v>
      </c>
      <c r="I110" t="str">
        <v>PERSONAL</v>
      </c>
      <c r="J110" t="str">
        <v>OPEX</v>
      </c>
      <c r="K110">
        <v>0</v>
      </c>
      <c r="L110">
        <v>0</v>
      </c>
      <c r="M110">
        <v>0</v>
      </c>
      <c r="N110" t="str">
        <v>CC16</v>
      </c>
      <c r="O110" t="str">
        <v>gastos_produccion</v>
      </c>
      <c r="P110">
        <v>10</v>
      </c>
      <c r="Q110" t="str">
        <v>BACHAS, CEREAL Y POLVILLO, COMPOST Y FERTILIZANTES, DISPOSICION FINAL DE R. LIQUIDOS, DISPOSICION FINAL DE R. SOLIDOS, EXPORTACION, NFU, PILETAS, REACTORES, TIERRAS FILTRANTES</v>
      </c>
      <c r="R110">
        <v>1</v>
      </c>
      <c r="S110">
        <v>-4207865.3958000001</v>
      </c>
      <c r="T110">
        <v>1</v>
      </c>
      <c r="U110" t="str">
        <v>APERTURADO POR EMPRESA</v>
      </c>
      <c r="V110" t="str">
        <v>NFU</v>
      </c>
    </row>
    <row r="111" spans="1:22" x14ac:dyDescent="0.3">
      <c r="A111" vm="1">
        <v>46081</v>
      </c>
      <c r="B111" t="str">
        <v>WORMS-RRHH</v>
      </c>
      <c r="C111" t="str">
        <v>TISCORNIA FERNANDO</v>
      </c>
      <c r="D111">
        <v>-4207865.3958000001</v>
      </c>
      <c r="E111" t="str">
        <v>DIRECTOR</v>
      </c>
      <c r="F111">
        <v>1</v>
      </c>
      <c r="G111">
        <v>4207865.3958219513</v>
      </c>
      <c r="H111" t="str">
        <v>#RRHH</v>
      </c>
      <c r="I111" t="str">
        <v>PERSONAL</v>
      </c>
      <c r="J111" t="str">
        <v>OPEX</v>
      </c>
      <c r="K111">
        <v>0</v>
      </c>
      <c r="L111">
        <v>0</v>
      </c>
      <c r="M111">
        <v>0</v>
      </c>
      <c r="N111" t="str">
        <v>CC16</v>
      </c>
      <c r="O111" t="str">
        <v>gastos_produccion</v>
      </c>
      <c r="P111">
        <v>10</v>
      </c>
      <c r="Q111" t="str">
        <v>BACHAS, CEREAL Y POLVILLO, COMPOST Y FERTILIZANTES, DISPOSICION FINAL DE R. LIQUIDOS, DISPOSICION FINAL DE R. SOLIDOS, EXPORTACION, NFU, PILETAS, REACTORES, TIERRAS FILTRANTES</v>
      </c>
      <c r="R111">
        <v>1</v>
      </c>
      <c r="S111">
        <v>-4207865.3958000001</v>
      </c>
      <c r="T111">
        <v>1</v>
      </c>
      <c r="U111" t="str">
        <v>APERTURADO POR EMPRESA</v>
      </c>
      <c r="V111" t="str">
        <v>PILETAS</v>
      </c>
    </row>
    <row r="112" spans="1:22" x14ac:dyDescent="0.3">
      <c r="A112" vm="1">
        <v>46081</v>
      </c>
      <c r="B112" t="str">
        <v>WORMS-RRHH</v>
      </c>
      <c r="C112" t="str">
        <v>TISCORNIA FERNANDO</v>
      </c>
      <c r="D112">
        <v>-4207865.3958000001</v>
      </c>
      <c r="E112" t="str">
        <v>DIRECTOR</v>
      </c>
      <c r="F112">
        <v>1</v>
      </c>
      <c r="G112">
        <v>4207865.3958219513</v>
      </c>
      <c r="H112" t="str">
        <v>#RRHH</v>
      </c>
      <c r="I112" t="str">
        <v>PERSONAL</v>
      </c>
      <c r="J112" t="str">
        <v>OPEX</v>
      </c>
      <c r="K112">
        <v>0</v>
      </c>
      <c r="L112">
        <v>0</v>
      </c>
      <c r="M112">
        <v>0</v>
      </c>
      <c r="N112" t="str">
        <v>CC16</v>
      </c>
      <c r="O112" t="str">
        <v>gastos_produccion</v>
      </c>
      <c r="P112">
        <v>10</v>
      </c>
      <c r="Q112" t="str">
        <v>BACHAS, CEREAL Y POLVILLO, COMPOST Y FERTILIZANTES, DISPOSICION FINAL DE R. LIQUIDOS, DISPOSICION FINAL DE R. SOLIDOS, EXPORTACION, NFU, PILETAS, REACTORES, TIERRAS FILTRANTES</v>
      </c>
      <c r="R112">
        <v>1</v>
      </c>
      <c r="S112">
        <v>-4207865.3958000001</v>
      </c>
      <c r="T112">
        <v>1</v>
      </c>
      <c r="U112" t="str">
        <v>APERTURADO POR EMPRESA</v>
      </c>
      <c r="V112" t="str">
        <v>REACTORES</v>
      </c>
    </row>
    <row r="113" spans="1:22" x14ac:dyDescent="0.3">
      <c r="A113" vm="1">
        <v>46081</v>
      </c>
      <c r="B113" t="str">
        <v>WORMS-RRHH</v>
      </c>
      <c r="C113" t="str">
        <v>TISCORNIA FERNANDO</v>
      </c>
      <c r="D113">
        <v>-4207865.3958000001</v>
      </c>
      <c r="E113" t="str">
        <v>DIRECTOR</v>
      </c>
      <c r="F113">
        <v>1</v>
      </c>
      <c r="G113">
        <v>4207865.3958219513</v>
      </c>
      <c r="H113" t="str">
        <v>#RRHH</v>
      </c>
      <c r="I113" t="str">
        <v>PERSONAL</v>
      </c>
      <c r="J113" t="str">
        <v>OPEX</v>
      </c>
      <c r="K113">
        <v>0</v>
      </c>
      <c r="L113">
        <v>0</v>
      </c>
      <c r="M113">
        <v>0</v>
      </c>
      <c r="N113" t="str">
        <v>CC16</v>
      </c>
      <c r="O113" t="str">
        <v>gastos_produccion</v>
      </c>
      <c r="P113">
        <v>10</v>
      </c>
      <c r="Q113" t="str">
        <v>BACHAS, CEREAL Y POLVILLO, COMPOST Y FERTILIZANTES, DISPOSICION FINAL DE R. LIQUIDOS, DISPOSICION FINAL DE R. SOLIDOS, EXPORTACION, NFU, PILETAS, REACTORES, TIERRAS FILTRANTES</v>
      </c>
      <c r="R113">
        <v>1</v>
      </c>
      <c r="S113">
        <v>-4207865.3958000001</v>
      </c>
      <c r="T113">
        <v>1</v>
      </c>
      <c r="U113" t="str">
        <v>APERTURADO POR EMPRESA</v>
      </c>
      <c r="V113" t="str">
        <v>TIERRAS FILTRANTES</v>
      </c>
    </row>
    <row r="114" spans="1:22" x14ac:dyDescent="0.3">
      <c r="A114" vm="1">
        <v>46081</v>
      </c>
      <c r="B114" t="str">
        <v>WORMS-RRHH</v>
      </c>
      <c r="C114" t="str">
        <v>LUQUE, ADRIAN</v>
      </c>
      <c r="D114">
        <v>-4107684.4304</v>
      </c>
      <c r="E114" t="str">
        <v>TALLER MECANICO</v>
      </c>
      <c r="F114">
        <v>1</v>
      </c>
      <c r="G114">
        <v>4107684.4303797474</v>
      </c>
      <c r="H114" t="str">
        <v>#RRHH</v>
      </c>
      <c r="I114" t="str">
        <v>PERSONAL</v>
      </c>
      <c r="J114" t="str">
        <v>OPEX</v>
      </c>
      <c r="K114">
        <v>0</v>
      </c>
      <c r="L114">
        <v>0</v>
      </c>
      <c r="M114">
        <v>0</v>
      </c>
      <c r="N114" t="str">
        <v>CC23</v>
      </c>
      <c r="O114" t="str">
        <v>gastos_produccion</v>
      </c>
      <c r="P114">
        <v>10</v>
      </c>
      <c r="Q114" t="str">
        <v>BACHAS, CEREAL Y POLVILLO, COMPOST Y FERTILIZANTES, DISPOSICION FINAL DE R. LIQUIDOS, DISPOSICION FINAL DE R. SOLIDOS, EXPORTACION, NFU, PILETAS, REACTORES, TIERRAS FILTRANTES</v>
      </c>
      <c r="R114">
        <v>1</v>
      </c>
      <c r="S114">
        <v>-4107684.4304</v>
      </c>
      <c r="T114">
        <v>1</v>
      </c>
      <c r="U114" t="str">
        <v>APERTURADO POR EMPRESA</v>
      </c>
      <c r="V114" t="str">
        <v>BACHAS</v>
      </c>
    </row>
    <row r="115" spans="1:22" x14ac:dyDescent="0.3">
      <c r="A115" vm="1">
        <v>46081</v>
      </c>
      <c r="B115" t="str">
        <v>WORMS-RRHH</v>
      </c>
      <c r="C115" t="str">
        <v>LUQUE, ADRIAN</v>
      </c>
      <c r="D115">
        <v>-4107684.4304</v>
      </c>
      <c r="E115" t="str">
        <v>TALLER MECANICO</v>
      </c>
      <c r="F115">
        <v>1</v>
      </c>
      <c r="G115">
        <v>4107684.4303797474</v>
      </c>
      <c r="H115" t="str">
        <v>#RRHH</v>
      </c>
      <c r="I115" t="str">
        <v>PERSONAL</v>
      </c>
      <c r="J115" t="str">
        <v>OPEX</v>
      </c>
      <c r="K115">
        <v>0</v>
      </c>
      <c r="L115">
        <v>0</v>
      </c>
      <c r="M115">
        <v>0</v>
      </c>
      <c r="N115" t="str">
        <v>CC23</v>
      </c>
      <c r="O115" t="str">
        <v>gastos_produccion</v>
      </c>
      <c r="P115">
        <v>10</v>
      </c>
      <c r="Q115" t="str">
        <v>BACHAS, CEREAL Y POLVILLO, COMPOST Y FERTILIZANTES, DISPOSICION FINAL DE R. LIQUIDOS, DISPOSICION FINAL DE R. SOLIDOS, EXPORTACION, NFU, PILETAS, REACTORES, TIERRAS FILTRANTES</v>
      </c>
      <c r="R115">
        <v>1</v>
      </c>
      <c r="S115">
        <v>-4107684.4304</v>
      </c>
      <c r="T115">
        <v>1</v>
      </c>
      <c r="U115" t="str">
        <v>APERTURADO POR EMPRESA</v>
      </c>
      <c r="V115" t="str">
        <v>CEREAL Y POLVILLO</v>
      </c>
    </row>
    <row r="116" spans="1:22" x14ac:dyDescent="0.3">
      <c r="A116" vm="1">
        <v>46081</v>
      </c>
      <c r="B116" t="str">
        <v>WORMS-RRHH</v>
      </c>
      <c r="C116" t="str">
        <v>LUQUE, ADRIAN</v>
      </c>
      <c r="D116">
        <v>-4107684.4304</v>
      </c>
      <c r="E116" t="str">
        <v>TALLER MECANICO</v>
      </c>
      <c r="F116">
        <v>1</v>
      </c>
      <c r="G116">
        <v>4107684.4303797474</v>
      </c>
      <c r="H116" t="str">
        <v>#RRHH</v>
      </c>
      <c r="I116" t="str">
        <v>PERSONAL</v>
      </c>
      <c r="J116" t="str">
        <v>OPEX</v>
      </c>
      <c r="K116">
        <v>0</v>
      </c>
      <c r="L116">
        <v>0</v>
      </c>
      <c r="M116">
        <v>0</v>
      </c>
      <c r="N116" t="str">
        <v>CC23</v>
      </c>
      <c r="O116" t="str">
        <v>gastos_produccion</v>
      </c>
      <c r="P116">
        <v>10</v>
      </c>
      <c r="Q116" t="str">
        <v>BACHAS, CEREAL Y POLVILLO, COMPOST Y FERTILIZANTES, DISPOSICION FINAL DE R. LIQUIDOS, DISPOSICION FINAL DE R. SOLIDOS, EXPORTACION, NFU, PILETAS, REACTORES, TIERRAS FILTRANTES</v>
      </c>
      <c r="R116">
        <v>1</v>
      </c>
      <c r="S116">
        <v>-4107684.4304</v>
      </c>
      <c r="T116">
        <v>1</v>
      </c>
      <c r="U116" t="str">
        <v>APERTURADO POR EMPRESA</v>
      </c>
      <c r="V116" t="str">
        <v>COMPOST Y FERTILIZANTES</v>
      </c>
    </row>
    <row r="117" spans="1:22" x14ac:dyDescent="0.3">
      <c r="A117" vm="1">
        <v>46081</v>
      </c>
      <c r="B117" t="str">
        <v>WORMS-RRHH</v>
      </c>
      <c r="C117" t="str">
        <v>LUQUE, ADRIAN</v>
      </c>
      <c r="D117">
        <v>-4107684.4304</v>
      </c>
      <c r="E117" t="str">
        <v>TALLER MECANICO</v>
      </c>
      <c r="F117">
        <v>1</v>
      </c>
      <c r="G117">
        <v>4107684.4303797474</v>
      </c>
      <c r="H117" t="str">
        <v>#RRHH</v>
      </c>
      <c r="I117" t="str">
        <v>PERSONAL</v>
      </c>
      <c r="J117" t="str">
        <v>OPEX</v>
      </c>
      <c r="K117">
        <v>0</v>
      </c>
      <c r="L117">
        <v>0</v>
      </c>
      <c r="M117">
        <v>0</v>
      </c>
      <c r="N117" t="str">
        <v>CC23</v>
      </c>
      <c r="O117" t="str">
        <v>gastos_produccion</v>
      </c>
      <c r="P117">
        <v>10</v>
      </c>
      <c r="Q117" t="str">
        <v>BACHAS, CEREAL Y POLVILLO, COMPOST Y FERTILIZANTES, DISPOSICION FINAL DE R. LIQUIDOS, DISPOSICION FINAL DE R. SOLIDOS, EXPORTACION, NFU, PILETAS, REACTORES, TIERRAS FILTRANTES</v>
      </c>
      <c r="R117">
        <v>1</v>
      </c>
      <c r="S117">
        <v>-4107684.4304</v>
      </c>
      <c r="T117">
        <v>1</v>
      </c>
      <c r="U117" t="str">
        <v>APERTURADO POR EMPRESA</v>
      </c>
      <c r="V117" t="str">
        <v>DISPOSICION FINAL DE R. LIQUIDOS</v>
      </c>
    </row>
    <row r="118" spans="1:22" x14ac:dyDescent="0.3">
      <c r="A118" vm="1">
        <v>46081</v>
      </c>
      <c r="B118" t="str">
        <v>WORMS-RRHH</v>
      </c>
      <c r="C118" t="str">
        <v>LUQUE, ADRIAN</v>
      </c>
      <c r="D118">
        <v>-4107684.4304</v>
      </c>
      <c r="E118" t="str">
        <v>TALLER MECANICO</v>
      </c>
      <c r="F118">
        <v>1</v>
      </c>
      <c r="G118">
        <v>4107684.4303797474</v>
      </c>
      <c r="H118" t="str">
        <v>#RRHH</v>
      </c>
      <c r="I118" t="str">
        <v>PERSONAL</v>
      </c>
      <c r="J118" t="str">
        <v>OPEX</v>
      </c>
      <c r="K118">
        <v>0</v>
      </c>
      <c r="L118">
        <v>0</v>
      </c>
      <c r="M118">
        <v>0</v>
      </c>
      <c r="N118" t="str">
        <v>CC23</v>
      </c>
      <c r="O118" t="str">
        <v>gastos_produccion</v>
      </c>
      <c r="P118">
        <v>10</v>
      </c>
      <c r="Q118" t="str">
        <v>BACHAS, CEREAL Y POLVILLO, COMPOST Y FERTILIZANTES, DISPOSICION FINAL DE R. LIQUIDOS, DISPOSICION FINAL DE R. SOLIDOS, EXPORTACION, NFU, PILETAS, REACTORES, TIERRAS FILTRANTES</v>
      </c>
      <c r="R118">
        <v>1</v>
      </c>
      <c r="S118">
        <v>-4107684.4304</v>
      </c>
      <c r="T118">
        <v>1</v>
      </c>
      <c r="U118" t="str">
        <v>APERTURADO POR EMPRESA</v>
      </c>
      <c r="V118" t="str">
        <v>DISPOSICION FINAL DE R. SOLIDOS</v>
      </c>
    </row>
    <row r="119" spans="1:22" x14ac:dyDescent="0.3">
      <c r="A119" vm="1">
        <v>46081</v>
      </c>
      <c r="B119" t="str">
        <v>WORMS-RRHH</v>
      </c>
      <c r="C119" t="str">
        <v>LUQUE, ADRIAN</v>
      </c>
      <c r="D119">
        <v>-4107684.4304</v>
      </c>
      <c r="E119" t="str">
        <v>TALLER MECANICO</v>
      </c>
      <c r="F119">
        <v>1</v>
      </c>
      <c r="G119">
        <v>4107684.4303797474</v>
      </c>
      <c r="H119" t="str">
        <v>#RRHH</v>
      </c>
      <c r="I119" t="str">
        <v>PERSONAL</v>
      </c>
      <c r="J119" t="str">
        <v>OPEX</v>
      </c>
      <c r="K119">
        <v>0</v>
      </c>
      <c r="L119">
        <v>0</v>
      </c>
      <c r="M119">
        <v>0</v>
      </c>
      <c r="N119" t="str">
        <v>CC23</v>
      </c>
      <c r="O119" t="str">
        <v>gastos_produccion</v>
      </c>
      <c r="P119">
        <v>10</v>
      </c>
      <c r="Q119" t="str">
        <v>BACHAS, CEREAL Y POLVILLO, COMPOST Y FERTILIZANTES, DISPOSICION FINAL DE R. LIQUIDOS, DISPOSICION FINAL DE R. SOLIDOS, EXPORTACION, NFU, PILETAS, REACTORES, TIERRAS FILTRANTES</v>
      </c>
      <c r="R119">
        <v>1</v>
      </c>
      <c r="S119">
        <v>-4107684.4304</v>
      </c>
      <c r="T119">
        <v>1</v>
      </c>
      <c r="U119" t="str">
        <v>APERTURADO POR EMPRESA</v>
      </c>
      <c r="V119" t="str">
        <v>EXPORTACION</v>
      </c>
    </row>
    <row r="120" spans="1:22" x14ac:dyDescent="0.3">
      <c r="A120" vm="1">
        <v>46081</v>
      </c>
      <c r="B120" t="str">
        <v>WORMS-RRHH</v>
      </c>
      <c r="C120" t="str">
        <v>LUQUE, ADRIAN</v>
      </c>
      <c r="D120">
        <v>-4107684.4304</v>
      </c>
      <c r="E120" t="str">
        <v>TALLER MECANICO</v>
      </c>
      <c r="F120">
        <v>1</v>
      </c>
      <c r="G120">
        <v>4107684.4303797474</v>
      </c>
      <c r="H120" t="str">
        <v>#RRHH</v>
      </c>
      <c r="I120" t="str">
        <v>PERSONAL</v>
      </c>
      <c r="J120" t="str">
        <v>OPEX</v>
      </c>
      <c r="K120">
        <v>0</v>
      </c>
      <c r="L120">
        <v>0</v>
      </c>
      <c r="M120">
        <v>0</v>
      </c>
      <c r="N120" t="str">
        <v>CC23</v>
      </c>
      <c r="O120" t="str">
        <v>gastos_produccion</v>
      </c>
      <c r="P120">
        <v>10</v>
      </c>
      <c r="Q120" t="str">
        <v>BACHAS, CEREAL Y POLVILLO, COMPOST Y FERTILIZANTES, DISPOSICION FINAL DE R. LIQUIDOS, DISPOSICION FINAL DE R. SOLIDOS, EXPORTACION, NFU, PILETAS, REACTORES, TIERRAS FILTRANTES</v>
      </c>
      <c r="R120">
        <v>1</v>
      </c>
      <c r="S120">
        <v>-4107684.4304</v>
      </c>
      <c r="T120">
        <v>1</v>
      </c>
      <c r="U120" t="str">
        <v>APERTURADO POR EMPRESA</v>
      </c>
      <c r="V120" t="str">
        <v>NFU</v>
      </c>
    </row>
    <row r="121" spans="1:22" x14ac:dyDescent="0.3">
      <c r="A121" vm="1">
        <v>46081</v>
      </c>
      <c r="B121" t="str">
        <v>WORMS-RRHH</v>
      </c>
      <c r="C121" t="str">
        <v>LUQUE, ADRIAN</v>
      </c>
      <c r="D121">
        <v>-4107684.4304</v>
      </c>
      <c r="E121" t="str">
        <v>TALLER MECANICO</v>
      </c>
      <c r="F121">
        <v>1</v>
      </c>
      <c r="G121">
        <v>4107684.4303797474</v>
      </c>
      <c r="H121" t="str">
        <v>#RRHH</v>
      </c>
      <c r="I121" t="str">
        <v>PERSONAL</v>
      </c>
      <c r="J121" t="str">
        <v>OPEX</v>
      </c>
      <c r="K121">
        <v>0</v>
      </c>
      <c r="L121">
        <v>0</v>
      </c>
      <c r="M121">
        <v>0</v>
      </c>
      <c r="N121" t="str">
        <v>CC23</v>
      </c>
      <c r="O121" t="str">
        <v>gastos_produccion</v>
      </c>
      <c r="P121">
        <v>10</v>
      </c>
      <c r="Q121" t="str">
        <v>BACHAS, CEREAL Y POLVILLO, COMPOST Y FERTILIZANTES, DISPOSICION FINAL DE R. LIQUIDOS, DISPOSICION FINAL DE R. SOLIDOS, EXPORTACION, NFU, PILETAS, REACTORES, TIERRAS FILTRANTES</v>
      </c>
      <c r="R121">
        <v>1</v>
      </c>
      <c r="S121">
        <v>-4107684.4304</v>
      </c>
      <c r="T121">
        <v>1</v>
      </c>
      <c r="U121" t="str">
        <v>APERTURADO POR EMPRESA</v>
      </c>
      <c r="V121" t="str">
        <v>PILETAS</v>
      </c>
    </row>
    <row r="122" spans="1:22" x14ac:dyDescent="0.3">
      <c r="A122" vm="1">
        <v>46081</v>
      </c>
      <c r="B122" t="str">
        <v>WORMS-RRHH</v>
      </c>
      <c r="C122" t="str">
        <v>LUQUE, ADRIAN</v>
      </c>
      <c r="D122">
        <v>-4107684.4304</v>
      </c>
      <c r="E122" t="str">
        <v>TALLER MECANICO</v>
      </c>
      <c r="F122">
        <v>1</v>
      </c>
      <c r="G122">
        <v>4107684.4303797474</v>
      </c>
      <c r="H122" t="str">
        <v>#RRHH</v>
      </c>
      <c r="I122" t="str">
        <v>PERSONAL</v>
      </c>
      <c r="J122" t="str">
        <v>OPEX</v>
      </c>
      <c r="K122">
        <v>0</v>
      </c>
      <c r="L122">
        <v>0</v>
      </c>
      <c r="M122">
        <v>0</v>
      </c>
      <c r="N122" t="str">
        <v>CC23</v>
      </c>
      <c r="O122" t="str">
        <v>gastos_produccion</v>
      </c>
      <c r="P122">
        <v>10</v>
      </c>
      <c r="Q122" t="str">
        <v>BACHAS, CEREAL Y POLVILLO, COMPOST Y FERTILIZANTES, DISPOSICION FINAL DE R. LIQUIDOS, DISPOSICION FINAL DE R. SOLIDOS, EXPORTACION, NFU, PILETAS, REACTORES, TIERRAS FILTRANTES</v>
      </c>
      <c r="R122">
        <v>1</v>
      </c>
      <c r="S122">
        <v>-4107684.4304</v>
      </c>
      <c r="T122">
        <v>1</v>
      </c>
      <c r="U122" t="str">
        <v>APERTURADO POR EMPRESA</v>
      </c>
      <c r="V122" t="str">
        <v>REACTORES</v>
      </c>
    </row>
    <row r="123" spans="1:22" x14ac:dyDescent="0.3">
      <c r="A123" vm="1">
        <v>46081</v>
      </c>
      <c r="B123" t="str">
        <v>WORMS-RRHH</v>
      </c>
      <c r="C123" t="str">
        <v>LUQUE, ADRIAN</v>
      </c>
      <c r="D123">
        <v>-4107684.4304</v>
      </c>
      <c r="E123" t="str">
        <v>TALLER MECANICO</v>
      </c>
      <c r="F123">
        <v>1</v>
      </c>
      <c r="G123">
        <v>4107684.4303797474</v>
      </c>
      <c r="H123" t="str">
        <v>#RRHH</v>
      </c>
      <c r="I123" t="str">
        <v>PERSONAL</v>
      </c>
      <c r="J123" t="str">
        <v>OPEX</v>
      </c>
      <c r="K123">
        <v>0</v>
      </c>
      <c r="L123">
        <v>0</v>
      </c>
      <c r="M123">
        <v>0</v>
      </c>
      <c r="N123" t="str">
        <v>CC23</v>
      </c>
      <c r="O123" t="str">
        <v>gastos_produccion</v>
      </c>
      <c r="P123">
        <v>10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>
        <v>-4107684.4304</v>
      </c>
      <c r="T123">
        <v>1</v>
      </c>
      <c r="U123" t="str">
        <v>APERTURADO POR EMPRESA</v>
      </c>
      <c r="V123" t="str">
        <v>TIERRAS FILTRANTES</v>
      </c>
    </row>
    <row r="124" spans="1:22" x14ac:dyDescent="0.3">
      <c r="A124" vm="8">
        <v>46072</v>
      </c>
      <c r="B124" t="str">
        <v>Bordon, Carlos Roberto</v>
      </c>
      <c r="C124" t="str">
        <v>FA-C 00004-00000002</v>
      </c>
      <c r="D124">
        <v>-4000000</v>
      </c>
      <c r="E124" t="str">
        <v>INVERSION
trabajo varios</v>
      </c>
      <c r="F124">
        <v>1</v>
      </c>
      <c r="G124">
        <v>4000000</v>
      </c>
      <c r="H124" t="str">
        <v xml:space="preserve">UN </v>
      </c>
      <c r="I124" t="str">
        <v>INVERSION</v>
      </c>
      <c r="J124" t="str">
        <v>CAPEX</v>
      </c>
      <c r="K124" t="str">
        <v>VARIABLE</v>
      </c>
      <c r="L124" t="str">
        <v>INDIRECTO</v>
      </c>
      <c r="M124">
        <v>0</v>
      </c>
      <c r="N124" t="str">
        <v>CC6</v>
      </c>
      <c r="O124" t="str">
        <v>gastos_rrhh</v>
      </c>
      <c r="P124">
        <v>1</v>
      </c>
      <c r="Q124" t="str">
        <v>BACHAS</v>
      </c>
      <c r="R124">
        <v>1</v>
      </c>
      <c r="S124">
        <v>-4000000</v>
      </c>
      <c r="T124">
        <v>1</v>
      </c>
      <c r="U124" t="str">
        <v>APERTURADO POR EMPRESA</v>
      </c>
      <c r="V124" t="str">
        <v>BACHAS</v>
      </c>
    </row>
    <row r="125" spans="1:22" x14ac:dyDescent="0.3">
      <c r="A125" vm="1">
        <v>46081</v>
      </c>
      <c r="B125" t="str">
        <v>WORMS-RRHH</v>
      </c>
      <c r="C125" t="str">
        <v>HONORES ANDRES</v>
      </c>
      <c r="D125">
        <v>-3780940.6891000001</v>
      </c>
      <c r="E125" t="str">
        <v>REACTOR</v>
      </c>
      <c r="F125">
        <v>1</v>
      </c>
      <c r="G125">
        <v>3780940.6890735906</v>
      </c>
      <c r="H125" t="str">
        <v>#RRHH</v>
      </c>
      <c r="I125" t="str">
        <v>PERSONAL</v>
      </c>
      <c r="J125" t="str">
        <v>OPEX</v>
      </c>
      <c r="K125">
        <v>0</v>
      </c>
      <c r="L125">
        <v>0</v>
      </c>
      <c r="M125">
        <v>0</v>
      </c>
      <c r="N125" t="str">
        <v>CC15</v>
      </c>
      <c r="O125" t="str">
        <v>gastos_rrhh</v>
      </c>
      <c r="P125">
        <v>10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>
        <v>-3780940.6891000001</v>
      </c>
      <c r="T125">
        <v>1</v>
      </c>
      <c r="U125" t="str">
        <v>APERTURADO POR EMPRESA</v>
      </c>
      <c r="V125" t="str">
        <v>BACHAS</v>
      </c>
    </row>
    <row r="126" spans="1:22" x14ac:dyDescent="0.3">
      <c r="A126" vm="1">
        <v>46081</v>
      </c>
      <c r="B126" t="str">
        <v>WORMS-RRHH</v>
      </c>
      <c r="C126" t="str">
        <v>HONORES ANDRES</v>
      </c>
      <c r="D126">
        <v>-3780940.6891000001</v>
      </c>
      <c r="E126" t="str">
        <v>REACTOR</v>
      </c>
      <c r="F126">
        <v>1</v>
      </c>
      <c r="G126">
        <v>3780940.6890735906</v>
      </c>
      <c r="H126" t="str">
        <v>#RRHH</v>
      </c>
      <c r="I126" t="str">
        <v>PERSONAL</v>
      </c>
      <c r="J126" t="str">
        <v>OPEX</v>
      </c>
      <c r="K126">
        <v>0</v>
      </c>
      <c r="L126">
        <v>0</v>
      </c>
      <c r="M126">
        <v>0</v>
      </c>
      <c r="N126" t="str">
        <v>CC15</v>
      </c>
      <c r="O126" t="str">
        <v>gastos_rrhh</v>
      </c>
      <c r="P126">
        <v>10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>
        <v>-3780940.6891000001</v>
      </c>
      <c r="T126">
        <v>1</v>
      </c>
      <c r="U126" t="str">
        <v>APERTURADO POR EMPRESA</v>
      </c>
      <c r="V126" t="str">
        <v>CEREAL Y POLVILLO</v>
      </c>
    </row>
    <row r="127" spans="1:22" x14ac:dyDescent="0.3">
      <c r="A127" vm="1">
        <v>46081</v>
      </c>
      <c r="B127" t="str">
        <v>WORMS-RRHH</v>
      </c>
      <c r="C127" t="str">
        <v>HONORES ANDRES</v>
      </c>
      <c r="D127">
        <v>-3780940.6891000001</v>
      </c>
      <c r="E127" t="str">
        <v>REACTOR</v>
      </c>
      <c r="F127">
        <v>1</v>
      </c>
      <c r="G127">
        <v>3780940.6890735906</v>
      </c>
      <c r="H127" t="str">
        <v>#RRHH</v>
      </c>
      <c r="I127" t="str">
        <v>PERSONAL</v>
      </c>
      <c r="J127" t="str">
        <v>OPEX</v>
      </c>
      <c r="K127">
        <v>0</v>
      </c>
      <c r="L127">
        <v>0</v>
      </c>
      <c r="M127">
        <v>0</v>
      </c>
      <c r="N127" t="str">
        <v>CC15</v>
      </c>
      <c r="O127" t="str">
        <v>gastos_rrhh</v>
      </c>
      <c r="P127">
        <v>10</v>
      </c>
      <c r="Q127" t="str">
        <v>BACHAS, CEREAL Y POLVILLO, COMPOST Y FERTILIZANTES, DISPOSICION FINAL DE R. LIQUIDOS, DISPOSICION FINAL DE R. SOLIDOS, EXPORTACION, NFU, PILETAS, REACTORES, TIERRAS FILTRANTES</v>
      </c>
      <c r="R127">
        <v>1</v>
      </c>
      <c r="S127">
        <v>-3780940.6891000001</v>
      </c>
      <c r="T127">
        <v>1</v>
      </c>
      <c r="U127" t="str">
        <v>APERTURADO POR EMPRESA</v>
      </c>
      <c r="V127" t="str">
        <v>COMPOST Y FERTILIZANTES</v>
      </c>
    </row>
    <row r="128" spans="1:22" x14ac:dyDescent="0.3">
      <c r="A128" vm="1">
        <v>46081</v>
      </c>
      <c r="B128" t="str">
        <v>WORMS-RRHH</v>
      </c>
      <c r="C128" t="str">
        <v>HONORES ANDRES</v>
      </c>
      <c r="D128">
        <v>-3780940.6891000001</v>
      </c>
      <c r="E128" t="str">
        <v>REACTOR</v>
      </c>
      <c r="F128">
        <v>1</v>
      </c>
      <c r="G128">
        <v>3780940.6890735906</v>
      </c>
      <c r="H128" t="str">
        <v>#RRHH</v>
      </c>
      <c r="I128" t="str">
        <v>PERSONAL</v>
      </c>
      <c r="J128" t="str">
        <v>OPEX</v>
      </c>
      <c r="K128">
        <v>0</v>
      </c>
      <c r="L128">
        <v>0</v>
      </c>
      <c r="M128">
        <v>0</v>
      </c>
      <c r="N128" t="str">
        <v>CC15</v>
      </c>
      <c r="O128" t="str">
        <v>gastos_rrhh</v>
      </c>
      <c r="P128">
        <v>10</v>
      </c>
      <c r="Q128" t="str">
        <v>BACHAS, CEREAL Y POLVILLO, COMPOST Y FERTILIZANTES, DISPOSICION FINAL DE R. LIQUIDOS, DISPOSICION FINAL DE R. SOLIDOS, EXPORTACION, NFU, PILETAS, REACTORES, TIERRAS FILTRANTES</v>
      </c>
      <c r="R128">
        <v>1</v>
      </c>
      <c r="S128">
        <v>-3780940.6891000001</v>
      </c>
      <c r="T128">
        <v>1</v>
      </c>
      <c r="U128" t="str">
        <v>APERTURADO POR EMPRESA</v>
      </c>
      <c r="V128" t="str">
        <v>DISPOSICION FINAL DE R. LIQUIDOS</v>
      </c>
    </row>
    <row r="129" spans="1:22" x14ac:dyDescent="0.3">
      <c r="A129" vm="1">
        <v>46081</v>
      </c>
      <c r="B129" t="str">
        <v>WORMS-RRHH</v>
      </c>
      <c r="C129" t="str">
        <v>HONORES ANDRES</v>
      </c>
      <c r="D129">
        <v>-3780940.6891000001</v>
      </c>
      <c r="E129" t="str">
        <v>REACTOR</v>
      </c>
      <c r="F129">
        <v>1</v>
      </c>
      <c r="G129">
        <v>3780940.6890735906</v>
      </c>
      <c r="H129" t="str">
        <v>#RRHH</v>
      </c>
      <c r="I129" t="str">
        <v>PERSONAL</v>
      </c>
      <c r="J129" t="str">
        <v>OPEX</v>
      </c>
      <c r="K129">
        <v>0</v>
      </c>
      <c r="L129">
        <v>0</v>
      </c>
      <c r="M129">
        <v>0</v>
      </c>
      <c r="N129" t="str">
        <v>CC15</v>
      </c>
      <c r="O129" t="str">
        <v>gastos_rrhh</v>
      </c>
      <c r="P129">
        <v>10</v>
      </c>
      <c r="Q129" t="str">
        <v>BACHAS, CEREAL Y POLVILLO, COMPOST Y FERTILIZANTES, DISPOSICION FINAL DE R. LIQUIDOS, DISPOSICION FINAL DE R. SOLIDOS, EXPORTACION, NFU, PILETAS, REACTORES, TIERRAS FILTRANTES</v>
      </c>
      <c r="R129">
        <v>1</v>
      </c>
      <c r="S129">
        <v>-3780940.6891000001</v>
      </c>
      <c r="T129">
        <v>1</v>
      </c>
      <c r="U129" t="str">
        <v>APERTURADO POR EMPRESA</v>
      </c>
      <c r="V129" t="str">
        <v>DISPOSICION FINAL DE R. SOLIDOS</v>
      </c>
    </row>
    <row r="130" spans="1:22" x14ac:dyDescent="0.3">
      <c r="A130" vm="1">
        <v>46081</v>
      </c>
      <c r="B130" t="str">
        <v>WORMS-RRHH</v>
      </c>
      <c r="C130" t="str">
        <v>HONORES ANDRES</v>
      </c>
      <c r="D130">
        <v>-3780940.6891000001</v>
      </c>
      <c r="E130" t="str">
        <v>REACTOR</v>
      </c>
      <c r="F130">
        <v>1</v>
      </c>
      <c r="G130">
        <v>3780940.6890735906</v>
      </c>
      <c r="H130" t="str">
        <v>#RRHH</v>
      </c>
      <c r="I130" t="str">
        <v>PERSONAL</v>
      </c>
      <c r="J130" t="str">
        <v>OPEX</v>
      </c>
      <c r="K130">
        <v>0</v>
      </c>
      <c r="L130">
        <v>0</v>
      </c>
      <c r="M130">
        <v>0</v>
      </c>
      <c r="N130" t="str">
        <v>CC15</v>
      </c>
      <c r="O130" t="str">
        <v>gastos_rrhh</v>
      </c>
      <c r="P130">
        <v>10</v>
      </c>
      <c r="Q130" t="str">
        <v>BACHAS, CEREAL Y POLVILLO, COMPOST Y FERTILIZANTES, DISPOSICION FINAL DE R. LIQUIDOS, DISPOSICION FINAL DE R. SOLIDOS, EXPORTACION, NFU, PILETAS, REACTORES, TIERRAS FILTRANTES</v>
      </c>
      <c r="R130">
        <v>1</v>
      </c>
      <c r="S130">
        <v>-3780940.6891000001</v>
      </c>
      <c r="T130">
        <v>1</v>
      </c>
      <c r="U130" t="str">
        <v>APERTURADO POR EMPRESA</v>
      </c>
      <c r="V130" t="str">
        <v>EXPORTACION</v>
      </c>
    </row>
    <row r="131" spans="1:22" x14ac:dyDescent="0.3">
      <c r="A131" vm="1">
        <v>46081</v>
      </c>
      <c r="B131" t="str">
        <v>WORMS-RRHH</v>
      </c>
      <c r="C131" t="str">
        <v>HONORES ANDRES</v>
      </c>
      <c r="D131">
        <v>-3780940.6891000001</v>
      </c>
      <c r="E131" t="str">
        <v>REACTOR</v>
      </c>
      <c r="F131">
        <v>1</v>
      </c>
      <c r="G131">
        <v>3780940.6890735906</v>
      </c>
      <c r="H131" t="str">
        <v>#RRHH</v>
      </c>
      <c r="I131" t="str">
        <v>PERSONAL</v>
      </c>
      <c r="J131" t="str">
        <v>OPEX</v>
      </c>
      <c r="K131">
        <v>0</v>
      </c>
      <c r="L131">
        <v>0</v>
      </c>
      <c r="M131">
        <v>0</v>
      </c>
      <c r="N131" t="str">
        <v>CC15</v>
      </c>
      <c r="O131" t="str">
        <v>gastos_rrhh</v>
      </c>
      <c r="P131">
        <v>10</v>
      </c>
      <c r="Q131" t="str">
        <v>BACHAS, CEREAL Y POLVILLO, COMPOST Y FERTILIZANTES, DISPOSICION FINAL DE R. LIQUIDOS, DISPOSICION FINAL DE R. SOLIDOS, EXPORTACION, NFU, PILETAS, REACTORES, TIERRAS FILTRANTES</v>
      </c>
      <c r="R131">
        <v>1</v>
      </c>
      <c r="S131">
        <v>-3780940.6891000001</v>
      </c>
      <c r="T131">
        <v>1</v>
      </c>
      <c r="U131" t="str">
        <v>APERTURADO POR EMPRESA</v>
      </c>
      <c r="V131" t="str">
        <v>NFU</v>
      </c>
    </row>
    <row r="132" spans="1:22" x14ac:dyDescent="0.3">
      <c r="A132" vm="1">
        <v>46081</v>
      </c>
      <c r="B132" t="str">
        <v>WORMS-RRHH</v>
      </c>
      <c r="C132" t="str">
        <v>HONORES ANDRES</v>
      </c>
      <c r="D132">
        <v>-3780940.6891000001</v>
      </c>
      <c r="E132" t="str">
        <v>REACTOR</v>
      </c>
      <c r="F132">
        <v>1</v>
      </c>
      <c r="G132">
        <v>3780940.6890735906</v>
      </c>
      <c r="H132" t="str">
        <v>#RRHH</v>
      </c>
      <c r="I132" t="str">
        <v>PERSONAL</v>
      </c>
      <c r="J132" t="str">
        <v>OPEX</v>
      </c>
      <c r="K132">
        <v>0</v>
      </c>
      <c r="L132">
        <v>0</v>
      </c>
      <c r="M132">
        <v>0</v>
      </c>
      <c r="N132" t="str">
        <v>CC15</v>
      </c>
      <c r="O132" t="str">
        <v>gastos_rrhh</v>
      </c>
      <c r="P132">
        <v>10</v>
      </c>
      <c r="Q132" t="str">
        <v>BACHAS, CEREAL Y POLVILLO, COMPOST Y FERTILIZANTES, DISPOSICION FINAL DE R. LIQUIDOS, DISPOSICION FINAL DE R. SOLIDOS, EXPORTACION, NFU, PILETAS, REACTORES, TIERRAS FILTRANTES</v>
      </c>
      <c r="R132">
        <v>1</v>
      </c>
      <c r="S132">
        <v>-3780940.6891000001</v>
      </c>
      <c r="T132">
        <v>1</v>
      </c>
      <c r="U132" t="str">
        <v>APERTURADO POR EMPRESA</v>
      </c>
      <c r="V132" t="str">
        <v>PILETAS</v>
      </c>
    </row>
    <row r="133" spans="1:22" x14ac:dyDescent="0.3">
      <c r="A133" vm="1">
        <v>46081</v>
      </c>
      <c r="B133" t="str">
        <v>WORMS-RRHH</v>
      </c>
      <c r="C133" t="str">
        <v>HONORES ANDRES</v>
      </c>
      <c r="D133">
        <v>-3780940.6891000001</v>
      </c>
      <c r="E133" t="str">
        <v>REACTOR</v>
      </c>
      <c r="F133">
        <v>1</v>
      </c>
      <c r="G133">
        <v>3780940.6890735906</v>
      </c>
      <c r="H133" t="str">
        <v>#RRHH</v>
      </c>
      <c r="I133" t="str">
        <v>PERSONAL</v>
      </c>
      <c r="J133" t="str">
        <v>OPEX</v>
      </c>
      <c r="K133">
        <v>0</v>
      </c>
      <c r="L133">
        <v>0</v>
      </c>
      <c r="M133">
        <v>0</v>
      </c>
      <c r="N133" t="str">
        <v>CC15</v>
      </c>
      <c r="O133" t="str">
        <v>gastos_rrhh</v>
      </c>
      <c r="P133">
        <v>10</v>
      </c>
      <c r="Q133" t="str">
        <v>BACHAS, CEREAL Y POLVILLO, COMPOST Y FERTILIZANTES, DISPOSICION FINAL DE R. LIQUIDOS, DISPOSICION FINAL DE R. SOLIDOS, EXPORTACION, NFU, PILETAS, REACTORES, TIERRAS FILTRANTES</v>
      </c>
      <c r="R133">
        <v>1</v>
      </c>
      <c r="S133">
        <v>-3780940.6891000001</v>
      </c>
      <c r="T133">
        <v>1</v>
      </c>
      <c r="U133" t="str">
        <v>APERTURADO POR EMPRESA</v>
      </c>
      <c r="V133" t="str">
        <v>REACTORES</v>
      </c>
    </row>
    <row r="134" spans="1:22" x14ac:dyDescent="0.3">
      <c r="A134" vm="1">
        <v>46081</v>
      </c>
      <c r="B134" t="str">
        <v>WORMS-RRHH</v>
      </c>
      <c r="C134" t="str">
        <v>HONORES ANDRES</v>
      </c>
      <c r="D134">
        <v>-3780940.6891000001</v>
      </c>
      <c r="E134" t="str">
        <v>REACTOR</v>
      </c>
      <c r="F134">
        <v>1</v>
      </c>
      <c r="G134">
        <v>3780940.6890735906</v>
      </c>
      <c r="H134" t="str">
        <v>#RRHH</v>
      </c>
      <c r="I134" t="str">
        <v>PERSONAL</v>
      </c>
      <c r="J134" t="str">
        <v>OPEX</v>
      </c>
      <c r="K134">
        <v>0</v>
      </c>
      <c r="L134">
        <v>0</v>
      </c>
      <c r="M134">
        <v>0</v>
      </c>
      <c r="N134" t="str">
        <v>CC15</v>
      </c>
      <c r="O134" t="str">
        <v>gastos_rrhh</v>
      </c>
      <c r="P134">
        <v>10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>
        <v>-3780940.6891000001</v>
      </c>
      <c r="T134">
        <v>1</v>
      </c>
      <c r="U134" t="str">
        <v>APERTURADO POR EMPRESA</v>
      </c>
      <c r="V134" t="str">
        <v>TIERRAS FILTRANTES</v>
      </c>
    </row>
    <row r="135" spans="1:22" x14ac:dyDescent="0.3">
      <c r="A135" vm="1">
        <v>46081</v>
      </c>
      <c r="B135" t="str">
        <v>WORMS-RRHH</v>
      </c>
      <c r="C135" t="str">
        <v>PEREZ, MATIAS ROMAN</v>
      </c>
      <c r="D135">
        <v>-3671564.7894000001</v>
      </c>
      <c r="E135" t="str">
        <v>INTENDENCIA</v>
      </c>
      <c r="F135">
        <v>1</v>
      </c>
      <c r="G135">
        <v>3671564.78941359</v>
      </c>
      <c r="H135" t="str">
        <v>#RRHH</v>
      </c>
      <c r="I135" t="str">
        <v>PERSONAL</v>
      </c>
      <c r="J135" t="str">
        <v>OPEX</v>
      </c>
      <c r="K135">
        <v>0</v>
      </c>
      <c r="L135">
        <v>0</v>
      </c>
      <c r="M135">
        <v>0</v>
      </c>
      <c r="N135" t="str">
        <v>CC27</v>
      </c>
      <c r="O135" t="str">
        <v>gastos_rrhh</v>
      </c>
      <c r="P135">
        <v>10</v>
      </c>
      <c r="Q135" t="str">
        <v>BACHAS, CEREAL Y POLVILLO, COMPOST Y FERTILIZANTES, DISPOSICION FINAL DE R. LIQUIDOS, DISPOSICION FINAL DE R. SOLIDOS, EXPORTACION, NFU, PILETAS, REACTORES, TIERRAS FILTRANTES</v>
      </c>
      <c r="R135">
        <v>1</v>
      </c>
      <c r="S135">
        <v>-3671564.7894000001</v>
      </c>
      <c r="T135">
        <v>1</v>
      </c>
      <c r="U135" t="str">
        <v>APERTURADO POR EMPRESA</v>
      </c>
      <c r="V135" t="str">
        <v>BACHAS</v>
      </c>
    </row>
    <row r="136" spans="1:22" x14ac:dyDescent="0.3">
      <c r="A136" vm="1">
        <v>46081</v>
      </c>
      <c r="B136" t="str">
        <v>WORMS-RRHH</v>
      </c>
      <c r="C136" t="str">
        <v>PEREZ, MATIAS ROMAN</v>
      </c>
      <c r="D136">
        <v>-3671564.7894000001</v>
      </c>
      <c r="E136" t="str">
        <v>INTENDENCIA</v>
      </c>
      <c r="F136">
        <v>1</v>
      </c>
      <c r="G136">
        <v>3671564.78941359</v>
      </c>
      <c r="H136" t="str">
        <v>#RRHH</v>
      </c>
      <c r="I136" t="str">
        <v>PERSONAL</v>
      </c>
      <c r="J136" t="str">
        <v>OPEX</v>
      </c>
      <c r="K136">
        <v>0</v>
      </c>
      <c r="L136">
        <v>0</v>
      </c>
      <c r="M136">
        <v>0</v>
      </c>
      <c r="N136" t="str">
        <v>CC27</v>
      </c>
      <c r="O136" t="str">
        <v>gastos_rrhh</v>
      </c>
      <c r="P136">
        <v>10</v>
      </c>
      <c r="Q136" t="str">
        <v>BACHAS, CEREAL Y POLVILLO, COMPOST Y FERTILIZANTES, DISPOSICION FINAL DE R. LIQUIDOS, DISPOSICION FINAL DE R. SOLIDOS, EXPORTACION, NFU, PILETAS, REACTORES, TIERRAS FILTRANTES</v>
      </c>
      <c r="R136">
        <v>1</v>
      </c>
      <c r="S136">
        <v>-3671564.7894000001</v>
      </c>
      <c r="T136">
        <v>1</v>
      </c>
      <c r="U136" t="str">
        <v>APERTURADO POR EMPRESA</v>
      </c>
      <c r="V136" t="str">
        <v>CEREAL Y POLVILLO</v>
      </c>
    </row>
    <row r="137" spans="1:22" x14ac:dyDescent="0.3">
      <c r="A137" vm="1">
        <v>46081</v>
      </c>
      <c r="B137" t="str">
        <v>WORMS-RRHH</v>
      </c>
      <c r="C137" t="str">
        <v>PEREZ, MATIAS ROMAN</v>
      </c>
      <c r="D137">
        <v>-3671564.7894000001</v>
      </c>
      <c r="E137" t="str">
        <v>INTENDENCIA</v>
      </c>
      <c r="F137">
        <v>1</v>
      </c>
      <c r="G137">
        <v>3671564.78941359</v>
      </c>
      <c r="H137" t="str">
        <v>#RRHH</v>
      </c>
      <c r="I137" t="str">
        <v>PERSONAL</v>
      </c>
      <c r="J137" t="str">
        <v>OPEX</v>
      </c>
      <c r="K137">
        <v>0</v>
      </c>
      <c r="L137">
        <v>0</v>
      </c>
      <c r="M137">
        <v>0</v>
      </c>
      <c r="N137" t="str">
        <v>CC27</v>
      </c>
      <c r="O137" t="str">
        <v>gastos_rrhh</v>
      </c>
      <c r="P137">
        <v>10</v>
      </c>
      <c r="Q137" t="str">
        <v>BACHAS, CEREAL Y POLVILLO, COMPOST Y FERTILIZANTES, DISPOSICION FINAL DE R. LIQUIDOS, DISPOSICION FINAL DE R. SOLIDOS, EXPORTACION, NFU, PILETAS, REACTORES, TIERRAS FILTRANTES</v>
      </c>
      <c r="R137">
        <v>1</v>
      </c>
      <c r="S137">
        <v>-3671564.7894000001</v>
      </c>
      <c r="T137">
        <v>1</v>
      </c>
      <c r="U137" t="str">
        <v>APERTURADO POR EMPRESA</v>
      </c>
      <c r="V137" t="str">
        <v>COMPOST Y FERTILIZANTES</v>
      </c>
    </row>
    <row r="138" spans="1:22" x14ac:dyDescent="0.3">
      <c r="A138" vm="1">
        <v>46081</v>
      </c>
      <c r="B138" t="str">
        <v>WORMS-RRHH</v>
      </c>
      <c r="C138" t="str">
        <v>PEREZ, MATIAS ROMAN</v>
      </c>
      <c r="D138">
        <v>-3671564.7894000001</v>
      </c>
      <c r="E138" t="str">
        <v>INTENDENCIA</v>
      </c>
      <c r="F138">
        <v>1</v>
      </c>
      <c r="G138">
        <v>3671564.78941359</v>
      </c>
      <c r="H138" t="str">
        <v>#RRHH</v>
      </c>
      <c r="I138" t="str">
        <v>PERSONAL</v>
      </c>
      <c r="J138" t="str">
        <v>OPEX</v>
      </c>
      <c r="K138">
        <v>0</v>
      </c>
      <c r="L138">
        <v>0</v>
      </c>
      <c r="M138">
        <v>0</v>
      </c>
      <c r="N138" t="str">
        <v>CC27</v>
      </c>
      <c r="O138" t="str">
        <v>gastos_rrhh</v>
      </c>
      <c r="P138">
        <v>10</v>
      </c>
      <c r="Q138" t="str">
        <v>BACHAS, CEREAL Y POLVILLO, COMPOST Y FERTILIZANTES, DISPOSICION FINAL DE R. LIQUIDOS, DISPOSICION FINAL DE R. SOLIDOS, EXPORTACION, NFU, PILETAS, REACTORES, TIERRAS FILTRANTES</v>
      </c>
      <c r="R138">
        <v>1</v>
      </c>
      <c r="S138">
        <v>-3671564.7894000001</v>
      </c>
      <c r="T138">
        <v>1</v>
      </c>
      <c r="U138" t="str">
        <v>APERTURADO POR EMPRESA</v>
      </c>
      <c r="V138" t="str">
        <v>DISPOSICION FINAL DE R. LIQUIDOS</v>
      </c>
    </row>
    <row r="139" spans="1:22" x14ac:dyDescent="0.3">
      <c r="A139" vm="1">
        <v>46081</v>
      </c>
      <c r="B139" t="str">
        <v>WORMS-RRHH</v>
      </c>
      <c r="C139" t="str">
        <v>PEREZ, MATIAS ROMAN</v>
      </c>
      <c r="D139">
        <v>-3671564.7894000001</v>
      </c>
      <c r="E139" t="str">
        <v>INTENDENCIA</v>
      </c>
      <c r="F139">
        <v>1</v>
      </c>
      <c r="G139">
        <v>3671564.78941359</v>
      </c>
      <c r="H139" t="str">
        <v>#RRHH</v>
      </c>
      <c r="I139" t="str">
        <v>PERSONAL</v>
      </c>
      <c r="J139" t="str">
        <v>OPEX</v>
      </c>
      <c r="K139">
        <v>0</v>
      </c>
      <c r="L139">
        <v>0</v>
      </c>
      <c r="M139">
        <v>0</v>
      </c>
      <c r="N139" t="str">
        <v>CC27</v>
      </c>
      <c r="O139" t="str">
        <v>gastos_rrhh</v>
      </c>
      <c r="P139">
        <v>10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>
        <v>-3671564.7894000001</v>
      </c>
      <c r="T139">
        <v>1</v>
      </c>
      <c r="U139" t="str">
        <v>APERTURADO POR EMPRESA</v>
      </c>
      <c r="V139" t="str">
        <v>DISPOSICION FINAL DE R. SOLIDOS</v>
      </c>
    </row>
    <row r="140" spans="1:22" x14ac:dyDescent="0.3">
      <c r="A140" vm="1">
        <v>46081</v>
      </c>
      <c r="B140" t="str">
        <v>WORMS-RRHH</v>
      </c>
      <c r="C140" t="str">
        <v>PEREZ, MATIAS ROMAN</v>
      </c>
      <c r="D140">
        <v>-3671564.7894000001</v>
      </c>
      <c r="E140" t="str">
        <v>INTENDENCIA</v>
      </c>
      <c r="F140">
        <v>1</v>
      </c>
      <c r="G140">
        <v>3671564.78941359</v>
      </c>
      <c r="H140" t="str">
        <v>#RRHH</v>
      </c>
      <c r="I140" t="str">
        <v>PERSONAL</v>
      </c>
      <c r="J140" t="str">
        <v>OPEX</v>
      </c>
      <c r="K140">
        <v>0</v>
      </c>
      <c r="L140">
        <v>0</v>
      </c>
      <c r="M140">
        <v>0</v>
      </c>
      <c r="N140" t="str">
        <v>CC27</v>
      </c>
      <c r="O140" t="str">
        <v>gastos_rrhh</v>
      </c>
      <c r="P140">
        <v>10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>
        <v>-3671564.7894000001</v>
      </c>
      <c r="T140">
        <v>1</v>
      </c>
      <c r="U140" t="str">
        <v>APERTURADO POR EMPRESA</v>
      </c>
      <c r="V140" t="str">
        <v>EXPORTACION</v>
      </c>
    </row>
    <row r="141" spans="1:22" x14ac:dyDescent="0.3">
      <c r="A141" vm="1">
        <v>46081</v>
      </c>
      <c r="B141" t="str">
        <v>WORMS-RRHH</v>
      </c>
      <c r="C141" t="str">
        <v>PEREZ, MATIAS ROMAN</v>
      </c>
      <c r="D141">
        <v>-3671564.7894000001</v>
      </c>
      <c r="E141" t="str">
        <v>INTENDENCIA</v>
      </c>
      <c r="F141">
        <v>1</v>
      </c>
      <c r="G141">
        <v>3671564.78941359</v>
      </c>
      <c r="H141" t="str">
        <v>#RRHH</v>
      </c>
      <c r="I141" t="str">
        <v>PERSONAL</v>
      </c>
      <c r="J141" t="str">
        <v>OPEX</v>
      </c>
      <c r="K141">
        <v>0</v>
      </c>
      <c r="L141">
        <v>0</v>
      </c>
      <c r="M141">
        <v>0</v>
      </c>
      <c r="N141" t="str">
        <v>CC27</v>
      </c>
      <c r="O141" t="str">
        <v>gastos_rrhh</v>
      </c>
      <c r="P141">
        <v>10</v>
      </c>
      <c r="Q141" t="str">
        <v>BACHAS, CEREAL Y POLVILLO, COMPOST Y FERTILIZANTES, DISPOSICION FINAL DE R. LIQUIDOS, DISPOSICION FINAL DE R. SOLIDOS, EXPORTACION, NFU, PILETAS, REACTORES, TIERRAS FILTRANTES</v>
      </c>
      <c r="R141">
        <v>1</v>
      </c>
      <c r="S141">
        <v>-3671564.7894000001</v>
      </c>
      <c r="T141">
        <v>1</v>
      </c>
      <c r="U141" t="str">
        <v>APERTURADO POR EMPRESA</v>
      </c>
      <c r="V141" t="str">
        <v>NFU</v>
      </c>
    </row>
    <row r="142" spans="1:22" x14ac:dyDescent="0.3">
      <c r="A142" vm="1">
        <v>46081</v>
      </c>
      <c r="B142" t="str">
        <v>WORMS-RRHH</v>
      </c>
      <c r="C142" t="str">
        <v>PEREZ, MATIAS ROMAN</v>
      </c>
      <c r="D142">
        <v>-3671564.7894000001</v>
      </c>
      <c r="E142" t="str">
        <v>INTENDENCIA</v>
      </c>
      <c r="F142">
        <v>1</v>
      </c>
      <c r="G142">
        <v>3671564.78941359</v>
      </c>
      <c r="H142" t="str">
        <v>#RRHH</v>
      </c>
      <c r="I142" t="str">
        <v>PERSONAL</v>
      </c>
      <c r="J142" t="str">
        <v>OPEX</v>
      </c>
      <c r="K142">
        <v>0</v>
      </c>
      <c r="L142">
        <v>0</v>
      </c>
      <c r="M142">
        <v>0</v>
      </c>
      <c r="N142" t="str">
        <v>CC27</v>
      </c>
      <c r="O142" t="str">
        <v>gastos_rrhh</v>
      </c>
      <c r="P142">
        <v>10</v>
      </c>
      <c r="Q142" t="str">
        <v>BACHAS, CEREAL Y POLVILLO, COMPOST Y FERTILIZANTES, DISPOSICION FINAL DE R. LIQUIDOS, DISPOSICION FINAL DE R. SOLIDOS, EXPORTACION, NFU, PILETAS, REACTORES, TIERRAS FILTRANTES</v>
      </c>
      <c r="R142">
        <v>1</v>
      </c>
      <c r="S142">
        <v>-3671564.7894000001</v>
      </c>
      <c r="T142">
        <v>1</v>
      </c>
      <c r="U142" t="str">
        <v>APERTURADO POR EMPRESA</v>
      </c>
      <c r="V142" t="str">
        <v>PILETAS</v>
      </c>
    </row>
    <row r="143" spans="1:22" x14ac:dyDescent="0.3">
      <c r="A143" vm="1">
        <v>46081</v>
      </c>
      <c r="B143" t="str">
        <v>WORMS-RRHH</v>
      </c>
      <c r="C143" t="str">
        <v>PEREZ, MATIAS ROMAN</v>
      </c>
      <c r="D143">
        <v>-3671564.7894000001</v>
      </c>
      <c r="E143" t="str">
        <v>INTENDENCIA</v>
      </c>
      <c r="F143">
        <v>1</v>
      </c>
      <c r="G143">
        <v>3671564.78941359</v>
      </c>
      <c r="H143" t="str">
        <v>#RRHH</v>
      </c>
      <c r="I143" t="str">
        <v>PERSONAL</v>
      </c>
      <c r="J143" t="str">
        <v>OPEX</v>
      </c>
      <c r="K143">
        <v>0</v>
      </c>
      <c r="L143">
        <v>0</v>
      </c>
      <c r="M143">
        <v>0</v>
      </c>
      <c r="N143" t="str">
        <v>CC27</v>
      </c>
      <c r="O143" t="str">
        <v>gastos_rrhh</v>
      </c>
      <c r="P143">
        <v>10</v>
      </c>
      <c r="Q143" t="str">
        <v>BACHAS, CEREAL Y POLVILLO, COMPOST Y FERTILIZANTES, DISPOSICION FINAL DE R. LIQUIDOS, DISPOSICION FINAL DE R. SOLIDOS, EXPORTACION, NFU, PILETAS, REACTORES, TIERRAS FILTRANTES</v>
      </c>
      <c r="R143">
        <v>1</v>
      </c>
      <c r="S143">
        <v>-3671564.7894000001</v>
      </c>
      <c r="T143">
        <v>1</v>
      </c>
      <c r="U143" t="str">
        <v>APERTURADO POR EMPRESA</v>
      </c>
      <c r="V143" t="str">
        <v>REACTORES</v>
      </c>
    </row>
    <row r="144" spans="1:22" x14ac:dyDescent="0.3">
      <c r="A144" vm="1">
        <v>46081</v>
      </c>
      <c r="B144" t="str">
        <v>WORMS-RRHH</v>
      </c>
      <c r="C144" t="str">
        <v>PEREZ, MATIAS ROMAN</v>
      </c>
      <c r="D144">
        <v>-3671564.7894000001</v>
      </c>
      <c r="E144" t="str">
        <v>INTENDENCIA</v>
      </c>
      <c r="F144">
        <v>1</v>
      </c>
      <c r="G144">
        <v>3671564.78941359</v>
      </c>
      <c r="H144" t="str">
        <v>#RRHH</v>
      </c>
      <c r="I144" t="str">
        <v>PERSONAL</v>
      </c>
      <c r="J144" t="str">
        <v>OPEX</v>
      </c>
      <c r="K144">
        <v>0</v>
      </c>
      <c r="L144">
        <v>0</v>
      </c>
      <c r="M144">
        <v>0</v>
      </c>
      <c r="N144" t="str">
        <v>CC27</v>
      </c>
      <c r="O144" t="str">
        <v>gastos_rrhh</v>
      </c>
      <c r="P144">
        <v>10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>
        <v>-3671564.7894000001</v>
      </c>
      <c r="T144">
        <v>1</v>
      </c>
      <c r="U144" t="str">
        <v>APERTURADO POR EMPRESA</v>
      </c>
      <c r="V144" t="str">
        <v>TIERRAS FILTRANTES</v>
      </c>
    </row>
    <row r="145" spans="1:22" x14ac:dyDescent="0.3">
      <c r="A145" vm="4">
        <v>46056</v>
      </c>
      <c r="B145" t="str">
        <v>Exportdeniv Internacional Sa</v>
      </c>
      <c r="C145" t="str">
        <v>FA-A 00002-00000604</v>
      </c>
      <c r="D145">
        <v>-3455620.34</v>
      </c>
      <c r="E145" t="str">
        <v>OC 0001-00004507: SERVICIOS
Almacenaje cargas generales 1/26</v>
      </c>
      <c r="F145">
        <v>3969.24</v>
      </c>
      <c r="G145">
        <v>870.6</v>
      </c>
      <c r="H145" t="str">
        <v xml:space="preserve">UN </v>
      </c>
      <c r="I145" t="str">
        <v>SERVICIOS</v>
      </c>
      <c r="J145" t="str">
        <v>OPEX</v>
      </c>
      <c r="K145" t="str">
        <v>VARIABLE</v>
      </c>
      <c r="L145" t="str">
        <v>DIRECTO</v>
      </c>
      <c r="M145">
        <v>0</v>
      </c>
      <c r="N145" t="str">
        <v>CC11</v>
      </c>
      <c r="O145" t="str">
        <v>gastos_produccion</v>
      </c>
      <c r="P145">
        <v>1</v>
      </c>
      <c r="Q145" t="str">
        <v>EXPORTACION</v>
      </c>
      <c r="R145">
        <v>1</v>
      </c>
      <c r="S145">
        <v>-3455620.34</v>
      </c>
      <c r="T145">
        <v>3969.24</v>
      </c>
      <c r="U145" t="str">
        <v>APERTURADO POR EMPRESA</v>
      </c>
      <c r="V145" t="str">
        <v>EXPORTACION</v>
      </c>
    </row>
    <row r="146" spans="1:22" x14ac:dyDescent="0.3">
      <c r="A146" vm="1">
        <v>46081</v>
      </c>
      <c r="B146" t="str">
        <v>WORMS-RRHH</v>
      </c>
      <c r="C146" t="str">
        <v>LOPEZ CAMARGO BERLITZ, BEATRIZ</v>
      </c>
      <c r="D146">
        <v>-3415916.0836999998</v>
      </c>
      <c r="E146" t="str">
        <v>LABORATORIO</v>
      </c>
      <c r="F146">
        <v>1</v>
      </c>
      <c r="G146">
        <v>3415916.0836735903</v>
      </c>
      <c r="H146" t="str">
        <v>#RRHH</v>
      </c>
      <c r="I146" t="str">
        <v>PERSONAL</v>
      </c>
      <c r="J146" t="str">
        <v>OPEX</v>
      </c>
      <c r="K146">
        <v>0</v>
      </c>
      <c r="L146">
        <v>0</v>
      </c>
      <c r="M146">
        <v>0</v>
      </c>
      <c r="N146" t="str">
        <v>CC17</v>
      </c>
      <c r="O146" t="str">
        <v>gastos_rrhh</v>
      </c>
      <c r="P146">
        <v>6</v>
      </c>
      <c r="Q146" t="str">
        <v>BACHAS, DISPOSICION FINAL DE R. LIQUIDOS, EXPORTACION, NFU, PILETAS, REACTORES</v>
      </c>
      <c r="R146">
        <v>1</v>
      </c>
      <c r="S146">
        <v>-3415916.0836999998</v>
      </c>
      <c r="T146">
        <v>1</v>
      </c>
      <c r="U146" t="str">
        <v>APERTURADO POR EMPRESA</v>
      </c>
      <c r="V146" t="str">
        <v>BACHAS</v>
      </c>
    </row>
    <row r="147" spans="1:22" x14ac:dyDescent="0.3">
      <c r="A147" vm="1">
        <v>46081</v>
      </c>
      <c r="B147" t="str">
        <v>WORMS-RRHH</v>
      </c>
      <c r="C147" t="str">
        <v>LOPEZ CAMARGO BERLITZ, BEATRIZ</v>
      </c>
      <c r="D147">
        <v>-3415916.0836999998</v>
      </c>
      <c r="E147" t="str">
        <v>LABORATORIO</v>
      </c>
      <c r="F147">
        <v>1</v>
      </c>
      <c r="G147">
        <v>3415916.0836735903</v>
      </c>
      <c r="H147" t="str">
        <v>#RRHH</v>
      </c>
      <c r="I147" t="str">
        <v>PERSONAL</v>
      </c>
      <c r="J147" t="str">
        <v>OPEX</v>
      </c>
      <c r="K147">
        <v>0</v>
      </c>
      <c r="L147">
        <v>0</v>
      </c>
      <c r="M147">
        <v>0</v>
      </c>
      <c r="N147" t="str">
        <v>CC17</v>
      </c>
      <c r="O147" t="str">
        <v>gastos_rrhh</v>
      </c>
      <c r="P147">
        <v>6</v>
      </c>
      <c r="Q147" t="str">
        <v>BACHAS, DISPOSICION FINAL DE R. LIQUIDOS, EXPORTACION, NFU, PILETAS, REACTORES</v>
      </c>
      <c r="R147">
        <v>1</v>
      </c>
      <c r="S147">
        <v>-3415916.0836999998</v>
      </c>
      <c r="T147">
        <v>1</v>
      </c>
      <c r="U147" t="str">
        <v>APERTURADO POR EMPRESA</v>
      </c>
      <c r="V147" t="str">
        <v>DISPOSICION FINAL DE R. LIQUIDOS</v>
      </c>
    </row>
    <row r="148" spans="1:22" x14ac:dyDescent="0.3">
      <c r="A148" vm="1">
        <v>46081</v>
      </c>
      <c r="B148" t="str">
        <v>WORMS-RRHH</v>
      </c>
      <c r="C148" t="str">
        <v>LOPEZ CAMARGO BERLITZ, BEATRIZ</v>
      </c>
      <c r="D148">
        <v>-3415916.0836999998</v>
      </c>
      <c r="E148" t="str">
        <v>LABORATORIO</v>
      </c>
      <c r="F148">
        <v>1</v>
      </c>
      <c r="G148">
        <v>3415916.0836735903</v>
      </c>
      <c r="H148" t="str">
        <v>#RRHH</v>
      </c>
      <c r="I148" t="str">
        <v>PERSONAL</v>
      </c>
      <c r="J148" t="str">
        <v>OPEX</v>
      </c>
      <c r="K148">
        <v>0</v>
      </c>
      <c r="L148">
        <v>0</v>
      </c>
      <c r="M148">
        <v>0</v>
      </c>
      <c r="N148" t="str">
        <v>CC17</v>
      </c>
      <c r="O148" t="str">
        <v>gastos_rrhh</v>
      </c>
      <c r="P148">
        <v>6</v>
      </c>
      <c r="Q148" t="str">
        <v>BACHAS, DISPOSICION FINAL DE R. LIQUIDOS, EXPORTACION, NFU, PILETAS, REACTORES</v>
      </c>
      <c r="R148">
        <v>1</v>
      </c>
      <c r="S148">
        <v>-3415916.0836999998</v>
      </c>
      <c r="T148">
        <v>1</v>
      </c>
      <c r="U148" t="str">
        <v>APERTURADO POR EMPRESA</v>
      </c>
      <c r="V148" t="str">
        <v>EXPORTACION</v>
      </c>
    </row>
    <row r="149" spans="1:22" x14ac:dyDescent="0.3">
      <c r="A149" vm="1">
        <v>46081</v>
      </c>
      <c r="B149" t="str">
        <v>WORMS-RRHH</v>
      </c>
      <c r="C149" t="str">
        <v>LOPEZ CAMARGO BERLITZ, BEATRIZ</v>
      </c>
      <c r="D149">
        <v>-3415916.0836999998</v>
      </c>
      <c r="E149" t="str">
        <v>LABORATORIO</v>
      </c>
      <c r="F149">
        <v>1</v>
      </c>
      <c r="G149">
        <v>3415916.0836735903</v>
      </c>
      <c r="H149" t="str">
        <v>#RRHH</v>
      </c>
      <c r="I149" t="str">
        <v>PERSONAL</v>
      </c>
      <c r="J149" t="str">
        <v>OPEX</v>
      </c>
      <c r="K149">
        <v>0</v>
      </c>
      <c r="L149">
        <v>0</v>
      </c>
      <c r="M149">
        <v>0</v>
      </c>
      <c r="N149" t="str">
        <v>CC17</v>
      </c>
      <c r="O149" t="str">
        <v>gastos_rrhh</v>
      </c>
      <c r="P149">
        <v>6</v>
      </c>
      <c r="Q149" t="str">
        <v>BACHAS, DISPOSICION FINAL DE R. LIQUIDOS, EXPORTACION, NFU, PILETAS, REACTORES</v>
      </c>
      <c r="R149">
        <v>1</v>
      </c>
      <c r="S149">
        <v>-3415916.0836999998</v>
      </c>
      <c r="T149">
        <v>1</v>
      </c>
      <c r="U149" t="str">
        <v>APERTURADO POR EMPRESA</v>
      </c>
      <c r="V149" t="str">
        <v>NFU</v>
      </c>
    </row>
    <row r="150" spans="1:22" x14ac:dyDescent="0.3">
      <c r="A150" vm="1">
        <v>46081</v>
      </c>
      <c r="B150" t="str">
        <v>WORMS-RRHH</v>
      </c>
      <c r="C150" t="str">
        <v>LOPEZ CAMARGO BERLITZ, BEATRIZ</v>
      </c>
      <c r="D150">
        <v>-3415916.0836999998</v>
      </c>
      <c r="E150" t="str">
        <v>LABORATORIO</v>
      </c>
      <c r="F150">
        <v>1</v>
      </c>
      <c r="G150">
        <v>3415916.0836735903</v>
      </c>
      <c r="H150" t="str">
        <v>#RRHH</v>
      </c>
      <c r="I150" t="str">
        <v>PERSONAL</v>
      </c>
      <c r="J150" t="str">
        <v>OPEX</v>
      </c>
      <c r="K150">
        <v>0</v>
      </c>
      <c r="L150">
        <v>0</v>
      </c>
      <c r="M150">
        <v>0</v>
      </c>
      <c r="N150" t="str">
        <v>CC17</v>
      </c>
      <c r="O150" t="str">
        <v>gastos_rrhh</v>
      </c>
      <c r="P150">
        <v>6</v>
      </c>
      <c r="Q150" t="str">
        <v>BACHAS, DISPOSICION FINAL DE R. LIQUIDOS, EXPORTACION, NFU, PILETAS, REACTORES</v>
      </c>
      <c r="R150">
        <v>1</v>
      </c>
      <c r="S150">
        <v>-3415916.0836999998</v>
      </c>
      <c r="T150">
        <v>1</v>
      </c>
      <c r="U150" t="str">
        <v>APERTURADO POR EMPRESA</v>
      </c>
      <c r="V150" t="str">
        <v>PILETAS</v>
      </c>
    </row>
    <row r="151" spans="1:22" x14ac:dyDescent="0.3">
      <c r="A151" vm="1">
        <v>46081</v>
      </c>
      <c r="B151" t="str">
        <v>WORMS-RRHH</v>
      </c>
      <c r="C151" t="str">
        <v>LOPEZ CAMARGO BERLITZ, BEATRIZ</v>
      </c>
      <c r="D151">
        <v>-3415916.0836999998</v>
      </c>
      <c r="E151" t="str">
        <v>LABORATORIO</v>
      </c>
      <c r="F151">
        <v>1</v>
      </c>
      <c r="G151">
        <v>3415916.0836735903</v>
      </c>
      <c r="H151" t="str">
        <v>#RRHH</v>
      </c>
      <c r="I151" t="str">
        <v>PERSONAL</v>
      </c>
      <c r="J151" t="str">
        <v>OPEX</v>
      </c>
      <c r="K151">
        <v>0</v>
      </c>
      <c r="L151">
        <v>0</v>
      </c>
      <c r="M151">
        <v>0</v>
      </c>
      <c r="N151" t="str">
        <v>CC17</v>
      </c>
      <c r="O151" t="str">
        <v>gastos_rrhh</v>
      </c>
      <c r="P151">
        <v>6</v>
      </c>
      <c r="Q151" t="str">
        <v>BACHAS, DISPOSICION FINAL DE R. LIQUIDOS, EXPORTACION, NFU, PILETAS, REACTORES</v>
      </c>
      <c r="R151">
        <v>1</v>
      </c>
      <c r="S151">
        <v>-3415916.0836999998</v>
      </c>
      <c r="T151">
        <v>1</v>
      </c>
      <c r="U151" t="str">
        <v>APERTURADO POR EMPRESA</v>
      </c>
      <c r="V151" t="str">
        <v>REACTORES</v>
      </c>
    </row>
    <row r="152" spans="1:22" x14ac:dyDescent="0.3">
      <c r="A152" vm="1">
        <v>46081</v>
      </c>
      <c r="B152" t="str">
        <v>WORMS-RRHH</v>
      </c>
      <c r="C152" t="str">
        <v>PELUZZA, CLAUDIA</v>
      </c>
      <c r="D152">
        <v>-3387545.4304</v>
      </c>
      <c r="E152" t="str">
        <v>ADMINISTRACION</v>
      </c>
      <c r="F152">
        <v>1</v>
      </c>
      <c r="G152">
        <v>3387545.4303797469</v>
      </c>
      <c r="H152" t="str">
        <v>#RRHH</v>
      </c>
      <c r="I152" t="str">
        <v>PERSONAL</v>
      </c>
      <c r="J152" t="str">
        <v>OPEX</v>
      </c>
      <c r="K152">
        <v>0</v>
      </c>
      <c r="L152">
        <v>0</v>
      </c>
      <c r="M152">
        <v>0</v>
      </c>
      <c r="N152" t="str">
        <v>CC15</v>
      </c>
      <c r="O152" t="str">
        <v>gastos_rrhh</v>
      </c>
      <c r="P152">
        <v>10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>
        <v>-3387545.4304</v>
      </c>
      <c r="T152">
        <v>1</v>
      </c>
      <c r="U152" t="str">
        <v>APERTURADO POR EMPRESA</v>
      </c>
      <c r="V152" t="str">
        <v>BACHAS</v>
      </c>
    </row>
    <row r="153" spans="1:22" x14ac:dyDescent="0.3">
      <c r="A153" vm="1">
        <v>46081</v>
      </c>
      <c r="B153" t="str">
        <v>WORMS-RRHH</v>
      </c>
      <c r="C153" t="str">
        <v>PELUZZA, CLAUDIA</v>
      </c>
      <c r="D153">
        <v>-3387545.4304</v>
      </c>
      <c r="E153" t="str">
        <v>ADMINISTRACION</v>
      </c>
      <c r="F153">
        <v>1</v>
      </c>
      <c r="G153">
        <v>3387545.4303797469</v>
      </c>
      <c r="H153" t="str">
        <v>#RRHH</v>
      </c>
      <c r="I153" t="str">
        <v>PERSONAL</v>
      </c>
      <c r="J153" t="str">
        <v>OPEX</v>
      </c>
      <c r="K153">
        <v>0</v>
      </c>
      <c r="L153">
        <v>0</v>
      </c>
      <c r="M153">
        <v>0</v>
      </c>
      <c r="N153" t="str">
        <v>CC15</v>
      </c>
      <c r="O153" t="str">
        <v>gastos_rrhh</v>
      </c>
      <c r="P153">
        <v>10</v>
      </c>
      <c r="Q153" t="str">
        <v>BACHAS, CEREAL Y POLVILLO, COMPOST Y FERTILIZANTES, DISPOSICION FINAL DE R. LIQUIDOS, DISPOSICION FINAL DE R. SOLIDOS, EXPORTACION, NFU, PILETAS, REACTORES, TIERRAS FILTRANTES</v>
      </c>
      <c r="R153">
        <v>1</v>
      </c>
      <c r="S153">
        <v>-3387545.4304</v>
      </c>
      <c r="T153">
        <v>1</v>
      </c>
      <c r="U153" t="str">
        <v>APERTURADO POR EMPRESA</v>
      </c>
      <c r="V153" t="str">
        <v>CEREAL Y POLVILLO</v>
      </c>
    </row>
    <row r="154" spans="1:22" x14ac:dyDescent="0.3">
      <c r="A154" vm="1">
        <v>46081</v>
      </c>
      <c r="B154" t="str">
        <v>WORMS-RRHH</v>
      </c>
      <c r="C154" t="str">
        <v>PELUZZA, CLAUDIA</v>
      </c>
      <c r="D154">
        <v>-3387545.4304</v>
      </c>
      <c r="E154" t="str">
        <v>ADMINISTRACION</v>
      </c>
      <c r="F154">
        <v>1</v>
      </c>
      <c r="G154">
        <v>3387545.4303797469</v>
      </c>
      <c r="H154" t="str">
        <v>#RRHH</v>
      </c>
      <c r="I154" t="str">
        <v>PERSONAL</v>
      </c>
      <c r="J154" t="str">
        <v>OPEX</v>
      </c>
      <c r="K154">
        <v>0</v>
      </c>
      <c r="L154">
        <v>0</v>
      </c>
      <c r="M154">
        <v>0</v>
      </c>
      <c r="N154" t="str">
        <v>CC15</v>
      </c>
      <c r="O154" t="str">
        <v>gastos_rrhh</v>
      </c>
      <c r="P154">
        <v>10</v>
      </c>
      <c r="Q154" t="str">
        <v>BACHAS, CEREAL Y POLVILLO, COMPOST Y FERTILIZANTES, DISPOSICION FINAL DE R. LIQUIDOS, DISPOSICION FINAL DE R. SOLIDOS, EXPORTACION, NFU, PILETAS, REACTORES, TIERRAS FILTRANTES</v>
      </c>
      <c r="R154">
        <v>1</v>
      </c>
      <c r="S154">
        <v>-3387545.4304</v>
      </c>
      <c r="T154">
        <v>1</v>
      </c>
      <c r="U154" t="str">
        <v>APERTURADO POR EMPRESA</v>
      </c>
      <c r="V154" t="str">
        <v>COMPOST Y FERTILIZANTES</v>
      </c>
    </row>
    <row r="155" spans="1:22" x14ac:dyDescent="0.3">
      <c r="A155" vm="1">
        <v>46081</v>
      </c>
      <c r="B155" t="str">
        <v>WORMS-RRHH</v>
      </c>
      <c r="C155" t="str">
        <v>PELUZZA, CLAUDIA</v>
      </c>
      <c r="D155">
        <v>-3387545.4304</v>
      </c>
      <c r="E155" t="str">
        <v>ADMINISTRACION</v>
      </c>
      <c r="F155">
        <v>1</v>
      </c>
      <c r="G155">
        <v>3387545.4303797469</v>
      </c>
      <c r="H155" t="str">
        <v>#RRHH</v>
      </c>
      <c r="I155" t="str">
        <v>PERSONAL</v>
      </c>
      <c r="J155" t="str">
        <v>OPEX</v>
      </c>
      <c r="K155">
        <v>0</v>
      </c>
      <c r="L155">
        <v>0</v>
      </c>
      <c r="M155">
        <v>0</v>
      </c>
      <c r="N155" t="str">
        <v>CC15</v>
      </c>
      <c r="O155" t="str">
        <v>gastos_rrhh</v>
      </c>
      <c r="P155">
        <v>10</v>
      </c>
      <c r="Q155" t="str">
        <v>BACHAS, CEREAL Y POLVILLO, COMPOST Y FERTILIZANTES, DISPOSICION FINAL DE R. LIQUIDOS, DISPOSICION FINAL DE R. SOLIDOS, EXPORTACION, NFU, PILETAS, REACTORES, TIERRAS FILTRANTES</v>
      </c>
      <c r="R155">
        <v>1</v>
      </c>
      <c r="S155">
        <v>-3387545.4304</v>
      </c>
      <c r="T155">
        <v>1</v>
      </c>
      <c r="U155" t="str">
        <v>APERTURADO POR EMPRESA</v>
      </c>
      <c r="V155" t="str">
        <v>DISPOSICION FINAL DE R. LIQUIDOS</v>
      </c>
    </row>
    <row r="156" spans="1:22" x14ac:dyDescent="0.3">
      <c r="A156" vm="1">
        <v>46081</v>
      </c>
      <c r="B156" t="str">
        <v>WORMS-RRHH</v>
      </c>
      <c r="C156" t="str">
        <v>PELUZZA, CLAUDIA</v>
      </c>
      <c r="D156">
        <v>-3387545.4304</v>
      </c>
      <c r="E156" t="str">
        <v>ADMINISTRACION</v>
      </c>
      <c r="F156">
        <v>1</v>
      </c>
      <c r="G156">
        <v>3387545.4303797469</v>
      </c>
      <c r="H156" t="str">
        <v>#RRHH</v>
      </c>
      <c r="I156" t="str">
        <v>PERSONAL</v>
      </c>
      <c r="J156" t="str">
        <v>OPEX</v>
      </c>
      <c r="K156">
        <v>0</v>
      </c>
      <c r="L156">
        <v>0</v>
      </c>
      <c r="M156">
        <v>0</v>
      </c>
      <c r="N156" t="str">
        <v>CC15</v>
      </c>
      <c r="O156" t="str">
        <v>gastos_rrhh</v>
      </c>
      <c r="P156">
        <v>10</v>
      </c>
      <c r="Q156" t="str">
        <v>BACHAS, CEREAL Y POLVILLO, COMPOST Y FERTILIZANTES, DISPOSICION FINAL DE R. LIQUIDOS, DISPOSICION FINAL DE R. SOLIDOS, EXPORTACION, NFU, PILETAS, REACTORES, TIERRAS FILTRANTES</v>
      </c>
      <c r="R156">
        <v>1</v>
      </c>
      <c r="S156">
        <v>-3387545.4304</v>
      </c>
      <c r="T156">
        <v>1</v>
      </c>
      <c r="U156" t="str">
        <v>APERTURADO POR EMPRESA</v>
      </c>
      <c r="V156" t="str">
        <v>DISPOSICION FINAL DE R. SOLIDOS</v>
      </c>
    </row>
    <row r="157" spans="1:22" x14ac:dyDescent="0.3">
      <c r="A157" vm="1">
        <v>46081</v>
      </c>
      <c r="B157" t="str">
        <v>WORMS-RRHH</v>
      </c>
      <c r="C157" t="str">
        <v>PELUZZA, CLAUDIA</v>
      </c>
      <c r="D157">
        <v>-3387545.4304</v>
      </c>
      <c r="E157" t="str">
        <v>ADMINISTRACION</v>
      </c>
      <c r="F157">
        <v>1</v>
      </c>
      <c r="G157">
        <v>3387545.4303797469</v>
      </c>
      <c r="H157" t="str">
        <v>#RRHH</v>
      </c>
      <c r="I157" t="str">
        <v>PERSONAL</v>
      </c>
      <c r="J157" t="str">
        <v>OPEX</v>
      </c>
      <c r="K157">
        <v>0</v>
      </c>
      <c r="L157">
        <v>0</v>
      </c>
      <c r="M157">
        <v>0</v>
      </c>
      <c r="N157" t="str">
        <v>CC15</v>
      </c>
      <c r="O157" t="str">
        <v>gastos_rrhh</v>
      </c>
      <c r="P157">
        <v>10</v>
      </c>
      <c r="Q157" t="str">
        <v>BACHAS, CEREAL Y POLVILLO, COMPOST Y FERTILIZANTES, DISPOSICION FINAL DE R. LIQUIDOS, DISPOSICION FINAL DE R. SOLIDOS, EXPORTACION, NFU, PILETAS, REACTORES, TIERRAS FILTRANTES</v>
      </c>
      <c r="R157">
        <v>1</v>
      </c>
      <c r="S157">
        <v>-3387545.4304</v>
      </c>
      <c r="T157">
        <v>1</v>
      </c>
      <c r="U157" t="str">
        <v>APERTURADO POR EMPRESA</v>
      </c>
      <c r="V157" t="str">
        <v>EXPORTACION</v>
      </c>
    </row>
    <row r="158" spans="1:22" x14ac:dyDescent="0.3">
      <c r="A158" vm="1">
        <v>46081</v>
      </c>
      <c r="B158" t="str">
        <v>WORMS-RRHH</v>
      </c>
      <c r="C158" t="str">
        <v>PELUZZA, CLAUDIA</v>
      </c>
      <c r="D158">
        <v>-3387545.4304</v>
      </c>
      <c r="E158" t="str">
        <v>ADMINISTRACION</v>
      </c>
      <c r="F158">
        <v>1</v>
      </c>
      <c r="G158">
        <v>3387545.4303797469</v>
      </c>
      <c r="H158" t="str">
        <v>#RRHH</v>
      </c>
      <c r="I158" t="str">
        <v>PERSONAL</v>
      </c>
      <c r="J158" t="str">
        <v>OPEX</v>
      </c>
      <c r="K158">
        <v>0</v>
      </c>
      <c r="L158">
        <v>0</v>
      </c>
      <c r="M158">
        <v>0</v>
      </c>
      <c r="N158" t="str">
        <v>CC15</v>
      </c>
      <c r="O158" t="str">
        <v>gastos_rrhh</v>
      </c>
      <c r="P158">
        <v>10</v>
      </c>
      <c r="Q158" t="str">
        <v>BACHAS, CEREAL Y POLVILLO, COMPOST Y FERTILIZANTES, DISPOSICION FINAL DE R. LIQUIDOS, DISPOSICION FINAL DE R. SOLIDOS, EXPORTACION, NFU, PILETAS, REACTORES, TIERRAS FILTRANTES</v>
      </c>
      <c r="R158">
        <v>1</v>
      </c>
      <c r="S158">
        <v>-3387545.4304</v>
      </c>
      <c r="T158">
        <v>1</v>
      </c>
      <c r="U158" t="str">
        <v>APERTURADO POR EMPRESA</v>
      </c>
      <c r="V158" t="str">
        <v>NFU</v>
      </c>
    </row>
    <row r="159" spans="1:22" x14ac:dyDescent="0.3">
      <c r="A159" vm="1">
        <v>46081</v>
      </c>
      <c r="B159" t="str">
        <v>WORMS-RRHH</v>
      </c>
      <c r="C159" t="str">
        <v>PELUZZA, CLAUDIA</v>
      </c>
      <c r="D159">
        <v>-3387545.4304</v>
      </c>
      <c r="E159" t="str">
        <v>ADMINISTRACION</v>
      </c>
      <c r="F159">
        <v>1</v>
      </c>
      <c r="G159">
        <v>3387545.4303797469</v>
      </c>
      <c r="H159" t="str">
        <v>#RRHH</v>
      </c>
      <c r="I159" t="str">
        <v>PERSONAL</v>
      </c>
      <c r="J159" t="str">
        <v>OPEX</v>
      </c>
      <c r="K159">
        <v>0</v>
      </c>
      <c r="L159">
        <v>0</v>
      </c>
      <c r="M159">
        <v>0</v>
      </c>
      <c r="N159" t="str">
        <v>CC15</v>
      </c>
      <c r="O159" t="str">
        <v>gastos_rrhh</v>
      </c>
      <c r="P159">
        <v>10</v>
      </c>
      <c r="Q159" t="str">
        <v>BACHAS, CEREAL Y POLVILLO, COMPOST Y FERTILIZANTES, DISPOSICION FINAL DE R. LIQUIDOS, DISPOSICION FINAL DE R. SOLIDOS, EXPORTACION, NFU, PILETAS, REACTORES, TIERRAS FILTRANTES</v>
      </c>
      <c r="R159">
        <v>1</v>
      </c>
      <c r="S159">
        <v>-3387545.4304</v>
      </c>
      <c r="T159">
        <v>1</v>
      </c>
      <c r="U159" t="str">
        <v>APERTURADO POR EMPRESA</v>
      </c>
      <c r="V159" t="str">
        <v>PILETAS</v>
      </c>
    </row>
    <row r="160" spans="1:22" x14ac:dyDescent="0.3">
      <c r="A160" vm="1">
        <v>46081</v>
      </c>
      <c r="B160" t="str">
        <v>WORMS-RRHH</v>
      </c>
      <c r="C160" t="str">
        <v>PELUZZA, CLAUDIA</v>
      </c>
      <c r="D160">
        <v>-3387545.4304</v>
      </c>
      <c r="E160" t="str">
        <v>ADMINISTRACION</v>
      </c>
      <c r="F160">
        <v>1</v>
      </c>
      <c r="G160">
        <v>3387545.4303797469</v>
      </c>
      <c r="H160" t="str">
        <v>#RRHH</v>
      </c>
      <c r="I160" t="str">
        <v>PERSONAL</v>
      </c>
      <c r="J160" t="str">
        <v>OPEX</v>
      </c>
      <c r="K160">
        <v>0</v>
      </c>
      <c r="L160">
        <v>0</v>
      </c>
      <c r="M160">
        <v>0</v>
      </c>
      <c r="N160" t="str">
        <v>CC15</v>
      </c>
      <c r="O160" t="str">
        <v>gastos_rrhh</v>
      </c>
      <c r="P160">
        <v>10</v>
      </c>
      <c r="Q160" t="str">
        <v>BACHAS, CEREAL Y POLVILLO, COMPOST Y FERTILIZANTES, DISPOSICION FINAL DE R. LIQUIDOS, DISPOSICION FINAL DE R. SOLIDOS, EXPORTACION, NFU, PILETAS, REACTORES, TIERRAS FILTRANTES</v>
      </c>
      <c r="R160">
        <v>1</v>
      </c>
      <c r="S160">
        <v>-3387545.4304</v>
      </c>
      <c r="T160">
        <v>1</v>
      </c>
      <c r="U160" t="str">
        <v>APERTURADO POR EMPRESA</v>
      </c>
      <c r="V160" t="str">
        <v>REACTORES</v>
      </c>
    </row>
    <row r="161" spans="1:22" x14ac:dyDescent="0.3">
      <c r="A161" vm="1">
        <v>46081</v>
      </c>
      <c r="B161" t="str">
        <v>WORMS-RRHH</v>
      </c>
      <c r="C161" t="str">
        <v>PELUZZA, CLAUDIA</v>
      </c>
      <c r="D161">
        <v>-3387545.4304</v>
      </c>
      <c r="E161" t="str">
        <v>ADMINISTRACION</v>
      </c>
      <c r="F161">
        <v>1</v>
      </c>
      <c r="G161">
        <v>3387545.4303797469</v>
      </c>
      <c r="H161" t="str">
        <v>#RRHH</v>
      </c>
      <c r="I161" t="str">
        <v>PERSONAL</v>
      </c>
      <c r="J161" t="str">
        <v>OPEX</v>
      </c>
      <c r="K161">
        <v>0</v>
      </c>
      <c r="L161">
        <v>0</v>
      </c>
      <c r="M161">
        <v>0</v>
      </c>
      <c r="N161" t="str">
        <v>CC15</v>
      </c>
      <c r="O161" t="str">
        <v>gastos_rrhh</v>
      </c>
      <c r="P161">
        <v>10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>
        <v>-3387545.4304</v>
      </c>
      <c r="T161">
        <v>1</v>
      </c>
      <c r="U161" t="str">
        <v>APERTURADO POR EMPRESA</v>
      </c>
      <c r="V161" t="str">
        <v>TIERRAS FILTRANTES</v>
      </c>
    </row>
    <row r="162" spans="1:22" x14ac:dyDescent="0.3">
      <c r="A162" vm="1">
        <v>46081</v>
      </c>
      <c r="B162" t="str">
        <v>MARTINS, JOAQUIN</v>
      </c>
      <c r="C162" t="str">
        <v>prod10</v>
      </c>
      <c r="D162">
        <v>-3363750</v>
      </c>
      <c r="E162" t="str">
        <v xml:space="preserve"> NAFTA</v>
      </c>
      <c r="F162">
        <v>2250</v>
      </c>
      <c r="G162">
        <v>1495</v>
      </c>
      <c r="H162" t="str">
        <v>Lts</v>
      </c>
      <c r="I162" t="str">
        <v>ENERGIA</v>
      </c>
      <c r="J162" t="str">
        <v>OPEX</v>
      </c>
      <c r="K162" t="str">
        <v>VARIABLE</v>
      </c>
      <c r="L162" t="str">
        <v>DIRECTO</v>
      </c>
      <c r="M162">
        <v>0</v>
      </c>
      <c r="N162" t="str">
        <v>CC4</v>
      </c>
      <c r="O162" t="str">
        <v>gastos_rrhh</v>
      </c>
      <c r="P162">
        <v>1</v>
      </c>
      <c r="Q162" t="str">
        <v>PILETAS</v>
      </c>
      <c r="R162">
        <v>1</v>
      </c>
      <c r="S162">
        <v>-3363750</v>
      </c>
      <c r="T162">
        <v>2250</v>
      </c>
      <c r="U162" t="str">
        <v>APERTURADO POR EMPRESA</v>
      </c>
      <c r="V162" t="str">
        <v>PILETAS</v>
      </c>
    </row>
    <row r="163" spans="1:22" x14ac:dyDescent="0.3">
      <c r="A163" vm="1">
        <v>46081</v>
      </c>
      <c r="B163" t="str">
        <v>WORMS-RRHH</v>
      </c>
      <c r="C163" t="str">
        <v>CHIANEA ERWIN</v>
      </c>
      <c r="D163">
        <v>-3349666.3095999998</v>
      </c>
      <c r="E163" t="str">
        <v>PRODUCCION</v>
      </c>
      <c r="F163">
        <v>1</v>
      </c>
      <c r="G163">
        <v>3349666.3095735903</v>
      </c>
      <c r="H163" t="str">
        <v>#RRHH</v>
      </c>
      <c r="I163" t="str">
        <v>PERSONAL</v>
      </c>
      <c r="J163" t="str">
        <v>OPEX</v>
      </c>
      <c r="K163">
        <v>0</v>
      </c>
      <c r="L163">
        <v>0</v>
      </c>
      <c r="M163">
        <v>0</v>
      </c>
      <c r="N163" t="str">
        <v>CC28</v>
      </c>
      <c r="O163" t="str">
        <v>gastos_rrhh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-3349666.3095999998</v>
      </c>
      <c r="T163">
        <v>1</v>
      </c>
      <c r="U163" t="str">
        <v>APERTURADO POR EMPRESA</v>
      </c>
      <c r="V163" t="str">
        <v>BACHAS</v>
      </c>
    </row>
    <row r="164" spans="1:22" x14ac:dyDescent="0.3">
      <c r="A164" vm="1">
        <v>46081</v>
      </c>
      <c r="B164" t="str">
        <v>WORMS-RRHH</v>
      </c>
      <c r="C164" t="str">
        <v>CHIANEA ERWIN</v>
      </c>
      <c r="D164">
        <v>-3349666.3095999998</v>
      </c>
      <c r="E164" t="str">
        <v>PRODUCCION</v>
      </c>
      <c r="F164">
        <v>1</v>
      </c>
      <c r="G164">
        <v>3349666.3095735903</v>
      </c>
      <c r="H164" t="str">
        <v>#RRHH</v>
      </c>
      <c r="I164" t="str">
        <v>PERSONAL</v>
      </c>
      <c r="J164" t="str">
        <v>OPEX</v>
      </c>
      <c r="K164">
        <v>0</v>
      </c>
      <c r="L164">
        <v>0</v>
      </c>
      <c r="M164">
        <v>0</v>
      </c>
      <c r="N164" t="str">
        <v>CC28</v>
      </c>
      <c r="O164" t="str">
        <v>gastos_rrhh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-3349666.3095999998</v>
      </c>
      <c r="T164">
        <v>1</v>
      </c>
      <c r="U164" t="str">
        <v>APERTURADO POR EMPRESA</v>
      </c>
      <c r="V164" t="str">
        <v>CEREAL &amp; POLVILLO</v>
      </c>
    </row>
    <row r="165" spans="1:22" x14ac:dyDescent="0.3">
      <c r="A165" vm="1">
        <v>46081</v>
      </c>
      <c r="B165" t="str">
        <v>WORMS-RRHH</v>
      </c>
      <c r="C165" t="str">
        <v>CHIANEA ERWIN</v>
      </c>
      <c r="D165">
        <v>-3349666.3095999998</v>
      </c>
      <c r="E165" t="str">
        <v>PRODUCCION</v>
      </c>
      <c r="F165">
        <v>1</v>
      </c>
      <c r="G165">
        <v>3349666.3095735903</v>
      </c>
      <c r="H165" t="str">
        <v>#RRHH</v>
      </c>
      <c r="I165" t="str">
        <v>PERSONAL</v>
      </c>
      <c r="J165" t="str">
        <v>OPEX</v>
      </c>
      <c r="K165">
        <v>0</v>
      </c>
      <c r="L165">
        <v>0</v>
      </c>
      <c r="M165">
        <v>0</v>
      </c>
      <c r="N165" t="str">
        <v>CC28</v>
      </c>
      <c r="O165" t="str">
        <v>gastos_rrhh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-3349666.3095999998</v>
      </c>
      <c r="T165">
        <v>1</v>
      </c>
      <c r="U165" t="str">
        <v>APERTURADO POR EMPRESA</v>
      </c>
      <c r="V165" t="str">
        <v>COMPOST &amp; FERTILIZANTES</v>
      </c>
    </row>
    <row r="166" spans="1:22" x14ac:dyDescent="0.3">
      <c r="A166" vm="1">
        <v>46081</v>
      </c>
      <c r="B166" t="str">
        <v>WORMS-RRHH</v>
      </c>
      <c r="C166" t="str">
        <v>CHIANEA ERWIN</v>
      </c>
      <c r="D166">
        <v>-3349666.3095999998</v>
      </c>
      <c r="E166" t="str">
        <v>PRODUCCION</v>
      </c>
      <c r="F166">
        <v>1</v>
      </c>
      <c r="G166">
        <v>3349666.3095735903</v>
      </c>
      <c r="H166" t="str">
        <v>#RRHH</v>
      </c>
      <c r="I166" t="str">
        <v>PERSONAL</v>
      </c>
      <c r="J166" t="str">
        <v>OPEX</v>
      </c>
      <c r="K166">
        <v>0</v>
      </c>
      <c r="L166">
        <v>0</v>
      </c>
      <c r="M166">
        <v>0</v>
      </c>
      <c r="N166" t="str">
        <v>CC28</v>
      </c>
      <c r="O166" t="str">
        <v>gastos_rrhh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-3349666.3095999998</v>
      </c>
      <c r="T166">
        <v>1</v>
      </c>
      <c r="U166" t="str">
        <v>APERTURADO POR EMPRESA</v>
      </c>
      <c r="V166" t="str">
        <v>DISPOSICIÓN FINAL RESIDUOS LIQUIDOS</v>
      </c>
    </row>
    <row r="167" spans="1:22" x14ac:dyDescent="0.3">
      <c r="A167" vm="1">
        <v>46081</v>
      </c>
      <c r="B167" t="str">
        <v>WORMS-RRHH</v>
      </c>
      <c r="C167" t="str">
        <v>CHIANEA ERWIN</v>
      </c>
      <c r="D167">
        <v>-3349666.3095999998</v>
      </c>
      <c r="E167" t="str">
        <v>PRODUCCION</v>
      </c>
      <c r="F167">
        <v>1</v>
      </c>
      <c r="G167">
        <v>3349666.3095735903</v>
      </c>
      <c r="H167" t="str">
        <v>#RRHH</v>
      </c>
      <c r="I167" t="str">
        <v>PERSONAL</v>
      </c>
      <c r="J167" t="str">
        <v>OPEX</v>
      </c>
      <c r="K167">
        <v>0</v>
      </c>
      <c r="L167">
        <v>0</v>
      </c>
      <c r="M167">
        <v>0</v>
      </c>
      <c r="N167" t="str">
        <v>CC28</v>
      </c>
      <c r="O167" t="str">
        <v>gastos_rrhh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-3349666.3095999998</v>
      </c>
      <c r="T167">
        <v>1</v>
      </c>
      <c r="U167" t="str">
        <v>APERTURADO POR EMPRESA</v>
      </c>
      <c r="V167" t="str">
        <v>DISPOSICIÓN FINAL RESIDUOS SOLIDOS</v>
      </c>
    </row>
    <row r="168" spans="1:22" x14ac:dyDescent="0.3">
      <c r="A168" vm="1">
        <v>46081</v>
      </c>
      <c r="B168" t="str">
        <v>WORMS-RRHH</v>
      </c>
      <c r="C168" t="str">
        <v>CHIANEA ERWIN</v>
      </c>
      <c r="D168">
        <v>-3349666.3095999998</v>
      </c>
      <c r="E168" t="str">
        <v>PRODUCCION</v>
      </c>
      <c r="F168">
        <v>1</v>
      </c>
      <c r="G168">
        <v>3349666.3095735903</v>
      </c>
      <c r="H168" t="str">
        <v>#RRHH</v>
      </c>
      <c r="I168" t="str">
        <v>PERSONAL</v>
      </c>
      <c r="J168" t="str">
        <v>OPEX</v>
      </c>
      <c r="K168">
        <v>0</v>
      </c>
      <c r="L168">
        <v>0</v>
      </c>
      <c r="M168">
        <v>0</v>
      </c>
      <c r="N168" t="str">
        <v>CC28</v>
      </c>
      <c r="O168" t="str">
        <v>gastos_rrhh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-3349666.3095999998</v>
      </c>
      <c r="T168">
        <v>1</v>
      </c>
      <c r="U168" t="str">
        <v>APERTURADO POR EMPRESA</v>
      </c>
      <c r="V168" t="str">
        <v>EXPORTACION</v>
      </c>
    </row>
    <row r="169" spans="1:22" x14ac:dyDescent="0.3">
      <c r="A169" vm="1">
        <v>46081</v>
      </c>
      <c r="B169" t="str">
        <v>WORMS-RRHH</v>
      </c>
      <c r="C169" t="str">
        <v>CHIANEA ERWIN</v>
      </c>
      <c r="D169">
        <v>-3349666.3095999998</v>
      </c>
      <c r="E169" t="str">
        <v>PRODUCCION</v>
      </c>
      <c r="F169">
        <v>1</v>
      </c>
      <c r="G169">
        <v>3349666.3095735903</v>
      </c>
      <c r="H169" t="str">
        <v>#RRHH</v>
      </c>
      <c r="I169" t="str">
        <v>PERSONAL</v>
      </c>
      <c r="J169" t="str">
        <v>OPEX</v>
      </c>
      <c r="K169">
        <v>0</v>
      </c>
      <c r="L169">
        <v>0</v>
      </c>
      <c r="M169">
        <v>0</v>
      </c>
      <c r="N169" t="str">
        <v>CC28</v>
      </c>
      <c r="O169" t="str">
        <v>gastos_rrhh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-3349666.3095999998</v>
      </c>
      <c r="T169">
        <v>1</v>
      </c>
      <c r="U169" t="str">
        <v>APERTURADO POR EMPRESA</v>
      </c>
      <c r="V169" t="str">
        <v>NFU</v>
      </c>
    </row>
    <row r="170" spans="1:22" x14ac:dyDescent="0.3">
      <c r="A170" vm="1">
        <v>46081</v>
      </c>
      <c r="B170" t="str">
        <v>WORMS-RRHH</v>
      </c>
      <c r="C170" t="str">
        <v>CHIANEA ERWIN</v>
      </c>
      <c r="D170">
        <v>-3349666.3095999998</v>
      </c>
      <c r="E170" t="str">
        <v>PRODUCCION</v>
      </c>
      <c r="F170">
        <v>1</v>
      </c>
      <c r="G170">
        <v>3349666.3095735903</v>
      </c>
      <c r="H170" t="str">
        <v>#RRHH</v>
      </c>
      <c r="I170" t="str">
        <v>PERSONAL</v>
      </c>
      <c r="J170" t="str">
        <v>OPEX</v>
      </c>
      <c r="K170">
        <v>0</v>
      </c>
      <c r="L170">
        <v>0</v>
      </c>
      <c r="M170">
        <v>0</v>
      </c>
      <c r="N170" t="str">
        <v>CC28</v>
      </c>
      <c r="O170" t="str">
        <v>gastos_rrhh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-3349666.3095999998</v>
      </c>
      <c r="T170">
        <v>1</v>
      </c>
      <c r="U170" t="str">
        <v>APERTURADO POR EMPRESA</v>
      </c>
      <c r="V170" t="str">
        <v>PILETAS</v>
      </c>
    </row>
    <row r="171" spans="1:22" x14ac:dyDescent="0.3">
      <c r="A171" vm="1">
        <v>46081</v>
      </c>
      <c r="B171" t="str">
        <v>WORMS-RRHH</v>
      </c>
      <c r="C171" t="str">
        <v>CHIANEA ERWIN</v>
      </c>
      <c r="D171">
        <v>-3349666.3095999998</v>
      </c>
      <c r="E171" t="str">
        <v>PRODUCCION</v>
      </c>
      <c r="F171">
        <v>1</v>
      </c>
      <c r="G171">
        <v>3349666.3095735903</v>
      </c>
      <c r="H171" t="str">
        <v>#RRHH</v>
      </c>
      <c r="I171" t="str">
        <v>PERSONAL</v>
      </c>
      <c r="J171" t="str">
        <v>OPEX</v>
      </c>
      <c r="K171">
        <v>0</v>
      </c>
      <c r="L171">
        <v>0</v>
      </c>
      <c r="M171">
        <v>0</v>
      </c>
      <c r="N171" t="str">
        <v>CC28</v>
      </c>
      <c r="O171" t="str">
        <v>gastos_rrhh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-3349666.3095999998</v>
      </c>
      <c r="T171">
        <v>1</v>
      </c>
      <c r="U171" t="str">
        <v>APERTURADO POR EMPRESA</v>
      </c>
      <c r="V171" t="str">
        <v>REACTORES</v>
      </c>
    </row>
    <row r="172" spans="1:22" x14ac:dyDescent="0.3">
      <c r="A172" vm="1">
        <v>46081</v>
      </c>
      <c r="B172" t="str">
        <v>WORMS-RRHH</v>
      </c>
      <c r="C172" t="str">
        <v>CHIANEA ERWIN</v>
      </c>
      <c r="D172">
        <v>-3349666.3095999998</v>
      </c>
      <c r="E172" t="str">
        <v>PRODUCCION</v>
      </c>
      <c r="F172">
        <v>1</v>
      </c>
      <c r="G172">
        <v>3349666.3095735903</v>
      </c>
      <c r="H172" t="str">
        <v>#RRHH</v>
      </c>
      <c r="I172" t="str">
        <v>PERSONAL</v>
      </c>
      <c r="J172" t="str">
        <v>OPEX</v>
      </c>
      <c r="K172">
        <v>0</v>
      </c>
      <c r="L172">
        <v>0</v>
      </c>
      <c r="M172">
        <v>0</v>
      </c>
      <c r="N172" t="str">
        <v>CC28</v>
      </c>
      <c r="O172" t="str">
        <v>gastos_rrhh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-3349666.3095999998</v>
      </c>
      <c r="T172">
        <v>1</v>
      </c>
      <c r="U172" t="str">
        <v>APERTURADO POR EMPRESA</v>
      </c>
      <c r="V172" t="str">
        <v>TIERRAS FILTRANTES</v>
      </c>
    </row>
    <row r="173" spans="1:22" x14ac:dyDescent="0.3">
      <c r="A173" vm="1">
        <v>46081</v>
      </c>
      <c r="B173" t="str">
        <v>WORMS-RRHH</v>
      </c>
      <c r="C173" t="str">
        <v>ISOLA, GIULIANA</v>
      </c>
      <c r="D173">
        <v>-3167989.9956999999</v>
      </c>
      <c r="E173" t="str">
        <v>ADMINISTRACION</v>
      </c>
      <c r="F173">
        <v>1</v>
      </c>
      <c r="G173">
        <v>3167989.99569359</v>
      </c>
      <c r="H173" t="str">
        <v>#RRHH</v>
      </c>
      <c r="I173" t="str">
        <v>PERSONAL</v>
      </c>
      <c r="J173" t="str">
        <v>OPEX</v>
      </c>
      <c r="K173">
        <v>0</v>
      </c>
      <c r="L173">
        <v>0</v>
      </c>
      <c r="M173">
        <v>0</v>
      </c>
      <c r="N173" t="str">
        <v>CC15</v>
      </c>
      <c r="O173" t="str">
        <v>gastos_impuestos</v>
      </c>
      <c r="P173">
        <v>10</v>
      </c>
      <c r="Q173" t="str">
        <v>BACHAS, CEREAL Y POLVILLO, COMPOST Y FERTILIZANTES, DISPOSICION FINAL DE R. LIQUIDOS, DISPOSICION FINAL DE R. SOLIDOS, EXPORTACION, NFU, PILETAS, REACTORES, TIERRAS FILTRANTES</v>
      </c>
      <c r="R173">
        <v>1</v>
      </c>
      <c r="S173">
        <v>-3167989.9956999999</v>
      </c>
      <c r="T173">
        <v>1</v>
      </c>
      <c r="U173" t="str">
        <v>APERTURADO POR EMPRESA</v>
      </c>
      <c r="V173" t="str">
        <v>BACHAS</v>
      </c>
    </row>
    <row r="174" spans="1:22" x14ac:dyDescent="0.3">
      <c r="A174" vm="1">
        <v>46081</v>
      </c>
      <c r="B174" t="str">
        <v>WORMS-RRHH</v>
      </c>
      <c r="C174" t="str">
        <v>ISOLA, GIULIANA</v>
      </c>
      <c r="D174">
        <v>-3167989.9956999999</v>
      </c>
      <c r="E174" t="str">
        <v>ADMINISTRACION</v>
      </c>
      <c r="F174">
        <v>1</v>
      </c>
      <c r="G174">
        <v>3167989.99569359</v>
      </c>
      <c r="H174" t="str">
        <v>#RRHH</v>
      </c>
      <c r="I174" t="str">
        <v>PERSONAL</v>
      </c>
      <c r="J174" t="str">
        <v>OPEX</v>
      </c>
      <c r="K174">
        <v>0</v>
      </c>
      <c r="L174">
        <v>0</v>
      </c>
      <c r="M174">
        <v>0</v>
      </c>
      <c r="N174" t="str">
        <v>CC15</v>
      </c>
      <c r="O174" t="str">
        <v>gastos_impuestos</v>
      </c>
      <c r="P174">
        <v>10</v>
      </c>
      <c r="Q174" t="str">
        <v>BACHAS, CEREAL Y POLVILLO, COMPOST Y FERTILIZANTES, DISPOSICION FINAL DE R. LIQUIDOS, DISPOSICION FINAL DE R. SOLIDOS, EXPORTACION, NFU, PILETAS, REACTORES, TIERRAS FILTRANTES</v>
      </c>
      <c r="R174">
        <v>1</v>
      </c>
      <c r="S174">
        <v>-3167989.9956999999</v>
      </c>
      <c r="T174">
        <v>1</v>
      </c>
      <c r="U174" t="str">
        <v>APERTURADO POR EMPRESA</v>
      </c>
      <c r="V174" t="str">
        <v>CEREAL Y POLVILLO</v>
      </c>
    </row>
    <row r="175" spans="1:22" x14ac:dyDescent="0.3">
      <c r="A175" vm="1">
        <v>46081</v>
      </c>
      <c r="B175" t="str">
        <v>WORMS-RRHH</v>
      </c>
      <c r="C175" t="str">
        <v>ISOLA, GIULIANA</v>
      </c>
      <c r="D175">
        <v>-3167989.9956999999</v>
      </c>
      <c r="E175" t="str">
        <v>ADMINISTRACION</v>
      </c>
      <c r="F175">
        <v>1</v>
      </c>
      <c r="G175">
        <v>3167989.99569359</v>
      </c>
      <c r="H175" t="str">
        <v>#RRHH</v>
      </c>
      <c r="I175" t="str">
        <v>PERSONAL</v>
      </c>
      <c r="J175" t="str">
        <v>OPEX</v>
      </c>
      <c r="K175">
        <v>0</v>
      </c>
      <c r="L175">
        <v>0</v>
      </c>
      <c r="M175">
        <v>0</v>
      </c>
      <c r="N175" t="str">
        <v>CC15</v>
      </c>
      <c r="O175" t="str">
        <v>gastos_impuestos</v>
      </c>
      <c r="P175">
        <v>10</v>
      </c>
      <c r="Q175" t="str">
        <v>BACHAS, CEREAL Y POLVILLO, COMPOST Y FERTILIZANTES, DISPOSICION FINAL DE R. LIQUIDOS, DISPOSICION FINAL DE R. SOLIDOS, EXPORTACION, NFU, PILETAS, REACTORES, TIERRAS FILTRANTES</v>
      </c>
      <c r="R175">
        <v>1</v>
      </c>
      <c r="S175">
        <v>-3167989.9956999999</v>
      </c>
      <c r="T175">
        <v>1</v>
      </c>
      <c r="U175" t="str">
        <v>APERTURADO POR EMPRESA</v>
      </c>
      <c r="V175" t="str">
        <v>COMPOST Y FERTILIZANTES</v>
      </c>
    </row>
    <row r="176" spans="1:22" x14ac:dyDescent="0.3">
      <c r="A176" vm="1">
        <v>46081</v>
      </c>
      <c r="B176" t="str">
        <v>WORMS-RRHH</v>
      </c>
      <c r="C176" t="str">
        <v>ISOLA, GIULIANA</v>
      </c>
      <c r="D176">
        <v>-3167989.9956999999</v>
      </c>
      <c r="E176" t="str">
        <v>ADMINISTRACION</v>
      </c>
      <c r="F176">
        <v>1</v>
      </c>
      <c r="G176">
        <v>3167989.99569359</v>
      </c>
      <c r="H176" t="str">
        <v>#RRHH</v>
      </c>
      <c r="I176" t="str">
        <v>PERSONAL</v>
      </c>
      <c r="J176" t="str">
        <v>OPEX</v>
      </c>
      <c r="K176">
        <v>0</v>
      </c>
      <c r="L176">
        <v>0</v>
      </c>
      <c r="M176">
        <v>0</v>
      </c>
      <c r="N176" t="str">
        <v>CC15</v>
      </c>
      <c r="O176" t="str">
        <v>gastos_impuestos</v>
      </c>
      <c r="P176">
        <v>10</v>
      </c>
      <c r="Q176" t="str">
        <v>BACHAS, CEREAL Y POLVILLO, COMPOST Y FERTILIZANTES, DISPOSICION FINAL DE R. LIQUIDOS, DISPOSICION FINAL DE R. SOLIDOS, EXPORTACION, NFU, PILETAS, REACTORES, TIERRAS FILTRANTES</v>
      </c>
      <c r="R176">
        <v>1</v>
      </c>
      <c r="S176">
        <v>-3167989.9956999999</v>
      </c>
      <c r="T176">
        <v>1</v>
      </c>
      <c r="U176" t="str">
        <v>APERTURADO POR EMPRESA</v>
      </c>
      <c r="V176" t="str">
        <v>DISPOSICION FINAL DE R. LIQUIDOS</v>
      </c>
    </row>
    <row r="177" spans="1:22" x14ac:dyDescent="0.3">
      <c r="A177" vm="1">
        <v>46081</v>
      </c>
      <c r="B177" t="str">
        <v>WORMS-RRHH</v>
      </c>
      <c r="C177" t="str">
        <v>ISOLA, GIULIANA</v>
      </c>
      <c r="D177">
        <v>-3167989.9956999999</v>
      </c>
      <c r="E177" t="str">
        <v>ADMINISTRACION</v>
      </c>
      <c r="F177">
        <v>1</v>
      </c>
      <c r="G177">
        <v>3167989.99569359</v>
      </c>
      <c r="H177" t="str">
        <v>#RRHH</v>
      </c>
      <c r="I177" t="str">
        <v>PERSONAL</v>
      </c>
      <c r="J177" t="str">
        <v>OPEX</v>
      </c>
      <c r="K177">
        <v>0</v>
      </c>
      <c r="L177">
        <v>0</v>
      </c>
      <c r="M177">
        <v>0</v>
      </c>
      <c r="N177" t="str">
        <v>CC15</v>
      </c>
      <c r="O177" t="str">
        <v>gastos_impuestos</v>
      </c>
      <c r="P177">
        <v>10</v>
      </c>
      <c r="Q177" t="str">
        <v>BACHAS, CEREAL Y POLVILLO, COMPOST Y FERTILIZANTES, DISPOSICION FINAL DE R. LIQUIDOS, DISPOSICION FINAL DE R. SOLIDOS, EXPORTACION, NFU, PILETAS, REACTORES, TIERRAS FILTRANTES</v>
      </c>
      <c r="R177">
        <v>1</v>
      </c>
      <c r="S177">
        <v>-3167989.9956999999</v>
      </c>
      <c r="T177">
        <v>1</v>
      </c>
      <c r="U177" t="str">
        <v>APERTURADO POR EMPRESA</v>
      </c>
      <c r="V177" t="str">
        <v>DISPOSICION FINAL DE R. SOLIDOS</v>
      </c>
    </row>
    <row r="178" spans="1:22" x14ac:dyDescent="0.3">
      <c r="A178" vm="1">
        <v>46081</v>
      </c>
      <c r="B178" t="str">
        <v>WORMS-RRHH</v>
      </c>
      <c r="C178" t="str">
        <v>ISOLA, GIULIANA</v>
      </c>
      <c r="D178">
        <v>-3167989.9956999999</v>
      </c>
      <c r="E178" t="str">
        <v>ADMINISTRACION</v>
      </c>
      <c r="F178">
        <v>1</v>
      </c>
      <c r="G178">
        <v>3167989.99569359</v>
      </c>
      <c r="H178" t="str">
        <v>#RRHH</v>
      </c>
      <c r="I178" t="str">
        <v>PERSONAL</v>
      </c>
      <c r="J178" t="str">
        <v>OPEX</v>
      </c>
      <c r="K178">
        <v>0</v>
      </c>
      <c r="L178">
        <v>0</v>
      </c>
      <c r="M178">
        <v>0</v>
      </c>
      <c r="N178" t="str">
        <v>CC15</v>
      </c>
      <c r="O178" t="str">
        <v>gastos_impuestos</v>
      </c>
      <c r="P178">
        <v>10</v>
      </c>
      <c r="Q178" t="str">
        <v>BACHAS, CEREAL Y POLVILLO, COMPOST Y FERTILIZANTES, DISPOSICION FINAL DE R. LIQUIDOS, DISPOSICION FINAL DE R. SOLIDOS, EXPORTACION, NFU, PILETAS, REACTORES, TIERRAS FILTRANTES</v>
      </c>
      <c r="R178">
        <v>1</v>
      </c>
      <c r="S178">
        <v>-3167989.9956999999</v>
      </c>
      <c r="T178">
        <v>1</v>
      </c>
      <c r="U178" t="str">
        <v>APERTURADO POR EMPRESA</v>
      </c>
      <c r="V178" t="str">
        <v>EXPORTACION</v>
      </c>
    </row>
    <row r="179" spans="1:22" x14ac:dyDescent="0.3">
      <c r="A179" vm="1">
        <v>46081</v>
      </c>
      <c r="B179" t="str">
        <v>WORMS-RRHH</v>
      </c>
      <c r="C179" t="str">
        <v>ISOLA, GIULIANA</v>
      </c>
      <c r="D179">
        <v>-3167989.9956999999</v>
      </c>
      <c r="E179" t="str">
        <v>ADMINISTRACION</v>
      </c>
      <c r="F179">
        <v>1</v>
      </c>
      <c r="G179">
        <v>3167989.99569359</v>
      </c>
      <c r="H179" t="str">
        <v>#RRHH</v>
      </c>
      <c r="I179" t="str">
        <v>PERSONAL</v>
      </c>
      <c r="J179" t="str">
        <v>OPEX</v>
      </c>
      <c r="K179">
        <v>0</v>
      </c>
      <c r="L179">
        <v>0</v>
      </c>
      <c r="M179">
        <v>0</v>
      </c>
      <c r="N179" t="str">
        <v>CC15</v>
      </c>
      <c r="O179" t="str">
        <v>gastos_impuestos</v>
      </c>
      <c r="P179">
        <v>10</v>
      </c>
      <c r="Q179" t="str">
        <v>BACHAS, CEREAL Y POLVILLO, COMPOST Y FERTILIZANTES, DISPOSICION FINAL DE R. LIQUIDOS, DISPOSICION FINAL DE R. SOLIDOS, EXPORTACION, NFU, PILETAS, REACTORES, TIERRAS FILTRANTES</v>
      </c>
      <c r="R179">
        <v>1</v>
      </c>
      <c r="S179">
        <v>-3167989.9956999999</v>
      </c>
      <c r="T179">
        <v>1</v>
      </c>
      <c r="U179" t="str">
        <v>APERTURADO POR EMPRESA</v>
      </c>
      <c r="V179" t="str">
        <v>NFU</v>
      </c>
    </row>
    <row r="180" spans="1:22" x14ac:dyDescent="0.3">
      <c r="A180" vm="1">
        <v>46081</v>
      </c>
      <c r="B180" t="str">
        <v>WORMS-RRHH</v>
      </c>
      <c r="C180" t="str">
        <v>ISOLA, GIULIANA</v>
      </c>
      <c r="D180">
        <v>-3167989.9956999999</v>
      </c>
      <c r="E180" t="str">
        <v>ADMINISTRACION</v>
      </c>
      <c r="F180">
        <v>1</v>
      </c>
      <c r="G180">
        <v>3167989.99569359</v>
      </c>
      <c r="H180" t="str">
        <v>#RRHH</v>
      </c>
      <c r="I180" t="str">
        <v>PERSONAL</v>
      </c>
      <c r="J180" t="str">
        <v>OPEX</v>
      </c>
      <c r="K180">
        <v>0</v>
      </c>
      <c r="L180">
        <v>0</v>
      </c>
      <c r="M180">
        <v>0</v>
      </c>
      <c r="N180" t="str">
        <v>CC15</v>
      </c>
      <c r="O180" t="str">
        <v>gastos_impuestos</v>
      </c>
      <c r="P180">
        <v>10</v>
      </c>
      <c r="Q180" t="str">
        <v>BACHAS, CEREAL Y POLVILLO, COMPOST Y FERTILIZANTES, DISPOSICION FINAL DE R. LIQUIDOS, DISPOSICION FINAL DE R. SOLIDOS, EXPORTACION, NFU, PILETAS, REACTORES, TIERRAS FILTRANTES</v>
      </c>
      <c r="R180">
        <v>1</v>
      </c>
      <c r="S180">
        <v>-3167989.9956999999</v>
      </c>
      <c r="T180">
        <v>1</v>
      </c>
      <c r="U180" t="str">
        <v>APERTURADO POR EMPRESA</v>
      </c>
      <c r="V180" t="str">
        <v>PILETAS</v>
      </c>
    </row>
    <row r="181" spans="1:22" x14ac:dyDescent="0.3">
      <c r="A181" vm="1">
        <v>46081</v>
      </c>
      <c r="B181" t="str">
        <v>WORMS-RRHH</v>
      </c>
      <c r="C181" t="str">
        <v>ISOLA, GIULIANA</v>
      </c>
      <c r="D181">
        <v>-3167989.9956999999</v>
      </c>
      <c r="E181" t="str">
        <v>ADMINISTRACION</v>
      </c>
      <c r="F181">
        <v>1</v>
      </c>
      <c r="G181">
        <v>3167989.99569359</v>
      </c>
      <c r="H181" t="str">
        <v>#RRHH</v>
      </c>
      <c r="I181" t="str">
        <v>PERSONAL</v>
      </c>
      <c r="J181" t="str">
        <v>OPEX</v>
      </c>
      <c r="K181">
        <v>0</v>
      </c>
      <c r="L181">
        <v>0</v>
      </c>
      <c r="M181">
        <v>0</v>
      </c>
      <c r="N181" t="str">
        <v>CC15</v>
      </c>
      <c r="O181" t="str">
        <v>gastos_impuestos</v>
      </c>
      <c r="P181">
        <v>10</v>
      </c>
      <c r="Q181" t="str">
        <v>BACHAS, CEREAL Y POLVILLO, COMPOST Y FERTILIZANTES, DISPOSICION FINAL DE R. LIQUIDOS, DISPOSICION FINAL DE R. SOLIDOS, EXPORTACION, NFU, PILETAS, REACTORES, TIERRAS FILTRANTES</v>
      </c>
      <c r="R181">
        <v>1</v>
      </c>
      <c r="S181">
        <v>-3167989.9956999999</v>
      </c>
      <c r="T181">
        <v>1</v>
      </c>
      <c r="U181" t="str">
        <v>APERTURADO POR EMPRESA</v>
      </c>
      <c r="V181" t="str">
        <v>REACTORES</v>
      </c>
    </row>
    <row r="182" spans="1:22" x14ac:dyDescent="0.3">
      <c r="A182" vm="1">
        <v>46081</v>
      </c>
      <c r="B182" t="str">
        <v>WORMS-RRHH</v>
      </c>
      <c r="C182" t="str">
        <v>ISOLA, GIULIANA</v>
      </c>
      <c r="D182">
        <v>-3167989.9956999999</v>
      </c>
      <c r="E182" t="str">
        <v>ADMINISTRACION</v>
      </c>
      <c r="F182">
        <v>1</v>
      </c>
      <c r="G182">
        <v>3167989.99569359</v>
      </c>
      <c r="H182" t="str">
        <v>#RRHH</v>
      </c>
      <c r="I182" t="str">
        <v>PERSONAL</v>
      </c>
      <c r="J182" t="str">
        <v>OPEX</v>
      </c>
      <c r="K182">
        <v>0</v>
      </c>
      <c r="L182">
        <v>0</v>
      </c>
      <c r="M182">
        <v>0</v>
      </c>
      <c r="N182" t="str">
        <v>CC15</v>
      </c>
      <c r="O182" t="str">
        <v>gastos_impuestos</v>
      </c>
      <c r="P182">
        <v>10</v>
      </c>
      <c r="Q182" t="str">
        <v>BACHAS, CEREAL Y POLVILLO, COMPOST Y FERTILIZANTES, DISPOSICION FINAL DE R. LIQUIDOS, DISPOSICION FINAL DE R. SOLIDOS, EXPORTACION, NFU, PILETAS, REACTORES, TIERRAS FILTRANTES</v>
      </c>
      <c r="R182">
        <v>1</v>
      </c>
      <c r="S182">
        <v>-3167989.9956999999</v>
      </c>
      <c r="T182">
        <v>1</v>
      </c>
      <c r="U182" t="str">
        <v>APERTURADO POR EMPRESA</v>
      </c>
      <c r="V182" t="str">
        <v>TIERRAS FILTRANTES</v>
      </c>
    </row>
    <row r="183" spans="1:22" x14ac:dyDescent="0.3">
      <c r="A183" vm="1">
        <v>46081</v>
      </c>
      <c r="B183" t="str">
        <v>WORMS-RRHH</v>
      </c>
      <c r="C183" t="str">
        <v>CULOTA ANDRES</v>
      </c>
      <c r="D183">
        <v>-3102992.2573000002</v>
      </c>
      <c r="E183" t="str">
        <v>ADMINISTRACION</v>
      </c>
      <c r="F183">
        <v>1</v>
      </c>
      <c r="G183">
        <v>3102992.2572935899</v>
      </c>
      <c r="H183" t="str">
        <v>#RRHH</v>
      </c>
      <c r="I183" t="str">
        <v>PERSONAL</v>
      </c>
      <c r="J183" t="str">
        <v>OPEX</v>
      </c>
      <c r="K183">
        <v>0</v>
      </c>
      <c r="L183">
        <v>0</v>
      </c>
      <c r="M183">
        <v>0</v>
      </c>
      <c r="N183" t="str">
        <v>CC15</v>
      </c>
      <c r="O183" t="str">
        <v>gastos_rrhh</v>
      </c>
      <c r="P183">
        <v>10</v>
      </c>
      <c r="Q183" t="str">
        <v>BACHAS, CEREAL Y POLVILLO, COMPOST Y FERTILIZANTES, DISPOSICION FINAL DE R. LIQUIDOS, DISPOSICION FINAL DE R. SOLIDOS, EXPORTACION, NFU, PILETAS, REACTORES, TIERRAS FILTRANTES</v>
      </c>
      <c r="R183">
        <v>1</v>
      </c>
      <c r="S183">
        <v>-3102992.2573000002</v>
      </c>
      <c r="T183">
        <v>1</v>
      </c>
      <c r="U183" t="str">
        <v>APERTURADO POR EMPRESA</v>
      </c>
      <c r="V183" t="str">
        <v>BACHAS</v>
      </c>
    </row>
    <row r="184" spans="1:22" x14ac:dyDescent="0.3">
      <c r="A184" vm="1">
        <v>46081</v>
      </c>
      <c r="B184" t="str">
        <v>WORMS-RRHH</v>
      </c>
      <c r="C184" t="str">
        <v>CULOTA ANDRES</v>
      </c>
      <c r="D184">
        <v>-3102992.2573000002</v>
      </c>
      <c r="E184" t="str">
        <v>ADMINISTRACION</v>
      </c>
      <c r="F184">
        <v>1</v>
      </c>
      <c r="G184">
        <v>3102992.2572935899</v>
      </c>
      <c r="H184" t="str">
        <v>#RRHH</v>
      </c>
      <c r="I184" t="str">
        <v>PERSONAL</v>
      </c>
      <c r="J184" t="str">
        <v>OPEX</v>
      </c>
      <c r="K184">
        <v>0</v>
      </c>
      <c r="L184">
        <v>0</v>
      </c>
      <c r="M184">
        <v>0</v>
      </c>
      <c r="N184" t="str">
        <v>CC15</v>
      </c>
      <c r="O184" t="str">
        <v>gastos_rrhh</v>
      </c>
      <c r="P184">
        <v>10</v>
      </c>
      <c r="Q184" t="str">
        <v>BACHAS, CEREAL Y POLVILLO, COMPOST Y FERTILIZANTES, DISPOSICION FINAL DE R. LIQUIDOS, DISPOSICION FINAL DE R. SOLIDOS, EXPORTACION, NFU, PILETAS, REACTORES, TIERRAS FILTRANTES</v>
      </c>
      <c r="R184">
        <v>1</v>
      </c>
      <c r="S184">
        <v>-3102992.2573000002</v>
      </c>
      <c r="T184">
        <v>1</v>
      </c>
      <c r="U184" t="str">
        <v>APERTURADO POR EMPRESA</v>
      </c>
      <c r="V184" t="str">
        <v>CEREAL Y POLVILLO</v>
      </c>
    </row>
    <row r="185" spans="1:22" x14ac:dyDescent="0.3">
      <c r="A185" vm="1">
        <v>46081</v>
      </c>
      <c r="B185" t="str">
        <v>WORMS-RRHH</v>
      </c>
      <c r="C185" t="str">
        <v>CULOTA ANDRES</v>
      </c>
      <c r="D185">
        <v>-3102992.2573000002</v>
      </c>
      <c r="E185" t="str">
        <v>ADMINISTRACION</v>
      </c>
      <c r="F185">
        <v>1</v>
      </c>
      <c r="G185">
        <v>3102992.2572935899</v>
      </c>
      <c r="H185" t="str">
        <v>#RRHH</v>
      </c>
      <c r="I185" t="str">
        <v>PERSONAL</v>
      </c>
      <c r="J185" t="str">
        <v>OPEX</v>
      </c>
      <c r="K185">
        <v>0</v>
      </c>
      <c r="L185">
        <v>0</v>
      </c>
      <c r="M185">
        <v>0</v>
      </c>
      <c r="N185" t="str">
        <v>CC15</v>
      </c>
      <c r="O185" t="str">
        <v>gastos_rrhh</v>
      </c>
      <c r="P185">
        <v>10</v>
      </c>
      <c r="Q185" t="str">
        <v>BACHAS, CEREAL Y POLVILLO, COMPOST Y FERTILIZANTES, DISPOSICION FINAL DE R. LIQUIDOS, DISPOSICION FINAL DE R. SOLIDOS, EXPORTACION, NFU, PILETAS, REACTORES, TIERRAS FILTRANTES</v>
      </c>
      <c r="R185">
        <v>1</v>
      </c>
      <c r="S185" s="8">
        <v>-3102992.2573000002</v>
      </c>
      <c r="T185">
        <v>1</v>
      </c>
      <c r="U185" t="str">
        <v>APERTURADO POR EMPRESA</v>
      </c>
      <c r="V185" t="str">
        <v>COMPOST Y FERTILIZANTES</v>
      </c>
    </row>
    <row r="186" spans="1:22" x14ac:dyDescent="0.3">
      <c r="A186" vm="1">
        <v>46081</v>
      </c>
      <c r="B186" t="str">
        <v>WORMS-RRHH</v>
      </c>
      <c r="C186" t="str">
        <v>CULOTA ANDRES</v>
      </c>
      <c r="D186">
        <v>-3102992.2573000002</v>
      </c>
      <c r="E186" t="str">
        <v>ADMINISTRACION</v>
      </c>
      <c r="F186">
        <v>1</v>
      </c>
      <c r="G186">
        <v>3102992.2572935899</v>
      </c>
      <c r="H186" t="str">
        <v>#RRHH</v>
      </c>
      <c r="I186" t="str">
        <v>PERSONAL</v>
      </c>
      <c r="J186" t="str">
        <v>OPEX</v>
      </c>
      <c r="K186">
        <v>0</v>
      </c>
      <c r="L186">
        <v>0</v>
      </c>
      <c r="M186">
        <v>0</v>
      </c>
      <c r="N186" t="str">
        <v>CC15</v>
      </c>
      <c r="O186" t="str">
        <v>gastos_rrhh</v>
      </c>
      <c r="P186">
        <v>10</v>
      </c>
      <c r="Q186" t="str">
        <v>BACHAS, CEREAL Y POLVILLO, COMPOST Y FERTILIZANTES, DISPOSICION FINAL DE R. LIQUIDOS, DISPOSICION FINAL DE R. SOLIDOS, EXPORTACION, NFU, PILETAS, REACTORES, TIERRAS FILTRANTES</v>
      </c>
      <c r="R186">
        <v>1</v>
      </c>
      <c r="S186" s="8">
        <v>-3102992.2573000002</v>
      </c>
      <c r="T186">
        <v>1</v>
      </c>
      <c r="U186" t="str">
        <v>APERTURADO POR EMPRESA</v>
      </c>
      <c r="V186" t="str">
        <v>DISPOSICION FINAL DE R. LIQUIDOS</v>
      </c>
    </row>
    <row r="187" spans="1:22" x14ac:dyDescent="0.3">
      <c r="A187" vm="1">
        <v>46081</v>
      </c>
      <c r="B187" t="str">
        <v>WORMS-RRHH</v>
      </c>
      <c r="C187" t="str">
        <v>CULOTA ANDRES</v>
      </c>
      <c r="D187">
        <v>-3102992.2573000002</v>
      </c>
      <c r="E187" t="str">
        <v>ADMINISTRACION</v>
      </c>
      <c r="F187">
        <v>1</v>
      </c>
      <c r="G187">
        <v>3102992.2572935899</v>
      </c>
      <c r="H187" t="str">
        <v>#RRHH</v>
      </c>
      <c r="I187" t="str">
        <v>PERSONAL</v>
      </c>
      <c r="J187" t="str">
        <v>OPEX</v>
      </c>
      <c r="K187">
        <v>0</v>
      </c>
      <c r="L187">
        <v>0</v>
      </c>
      <c r="M187">
        <v>0</v>
      </c>
      <c r="N187" t="str">
        <v>CC15</v>
      </c>
      <c r="O187" t="str">
        <v>gastos_rrhh</v>
      </c>
      <c r="P187">
        <v>10</v>
      </c>
      <c r="Q187" t="str">
        <v>BACHAS, CEREAL Y POLVILLO, COMPOST Y FERTILIZANTES, DISPOSICION FINAL DE R. LIQUIDOS, DISPOSICION FINAL DE R. SOLIDOS, EXPORTACION, NFU, PILETAS, REACTORES, TIERRAS FILTRANTES</v>
      </c>
      <c r="R187">
        <v>1</v>
      </c>
      <c r="S187" s="8">
        <v>-3102992.2573000002</v>
      </c>
      <c r="T187">
        <v>1</v>
      </c>
      <c r="U187" t="str">
        <v>APERTURADO POR EMPRESA</v>
      </c>
      <c r="V187" t="str">
        <v>DISPOSICION FINAL DE R. SOLIDOS</v>
      </c>
    </row>
    <row r="188" spans="1:22" x14ac:dyDescent="0.3">
      <c r="A188" vm="1">
        <v>46081</v>
      </c>
      <c r="B188" t="str">
        <v>WORMS-RRHH</v>
      </c>
      <c r="C188" t="str">
        <v>CULOTA ANDRES</v>
      </c>
      <c r="D188">
        <v>-3102992.2573000002</v>
      </c>
      <c r="E188" t="str">
        <v>ADMINISTRACION</v>
      </c>
      <c r="F188">
        <v>1</v>
      </c>
      <c r="G188">
        <v>3102992.2572935899</v>
      </c>
      <c r="H188" t="str">
        <v>#RRHH</v>
      </c>
      <c r="I188" t="str">
        <v>PERSONAL</v>
      </c>
      <c r="J188" t="str">
        <v>OPEX</v>
      </c>
      <c r="K188">
        <v>0</v>
      </c>
      <c r="L188">
        <v>0</v>
      </c>
      <c r="M188">
        <v>0</v>
      </c>
      <c r="N188" t="str">
        <v>CC15</v>
      </c>
      <c r="O188" t="str">
        <v>gastos_rrhh</v>
      </c>
      <c r="P188">
        <v>10</v>
      </c>
      <c r="Q188" t="str">
        <v>BACHAS, CEREAL Y POLVILLO, COMPOST Y FERTILIZANTES, DISPOSICION FINAL DE R. LIQUIDOS, DISPOSICION FINAL DE R. SOLIDOS, EXPORTACION, NFU, PILETAS, REACTORES, TIERRAS FILTRANTES</v>
      </c>
      <c r="R188">
        <v>1</v>
      </c>
      <c r="S188" s="8">
        <v>-3102992.2573000002</v>
      </c>
      <c r="T188">
        <v>1</v>
      </c>
      <c r="U188" t="str">
        <v>APERTURADO POR EMPRESA</v>
      </c>
      <c r="V188" t="str">
        <v>EXPORTACION</v>
      </c>
    </row>
    <row r="189" spans="1:22" x14ac:dyDescent="0.3">
      <c r="A189" vm="1">
        <v>46081</v>
      </c>
      <c r="B189" t="str">
        <v>WORMS-RRHH</v>
      </c>
      <c r="C189" t="str">
        <v>CULOTA ANDRES</v>
      </c>
      <c r="D189">
        <v>-3102992.2573000002</v>
      </c>
      <c r="E189" t="str">
        <v>ADMINISTRACION</v>
      </c>
      <c r="F189">
        <v>1</v>
      </c>
      <c r="G189">
        <v>3102992.2572935899</v>
      </c>
      <c r="H189" t="str">
        <v>#RRHH</v>
      </c>
      <c r="I189" t="str">
        <v>PERSONAL</v>
      </c>
      <c r="J189" t="str">
        <v>OPEX</v>
      </c>
      <c r="K189">
        <v>0</v>
      </c>
      <c r="L189">
        <v>0</v>
      </c>
      <c r="M189">
        <v>0</v>
      </c>
      <c r="N189" t="str">
        <v>CC15</v>
      </c>
      <c r="O189" t="str">
        <v>gastos_rrhh</v>
      </c>
      <c r="P189">
        <v>10</v>
      </c>
      <c r="Q189" t="str">
        <v>BACHAS, CEREAL Y POLVILLO, COMPOST Y FERTILIZANTES, DISPOSICION FINAL DE R. LIQUIDOS, DISPOSICION FINAL DE R. SOLIDOS, EXPORTACION, NFU, PILETAS, REACTORES, TIERRAS FILTRANTES</v>
      </c>
      <c r="R189">
        <v>1</v>
      </c>
      <c r="S189" s="8">
        <v>-3102992.2573000002</v>
      </c>
      <c r="T189">
        <v>1</v>
      </c>
      <c r="U189" t="str">
        <v>APERTURADO POR EMPRESA</v>
      </c>
      <c r="V189" t="str">
        <v>NFU</v>
      </c>
    </row>
    <row r="190" spans="1:22" x14ac:dyDescent="0.3">
      <c r="A190" vm="1">
        <v>46081</v>
      </c>
      <c r="B190" t="str">
        <v>WORMS-RRHH</v>
      </c>
      <c r="C190" t="str">
        <v>CULOTA ANDRES</v>
      </c>
      <c r="D190">
        <v>-3102992.2573000002</v>
      </c>
      <c r="E190" t="str">
        <v>ADMINISTRACION</v>
      </c>
      <c r="F190">
        <v>1</v>
      </c>
      <c r="G190">
        <v>3102992.2572935899</v>
      </c>
      <c r="H190" t="str">
        <v>#RRHH</v>
      </c>
      <c r="I190" t="str">
        <v>PERSONAL</v>
      </c>
      <c r="J190" t="str">
        <v>OPEX</v>
      </c>
      <c r="K190">
        <v>0</v>
      </c>
      <c r="L190">
        <v>0</v>
      </c>
      <c r="M190">
        <v>0</v>
      </c>
      <c r="N190" t="str">
        <v>CC15</v>
      </c>
      <c r="O190" t="str">
        <v>gastos_rrhh</v>
      </c>
      <c r="P190">
        <v>10</v>
      </c>
      <c r="Q190" t="str">
        <v>BACHAS, CEREAL Y POLVILLO, COMPOST Y FERTILIZANTES, DISPOSICION FINAL DE R. LIQUIDOS, DISPOSICION FINAL DE R. SOLIDOS, EXPORTACION, NFU, PILETAS, REACTORES, TIERRAS FILTRANTES</v>
      </c>
      <c r="R190">
        <v>1</v>
      </c>
      <c r="S190" s="8">
        <v>-3102992.2573000002</v>
      </c>
      <c r="T190">
        <v>1</v>
      </c>
      <c r="U190" t="str">
        <v>APERTURADO POR EMPRESA</v>
      </c>
      <c r="V190" t="str">
        <v>PILETAS</v>
      </c>
    </row>
    <row r="191" spans="1:22" x14ac:dyDescent="0.3">
      <c r="A191" vm="1">
        <v>46081</v>
      </c>
      <c r="B191" t="str">
        <v>WORMS-RRHH</v>
      </c>
      <c r="C191" t="str">
        <v>CULOTA ANDRES</v>
      </c>
      <c r="D191">
        <v>-3102992.2573000002</v>
      </c>
      <c r="E191" t="str">
        <v>ADMINISTRACION</v>
      </c>
      <c r="F191">
        <v>1</v>
      </c>
      <c r="G191">
        <v>3102992.2572935899</v>
      </c>
      <c r="H191" t="str">
        <v>#RRHH</v>
      </c>
      <c r="I191" t="str">
        <v>PERSONAL</v>
      </c>
      <c r="J191" t="str">
        <v>OPEX</v>
      </c>
      <c r="K191">
        <v>0</v>
      </c>
      <c r="L191">
        <v>0</v>
      </c>
      <c r="M191">
        <v>0</v>
      </c>
      <c r="N191" t="str">
        <v>CC15</v>
      </c>
      <c r="O191" t="str">
        <v>gastos_rrhh</v>
      </c>
      <c r="P191">
        <v>10</v>
      </c>
      <c r="Q191" t="str">
        <v>BACHAS, CEREAL Y POLVILLO, COMPOST Y FERTILIZANTES, DISPOSICION FINAL DE R. LIQUIDOS, DISPOSICION FINAL DE R. SOLIDOS, EXPORTACION, NFU, PILETAS, REACTORES, TIERRAS FILTRANTES</v>
      </c>
      <c r="R191">
        <v>1</v>
      </c>
      <c r="S191" s="8">
        <v>-3102992.2573000002</v>
      </c>
      <c r="T191">
        <v>1</v>
      </c>
      <c r="U191" t="str">
        <v>APERTURADO POR EMPRESA</v>
      </c>
      <c r="V191" t="str">
        <v>REACTORES</v>
      </c>
    </row>
    <row r="192" spans="1:22" x14ac:dyDescent="0.3">
      <c r="A192" vm="1">
        <v>46081</v>
      </c>
      <c r="B192" t="str">
        <v>WORMS-RRHH</v>
      </c>
      <c r="C192" t="str">
        <v>CULOTA ANDRES</v>
      </c>
      <c r="D192">
        <v>-3102992.2573000002</v>
      </c>
      <c r="E192" t="str">
        <v>ADMINISTRACION</v>
      </c>
      <c r="F192">
        <v>1</v>
      </c>
      <c r="G192">
        <v>3102992.2572935899</v>
      </c>
      <c r="H192" t="str">
        <v>#RRHH</v>
      </c>
      <c r="I192" t="str">
        <v>PERSONAL</v>
      </c>
      <c r="J192" t="str">
        <v>OPEX</v>
      </c>
      <c r="K192">
        <v>0</v>
      </c>
      <c r="L192">
        <v>0</v>
      </c>
      <c r="M192">
        <v>0</v>
      </c>
      <c r="N192" t="str">
        <v>CC15</v>
      </c>
      <c r="O192" t="str">
        <v>gastos_rrhh</v>
      </c>
      <c r="P192">
        <v>10</v>
      </c>
      <c r="Q192" t="str">
        <v>BACHAS, CEREAL Y POLVILLO, COMPOST Y FERTILIZANTES, DISPOSICION FINAL DE R. LIQUIDOS, DISPOSICION FINAL DE R. SOLIDOS, EXPORTACION, NFU, PILETAS, REACTORES, TIERRAS FILTRANTES</v>
      </c>
      <c r="R192">
        <v>1</v>
      </c>
      <c r="S192" s="8">
        <v>-3102992.2573000002</v>
      </c>
      <c r="T192">
        <v>1</v>
      </c>
      <c r="U192" t="str">
        <v>APERTURADO POR EMPRESA</v>
      </c>
      <c r="V192" t="str">
        <v>TIERRAS FILTRANTES</v>
      </c>
    </row>
    <row r="193" spans="1:22" x14ac:dyDescent="0.3">
      <c r="A193" vm="1">
        <v>46081</v>
      </c>
      <c r="B193" t="str">
        <v>WORMS-RRHH</v>
      </c>
      <c r="C193" t="str">
        <v>LARREY VANINA</v>
      </c>
      <c r="D193">
        <v>-3096266.9007000001</v>
      </c>
      <c r="E193" t="str">
        <v>PORTERIA</v>
      </c>
      <c r="F193">
        <v>1</v>
      </c>
      <c r="G193">
        <v>3096266.9006735897</v>
      </c>
      <c r="H193" t="str">
        <v>#RRHH</v>
      </c>
      <c r="I193" t="str">
        <v>PERSONAL</v>
      </c>
      <c r="J193" t="str">
        <v>OPEX</v>
      </c>
      <c r="K193">
        <v>0</v>
      </c>
      <c r="L193">
        <v>0</v>
      </c>
      <c r="M193">
        <v>0</v>
      </c>
      <c r="N193" t="str">
        <v>CC22</v>
      </c>
      <c r="O193" t="str">
        <v>gastos_produccion</v>
      </c>
      <c r="P193">
        <v>7</v>
      </c>
      <c r="Q193" t="str">
        <v>BACHAS, COMPOST Y FERTILIZANTES, DISPOSICION FINAL DE R. LIQUIDOS, DISPOSICION FINAL DE R. SOLIDOS, EXPORTACION, NFU, REACTORES</v>
      </c>
      <c r="R193">
        <v>1</v>
      </c>
      <c r="S193" s="8">
        <v>-3096266.9007000001</v>
      </c>
      <c r="T193">
        <v>1</v>
      </c>
      <c r="U193" t="str">
        <v>APERTURADO POR EMPRESA</v>
      </c>
      <c r="V193" t="str">
        <v>BACHAS</v>
      </c>
    </row>
    <row r="194" spans="1:22" x14ac:dyDescent="0.3">
      <c r="A194" vm="1">
        <v>46081</v>
      </c>
      <c r="B194" t="str">
        <v>WORMS-RRHH</v>
      </c>
      <c r="C194" t="str">
        <v>LARREY VANINA</v>
      </c>
      <c r="D194">
        <v>-3096266.9007000001</v>
      </c>
      <c r="E194" t="str">
        <v>PORTERIA</v>
      </c>
      <c r="F194">
        <v>1</v>
      </c>
      <c r="G194">
        <v>3096266.9006735897</v>
      </c>
      <c r="H194" t="str">
        <v>#RRHH</v>
      </c>
      <c r="I194" t="str">
        <v>PERSONAL</v>
      </c>
      <c r="J194" t="str">
        <v>OPEX</v>
      </c>
      <c r="K194">
        <v>0</v>
      </c>
      <c r="L194">
        <v>0</v>
      </c>
      <c r="M194">
        <v>0</v>
      </c>
      <c r="N194" t="str">
        <v>CC22</v>
      </c>
      <c r="O194" t="str">
        <v>gastos_produccion</v>
      </c>
      <c r="P194">
        <v>7</v>
      </c>
      <c r="Q194" t="str">
        <v>BACHAS, COMPOST Y FERTILIZANTES, DISPOSICION FINAL DE R. LIQUIDOS, DISPOSICION FINAL DE R. SOLIDOS, EXPORTACION, NFU, REACTORES</v>
      </c>
      <c r="R194">
        <v>1</v>
      </c>
      <c r="S194" s="8">
        <v>-3096266.9007000001</v>
      </c>
      <c r="T194">
        <v>1</v>
      </c>
      <c r="U194" t="str">
        <v>APERTURADO POR EMPRESA</v>
      </c>
      <c r="V194" t="str">
        <v>COMPOST Y FERTILIZANTES</v>
      </c>
    </row>
    <row r="195" spans="1:22" x14ac:dyDescent="0.3">
      <c r="A195" vm="1">
        <v>46081</v>
      </c>
      <c r="B195" t="str">
        <v>WORMS-RRHH</v>
      </c>
      <c r="C195" t="str">
        <v>LARREY VANINA</v>
      </c>
      <c r="D195">
        <v>-3096266.9007000001</v>
      </c>
      <c r="E195" t="str">
        <v>PORTERIA</v>
      </c>
      <c r="F195">
        <v>1</v>
      </c>
      <c r="G195">
        <v>3096266.9006735897</v>
      </c>
      <c r="H195" t="str">
        <v>#RRHH</v>
      </c>
      <c r="I195" t="str">
        <v>PERSONAL</v>
      </c>
      <c r="J195" t="str">
        <v>OPEX</v>
      </c>
      <c r="K195">
        <v>0</v>
      </c>
      <c r="L195">
        <v>0</v>
      </c>
      <c r="M195">
        <v>0</v>
      </c>
      <c r="N195" t="str">
        <v>CC22</v>
      </c>
      <c r="O195" t="str">
        <v>gastos_produccion</v>
      </c>
      <c r="P195">
        <v>7</v>
      </c>
      <c r="Q195" t="str">
        <v>BACHAS, COMPOST Y FERTILIZANTES, DISPOSICION FINAL DE R. LIQUIDOS, DISPOSICION FINAL DE R. SOLIDOS, EXPORTACION, NFU, REACTORES</v>
      </c>
      <c r="R195">
        <v>1</v>
      </c>
      <c r="S195">
        <v>-3096266.9007000001</v>
      </c>
      <c r="T195">
        <v>1</v>
      </c>
      <c r="U195" t="str">
        <v>APERTURADO POR EMPRESA</v>
      </c>
      <c r="V195" t="str">
        <v>DISPOSICION FINAL DE R. LIQUIDOS</v>
      </c>
    </row>
    <row r="196" spans="1:22" x14ac:dyDescent="0.3">
      <c r="A196" vm="1">
        <v>46081</v>
      </c>
      <c r="B196" t="str">
        <v>WORMS-RRHH</v>
      </c>
      <c r="C196" t="str">
        <v>LARREY VANINA</v>
      </c>
      <c r="D196">
        <v>-3096266.9007000001</v>
      </c>
      <c r="E196" t="str">
        <v>PORTERIA</v>
      </c>
      <c r="F196">
        <v>1</v>
      </c>
      <c r="G196">
        <v>3096266.9006735897</v>
      </c>
      <c r="H196" t="str">
        <v>#RRHH</v>
      </c>
      <c r="I196" t="str">
        <v>PERSONAL</v>
      </c>
      <c r="J196" t="str">
        <v>OPEX</v>
      </c>
      <c r="K196">
        <v>0</v>
      </c>
      <c r="L196">
        <v>0</v>
      </c>
      <c r="M196">
        <v>0</v>
      </c>
      <c r="N196" t="str">
        <v>CC22</v>
      </c>
      <c r="O196" t="str">
        <v>gastos_produccion</v>
      </c>
      <c r="P196">
        <v>7</v>
      </c>
      <c r="Q196" t="str">
        <v>BACHAS, COMPOST Y FERTILIZANTES, DISPOSICION FINAL DE R. LIQUIDOS, DISPOSICION FINAL DE R. SOLIDOS, EXPORTACION, NFU, REACTORES</v>
      </c>
      <c r="R196">
        <v>1</v>
      </c>
      <c r="S196">
        <v>-3096266.9007000001</v>
      </c>
      <c r="T196">
        <v>1</v>
      </c>
      <c r="U196" t="str">
        <v>APERTURADO POR EMPRESA</v>
      </c>
      <c r="V196" t="str">
        <v>DISPOSICION FINAL DE R. SOLIDOS</v>
      </c>
    </row>
    <row r="197" spans="1:22" x14ac:dyDescent="0.3">
      <c r="A197" vm="1">
        <v>46081</v>
      </c>
      <c r="B197" t="str">
        <v>WORMS-RRHH</v>
      </c>
      <c r="C197" t="str">
        <v>LARREY VANINA</v>
      </c>
      <c r="D197">
        <v>-3096266.9007000001</v>
      </c>
      <c r="E197" t="str">
        <v>PORTERIA</v>
      </c>
      <c r="F197">
        <v>1</v>
      </c>
      <c r="G197">
        <v>3096266.9006735897</v>
      </c>
      <c r="H197" t="str">
        <v>#RRHH</v>
      </c>
      <c r="I197" t="str">
        <v>PERSONAL</v>
      </c>
      <c r="J197" t="str">
        <v>OPEX</v>
      </c>
      <c r="K197">
        <v>0</v>
      </c>
      <c r="L197">
        <v>0</v>
      </c>
      <c r="M197">
        <v>0</v>
      </c>
      <c r="N197" t="str">
        <v>CC22</v>
      </c>
      <c r="O197" t="str">
        <v>gastos_produccion</v>
      </c>
      <c r="P197">
        <v>7</v>
      </c>
      <c r="Q197" t="str">
        <v>BACHAS, COMPOST Y FERTILIZANTES, DISPOSICION FINAL DE R. LIQUIDOS, DISPOSICION FINAL DE R. SOLIDOS, EXPORTACION, NFU, REACTORES</v>
      </c>
      <c r="R197">
        <v>1</v>
      </c>
      <c r="S197">
        <v>-3096266.9007000001</v>
      </c>
      <c r="T197">
        <v>1</v>
      </c>
      <c r="U197" t="str">
        <v>APERTURADO POR EMPRESA</v>
      </c>
      <c r="V197" t="str">
        <v>EXPORTACION</v>
      </c>
    </row>
    <row r="198" spans="1:22" x14ac:dyDescent="0.3">
      <c r="A198" vm="1">
        <v>46081</v>
      </c>
      <c r="B198" t="str">
        <v>WORMS-RRHH</v>
      </c>
      <c r="C198" t="str">
        <v>LARREY VANINA</v>
      </c>
      <c r="D198">
        <v>-3096266.9007000001</v>
      </c>
      <c r="E198" t="str">
        <v>PORTERIA</v>
      </c>
      <c r="F198">
        <v>1</v>
      </c>
      <c r="G198">
        <v>3096266.9006735897</v>
      </c>
      <c r="H198" t="str">
        <v>#RRHH</v>
      </c>
      <c r="I198" t="str">
        <v>PERSONAL</v>
      </c>
      <c r="J198" t="str">
        <v>OPEX</v>
      </c>
      <c r="K198">
        <v>0</v>
      </c>
      <c r="L198">
        <v>0</v>
      </c>
      <c r="M198">
        <v>0</v>
      </c>
      <c r="N198" t="str">
        <v>CC22</v>
      </c>
      <c r="O198" t="str">
        <v>gastos_produccion</v>
      </c>
      <c r="P198">
        <v>7</v>
      </c>
      <c r="Q198" t="str">
        <v>BACHAS, COMPOST Y FERTILIZANTES, DISPOSICION FINAL DE R. LIQUIDOS, DISPOSICION FINAL DE R. SOLIDOS, EXPORTACION, NFU, REACTORES</v>
      </c>
      <c r="R198">
        <v>1</v>
      </c>
      <c r="S198">
        <v>-3096266.9007000001</v>
      </c>
      <c r="T198">
        <v>1</v>
      </c>
      <c r="U198" t="str">
        <v>APERTURADO POR EMPRESA</v>
      </c>
      <c r="V198" t="str">
        <v>NFU</v>
      </c>
    </row>
    <row r="199" spans="1:22" x14ac:dyDescent="0.3">
      <c r="A199" vm="1">
        <v>46081</v>
      </c>
      <c r="B199" t="str">
        <v>WORMS-RRHH</v>
      </c>
      <c r="C199" t="str">
        <v>LARREY VANINA</v>
      </c>
      <c r="D199">
        <v>-3096266.9007000001</v>
      </c>
      <c r="E199" t="str">
        <v>PORTERIA</v>
      </c>
      <c r="F199">
        <v>1</v>
      </c>
      <c r="G199">
        <v>3096266.9006735897</v>
      </c>
      <c r="H199" t="str">
        <v>#RRHH</v>
      </c>
      <c r="I199" t="str">
        <v>PERSONAL</v>
      </c>
      <c r="J199" t="str">
        <v>OPEX</v>
      </c>
      <c r="K199">
        <v>0</v>
      </c>
      <c r="L199">
        <v>0</v>
      </c>
      <c r="M199">
        <v>0</v>
      </c>
      <c r="N199" t="str">
        <v>CC22</v>
      </c>
      <c r="O199" t="str">
        <v>gastos_produccion</v>
      </c>
      <c r="P199">
        <v>7</v>
      </c>
      <c r="Q199" t="str">
        <v>BACHAS, COMPOST Y FERTILIZANTES, DISPOSICION FINAL DE R. LIQUIDOS, DISPOSICION FINAL DE R. SOLIDOS, EXPORTACION, NFU, REACTORES</v>
      </c>
      <c r="R199">
        <v>1</v>
      </c>
      <c r="S199">
        <v>-3096266.9007000001</v>
      </c>
      <c r="T199">
        <v>1</v>
      </c>
      <c r="U199" t="str">
        <v>APERTURADO POR EMPRESA</v>
      </c>
      <c r="V199" t="str">
        <v>REACTORES</v>
      </c>
    </row>
    <row r="200" spans="1:22" x14ac:dyDescent="0.3">
      <c r="A200" vm="1">
        <v>46081</v>
      </c>
      <c r="B200" t="str">
        <v>WORMS-RRHH</v>
      </c>
      <c r="C200" t="str">
        <v>PETERS CORZO, JOSE LUIS</v>
      </c>
      <c r="D200">
        <v>-3091668.4021999999</v>
      </c>
      <c r="E200" t="str">
        <v>LABORATORIO</v>
      </c>
      <c r="F200">
        <v>1</v>
      </c>
      <c r="G200">
        <v>3091668.4022335899</v>
      </c>
      <c r="H200" t="str">
        <v>#RRHH</v>
      </c>
      <c r="I200" t="str">
        <v>PERSONAL</v>
      </c>
      <c r="J200" t="str">
        <v>OPEX</v>
      </c>
      <c r="K200">
        <v>0</v>
      </c>
      <c r="L200">
        <v>0</v>
      </c>
      <c r="M200">
        <v>0</v>
      </c>
      <c r="N200" t="str">
        <v>CC17</v>
      </c>
      <c r="O200" t="str">
        <v>gastos_rrhh</v>
      </c>
      <c r="P200">
        <v>6</v>
      </c>
      <c r="Q200" t="str">
        <v>BACHAS, DISPOSICION FINAL DE R. LIQUIDOS, EXPORTACION, NFU, PILETAS, REACTORES</v>
      </c>
      <c r="R200">
        <v>1</v>
      </c>
      <c r="S200">
        <v>-3091668.4021999999</v>
      </c>
      <c r="T200">
        <v>1</v>
      </c>
      <c r="U200" t="str">
        <v>APERTURADO POR EMPRESA</v>
      </c>
      <c r="V200" t="str">
        <v>BACHAS</v>
      </c>
    </row>
    <row r="201" spans="1:22" x14ac:dyDescent="0.3">
      <c r="A201" vm="1">
        <v>46081</v>
      </c>
      <c r="B201" t="str">
        <v>WORMS-RRHH</v>
      </c>
      <c r="C201" t="str">
        <v>PETERS CORZO, JOSE LUIS</v>
      </c>
      <c r="D201">
        <v>-3091668.4021999999</v>
      </c>
      <c r="E201" t="str">
        <v>LABORATORIO</v>
      </c>
      <c r="F201">
        <v>1</v>
      </c>
      <c r="G201">
        <v>3091668.4022335899</v>
      </c>
      <c r="H201" t="str">
        <v>#RRHH</v>
      </c>
      <c r="I201" t="str">
        <v>PERSONAL</v>
      </c>
      <c r="J201" t="str">
        <v>OPEX</v>
      </c>
      <c r="K201">
        <v>0</v>
      </c>
      <c r="L201">
        <v>0</v>
      </c>
      <c r="M201">
        <v>0</v>
      </c>
      <c r="N201" t="str">
        <v>CC17</v>
      </c>
      <c r="O201" t="str">
        <v>gastos_rrhh</v>
      </c>
      <c r="P201">
        <v>6</v>
      </c>
      <c r="Q201" t="str">
        <v>BACHAS, DISPOSICION FINAL DE R. LIQUIDOS, EXPORTACION, NFU, PILETAS, REACTORES</v>
      </c>
      <c r="R201">
        <v>1</v>
      </c>
      <c r="S201">
        <v>-3091668.4021999999</v>
      </c>
      <c r="T201">
        <v>1</v>
      </c>
      <c r="U201" t="str">
        <v>APERTURADO POR EMPRESA</v>
      </c>
      <c r="V201" t="str">
        <v>DISPOSICION FINAL DE R. LIQUIDOS</v>
      </c>
    </row>
    <row r="202" spans="1:22" x14ac:dyDescent="0.3">
      <c r="A202" vm="1">
        <v>46081</v>
      </c>
      <c r="B202" t="str">
        <v>WORMS-RRHH</v>
      </c>
      <c r="C202" t="str">
        <v>PETERS CORZO, JOSE LUIS</v>
      </c>
      <c r="D202">
        <v>-3091668.4021999999</v>
      </c>
      <c r="E202" t="str">
        <v>LABORATORIO</v>
      </c>
      <c r="F202">
        <v>1</v>
      </c>
      <c r="G202">
        <v>3091668.4022335899</v>
      </c>
      <c r="H202" t="str">
        <v>#RRHH</v>
      </c>
      <c r="I202" t="str">
        <v>PERSONAL</v>
      </c>
      <c r="J202" t="str">
        <v>OPEX</v>
      </c>
      <c r="K202">
        <v>0</v>
      </c>
      <c r="L202">
        <v>0</v>
      </c>
      <c r="M202">
        <v>0</v>
      </c>
      <c r="N202" t="str">
        <v>CC17</v>
      </c>
      <c r="O202" t="str">
        <v>gastos_rrhh</v>
      </c>
      <c r="P202">
        <v>6</v>
      </c>
      <c r="Q202" t="str">
        <v>BACHAS, DISPOSICION FINAL DE R. LIQUIDOS, EXPORTACION, NFU, PILETAS, REACTORES</v>
      </c>
      <c r="R202">
        <v>1</v>
      </c>
      <c r="S202">
        <v>-3091668.4021999999</v>
      </c>
      <c r="T202">
        <v>1</v>
      </c>
      <c r="U202" t="str">
        <v>APERTURADO POR EMPRESA</v>
      </c>
      <c r="V202" t="str">
        <v>EXPORTACION</v>
      </c>
    </row>
    <row r="203" spans="1:22" x14ac:dyDescent="0.3">
      <c r="A203" vm="1">
        <v>46081</v>
      </c>
      <c r="B203" t="str">
        <v>WORMS-RRHH</v>
      </c>
      <c r="C203" t="str">
        <v>PETERS CORZO, JOSE LUIS</v>
      </c>
      <c r="D203">
        <v>-3091668.4021999999</v>
      </c>
      <c r="E203" t="str">
        <v>LABORATORIO</v>
      </c>
      <c r="F203">
        <v>1</v>
      </c>
      <c r="G203">
        <v>3091668.4022335899</v>
      </c>
      <c r="H203" t="str">
        <v>#RRHH</v>
      </c>
      <c r="I203" t="str">
        <v>PERSONAL</v>
      </c>
      <c r="J203" t="str">
        <v>OPEX</v>
      </c>
      <c r="K203">
        <v>0</v>
      </c>
      <c r="L203">
        <v>0</v>
      </c>
      <c r="M203">
        <v>0</v>
      </c>
      <c r="N203" t="str">
        <v>CC17</v>
      </c>
      <c r="O203" t="str">
        <v>gastos_rrhh</v>
      </c>
      <c r="P203">
        <v>6</v>
      </c>
      <c r="Q203" t="str">
        <v>BACHAS, DISPOSICION FINAL DE R. LIQUIDOS, EXPORTACION, NFU, PILETAS, REACTORES</v>
      </c>
      <c r="R203">
        <v>1</v>
      </c>
      <c r="S203">
        <v>-3091668.4021999999</v>
      </c>
      <c r="T203">
        <v>1</v>
      </c>
      <c r="U203" t="str">
        <v>APERTURADO POR EMPRESA</v>
      </c>
      <c r="V203" t="str">
        <v>NFU</v>
      </c>
    </row>
    <row r="204" spans="1:22" x14ac:dyDescent="0.3">
      <c r="A204" vm="1">
        <v>46081</v>
      </c>
      <c r="B204" t="str">
        <v>WORMS-RRHH</v>
      </c>
      <c r="C204" t="str">
        <v>PETERS CORZO, JOSE LUIS</v>
      </c>
      <c r="D204">
        <v>-3091668.4021999999</v>
      </c>
      <c r="E204" t="str">
        <v>LABORATORIO</v>
      </c>
      <c r="F204">
        <v>1</v>
      </c>
      <c r="G204">
        <v>3091668.4022335899</v>
      </c>
      <c r="H204" t="str">
        <v>#RRHH</v>
      </c>
      <c r="I204" t="str">
        <v>PERSONAL</v>
      </c>
      <c r="J204" t="str">
        <v>OPEX</v>
      </c>
      <c r="K204">
        <v>0</v>
      </c>
      <c r="L204">
        <v>0</v>
      </c>
      <c r="M204">
        <v>0</v>
      </c>
      <c r="N204" t="str">
        <v>CC17</v>
      </c>
      <c r="O204" t="str">
        <v>gastos_rrhh</v>
      </c>
      <c r="P204">
        <v>6</v>
      </c>
      <c r="Q204" t="str">
        <v>BACHAS, DISPOSICION FINAL DE R. LIQUIDOS, EXPORTACION, NFU, PILETAS, REACTORES</v>
      </c>
      <c r="R204">
        <v>1</v>
      </c>
      <c r="S204">
        <v>-3091668.4021999999</v>
      </c>
      <c r="T204">
        <v>1</v>
      </c>
      <c r="U204" t="str">
        <v>APERTURADO POR EMPRESA</v>
      </c>
      <c r="V204" t="str">
        <v>PILETAS</v>
      </c>
    </row>
    <row r="205" spans="1:22" x14ac:dyDescent="0.3">
      <c r="A205" vm="1">
        <v>46081</v>
      </c>
      <c r="B205" t="str">
        <v>WORMS-RRHH</v>
      </c>
      <c r="C205" t="str">
        <v>PETERS CORZO, JOSE LUIS</v>
      </c>
      <c r="D205">
        <v>-3091668.4021999999</v>
      </c>
      <c r="E205" t="str">
        <v>LABORATORIO</v>
      </c>
      <c r="F205">
        <v>1</v>
      </c>
      <c r="G205">
        <v>3091668.4022335899</v>
      </c>
      <c r="H205" t="str">
        <v>#RRHH</v>
      </c>
      <c r="I205" t="str">
        <v>PERSONAL</v>
      </c>
      <c r="J205" t="str">
        <v>OPEX</v>
      </c>
      <c r="K205">
        <v>0</v>
      </c>
      <c r="L205">
        <v>0</v>
      </c>
      <c r="M205">
        <v>0</v>
      </c>
      <c r="N205" t="str">
        <v>CC17</v>
      </c>
      <c r="O205" t="str">
        <v>gastos_rrhh</v>
      </c>
      <c r="P205">
        <v>6</v>
      </c>
      <c r="Q205" t="str">
        <v>BACHAS, DISPOSICION FINAL DE R. LIQUIDOS, EXPORTACION, NFU, PILETAS, REACTORES</v>
      </c>
      <c r="R205">
        <v>1</v>
      </c>
      <c r="S205">
        <v>-3091668.4021999999</v>
      </c>
      <c r="T205">
        <v>1</v>
      </c>
      <c r="U205" t="str">
        <v>APERTURADO POR EMPRESA</v>
      </c>
      <c r="V205" t="str">
        <v>REACTORES</v>
      </c>
    </row>
    <row r="206" spans="1:22" x14ac:dyDescent="0.3">
      <c r="A206" vm="10">
        <v>46057</v>
      </c>
      <c r="B206" t="str">
        <v>El Laboral Srl</v>
      </c>
      <c r="C206" t="str">
        <v>FA-A 00001-00009552</v>
      </c>
      <c r="D206">
        <v>-3091668.1</v>
      </c>
      <c r="E206" t="str">
        <v xml:space="preserve">OC 0001-00004006: PERSONAL
Indumentaria
Remeras, pantalón gorras  </v>
      </c>
      <c r="F206">
        <v>1</v>
      </c>
      <c r="G206">
        <v>2555097.6</v>
      </c>
      <c r="H206" t="str">
        <v xml:space="preserve">UN </v>
      </c>
      <c r="I206" t="str">
        <v>PERSONAL</v>
      </c>
      <c r="J206" t="str">
        <v>OPEX</v>
      </c>
      <c r="K206" t="str">
        <v>VARIABLE</v>
      </c>
      <c r="L206" t="str">
        <v>DIRECTO</v>
      </c>
      <c r="M206">
        <v>0</v>
      </c>
      <c r="N206" t="str">
        <v>CC1</v>
      </c>
      <c r="O206" t="str">
        <v>gastos_rrhh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-3091668.1</v>
      </c>
      <c r="T206">
        <v>1</v>
      </c>
      <c r="U206" t="str">
        <v>APERTURADO POR EMPRESA</v>
      </c>
      <c r="V206" t="str">
        <v>BACHAS</v>
      </c>
    </row>
    <row r="207" spans="1:22" x14ac:dyDescent="0.3">
      <c r="A207" vm="10">
        <v>46057</v>
      </c>
      <c r="B207" t="str">
        <v>El Laboral Srl</v>
      </c>
      <c r="C207" t="str">
        <v>FA-A 00001-00009552</v>
      </c>
      <c r="D207">
        <v>-3091668.1</v>
      </c>
      <c r="E207" t="str">
        <v xml:space="preserve">OC 0001-00004006: PERSONAL
Indumentaria
Remeras, pantalón gorras  </v>
      </c>
      <c r="F207">
        <v>1</v>
      </c>
      <c r="G207">
        <v>2555097.6</v>
      </c>
      <c r="H207" t="str">
        <v xml:space="preserve">UN </v>
      </c>
      <c r="I207" t="str">
        <v>PERSONAL</v>
      </c>
      <c r="J207" t="str">
        <v>OPEX</v>
      </c>
      <c r="K207" t="str">
        <v>VARIABLE</v>
      </c>
      <c r="L207" t="str">
        <v>DIRECTO</v>
      </c>
      <c r="M207">
        <v>0</v>
      </c>
      <c r="N207" t="str">
        <v>CC1</v>
      </c>
      <c r="O207" t="str">
        <v>gastos_rrhh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-3091668.1</v>
      </c>
      <c r="T207">
        <v>1</v>
      </c>
      <c r="U207" t="str">
        <v>APERTURADO POR EMPRESA</v>
      </c>
      <c r="V207" t="str">
        <v>CEREAL &amp; POLVILLO</v>
      </c>
    </row>
    <row r="208" spans="1:22" x14ac:dyDescent="0.3">
      <c r="A208" vm="10">
        <v>46057</v>
      </c>
      <c r="B208" t="str">
        <v>El Laboral Srl</v>
      </c>
      <c r="C208" t="str">
        <v>FA-A 00001-00009552</v>
      </c>
      <c r="D208">
        <v>-3091668.1</v>
      </c>
      <c r="E208" t="str">
        <v xml:space="preserve">OC 0001-00004006: PERSONAL
Indumentaria
Remeras, pantalón gorras  </v>
      </c>
      <c r="F208">
        <v>1</v>
      </c>
      <c r="G208">
        <v>2555097.6</v>
      </c>
      <c r="H208" t="str">
        <v xml:space="preserve">UN </v>
      </c>
      <c r="I208" t="str">
        <v>PERSONAL</v>
      </c>
      <c r="J208" t="str">
        <v>OPEX</v>
      </c>
      <c r="K208" t="str">
        <v>VARIABLE</v>
      </c>
      <c r="L208" t="str">
        <v>DIRECTO</v>
      </c>
      <c r="M208">
        <v>0</v>
      </c>
      <c r="N208" t="str">
        <v>CC1</v>
      </c>
      <c r="O208" t="str">
        <v>gastos_rrhh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-3091668.1</v>
      </c>
      <c r="T208">
        <v>1</v>
      </c>
      <c r="U208" t="str">
        <v>APERTURADO POR EMPRESA</v>
      </c>
      <c r="V208" t="str">
        <v>COMPOST &amp; FERTILIZANTES</v>
      </c>
    </row>
    <row r="209" spans="1:22" x14ac:dyDescent="0.3">
      <c r="A209" vm="10">
        <v>46057</v>
      </c>
      <c r="B209" t="str">
        <v>El Laboral Srl</v>
      </c>
      <c r="C209" t="str">
        <v>FA-A 00001-00009552</v>
      </c>
      <c r="D209">
        <v>-3091668.1</v>
      </c>
      <c r="E209" t="str">
        <v xml:space="preserve">OC 0001-00004006: PERSONAL
Indumentaria
Remeras, pantalón gorras  </v>
      </c>
      <c r="F209">
        <v>1</v>
      </c>
      <c r="G209">
        <v>2555097.6</v>
      </c>
      <c r="H209" t="str">
        <v xml:space="preserve">UN </v>
      </c>
      <c r="I209" t="str">
        <v>PERSONAL</v>
      </c>
      <c r="J209" t="str">
        <v>OPEX</v>
      </c>
      <c r="K209" t="str">
        <v>VARIABLE</v>
      </c>
      <c r="L209" t="str">
        <v>DIRECTO</v>
      </c>
      <c r="M209">
        <v>0</v>
      </c>
      <c r="N209" t="str">
        <v>CC1</v>
      </c>
      <c r="O209" t="str">
        <v>gastos_rrhh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-3091668.1</v>
      </c>
      <c r="T209">
        <v>1</v>
      </c>
      <c r="U209" t="str">
        <v>APERTURADO POR EMPRESA</v>
      </c>
      <c r="V209" t="str">
        <v>DISPOSICIÓN FINAL RESIDUOS LIQUIDOS</v>
      </c>
    </row>
    <row r="210" spans="1:22" x14ac:dyDescent="0.3">
      <c r="A210" vm="10">
        <v>46057</v>
      </c>
      <c r="B210" t="str">
        <v>El Laboral Srl</v>
      </c>
      <c r="C210" t="str">
        <v>FA-A 00001-00009552</v>
      </c>
      <c r="D210">
        <v>-3091668.1</v>
      </c>
      <c r="E210" t="str">
        <v xml:space="preserve">OC 0001-00004006: PERSONAL
Indumentaria
Remeras, pantalón gorras  </v>
      </c>
      <c r="F210">
        <v>1</v>
      </c>
      <c r="G210">
        <v>2555097.6</v>
      </c>
      <c r="H210" t="str">
        <v xml:space="preserve">UN </v>
      </c>
      <c r="I210" t="str">
        <v>PERSONAL</v>
      </c>
      <c r="J210" t="str">
        <v>OPEX</v>
      </c>
      <c r="K210" t="str">
        <v>VARIABLE</v>
      </c>
      <c r="L210" t="str">
        <v>DIRECTO</v>
      </c>
      <c r="M210">
        <v>0</v>
      </c>
      <c r="N210" t="str">
        <v>CC1</v>
      </c>
      <c r="O210" t="str">
        <v>gastos_rrhh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-3091668.1</v>
      </c>
      <c r="T210">
        <v>1</v>
      </c>
      <c r="U210" t="str">
        <v>APERTURADO POR EMPRESA</v>
      </c>
      <c r="V210" t="str">
        <v>DISPOSICIÓN FINAL RESIDUOS SOLIDOS</v>
      </c>
    </row>
    <row r="211" spans="1:22" x14ac:dyDescent="0.3">
      <c r="A211" vm="10">
        <v>46057</v>
      </c>
      <c r="B211" t="str">
        <v>El Laboral Srl</v>
      </c>
      <c r="C211" t="str">
        <v>FA-A 00001-00009552</v>
      </c>
      <c r="D211">
        <v>-3091668.1</v>
      </c>
      <c r="E211" t="str">
        <v xml:space="preserve">OC 0001-00004006: PERSONAL
Indumentaria
Remeras, pantalón gorras  </v>
      </c>
      <c r="F211">
        <v>1</v>
      </c>
      <c r="G211">
        <v>2555097.6</v>
      </c>
      <c r="H211" t="str">
        <v xml:space="preserve">UN </v>
      </c>
      <c r="I211" t="str">
        <v>PERSONAL</v>
      </c>
      <c r="J211" t="str">
        <v>OPEX</v>
      </c>
      <c r="K211" t="str">
        <v>VARIABLE</v>
      </c>
      <c r="L211" t="str">
        <v>DIRECTO</v>
      </c>
      <c r="M211">
        <v>0</v>
      </c>
      <c r="N211" t="str">
        <v>CC1</v>
      </c>
      <c r="O211" t="str">
        <v>gastos_rrhh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-3091668.1</v>
      </c>
      <c r="T211">
        <v>1</v>
      </c>
      <c r="U211" t="str">
        <v>APERTURADO POR EMPRESA</v>
      </c>
      <c r="V211" t="str">
        <v>EXPORTACION</v>
      </c>
    </row>
    <row r="212" spans="1:22" x14ac:dyDescent="0.3">
      <c r="A212" vm="10">
        <v>46057</v>
      </c>
      <c r="B212" t="str">
        <v>El Laboral Srl</v>
      </c>
      <c r="C212" t="str">
        <v>FA-A 00001-00009552</v>
      </c>
      <c r="D212">
        <v>-3091668.1</v>
      </c>
      <c r="E212" t="str">
        <v xml:space="preserve">OC 0001-00004006: PERSONAL
Indumentaria
Remeras, pantalón gorras  </v>
      </c>
      <c r="F212">
        <v>1</v>
      </c>
      <c r="G212">
        <v>2555097.6</v>
      </c>
      <c r="H212" t="str">
        <v xml:space="preserve">UN </v>
      </c>
      <c r="I212" t="str">
        <v>PERSONAL</v>
      </c>
      <c r="J212" t="str">
        <v>OPEX</v>
      </c>
      <c r="K212" t="str">
        <v>VARIABLE</v>
      </c>
      <c r="L212" t="str">
        <v>DIRECTO</v>
      </c>
      <c r="M212">
        <v>0</v>
      </c>
      <c r="N212" t="str">
        <v>CC1</v>
      </c>
      <c r="O212" t="str">
        <v>gastos_rrhh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-3091668.1</v>
      </c>
      <c r="T212">
        <v>1</v>
      </c>
      <c r="U212" t="str">
        <v>APERTURADO POR EMPRESA</v>
      </c>
      <c r="V212" t="str">
        <v>NFU</v>
      </c>
    </row>
    <row r="213" spans="1:22" x14ac:dyDescent="0.3">
      <c r="A213" vm="10">
        <v>46057</v>
      </c>
      <c r="B213" t="str">
        <v>El Laboral Srl</v>
      </c>
      <c r="C213" t="str">
        <v>FA-A 00001-00009552</v>
      </c>
      <c r="D213">
        <v>-3091668.1</v>
      </c>
      <c r="E213" t="str">
        <v xml:space="preserve">OC 0001-00004006: PERSONAL
Indumentaria
Remeras, pantalón gorras  </v>
      </c>
      <c r="F213">
        <v>1</v>
      </c>
      <c r="G213">
        <v>2555097.6</v>
      </c>
      <c r="H213" t="str">
        <v xml:space="preserve">UN </v>
      </c>
      <c r="I213" t="str">
        <v>PERSONAL</v>
      </c>
      <c r="J213" t="str">
        <v>OPEX</v>
      </c>
      <c r="K213" t="str">
        <v>VARIABLE</v>
      </c>
      <c r="L213" t="str">
        <v>DIRECTO</v>
      </c>
      <c r="M213">
        <v>0</v>
      </c>
      <c r="N213" t="str">
        <v>CC1</v>
      </c>
      <c r="O213" t="str">
        <v>gastos_rrhh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-3091668.1</v>
      </c>
      <c r="T213">
        <v>1</v>
      </c>
      <c r="U213" t="str">
        <v>APERTURADO POR EMPRESA</v>
      </c>
      <c r="V213" t="str">
        <v>PILETAS</v>
      </c>
    </row>
    <row r="214" spans="1:22" x14ac:dyDescent="0.3">
      <c r="A214" vm="10">
        <v>46057</v>
      </c>
      <c r="B214" t="str">
        <v>El Laboral Srl</v>
      </c>
      <c r="C214" t="str">
        <v>FA-A 00001-00009552</v>
      </c>
      <c r="D214">
        <v>-3091668.1</v>
      </c>
      <c r="E214" t="str">
        <v xml:space="preserve">OC 0001-00004006: PERSONAL
Indumentaria
Remeras, pantalón gorras  </v>
      </c>
      <c r="F214">
        <v>1</v>
      </c>
      <c r="G214">
        <v>2555097.6</v>
      </c>
      <c r="H214" t="str">
        <v xml:space="preserve">UN </v>
      </c>
      <c r="I214" t="str">
        <v>PERSONAL</v>
      </c>
      <c r="J214" t="str">
        <v>OPEX</v>
      </c>
      <c r="K214" t="str">
        <v>VARIABLE</v>
      </c>
      <c r="L214" t="str">
        <v>DIRECTO</v>
      </c>
      <c r="M214">
        <v>0</v>
      </c>
      <c r="N214" t="str">
        <v>CC1</v>
      </c>
      <c r="O214" t="str">
        <v>gastos_rrhh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-3091668.1</v>
      </c>
      <c r="T214">
        <v>1</v>
      </c>
      <c r="U214" t="str">
        <v>APERTURADO POR EMPRESA</v>
      </c>
      <c r="V214" t="str">
        <v>REACTORES</v>
      </c>
    </row>
    <row r="215" spans="1:22" x14ac:dyDescent="0.3">
      <c r="A215" vm="10">
        <v>46057</v>
      </c>
      <c r="B215" t="str">
        <v>El Laboral Srl</v>
      </c>
      <c r="C215" t="str">
        <v>FA-A 00001-00009552</v>
      </c>
      <c r="D215">
        <v>-3091668.1</v>
      </c>
      <c r="E215" t="str">
        <v xml:space="preserve">OC 0001-00004006: PERSONAL
Indumentaria
Remeras, pantalón gorras  </v>
      </c>
      <c r="F215">
        <v>1</v>
      </c>
      <c r="G215">
        <v>2555097.6</v>
      </c>
      <c r="H215" t="str">
        <v xml:space="preserve">UN </v>
      </c>
      <c r="I215" t="str">
        <v>PERSONAL</v>
      </c>
      <c r="J215" t="str">
        <v>OPEX</v>
      </c>
      <c r="K215" t="str">
        <v>VARIABLE</v>
      </c>
      <c r="L215" t="str">
        <v>DIRECTO</v>
      </c>
      <c r="M215">
        <v>0</v>
      </c>
      <c r="N215" t="str">
        <v>CC1</v>
      </c>
      <c r="O215" t="str">
        <v>gastos_rrhh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-3091668.1</v>
      </c>
      <c r="T215">
        <v>1</v>
      </c>
      <c r="U215" t="str">
        <v>APERTURADO POR EMPRESA</v>
      </c>
      <c r="V215" t="str">
        <v>TIERRAS FILTRANTES</v>
      </c>
    </row>
    <row r="216" spans="1:22" x14ac:dyDescent="0.3">
      <c r="A216" vm="11">
        <v>46071</v>
      </c>
      <c r="B216" t="str">
        <v>Epp Y Mas S.A.</v>
      </c>
      <c r="C216" t="str">
        <v>FA-A 00006-00019294</v>
      </c>
      <c r="D216">
        <v>-3059361.12</v>
      </c>
      <c r="E216" t="str">
        <v xml:space="preserve">HIGIENE Y SEGURIDAD
Elementos de protección personal </v>
      </c>
      <c r="F216">
        <v>1</v>
      </c>
      <c r="G216">
        <v>2528397.62</v>
      </c>
      <c r="H216" t="str">
        <v xml:space="preserve">UN </v>
      </c>
      <c r="I216" t="str">
        <v>HIGIENE Y SEGURIDAD</v>
      </c>
      <c r="J216" t="str">
        <v>OPEX</v>
      </c>
      <c r="K216" t="str">
        <v>VARIABLE</v>
      </c>
      <c r="L216" t="str">
        <v>DIRECTO</v>
      </c>
      <c r="M216">
        <v>0</v>
      </c>
      <c r="N216" t="str">
        <v>CC1</v>
      </c>
      <c r="O216" t="str">
        <v>gastos_rrhh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-3059361.12</v>
      </c>
      <c r="T216">
        <v>1</v>
      </c>
      <c r="U216" t="str">
        <v>APERTURADO POR EMPRESA</v>
      </c>
      <c r="V216" t="str">
        <v>BACHAS</v>
      </c>
    </row>
    <row r="217" spans="1:22" x14ac:dyDescent="0.3">
      <c r="A217" vm="11">
        <v>46071</v>
      </c>
      <c r="B217" t="str">
        <v>Epp Y Mas S.A.</v>
      </c>
      <c r="C217" t="str">
        <v>FA-A 00006-00019294</v>
      </c>
      <c r="D217">
        <v>-3059361.12</v>
      </c>
      <c r="E217" t="str">
        <v xml:space="preserve">HIGIENE Y SEGURIDAD
Elementos de protección personal </v>
      </c>
      <c r="F217">
        <v>1</v>
      </c>
      <c r="G217">
        <v>2528397.62</v>
      </c>
      <c r="H217" t="str">
        <v xml:space="preserve">UN </v>
      </c>
      <c r="I217" t="str">
        <v>HIGIENE Y SEGURIDAD</v>
      </c>
      <c r="J217" t="str">
        <v>OPEX</v>
      </c>
      <c r="K217" t="str">
        <v>VARIABLE</v>
      </c>
      <c r="L217" t="str">
        <v>DIRECTO</v>
      </c>
      <c r="M217">
        <v>0</v>
      </c>
      <c r="N217" t="str">
        <v>CC1</v>
      </c>
      <c r="O217" t="str">
        <v>gastos_rrhh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-3059361.12</v>
      </c>
      <c r="T217">
        <v>1</v>
      </c>
      <c r="U217" t="str">
        <v>APERTURADO POR EMPRESA</v>
      </c>
      <c r="V217" t="str">
        <v>CEREAL &amp; POLVILLO</v>
      </c>
    </row>
    <row r="218" spans="1:22" x14ac:dyDescent="0.3">
      <c r="A218" vm="11">
        <v>46071</v>
      </c>
      <c r="B218" t="str">
        <v>Epp Y Mas S.A.</v>
      </c>
      <c r="C218" t="str">
        <v>FA-A 00006-00019294</v>
      </c>
      <c r="D218">
        <v>-3059361.12</v>
      </c>
      <c r="E218" t="str">
        <v xml:space="preserve">HIGIENE Y SEGURIDAD
Elementos de protección personal </v>
      </c>
      <c r="F218">
        <v>1</v>
      </c>
      <c r="G218">
        <v>2528397.62</v>
      </c>
      <c r="H218" t="str">
        <v xml:space="preserve">UN </v>
      </c>
      <c r="I218" t="str">
        <v>HIGIENE Y SEGURIDAD</v>
      </c>
      <c r="J218" t="str">
        <v>OPEX</v>
      </c>
      <c r="K218" t="str">
        <v>VARIABLE</v>
      </c>
      <c r="L218" t="str">
        <v>DIRECTO</v>
      </c>
      <c r="M218">
        <v>0</v>
      </c>
      <c r="N218" t="str">
        <v>CC1</v>
      </c>
      <c r="O218" t="str">
        <v>gastos_rrhh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-3059361.12</v>
      </c>
      <c r="T218">
        <v>1</v>
      </c>
      <c r="U218" t="str">
        <v>APERTURADO POR EMPRESA</v>
      </c>
      <c r="V218" t="str">
        <v>COMPOST &amp; FERTILIZANTES</v>
      </c>
    </row>
    <row r="219" spans="1:22" x14ac:dyDescent="0.3">
      <c r="A219" vm="11">
        <v>46071</v>
      </c>
      <c r="B219" t="str">
        <v>Epp Y Mas S.A.</v>
      </c>
      <c r="C219" t="str">
        <v>FA-A 00006-00019294</v>
      </c>
      <c r="D219">
        <v>-3059361.12</v>
      </c>
      <c r="E219" t="str">
        <v xml:space="preserve">HIGIENE Y SEGURIDAD
Elementos de protección personal </v>
      </c>
      <c r="F219">
        <v>1</v>
      </c>
      <c r="G219">
        <v>2528397.62</v>
      </c>
      <c r="H219" t="str">
        <v xml:space="preserve">UN </v>
      </c>
      <c r="I219" t="str">
        <v>HIGIENE Y SEGURIDAD</v>
      </c>
      <c r="J219" t="str">
        <v>OPEX</v>
      </c>
      <c r="K219" t="str">
        <v>VARIABLE</v>
      </c>
      <c r="L219" t="str">
        <v>DIRECTO</v>
      </c>
      <c r="M219">
        <v>0</v>
      </c>
      <c r="N219" t="str">
        <v>CC1</v>
      </c>
      <c r="O219" t="str">
        <v>gastos_rrhh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-3059361.12</v>
      </c>
      <c r="T219">
        <v>1</v>
      </c>
      <c r="U219" t="str">
        <v>APERTURADO POR EMPRESA</v>
      </c>
      <c r="V219" t="str">
        <v>DISPOSICIÓN FINAL RESIDUOS LIQUIDOS</v>
      </c>
    </row>
    <row r="220" spans="1:22" x14ac:dyDescent="0.3">
      <c r="A220" vm="11">
        <v>46071</v>
      </c>
      <c r="B220" t="str">
        <v>Epp Y Mas S.A.</v>
      </c>
      <c r="C220" t="str">
        <v>FA-A 00006-00019294</v>
      </c>
      <c r="D220">
        <v>-3059361.12</v>
      </c>
      <c r="E220" t="str">
        <v xml:space="preserve">HIGIENE Y SEGURIDAD
Elementos de protección personal </v>
      </c>
      <c r="F220">
        <v>1</v>
      </c>
      <c r="G220">
        <v>2528397.62</v>
      </c>
      <c r="H220" t="str">
        <v xml:space="preserve">UN </v>
      </c>
      <c r="I220" t="str">
        <v>HIGIENE Y SEGURIDAD</v>
      </c>
      <c r="J220" t="str">
        <v>OPEX</v>
      </c>
      <c r="K220" t="str">
        <v>VARIABLE</v>
      </c>
      <c r="L220" t="str">
        <v>DIRECTO</v>
      </c>
      <c r="M220">
        <v>0</v>
      </c>
      <c r="N220" t="str">
        <v>CC1</v>
      </c>
      <c r="O220" t="str">
        <v>gastos_rrhh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-3059361.12</v>
      </c>
      <c r="T220">
        <v>1</v>
      </c>
      <c r="U220" t="str">
        <v>APERTURADO POR EMPRESA</v>
      </c>
      <c r="V220" t="str">
        <v>DISPOSICIÓN FINAL RESIDUOS SOLIDOS</v>
      </c>
    </row>
    <row r="221" spans="1:22" x14ac:dyDescent="0.3">
      <c r="A221" vm="11">
        <v>46071</v>
      </c>
      <c r="B221" t="str">
        <v>Epp Y Mas S.A.</v>
      </c>
      <c r="C221" t="str">
        <v>FA-A 00006-00019294</v>
      </c>
      <c r="D221">
        <v>-3059361.12</v>
      </c>
      <c r="E221" t="str">
        <v xml:space="preserve">HIGIENE Y SEGURIDAD
Elementos de protección personal </v>
      </c>
      <c r="F221">
        <v>1</v>
      </c>
      <c r="G221">
        <v>2528397.62</v>
      </c>
      <c r="H221" t="str">
        <v xml:space="preserve">UN </v>
      </c>
      <c r="I221" t="str">
        <v>HIGIENE Y SEGURIDAD</v>
      </c>
      <c r="J221" t="str">
        <v>OPEX</v>
      </c>
      <c r="K221" t="str">
        <v>VARIABLE</v>
      </c>
      <c r="L221" t="str">
        <v>DIRECTO</v>
      </c>
      <c r="M221">
        <v>0</v>
      </c>
      <c r="N221" t="str">
        <v>CC1</v>
      </c>
      <c r="O221" t="str">
        <v>gastos_rrhh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-3059361.12</v>
      </c>
      <c r="T221">
        <v>1</v>
      </c>
      <c r="U221" t="str">
        <v>APERTURADO POR EMPRESA</v>
      </c>
      <c r="V221" t="str">
        <v>EXPORTACION</v>
      </c>
    </row>
    <row r="222" spans="1:22" x14ac:dyDescent="0.3">
      <c r="A222" vm="11">
        <v>46071</v>
      </c>
      <c r="B222" t="str">
        <v>Epp Y Mas S.A.</v>
      </c>
      <c r="C222" t="str">
        <v>FA-A 00006-00019294</v>
      </c>
      <c r="D222">
        <v>-3059361.12</v>
      </c>
      <c r="E222" t="str">
        <v xml:space="preserve">HIGIENE Y SEGURIDAD
Elementos de protección personal </v>
      </c>
      <c r="F222">
        <v>1</v>
      </c>
      <c r="G222">
        <v>2528397.62</v>
      </c>
      <c r="H222" t="str">
        <v xml:space="preserve">UN </v>
      </c>
      <c r="I222" t="str">
        <v>HIGIENE Y SEGURIDAD</v>
      </c>
      <c r="J222" t="str">
        <v>OPEX</v>
      </c>
      <c r="K222" t="str">
        <v>VARIABLE</v>
      </c>
      <c r="L222" t="str">
        <v>DIRECTO</v>
      </c>
      <c r="M222">
        <v>0</v>
      </c>
      <c r="N222" t="str">
        <v>CC1</v>
      </c>
      <c r="O222" t="str">
        <v>gastos_rrhh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-3059361.12</v>
      </c>
      <c r="T222">
        <v>1</v>
      </c>
      <c r="U222" t="str">
        <v>APERTURADO POR EMPRESA</v>
      </c>
      <c r="V222" t="str">
        <v>NFU</v>
      </c>
    </row>
    <row r="223" spans="1:22" x14ac:dyDescent="0.3">
      <c r="A223" vm="11">
        <v>46071</v>
      </c>
      <c r="B223" t="str">
        <v>Epp Y Mas S.A.</v>
      </c>
      <c r="C223" t="str">
        <v>FA-A 00006-00019294</v>
      </c>
      <c r="D223">
        <v>-3059361.12</v>
      </c>
      <c r="E223" t="str">
        <v xml:space="preserve">HIGIENE Y SEGURIDAD
Elementos de protección personal </v>
      </c>
      <c r="F223">
        <v>1</v>
      </c>
      <c r="G223">
        <v>2528397.62</v>
      </c>
      <c r="H223" t="str">
        <v xml:space="preserve">UN </v>
      </c>
      <c r="I223" t="str">
        <v>HIGIENE Y SEGURIDAD</v>
      </c>
      <c r="J223" t="str">
        <v>OPEX</v>
      </c>
      <c r="K223" t="str">
        <v>VARIABLE</v>
      </c>
      <c r="L223" t="str">
        <v>DIRECTO</v>
      </c>
      <c r="M223">
        <v>0</v>
      </c>
      <c r="N223" t="str">
        <v>CC1</v>
      </c>
      <c r="O223" t="str">
        <v>gastos_rrhh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-3059361.12</v>
      </c>
      <c r="T223">
        <v>1</v>
      </c>
      <c r="U223" t="str">
        <v>APERTURADO POR EMPRESA</v>
      </c>
      <c r="V223" t="str">
        <v>PILETAS</v>
      </c>
    </row>
    <row r="224" spans="1:22" x14ac:dyDescent="0.3">
      <c r="A224" vm="11">
        <v>46071</v>
      </c>
      <c r="B224" t="str">
        <v>Epp Y Mas S.A.</v>
      </c>
      <c r="C224" t="str">
        <v>FA-A 00006-00019294</v>
      </c>
      <c r="D224">
        <v>-3059361.12</v>
      </c>
      <c r="E224" t="str">
        <v xml:space="preserve">HIGIENE Y SEGURIDAD
Elementos de protección personal </v>
      </c>
      <c r="F224">
        <v>1</v>
      </c>
      <c r="G224">
        <v>2528397.62</v>
      </c>
      <c r="H224" t="str">
        <v xml:space="preserve">UN </v>
      </c>
      <c r="I224" t="str">
        <v>HIGIENE Y SEGURIDAD</v>
      </c>
      <c r="J224" t="str">
        <v>OPEX</v>
      </c>
      <c r="K224" t="str">
        <v>VARIABLE</v>
      </c>
      <c r="L224" t="str">
        <v>DIRECTO</v>
      </c>
      <c r="M224">
        <v>0</v>
      </c>
      <c r="N224" t="str">
        <v>CC1</v>
      </c>
      <c r="O224" t="str">
        <v>gastos_rrhh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-3059361.12</v>
      </c>
      <c r="T224">
        <v>1</v>
      </c>
      <c r="U224" t="str">
        <v>APERTURADO POR EMPRESA</v>
      </c>
      <c r="V224" t="str">
        <v>REACTORES</v>
      </c>
    </row>
    <row r="225" spans="1:22" x14ac:dyDescent="0.3">
      <c r="A225" vm="11">
        <v>46071</v>
      </c>
      <c r="B225" t="str">
        <v>Epp Y Mas S.A.</v>
      </c>
      <c r="C225" t="str">
        <v>FA-A 00006-00019294</v>
      </c>
      <c r="D225">
        <v>-3059361.12</v>
      </c>
      <c r="E225" t="str">
        <v xml:space="preserve">HIGIENE Y SEGURIDAD
Elementos de protección personal </v>
      </c>
      <c r="F225">
        <v>1</v>
      </c>
      <c r="G225">
        <v>2528397.62</v>
      </c>
      <c r="H225" t="str">
        <v xml:space="preserve">UN </v>
      </c>
      <c r="I225" t="str">
        <v>HIGIENE Y SEGURIDAD</v>
      </c>
      <c r="J225" t="str">
        <v>OPEX</v>
      </c>
      <c r="K225" t="str">
        <v>VARIABLE</v>
      </c>
      <c r="L225" t="str">
        <v>DIRECTO</v>
      </c>
      <c r="M225">
        <v>0</v>
      </c>
      <c r="N225" t="str">
        <v>CC1</v>
      </c>
      <c r="O225" t="str">
        <v>gastos_rrhh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-3059361.12</v>
      </c>
      <c r="T225">
        <v>1</v>
      </c>
      <c r="U225" t="str">
        <v>APERTURADO POR EMPRESA</v>
      </c>
      <c r="V225" t="str">
        <v>TIERRAS FILTRANTES</v>
      </c>
    </row>
    <row r="226" spans="1:22" x14ac:dyDescent="0.3">
      <c r="A226" vm="12">
        <v>46054</v>
      </c>
      <c r="B226" t="str">
        <v>Bustamante, Eduardo Maria(W)</v>
      </c>
      <c r="C226" t="str">
        <v>FA-A 00003-00000158</v>
      </c>
      <c r="D226">
        <v>-3025000</v>
      </c>
      <c r="E226" t="str">
        <v xml:space="preserve">OC 0001-00004493: HONORARIOS
Servicios jurídicos Prestados en la ciudad autónoma de buenos aires </v>
      </c>
      <c r="F226">
        <v>1</v>
      </c>
      <c r="G226">
        <v>2500000</v>
      </c>
      <c r="H226" t="str">
        <v xml:space="preserve">UN </v>
      </c>
      <c r="I226" t="str">
        <v>HONORARIOS</v>
      </c>
      <c r="J226" t="str">
        <v>OPEX</v>
      </c>
      <c r="K226" t="str">
        <v>VARIABLE</v>
      </c>
      <c r="L226" t="str">
        <v>INDIRECTO</v>
      </c>
      <c r="M226">
        <v>0</v>
      </c>
      <c r="N226" t="str">
        <v>CC1</v>
      </c>
      <c r="O226" t="str">
        <v>gastos_rrhh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-3025000</v>
      </c>
      <c r="T226">
        <v>1</v>
      </c>
      <c r="U226" t="str">
        <v>APERTURADO POR EMPRESA</v>
      </c>
      <c r="V226" t="str">
        <v>BACHAS</v>
      </c>
    </row>
    <row r="227" spans="1:22" x14ac:dyDescent="0.3">
      <c r="A227" vm="12">
        <v>46054</v>
      </c>
      <c r="B227" t="str">
        <v>Bustamante, Eduardo Maria(W)</v>
      </c>
      <c r="C227" t="str">
        <v>FA-A 00003-00000158</v>
      </c>
      <c r="D227">
        <v>-3025000</v>
      </c>
      <c r="E227" t="str">
        <v xml:space="preserve">OC 0001-00004493: HONORARIOS
Servicios jurídicos Prestados en la ciudad autónoma de buenos aires </v>
      </c>
      <c r="F227">
        <v>1</v>
      </c>
      <c r="G227">
        <v>2500000</v>
      </c>
      <c r="H227" t="str">
        <v xml:space="preserve">UN </v>
      </c>
      <c r="I227" t="str">
        <v>HONORARIOS</v>
      </c>
      <c r="J227" t="str">
        <v>OPEX</v>
      </c>
      <c r="K227" t="str">
        <v>VARIABLE</v>
      </c>
      <c r="L227" t="str">
        <v>INDIRECTO</v>
      </c>
      <c r="M227">
        <v>0</v>
      </c>
      <c r="N227" t="str">
        <v>CC1</v>
      </c>
      <c r="O227" t="str">
        <v>gastos_rrhh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-3025000</v>
      </c>
      <c r="T227">
        <v>1</v>
      </c>
      <c r="U227" t="str">
        <v>APERTURADO POR EMPRESA</v>
      </c>
      <c r="V227" t="str">
        <v>CEREAL &amp; POLVILLO</v>
      </c>
    </row>
    <row r="228" spans="1:22" x14ac:dyDescent="0.3">
      <c r="A228" vm="12">
        <v>46054</v>
      </c>
      <c r="B228" t="str">
        <v>Bustamante, Eduardo Maria(W)</v>
      </c>
      <c r="C228" t="str">
        <v>FA-A 00003-00000158</v>
      </c>
      <c r="D228">
        <v>-3025000</v>
      </c>
      <c r="E228" t="str">
        <v xml:space="preserve">OC 0001-00004493: HONORARIOS
Servicios jurídicos Prestados en la ciudad autónoma de buenos aires </v>
      </c>
      <c r="F228">
        <v>1</v>
      </c>
      <c r="G228">
        <v>2500000</v>
      </c>
      <c r="H228" t="str">
        <v xml:space="preserve">UN </v>
      </c>
      <c r="I228" t="str">
        <v>HONORARIOS</v>
      </c>
      <c r="J228" t="str">
        <v>OPEX</v>
      </c>
      <c r="K228" t="str">
        <v>VARIABLE</v>
      </c>
      <c r="L228" t="str">
        <v>INDIRECTO</v>
      </c>
      <c r="M228">
        <v>0</v>
      </c>
      <c r="N228" t="str">
        <v>CC1</v>
      </c>
      <c r="O228" t="str">
        <v>gastos_rrhh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-3025000</v>
      </c>
      <c r="T228">
        <v>1</v>
      </c>
      <c r="U228" t="str">
        <v>APERTURADO POR EMPRESA</v>
      </c>
      <c r="V228" t="str">
        <v>COMPOST &amp; FERTILIZANTES</v>
      </c>
    </row>
    <row r="229" spans="1:22" x14ac:dyDescent="0.3">
      <c r="A229" vm="12">
        <v>46054</v>
      </c>
      <c r="B229" t="str">
        <v>Bustamante, Eduardo Maria(W)</v>
      </c>
      <c r="C229" t="str">
        <v>FA-A 00003-00000158</v>
      </c>
      <c r="D229">
        <v>-3025000</v>
      </c>
      <c r="E229" t="str">
        <v xml:space="preserve">OC 0001-00004493: HONORARIOS
Servicios jurídicos Prestados en la ciudad autónoma de buenos aires </v>
      </c>
      <c r="F229">
        <v>1</v>
      </c>
      <c r="G229">
        <v>2500000</v>
      </c>
      <c r="H229" t="str">
        <v xml:space="preserve">UN </v>
      </c>
      <c r="I229" t="str">
        <v>HONORARIOS</v>
      </c>
      <c r="J229" t="str">
        <v>OPEX</v>
      </c>
      <c r="K229" t="str">
        <v>VARIABLE</v>
      </c>
      <c r="L229" t="str">
        <v>INDIRECTO</v>
      </c>
      <c r="M229">
        <v>0</v>
      </c>
      <c r="N229" t="str">
        <v>CC1</v>
      </c>
      <c r="O229" t="str">
        <v>gastos_rrhh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-3025000</v>
      </c>
      <c r="T229">
        <v>1</v>
      </c>
      <c r="U229" t="str">
        <v>APERTURADO POR EMPRESA</v>
      </c>
      <c r="V229" t="str">
        <v>DISPOSICIÓN FINAL RESIDUOS LIQUIDOS</v>
      </c>
    </row>
    <row r="230" spans="1:22" x14ac:dyDescent="0.3">
      <c r="A230" vm="12">
        <v>46054</v>
      </c>
      <c r="B230" t="str">
        <v>Bustamante, Eduardo Maria(W)</v>
      </c>
      <c r="C230" t="str">
        <v>FA-A 00003-00000158</v>
      </c>
      <c r="D230">
        <v>-3025000</v>
      </c>
      <c r="E230" t="str">
        <v xml:space="preserve">OC 0001-00004493: HONORARIOS
Servicios jurídicos Prestados en la ciudad autónoma de buenos aires </v>
      </c>
      <c r="F230">
        <v>1</v>
      </c>
      <c r="G230">
        <v>2500000</v>
      </c>
      <c r="H230" t="str">
        <v xml:space="preserve">UN </v>
      </c>
      <c r="I230" t="str">
        <v>HONORARIOS</v>
      </c>
      <c r="J230" t="str">
        <v>OPEX</v>
      </c>
      <c r="K230" t="str">
        <v>VARIABLE</v>
      </c>
      <c r="L230" t="str">
        <v>INDIRECTO</v>
      </c>
      <c r="M230">
        <v>0</v>
      </c>
      <c r="N230" t="str">
        <v>CC1</v>
      </c>
      <c r="O230" t="str">
        <v>gastos_rrhh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-3025000</v>
      </c>
      <c r="T230">
        <v>1</v>
      </c>
      <c r="U230" t="str">
        <v>APERTURADO POR EMPRESA</v>
      </c>
      <c r="V230" t="str">
        <v>DISPOSICIÓN FINAL RESIDUOS SOLIDOS</v>
      </c>
    </row>
    <row r="231" spans="1:22" x14ac:dyDescent="0.3">
      <c r="A231" vm="12">
        <v>46054</v>
      </c>
      <c r="B231" t="str">
        <v>Bustamante, Eduardo Maria(W)</v>
      </c>
      <c r="C231" t="str">
        <v>FA-A 00003-00000158</v>
      </c>
      <c r="D231">
        <v>-3025000</v>
      </c>
      <c r="E231" t="str">
        <v xml:space="preserve">OC 0001-00004493: HONORARIOS
Servicios jurídicos Prestados en la ciudad autónoma de buenos aires </v>
      </c>
      <c r="F231">
        <v>1</v>
      </c>
      <c r="G231">
        <v>2500000</v>
      </c>
      <c r="H231" t="str">
        <v xml:space="preserve">UN </v>
      </c>
      <c r="I231" t="str">
        <v>HONORARIOS</v>
      </c>
      <c r="J231" t="str">
        <v>OPEX</v>
      </c>
      <c r="K231" t="str">
        <v>VARIABLE</v>
      </c>
      <c r="L231" t="str">
        <v>INDIRECTO</v>
      </c>
      <c r="M231">
        <v>0</v>
      </c>
      <c r="N231" t="str">
        <v>CC1</v>
      </c>
      <c r="O231" t="str">
        <v>gastos_rrhh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-3025000</v>
      </c>
      <c r="T231">
        <v>1</v>
      </c>
      <c r="U231" t="str">
        <v>APERTURADO POR EMPRESA</v>
      </c>
      <c r="V231" t="str">
        <v>EXPORTACION</v>
      </c>
    </row>
    <row r="232" spans="1:22" x14ac:dyDescent="0.3">
      <c r="A232" vm="12">
        <v>46054</v>
      </c>
      <c r="B232" t="str">
        <v>Bustamante, Eduardo Maria(W)</v>
      </c>
      <c r="C232" t="str">
        <v>FA-A 00003-00000158</v>
      </c>
      <c r="D232">
        <v>-3025000</v>
      </c>
      <c r="E232" t="str">
        <v xml:space="preserve">OC 0001-00004493: HONORARIOS
Servicios jurídicos Prestados en la ciudad autónoma de buenos aires </v>
      </c>
      <c r="F232">
        <v>1</v>
      </c>
      <c r="G232">
        <v>2500000</v>
      </c>
      <c r="H232" t="str">
        <v xml:space="preserve">UN </v>
      </c>
      <c r="I232" t="str">
        <v>HONORARIOS</v>
      </c>
      <c r="J232" t="str">
        <v>OPEX</v>
      </c>
      <c r="K232" t="str">
        <v>VARIABLE</v>
      </c>
      <c r="L232" t="str">
        <v>INDIRECTO</v>
      </c>
      <c r="M232">
        <v>0</v>
      </c>
      <c r="N232" t="str">
        <v>CC1</v>
      </c>
      <c r="O232" t="str">
        <v>gastos_rrhh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-3025000</v>
      </c>
      <c r="T232">
        <v>1</v>
      </c>
      <c r="U232" t="str">
        <v>APERTURADO POR EMPRESA</v>
      </c>
      <c r="V232" t="str">
        <v>NFU</v>
      </c>
    </row>
    <row r="233" spans="1:22" x14ac:dyDescent="0.3">
      <c r="A233" vm="12">
        <v>46054</v>
      </c>
      <c r="B233" t="str">
        <v>Bustamante, Eduardo Maria(W)</v>
      </c>
      <c r="C233" t="str">
        <v>FA-A 00003-00000158</v>
      </c>
      <c r="D233">
        <v>-3025000</v>
      </c>
      <c r="E233" t="str">
        <v xml:space="preserve">OC 0001-00004493: HONORARIOS
Servicios jurídicos Prestados en la ciudad autónoma de buenos aires </v>
      </c>
      <c r="F233">
        <v>1</v>
      </c>
      <c r="G233">
        <v>2500000</v>
      </c>
      <c r="H233" t="str">
        <v xml:space="preserve">UN </v>
      </c>
      <c r="I233" t="str">
        <v>HONORARIOS</v>
      </c>
      <c r="J233" t="str">
        <v>OPEX</v>
      </c>
      <c r="K233" t="str">
        <v>VARIABLE</v>
      </c>
      <c r="L233" t="str">
        <v>INDIRECTO</v>
      </c>
      <c r="M233">
        <v>0</v>
      </c>
      <c r="N233" t="str">
        <v>CC1</v>
      </c>
      <c r="O233" t="str">
        <v>gastos_rrhh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-3025000</v>
      </c>
      <c r="T233">
        <v>1</v>
      </c>
      <c r="U233" t="str">
        <v>APERTURADO POR EMPRESA</v>
      </c>
      <c r="V233" t="str">
        <v>PILETAS</v>
      </c>
    </row>
    <row r="234" spans="1:22" x14ac:dyDescent="0.3">
      <c r="A234" vm="12">
        <v>46054</v>
      </c>
      <c r="B234" t="str">
        <v>Bustamante, Eduardo Maria(W)</v>
      </c>
      <c r="C234" t="str">
        <v>FA-A 00003-00000158</v>
      </c>
      <c r="D234">
        <v>-3025000</v>
      </c>
      <c r="E234" t="str">
        <v xml:space="preserve">OC 0001-00004493: HONORARIOS
Servicios jurídicos Prestados en la ciudad autónoma de buenos aires </v>
      </c>
      <c r="F234">
        <v>1</v>
      </c>
      <c r="G234">
        <v>2500000</v>
      </c>
      <c r="H234" t="str">
        <v xml:space="preserve">UN </v>
      </c>
      <c r="I234" t="str">
        <v>HONORARIOS</v>
      </c>
      <c r="J234" t="str">
        <v>OPEX</v>
      </c>
      <c r="K234" t="str">
        <v>VARIABLE</v>
      </c>
      <c r="L234" t="str">
        <v>INDIRECTO</v>
      </c>
      <c r="M234">
        <v>0</v>
      </c>
      <c r="N234" t="str">
        <v>CC1</v>
      </c>
      <c r="O234" t="str">
        <v>gastos_rrhh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-3025000</v>
      </c>
      <c r="T234">
        <v>1</v>
      </c>
      <c r="U234" t="str">
        <v>APERTURADO POR EMPRESA</v>
      </c>
      <c r="V234" t="str">
        <v>REACTORES</v>
      </c>
    </row>
    <row r="235" spans="1:22" x14ac:dyDescent="0.3">
      <c r="A235" vm="12">
        <v>46054</v>
      </c>
      <c r="B235" t="str">
        <v>Bustamante, Eduardo Maria(W)</v>
      </c>
      <c r="C235" t="str">
        <v>FA-A 00003-00000158</v>
      </c>
      <c r="D235">
        <v>-3025000</v>
      </c>
      <c r="E235" t="str">
        <v xml:space="preserve">OC 0001-00004493: HONORARIOS
Servicios jurídicos Prestados en la ciudad autónoma de buenos aires </v>
      </c>
      <c r="F235">
        <v>1</v>
      </c>
      <c r="G235">
        <v>2500000</v>
      </c>
      <c r="H235" t="str">
        <v xml:space="preserve">UN </v>
      </c>
      <c r="I235" t="str">
        <v>HONORARIOS</v>
      </c>
      <c r="J235" t="str">
        <v>OPEX</v>
      </c>
      <c r="K235" t="str">
        <v>VARIABLE</v>
      </c>
      <c r="L235" t="str">
        <v>INDIRECTO</v>
      </c>
      <c r="M235">
        <v>0</v>
      </c>
      <c r="N235" t="str">
        <v>CC1</v>
      </c>
      <c r="O235" t="str">
        <v>gastos_rrhh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>
        <v>-3025000</v>
      </c>
      <c r="T235">
        <v>1</v>
      </c>
      <c r="U235" t="str">
        <v>APERTURADO POR EMPRESA</v>
      </c>
      <c r="V235" t="str">
        <v>TIERRAS FILTRANTES</v>
      </c>
    </row>
    <row r="236" spans="1:22" x14ac:dyDescent="0.3">
      <c r="A236" vm="1">
        <v>46081</v>
      </c>
      <c r="B236" t="str">
        <v>WORMS-RRHH</v>
      </c>
      <c r="C236" t="str">
        <v>BUSTAMANTE ULISES BENIGNO</v>
      </c>
      <c r="D236">
        <v>-2951310.1768</v>
      </c>
      <c r="E236" t="str">
        <v>PILETAS</v>
      </c>
      <c r="F236">
        <v>1</v>
      </c>
      <c r="G236">
        <v>2951310.176773591</v>
      </c>
      <c r="H236" t="str">
        <v>#RRHH</v>
      </c>
      <c r="I236" t="str">
        <v>PERSONAL</v>
      </c>
      <c r="J236" t="str">
        <v>OPEX</v>
      </c>
      <c r="K236">
        <v>0</v>
      </c>
      <c r="L236">
        <v>0</v>
      </c>
      <c r="M236">
        <v>0</v>
      </c>
      <c r="N236" t="str">
        <v>CC4</v>
      </c>
      <c r="O236" t="str">
        <v>gastos_rrhh</v>
      </c>
      <c r="P236">
        <v>1</v>
      </c>
      <c r="Q236" t="str">
        <v>PILETAS</v>
      </c>
      <c r="R236">
        <v>1</v>
      </c>
      <c r="S236">
        <v>-2951310.1768</v>
      </c>
      <c r="T236">
        <v>1</v>
      </c>
      <c r="U236" t="str">
        <v>APERTURADO POR EMPRESA</v>
      </c>
      <c r="V236" t="str">
        <v>PILETAS</v>
      </c>
    </row>
    <row r="237" spans="1:22" x14ac:dyDescent="0.3">
      <c r="A237" vm="5">
        <v>46055</v>
      </c>
      <c r="B237" t="str">
        <v>Acosta, Roberto Maximiliano</v>
      </c>
      <c r="C237" t="str">
        <v>FA-C 00001-00000674</v>
      </c>
      <c r="D237">
        <v>-2950000</v>
      </c>
      <c r="E237" t="str">
        <v xml:space="preserve">OC 0001-00004297: SERVICIOS
Servicio de limpieza enero 2026
</v>
      </c>
      <c r="F237">
        <v>1</v>
      </c>
      <c r="G237">
        <v>2950000</v>
      </c>
      <c r="H237" t="str">
        <v xml:space="preserve">UN </v>
      </c>
      <c r="I237" t="str">
        <v>SERVICIOS</v>
      </c>
      <c r="J237" t="str">
        <v>OPEX</v>
      </c>
      <c r="K237" t="str">
        <v>VARIABLE</v>
      </c>
      <c r="L237" t="str">
        <v>INDIRECTO</v>
      </c>
      <c r="M237">
        <v>0</v>
      </c>
      <c r="N237" t="str">
        <v>CC1</v>
      </c>
      <c r="O237" t="str">
        <v>gastos_produccion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>
        <v>-2950000</v>
      </c>
      <c r="T237">
        <v>1</v>
      </c>
      <c r="U237" t="str">
        <v>APERTURADO POR EMPRESA</v>
      </c>
      <c r="V237" t="str">
        <v>BACHAS</v>
      </c>
    </row>
    <row r="238" spans="1:22" x14ac:dyDescent="0.3">
      <c r="A238" vm="5">
        <v>46055</v>
      </c>
      <c r="B238" t="str">
        <v>Acosta, Roberto Maximiliano</v>
      </c>
      <c r="C238" t="str">
        <v>FA-C 00001-00000674</v>
      </c>
      <c r="D238">
        <v>-2950000</v>
      </c>
      <c r="E238" t="str">
        <v xml:space="preserve">OC 0001-00004297: SERVICIOS
Servicio de limpieza enero 2026
</v>
      </c>
      <c r="F238">
        <v>1</v>
      </c>
      <c r="G238">
        <v>2950000</v>
      </c>
      <c r="H238" t="str">
        <v xml:space="preserve">UN </v>
      </c>
      <c r="I238" t="str">
        <v>SERVICIOS</v>
      </c>
      <c r="J238" t="str">
        <v>OPEX</v>
      </c>
      <c r="K238" t="str">
        <v>VARIABLE</v>
      </c>
      <c r="L238" t="str">
        <v>INDIRECTO</v>
      </c>
      <c r="M238">
        <v>0</v>
      </c>
      <c r="N238" t="str">
        <v>CC1</v>
      </c>
      <c r="O238" t="str">
        <v>gastos_produccion</v>
      </c>
      <c r="P238">
        <v>10</v>
      </c>
      <c r="Q238" t="str">
        <v>BACHAS, CEREAL &amp; POLVILLO, COMPOST &amp; FERTILIZANTES, DISPOSICIÓN FINAL RESIDUOS LIQUIDOS, DISPOSICIÓN FINAL RESIDUOS SOLIDOS, EXPORTACION, NFU, PILETAS, REACTORES, TIERRAS FILTRANTES</v>
      </c>
      <c r="R238">
        <v>1</v>
      </c>
      <c r="S238">
        <v>-2950000</v>
      </c>
      <c r="T238">
        <v>1</v>
      </c>
      <c r="U238" t="str">
        <v>APERTURADO POR EMPRESA</v>
      </c>
      <c r="V238" t="str">
        <v>CEREAL &amp; POLVILLO</v>
      </c>
    </row>
    <row r="239" spans="1:22" x14ac:dyDescent="0.3">
      <c r="A239" vm="5">
        <v>46055</v>
      </c>
      <c r="B239" t="str">
        <v>Acosta, Roberto Maximiliano</v>
      </c>
      <c r="C239" t="str">
        <v>FA-C 00001-00000674</v>
      </c>
      <c r="D239">
        <v>-2950000</v>
      </c>
      <c r="E239" t="str">
        <v xml:space="preserve">OC 0001-00004297: SERVICIOS
Servicio de limpieza enero 2026
</v>
      </c>
      <c r="F239">
        <v>1</v>
      </c>
      <c r="G239">
        <v>2950000</v>
      </c>
      <c r="H239" t="str">
        <v xml:space="preserve">UN </v>
      </c>
      <c r="I239" t="str">
        <v>SERVICIOS</v>
      </c>
      <c r="J239" t="str">
        <v>OPEX</v>
      </c>
      <c r="K239" t="str">
        <v>VARIABLE</v>
      </c>
      <c r="L239" t="str">
        <v>INDIRECTO</v>
      </c>
      <c r="M239">
        <v>0</v>
      </c>
      <c r="N239" t="str">
        <v>CC1</v>
      </c>
      <c r="O239" t="str">
        <v>gastos_produccion</v>
      </c>
      <c r="P239">
        <v>10</v>
      </c>
      <c r="Q239" t="str">
        <v>BACHAS, CEREAL &amp; POLVILLO, COMPOST &amp; FERTILIZANTES, DISPOSICIÓN FINAL RESIDUOS LIQUIDOS, DISPOSICIÓN FINAL RESIDUOS SOLIDOS, EXPORTACION, NFU, PILETAS, REACTORES, TIERRAS FILTRANTES</v>
      </c>
      <c r="R239">
        <v>1</v>
      </c>
      <c r="S239">
        <v>-2950000</v>
      </c>
      <c r="T239">
        <v>1</v>
      </c>
      <c r="U239" t="str">
        <v>APERTURADO POR EMPRESA</v>
      </c>
      <c r="V239" t="str">
        <v>COMPOST &amp; FERTILIZANTES</v>
      </c>
    </row>
    <row r="240" spans="1:22" x14ac:dyDescent="0.3">
      <c r="A240" vm="5">
        <v>46055</v>
      </c>
      <c r="B240" t="str">
        <v>Acosta, Roberto Maximiliano</v>
      </c>
      <c r="C240" t="str">
        <v>FA-C 00001-00000674</v>
      </c>
      <c r="D240">
        <v>-2950000</v>
      </c>
      <c r="E240" t="str">
        <v xml:space="preserve">OC 0001-00004297: SERVICIOS
Servicio de limpieza enero 2026
</v>
      </c>
      <c r="F240">
        <v>1</v>
      </c>
      <c r="G240">
        <v>2950000</v>
      </c>
      <c r="H240" t="str">
        <v xml:space="preserve">UN </v>
      </c>
      <c r="I240" t="str">
        <v>SERVICIOS</v>
      </c>
      <c r="J240" t="str">
        <v>OPEX</v>
      </c>
      <c r="K240" t="str">
        <v>VARIABLE</v>
      </c>
      <c r="L240" t="str">
        <v>INDIRECTO</v>
      </c>
      <c r="M240">
        <v>0</v>
      </c>
      <c r="N240" t="str">
        <v>CC1</v>
      </c>
      <c r="O240" t="str">
        <v>gastos_produccion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>
        <v>-2950000</v>
      </c>
      <c r="T240">
        <v>1</v>
      </c>
      <c r="U240" t="str">
        <v>APERTURADO POR EMPRESA</v>
      </c>
      <c r="V240" t="str">
        <v>DISPOSICIÓN FINAL RESIDUOS LIQUIDOS</v>
      </c>
    </row>
    <row r="241" spans="1:22" x14ac:dyDescent="0.3">
      <c r="A241" vm="5">
        <v>46055</v>
      </c>
      <c r="B241" t="str">
        <v>Acosta, Roberto Maximiliano</v>
      </c>
      <c r="C241" t="str">
        <v>FA-C 00001-00000674</v>
      </c>
      <c r="D241">
        <v>-2950000</v>
      </c>
      <c r="E241" t="str">
        <v xml:space="preserve">OC 0001-00004297: SERVICIOS
Servicio de limpieza enero 2026
</v>
      </c>
      <c r="F241">
        <v>1</v>
      </c>
      <c r="G241">
        <v>2950000</v>
      </c>
      <c r="H241" t="str">
        <v xml:space="preserve">UN </v>
      </c>
      <c r="I241" t="str">
        <v>SERVICIOS</v>
      </c>
      <c r="J241" t="str">
        <v>OPEX</v>
      </c>
      <c r="K241" t="str">
        <v>VARIABLE</v>
      </c>
      <c r="L241" t="str">
        <v>INDIRECTO</v>
      </c>
      <c r="M241">
        <v>0</v>
      </c>
      <c r="N241" t="str">
        <v>CC1</v>
      </c>
      <c r="O241" t="str">
        <v>gastos_produccion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>
        <v>-2950000</v>
      </c>
      <c r="T241">
        <v>1</v>
      </c>
      <c r="U241" t="str">
        <v>APERTURADO POR EMPRESA</v>
      </c>
      <c r="V241" t="str">
        <v>DISPOSICIÓN FINAL RESIDUOS SOLIDOS</v>
      </c>
    </row>
    <row r="242" spans="1:22" x14ac:dyDescent="0.3">
      <c r="A242" vm="5">
        <v>46055</v>
      </c>
      <c r="B242" t="str">
        <v>Acosta, Roberto Maximiliano</v>
      </c>
      <c r="C242" t="str">
        <v>FA-C 00001-00000674</v>
      </c>
      <c r="D242">
        <v>-2950000</v>
      </c>
      <c r="E242" t="str">
        <v xml:space="preserve">OC 0001-00004297: SERVICIOS
Servicio de limpieza enero 2026
</v>
      </c>
      <c r="F242">
        <v>1</v>
      </c>
      <c r="G242">
        <v>2950000</v>
      </c>
      <c r="H242" t="str">
        <v xml:space="preserve">UN </v>
      </c>
      <c r="I242" t="str">
        <v>SERVICIOS</v>
      </c>
      <c r="J242" t="str">
        <v>OPEX</v>
      </c>
      <c r="K242" t="str">
        <v>VARIABLE</v>
      </c>
      <c r="L242" t="str">
        <v>INDIRECTO</v>
      </c>
      <c r="M242">
        <v>0</v>
      </c>
      <c r="N242" t="str">
        <v>CC1</v>
      </c>
      <c r="O242" t="str">
        <v>gastos_produccion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>
        <v>-2950000</v>
      </c>
      <c r="T242">
        <v>1</v>
      </c>
      <c r="U242" t="str">
        <v>APERTURADO POR EMPRESA</v>
      </c>
      <c r="V242" t="str">
        <v>EXPORTACION</v>
      </c>
    </row>
    <row r="243" spans="1:22" x14ac:dyDescent="0.3">
      <c r="A243" vm="5">
        <v>46055</v>
      </c>
      <c r="B243" t="str">
        <v>Acosta, Roberto Maximiliano</v>
      </c>
      <c r="C243" t="str">
        <v>FA-C 00001-00000674</v>
      </c>
      <c r="D243">
        <v>-2950000</v>
      </c>
      <c r="E243" t="str">
        <v xml:space="preserve">OC 0001-00004297: SERVICIOS
Servicio de limpieza enero 2026
</v>
      </c>
      <c r="F243">
        <v>1</v>
      </c>
      <c r="G243">
        <v>2950000</v>
      </c>
      <c r="H243" t="str">
        <v xml:space="preserve">UN 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str">
        <v>gastos_produccion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-2950000</v>
      </c>
      <c r="T243">
        <v>1</v>
      </c>
      <c r="U243" t="str">
        <v>APERTURADO POR EMPRESA</v>
      </c>
      <c r="V243" t="str">
        <v>NFU</v>
      </c>
    </row>
    <row r="244" spans="1:22" x14ac:dyDescent="0.3">
      <c r="A244" vm="5">
        <v>46055</v>
      </c>
      <c r="B244" t="str">
        <v>Acosta, Roberto Maximiliano</v>
      </c>
      <c r="C244" t="str">
        <v>FA-C 00001-00000674</v>
      </c>
      <c r="D244">
        <v>-2950000</v>
      </c>
      <c r="E244" t="str">
        <v xml:space="preserve">OC 0001-00004297: SERVICIOS
Servicio de limpieza enero 2026
</v>
      </c>
      <c r="F244">
        <v>1</v>
      </c>
      <c r="G244">
        <v>2950000</v>
      </c>
      <c r="H244" t="str">
        <v xml:space="preserve">UN 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str">
        <v>gastos_produccion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-2950000</v>
      </c>
      <c r="T244">
        <v>1</v>
      </c>
      <c r="U244" t="str">
        <v>APERTURADO POR EMPRESA</v>
      </c>
      <c r="V244" t="str">
        <v>PILETAS</v>
      </c>
    </row>
    <row r="245" spans="1:22" x14ac:dyDescent="0.3">
      <c r="A245" vm="5">
        <v>46055</v>
      </c>
      <c r="B245" t="str">
        <v>Acosta, Roberto Maximiliano</v>
      </c>
      <c r="C245" t="str">
        <v>FA-C 00001-00000674</v>
      </c>
      <c r="D245">
        <v>-2950000</v>
      </c>
      <c r="E245" t="str">
        <v xml:space="preserve">OC 0001-00004297: SERVICIOS
Servicio de limpieza enero 2026
</v>
      </c>
      <c r="F245">
        <v>1</v>
      </c>
      <c r="G245">
        <v>2950000</v>
      </c>
      <c r="H245" t="str">
        <v xml:space="preserve">UN 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str">
        <v>gastos_produccion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-2950000</v>
      </c>
      <c r="T245">
        <v>1</v>
      </c>
      <c r="U245" t="str">
        <v>APERTURADO POR EMPRESA</v>
      </c>
      <c r="V245" t="str">
        <v>REACTORES</v>
      </c>
    </row>
    <row r="246" spans="1:22" x14ac:dyDescent="0.3">
      <c r="A246" vm="5">
        <v>46055</v>
      </c>
      <c r="B246" t="str">
        <v>Acosta, Roberto Maximiliano</v>
      </c>
      <c r="C246" t="str">
        <v>FA-C 00001-00000674</v>
      </c>
      <c r="D246">
        <v>-2950000</v>
      </c>
      <c r="E246" t="str">
        <v xml:space="preserve">OC 0001-00004297: SERVICIOS
Servicio de limpieza enero 2026
</v>
      </c>
      <c r="F246">
        <v>1</v>
      </c>
      <c r="G246">
        <v>2950000</v>
      </c>
      <c r="H246" t="str">
        <v xml:space="preserve">UN 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str">
        <v>gastos_produccion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-2950000</v>
      </c>
      <c r="T246">
        <v>1</v>
      </c>
      <c r="U246" t="str">
        <v>APERTURADO POR EMPRESA</v>
      </c>
      <c r="V246" t="str">
        <v>TIERRAS FILTRANTES</v>
      </c>
    </row>
    <row r="247" spans="1:22" x14ac:dyDescent="0.3">
      <c r="A247" vm="5">
        <v>46055</v>
      </c>
      <c r="B247" t="str">
        <v>Gonzalez, Delia</v>
      </c>
      <c r="C247" t="str">
        <v>FA-C 00001-00000012</v>
      </c>
      <c r="D247">
        <v>-2950000</v>
      </c>
      <c r="E247" t="str">
        <v>OC 0001-00004298: SERVICIOS
Servicio de limpieza 
Enero 2026</v>
      </c>
      <c r="F247">
        <v>1</v>
      </c>
      <c r="G247">
        <v>2950000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str">
        <v>gastos_produccion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-2950000</v>
      </c>
      <c r="T247">
        <v>1</v>
      </c>
      <c r="U247" t="str">
        <v>APERTURADO POR EMPRESA</v>
      </c>
      <c r="V247" t="str">
        <v>BACHAS</v>
      </c>
    </row>
    <row r="248" spans="1:22" x14ac:dyDescent="0.3">
      <c r="A248" vm="5">
        <v>46055</v>
      </c>
      <c r="B248" t="str">
        <v>Gonzalez, Delia</v>
      </c>
      <c r="C248" t="str">
        <v>FA-C 00001-00000012</v>
      </c>
      <c r="D248">
        <v>-2950000</v>
      </c>
      <c r="E248" t="str">
        <v>OC 0001-00004298: SERVICIOS
Servicio de limpieza 
Enero 2026</v>
      </c>
      <c r="F248">
        <v>1</v>
      </c>
      <c r="G248">
        <v>2950000</v>
      </c>
      <c r="H248" t="str">
        <v xml:space="preserve">UN 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str">
        <v>gastos_produccion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-2950000</v>
      </c>
      <c r="T248">
        <v>1</v>
      </c>
      <c r="U248" t="str">
        <v>APERTURADO POR EMPRESA</v>
      </c>
      <c r="V248" t="str">
        <v>CEREAL &amp; POLVILLO</v>
      </c>
    </row>
    <row r="249" spans="1:22" x14ac:dyDescent="0.3">
      <c r="A249" vm="5">
        <v>46055</v>
      </c>
      <c r="B249" t="str">
        <v>Gonzalez, Delia</v>
      </c>
      <c r="C249" t="str">
        <v>FA-C 00001-00000012</v>
      </c>
      <c r="D249">
        <v>-2950000</v>
      </c>
      <c r="E249" t="str">
        <v>OC 0001-00004298: SERVICIOS
Servicio de limpieza 
Enero 2026</v>
      </c>
      <c r="F249">
        <v>1</v>
      </c>
      <c r="G249">
        <v>2950000</v>
      </c>
      <c r="H249" t="str">
        <v xml:space="preserve">UN 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str">
        <v>gastos_produccion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-2950000</v>
      </c>
      <c r="T249">
        <v>1</v>
      </c>
      <c r="U249" t="str">
        <v>APERTURADO POR EMPRESA</v>
      </c>
      <c r="V249" t="str">
        <v>COMPOST &amp; FERTILIZANTES</v>
      </c>
    </row>
    <row r="250" spans="1:22" x14ac:dyDescent="0.3">
      <c r="A250" vm="5">
        <v>46055</v>
      </c>
      <c r="B250" t="str">
        <v>Gonzalez, Delia</v>
      </c>
      <c r="C250" t="str">
        <v>FA-C 00001-00000012</v>
      </c>
      <c r="D250">
        <v>-2950000</v>
      </c>
      <c r="E250" t="str">
        <v>OC 0001-00004298: SERVICIOS
Servicio de limpieza 
Enero 2026</v>
      </c>
      <c r="F250">
        <v>1</v>
      </c>
      <c r="G250">
        <v>2950000</v>
      </c>
      <c r="H250" t="str">
        <v xml:space="preserve">UN 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str">
        <v>gastos_produccion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 s="8">
        <v>-2950000</v>
      </c>
      <c r="T250">
        <v>1</v>
      </c>
      <c r="U250" t="str">
        <v>APERTURADO POR EMPRESA</v>
      </c>
      <c r="V250" t="str">
        <v>DISPOSICIÓN FINAL RESIDUOS LIQUIDOS</v>
      </c>
    </row>
    <row r="251" spans="1:22" x14ac:dyDescent="0.3">
      <c r="A251" vm="5">
        <v>46055</v>
      </c>
      <c r="B251" t="str">
        <v>Gonzalez, Delia</v>
      </c>
      <c r="C251" t="str">
        <v>FA-C 00001-00000012</v>
      </c>
      <c r="D251">
        <v>-2950000</v>
      </c>
      <c r="E251" t="str">
        <v>OC 0001-00004298: SERVICIOS
Servicio de limpieza 
Enero 2026</v>
      </c>
      <c r="F251">
        <v>1</v>
      </c>
      <c r="G251">
        <v>2950000</v>
      </c>
      <c r="H251" t="str">
        <v xml:space="preserve">UN 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str">
        <v>gastos_produccion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-2950000</v>
      </c>
      <c r="T251">
        <v>1</v>
      </c>
      <c r="U251" t="str">
        <v>APERTURADO POR EMPRESA</v>
      </c>
      <c r="V251" t="str">
        <v>DISPOSICIÓN FINAL RESIDUOS SOLIDOS</v>
      </c>
    </row>
    <row r="252" spans="1:22" x14ac:dyDescent="0.3">
      <c r="A252" vm="5">
        <v>46055</v>
      </c>
      <c r="B252" t="str">
        <v>Gonzalez, Delia</v>
      </c>
      <c r="C252" t="str">
        <v>FA-C 00001-00000012</v>
      </c>
      <c r="D252">
        <v>-2950000</v>
      </c>
      <c r="E252" t="str">
        <v>OC 0001-00004298: SERVICIOS
Servicio de limpieza 
Enero 2026</v>
      </c>
      <c r="F252">
        <v>1</v>
      </c>
      <c r="G252">
        <v>2950000</v>
      </c>
      <c r="H252" t="str">
        <v xml:space="preserve">UN </v>
      </c>
      <c r="I252" t="str">
        <v>SERVICIOS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str">
        <v>gastos_produccion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-2950000</v>
      </c>
      <c r="T252">
        <v>1</v>
      </c>
      <c r="U252" t="str">
        <v>APERTURADO POR EMPRESA</v>
      </c>
      <c r="V252" t="str">
        <v>EXPORTACION</v>
      </c>
    </row>
    <row r="253" spans="1:22" x14ac:dyDescent="0.3">
      <c r="A253" vm="5">
        <v>46055</v>
      </c>
      <c r="B253" t="str">
        <v>Gonzalez, Delia</v>
      </c>
      <c r="C253" t="str">
        <v>FA-C 00001-00000012</v>
      </c>
      <c r="D253">
        <v>-2950000</v>
      </c>
      <c r="E253" t="str">
        <v>OC 0001-00004298: SERVICIOS
Servicio de limpieza 
Enero 2026</v>
      </c>
      <c r="F253">
        <v>1</v>
      </c>
      <c r="G253">
        <v>2950000</v>
      </c>
      <c r="H253" t="str">
        <v xml:space="preserve">UN </v>
      </c>
      <c r="I253" t="str">
        <v>SERVICIOS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str">
        <v>gastos_produccion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-2950000</v>
      </c>
      <c r="T253">
        <v>1</v>
      </c>
      <c r="U253" t="str">
        <v>APERTURADO POR EMPRESA</v>
      </c>
      <c r="V253" t="str">
        <v>NFU</v>
      </c>
    </row>
    <row r="254" spans="1:22" x14ac:dyDescent="0.3">
      <c r="A254" vm="5">
        <v>46055</v>
      </c>
      <c r="B254" t="str">
        <v>Gonzalez, Delia</v>
      </c>
      <c r="C254" t="str">
        <v>FA-C 00001-00000012</v>
      </c>
      <c r="D254">
        <v>-2950000</v>
      </c>
      <c r="E254" t="str">
        <v>OC 0001-00004298: SERVICIOS
Servicio de limpieza 
Enero 2026</v>
      </c>
      <c r="F254">
        <v>1</v>
      </c>
      <c r="G254">
        <v>2950000</v>
      </c>
      <c r="H254" t="str">
        <v xml:space="preserve">UN </v>
      </c>
      <c r="I254" t="str">
        <v>SERVICIOS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str">
        <v>gastos_produccion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 s="8">
        <v>-2950000</v>
      </c>
      <c r="T254">
        <v>1</v>
      </c>
      <c r="U254" t="str">
        <v>APERTURADO POR EMPRESA</v>
      </c>
      <c r="V254" t="str">
        <v>PILETAS</v>
      </c>
    </row>
    <row r="255" spans="1:22" x14ac:dyDescent="0.3">
      <c r="A255" vm="5">
        <v>46055</v>
      </c>
      <c r="B255" t="str">
        <v>Gonzalez, Delia</v>
      </c>
      <c r="C255" t="str">
        <v>FA-C 00001-00000012</v>
      </c>
      <c r="D255">
        <v>-2950000</v>
      </c>
      <c r="E255" t="str">
        <v>OC 0001-00004298: SERVICIOS
Servicio de limpieza 
Enero 2026</v>
      </c>
      <c r="F255">
        <v>1</v>
      </c>
      <c r="G255">
        <v>2950000</v>
      </c>
      <c r="H255" t="str">
        <v xml:space="preserve">UN </v>
      </c>
      <c r="I255" t="str">
        <v>SERVICIOS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str">
        <v>gastos_produccion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 s="8">
        <v>-2950000</v>
      </c>
      <c r="T255">
        <v>1</v>
      </c>
      <c r="U255" t="str">
        <v>APERTURADO POR EMPRESA</v>
      </c>
      <c r="V255" t="str">
        <v>REACTORES</v>
      </c>
    </row>
    <row r="256" spans="1:22" x14ac:dyDescent="0.3">
      <c r="A256" vm="5">
        <v>46055</v>
      </c>
      <c r="B256" t="str">
        <v>Gonzalez, Delia</v>
      </c>
      <c r="C256" t="str">
        <v>FA-C 00001-00000012</v>
      </c>
      <c r="D256">
        <v>-2950000</v>
      </c>
      <c r="E256" t="str">
        <v>OC 0001-00004298: SERVICIOS
Servicio de limpieza 
Enero 2026</v>
      </c>
      <c r="F256">
        <v>1</v>
      </c>
      <c r="G256">
        <v>2950000</v>
      </c>
      <c r="H256" t="str">
        <v xml:space="preserve">UN </v>
      </c>
      <c r="I256" t="str">
        <v>SERVICIOS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str">
        <v>gastos_produccion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 s="8">
        <v>-2950000</v>
      </c>
      <c r="T256">
        <v>1</v>
      </c>
      <c r="U256" t="str">
        <v>APERTURADO POR EMPRESA</v>
      </c>
      <c r="V256" t="str">
        <v>TIERRAS FILTRANTES</v>
      </c>
    </row>
    <row r="257" spans="1:22" x14ac:dyDescent="0.3">
      <c r="A257" vm="1">
        <v>46081</v>
      </c>
      <c r="B257" t="str">
        <v>TOTAL QUIMICA S.A.</v>
      </c>
      <c r="C257" t="str">
        <v>prod2</v>
      </c>
      <c r="D257">
        <v>-2928103.2</v>
      </c>
      <c r="E257" t="str">
        <v xml:space="preserve"> ACIDO SULFÚRICO 70/80</v>
      </c>
      <c r="F257">
        <v>7920</v>
      </c>
      <c r="G257">
        <v>369.71</v>
      </c>
      <c r="H257" t="str">
        <v>KG</v>
      </c>
      <c r="I257" t="str">
        <v>INSUMOS</v>
      </c>
      <c r="J257" t="str">
        <v>OPEX</v>
      </c>
      <c r="K257" t="str">
        <v>VARIABLE</v>
      </c>
      <c r="L257" t="str">
        <v>DIRECTO</v>
      </c>
      <c r="M257">
        <v>0</v>
      </c>
      <c r="N257" t="str">
        <v>CC6</v>
      </c>
      <c r="O257" t="str">
        <v>gastos_rrhh</v>
      </c>
      <c r="P257">
        <v>1</v>
      </c>
      <c r="Q257" t="str">
        <v>BACHAS</v>
      </c>
      <c r="R257">
        <v>1</v>
      </c>
      <c r="S257" s="8">
        <v>-2928103.2</v>
      </c>
      <c r="T257">
        <v>7920</v>
      </c>
      <c r="U257" t="str">
        <v>APERTURADO POR EMPRESA</v>
      </c>
      <c r="V257" t="str">
        <v>BACHAS</v>
      </c>
    </row>
    <row r="258" spans="1:22" x14ac:dyDescent="0.3">
      <c r="A258" vm="1">
        <v>46081</v>
      </c>
      <c r="B258" t="str">
        <v>WORMS-RRHH</v>
      </c>
      <c r="C258" t="str">
        <v>MONTENEGRO, GUSTAVO</v>
      </c>
      <c r="D258">
        <v>-2898353.6937000002</v>
      </c>
      <c r="E258" t="str">
        <v>INTENDENCIA</v>
      </c>
      <c r="F258">
        <v>1</v>
      </c>
      <c r="G258">
        <v>2898353.6937335897</v>
      </c>
      <c r="H258" t="str">
        <v>#RRHH</v>
      </c>
      <c r="I258" t="str">
        <v>PERSONAL</v>
      </c>
      <c r="J258" t="str">
        <v>OPEX</v>
      </c>
      <c r="K258">
        <v>0</v>
      </c>
      <c r="L258">
        <v>0</v>
      </c>
      <c r="M258">
        <v>0</v>
      </c>
      <c r="N258" t="str">
        <v>CC27</v>
      </c>
      <c r="O258" t="str">
        <v>gastos_rrhh</v>
      </c>
      <c r="P258">
        <v>10</v>
      </c>
      <c r="Q258" t="str">
        <v>BACHAS, CEREAL Y POLVILLO, COMPOST Y FERTILIZANTES, DISPOSICION FINAL DE R. LIQUIDOS, DISPOSICION FINAL DE R. SOLIDOS, EXPORTACION, NFU, PILETAS, REACTORES, TIERRAS FILTRANTES</v>
      </c>
      <c r="R258">
        <v>1</v>
      </c>
      <c r="S258" s="8">
        <v>-2898353.6937000002</v>
      </c>
      <c r="T258">
        <v>1</v>
      </c>
      <c r="U258" t="str">
        <v>APERTURADO POR EMPRESA</v>
      </c>
      <c r="V258" t="str">
        <v>BACHAS</v>
      </c>
    </row>
    <row r="259" spans="1:22" x14ac:dyDescent="0.3">
      <c r="A259" vm="1">
        <v>46081</v>
      </c>
      <c r="B259" t="str">
        <v>WORMS-RRHH</v>
      </c>
      <c r="C259" t="str">
        <v>MONTENEGRO, GUSTAVO</v>
      </c>
      <c r="D259">
        <v>-2898353.6937000002</v>
      </c>
      <c r="E259" t="str">
        <v>INTENDENCIA</v>
      </c>
      <c r="F259">
        <v>1</v>
      </c>
      <c r="G259">
        <v>2898353.6937335897</v>
      </c>
      <c r="H259" t="str">
        <v>#RRHH</v>
      </c>
      <c r="I259" t="str">
        <v>PERSONAL</v>
      </c>
      <c r="J259" t="str">
        <v>OPEX</v>
      </c>
      <c r="K259">
        <v>0</v>
      </c>
      <c r="L259">
        <v>0</v>
      </c>
      <c r="M259">
        <v>0</v>
      </c>
      <c r="N259" t="str">
        <v>CC27</v>
      </c>
      <c r="O259" t="str">
        <v>gastos_rrhh</v>
      </c>
      <c r="P259">
        <v>10</v>
      </c>
      <c r="Q259" t="str">
        <v>BACHAS, CEREAL Y POLVILLO, COMPOST Y FERTILIZANTES, DISPOSICION FINAL DE R. LIQUIDOS, DISPOSICION FINAL DE R. SOLIDOS, EXPORTACION, NFU, PILETAS, REACTORES, TIERRAS FILTRANTES</v>
      </c>
      <c r="R259">
        <v>1</v>
      </c>
      <c r="S259" s="8">
        <v>-2898353.6937000002</v>
      </c>
      <c r="T259">
        <v>1</v>
      </c>
      <c r="U259" t="str">
        <v>APERTURADO POR EMPRESA</v>
      </c>
      <c r="V259" t="str">
        <v>CEREAL Y POLVILLO</v>
      </c>
    </row>
    <row r="260" spans="1:22" x14ac:dyDescent="0.3">
      <c r="A260" vm="1">
        <v>46081</v>
      </c>
      <c r="B260" t="str">
        <v>WORMS-RRHH</v>
      </c>
      <c r="C260" t="str">
        <v>MONTENEGRO, GUSTAVO</v>
      </c>
      <c r="D260">
        <v>-2898353.6937000002</v>
      </c>
      <c r="E260" t="str">
        <v>INTENDENCIA</v>
      </c>
      <c r="F260">
        <v>1</v>
      </c>
      <c r="G260">
        <v>2898353.6937335897</v>
      </c>
      <c r="H260" t="str">
        <v>#RRHH</v>
      </c>
      <c r="I260" t="str">
        <v>PERSONAL</v>
      </c>
      <c r="J260" t="str">
        <v>OPEX</v>
      </c>
      <c r="K260">
        <v>0</v>
      </c>
      <c r="L260">
        <v>0</v>
      </c>
      <c r="M260">
        <v>0</v>
      </c>
      <c r="N260" t="str">
        <v>CC27</v>
      </c>
      <c r="O260" t="str">
        <v>gastos_rrhh</v>
      </c>
      <c r="P260">
        <v>10</v>
      </c>
      <c r="Q260" t="str">
        <v>BACHAS, CEREAL Y POLVILLO, COMPOST Y FERTILIZANTES, DISPOSICION FINAL DE R. LIQUIDOS, DISPOSICION FINAL DE R. SOLIDOS, EXPORTACION, NFU, PILETAS, REACTORES, TIERRAS FILTRANTES</v>
      </c>
      <c r="R260">
        <v>1</v>
      </c>
      <c r="S260" s="8">
        <v>-2898353.6937000002</v>
      </c>
      <c r="T260">
        <v>1</v>
      </c>
      <c r="U260" t="str">
        <v>APERTURADO POR EMPRESA</v>
      </c>
      <c r="V260" t="str">
        <v>COMPOST Y FERTILIZANTES</v>
      </c>
    </row>
    <row r="261" spans="1:22" x14ac:dyDescent="0.3">
      <c r="A261" vm="1">
        <v>46081</v>
      </c>
      <c r="B261" t="str">
        <v>WORMS-RRHH</v>
      </c>
      <c r="C261" t="str">
        <v>MONTENEGRO, GUSTAVO</v>
      </c>
      <c r="D261">
        <v>-2898353.6937000002</v>
      </c>
      <c r="E261" t="str">
        <v>INTENDENCIA</v>
      </c>
      <c r="F261">
        <v>1</v>
      </c>
      <c r="G261">
        <v>2898353.6937335897</v>
      </c>
      <c r="H261" t="str">
        <v>#RRHH</v>
      </c>
      <c r="I261" t="str">
        <v>PERSONAL</v>
      </c>
      <c r="J261" t="str">
        <v>OPEX</v>
      </c>
      <c r="K261">
        <v>0</v>
      </c>
      <c r="L261">
        <v>0</v>
      </c>
      <c r="M261">
        <v>0</v>
      </c>
      <c r="N261" t="str">
        <v>CC27</v>
      </c>
      <c r="O261" t="str">
        <v>gastos_rrhh</v>
      </c>
      <c r="P261">
        <v>10</v>
      </c>
      <c r="Q261" t="str">
        <v>BACHAS, CEREAL Y POLVILLO, COMPOST Y FERTILIZANTES, DISPOSICION FINAL DE R. LIQUIDOS, DISPOSICION FINAL DE R. SOLIDOS, EXPORTACION, NFU, PILETAS, REACTORES, TIERRAS FILTRANTES</v>
      </c>
      <c r="R261">
        <v>1</v>
      </c>
      <c r="S261" s="8">
        <v>-2898353.6937000002</v>
      </c>
      <c r="T261">
        <v>1</v>
      </c>
      <c r="U261" t="str">
        <v>APERTURADO POR EMPRESA</v>
      </c>
      <c r="V261" t="str">
        <v>DISPOSICION FINAL DE R. LIQUIDOS</v>
      </c>
    </row>
    <row r="262" spans="1:22" x14ac:dyDescent="0.3">
      <c r="A262" vm="1">
        <v>46081</v>
      </c>
      <c r="B262" t="str">
        <v>WORMS-RRHH</v>
      </c>
      <c r="C262" t="str">
        <v>MONTENEGRO, GUSTAVO</v>
      </c>
      <c r="D262">
        <v>-2898353.6937000002</v>
      </c>
      <c r="E262" t="str">
        <v>INTENDENCIA</v>
      </c>
      <c r="F262">
        <v>1</v>
      </c>
      <c r="G262">
        <v>2898353.6937335897</v>
      </c>
      <c r="H262" t="str">
        <v>#RRHH</v>
      </c>
      <c r="I262" t="str">
        <v>PERSONAL</v>
      </c>
      <c r="J262" t="str">
        <v>OPEX</v>
      </c>
      <c r="K262">
        <v>0</v>
      </c>
      <c r="L262">
        <v>0</v>
      </c>
      <c r="M262">
        <v>0</v>
      </c>
      <c r="N262" t="str">
        <v>CC27</v>
      </c>
      <c r="O262" t="str">
        <v>gastos_rrhh</v>
      </c>
      <c r="P262">
        <v>10</v>
      </c>
      <c r="Q262" t="str">
        <v>BACHAS, CEREAL Y POLVILLO, COMPOST Y FERTILIZANTES, DISPOSICION FINAL DE R. LIQUIDOS, DISPOSICION FINAL DE R. SOLIDOS, EXPORTACION, NFU, PILETAS, REACTORES, TIERRAS FILTRANTES</v>
      </c>
      <c r="R262">
        <v>1</v>
      </c>
      <c r="S262" s="8">
        <v>-2898353.6937000002</v>
      </c>
      <c r="T262">
        <v>1</v>
      </c>
      <c r="U262" t="str">
        <v>APERTURADO POR EMPRESA</v>
      </c>
      <c r="V262" t="str">
        <v>DISPOSICION FINAL DE R. SOLIDOS</v>
      </c>
    </row>
    <row r="263" spans="1:22" x14ac:dyDescent="0.3">
      <c r="A263" vm="1">
        <v>46081</v>
      </c>
      <c r="B263" t="str">
        <v>WORMS-RRHH</v>
      </c>
      <c r="C263" t="str">
        <v>MONTENEGRO, GUSTAVO</v>
      </c>
      <c r="D263">
        <v>-2898353.6937000002</v>
      </c>
      <c r="E263" t="str">
        <v>INTENDENCIA</v>
      </c>
      <c r="F263">
        <v>1</v>
      </c>
      <c r="G263">
        <v>2898353.6937335897</v>
      </c>
      <c r="H263" t="str">
        <v>#RRHH</v>
      </c>
      <c r="I263" t="str">
        <v>PERSONAL</v>
      </c>
      <c r="J263" t="str">
        <v>OPEX</v>
      </c>
      <c r="K263">
        <v>0</v>
      </c>
      <c r="L263">
        <v>0</v>
      </c>
      <c r="M263">
        <v>0</v>
      </c>
      <c r="N263" t="str">
        <v>CC27</v>
      </c>
      <c r="O263" t="str">
        <v>gastos_rrhh</v>
      </c>
      <c r="P263">
        <v>10</v>
      </c>
      <c r="Q263" t="str">
        <v>BACHAS, CEREAL Y POLVILLO, COMPOST Y FERTILIZANTES, DISPOSICION FINAL DE R. LIQUIDOS, DISPOSICION FINAL DE R. SOLIDOS, EXPORTACION, NFU, PILETAS, REACTORES, TIERRAS FILTRANTES</v>
      </c>
      <c r="R263">
        <v>1</v>
      </c>
      <c r="S263" s="8">
        <v>-2898353.6937000002</v>
      </c>
      <c r="T263">
        <v>1</v>
      </c>
      <c r="U263" t="str">
        <v>APERTURADO POR EMPRESA</v>
      </c>
      <c r="V263" t="str">
        <v>EXPORTACION</v>
      </c>
    </row>
    <row r="264" spans="1:22" x14ac:dyDescent="0.3">
      <c r="A264" vm="1">
        <v>46081</v>
      </c>
      <c r="B264" t="str">
        <v>WORMS-RRHH</v>
      </c>
      <c r="C264" t="str">
        <v>MONTENEGRO, GUSTAVO</v>
      </c>
      <c r="D264">
        <v>-2898353.6937000002</v>
      </c>
      <c r="E264" t="str">
        <v>INTENDENCIA</v>
      </c>
      <c r="F264">
        <v>1</v>
      </c>
      <c r="G264">
        <v>2898353.6937335897</v>
      </c>
      <c r="H264" t="str">
        <v>#RRHH</v>
      </c>
      <c r="I264" t="str">
        <v>PERSONAL</v>
      </c>
      <c r="J264" t="str">
        <v>OPEX</v>
      </c>
      <c r="K264">
        <v>0</v>
      </c>
      <c r="L264">
        <v>0</v>
      </c>
      <c r="M264">
        <v>0</v>
      </c>
      <c r="N264" t="str">
        <v>CC27</v>
      </c>
      <c r="O264" t="str">
        <v>gastos_rrhh</v>
      </c>
      <c r="P264">
        <v>10</v>
      </c>
      <c r="Q264" t="str">
        <v>BACHAS, CEREAL Y POLVILLO, COMPOST Y FERTILIZANTES, DISPOSICION FINAL DE R. LIQUIDOS, DISPOSICION FINAL DE R. SOLIDOS, EXPORTACION, NFU, PILETAS, REACTORES, TIERRAS FILTRANTES</v>
      </c>
      <c r="R264">
        <v>1</v>
      </c>
      <c r="S264" s="8">
        <v>-2898353.6937000002</v>
      </c>
      <c r="T264">
        <v>1</v>
      </c>
      <c r="U264" t="str">
        <v>APERTURADO POR EMPRESA</v>
      </c>
      <c r="V264" t="str">
        <v>NFU</v>
      </c>
    </row>
    <row r="265" spans="1:22" x14ac:dyDescent="0.3">
      <c r="A265" vm="1">
        <v>46081</v>
      </c>
      <c r="B265" t="str">
        <v>WORMS-RRHH</v>
      </c>
      <c r="C265" t="str">
        <v>MONTENEGRO, GUSTAVO</v>
      </c>
      <c r="D265">
        <v>-2898353.6937000002</v>
      </c>
      <c r="E265" t="str">
        <v>INTENDENCIA</v>
      </c>
      <c r="F265">
        <v>1</v>
      </c>
      <c r="G265">
        <v>2898353.6937335897</v>
      </c>
      <c r="H265" t="str">
        <v>#RRHH</v>
      </c>
      <c r="I265" t="str">
        <v>PERSONAL</v>
      </c>
      <c r="J265" t="str">
        <v>OPEX</v>
      </c>
      <c r="K265">
        <v>0</v>
      </c>
      <c r="L265">
        <v>0</v>
      </c>
      <c r="M265">
        <v>0</v>
      </c>
      <c r="N265" t="str">
        <v>CC27</v>
      </c>
      <c r="O265" t="str">
        <v>gastos_rrhh</v>
      </c>
      <c r="P265">
        <v>10</v>
      </c>
      <c r="Q265" t="str">
        <v>BACHAS, CEREAL Y POLVILLO, COMPOST Y FERTILIZANTES, DISPOSICION FINAL DE R. LIQUIDOS, DISPOSICION FINAL DE R. SOLIDOS, EXPORTACION, NFU, PILETAS, REACTORES, TIERRAS FILTRANTES</v>
      </c>
      <c r="R265">
        <v>1</v>
      </c>
      <c r="S265" s="8">
        <v>-2898353.6937000002</v>
      </c>
      <c r="T265">
        <v>1</v>
      </c>
      <c r="U265" t="str">
        <v>APERTURADO POR EMPRESA</v>
      </c>
      <c r="V265" t="str">
        <v>PILETAS</v>
      </c>
    </row>
    <row r="266" spans="1:22" x14ac:dyDescent="0.3">
      <c r="A266" vm="1">
        <v>46081</v>
      </c>
      <c r="B266" t="str">
        <v>WORMS-RRHH</v>
      </c>
      <c r="C266" t="str">
        <v>MONTENEGRO, GUSTAVO</v>
      </c>
      <c r="D266">
        <v>-2898353.6937000002</v>
      </c>
      <c r="E266" t="str">
        <v>INTENDENCIA</v>
      </c>
      <c r="F266">
        <v>1</v>
      </c>
      <c r="G266">
        <v>2898353.6937335897</v>
      </c>
      <c r="H266" t="str">
        <v>#RRHH</v>
      </c>
      <c r="I266" t="str">
        <v>PERSONAL</v>
      </c>
      <c r="J266" t="str">
        <v>OPEX</v>
      </c>
      <c r="K266">
        <v>0</v>
      </c>
      <c r="L266">
        <v>0</v>
      </c>
      <c r="M266">
        <v>0</v>
      </c>
      <c r="N266" t="str">
        <v>CC27</v>
      </c>
      <c r="O266" t="str">
        <v>gastos_rrhh</v>
      </c>
      <c r="P266">
        <v>10</v>
      </c>
      <c r="Q266" t="str">
        <v>BACHAS, CEREAL Y POLVILLO, COMPOST Y FERTILIZANTES, DISPOSICION FINAL DE R. LIQUIDOS, DISPOSICION FINAL DE R. SOLIDOS, EXPORTACION, NFU, PILETAS, REACTORES, TIERRAS FILTRANTES</v>
      </c>
      <c r="R266">
        <v>1</v>
      </c>
      <c r="S266">
        <v>-2898353.6937000002</v>
      </c>
      <c r="T266">
        <v>1</v>
      </c>
      <c r="U266" t="str">
        <v>APERTURADO POR EMPRESA</v>
      </c>
      <c r="V266" t="str">
        <v>REACTORES</v>
      </c>
    </row>
    <row r="267" spans="1:22" x14ac:dyDescent="0.3">
      <c r="A267" vm="1">
        <v>46081</v>
      </c>
      <c r="B267" t="str">
        <v>WORMS-RRHH</v>
      </c>
      <c r="C267" t="str">
        <v>MONTENEGRO, GUSTAVO</v>
      </c>
      <c r="D267">
        <v>-2898353.6937000002</v>
      </c>
      <c r="E267" t="str">
        <v>INTENDENCIA</v>
      </c>
      <c r="F267">
        <v>1</v>
      </c>
      <c r="G267">
        <v>2898353.6937335897</v>
      </c>
      <c r="H267" t="str">
        <v>#RRHH</v>
      </c>
      <c r="I267" t="str">
        <v>PERSONAL</v>
      </c>
      <c r="J267" t="str">
        <v>OPEX</v>
      </c>
      <c r="K267">
        <v>0</v>
      </c>
      <c r="L267">
        <v>0</v>
      </c>
      <c r="M267">
        <v>0</v>
      </c>
      <c r="N267" t="str">
        <v>CC27</v>
      </c>
      <c r="O267" t="str">
        <v>gastos_rrhh</v>
      </c>
      <c r="P267">
        <v>10</v>
      </c>
      <c r="Q267" t="str">
        <v>BACHAS, CEREAL Y POLVILLO, COMPOST Y FERTILIZANTES, DISPOSICION FINAL DE R. LIQUIDOS, DISPOSICION FINAL DE R. SOLIDOS, EXPORTACION, NFU, PILETAS, REACTORES, TIERRAS FILTRANTES</v>
      </c>
      <c r="R267">
        <v>1</v>
      </c>
      <c r="S267">
        <v>-2898353.6937000002</v>
      </c>
      <c r="T267">
        <v>1</v>
      </c>
      <c r="U267" t="str">
        <v>APERTURADO POR EMPRESA</v>
      </c>
      <c r="V267" t="str">
        <v>TIERRAS FILTRANTES</v>
      </c>
    </row>
    <row r="268" spans="1:22" x14ac:dyDescent="0.3">
      <c r="A268" vm="1">
        <v>46081</v>
      </c>
      <c r="B268" t="str">
        <v>TOTAL QUIMICA S.A.</v>
      </c>
      <c r="C268" t="str">
        <v>prod12</v>
      </c>
      <c r="D268">
        <v>-2871487.48</v>
      </c>
      <c r="E268" t="str">
        <v xml:space="preserve"> SODA CAUSTICA</v>
      </c>
      <c r="F268">
        <v>3116</v>
      </c>
      <c r="G268">
        <v>921.53</v>
      </c>
      <c r="H268" t="str">
        <v>KG</v>
      </c>
      <c r="I268" t="str">
        <v>INSUMOS</v>
      </c>
      <c r="J268" t="str">
        <v>OPEX</v>
      </c>
      <c r="K268" t="str">
        <v>VARIABLE</v>
      </c>
      <c r="L268" t="str">
        <v>DIRECTO</v>
      </c>
      <c r="M268">
        <v>0</v>
      </c>
      <c r="N268" t="str">
        <v>CC5</v>
      </c>
      <c r="O268" t="str">
        <v>gastos_rrhh</v>
      </c>
      <c r="P268">
        <v>1</v>
      </c>
      <c r="Q268" t="str">
        <v>REACTORES</v>
      </c>
      <c r="R268">
        <v>1</v>
      </c>
      <c r="S268">
        <v>-2871487.48</v>
      </c>
      <c r="T268">
        <v>3116</v>
      </c>
      <c r="U268" t="str">
        <v>APERTURADO POR EMPRESA</v>
      </c>
      <c r="V268" t="str">
        <v>REACTORES</v>
      </c>
    </row>
    <row r="269" spans="1:22" x14ac:dyDescent="0.3">
      <c r="A269" vm="13">
        <v>46061</v>
      </c>
      <c r="B269" t="str">
        <v>Zavalia Lagos, Marina</v>
      </c>
      <c r="C269" t="str">
        <v>FA-C 00002-00000085</v>
      </c>
      <c r="D269">
        <v>-2850000</v>
      </c>
      <c r="E269" t="str">
        <v>OC 0001-00004592: HONORARIOS
Servicios profesionales 
Tomas Bollini Enero 26</v>
      </c>
      <c r="F269">
        <v>1</v>
      </c>
      <c r="G269">
        <v>2850000</v>
      </c>
      <c r="H269" t="str">
        <v xml:space="preserve">UN </v>
      </c>
      <c r="I269" t="str">
        <v>HONORARIOS</v>
      </c>
      <c r="J269" t="str">
        <v>OPEX</v>
      </c>
      <c r="K269" t="str">
        <v>VARIABLE</v>
      </c>
      <c r="L269" t="str">
        <v>INDIRECTO</v>
      </c>
      <c r="M269">
        <v>0</v>
      </c>
      <c r="N269" t="str">
        <v>CC1</v>
      </c>
      <c r="O269" t="str">
        <v>gastos_rrhh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-2850000</v>
      </c>
      <c r="T269">
        <v>1</v>
      </c>
      <c r="U269" t="str">
        <v>APERTURADO POR EMPRESA</v>
      </c>
      <c r="V269" t="str">
        <v>BACHAS</v>
      </c>
    </row>
    <row r="270" spans="1:22" x14ac:dyDescent="0.3">
      <c r="A270" vm="13">
        <v>46061</v>
      </c>
      <c r="B270" t="str">
        <v>Zavalia Lagos, Marina</v>
      </c>
      <c r="C270" t="str">
        <v>FA-C 00002-00000085</v>
      </c>
      <c r="D270">
        <v>-2850000</v>
      </c>
      <c r="E270" t="str">
        <v>OC 0001-00004592: HONORARIOS
Servicios profesionales 
Tomas Bollini Enero 26</v>
      </c>
      <c r="F270">
        <v>1</v>
      </c>
      <c r="G270">
        <v>2850000</v>
      </c>
      <c r="H270" t="str">
        <v xml:space="preserve">UN </v>
      </c>
      <c r="I270" t="str">
        <v>HONORARIOS</v>
      </c>
      <c r="J270" t="str">
        <v>OPEX</v>
      </c>
      <c r="K270" t="str">
        <v>VARIABLE</v>
      </c>
      <c r="L270" t="str">
        <v>INDIRECTO</v>
      </c>
      <c r="M270">
        <v>0</v>
      </c>
      <c r="N270" t="str">
        <v>CC1</v>
      </c>
      <c r="O270" t="str">
        <v>gastos_rrhh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-2850000</v>
      </c>
      <c r="T270">
        <v>1</v>
      </c>
      <c r="U270" t="str">
        <v>APERTURADO POR EMPRESA</v>
      </c>
      <c r="V270" t="str">
        <v>CEREAL &amp; POLVILLO</v>
      </c>
    </row>
    <row r="271" spans="1:22" x14ac:dyDescent="0.3">
      <c r="A271" vm="13">
        <v>46061</v>
      </c>
      <c r="B271" t="str">
        <v>Zavalia Lagos, Marina</v>
      </c>
      <c r="C271" t="str">
        <v>FA-C 00002-00000085</v>
      </c>
      <c r="D271">
        <v>-2850000</v>
      </c>
      <c r="E271" t="str">
        <v>OC 0001-00004592: HONORARIOS
Servicios profesionales 
Tomas Bollini Enero 26</v>
      </c>
      <c r="F271">
        <v>1</v>
      </c>
      <c r="G271">
        <v>2850000</v>
      </c>
      <c r="H271" t="str">
        <v xml:space="preserve">UN </v>
      </c>
      <c r="I271" t="str">
        <v>HONORARIOS</v>
      </c>
      <c r="J271" t="str">
        <v>OPEX</v>
      </c>
      <c r="K271" t="str">
        <v>VARIABLE</v>
      </c>
      <c r="L271" t="str">
        <v>INDIRECTO</v>
      </c>
      <c r="M271">
        <v>0</v>
      </c>
      <c r="N271" t="str">
        <v>CC1</v>
      </c>
      <c r="O271" t="str">
        <v>gastos_rrhh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-2850000</v>
      </c>
      <c r="T271">
        <v>1</v>
      </c>
      <c r="U271" t="str">
        <v>APERTURADO POR EMPRESA</v>
      </c>
      <c r="V271" t="str">
        <v>COMPOST &amp; FERTILIZANTES</v>
      </c>
    </row>
    <row r="272" spans="1:22" x14ac:dyDescent="0.3">
      <c r="A272" vm="13">
        <v>46061</v>
      </c>
      <c r="B272" t="str">
        <v>Zavalia Lagos, Marina</v>
      </c>
      <c r="C272" t="str">
        <v>FA-C 00002-00000085</v>
      </c>
      <c r="D272">
        <v>-2850000</v>
      </c>
      <c r="E272" t="str">
        <v>OC 0001-00004592: HONORARIOS
Servicios profesionales 
Tomas Bollini Enero 26</v>
      </c>
      <c r="F272">
        <v>1</v>
      </c>
      <c r="G272">
        <v>2850000</v>
      </c>
      <c r="H272" t="str">
        <v xml:space="preserve">UN </v>
      </c>
      <c r="I272" t="str">
        <v>HONORARIOS</v>
      </c>
      <c r="J272" t="str">
        <v>OPEX</v>
      </c>
      <c r="K272" t="str">
        <v>VARIABLE</v>
      </c>
      <c r="L272" t="str">
        <v>INDIRECTO</v>
      </c>
      <c r="M272">
        <v>0</v>
      </c>
      <c r="N272" t="str">
        <v>CC1</v>
      </c>
      <c r="O272" t="str">
        <v>gastos_rrhh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-2850000</v>
      </c>
      <c r="T272">
        <v>1</v>
      </c>
      <c r="U272" t="str">
        <v>APERTURADO POR EMPRESA</v>
      </c>
      <c r="V272" t="str">
        <v>DISPOSICIÓN FINAL RESIDUOS LIQUIDOS</v>
      </c>
    </row>
    <row r="273" spans="1:22" x14ac:dyDescent="0.3">
      <c r="A273" vm="13">
        <v>46061</v>
      </c>
      <c r="B273" t="str">
        <v>Zavalia Lagos, Marina</v>
      </c>
      <c r="C273" t="str">
        <v>FA-C 00002-00000085</v>
      </c>
      <c r="D273">
        <v>-2850000</v>
      </c>
      <c r="E273" t="str">
        <v>OC 0001-00004592: HONORARIOS
Servicios profesionales 
Tomas Bollini Enero 26</v>
      </c>
      <c r="F273">
        <v>1</v>
      </c>
      <c r="G273">
        <v>2850000</v>
      </c>
      <c r="H273" t="str">
        <v xml:space="preserve">UN </v>
      </c>
      <c r="I273" t="str">
        <v>HONORARIOS</v>
      </c>
      <c r="J273" t="str">
        <v>OPEX</v>
      </c>
      <c r="K273" t="str">
        <v>VARIABLE</v>
      </c>
      <c r="L273" t="str">
        <v>INDIRECTO</v>
      </c>
      <c r="M273">
        <v>0</v>
      </c>
      <c r="N273" t="str">
        <v>CC1</v>
      </c>
      <c r="O273" t="str">
        <v>gastos_rrhh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-2850000</v>
      </c>
      <c r="T273">
        <v>1</v>
      </c>
      <c r="U273" t="str">
        <v>APERTURADO POR EMPRESA</v>
      </c>
      <c r="V273" t="str">
        <v>DISPOSICIÓN FINAL RESIDUOS SOLIDOS</v>
      </c>
    </row>
    <row r="274" spans="1:22" x14ac:dyDescent="0.3">
      <c r="A274" vm="13">
        <v>46061</v>
      </c>
      <c r="B274" t="str">
        <v>Zavalia Lagos, Marina</v>
      </c>
      <c r="C274" t="str">
        <v>FA-C 00002-00000085</v>
      </c>
      <c r="D274">
        <v>-2850000</v>
      </c>
      <c r="E274" t="str">
        <v>OC 0001-00004592: HONORARIOS
Servicios profesionales 
Tomas Bollini Enero 26</v>
      </c>
      <c r="F274">
        <v>1</v>
      </c>
      <c r="G274">
        <v>2850000</v>
      </c>
      <c r="H274" t="str">
        <v xml:space="preserve">UN </v>
      </c>
      <c r="I274" t="str">
        <v>HONORARIOS</v>
      </c>
      <c r="J274" t="str">
        <v>OPEX</v>
      </c>
      <c r="K274" t="str">
        <v>VARIABLE</v>
      </c>
      <c r="L274" t="str">
        <v>INDIRECTO</v>
      </c>
      <c r="M274">
        <v>0</v>
      </c>
      <c r="N274" t="str">
        <v>CC1</v>
      </c>
      <c r="O274" t="str">
        <v>gastos_rrhh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-2850000</v>
      </c>
      <c r="T274">
        <v>1</v>
      </c>
      <c r="U274" t="str">
        <v>APERTURADO POR EMPRESA</v>
      </c>
      <c r="V274" t="str">
        <v>EXPORTACION</v>
      </c>
    </row>
    <row r="275" spans="1:22" x14ac:dyDescent="0.3">
      <c r="A275" vm="13">
        <v>46061</v>
      </c>
      <c r="B275" t="str">
        <v>Zavalia Lagos, Marina</v>
      </c>
      <c r="C275" t="str">
        <v>FA-C 00002-00000085</v>
      </c>
      <c r="D275">
        <v>-2850000</v>
      </c>
      <c r="E275" t="str">
        <v>OC 0001-00004592: HONORARIOS
Servicios profesionales 
Tomas Bollini Enero 26</v>
      </c>
      <c r="F275">
        <v>1</v>
      </c>
      <c r="G275">
        <v>2850000</v>
      </c>
      <c r="H275" t="str">
        <v xml:space="preserve">UN </v>
      </c>
      <c r="I275" t="str">
        <v>HONORARIOS</v>
      </c>
      <c r="J275" t="str">
        <v>OPEX</v>
      </c>
      <c r="K275" t="str">
        <v>VARIABLE</v>
      </c>
      <c r="L275" t="str">
        <v>INDIRECTO</v>
      </c>
      <c r="M275">
        <v>0</v>
      </c>
      <c r="N275" t="str">
        <v>CC1</v>
      </c>
      <c r="O275" t="str">
        <v>gastos_rrhh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-2850000</v>
      </c>
      <c r="T275">
        <v>1</v>
      </c>
      <c r="U275" t="str">
        <v>APERTURADO POR EMPRESA</v>
      </c>
      <c r="V275" t="str">
        <v>NFU</v>
      </c>
    </row>
    <row r="276" spans="1:22" x14ac:dyDescent="0.3">
      <c r="A276" vm="13">
        <v>46061</v>
      </c>
      <c r="B276" t="str">
        <v>Zavalia Lagos, Marina</v>
      </c>
      <c r="C276" t="str">
        <v>FA-C 00002-00000085</v>
      </c>
      <c r="D276">
        <v>-2850000</v>
      </c>
      <c r="E276" t="str">
        <v>OC 0001-00004592: HONORARIOS
Servicios profesionales 
Tomas Bollini Enero 26</v>
      </c>
      <c r="F276">
        <v>1</v>
      </c>
      <c r="G276">
        <v>2850000</v>
      </c>
      <c r="H276" t="str">
        <v xml:space="preserve">UN </v>
      </c>
      <c r="I276" t="str">
        <v>HONORARIOS</v>
      </c>
      <c r="J276" t="str">
        <v>OPEX</v>
      </c>
      <c r="K276" t="str">
        <v>VARIABLE</v>
      </c>
      <c r="L276" t="str">
        <v>INDIRECTO</v>
      </c>
      <c r="M276">
        <v>0</v>
      </c>
      <c r="N276" t="str">
        <v>CC1</v>
      </c>
      <c r="O276" t="str">
        <v>gastos_rrhh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-2850000</v>
      </c>
      <c r="T276">
        <v>1</v>
      </c>
      <c r="U276" t="str">
        <v>APERTURADO POR EMPRESA</v>
      </c>
      <c r="V276" t="str">
        <v>PILETAS</v>
      </c>
    </row>
    <row r="277" spans="1:22" x14ac:dyDescent="0.3">
      <c r="A277" vm="13">
        <v>46061</v>
      </c>
      <c r="B277" t="str">
        <v>Zavalia Lagos, Marina</v>
      </c>
      <c r="C277" t="str">
        <v>FA-C 00002-00000085</v>
      </c>
      <c r="D277">
        <v>-2850000</v>
      </c>
      <c r="E277" t="str">
        <v>OC 0001-00004592: HONORARIOS
Servicios profesionales 
Tomas Bollini Enero 26</v>
      </c>
      <c r="F277">
        <v>1</v>
      </c>
      <c r="G277">
        <v>2850000</v>
      </c>
      <c r="H277" t="str">
        <v xml:space="preserve">UN </v>
      </c>
      <c r="I277" t="str">
        <v>HONORARIOS</v>
      </c>
      <c r="J277" t="str">
        <v>OPEX</v>
      </c>
      <c r="K277" t="str">
        <v>VARIABLE</v>
      </c>
      <c r="L277" t="str">
        <v>INDIRECTO</v>
      </c>
      <c r="M277">
        <v>0</v>
      </c>
      <c r="N277" t="str">
        <v>CC1</v>
      </c>
      <c r="O277" t="str">
        <v>gastos_rrhh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-2850000</v>
      </c>
      <c r="T277">
        <v>1</v>
      </c>
      <c r="U277" t="str">
        <v>APERTURADO POR EMPRESA</v>
      </c>
      <c r="V277" t="str">
        <v>REACTORES</v>
      </c>
    </row>
    <row r="278" spans="1:22" x14ac:dyDescent="0.3">
      <c r="A278" vm="13">
        <v>46061</v>
      </c>
      <c r="B278" t="str">
        <v>Zavalia Lagos, Marina</v>
      </c>
      <c r="C278" t="str">
        <v>FA-C 00002-00000085</v>
      </c>
      <c r="D278">
        <v>-2850000</v>
      </c>
      <c r="E278" t="str">
        <v>OC 0001-00004592: HONORARIOS
Servicios profesionales 
Tomas Bollini Enero 26</v>
      </c>
      <c r="F278">
        <v>1</v>
      </c>
      <c r="G278">
        <v>2850000</v>
      </c>
      <c r="H278" t="str">
        <v xml:space="preserve">UN </v>
      </c>
      <c r="I278" t="str">
        <v>HONORARIOS</v>
      </c>
      <c r="J278" t="str">
        <v>OPEX</v>
      </c>
      <c r="K278" t="str">
        <v>VARIABLE</v>
      </c>
      <c r="L278" t="str">
        <v>INDIRECTO</v>
      </c>
      <c r="M278">
        <v>0</v>
      </c>
      <c r="N278" t="str">
        <v>CC1</v>
      </c>
      <c r="O278" t="str">
        <v>gastos_rrhh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-2850000</v>
      </c>
      <c r="T278">
        <v>1</v>
      </c>
      <c r="U278" t="str">
        <v>APERTURADO POR EMPRESA</v>
      </c>
      <c r="V278" t="str">
        <v>TIERRAS FILTRANTES</v>
      </c>
    </row>
    <row r="279" spans="1:22" x14ac:dyDescent="0.3">
      <c r="A279" vm="1">
        <v>46081</v>
      </c>
      <c r="B279" t="str">
        <v>WORMS-RRHH</v>
      </c>
      <c r="C279" t="str">
        <v>BARRERA, MAXIMILIANO ESEQUIEL</v>
      </c>
      <c r="D279">
        <v>-2792560.3418999999</v>
      </c>
      <c r="E279" t="str">
        <v>DISPOSICION FINAL DE R. LIQUIDOS</v>
      </c>
      <c r="F279">
        <v>1</v>
      </c>
      <c r="G279">
        <v>2792560.3419335904</v>
      </c>
      <c r="H279" t="str">
        <v>#RRHH</v>
      </c>
      <c r="I279" t="str">
        <v>PERSONAL</v>
      </c>
      <c r="J279" t="str">
        <v>OPEX</v>
      </c>
      <c r="K279">
        <v>0</v>
      </c>
      <c r="L279">
        <v>0</v>
      </c>
      <c r="M279">
        <v>0</v>
      </c>
      <c r="N279" t="str">
        <v>CC25</v>
      </c>
      <c r="O279" t="str">
        <v>gastos_produccion</v>
      </c>
      <c r="P279">
        <v>2</v>
      </c>
      <c r="Q279" t="str">
        <v>DISPOSICION FINAL DE R. LIQUIDOS, EXPORTACION</v>
      </c>
      <c r="R279">
        <v>1</v>
      </c>
      <c r="S279">
        <v>-2792560.3418999999</v>
      </c>
      <c r="T279">
        <v>1</v>
      </c>
      <c r="U279" t="str">
        <v>APERTURADO POR EMPRESA</v>
      </c>
      <c r="V279" t="str">
        <v>DISPOSICION FINAL DE R. LIQUIDOS</v>
      </c>
    </row>
    <row r="280" spans="1:22" x14ac:dyDescent="0.3">
      <c r="A280" vm="1">
        <v>46081</v>
      </c>
      <c r="B280" t="str">
        <v>WORMS-RRHH</v>
      </c>
      <c r="C280" t="str">
        <v>BARRERA, MAXIMILIANO ESEQUIEL</v>
      </c>
      <c r="D280">
        <v>-2792560.3418999999</v>
      </c>
      <c r="E280" t="str">
        <v>DISPOSICION FINAL DE R. LIQUIDOS</v>
      </c>
      <c r="F280">
        <v>1</v>
      </c>
      <c r="G280">
        <v>2792560.3419335904</v>
      </c>
      <c r="H280" t="str">
        <v>#RRHH</v>
      </c>
      <c r="I280" t="str">
        <v>PERSONAL</v>
      </c>
      <c r="J280" t="str">
        <v>OPEX</v>
      </c>
      <c r="K280">
        <v>0</v>
      </c>
      <c r="L280">
        <v>0</v>
      </c>
      <c r="M280">
        <v>0</v>
      </c>
      <c r="N280" t="str">
        <v>CC25</v>
      </c>
      <c r="O280" t="str">
        <v>gastos_produccion</v>
      </c>
      <c r="P280">
        <v>2</v>
      </c>
      <c r="Q280" t="str">
        <v>DISPOSICION FINAL DE R. LIQUIDOS, EXPORTACION</v>
      </c>
      <c r="R280">
        <v>1</v>
      </c>
      <c r="S280">
        <v>-2792560.3418999999</v>
      </c>
      <c r="T280">
        <v>1</v>
      </c>
      <c r="U280" t="str">
        <v>APERTURADO POR EMPRESA</v>
      </c>
      <c r="V280" t="str">
        <v>EXPORTACION</v>
      </c>
    </row>
    <row r="281" spans="1:22" x14ac:dyDescent="0.3">
      <c r="A281" vm="8">
        <v>46072</v>
      </c>
      <c r="B281" t="str">
        <v>Chirichigno, Mario Alejandro</v>
      </c>
      <c r="C281" t="str">
        <v>FA-C 00003-00000212</v>
      </c>
      <c r="D281">
        <v>-2727314</v>
      </c>
      <c r="E281" t="str">
        <v>INVERSION
etapa 2
proyecto 50</v>
      </c>
      <c r="F281">
        <v>1</v>
      </c>
      <c r="G281">
        <v>2727314</v>
      </c>
      <c r="H281" t="str">
        <v xml:space="preserve">UN </v>
      </c>
      <c r="I281" t="str">
        <v>INVERSION</v>
      </c>
      <c r="J281" t="str">
        <v>CAPEX</v>
      </c>
      <c r="K281" t="str">
        <v>VARIABLE</v>
      </c>
      <c r="L281" t="str">
        <v>INDIRECTO</v>
      </c>
      <c r="M281">
        <v>0</v>
      </c>
      <c r="N281" t="str">
        <v>CC1</v>
      </c>
      <c r="O281" t="str">
        <v>gastos_produccion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-2727314</v>
      </c>
      <c r="T281">
        <v>1</v>
      </c>
      <c r="U281" t="str">
        <v>APERTURADO POR EMPRESA</v>
      </c>
      <c r="V281" t="str">
        <v>BACHAS</v>
      </c>
    </row>
    <row r="282" spans="1:22" x14ac:dyDescent="0.3">
      <c r="A282" vm="8">
        <v>46072</v>
      </c>
      <c r="B282" t="str">
        <v>Chirichigno, Mario Alejandro</v>
      </c>
      <c r="C282" t="str">
        <v>FA-C 00003-00000212</v>
      </c>
      <c r="D282">
        <v>-2727314</v>
      </c>
      <c r="E282" t="str">
        <v>INVERSION
etapa 2
proyecto 50</v>
      </c>
      <c r="F282">
        <v>1</v>
      </c>
      <c r="G282">
        <v>2727314</v>
      </c>
      <c r="H282" t="str">
        <v xml:space="preserve">UN </v>
      </c>
      <c r="I282" t="str">
        <v>INVERSION</v>
      </c>
      <c r="J282" t="str">
        <v>CAPEX</v>
      </c>
      <c r="K282" t="str">
        <v>VARIABLE</v>
      </c>
      <c r="L282" t="str">
        <v>INDIRECTO</v>
      </c>
      <c r="M282">
        <v>0</v>
      </c>
      <c r="N282" t="str">
        <v>CC1</v>
      </c>
      <c r="O282" t="str">
        <v>gastos_produccion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-2727314</v>
      </c>
      <c r="T282">
        <v>1</v>
      </c>
      <c r="U282" t="str">
        <v>APERTURADO POR EMPRESA</v>
      </c>
      <c r="V282" t="str">
        <v>CEREAL &amp; POLVILLO</v>
      </c>
    </row>
    <row r="283" spans="1:22" x14ac:dyDescent="0.3">
      <c r="A283" vm="8">
        <v>46072</v>
      </c>
      <c r="B283" t="str">
        <v>Chirichigno, Mario Alejandro</v>
      </c>
      <c r="C283" t="str">
        <v>FA-C 00003-00000212</v>
      </c>
      <c r="D283">
        <v>-2727314</v>
      </c>
      <c r="E283" t="str">
        <v>INVERSION
etapa 2
proyecto 50</v>
      </c>
      <c r="F283">
        <v>1</v>
      </c>
      <c r="G283">
        <v>2727314</v>
      </c>
      <c r="H283" t="str">
        <v xml:space="preserve">UN </v>
      </c>
      <c r="I283" t="str">
        <v>INVERSION</v>
      </c>
      <c r="J283" t="str">
        <v>CAPEX</v>
      </c>
      <c r="K283" t="str">
        <v>VARIABLE</v>
      </c>
      <c r="L283" t="str">
        <v>INDIRECTO</v>
      </c>
      <c r="M283">
        <v>0</v>
      </c>
      <c r="N283" t="str">
        <v>CC1</v>
      </c>
      <c r="O283" t="str">
        <v>gastos_produccion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-2727314</v>
      </c>
      <c r="T283">
        <v>1</v>
      </c>
      <c r="U283" t="str">
        <v>APERTURADO POR EMPRESA</v>
      </c>
      <c r="V283" t="str">
        <v>COMPOST &amp; FERTILIZANTES</v>
      </c>
    </row>
    <row r="284" spans="1:22" x14ac:dyDescent="0.3">
      <c r="A284" vm="8">
        <v>46072</v>
      </c>
      <c r="B284" t="str">
        <v>Chirichigno, Mario Alejandro</v>
      </c>
      <c r="C284" t="str">
        <v>FA-C 00003-00000212</v>
      </c>
      <c r="D284">
        <v>-2727314</v>
      </c>
      <c r="E284" t="str">
        <v>INVERSION
etapa 2
proyecto 50</v>
      </c>
      <c r="F284">
        <v>1</v>
      </c>
      <c r="G284">
        <v>2727314</v>
      </c>
      <c r="H284" t="str">
        <v xml:space="preserve">UN </v>
      </c>
      <c r="I284" t="str">
        <v>INVERSION</v>
      </c>
      <c r="J284" t="str">
        <v>CAPEX</v>
      </c>
      <c r="K284" t="str">
        <v>VARIABLE</v>
      </c>
      <c r="L284" t="str">
        <v>INDIRECTO</v>
      </c>
      <c r="M284">
        <v>0</v>
      </c>
      <c r="N284" t="str">
        <v>CC1</v>
      </c>
      <c r="O284" t="str">
        <v>gastos_produccion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-2727314</v>
      </c>
      <c r="T284">
        <v>1</v>
      </c>
      <c r="U284" t="str">
        <v>APERTURADO POR EMPRESA</v>
      </c>
      <c r="V284" t="str">
        <v>DISPOSICIÓN FINAL RESIDUOS LIQUIDOS</v>
      </c>
    </row>
    <row r="285" spans="1:22" x14ac:dyDescent="0.3">
      <c r="A285" vm="8">
        <v>46072</v>
      </c>
      <c r="B285" t="str">
        <v>Chirichigno, Mario Alejandro</v>
      </c>
      <c r="C285" t="str">
        <v>FA-C 00003-00000212</v>
      </c>
      <c r="D285">
        <v>-2727314</v>
      </c>
      <c r="E285" t="str">
        <v>INVERSION
etapa 2
proyecto 50</v>
      </c>
      <c r="F285">
        <v>1</v>
      </c>
      <c r="G285">
        <v>2727314</v>
      </c>
      <c r="H285" t="str">
        <v xml:space="preserve">UN </v>
      </c>
      <c r="I285" t="str">
        <v>INVERSION</v>
      </c>
      <c r="J285" t="str">
        <v>CAPEX</v>
      </c>
      <c r="K285" t="str">
        <v>VARIABLE</v>
      </c>
      <c r="L285" t="str">
        <v>INDIRECTO</v>
      </c>
      <c r="M285">
        <v>0</v>
      </c>
      <c r="N285" t="str">
        <v>CC1</v>
      </c>
      <c r="O285" t="str">
        <v>gastos_produccion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-2727314</v>
      </c>
      <c r="T285">
        <v>1</v>
      </c>
      <c r="U285" t="str">
        <v>APERTURADO POR EMPRESA</v>
      </c>
      <c r="V285" t="str">
        <v>DISPOSICIÓN FINAL RESIDUOS SOLIDOS</v>
      </c>
    </row>
    <row r="286" spans="1:22" x14ac:dyDescent="0.3">
      <c r="A286" vm="8">
        <v>46072</v>
      </c>
      <c r="B286" t="str">
        <v>Chirichigno, Mario Alejandro</v>
      </c>
      <c r="C286" t="str">
        <v>FA-C 00003-00000212</v>
      </c>
      <c r="D286">
        <v>-2727314</v>
      </c>
      <c r="E286" t="str">
        <v>INVERSION
etapa 2
proyecto 50</v>
      </c>
      <c r="F286">
        <v>1</v>
      </c>
      <c r="G286">
        <v>2727314</v>
      </c>
      <c r="H286" t="str">
        <v xml:space="preserve">UN </v>
      </c>
      <c r="I286" t="str">
        <v>INVERSION</v>
      </c>
      <c r="J286" t="str">
        <v>CAPEX</v>
      </c>
      <c r="K286" t="str">
        <v>VARIABLE</v>
      </c>
      <c r="L286" t="str">
        <v>INDIRECTO</v>
      </c>
      <c r="M286">
        <v>0</v>
      </c>
      <c r="N286" t="str">
        <v>CC1</v>
      </c>
      <c r="O286" t="str">
        <v>gastos_produccion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-2727314</v>
      </c>
      <c r="T286">
        <v>1</v>
      </c>
      <c r="U286" t="str">
        <v>APERTURADO POR EMPRESA</v>
      </c>
      <c r="V286" t="str">
        <v>EXPORTACION</v>
      </c>
    </row>
    <row r="287" spans="1:22" x14ac:dyDescent="0.3">
      <c r="A287" vm="8">
        <v>46072</v>
      </c>
      <c r="B287" t="str">
        <v>Chirichigno, Mario Alejandro</v>
      </c>
      <c r="C287" t="str">
        <v>FA-C 00003-00000212</v>
      </c>
      <c r="D287">
        <v>-2727314</v>
      </c>
      <c r="E287" t="str">
        <v>INVERSION
etapa 2
proyecto 50</v>
      </c>
      <c r="F287">
        <v>1</v>
      </c>
      <c r="G287">
        <v>2727314</v>
      </c>
      <c r="H287" t="str">
        <v xml:space="preserve">UN </v>
      </c>
      <c r="I287" t="str">
        <v>INVERSION</v>
      </c>
      <c r="J287" t="str">
        <v>CAPEX</v>
      </c>
      <c r="K287" t="str">
        <v>VARIABLE</v>
      </c>
      <c r="L287" t="str">
        <v>INDIRECTO</v>
      </c>
      <c r="M287">
        <v>0</v>
      </c>
      <c r="N287" t="str">
        <v>CC1</v>
      </c>
      <c r="O287" t="str">
        <v>gastos_produccion</v>
      </c>
      <c r="P287">
        <v>10</v>
      </c>
      <c r="Q287" t="str">
        <v>BACHAS, CEREAL &amp; POLVILLO, COMPOST &amp; FERTILIZANTES, DISPOSICIÓN FINAL RESIDUOS LIQUIDOS, DISPOSICIÓN FINAL RESIDUOS SOLIDOS, EXPORTACION, NFU, PILETAS, REACTORES, TIERRAS FILTRANTES</v>
      </c>
      <c r="R287">
        <v>1</v>
      </c>
      <c r="S287">
        <v>-2727314</v>
      </c>
      <c r="T287">
        <v>1</v>
      </c>
      <c r="U287" t="str">
        <v>APERTURADO POR EMPRESA</v>
      </c>
      <c r="V287" t="str">
        <v>NFU</v>
      </c>
    </row>
    <row r="288" spans="1:22" x14ac:dyDescent="0.3">
      <c r="A288" vm="8">
        <v>46072</v>
      </c>
      <c r="B288" t="str">
        <v>Chirichigno, Mario Alejandro</v>
      </c>
      <c r="C288" t="str">
        <v>FA-C 00003-00000212</v>
      </c>
      <c r="D288">
        <v>-2727314</v>
      </c>
      <c r="E288" t="str">
        <v>INVERSION
etapa 2
proyecto 50</v>
      </c>
      <c r="F288">
        <v>1</v>
      </c>
      <c r="G288">
        <v>2727314</v>
      </c>
      <c r="H288" t="str">
        <v xml:space="preserve">UN </v>
      </c>
      <c r="I288" t="str">
        <v>INVERSION</v>
      </c>
      <c r="J288" t="str">
        <v>CAPEX</v>
      </c>
      <c r="K288" t="str">
        <v>VARIABLE</v>
      </c>
      <c r="L288" t="str">
        <v>INDIRECTO</v>
      </c>
      <c r="M288">
        <v>0</v>
      </c>
      <c r="N288" t="str">
        <v>CC1</v>
      </c>
      <c r="O288" t="str">
        <v>gastos_produccion</v>
      </c>
      <c r="P288">
        <v>10</v>
      </c>
      <c r="Q288" t="str">
        <v>BACHAS, CEREAL &amp; POLVILLO, COMPOST &amp; FERTILIZANTES, DISPOSICIÓN FINAL RESIDUOS LIQUIDOS, DISPOSICIÓN FINAL RESIDUOS SOLIDOS, EXPORTACION, NFU, PILETAS, REACTORES, TIERRAS FILTRANTES</v>
      </c>
      <c r="R288">
        <v>1</v>
      </c>
      <c r="S288">
        <v>-2727314</v>
      </c>
      <c r="T288">
        <v>1</v>
      </c>
      <c r="U288" t="str">
        <v>APERTURADO POR EMPRESA</v>
      </c>
      <c r="V288" t="str">
        <v>PILETAS</v>
      </c>
    </row>
    <row r="289" spans="1:22" x14ac:dyDescent="0.3">
      <c r="A289" vm="8">
        <v>46072</v>
      </c>
      <c r="B289" t="str">
        <v>Chirichigno, Mario Alejandro</v>
      </c>
      <c r="C289" t="str">
        <v>FA-C 00003-00000212</v>
      </c>
      <c r="D289">
        <v>-2727314</v>
      </c>
      <c r="E289" t="str">
        <v>INVERSION
etapa 2
proyecto 50</v>
      </c>
      <c r="F289">
        <v>1</v>
      </c>
      <c r="G289">
        <v>2727314</v>
      </c>
      <c r="H289" t="str">
        <v xml:space="preserve">UN </v>
      </c>
      <c r="I289" t="str">
        <v>INVERSION</v>
      </c>
      <c r="J289" t="str">
        <v>CAPEX</v>
      </c>
      <c r="K289" t="str">
        <v>VARIABLE</v>
      </c>
      <c r="L289" t="str">
        <v>INDIRECTO</v>
      </c>
      <c r="M289">
        <v>0</v>
      </c>
      <c r="N289" t="str">
        <v>CC1</v>
      </c>
      <c r="O289" t="str">
        <v>gastos_produccion</v>
      </c>
      <c r="P289">
        <v>10</v>
      </c>
      <c r="Q289" t="str">
        <v>BACHAS, CEREAL &amp; POLVILLO, COMPOST &amp; FERTILIZANTES, DISPOSICIÓN FINAL RESIDUOS LIQUIDOS, DISPOSICIÓN FINAL RESIDUOS SOLIDOS, EXPORTACION, NFU, PILETAS, REACTORES, TIERRAS FILTRANTES</v>
      </c>
      <c r="R289">
        <v>1</v>
      </c>
      <c r="S289">
        <v>-2727314</v>
      </c>
      <c r="T289">
        <v>1</v>
      </c>
      <c r="U289" t="str">
        <v>APERTURADO POR EMPRESA</v>
      </c>
      <c r="V289" t="str">
        <v>REACTORES</v>
      </c>
    </row>
    <row r="290" spans="1:22" x14ac:dyDescent="0.3">
      <c r="A290" vm="8">
        <v>46072</v>
      </c>
      <c r="B290" t="str">
        <v>Chirichigno, Mario Alejandro</v>
      </c>
      <c r="C290" t="str">
        <v>FA-C 00003-00000212</v>
      </c>
      <c r="D290">
        <v>-2727314</v>
      </c>
      <c r="E290" t="str">
        <v>INVERSION
etapa 2
proyecto 50</v>
      </c>
      <c r="F290">
        <v>1</v>
      </c>
      <c r="G290">
        <v>2727314</v>
      </c>
      <c r="H290" t="str">
        <v xml:space="preserve">UN </v>
      </c>
      <c r="I290" t="str">
        <v>INVERSION</v>
      </c>
      <c r="J290" t="str">
        <v>CAPEX</v>
      </c>
      <c r="K290" t="str">
        <v>VARIABLE</v>
      </c>
      <c r="L290" t="str">
        <v>INDIRECTO</v>
      </c>
      <c r="M290">
        <v>0</v>
      </c>
      <c r="N290" t="str">
        <v>CC1</v>
      </c>
      <c r="O290" t="str">
        <v>gastos_produccion</v>
      </c>
      <c r="P290">
        <v>10</v>
      </c>
      <c r="Q290" t="str">
        <v>BACHAS, CEREAL &amp; POLVILLO, COMPOST &amp; FERTILIZANTES, DISPOSICIÓN FINAL RESIDUOS LIQUIDOS, DISPOSICIÓN FINAL RESIDUOS SOLIDOS, EXPORTACION, NFU, PILETAS, REACTORES, TIERRAS FILTRANTES</v>
      </c>
      <c r="R290">
        <v>1</v>
      </c>
      <c r="S290">
        <v>-2727314</v>
      </c>
      <c r="T290">
        <v>1</v>
      </c>
      <c r="U290" t="str">
        <v>APERTURADO POR EMPRESA</v>
      </c>
      <c r="V290" t="str">
        <v>TIERRAS FILTRANTES</v>
      </c>
    </row>
    <row r="291" spans="1:22" x14ac:dyDescent="0.3">
      <c r="A291" vm="1">
        <v>46081</v>
      </c>
      <c r="B291" t="str">
        <v>WORMS-RRHH</v>
      </c>
      <c r="C291" t="str">
        <v>TULLIANI ROMINA</v>
      </c>
      <c r="D291">
        <v>-2652084.8821</v>
      </c>
      <c r="E291" t="str">
        <v>DISPOSICION FINAL DE R. LIQUIDOS</v>
      </c>
      <c r="F291">
        <v>1</v>
      </c>
      <c r="G291">
        <v>2652084.8820735896</v>
      </c>
      <c r="H291" t="str">
        <v>#RRHH</v>
      </c>
      <c r="I291" t="str">
        <v>PERSONAL</v>
      </c>
      <c r="J291" t="str">
        <v>OPEX</v>
      </c>
      <c r="K291">
        <v>0</v>
      </c>
      <c r="L291">
        <v>0</v>
      </c>
      <c r="M291">
        <v>0</v>
      </c>
      <c r="N291" t="str">
        <v>CC25</v>
      </c>
      <c r="O291" t="str">
        <v>gastos_rrhh</v>
      </c>
      <c r="P291">
        <v>2</v>
      </c>
      <c r="Q291" t="str">
        <v>DISPOSICION FINAL DE R. LIQUIDOS, EXPORTACION</v>
      </c>
      <c r="R291">
        <v>1</v>
      </c>
      <c r="S291">
        <v>-2652084.8821</v>
      </c>
      <c r="T291">
        <v>1</v>
      </c>
      <c r="U291" t="str">
        <v>APERTURADO POR EMPRESA</v>
      </c>
      <c r="V291" t="str">
        <v>DISPOSICION FINAL DE R. LIQUIDOS</v>
      </c>
    </row>
    <row r="292" spans="1:22" x14ac:dyDescent="0.3">
      <c r="A292" vm="1">
        <v>46081</v>
      </c>
      <c r="B292" t="str">
        <v>WORMS-RRHH</v>
      </c>
      <c r="C292" t="str">
        <v>TULLIANI ROMINA</v>
      </c>
      <c r="D292">
        <v>-2652084.8821</v>
      </c>
      <c r="E292" t="str">
        <v>DISPOSICION FINAL DE R. LIQUIDOS</v>
      </c>
      <c r="F292">
        <v>1</v>
      </c>
      <c r="G292">
        <v>2652084.8820735896</v>
      </c>
      <c r="H292" t="str">
        <v>#RRHH</v>
      </c>
      <c r="I292" t="str">
        <v>PERSONAL</v>
      </c>
      <c r="J292" t="str">
        <v>OPEX</v>
      </c>
      <c r="K292">
        <v>0</v>
      </c>
      <c r="L292">
        <v>0</v>
      </c>
      <c r="M292">
        <v>0</v>
      </c>
      <c r="N292" t="str">
        <v>CC25</v>
      </c>
      <c r="O292" t="str">
        <v>gastos_rrhh</v>
      </c>
      <c r="P292">
        <v>2</v>
      </c>
      <c r="Q292" t="str">
        <v>DISPOSICION FINAL DE R. LIQUIDOS, EXPORTACION</v>
      </c>
      <c r="R292">
        <v>1</v>
      </c>
      <c r="S292">
        <v>-2652084.8821</v>
      </c>
      <c r="T292">
        <v>1</v>
      </c>
      <c r="U292" t="str">
        <v>APERTURADO POR EMPRESA</v>
      </c>
      <c r="V292" t="str">
        <v>EXPORTACION</v>
      </c>
    </row>
    <row r="293" spans="1:22" x14ac:dyDescent="0.3">
      <c r="A293" vm="1">
        <v>46081</v>
      </c>
      <c r="B293" t="str">
        <v>WORMS-RRHH</v>
      </c>
      <c r="C293" t="str">
        <v>PARDEL, MAURO</v>
      </c>
      <c r="D293">
        <v>-2629398.3793000001</v>
      </c>
      <c r="E293" t="str">
        <v>PORTERIA</v>
      </c>
      <c r="F293">
        <v>1</v>
      </c>
      <c r="G293">
        <v>2629398.37925359</v>
      </c>
      <c r="H293" t="str">
        <v>#RRHH</v>
      </c>
      <c r="I293" t="str">
        <v>PERSONAL</v>
      </c>
      <c r="J293" t="str">
        <v>OPEX</v>
      </c>
      <c r="K293">
        <v>0</v>
      </c>
      <c r="L293">
        <v>0</v>
      </c>
      <c r="M293">
        <v>0</v>
      </c>
      <c r="N293" t="str">
        <v>CC22</v>
      </c>
      <c r="O293" t="str">
        <v>gastos_rrhh</v>
      </c>
      <c r="P293">
        <v>7</v>
      </c>
      <c r="Q293" t="str">
        <v>BACHAS, COMPOST Y FERTILIZANTES, DISPOSICION FINAL DE R. LIQUIDOS, DISPOSICION FINAL DE R. SOLIDOS, EXPORTACION, NFU, REACTORES</v>
      </c>
      <c r="R293">
        <v>1</v>
      </c>
      <c r="S293">
        <v>-2629398.3793000001</v>
      </c>
      <c r="T293">
        <v>1</v>
      </c>
      <c r="U293" t="str">
        <v>APERTURADO POR EMPRESA</v>
      </c>
      <c r="V293" t="str">
        <v>BACHAS</v>
      </c>
    </row>
    <row r="294" spans="1:22" x14ac:dyDescent="0.3">
      <c r="A294" vm="1">
        <v>46081</v>
      </c>
      <c r="B294" t="str">
        <v>WORMS-RRHH</v>
      </c>
      <c r="C294" t="str">
        <v>PARDEL, MAURO</v>
      </c>
      <c r="D294">
        <v>-2629398.3793000001</v>
      </c>
      <c r="E294" t="str">
        <v>PORTERIA</v>
      </c>
      <c r="F294">
        <v>1</v>
      </c>
      <c r="G294">
        <v>2629398.37925359</v>
      </c>
      <c r="H294" t="str">
        <v>#RRHH</v>
      </c>
      <c r="I294" t="str">
        <v>PERSONAL</v>
      </c>
      <c r="J294" t="str">
        <v>OPEX</v>
      </c>
      <c r="K294">
        <v>0</v>
      </c>
      <c r="L294">
        <v>0</v>
      </c>
      <c r="M294">
        <v>0</v>
      </c>
      <c r="N294" t="str">
        <v>CC22</v>
      </c>
      <c r="O294" t="str">
        <v>gastos_rrhh</v>
      </c>
      <c r="P294">
        <v>7</v>
      </c>
      <c r="Q294" t="str">
        <v>BACHAS, COMPOST Y FERTILIZANTES, DISPOSICION FINAL DE R. LIQUIDOS, DISPOSICION FINAL DE R. SOLIDOS, EXPORTACION, NFU, REACTORES</v>
      </c>
      <c r="R294">
        <v>1</v>
      </c>
      <c r="S294">
        <v>-2629398.3793000001</v>
      </c>
      <c r="T294">
        <v>1</v>
      </c>
      <c r="U294" t="str">
        <v>APERTURADO POR EMPRESA</v>
      </c>
      <c r="V294" t="str">
        <v>COMPOST Y FERTILIZANTES</v>
      </c>
    </row>
    <row r="295" spans="1:22" x14ac:dyDescent="0.3">
      <c r="A295" vm="1">
        <v>46081</v>
      </c>
      <c r="B295" t="str">
        <v>WORMS-RRHH</v>
      </c>
      <c r="C295" t="str">
        <v>PARDEL, MAURO</v>
      </c>
      <c r="D295">
        <v>-2629398.3793000001</v>
      </c>
      <c r="E295" t="str">
        <v>PORTERIA</v>
      </c>
      <c r="F295">
        <v>1</v>
      </c>
      <c r="G295">
        <v>2629398.37925359</v>
      </c>
      <c r="H295" t="str">
        <v>#RRHH</v>
      </c>
      <c r="I295" t="str">
        <v>PERSONAL</v>
      </c>
      <c r="J295" t="str">
        <v>OPEX</v>
      </c>
      <c r="K295">
        <v>0</v>
      </c>
      <c r="L295">
        <v>0</v>
      </c>
      <c r="M295">
        <v>0</v>
      </c>
      <c r="N295" t="str">
        <v>CC22</v>
      </c>
      <c r="O295" t="str">
        <v>gastos_rrhh</v>
      </c>
      <c r="P295">
        <v>7</v>
      </c>
      <c r="Q295" t="str">
        <v>BACHAS, COMPOST Y FERTILIZANTES, DISPOSICION FINAL DE R. LIQUIDOS, DISPOSICION FINAL DE R. SOLIDOS, EXPORTACION, NFU, REACTORES</v>
      </c>
      <c r="R295">
        <v>1</v>
      </c>
      <c r="S295">
        <v>-2629398.3793000001</v>
      </c>
      <c r="T295">
        <v>1</v>
      </c>
      <c r="U295" t="str">
        <v>APERTURADO POR EMPRESA</v>
      </c>
      <c r="V295" t="str">
        <v>DISPOSICION FINAL DE R. LIQUIDOS</v>
      </c>
    </row>
    <row r="296" spans="1:22" x14ac:dyDescent="0.3">
      <c r="A296" vm="1">
        <v>46081</v>
      </c>
      <c r="B296" t="str">
        <v>WORMS-RRHH</v>
      </c>
      <c r="C296" t="str">
        <v>PARDEL, MAURO</v>
      </c>
      <c r="D296">
        <v>-2629398.3793000001</v>
      </c>
      <c r="E296" t="str">
        <v>PORTERIA</v>
      </c>
      <c r="F296">
        <v>1</v>
      </c>
      <c r="G296">
        <v>2629398.37925359</v>
      </c>
      <c r="H296" t="str">
        <v>#RRHH</v>
      </c>
      <c r="I296" t="str">
        <v>PERSONAL</v>
      </c>
      <c r="J296" t="str">
        <v>OPEX</v>
      </c>
      <c r="K296">
        <v>0</v>
      </c>
      <c r="L296">
        <v>0</v>
      </c>
      <c r="M296">
        <v>0</v>
      </c>
      <c r="N296" t="str">
        <v>CC22</v>
      </c>
      <c r="O296" t="str">
        <v>gastos_rrhh</v>
      </c>
      <c r="P296">
        <v>7</v>
      </c>
      <c r="Q296" t="str">
        <v>BACHAS, COMPOST Y FERTILIZANTES, DISPOSICION FINAL DE R. LIQUIDOS, DISPOSICION FINAL DE R. SOLIDOS, EXPORTACION, NFU, REACTORES</v>
      </c>
      <c r="R296">
        <v>1</v>
      </c>
      <c r="S296">
        <v>-2629398.3793000001</v>
      </c>
      <c r="T296">
        <v>1</v>
      </c>
      <c r="U296" t="str">
        <v>APERTURADO POR EMPRESA</v>
      </c>
      <c r="V296" t="str">
        <v>DISPOSICION FINAL DE R. SOLIDOS</v>
      </c>
    </row>
    <row r="297" spans="1:22" x14ac:dyDescent="0.3">
      <c r="A297" vm="1">
        <v>46081</v>
      </c>
      <c r="B297" t="str">
        <v>WORMS-RRHH</v>
      </c>
      <c r="C297" t="str">
        <v>PARDEL, MAURO</v>
      </c>
      <c r="D297">
        <v>-2629398.3793000001</v>
      </c>
      <c r="E297" t="str">
        <v>PORTERIA</v>
      </c>
      <c r="F297">
        <v>1</v>
      </c>
      <c r="G297">
        <v>2629398.37925359</v>
      </c>
      <c r="H297" t="str">
        <v>#RRHH</v>
      </c>
      <c r="I297" t="str">
        <v>PERSONAL</v>
      </c>
      <c r="J297" t="str">
        <v>OPEX</v>
      </c>
      <c r="K297">
        <v>0</v>
      </c>
      <c r="L297">
        <v>0</v>
      </c>
      <c r="M297">
        <v>0</v>
      </c>
      <c r="N297" t="str">
        <v>CC22</v>
      </c>
      <c r="O297" t="str">
        <v>gastos_rrhh</v>
      </c>
      <c r="P297">
        <v>7</v>
      </c>
      <c r="Q297" t="str">
        <v>BACHAS, COMPOST Y FERTILIZANTES, DISPOSICION FINAL DE R. LIQUIDOS, DISPOSICION FINAL DE R. SOLIDOS, EXPORTACION, NFU, REACTORES</v>
      </c>
      <c r="R297">
        <v>1</v>
      </c>
      <c r="S297">
        <v>-2629398.3793000001</v>
      </c>
      <c r="T297">
        <v>1</v>
      </c>
      <c r="U297" t="str">
        <v>APERTURADO POR EMPRESA</v>
      </c>
      <c r="V297" t="str">
        <v>EXPORTACION</v>
      </c>
    </row>
    <row r="298" spans="1:22" x14ac:dyDescent="0.3">
      <c r="A298" vm="1">
        <v>46081</v>
      </c>
      <c r="B298" t="str">
        <v>WORMS-RRHH</v>
      </c>
      <c r="C298" t="str">
        <v>PARDEL, MAURO</v>
      </c>
      <c r="D298">
        <v>-2629398.3793000001</v>
      </c>
      <c r="E298" t="str">
        <v>PORTERIA</v>
      </c>
      <c r="F298">
        <v>1</v>
      </c>
      <c r="G298">
        <v>2629398.37925359</v>
      </c>
      <c r="H298" t="str">
        <v>#RRHH</v>
      </c>
      <c r="I298" t="str">
        <v>PERSONAL</v>
      </c>
      <c r="J298" t="str">
        <v>OPEX</v>
      </c>
      <c r="K298">
        <v>0</v>
      </c>
      <c r="L298">
        <v>0</v>
      </c>
      <c r="M298">
        <v>0</v>
      </c>
      <c r="N298" t="str">
        <v>CC22</v>
      </c>
      <c r="O298" t="str">
        <v>gastos_rrhh</v>
      </c>
      <c r="P298">
        <v>7</v>
      </c>
      <c r="Q298" t="str">
        <v>BACHAS, COMPOST Y FERTILIZANTES, DISPOSICION FINAL DE R. LIQUIDOS, DISPOSICION FINAL DE R. SOLIDOS, EXPORTACION, NFU, REACTORES</v>
      </c>
      <c r="R298">
        <v>1</v>
      </c>
      <c r="S298">
        <v>-2629398.3793000001</v>
      </c>
      <c r="T298">
        <v>1</v>
      </c>
      <c r="U298" t="str">
        <v>APERTURADO POR EMPRESA</v>
      </c>
      <c r="V298" t="str">
        <v>NFU</v>
      </c>
    </row>
    <row r="299" spans="1:22" x14ac:dyDescent="0.3">
      <c r="A299" vm="1">
        <v>46081</v>
      </c>
      <c r="B299" t="str">
        <v>WORMS-RRHH</v>
      </c>
      <c r="C299" t="str">
        <v>PARDEL, MAURO</v>
      </c>
      <c r="D299">
        <v>-2629398.3793000001</v>
      </c>
      <c r="E299" t="str">
        <v>PORTERIA</v>
      </c>
      <c r="F299">
        <v>1</v>
      </c>
      <c r="G299">
        <v>2629398.37925359</v>
      </c>
      <c r="H299" t="str">
        <v>#RRHH</v>
      </c>
      <c r="I299" t="str">
        <v>PERSONAL</v>
      </c>
      <c r="J299" t="str">
        <v>OPEX</v>
      </c>
      <c r="K299">
        <v>0</v>
      </c>
      <c r="L299">
        <v>0</v>
      </c>
      <c r="M299">
        <v>0</v>
      </c>
      <c r="N299" t="str">
        <v>CC22</v>
      </c>
      <c r="O299" t="str">
        <v>gastos_rrhh</v>
      </c>
      <c r="P299">
        <v>7</v>
      </c>
      <c r="Q299" t="str">
        <v>BACHAS, COMPOST Y FERTILIZANTES, DISPOSICION FINAL DE R. LIQUIDOS, DISPOSICION FINAL DE R. SOLIDOS, EXPORTACION, NFU, REACTORES</v>
      </c>
      <c r="R299">
        <v>1</v>
      </c>
      <c r="S299">
        <v>-2629398.3793000001</v>
      </c>
      <c r="T299">
        <v>1</v>
      </c>
      <c r="U299" t="str">
        <v>APERTURADO POR EMPRESA</v>
      </c>
      <c r="V299" t="str">
        <v>REACTORES</v>
      </c>
    </row>
    <row r="300" spans="1:22" x14ac:dyDescent="0.3">
      <c r="A300" vm="1">
        <v>46081</v>
      </c>
      <c r="B300" t="str">
        <v>WORMS-RRHH</v>
      </c>
      <c r="C300" t="str">
        <v>DI PAOLO ANDREA ANALI</v>
      </c>
      <c r="D300">
        <v>-2603553.3509999998</v>
      </c>
      <c r="E300" t="str">
        <v>ADMINISTRACION</v>
      </c>
      <c r="F300">
        <v>1</v>
      </c>
      <c r="G300">
        <v>2603553.3509735903</v>
      </c>
      <c r="H300" t="str">
        <v>#RRHH</v>
      </c>
      <c r="I300" t="str">
        <v>PERSONAL</v>
      </c>
      <c r="J300" t="str">
        <v>OPEX</v>
      </c>
      <c r="K300">
        <v>0</v>
      </c>
      <c r="L300">
        <v>0</v>
      </c>
      <c r="M300">
        <v>0</v>
      </c>
      <c r="N300" t="str">
        <v>CC15</v>
      </c>
      <c r="O300" t="str">
        <v>gastos_produccion</v>
      </c>
      <c r="P300">
        <v>10</v>
      </c>
      <c r="Q300" t="str">
        <v>BACHAS, CEREAL Y POLVILLO, COMPOST Y FERTILIZANTES, DISPOSICION FINAL DE R. LIQUIDOS, DISPOSICION FINAL DE R. SOLIDOS, EXPORTACION, NFU, PILETAS, REACTORES, TIERRAS FILTRANTES</v>
      </c>
      <c r="R300">
        <v>1</v>
      </c>
      <c r="S300">
        <v>-2603553.3509999998</v>
      </c>
      <c r="T300">
        <v>1</v>
      </c>
      <c r="U300" t="str">
        <v>APERTURADO POR EMPRESA</v>
      </c>
      <c r="V300" t="str">
        <v>BACHAS</v>
      </c>
    </row>
    <row r="301" spans="1:22" x14ac:dyDescent="0.3">
      <c r="A301" vm="1">
        <v>46081</v>
      </c>
      <c r="B301" t="str">
        <v>WORMS-RRHH</v>
      </c>
      <c r="C301" t="str">
        <v>DI PAOLO ANDREA ANALI</v>
      </c>
      <c r="D301">
        <v>-2603553.3509999998</v>
      </c>
      <c r="E301" t="str">
        <v>ADMINISTRACION</v>
      </c>
      <c r="F301">
        <v>1</v>
      </c>
      <c r="G301">
        <v>2603553.3509735903</v>
      </c>
      <c r="H301" t="str">
        <v>#RRHH</v>
      </c>
      <c r="I301" t="str">
        <v>PERSONAL</v>
      </c>
      <c r="J301" t="str">
        <v>OPEX</v>
      </c>
      <c r="K301">
        <v>0</v>
      </c>
      <c r="L301">
        <v>0</v>
      </c>
      <c r="M301">
        <v>0</v>
      </c>
      <c r="N301" t="str">
        <v>CC15</v>
      </c>
      <c r="O301" t="str">
        <v>gastos_produccion</v>
      </c>
      <c r="P301">
        <v>10</v>
      </c>
      <c r="Q301" t="str">
        <v>BACHAS, CEREAL Y POLVILLO, COMPOST Y FERTILIZANTES, DISPOSICION FINAL DE R. LIQUIDOS, DISPOSICION FINAL DE R. SOLIDOS, EXPORTACION, NFU, PILETAS, REACTORES, TIERRAS FILTRANTES</v>
      </c>
      <c r="R301">
        <v>1</v>
      </c>
      <c r="S301">
        <v>-2603553.3509999998</v>
      </c>
      <c r="T301">
        <v>1</v>
      </c>
      <c r="U301" t="str">
        <v>APERTURADO POR EMPRESA</v>
      </c>
      <c r="V301" t="str">
        <v>CEREAL Y POLVILLO</v>
      </c>
    </row>
    <row r="302" spans="1:22" x14ac:dyDescent="0.3">
      <c r="A302" vm="1">
        <v>46081</v>
      </c>
      <c r="B302" t="str">
        <v>WORMS-RRHH</v>
      </c>
      <c r="C302" t="str">
        <v>DI PAOLO ANDREA ANALI</v>
      </c>
      <c r="D302">
        <v>-2603553.3509999998</v>
      </c>
      <c r="E302" t="str">
        <v>ADMINISTRACION</v>
      </c>
      <c r="F302">
        <v>1</v>
      </c>
      <c r="G302">
        <v>2603553.3509735903</v>
      </c>
      <c r="H302" t="str">
        <v>#RRHH</v>
      </c>
      <c r="I302" t="str">
        <v>PERSONAL</v>
      </c>
      <c r="J302" t="str">
        <v>OPEX</v>
      </c>
      <c r="K302">
        <v>0</v>
      </c>
      <c r="L302">
        <v>0</v>
      </c>
      <c r="M302">
        <v>0</v>
      </c>
      <c r="N302" t="str">
        <v>CC15</v>
      </c>
      <c r="O302" t="str">
        <v>gastos_produccion</v>
      </c>
      <c r="P302">
        <v>10</v>
      </c>
      <c r="Q302" t="str">
        <v>BACHAS, CEREAL Y POLVILLO, COMPOST Y FERTILIZANTES, DISPOSICION FINAL DE R. LIQUIDOS, DISPOSICION FINAL DE R. SOLIDOS, EXPORTACION, NFU, PILETAS, REACTORES, TIERRAS FILTRANTES</v>
      </c>
      <c r="R302">
        <v>1</v>
      </c>
      <c r="S302">
        <v>-2603553.3509999998</v>
      </c>
      <c r="T302">
        <v>1</v>
      </c>
      <c r="U302" t="str">
        <v>APERTURADO POR EMPRESA</v>
      </c>
      <c r="V302" t="str">
        <v>COMPOST Y FERTILIZANTES</v>
      </c>
    </row>
    <row r="303" spans="1:22" x14ac:dyDescent="0.3">
      <c r="A303" vm="1">
        <v>46081</v>
      </c>
      <c r="B303" t="str">
        <v>WORMS-RRHH</v>
      </c>
      <c r="C303" t="str">
        <v>DI PAOLO ANDREA ANALI</v>
      </c>
      <c r="D303">
        <v>-2603553.3509999998</v>
      </c>
      <c r="E303" t="str">
        <v>ADMINISTRACION</v>
      </c>
      <c r="F303">
        <v>1</v>
      </c>
      <c r="G303">
        <v>2603553.3509735903</v>
      </c>
      <c r="H303" t="str">
        <v>#RRHH</v>
      </c>
      <c r="I303" t="str">
        <v>PERSONAL</v>
      </c>
      <c r="J303" t="str">
        <v>OPEX</v>
      </c>
      <c r="K303">
        <v>0</v>
      </c>
      <c r="L303">
        <v>0</v>
      </c>
      <c r="M303">
        <v>0</v>
      </c>
      <c r="N303" t="str">
        <v>CC15</v>
      </c>
      <c r="O303" t="str">
        <v>gastos_produccion</v>
      </c>
      <c r="P303">
        <v>10</v>
      </c>
      <c r="Q303" t="str">
        <v>BACHAS, CEREAL Y POLVILLO, COMPOST Y FERTILIZANTES, DISPOSICION FINAL DE R. LIQUIDOS, DISPOSICION FINAL DE R. SOLIDOS, EXPORTACION, NFU, PILETAS, REACTORES, TIERRAS FILTRANTES</v>
      </c>
      <c r="R303">
        <v>1</v>
      </c>
      <c r="S303">
        <v>-2603553.3509999998</v>
      </c>
      <c r="T303">
        <v>1</v>
      </c>
      <c r="U303" t="str">
        <v>APERTURADO POR EMPRESA</v>
      </c>
      <c r="V303" t="str">
        <v>DISPOSICION FINAL DE R. LIQUIDOS</v>
      </c>
    </row>
    <row r="304" spans="1:22" x14ac:dyDescent="0.3">
      <c r="A304" vm="1">
        <v>46081</v>
      </c>
      <c r="B304" t="str">
        <v>WORMS-RRHH</v>
      </c>
      <c r="C304" t="str">
        <v>DI PAOLO ANDREA ANALI</v>
      </c>
      <c r="D304">
        <v>-2603553.3509999998</v>
      </c>
      <c r="E304" t="str">
        <v>ADMINISTRACION</v>
      </c>
      <c r="F304">
        <v>1</v>
      </c>
      <c r="G304">
        <v>2603553.3509735903</v>
      </c>
      <c r="H304" t="str">
        <v>#RRHH</v>
      </c>
      <c r="I304" t="str">
        <v>PERSONAL</v>
      </c>
      <c r="J304" t="str">
        <v>OPEX</v>
      </c>
      <c r="K304">
        <v>0</v>
      </c>
      <c r="L304">
        <v>0</v>
      </c>
      <c r="M304">
        <v>0</v>
      </c>
      <c r="N304" t="str">
        <v>CC15</v>
      </c>
      <c r="O304" t="str">
        <v>gastos_produccion</v>
      </c>
      <c r="P304">
        <v>10</v>
      </c>
      <c r="Q304" t="str">
        <v>BACHAS, CEREAL Y POLVILLO, COMPOST Y FERTILIZANTES, DISPOSICION FINAL DE R. LIQUIDOS, DISPOSICION FINAL DE R. SOLIDOS, EXPORTACION, NFU, PILETAS, REACTORES, TIERRAS FILTRANTES</v>
      </c>
      <c r="R304">
        <v>1</v>
      </c>
      <c r="S304">
        <v>-2603553.3509999998</v>
      </c>
      <c r="T304">
        <v>1</v>
      </c>
      <c r="U304" t="str">
        <v>APERTURADO POR EMPRESA</v>
      </c>
      <c r="V304" t="str">
        <v>DISPOSICION FINAL DE R. SOLIDOS</v>
      </c>
    </row>
    <row r="305" spans="1:22" x14ac:dyDescent="0.3">
      <c r="A305" vm="1">
        <v>46081</v>
      </c>
      <c r="B305" t="str">
        <v>WORMS-RRHH</v>
      </c>
      <c r="C305" t="str">
        <v>DI PAOLO ANDREA ANALI</v>
      </c>
      <c r="D305">
        <v>-2603553.3509999998</v>
      </c>
      <c r="E305" t="str">
        <v>ADMINISTRACION</v>
      </c>
      <c r="F305">
        <v>1</v>
      </c>
      <c r="G305">
        <v>2603553.3509735903</v>
      </c>
      <c r="H305" t="str">
        <v>#RRHH</v>
      </c>
      <c r="I305" t="str">
        <v>PERSONAL</v>
      </c>
      <c r="J305" t="str">
        <v>OPEX</v>
      </c>
      <c r="K305">
        <v>0</v>
      </c>
      <c r="L305">
        <v>0</v>
      </c>
      <c r="M305">
        <v>0</v>
      </c>
      <c r="N305" t="str">
        <v>CC15</v>
      </c>
      <c r="O305" t="str">
        <v>gastos_produccion</v>
      </c>
      <c r="P305">
        <v>10</v>
      </c>
      <c r="Q305" t="str">
        <v>BACHAS, CEREAL Y POLVILLO, COMPOST Y FERTILIZANTES, DISPOSICION FINAL DE R. LIQUIDOS, DISPOSICION FINAL DE R. SOLIDOS, EXPORTACION, NFU, PILETAS, REACTORES, TIERRAS FILTRANTES</v>
      </c>
      <c r="R305">
        <v>1</v>
      </c>
      <c r="S305">
        <v>-2603553.3509999998</v>
      </c>
      <c r="T305">
        <v>1</v>
      </c>
      <c r="U305" t="str">
        <v>APERTURADO POR EMPRESA</v>
      </c>
      <c r="V305" t="str">
        <v>EXPORTACION</v>
      </c>
    </row>
    <row r="306" spans="1:22" x14ac:dyDescent="0.3">
      <c r="A306" vm="1">
        <v>46081</v>
      </c>
      <c r="B306" t="str">
        <v>WORMS-RRHH</v>
      </c>
      <c r="C306" t="str">
        <v>DI PAOLO ANDREA ANALI</v>
      </c>
      <c r="D306">
        <v>-2603553.3509999998</v>
      </c>
      <c r="E306" t="str">
        <v>ADMINISTRACION</v>
      </c>
      <c r="F306">
        <v>1</v>
      </c>
      <c r="G306">
        <v>2603553.3509735903</v>
      </c>
      <c r="H306" t="str">
        <v>#RRHH</v>
      </c>
      <c r="I306" t="str">
        <v>PERSONAL</v>
      </c>
      <c r="J306" t="str">
        <v>OPEX</v>
      </c>
      <c r="K306">
        <v>0</v>
      </c>
      <c r="L306">
        <v>0</v>
      </c>
      <c r="M306">
        <v>0</v>
      </c>
      <c r="N306" t="str">
        <v>CC15</v>
      </c>
      <c r="O306" t="str">
        <v>gastos_produccion</v>
      </c>
      <c r="P306">
        <v>10</v>
      </c>
      <c r="Q306" t="str">
        <v>BACHAS, CEREAL Y POLVILLO, COMPOST Y FERTILIZANTES, DISPOSICION FINAL DE R. LIQUIDOS, DISPOSICION FINAL DE R. SOLIDOS, EXPORTACION, NFU, PILETAS, REACTORES, TIERRAS FILTRANTES</v>
      </c>
      <c r="R306">
        <v>1</v>
      </c>
      <c r="S306">
        <v>-2603553.3509999998</v>
      </c>
      <c r="T306">
        <v>1</v>
      </c>
      <c r="U306" t="str">
        <v>APERTURADO POR EMPRESA</v>
      </c>
      <c r="V306" t="str">
        <v>NFU</v>
      </c>
    </row>
    <row r="307" spans="1:22" x14ac:dyDescent="0.3">
      <c r="A307" vm="1">
        <v>46081</v>
      </c>
      <c r="B307" t="str">
        <v>WORMS-RRHH</v>
      </c>
      <c r="C307" t="str">
        <v>DI PAOLO ANDREA ANALI</v>
      </c>
      <c r="D307">
        <v>-2603553.3509999998</v>
      </c>
      <c r="E307" t="str">
        <v>ADMINISTRACION</v>
      </c>
      <c r="F307">
        <v>1</v>
      </c>
      <c r="G307">
        <v>2603553.3509735903</v>
      </c>
      <c r="H307" t="str">
        <v>#RRHH</v>
      </c>
      <c r="I307" t="str">
        <v>PERSONAL</v>
      </c>
      <c r="J307" t="str">
        <v>OPEX</v>
      </c>
      <c r="K307">
        <v>0</v>
      </c>
      <c r="L307">
        <v>0</v>
      </c>
      <c r="M307">
        <v>0</v>
      </c>
      <c r="N307" t="str">
        <v>CC15</v>
      </c>
      <c r="O307" t="str">
        <v>gastos_produccion</v>
      </c>
      <c r="P307">
        <v>10</v>
      </c>
      <c r="Q307" t="str">
        <v>BACHAS, CEREAL Y POLVILLO, COMPOST Y FERTILIZANTES, DISPOSICION FINAL DE R. LIQUIDOS, DISPOSICION FINAL DE R. SOLIDOS, EXPORTACION, NFU, PILETAS, REACTORES, TIERRAS FILTRANTES</v>
      </c>
      <c r="R307">
        <v>1</v>
      </c>
      <c r="S307">
        <v>-2603553.3509999998</v>
      </c>
      <c r="T307">
        <v>1</v>
      </c>
      <c r="U307" t="str">
        <v>APERTURADO POR EMPRESA</v>
      </c>
      <c r="V307" t="str">
        <v>PILETAS</v>
      </c>
    </row>
    <row r="308" spans="1:22" x14ac:dyDescent="0.3">
      <c r="A308" vm="1">
        <v>46081</v>
      </c>
      <c r="B308" t="str">
        <v>WORMS-RRHH</v>
      </c>
      <c r="C308" t="str">
        <v>DI PAOLO ANDREA ANALI</v>
      </c>
      <c r="D308">
        <v>-2603553.3509999998</v>
      </c>
      <c r="E308" t="str">
        <v>ADMINISTRACION</v>
      </c>
      <c r="F308">
        <v>1</v>
      </c>
      <c r="G308">
        <v>2603553.3509735903</v>
      </c>
      <c r="H308" t="str">
        <v>#RRHH</v>
      </c>
      <c r="I308" t="str">
        <v>PERSONAL</v>
      </c>
      <c r="J308" t="str">
        <v>OPEX</v>
      </c>
      <c r="K308">
        <v>0</v>
      </c>
      <c r="L308">
        <v>0</v>
      </c>
      <c r="M308">
        <v>0</v>
      </c>
      <c r="N308" t="str">
        <v>CC15</v>
      </c>
      <c r="O308" t="str">
        <v>gastos_produccion</v>
      </c>
      <c r="P308">
        <v>10</v>
      </c>
      <c r="Q308" t="str">
        <v>BACHAS, CEREAL Y POLVILLO, COMPOST Y FERTILIZANTES, DISPOSICION FINAL DE R. LIQUIDOS, DISPOSICION FINAL DE R. SOLIDOS, EXPORTACION, NFU, PILETAS, REACTORES, TIERRAS FILTRANTES</v>
      </c>
      <c r="R308">
        <v>1</v>
      </c>
      <c r="S308">
        <v>-2603553.3509999998</v>
      </c>
      <c r="T308">
        <v>1</v>
      </c>
      <c r="U308" t="str">
        <v>APERTURADO POR EMPRESA</v>
      </c>
      <c r="V308" t="str">
        <v>REACTORES</v>
      </c>
    </row>
    <row r="309" spans="1:22" x14ac:dyDescent="0.3">
      <c r="A309" vm="1">
        <v>46081</v>
      </c>
      <c r="B309" t="str">
        <v>WORMS-RRHH</v>
      </c>
      <c r="C309" t="str">
        <v>DI PAOLO ANDREA ANALI</v>
      </c>
      <c r="D309">
        <v>-2603553.3509999998</v>
      </c>
      <c r="E309" t="str">
        <v>ADMINISTRACION</v>
      </c>
      <c r="F309">
        <v>1</v>
      </c>
      <c r="G309">
        <v>2603553.3509735903</v>
      </c>
      <c r="H309" t="str">
        <v>#RRHH</v>
      </c>
      <c r="I309" t="str">
        <v>PERSONAL</v>
      </c>
      <c r="J309" t="str">
        <v>OPEX</v>
      </c>
      <c r="K309">
        <v>0</v>
      </c>
      <c r="L309">
        <v>0</v>
      </c>
      <c r="M309">
        <v>0</v>
      </c>
      <c r="N309" t="str">
        <v>CC15</v>
      </c>
      <c r="O309" t="str">
        <v>gastos_produccion</v>
      </c>
      <c r="P309">
        <v>10</v>
      </c>
      <c r="Q309" t="str">
        <v>BACHAS, CEREAL Y POLVILLO, COMPOST Y FERTILIZANTES, DISPOSICION FINAL DE R. LIQUIDOS, DISPOSICION FINAL DE R. SOLIDOS, EXPORTACION, NFU, PILETAS, REACTORES, TIERRAS FILTRANTES</v>
      </c>
      <c r="R309">
        <v>1</v>
      </c>
      <c r="S309">
        <v>-2603553.3509999998</v>
      </c>
      <c r="T309">
        <v>1</v>
      </c>
      <c r="U309" t="str">
        <v>APERTURADO POR EMPRESA</v>
      </c>
      <c r="V309" t="str">
        <v>TIERRAS FILTRANTES</v>
      </c>
    </row>
    <row r="310" spans="1:22" x14ac:dyDescent="0.3">
      <c r="A310" vm="1">
        <v>46081</v>
      </c>
      <c r="B310" t="str">
        <v>WORMS-RRHH</v>
      </c>
      <c r="C310" t="str">
        <v>LOPEZ, AGUSTÍN ALBERTO</v>
      </c>
      <c r="D310">
        <v>-2599197.3316000002</v>
      </c>
      <c r="E310" t="str">
        <v>PORTERIA</v>
      </c>
      <c r="F310">
        <v>1</v>
      </c>
      <c r="G310">
        <v>2599197.33155359</v>
      </c>
      <c r="H310" t="str">
        <v>#RRHH</v>
      </c>
      <c r="I310" t="str">
        <v>PERSONAL</v>
      </c>
      <c r="J310" t="str">
        <v>OPEX</v>
      </c>
      <c r="K310">
        <v>0</v>
      </c>
      <c r="L310">
        <v>0</v>
      </c>
      <c r="M310">
        <v>0</v>
      </c>
      <c r="N310" t="str">
        <v>CC22</v>
      </c>
      <c r="O310" t="str">
        <v>gastos_rrhh</v>
      </c>
      <c r="P310">
        <v>7</v>
      </c>
      <c r="Q310" t="str">
        <v>BACHAS, COMPOST Y FERTILIZANTES, DISPOSICION FINAL DE R. LIQUIDOS, DISPOSICION FINAL DE R. SOLIDOS, EXPORTACION, NFU, REACTORES</v>
      </c>
      <c r="R310">
        <v>1</v>
      </c>
      <c r="S310">
        <v>-2599197.3316000002</v>
      </c>
      <c r="T310">
        <v>1</v>
      </c>
      <c r="U310" t="str">
        <v>APERTURADO POR EMPRESA</v>
      </c>
      <c r="V310" t="str">
        <v>BACHAS</v>
      </c>
    </row>
    <row r="311" spans="1:22" x14ac:dyDescent="0.3">
      <c r="A311" vm="1">
        <v>46081</v>
      </c>
      <c r="B311" t="str">
        <v>WORMS-RRHH</v>
      </c>
      <c r="C311" t="str">
        <v>LOPEZ, AGUSTÍN ALBERTO</v>
      </c>
      <c r="D311">
        <v>-2599197.3316000002</v>
      </c>
      <c r="E311" t="str">
        <v>PORTERIA</v>
      </c>
      <c r="F311">
        <v>1</v>
      </c>
      <c r="G311">
        <v>2599197.33155359</v>
      </c>
      <c r="H311" t="str">
        <v>#RRHH</v>
      </c>
      <c r="I311" t="str">
        <v>PERSONAL</v>
      </c>
      <c r="J311" t="str">
        <v>OPEX</v>
      </c>
      <c r="K311">
        <v>0</v>
      </c>
      <c r="L311">
        <v>0</v>
      </c>
      <c r="M311">
        <v>0</v>
      </c>
      <c r="N311" t="str">
        <v>CC22</v>
      </c>
      <c r="O311" t="str">
        <v>gastos_rrhh</v>
      </c>
      <c r="P311">
        <v>7</v>
      </c>
      <c r="Q311" t="str">
        <v>BACHAS, COMPOST Y FERTILIZANTES, DISPOSICION FINAL DE R. LIQUIDOS, DISPOSICION FINAL DE R. SOLIDOS, EXPORTACION, NFU, REACTORES</v>
      </c>
      <c r="R311">
        <v>1</v>
      </c>
      <c r="S311">
        <v>-2599197.3316000002</v>
      </c>
      <c r="T311">
        <v>1</v>
      </c>
      <c r="U311" t="str">
        <v>APERTURADO POR EMPRESA</v>
      </c>
      <c r="V311" t="str">
        <v>COMPOST Y FERTILIZANTES</v>
      </c>
    </row>
    <row r="312" spans="1:22" x14ac:dyDescent="0.3">
      <c r="A312" vm="1">
        <v>46081</v>
      </c>
      <c r="B312" t="str">
        <v>WORMS-RRHH</v>
      </c>
      <c r="C312" t="str">
        <v>LOPEZ, AGUSTÍN ALBERTO</v>
      </c>
      <c r="D312">
        <v>-2599197.3316000002</v>
      </c>
      <c r="E312" t="str">
        <v>PORTERIA</v>
      </c>
      <c r="F312">
        <v>1</v>
      </c>
      <c r="G312">
        <v>2599197.33155359</v>
      </c>
      <c r="H312" t="str">
        <v>#RRHH</v>
      </c>
      <c r="I312" t="str">
        <v>PERSONAL</v>
      </c>
      <c r="J312" t="str">
        <v>OPEX</v>
      </c>
      <c r="K312">
        <v>0</v>
      </c>
      <c r="L312">
        <v>0</v>
      </c>
      <c r="M312">
        <v>0</v>
      </c>
      <c r="N312" t="str">
        <v>CC22</v>
      </c>
      <c r="O312" t="str">
        <v>gastos_rrhh</v>
      </c>
      <c r="P312">
        <v>7</v>
      </c>
      <c r="Q312" t="str">
        <v>BACHAS, COMPOST Y FERTILIZANTES, DISPOSICION FINAL DE R. LIQUIDOS, DISPOSICION FINAL DE R. SOLIDOS, EXPORTACION, NFU, REACTORES</v>
      </c>
      <c r="R312">
        <v>1</v>
      </c>
      <c r="S312">
        <v>-2599197.3316000002</v>
      </c>
      <c r="T312">
        <v>1</v>
      </c>
      <c r="U312" t="str">
        <v>APERTURADO POR EMPRESA</v>
      </c>
      <c r="V312" t="str">
        <v>DISPOSICION FINAL DE R. LIQUIDOS</v>
      </c>
    </row>
    <row r="313" spans="1:22" x14ac:dyDescent="0.3">
      <c r="A313" vm="1">
        <v>46081</v>
      </c>
      <c r="B313" t="str">
        <v>WORMS-RRHH</v>
      </c>
      <c r="C313" t="str">
        <v>LOPEZ, AGUSTÍN ALBERTO</v>
      </c>
      <c r="D313">
        <v>-2599197.3316000002</v>
      </c>
      <c r="E313" t="str">
        <v>PORTERIA</v>
      </c>
      <c r="F313">
        <v>1</v>
      </c>
      <c r="G313">
        <v>2599197.33155359</v>
      </c>
      <c r="H313" t="str">
        <v>#RRHH</v>
      </c>
      <c r="I313" t="str">
        <v>PERSONAL</v>
      </c>
      <c r="J313" t="str">
        <v>OPEX</v>
      </c>
      <c r="K313">
        <v>0</v>
      </c>
      <c r="L313">
        <v>0</v>
      </c>
      <c r="M313">
        <v>0</v>
      </c>
      <c r="N313" t="str">
        <v>CC22</v>
      </c>
      <c r="O313" t="str">
        <v>gastos_rrhh</v>
      </c>
      <c r="P313">
        <v>7</v>
      </c>
      <c r="Q313" t="str">
        <v>BACHAS, COMPOST Y FERTILIZANTES, DISPOSICION FINAL DE R. LIQUIDOS, DISPOSICION FINAL DE R. SOLIDOS, EXPORTACION, NFU, REACTORES</v>
      </c>
      <c r="R313">
        <v>1</v>
      </c>
      <c r="S313">
        <v>-2599197.3316000002</v>
      </c>
      <c r="T313">
        <v>1</v>
      </c>
      <c r="U313" t="str">
        <v>APERTURADO POR EMPRESA</v>
      </c>
      <c r="V313" t="str">
        <v>DISPOSICION FINAL DE R. SOLIDOS</v>
      </c>
    </row>
    <row r="314" spans="1:22" x14ac:dyDescent="0.3">
      <c r="A314" vm="1">
        <v>46081</v>
      </c>
      <c r="B314" t="str">
        <v>WORMS-RRHH</v>
      </c>
      <c r="C314" t="str">
        <v>LOPEZ, AGUSTÍN ALBERTO</v>
      </c>
      <c r="D314">
        <v>-2599197.3316000002</v>
      </c>
      <c r="E314" t="str">
        <v>PORTERIA</v>
      </c>
      <c r="F314">
        <v>1</v>
      </c>
      <c r="G314">
        <v>2599197.33155359</v>
      </c>
      <c r="H314" t="str">
        <v>#RRHH</v>
      </c>
      <c r="I314" t="str">
        <v>PERSONAL</v>
      </c>
      <c r="J314" t="str">
        <v>OPEX</v>
      </c>
      <c r="K314">
        <v>0</v>
      </c>
      <c r="L314">
        <v>0</v>
      </c>
      <c r="M314">
        <v>0</v>
      </c>
      <c r="N314" t="str">
        <v>CC22</v>
      </c>
      <c r="O314" t="str">
        <v>gastos_rrhh</v>
      </c>
      <c r="P314">
        <v>7</v>
      </c>
      <c r="Q314" t="str">
        <v>BACHAS, COMPOST Y FERTILIZANTES, DISPOSICION FINAL DE R. LIQUIDOS, DISPOSICION FINAL DE R. SOLIDOS, EXPORTACION, NFU, REACTORES</v>
      </c>
      <c r="R314">
        <v>1</v>
      </c>
      <c r="S314">
        <v>-2599197.3316000002</v>
      </c>
      <c r="T314">
        <v>1</v>
      </c>
      <c r="U314" t="str">
        <v>APERTURADO POR EMPRESA</v>
      </c>
      <c r="V314" t="str">
        <v>EXPORTACION</v>
      </c>
    </row>
    <row r="315" spans="1:22" x14ac:dyDescent="0.3">
      <c r="A315" vm="1">
        <v>46081</v>
      </c>
      <c r="B315" t="str">
        <v>WORMS-RRHH</v>
      </c>
      <c r="C315" t="str">
        <v>LOPEZ, AGUSTÍN ALBERTO</v>
      </c>
      <c r="D315">
        <v>-2599197.3316000002</v>
      </c>
      <c r="E315" t="str">
        <v>PORTERIA</v>
      </c>
      <c r="F315">
        <v>1</v>
      </c>
      <c r="G315">
        <v>2599197.33155359</v>
      </c>
      <c r="H315" t="str">
        <v>#RRHH</v>
      </c>
      <c r="I315" t="str">
        <v>PERSONAL</v>
      </c>
      <c r="J315" t="str">
        <v>OPEX</v>
      </c>
      <c r="K315">
        <v>0</v>
      </c>
      <c r="L315">
        <v>0</v>
      </c>
      <c r="M315">
        <v>0</v>
      </c>
      <c r="N315" t="str">
        <v>CC22</v>
      </c>
      <c r="O315" t="str">
        <v>gastos_rrhh</v>
      </c>
      <c r="P315">
        <v>7</v>
      </c>
      <c r="Q315" t="str">
        <v>BACHAS, COMPOST Y FERTILIZANTES, DISPOSICION FINAL DE R. LIQUIDOS, DISPOSICION FINAL DE R. SOLIDOS, EXPORTACION, NFU, REACTORES</v>
      </c>
      <c r="R315">
        <v>1</v>
      </c>
      <c r="S315">
        <v>-2599197.3316000002</v>
      </c>
      <c r="T315">
        <v>1</v>
      </c>
      <c r="U315" t="str">
        <v>APERTURADO POR EMPRESA</v>
      </c>
      <c r="V315" t="str">
        <v>NFU</v>
      </c>
    </row>
    <row r="316" spans="1:22" x14ac:dyDescent="0.3">
      <c r="A316" vm="1">
        <v>46081</v>
      </c>
      <c r="B316" t="str">
        <v>WORMS-RRHH</v>
      </c>
      <c r="C316" t="str">
        <v>LOPEZ, AGUSTÍN ALBERTO</v>
      </c>
      <c r="D316">
        <v>-2599197.3316000002</v>
      </c>
      <c r="E316" t="str">
        <v>PORTERIA</v>
      </c>
      <c r="F316">
        <v>1</v>
      </c>
      <c r="G316">
        <v>2599197.33155359</v>
      </c>
      <c r="H316" t="str">
        <v>#RRHH</v>
      </c>
      <c r="I316" t="str">
        <v>PERSONAL</v>
      </c>
      <c r="J316" t="str">
        <v>OPEX</v>
      </c>
      <c r="K316">
        <v>0</v>
      </c>
      <c r="L316">
        <v>0</v>
      </c>
      <c r="M316">
        <v>0</v>
      </c>
      <c r="N316" t="str">
        <v>CC22</v>
      </c>
      <c r="O316" t="str">
        <v>gastos_rrhh</v>
      </c>
      <c r="P316">
        <v>7</v>
      </c>
      <c r="Q316" t="str">
        <v>BACHAS, COMPOST Y FERTILIZANTES, DISPOSICION FINAL DE R. LIQUIDOS, DISPOSICION FINAL DE R. SOLIDOS, EXPORTACION, NFU, REACTORES</v>
      </c>
      <c r="R316">
        <v>1</v>
      </c>
      <c r="S316">
        <v>-2599197.3316000002</v>
      </c>
      <c r="T316">
        <v>1</v>
      </c>
      <c r="U316" t="str">
        <v>APERTURADO POR EMPRESA</v>
      </c>
      <c r="V316" t="str">
        <v>REACTORES</v>
      </c>
    </row>
    <row r="317" spans="1:22" x14ac:dyDescent="0.3">
      <c r="A317" vm="1">
        <v>46081</v>
      </c>
      <c r="B317" t="str">
        <v>WORMS-RRHH</v>
      </c>
      <c r="C317" t="str">
        <v>MAIDANA, JOSE RAMON</v>
      </c>
      <c r="D317">
        <v>-2416515.0120999999</v>
      </c>
      <c r="E317" t="str">
        <v>INTENDENCIA</v>
      </c>
      <c r="F317">
        <v>1</v>
      </c>
      <c r="G317">
        <v>2416515.0121335899</v>
      </c>
      <c r="H317" t="str">
        <v>#RRHH</v>
      </c>
      <c r="I317" t="str">
        <v>PERSONAL</v>
      </c>
      <c r="J317" t="str">
        <v>OPEX</v>
      </c>
      <c r="K317">
        <v>0</v>
      </c>
      <c r="L317">
        <v>0</v>
      </c>
      <c r="M317">
        <v>0</v>
      </c>
      <c r="N317" t="str">
        <v>CC27</v>
      </c>
      <c r="O317" t="str">
        <v>gastos_rrhh</v>
      </c>
      <c r="P317">
        <v>10</v>
      </c>
      <c r="Q317" t="str">
        <v>BACHAS, CEREAL Y POLVILLO, COMPOST Y FERTILIZANTES, DISPOSICION FINAL DE R. LIQUIDOS, DISPOSICION FINAL DE R. SOLIDOS, EXPORTACION, NFU, PILETAS, REACTORES, TIERRAS FILTRANTES</v>
      </c>
      <c r="R317">
        <v>1</v>
      </c>
      <c r="S317">
        <v>-2416515.0120999999</v>
      </c>
      <c r="T317">
        <v>1</v>
      </c>
      <c r="U317" t="str">
        <v>APERTURADO POR EMPRESA</v>
      </c>
      <c r="V317" t="str">
        <v>BACHAS</v>
      </c>
    </row>
    <row r="318" spans="1:22" x14ac:dyDescent="0.3">
      <c r="A318" vm="1">
        <v>46081</v>
      </c>
      <c r="B318" t="str">
        <v>WORMS-RRHH</v>
      </c>
      <c r="C318" t="str">
        <v>MAIDANA, JOSE RAMON</v>
      </c>
      <c r="D318">
        <v>-2416515.0120999999</v>
      </c>
      <c r="E318" t="str">
        <v>INTENDENCIA</v>
      </c>
      <c r="F318">
        <v>1</v>
      </c>
      <c r="G318">
        <v>2416515.0121335899</v>
      </c>
      <c r="H318" t="str">
        <v>#RRHH</v>
      </c>
      <c r="I318" t="str">
        <v>PERSONAL</v>
      </c>
      <c r="J318" t="str">
        <v>OPEX</v>
      </c>
      <c r="K318">
        <v>0</v>
      </c>
      <c r="L318">
        <v>0</v>
      </c>
      <c r="M318">
        <v>0</v>
      </c>
      <c r="N318" t="str">
        <v>CC27</v>
      </c>
      <c r="O318" t="str">
        <v>gastos_rrhh</v>
      </c>
      <c r="P318">
        <v>10</v>
      </c>
      <c r="Q318" t="str">
        <v>BACHAS, CEREAL Y POLVILLO, COMPOST Y FERTILIZANTES, DISPOSICION FINAL DE R. LIQUIDOS, DISPOSICION FINAL DE R. SOLIDOS, EXPORTACION, NFU, PILETAS, REACTORES, TIERRAS FILTRANTES</v>
      </c>
      <c r="R318">
        <v>1</v>
      </c>
      <c r="S318">
        <v>-2416515.0120999999</v>
      </c>
      <c r="T318">
        <v>1</v>
      </c>
      <c r="U318" t="str">
        <v>APERTURADO POR EMPRESA</v>
      </c>
      <c r="V318" t="str">
        <v>CEREAL Y POLVILLO</v>
      </c>
    </row>
    <row r="319" spans="1:22" x14ac:dyDescent="0.3">
      <c r="A319" vm="1">
        <v>46081</v>
      </c>
      <c r="B319" t="str">
        <v>WORMS-RRHH</v>
      </c>
      <c r="C319" t="str">
        <v>MAIDANA, JOSE RAMON</v>
      </c>
      <c r="D319">
        <v>-2416515.0120999999</v>
      </c>
      <c r="E319" t="str">
        <v>INTENDENCIA</v>
      </c>
      <c r="F319">
        <v>1</v>
      </c>
      <c r="G319">
        <v>2416515.0121335899</v>
      </c>
      <c r="H319" t="str">
        <v>#RRHH</v>
      </c>
      <c r="I319" t="str">
        <v>PERSONAL</v>
      </c>
      <c r="J319" t="str">
        <v>OPEX</v>
      </c>
      <c r="K319">
        <v>0</v>
      </c>
      <c r="L319">
        <v>0</v>
      </c>
      <c r="M319">
        <v>0</v>
      </c>
      <c r="N319" t="str">
        <v>CC27</v>
      </c>
      <c r="O319" t="str">
        <v>gastos_rrhh</v>
      </c>
      <c r="P319">
        <v>10</v>
      </c>
      <c r="Q319" t="str">
        <v>BACHAS, CEREAL Y POLVILLO, COMPOST Y FERTILIZANTES, DISPOSICION FINAL DE R. LIQUIDOS, DISPOSICION FINAL DE R. SOLIDOS, EXPORTACION, NFU, PILETAS, REACTORES, TIERRAS FILTRANTES</v>
      </c>
      <c r="R319">
        <v>1</v>
      </c>
      <c r="S319">
        <v>-2416515.0120999999</v>
      </c>
      <c r="T319">
        <v>1</v>
      </c>
      <c r="U319" t="str">
        <v>APERTURADO POR EMPRESA</v>
      </c>
      <c r="V319" t="str">
        <v>COMPOST Y FERTILIZANTES</v>
      </c>
    </row>
    <row r="320" spans="1:22" x14ac:dyDescent="0.3">
      <c r="A320" vm="1">
        <v>46081</v>
      </c>
      <c r="B320" t="str">
        <v>WORMS-RRHH</v>
      </c>
      <c r="C320" t="str">
        <v>MAIDANA, JOSE RAMON</v>
      </c>
      <c r="D320">
        <v>-2416515.0120999999</v>
      </c>
      <c r="E320" t="str">
        <v>INTENDENCIA</v>
      </c>
      <c r="F320">
        <v>1</v>
      </c>
      <c r="G320">
        <v>2416515.0121335899</v>
      </c>
      <c r="H320" t="str">
        <v>#RRHH</v>
      </c>
      <c r="I320" t="str">
        <v>PERSONAL</v>
      </c>
      <c r="J320" t="str">
        <v>OPEX</v>
      </c>
      <c r="K320">
        <v>0</v>
      </c>
      <c r="L320">
        <v>0</v>
      </c>
      <c r="M320">
        <v>0</v>
      </c>
      <c r="N320" t="str">
        <v>CC27</v>
      </c>
      <c r="O320" t="str">
        <v>gastos_rrhh</v>
      </c>
      <c r="P320">
        <v>10</v>
      </c>
      <c r="Q320" t="str">
        <v>BACHAS, CEREAL Y POLVILLO, COMPOST Y FERTILIZANTES, DISPOSICION FINAL DE R. LIQUIDOS, DISPOSICION FINAL DE R. SOLIDOS, EXPORTACION, NFU, PILETAS, REACTORES, TIERRAS FILTRANTES</v>
      </c>
      <c r="R320">
        <v>1</v>
      </c>
      <c r="S320">
        <v>-2416515.0120999999</v>
      </c>
      <c r="T320">
        <v>1</v>
      </c>
      <c r="U320" t="str">
        <v>APERTURADO POR EMPRESA</v>
      </c>
      <c r="V320" t="str">
        <v>DISPOSICION FINAL DE R. LIQUIDOS</v>
      </c>
    </row>
    <row r="321" spans="1:22" x14ac:dyDescent="0.3">
      <c r="A321" vm="1">
        <v>46081</v>
      </c>
      <c r="B321" t="str">
        <v>WORMS-RRHH</v>
      </c>
      <c r="C321" t="str">
        <v>MAIDANA, JOSE RAMON</v>
      </c>
      <c r="D321">
        <v>-2416515.0120999999</v>
      </c>
      <c r="E321" t="str">
        <v>INTENDENCIA</v>
      </c>
      <c r="F321">
        <v>1</v>
      </c>
      <c r="G321">
        <v>2416515.0121335899</v>
      </c>
      <c r="H321" t="str">
        <v>#RRHH</v>
      </c>
      <c r="I321" t="str">
        <v>PERSONAL</v>
      </c>
      <c r="J321" t="str">
        <v>OPEX</v>
      </c>
      <c r="K321">
        <v>0</v>
      </c>
      <c r="L321">
        <v>0</v>
      </c>
      <c r="M321">
        <v>0</v>
      </c>
      <c r="N321" t="str">
        <v>CC27</v>
      </c>
      <c r="O321" t="str">
        <v>gastos_rrhh</v>
      </c>
      <c r="P321">
        <v>10</v>
      </c>
      <c r="Q321" t="str">
        <v>BACHAS, CEREAL Y POLVILLO, COMPOST Y FERTILIZANTES, DISPOSICION FINAL DE R. LIQUIDOS, DISPOSICION FINAL DE R. SOLIDOS, EXPORTACION, NFU, PILETAS, REACTORES, TIERRAS FILTRANTES</v>
      </c>
      <c r="R321">
        <v>1</v>
      </c>
      <c r="S321">
        <v>-2416515.0120999999</v>
      </c>
      <c r="T321">
        <v>1</v>
      </c>
      <c r="U321" t="str">
        <v>APERTURADO POR EMPRESA</v>
      </c>
      <c r="V321" t="str">
        <v>DISPOSICION FINAL DE R. SOLIDOS</v>
      </c>
    </row>
    <row r="322" spans="1:22" x14ac:dyDescent="0.3">
      <c r="A322" vm="1">
        <v>46081</v>
      </c>
      <c r="B322" t="str">
        <v>WORMS-RRHH</v>
      </c>
      <c r="C322" t="str">
        <v>MAIDANA, JOSE RAMON</v>
      </c>
      <c r="D322">
        <v>-2416515.0120999999</v>
      </c>
      <c r="E322" t="str">
        <v>INTENDENCIA</v>
      </c>
      <c r="F322">
        <v>1</v>
      </c>
      <c r="G322">
        <v>2416515.0121335899</v>
      </c>
      <c r="H322" t="str">
        <v>#RRHH</v>
      </c>
      <c r="I322" t="str">
        <v>PERSONAL</v>
      </c>
      <c r="J322" t="str">
        <v>OPEX</v>
      </c>
      <c r="K322">
        <v>0</v>
      </c>
      <c r="L322">
        <v>0</v>
      </c>
      <c r="M322">
        <v>0</v>
      </c>
      <c r="N322" t="str">
        <v>CC27</v>
      </c>
      <c r="O322" t="str">
        <v>gastos_rrhh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-2416515.0120999999</v>
      </c>
      <c r="T322">
        <v>1</v>
      </c>
      <c r="U322" t="str">
        <v>APERTURADO POR EMPRESA</v>
      </c>
      <c r="V322" t="str">
        <v>EXPORTACION</v>
      </c>
    </row>
    <row r="323" spans="1:22" x14ac:dyDescent="0.3">
      <c r="A323" vm="1">
        <v>46081</v>
      </c>
      <c r="B323" t="str">
        <v>WORMS-RRHH</v>
      </c>
      <c r="C323" t="str">
        <v>MAIDANA, JOSE RAMON</v>
      </c>
      <c r="D323">
        <v>-2416515.0120999999</v>
      </c>
      <c r="E323" t="str">
        <v>INTENDENCIA</v>
      </c>
      <c r="F323">
        <v>1</v>
      </c>
      <c r="G323">
        <v>2416515.0121335899</v>
      </c>
      <c r="H323" t="str">
        <v>#RRHH</v>
      </c>
      <c r="I323" t="str">
        <v>PERSONAL</v>
      </c>
      <c r="J323" t="str">
        <v>OPEX</v>
      </c>
      <c r="K323">
        <v>0</v>
      </c>
      <c r="L323">
        <v>0</v>
      </c>
      <c r="M323">
        <v>0</v>
      </c>
      <c r="N323" t="str">
        <v>CC27</v>
      </c>
      <c r="O323" t="str">
        <v>gastos_rrhh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-2416515.0120999999</v>
      </c>
      <c r="T323">
        <v>1</v>
      </c>
      <c r="U323" t="str">
        <v>APERTURADO POR EMPRESA</v>
      </c>
      <c r="V323" t="str">
        <v>NFU</v>
      </c>
    </row>
    <row r="324" spans="1:22" x14ac:dyDescent="0.3">
      <c r="A324" vm="1">
        <v>46081</v>
      </c>
      <c r="B324" t="str">
        <v>WORMS-RRHH</v>
      </c>
      <c r="C324" t="str">
        <v>MAIDANA, JOSE RAMON</v>
      </c>
      <c r="D324">
        <v>-2416515.0120999999</v>
      </c>
      <c r="E324" t="str">
        <v>INTENDENCIA</v>
      </c>
      <c r="F324">
        <v>1</v>
      </c>
      <c r="G324">
        <v>2416515.0121335899</v>
      </c>
      <c r="H324" t="str">
        <v>#RRHH</v>
      </c>
      <c r="I324" t="str">
        <v>PERSONAL</v>
      </c>
      <c r="J324" t="str">
        <v>OPEX</v>
      </c>
      <c r="K324">
        <v>0</v>
      </c>
      <c r="L324">
        <v>0</v>
      </c>
      <c r="M324">
        <v>0</v>
      </c>
      <c r="N324" t="str">
        <v>CC27</v>
      </c>
      <c r="O324" t="str">
        <v>gastos_rrhh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-2416515.0120999999</v>
      </c>
      <c r="T324">
        <v>1</v>
      </c>
      <c r="U324" t="str">
        <v>APERTURADO POR EMPRESA</v>
      </c>
      <c r="V324" t="str">
        <v>PILETAS</v>
      </c>
    </row>
    <row r="325" spans="1:22" x14ac:dyDescent="0.3">
      <c r="A325" vm="1">
        <v>46081</v>
      </c>
      <c r="B325" t="str">
        <v>WORMS-RRHH</v>
      </c>
      <c r="C325" t="str">
        <v>MAIDANA, JOSE RAMON</v>
      </c>
      <c r="D325">
        <v>-2416515.0120999999</v>
      </c>
      <c r="E325" t="str">
        <v>INTENDENCIA</v>
      </c>
      <c r="F325">
        <v>1</v>
      </c>
      <c r="G325">
        <v>2416515.0121335899</v>
      </c>
      <c r="H325" t="str">
        <v>#RRHH</v>
      </c>
      <c r="I325" t="str">
        <v>PERSONAL</v>
      </c>
      <c r="J325" t="str">
        <v>OPEX</v>
      </c>
      <c r="K325">
        <v>0</v>
      </c>
      <c r="L325">
        <v>0</v>
      </c>
      <c r="M325">
        <v>0</v>
      </c>
      <c r="N325" t="str">
        <v>CC27</v>
      </c>
      <c r="O325" t="str">
        <v>gastos_rrhh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-2416515.0120999999</v>
      </c>
      <c r="T325">
        <v>1</v>
      </c>
      <c r="U325" t="str">
        <v>APERTURADO POR EMPRESA</v>
      </c>
      <c r="V325" t="str">
        <v>REACTORES</v>
      </c>
    </row>
    <row r="326" spans="1:22" x14ac:dyDescent="0.3">
      <c r="A326" vm="1">
        <v>46081</v>
      </c>
      <c r="B326" t="str">
        <v>WORMS-RRHH</v>
      </c>
      <c r="C326" t="str">
        <v>MAIDANA, JOSE RAMON</v>
      </c>
      <c r="D326">
        <v>-2416515.0120999999</v>
      </c>
      <c r="E326" t="str">
        <v>INTENDENCIA</v>
      </c>
      <c r="F326">
        <v>1</v>
      </c>
      <c r="G326">
        <v>2416515.0121335899</v>
      </c>
      <c r="H326" t="str">
        <v>#RRHH</v>
      </c>
      <c r="I326" t="str">
        <v>PERSONAL</v>
      </c>
      <c r="J326" t="str">
        <v>OPEX</v>
      </c>
      <c r="K326">
        <v>0</v>
      </c>
      <c r="L326">
        <v>0</v>
      </c>
      <c r="M326">
        <v>0</v>
      </c>
      <c r="N326" t="str">
        <v>CC27</v>
      </c>
      <c r="O326" t="str">
        <v>gastos_rrhh</v>
      </c>
      <c r="P326">
        <v>10</v>
      </c>
      <c r="Q326" t="str">
        <v>BACHAS, CEREAL Y POLVILLO, COMPOST Y FERTILIZANTES, DISPOSICION FINAL DE R. LIQUIDOS, DISPOSICION FINAL DE R. SOLIDOS, EXPORTACION, NFU, PILETAS, REACTORES, TIERRAS FILTRANTES</v>
      </c>
      <c r="R326">
        <v>1</v>
      </c>
      <c r="S326">
        <v>-2416515.0120999999</v>
      </c>
      <c r="T326">
        <v>1</v>
      </c>
      <c r="U326" t="str">
        <v>APERTURADO POR EMPRESA</v>
      </c>
      <c r="V326" t="str">
        <v>TIERRAS FILTRANTES</v>
      </c>
    </row>
    <row r="327" spans="1:22" x14ac:dyDescent="0.3">
      <c r="A327" vm="1">
        <v>46081</v>
      </c>
      <c r="B327" t="str">
        <v>WORMS-RRHH</v>
      </c>
      <c r="C327" t="str">
        <v>LOPEZ JESUS</v>
      </c>
      <c r="D327">
        <v>-2394868.4076999999</v>
      </c>
      <c r="E327" t="str">
        <v>LOGISTICA</v>
      </c>
      <c r="F327">
        <v>1</v>
      </c>
      <c r="G327">
        <v>2394868.4077335899</v>
      </c>
      <c r="H327" t="str">
        <v>#RRHH</v>
      </c>
      <c r="I327" t="str">
        <v>PERSONAL</v>
      </c>
      <c r="J327" t="str">
        <v>OPEX</v>
      </c>
      <c r="K327">
        <v>0</v>
      </c>
      <c r="L327">
        <v>0</v>
      </c>
      <c r="M327">
        <v>0</v>
      </c>
      <c r="N327" t="str">
        <v>CC18</v>
      </c>
      <c r="O327" t="str">
        <v>gastos_rrhh</v>
      </c>
      <c r="P327">
        <v>5</v>
      </c>
      <c r="Q327" t="str">
        <v>DISPOSICION FINAL DE R. SOLIDOS, EXPORTACION, NFU, PILETAS, REACTORES</v>
      </c>
      <c r="R327">
        <v>1</v>
      </c>
      <c r="S327">
        <v>-2394868.4076999999</v>
      </c>
      <c r="T327">
        <v>1</v>
      </c>
      <c r="U327" t="str">
        <v>APERTURADO POR EMPRESA</v>
      </c>
      <c r="V327" t="str">
        <v>DISPOSICION FINAL DE R. SOLIDOS</v>
      </c>
    </row>
    <row r="328" spans="1:22" x14ac:dyDescent="0.3">
      <c r="A328" vm="1">
        <v>46081</v>
      </c>
      <c r="B328" t="str">
        <v>WORMS-RRHH</v>
      </c>
      <c r="C328" t="str">
        <v>LOPEZ JESUS</v>
      </c>
      <c r="D328">
        <v>-2394868.4076999999</v>
      </c>
      <c r="E328" t="str">
        <v>LOGISTICA</v>
      </c>
      <c r="F328">
        <v>1</v>
      </c>
      <c r="G328">
        <v>2394868.4077335899</v>
      </c>
      <c r="H328" t="str">
        <v>#RRHH</v>
      </c>
      <c r="I328" t="str">
        <v>PERSONAL</v>
      </c>
      <c r="J328" t="str">
        <v>OPEX</v>
      </c>
      <c r="K328">
        <v>0</v>
      </c>
      <c r="L328">
        <v>0</v>
      </c>
      <c r="M328">
        <v>0</v>
      </c>
      <c r="N328" t="str">
        <v>CC18</v>
      </c>
      <c r="O328" t="str">
        <v>gastos_rrhh</v>
      </c>
      <c r="P328">
        <v>5</v>
      </c>
      <c r="Q328" t="str">
        <v>DISPOSICION FINAL DE R. SOLIDOS, EXPORTACION, NFU, PILETAS, REACTORES</v>
      </c>
      <c r="R328">
        <v>1</v>
      </c>
      <c r="S328">
        <v>-2394868.4076999999</v>
      </c>
      <c r="T328">
        <v>1</v>
      </c>
      <c r="U328" t="str">
        <v>APERTURADO POR EMPRESA</v>
      </c>
      <c r="V328" t="str">
        <v>EXPORTACION</v>
      </c>
    </row>
    <row r="329" spans="1:22" x14ac:dyDescent="0.3">
      <c r="A329" vm="1">
        <v>46081</v>
      </c>
      <c r="B329" t="str">
        <v>WORMS-RRHH</v>
      </c>
      <c r="C329" t="str">
        <v>LOPEZ JESUS</v>
      </c>
      <c r="D329">
        <v>-2394868.4076999999</v>
      </c>
      <c r="E329" t="str">
        <v>LOGISTICA</v>
      </c>
      <c r="F329">
        <v>1</v>
      </c>
      <c r="G329">
        <v>2394868.4077335899</v>
      </c>
      <c r="H329" t="str">
        <v>#RRHH</v>
      </c>
      <c r="I329" t="str">
        <v>PERSONAL</v>
      </c>
      <c r="J329" t="str">
        <v>OPEX</v>
      </c>
      <c r="K329">
        <v>0</v>
      </c>
      <c r="L329">
        <v>0</v>
      </c>
      <c r="M329">
        <v>0</v>
      </c>
      <c r="N329" t="str">
        <v>CC18</v>
      </c>
      <c r="O329" t="str">
        <v>gastos_rrhh</v>
      </c>
      <c r="P329">
        <v>5</v>
      </c>
      <c r="Q329" t="str">
        <v>DISPOSICION FINAL DE R. SOLIDOS, EXPORTACION, NFU, PILETAS, REACTORES</v>
      </c>
      <c r="R329">
        <v>1</v>
      </c>
      <c r="S329">
        <v>-2394868.4076999999</v>
      </c>
      <c r="T329">
        <v>1</v>
      </c>
      <c r="U329" t="str">
        <v>APERTURADO POR EMPRESA</v>
      </c>
      <c r="V329" t="str">
        <v>NFU</v>
      </c>
    </row>
    <row r="330" spans="1:22" x14ac:dyDescent="0.3">
      <c r="A330" vm="1">
        <v>46081</v>
      </c>
      <c r="B330" t="str">
        <v>WORMS-RRHH</v>
      </c>
      <c r="C330" t="str">
        <v>LOPEZ JESUS</v>
      </c>
      <c r="D330">
        <v>-2394868.4076999999</v>
      </c>
      <c r="E330" t="str">
        <v>LOGISTICA</v>
      </c>
      <c r="F330">
        <v>1</v>
      </c>
      <c r="G330">
        <v>2394868.4077335899</v>
      </c>
      <c r="H330" t="str">
        <v>#RRHH</v>
      </c>
      <c r="I330" t="str">
        <v>PERSONAL</v>
      </c>
      <c r="J330" t="str">
        <v>OPEX</v>
      </c>
      <c r="K330">
        <v>0</v>
      </c>
      <c r="L330">
        <v>0</v>
      </c>
      <c r="M330">
        <v>0</v>
      </c>
      <c r="N330" t="str">
        <v>CC18</v>
      </c>
      <c r="O330" t="str">
        <v>gastos_rrhh</v>
      </c>
      <c r="P330">
        <v>5</v>
      </c>
      <c r="Q330" t="str">
        <v>DISPOSICION FINAL DE R. SOLIDOS, EXPORTACION, NFU, PILETAS, REACTORES</v>
      </c>
      <c r="R330">
        <v>1</v>
      </c>
      <c r="S330">
        <v>-2394868.4076999999</v>
      </c>
      <c r="T330">
        <v>1</v>
      </c>
      <c r="U330" t="str">
        <v>APERTURADO POR EMPRESA</v>
      </c>
      <c r="V330" t="str">
        <v>PILETAS</v>
      </c>
    </row>
    <row r="331" spans="1:22" x14ac:dyDescent="0.3">
      <c r="A331" vm="1">
        <v>46081</v>
      </c>
      <c r="B331" t="str">
        <v>WORMS-RRHH</v>
      </c>
      <c r="C331" t="str">
        <v>LOPEZ JESUS</v>
      </c>
      <c r="D331">
        <v>-2394868.4076999999</v>
      </c>
      <c r="E331" t="str">
        <v>LOGISTICA</v>
      </c>
      <c r="F331">
        <v>1</v>
      </c>
      <c r="G331">
        <v>2394868.4077335899</v>
      </c>
      <c r="H331" t="str">
        <v>#RRHH</v>
      </c>
      <c r="I331" t="str">
        <v>PERSONAL</v>
      </c>
      <c r="J331" t="str">
        <v>OPEX</v>
      </c>
      <c r="K331">
        <v>0</v>
      </c>
      <c r="L331">
        <v>0</v>
      </c>
      <c r="M331">
        <v>0</v>
      </c>
      <c r="N331" t="str">
        <v>CC18</v>
      </c>
      <c r="O331" t="str">
        <v>gastos_rrhh</v>
      </c>
      <c r="P331">
        <v>5</v>
      </c>
      <c r="Q331" t="str">
        <v>DISPOSICION FINAL DE R. SOLIDOS, EXPORTACION, NFU, PILETAS, REACTORES</v>
      </c>
      <c r="R331">
        <v>1</v>
      </c>
      <c r="S331">
        <v>-2394868.4076999999</v>
      </c>
      <c r="T331">
        <v>1</v>
      </c>
      <c r="U331" t="str">
        <v>APERTURADO POR EMPRESA</v>
      </c>
      <c r="V331" t="str">
        <v>REACTORES</v>
      </c>
    </row>
    <row r="332" spans="1:22" x14ac:dyDescent="0.3">
      <c r="A332" vm="1">
        <v>46081</v>
      </c>
      <c r="B332" t="str">
        <v>WORMS-RRHH</v>
      </c>
      <c r="C332" t="str">
        <v>BUSTAMANTE, GUSTAVO GASTON</v>
      </c>
      <c r="D332">
        <v>-2366793.4295999999</v>
      </c>
      <c r="E332" t="str">
        <v>DISPOSICION FINAL DE R. LIQUIDOS</v>
      </c>
      <c r="F332">
        <v>1</v>
      </c>
      <c r="G332">
        <v>2366793.4296135898</v>
      </c>
      <c r="H332" t="str">
        <v>#RRHH</v>
      </c>
      <c r="I332" t="str">
        <v>PERSONAL</v>
      </c>
      <c r="J332" t="str">
        <v>OPEX</v>
      </c>
      <c r="K332">
        <v>0</v>
      </c>
      <c r="L332">
        <v>0</v>
      </c>
      <c r="M332">
        <v>0</v>
      </c>
      <c r="N332" t="str">
        <v>CC25</v>
      </c>
      <c r="O332" t="str">
        <v>gastos_rrhh</v>
      </c>
      <c r="P332">
        <v>2</v>
      </c>
      <c r="Q332" t="str">
        <v>DISPOSICION FINAL DE R. LIQUIDOS, EXPORTACION</v>
      </c>
      <c r="R332">
        <v>1</v>
      </c>
      <c r="S332">
        <v>-2366793.4295999999</v>
      </c>
      <c r="T332">
        <v>1</v>
      </c>
      <c r="U332" t="str">
        <v>APERTURADO POR EMPRESA</v>
      </c>
      <c r="V332" t="str">
        <v>DISPOSICION FINAL DE R. LIQUIDOS</v>
      </c>
    </row>
    <row r="333" spans="1:22" x14ac:dyDescent="0.3">
      <c r="A333" vm="1">
        <v>46081</v>
      </c>
      <c r="B333" t="str">
        <v>WORMS-RRHH</v>
      </c>
      <c r="C333" t="str">
        <v>BUSTAMANTE, GUSTAVO GASTON</v>
      </c>
      <c r="D333">
        <v>-2366793.4295999999</v>
      </c>
      <c r="E333" t="str">
        <v>DISPOSICION FINAL DE R. LIQUIDOS</v>
      </c>
      <c r="F333">
        <v>1</v>
      </c>
      <c r="G333">
        <v>2366793.4296135898</v>
      </c>
      <c r="H333" t="str">
        <v>#RRHH</v>
      </c>
      <c r="I333" t="str">
        <v>PERSONAL</v>
      </c>
      <c r="J333" t="str">
        <v>OPEX</v>
      </c>
      <c r="K333">
        <v>0</v>
      </c>
      <c r="L333">
        <v>0</v>
      </c>
      <c r="M333">
        <v>0</v>
      </c>
      <c r="N333" t="str">
        <v>CC25</v>
      </c>
      <c r="O333" t="str">
        <v>gastos_rrhh</v>
      </c>
      <c r="P333">
        <v>2</v>
      </c>
      <c r="Q333" t="str">
        <v>DISPOSICION FINAL DE R. LIQUIDOS, EXPORTACION</v>
      </c>
      <c r="R333">
        <v>1</v>
      </c>
      <c r="S333">
        <v>-2366793.4295999999</v>
      </c>
      <c r="T333">
        <v>1</v>
      </c>
      <c r="U333" t="str">
        <v>APERTURADO POR EMPRESA</v>
      </c>
      <c r="V333" t="str">
        <v>EXPORTACION</v>
      </c>
    </row>
    <row r="334" spans="1:22" x14ac:dyDescent="0.3">
      <c r="A334" vm="6">
        <v>46063</v>
      </c>
      <c r="B334" t="str">
        <v>Mil Propiedades Srl</v>
      </c>
      <c r="C334" t="str">
        <v>FA-A 00001-00000734</v>
      </c>
      <c r="D334">
        <v>-2359500</v>
      </c>
      <c r="E334" t="str">
        <v xml:space="preserve">SERVICIOS
alquiler Mod STD C/AA Sauce Viejo Desde 16/02 al 15/03 
Baradero 07/02 al 06/03
Coronda 11/02 al 10/03
Timbues 14/02 al 13/03
</v>
      </c>
      <c r="F334">
        <v>4</v>
      </c>
      <c r="G334">
        <v>390000</v>
      </c>
      <c r="H334" t="str">
        <v xml:space="preserve">UN </v>
      </c>
      <c r="I334" t="str">
        <v>SERVICIOS</v>
      </c>
      <c r="J334" t="str">
        <v>OPEX</v>
      </c>
      <c r="K334" t="str">
        <v>VARIABLE</v>
      </c>
      <c r="L334" t="str">
        <v>INDIRECTO</v>
      </c>
      <c r="M334">
        <v>0</v>
      </c>
      <c r="N334" t="str">
        <v>CC7</v>
      </c>
      <c r="O334" t="str">
        <v>gastos_produccion</v>
      </c>
      <c r="P334">
        <v>1</v>
      </c>
      <c r="Q334" t="str">
        <v>NFU</v>
      </c>
      <c r="R334">
        <v>1</v>
      </c>
      <c r="S334">
        <v>-2359500</v>
      </c>
      <c r="T334">
        <v>4</v>
      </c>
      <c r="U334" t="str">
        <v>APERTURADO POR EMPRESA</v>
      </c>
      <c r="V334" t="str">
        <v>NFU</v>
      </c>
    </row>
    <row r="335" spans="1:22" x14ac:dyDescent="0.3">
      <c r="A335" vm="6">
        <v>46063</v>
      </c>
      <c r="B335" t="str">
        <v>Servitubos S.R.L.</v>
      </c>
      <c r="C335" t="str">
        <v>FA-A 00005-00015672</v>
      </c>
      <c r="D335">
        <v>-2348640.37</v>
      </c>
      <c r="E335" t="str">
        <v>OC 0001-00004633: INVERSION
T.Pvc.san.clot.160x3,2z4m</v>
      </c>
      <c r="F335">
        <v>70</v>
      </c>
      <c r="G335">
        <v>27728.93</v>
      </c>
      <c r="H335" t="str">
        <v xml:space="preserve">UN </v>
      </c>
      <c r="I335" t="str">
        <v>INVERSION</v>
      </c>
      <c r="J335" t="str">
        <v>CAPEX</v>
      </c>
      <c r="K335" t="str">
        <v>VARIABLE</v>
      </c>
      <c r="L335" t="str">
        <v>INDIRECTO</v>
      </c>
      <c r="M335">
        <v>0</v>
      </c>
      <c r="N335" t="str">
        <v>CC3</v>
      </c>
      <c r="O335" t="str">
        <v>gastos_rrhh</v>
      </c>
      <c r="P335">
        <v>1</v>
      </c>
      <c r="Q335" t="str">
        <v>DISPOSICIÓN FINAL RESIDUOS LIQUIDOS</v>
      </c>
      <c r="R335">
        <v>1</v>
      </c>
      <c r="S335">
        <v>-2348640.37</v>
      </c>
      <c r="T335">
        <v>70</v>
      </c>
      <c r="U335" t="str">
        <v>APERTURADO POR EMPRESA</v>
      </c>
      <c r="V335" t="str">
        <v>DISPOSICIÓN FINAL RESIDUOS LIQUIDOS</v>
      </c>
    </row>
    <row r="336" spans="1:22" x14ac:dyDescent="0.3">
      <c r="A336" vm="1">
        <v>46081</v>
      </c>
      <c r="B336" t="str">
        <v>WORMS-RRHH</v>
      </c>
      <c r="C336" t="str">
        <v>BRAVO FRANCISCO NICOLAS</v>
      </c>
      <c r="D336">
        <v>-2339355.3379000002</v>
      </c>
      <c r="E336" t="str">
        <v>DISPOSICION FINAL DE R. LIQUIDOS</v>
      </c>
      <c r="F336">
        <v>1</v>
      </c>
      <c r="G336">
        <v>2339355.3378735897</v>
      </c>
      <c r="H336" t="str">
        <v>#RRHH</v>
      </c>
      <c r="I336" t="str">
        <v>PERSONAL</v>
      </c>
      <c r="J336" t="str">
        <v>OPEX</v>
      </c>
      <c r="K336">
        <v>0</v>
      </c>
      <c r="L336">
        <v>0</v>
      </c>
      <c r="M336">
        <v>0</v>
      </c>
      <c r="N336" t="str">
        <v>CC25</v>
      </c>
      <c r="O336" t="str">
        <v>gastos_produccion</v>
      </c>
      <c r="P336">
        <v>2</v>
      </c>
      <c r="Q336" t="str">
        <v>DISPOSICION FINAL DE R. LIQUIDOS, EXPORTACION</v>
      </c>
      <c r="R336">
        <v>1</v>
      </c>
      <c r="S336">
        <v>-2339355.3379000002</v>
      </c>
      <c r="T336">
        <v>1</v>
      </c>
      <c r="U336" t="str">
        <v>APERTURADO POR EMPRESA</v>
      </c>
      <c r="V336" t="str">
        <v>DISPOSICION FINAL DE R. LIQUIDOS</v>
      </c>
    </row>
    <row r="337" spans="1:22" x14ac:dyDescent="0.3">
      <c r="A337" vm="1">
        <v>46081</v>
      </c>
      <c r="B337" t="str">
        <v>WORMS-RRHH</v>
      </c>
      <c r="C337" t="str">
        <v>BRAVO FRANCISCO NICOLAS</v>
      </c>
      <c r="D337">
        <v>-2339355.3379000002</v>
      </c>
      <c r="E337" t="str">
        <v>DISPOSICION FINAL DE R. LIQUIDOS</v>
      </c>
      <c r="F337">
        <v>1</v>
      </c>
      <c r="G337">
        <v>2339355.3378735897</v>
      </c>
      <c r="H337" t="str">
        <v>#RRHH</v>
      </c>
      <c r="I337" t="str">
        <v>PERSONAL</v>
      </c>
      <c r="J337" t="str">
        <v>OPEX</v>
      </c>
      <c r="K337">
        <v>0</v>
      </c>
      <c r="L337">
        <v>0</v>
      </c>
      <c r="M337">
        <v>0</v>
      </c>
      <c r="N337" t="str">
        <v>CC25</v>
      </c>
      <c r="O337" t="str">
        <v>gastos_produccion</v>
      </c>
      <c r="P337">
        <v>2</v>
      </c>
      <c r="Q337" t="str">
        <v>DISPOSICION FINAL DE R. LIQUIDOS, EXPORTACION</v>
      </c>
      <c r="R337">
        <v>1</v>
      </c>
      <c r="S337">
        <v>-2339355.3379000002</v>
      </c>
      <c r="T337">
        <v>1</v>
      </c>
      <c r="U337" t="str">
        <v>APERTURADO POR EMPRESA</v>
      </c>
      <c r="V337" t="str">
        <v>EXPORTACION</v>
      </c>
    </row>
    <row r="338" spans="1:22" x14ac:dyDescent="0.3">
      <c r="A338" vm="1">
        <v>46081</v>
      </c>
      <c r="B338" t="str">
        <v>WORMS-RRHH</v>
      </c>
      <c r="C338" t="str">
        <v>ENRIQUEZ, MAXIMO GUSTAVO</v>
      </c>
      <c r="D338">
        <v>-2318520.1834999998</v>
      </c>
      <c r="E338" t="str">
        <v>DISPOSICION FINAL DE R. LIQUIDOS</v>
      </c>
      <c r="F338">
        <v>1</v>
      </c>
      <c r="G338">
        <v>2318520.1834535897</v>
      </c>
      <c r="H338" t="str">
        <v>#RRHH</v>
      </c>
      <c r="I338" t="str">
        <v>PERSONAL</v>
      </c>
      <c r="J338" t="str">
        <v>OPEX</v>
      </c>
      <c r="K338">
        <v>0</v>
      </c>
      <c r="L338">
        <v>0</v>
      </c>
      <c r="M338">
        <v>0</v>
      </c>
      <c r="N338" t="str">
        <v>CC25</v>
      </c>
      <c r="O338" t="str">
        <v>gastos_produccion</v>
      </c>
      <c r="P338">
        <v>2</v>
      </c>
      <c r="Q338" t="str">
        <v>DISPOSICION FINAL DE R. LIQUIDOS, EXPORTACION</v>
      </c>
      <c r="R338">
        <v>1</v>
      </c>
      <c r="S338">
        <v>-2318520.1834999998</v>
      </c>
      <c r="T338">
        <v>1</v>
      </c>
      <c r="U338" t="str">
        <v>APERTURADO POR EMPRESA</v>
      </c>
      <c r="V338" t="str">
        <v>DISPOSICION FINAL DE R. LIQUIDOS</v>
      </c>
    </row>
    <row r="339" spans="1:22" x14ac:dyDescent="0.3">
      <c r="A339" vm="1">
        <v>46081</v>
      </c>
      <c r="B339" t="str">
        <v>WORMS-RRHH</v>
      </c>
      <c r="C339" t="str">
        <v>ENRIQUEZ, MAXIMO GUSTAVO</v>
      </c>
      <c r="D339">
        <v>-2318520.1834999998</v>
      </c>
      <c r="E339" t="str">
        <v>DISPOSICION FINAL DE R. LIQUIDOS</v>
      </c>
      <c r="F339">
        <v>1</v>
      </c>
      <c r="G339">
        <v>2318520.1834535897</v>
      </c>
      <c r="H339" t="str">
        <v>#RRHH</v>
      </c>
      <c r="I339" t="str">
        <v>PERSONAL</v>
      </c>
      <c r="J339" t="str">
        <v>OPEX</v>
      </c>
      <c r="K339">
        <v>0</v>
      </c>
      <c r="L339">
        <v>0</v>
      </c>
      <c r="M339">
        <v>0</v>
      </c>
      <c r="N339" t="str">
        <v>CC25</v>
      </c>
      <c r="O339" t="str">
        <v>gastos_produccion</v>
      </c>
      <c r="P339">
        <v>2</v>
      </c>
      <c r="Q339" t="str">
        <v>DISPOSICION FINAL DE R. LIQUIDOS, EXPORTACION</v>
      </c>
      <c r="R339">
        <v>1</v>
      </c>
      <c r="S339">
        <v>-2318520.1834999998</v>
      </c>
      <c r="T339">
        <v>1</v>
      </c>
      <c r="U339" t="str">
        <v>APERTURADO POR EMPRESA</v>
      </c>
      <c r="V339" t="str">
        <v>EXPORTACION</v>
      </c>
    </row>
    <row r="340" spans="1:22" x14ac:dyDescent="0.3">
      <c r="A340" vm="1">
        <v>46081</v>
      </c>
      <c r="B340" t="str">
        <v>WORMS-RRHH</v>
      </c>
      <c r="C340" t="str">
        <v>PANZANELLA, EDUARDO JAVIER</v>
      </c>
      <c r="D340">
        <v>-2316608.0606999998</v>
      </c>
      <c r="E340" t="str">
        <v>PORTERIA</v>
      </c>
      <c r="F340">
        <v>1</v>
      </c>
      <c r="G340">
        <v>2316608.0607135901</v>
      </c>
      <c r="H340" t="str">
        <v>#RRHH</v>
      </c>
      <c r="I340" t="str">
        <v>PERSONAL</v>
      </c>
      <c r="J340" t="str">
        <v>OPEX</v>
      </c>
      <c r="K340">
        <v>0</v>
      </c>
      <c r="L340">
        <v>0</v>
      </c>
      <c r="M340">
        <v>0</v>
      </c>
      <c r="N340" t="str">
        <v>CC22</v>
      </c>
      <c r="O340" t="str">
        <v>gastos_rrhh</v>
      </c>
      <c r="P340">
        <v>7</v>
      </c>
      <c r="Q340" t="str">
        <v>BACHAS, COMPOST Y FERTILIZANTES, DISPOSICION FINAL DE R. LIQUIDOS, DISPOSICION FINAL DE R. SOLIDOS, EXPORTACION, NFU, REACTORES</v>
      </c>
      <c r="R340">
        <v>1</v>
      </c>
      <c r="S340">
        <v>-2316608.0606999998</v>
      </c>
      <c r="T340">
        <v>1</v>
      </c>
      <c r="U340" t="str">
        <v>APERTURADO POR EMPRESA</v>
      </c>
      <c r="V340" t="str">
        <v>BACHAS</v>
      </c>
    </row>
    <row r="341" spans="1:22" x14ac:dyDescent="0.3">
      <c r="A341" vm="1">
        <v>46081</v>
      </c>
      <c r="B341" t="str">
        <v>WORMS-RRHH</v>
      </c>
      <c r="C341" t="str">
        <v>PANZANELLA, EDUARDO JAVIER</v>
      </c>
      <c r="D341">
        <v>-2316608.0606999998</v>
      </c>
      <c r="E341" t="str">
        <v>PORTERIA</v>
      </c>
      <c r="F341">
        <v>1</v>
      </c>
      <c r="G341">
        <v>2316608.0607135901</v>
      </c>
      <c r="H341" t="str">
        <v>#RRHH</v>
      </c>
      <c r="I341" t="str">
        <v>PERSONAL</v>
      </c>
      <c r="J341" t="str">
        <v>OPEX</v>
      </c>
      <c r="K341">
        <v>0</v>
      </c>
      <c r="L341">
        <v>0</v>
      </c>
      <c r="M341">
        <v>0</v>
      </c>
      <c r="N341" t="str">
        <v>CC22</v>
      </c>
      <c r="O341" t="str">
        <v>gastos_rrhh</v>
      </c>
      <c r="P341">
        <v>7</v>
      </c>
      <c r="Q341" t="str">
        <v>BACHAS, COMPOST Y FERTILIZANTES, DISPOSICION FINAL DE R. LIQUIDOS, DISPOSICION FINAL DE R. SOLIDOS, EXPORTACION, NFU, REACTORES</v>
      </c>
      <c r="R341">
        <v>1</v>
      </c>
      <c r="S341">
        <v>-2316608.0606999998</v>
      </c>
      <c r="T341">
        <v>1</v>
      </c>
      <c r="U341" t="str">
        <v>APERTURADO POR EMPRESA</v>
      </c>
      <c r="V341" t="str">
        <v>COMPOST Y FERTILIZANTES</v>
      </c>
    </row>
    <row r="342" spans="1:22" x14ac:dyDescent="0.3">
      <c r="A342" vm="1">
        <v>46081</v>
      </c>
      <c r="B342" t="str">
        <v>WORMS-RRHH</v>
      </c>
      <c r="C342" t="str">
        <v>PANZANELLA, EDUARDO JAVIER</v>
      </c>
      <c r="D342">
        <v>-2316608.0606999998</v>
      </c>
      <c r="E342" t="str">
        <v>PORTERIA</v>
      </c>
      <c r="F342">
        <v>1</v>
      </c>
      <c r="G342">
        <v>2316608.0607135901</v>
      </c>
      <c r="H342" t="str">
        <v>#RRHH</v>
      </c>
      <c r="I342" t="str">
        <v>PERSONAL</v>
      </c>
      <c r="J342" t="str">
        <v>OPEX</v>
      </c>
      <c r="K342">
        <v>0</v>
      </c>
      <c r="L342">
        <v>0</v>
      </c>
      <c r="M342">
        <v>0</v>
      </c>
      <c r="N342" t="str">
        <v>CC22</v>
      </c>
      <c r="O342" t="str">
        <v>gastos_rrhh</v>
      </c>
      <c r="P342">
        <v>7</v>
      </c>
      <c r="Q342" t="str">
        <v>BACHAS, COMPOST Y FERTILIZANTES, DISPOSICION FINAL DE R. LIQUIDOS, DISPOSICION FINAL DE R. SOLIDOS, EXPORTACION, NFU, REACTORES</v>
      </c>
      <c r="R342">
        <v>1</v>
      </c>
      <c r="S342">
        <v>-2316608.0606999998</v>
      </c>
      <c r="T342">
        <v>1</v>
      </c>
      <c r="U342" t="str">
        <v>APERTURADO POR EMPRESA</v>
      </c>
      <c r="V342" t="str">
        <v>DISPOSICION FINAL DE R. LIQUIDOS</v>
      </c>
    </row>
    <row r="343" spans="1:22" x14ac:dyDescent="0.3">
      <c r="A343" vm="1">
        <v>46081</v>
      </c>
      <c r="B343" t="str">
        <v>WORMS-RRHH</v>
      </c>
      <c r="C343" t="str">
        <v>PANZANELLA, EDUARDO JAVIER</v>
      </c>
      <c r="D343">
        <v>-2316608.0606999998</v>
      </c>
      <c r="E343" t="str">
        <v>PORTERIA</v>
      </c>
      <c r="F343">
        <v>1</v>
      </c>
      <c r="G343">
        <v>2316608.0607135901</v>
      </c>
      <c r="H343" t="str">
        <v>#RRHH</v>
      </c>
      <c r="I343" t="str">
        <v>PERSONAL</v>
      </c>
      <c r="J343" t="str">
        <v>OPEX</v>
      </c>
      <c r="K343">
        <v>0</v>
      </c>
      <c r="L343">
        <v>0</v>
      </c>
      <c r="M343">
        <v>0</v>
      </c>
      <c r="N343" t="str">
        <v>CC22</v>
      </c>
      <c r="O343" t="str">
        <v>gastos_rrhh</v>
      </c>
      <c r="P343">
        <v>7</v>
      </c>
      <c r="Q343" t="str">
        <v>BACHAS, COMPOST Y FERTILIZANTES, DISPOSICION FINAL DE R. LIQUIDOS, DISPOSICION FINAL DE R. SOLIDOS, EXPORTACION, NFU, REACTORES</v>
      </c>
      <c r="R343">
        <v>1</v>
      </c>
      <c r="S343">
        <v>-2316608.0606999998</v>
      </c>
      <c r="T343">
        <v>1</v>
      </c>
      <c r="U343" t="str">
        <v>APERTURADO POR EMPRESA</v>
      </c>
      <c r="V343" t="str">
        <v>DISPOSICION FINAL DE R. SOLIDOS</v>
      </c>
    </row>
    <row r="344" spans="1:22" x14ac:dyDescent="0.3">
      <c r="A344" vm="1">
        <v>46081</v>
      </c>
      <c r="B344" t="str">
        <v>WORMS-RRHH</v>
      </c>
      <c r="C344" t="str">
        <v>PANZANELLA, EDUARDO JAVIER</v>
      </c>
      <c r="D344">
        <v>-2316608.0606999998</v>
      </c>
      <c r="E344" t="str">
        <v>PORTERIA</v>
      </c>
      <c r="F344">
        <v>1</v>
      </c>
      <c r="G344">
        <v>2316608.0607135901</v>
      </c>
      <c r="H344" t="str">
        <v>#RRHH</v>
      </c>
      <c r="I344" t="str">
        <v>PERSONAL</v>
      </c>
      <c r="J344" t="str">
        <v>OPEX</v>
      </c>
      <c r="K344">
        <v>0</v>
      </c>
      <c r="L344">
        <v>0</v>
      </c>
      <c r="M344">
        <v>0</v>
      </c>
      <c r="N344" t="str">
        <v>CC22</v>
      </c>
      <c r="O344" t="str">
        <v>gastos_rrhh</v>
      </c>
      <c r="P344">
        <v>7</v>
      </c>
      <c r="Q344" t="str">
        <v>BACHAS, COMPOST Y FERTILIZANTES, DISPOSICION FINAL DE R. LIQUIDOS, DISPOSICION FINAL DE R. SOLIDOS, EXPORTACION, NFU, REACTORES</v>
      </c>
      <c r="R344">
        <v>1</v>
      </c>
      <c r="S344">
        <v>-2316608.0606999998</v>
      </c>
      <c r="T344">
        <v>1</v>
      </c>
      <c r="U344" t="str">
        <v>APERTURADO POR EMPRESA</v>
      </c>
      <c r="V344" t="str">
        <v>EXPORTACION</v>
      </c>
    </row>
    <row r="345" spans="1:22" x14ac:dyDescent="0.3">
      <c r="A345" vm="1">
        <v>46081</v>
      </c>
      <c r="B345" t="str">
        <v>WORMS-RRHH</v>
      </c>
      <c r="C345" t="str">
        <v>PANZANELLA, EDUARDO JAVIER</v>
      </c>
      <c r="D345">
        <v>-2316608.0606999998</v>
      </c>
      <c r="E345" t="str">
        <v>PORTERIA</v>
      </c>
      <c r="F345">
        <v>1</v>
      </c>
      <c r="G345">
        <v>2316608.0607135901</v>
      </c>
      <c r="H345" t="str">
        <v>#RRHH</v>
      </c>
      <c r="I345" t="str">
        <v>PERSONAL</v>
      </c>
      <c r="J345" t="str">
        <v>OPEX</v>
      </c>
      <c r="K345">
        <v>0</v>
      </c>
      <c r="L345">
        <v>0</v>
      </c>
      <c r="M345">
        <v>0</v>
      </c>
      <c r="N345" t="str">
        <v>CC22</v>
      </c>
      <c r="O345" t="str">
        <v>gastos_rrhh</v>
      </c>
      <c r="P345">
        <v>7</v>
      </c>
      <c r="Q345" t="str">
        <v>BACHAS, COMPOST Y FERTILIZANTES, DISPOSICION FINAL DE R. LIQUIDOS, DISPOSICION FINAL DE R. SOLIDOS, EXPORTACION, NFU, REACTORES</v>
      </c>
      <c r="R345">
        <v>1</v>
      </c>
      <c r="S345">
        <v>-2316608.0606999998</v>
      </c>
      <c r="T345">
        <v>1</v>
      </c>
      <c r="U345" t="str">
        <v>APERTURADO POR EMPRESA</v>
      </c>
      <c r="V345" t="str">
        <v>NFU</v>
      </c>
    </row>
    <row r="346" spans="1:22" x14ac:dyDescent="0.3">
      <c r="A346" vm="1">
        <v>46081</v>
      </c>
      <c r="B346" t="str">
        <v>WORMS-RRHH</v>
      </c>
      <c r="C346" t="str">
        <v>PANZANELLA, EDUARDO JAVIER</v>
      </c>
      <c r="D346">
        <v>-2316608.0606999998</v>
      </c>
      <c r="E346" t="str">
        <v>PORTERIA</v>
      </c>
      <c r="F346">
        <v>1</v>
      </c>
      <c r="G346">
        <v>2316608.0607135901</v>
      </c>
      <c r="H346" t="str">
        <v>#RRHH</v>
      </c>
      <c r="I346" t="str">
        <v>PERSONAL</v>
      </c>
      <c r="J346" t="str">
        <v>OPEX</v>
      </c>
      <c r="K346">
        <v>0</v>
      </c>
      <c r="L346">
        <v>0</v>
      </c>
      <c r="M346">
        <v>0</v>
      </c>
      <c r="N346" t="str">
        <v>CC22</v>
      </c>
      <c r="O346" t="str">
        <v>gastos_rrhh</v>
      </c>
      <c r="P346">
        <v>7</v>
      </c>
      <c r="Q346" t="str">
        <v>BACHAS, COMPOST Y FERTILIZANTES, DISPOSICION FINAL DE R. LIQUIDOS, DISPOSICION FINAL DE R. SOLIDOS, EXPORTACION, NFU, REACTORES</v>
      </c>
      <c r="R346">
        <v>1</v>
      </c>
      <c r="S346">
        <v>-2316608.0606999998</v>
      </c>
      <c r="T346">
        <v>1</v>
      </c>
      <c r="U346" t="str">
        <v>APERTURADO POR EMPRESA</v>
      </c>
      <c r="V346" t="str">
        <v>REACTORES</v>
      </c>
    </row>
    <row r="347" spans="1:22" x14ac:dyDescent="0.3">
      <c r="A347" vm="1">
        <v>46081</v>
      </c>
      <c r="B347" t="str">
        <v>WORMS-RRHH</v>
      </c>
      <c r="C347" t="str">
        <v>NUÑEZ ALAN OSVALDO</v>
      </c>
      <c r="D347">
        <v>-2289443.1682000002</v>
      </c>
      <c r="E347" t="str">
        <v>PILETAS</v>
      </c>
      <c r="F347">
        <v>1</v>
      </c>
      <c r="G347">
        <v>2289443.1681935894</v>
      </c>
      <c r="H347" t="str">
        <v>#RRHH</v>
      </c>
      <c r="I347" t="str">
        <v>PERSONAL</v>
      </c>
      <c r="J347" t="str">
        <v>OPEX</v>
      </c>
      <c r="K347">
        <v>0</v>
      </c>
      <c r="L347">
        <v>0</v>
      </c>
      <c r="M347">
        <v>0</v>
      </c>
      <c r="N347" t="str">
        <v>CC4</v>
      </c>
      <c r="O347" t="str">
        <v>gastos_rrhh</v>
      </c>
      <c r="P347">
        <v>1</v>
      </c>
      <c r="Q347" t="str">
        <v>PILETAS</v>
      </c>
      <c r="R347">
        <v>1</v>
      </c>
      <c r="S347">
        <v>-2289443.1682000002</v>
      </c>
      <c r="T347">
        <v>1</v>
      </c>
      <c r="U347" t="str">
        <v>APERTURADO POR EMPRESA</v>
      </c>
      <c r="V347" t="str">
        <v>PILETAS</v>
      </c>
    </row>
    <row r="348" spans="1:22" x14ac:dyDescent="0.3">
      <c r="A348" vm="1">
        <v>46081</v>
      </c>
      <c r="B348" t="str">
        <v>WORMS-RRHH</v>
      </c>
      <c r="C348" t="str">
        <v>ACOSTA JORGE SEBASTIAN</v>
      </c>
      <c r="D348">
        <v>-2242802.4731999999</v>
      </c>
      <c r="E348" t="str">
        <v>BACHAS</v>
      </c>
      <c r="F348">
        <v>1</v>
      </c>
      <c r="G348">
        <v>2242802.4731535898</v>
      </c>
      <c r="H348" t="str">
        <v>#RRHH</v>
      </c>
      <c r="I348" t="str">
        <v>PERSONAL</v>
      </c>
      <c r="J348" t="str">
        <v>OPEX</v>
      </c>
      <c r="K348">
        <v>0</v>
      </c>
      <c r="L348">
        <v>0</v>
      </c>
      <c r="M348">
        <v>0</v>
      </c>
      <c r="N348" t="str">
        <v>CC6</v>
      </c>
      <c r="O348" t="str">
        <v>gastos_rrhh</v>
      </c>
      <c r="P348">
        <v>1</v>
      </c>
      <c r="Q348" t="str">
        <v>BACHAS</v>
      </c>
      <c r="R348">
        <v>1</v>
      </c>
      <c r="S348">
        <v>-2242802.4731999999</v>
      </c>
      <c r="T348">
        <v>1</v>
      </c>
      <c r="U348" t="str">
        <v>APERTURADO POR EMPRESA</v>
      </c>
      <c r="V348" t="str">
        <v>BACHAS</v>
      </c>
    </row>
    <row r="349" spans="1:22" x14ac:dyDescent="0.3">
      <c r="A349" vm="5">
        <v>46055</v>
      </c>
      <c r="B349" t="str">
        <v>Adhoc S.A.(W)</v>
      </c>
      <c r="C349" t="str">
        <v>FA-A 00003-00021368</v>
      </c>
      <c r="D349">
        <v>-2212671.46</v>
      </c>
      <c r="E349" t="str">
        <v>OC 0001-00003852: SERVICIOS
Sistema contable</v>
      </c>
      <c r="F349">
        <v>1</v>
      </c>
      <c r="G349">
        <v>1828654.1</v>
      </c>
      <c r="H349" t="str">
        <v xml:space="preserve">UN </v>
      </c>
      <c r="I349" t="str">
        <v>SERVICIOS</v>
      </c>
      <c r="J349" t="str">
        <v>OPEX</v>
      </c>
      <c r="K349" t="str">
        <v>FIJO</v>
      </c>
      <c r="L349" t="str">
        <v>INDIRECTO</v>
      </c>
      <c r="M349">
        <v>0</v>
      </c>
      <c r="N349" t="str">
        <v>CC1</v>
      </c>
      <c r="O349" t="str">
        <v>gastos_rrhh</v>
      </c>
      <c r="P349">
        <v>10</v>
      </c>
      <c r="Q349" t="str">
        <v>BACHAS, CEREAL &amp; POLVILLO, COMPOST &amp; FERTILIZANTES, DISPOSICIÓN FINAL RESIDUOS LIQUIDOS, DISPOSICIÓN FINAL RESIDUOS SOLIDOS, EXPORTACION, NFU, PILETAS, REACTORES, TIERRAS FILTRANTES</v>
      </c>
      <c r="R349">
        <v>1</v>
      </c>
      <c r="S349">
        <v>-2212671.46</v>
      </c>
      <c r="T349">
        <v>1</v>
      </c>
      <c r="U349" t="str">
        <v>APERTURADO POR EMPRESA</v>
      </c>
      <c r="V349" t="str">
        <v>BACHAS</v>
      </c>
    </row>
    <row r="350" spans="1:22" x14ac:dyDescent="0.3">
      <c r="A350" vm="5">
        <v>46055</v>
      </c>
      <c r="B350" t="str">
        <v>Adhoc S.A.(W)</v>
      </c>
      <c r="C350" t="str">
        <v>FA-A 00003-00021368</v>
      </c>
      <c r="D350">
        <v>-2212671.46</v>
      </c>
      <c r="E350" t="str">
        <v>OC 0001-00003852: SERVICIOS
Sistema contable</v>
      </c>
      <c r="F350">
        <v>1</v>
      </c>
      <c r="G350">
        <v>1828654.1</v>
      </c>
      <c r="H350" t="str">
        <v xml:space="preserve">UN </v>
      </c>
      <c r="I350" t="str">
        <v>SERVICIOS</v>
      </c>
      <c r="J350" t="str">
        <v>OPEX</v>
      </c>
      <c r="K350" t="str">
        <v>FIJO</v>
      </c>
      <c r="L350" t="str">
        <v>INDIRECTO</v>
      </c>
      <c r="M350">
        <v>0</v>
      </c>
      <c r="N350" t="str">
        <v>CC1</v>
      </c>
      <c r="O350" t="str">
        <v>gastos_rrhh</v>
      </c>
      <c r="P350">
        <v>10</v>
      </c>
      <c r="Q350" t="str">
        <v>BACHAS, CEREAL &amp; POLVILLO, COMPOST &amp; FERTILIZANTES, DISPOSICIÓN FINAL RESIDUOS LIQUIDOS, DISPOSICIÓN FINAL RESIDUOS SOLIDOS, EXPORTACION, NFU, PILETAS, REACTORES, TIERRAS FILTRANTES</v>
      </c>
      <c r="R350">
        <v>1</v>
      </c>
      <c r="S350">
        <v>-2212671.46</v>
      </c>
      <c r="T350">
        <v>1</v>
      </c>
      <c r="U350" t="str">
        <v>APERTURADO POR EMPRESA</v>
      </c>
      <c r="V350" t="str">
        <v>CEREAL &amp; POLVILLO</v>
      </c>
    </row>
    <row r="351" spans="1:22" x14ac:dyDescent="0.3">
      <c r="A351" vm="5">
        <v>46055</v>
      </c>
      <c r="B351" t="str">
        <v>Adhoc S.A.(W)</v>
      </c>
      <c r="C351" t="str">
        <v>FA-A 00003-00021368</v>
      </c>
      <c r="D351">
        <v>-2212671.46</v>
      </c>
      <c r="E351" t="str">
        <v>OC 0001-00003852: SERVICIOS
Sistema contable</v>
      </c>
      <c r="F351">
        <v>1</v>
      </c>
      <c r="G351">
        <v>1828654.1</v>
      </c>
      <c r="H351" t="str">
        <v xml:space="preserve">UN </v>
      </c>
      <c r="I351" t="str">
        <v>SERVICIOS</v>
      </c>
      <c r="J351" t="str">
        <v>OPEX</v>
      </c>
      <c r="K351" t="str">
        <v>FIJO</v>
      </c>
      <c r="L351" t="str">
        <v>INDIRECTO</v>
      </c>
      <c r="M351">
        <v>0</v>
      </c>
      <c r="N351" t="str">
        <v>CC1</v>
      </c>
      <c r="O351" t="str">
        <v>gastos_rrhh</v>
      </c>
      <c r="P351">
        <v>10</v>
      </c>
      <c r="Q351" t="str">
        <v>BACHAS, CEREAL &amp; POLVILLO, COMPOST &amp; FERTILIZANTES, DISPOSICIÓN FINAL RESIDUOS LIQUIDOS, DISPOSICIÓN FINAL RESIDUOS SOLIDOS, EXPORTACION, NFU, PILETAS, REACTORES, TIERRAS FILTRANTES</v>
      </c>
      <c r="R351">
        <v>1</v>
      </c>
      <c r="S351">
        <v>-2212671.46</v>
      </c>
      <c r="T351">
        <v>1</v>
      </c>
      <c r="U351" t="str">
        <v>APERTURADO POR EMPRESA</v>
      </c>
      <c r="V351" t="str">
        <v>COMPOST &amp; FERTILIZANTES</v>
      </c>
    </row>
    <row r="352" spans="1:22" x14ac:dyDescent="0.3">
      <c r="A352" vm="5">
        <v>46055</v>
      </c>
      <c r="B352" t="str">
        <v>Adhoc S.A.(W)</v>
      </c>
      <c r="C352" t="str">
        <v>FA-A 00003-00021368</v>
      </c>
      <c r="D352">
        <v>-2212671.46</v>
      </c>
      <c r="E352" t="str">
        <v>OC 0001-00003852: SERVICIOS
Sistema contable</v>
      </c>
      <c r="F352">
        <v>1</v>
      </c>
      <c r="G352">
        <v>1828654.1</v>
      </c>
      <c r="H352" t="str">
        <v xml:space="preserve">UN </v>
      </c>
      <c r="I352" t="str">
        <v>SERVICIOS</v>
      </c>
      <c r="J352" t="str">
        <v>OPEX</v>
      </c>
      <c r="K352" t="str">
        <v>FIJO</v>
      </c>
      <c r="L352" t="str">
        <v>INDIRECTO</v>
      </c>
      <c r="M352">
        <v>0</v>
      </c>
      <c r="N352" t="str">
        <v>CC1</v>
      </c>
      <c r="O352" t="str">
        <v>gastos_rrhh</v>
      </c>
      <c r="P352">
        <v>10</v>
      </c>
      <c r="Q352" t="str">
        <v>BACHAS, CEREAL &amp; POLVILLO, COMPOST &amp; FERTILIZANTES, DISPOSICIÓN FINAL RESIDUOS LIQUIDOS, DISPOSICIÓN FINAL RESIDUOS SOLIDOS, EXPORTACION, NFU, PILETAS, REACTORES, TIERRAS FILTRANTES</v>
      </c>
      <c r="R352">
        <v>1</v>
      </c>
      <c r="S352">
        <v>-2212671.46</v>
      </c>
      <c r="T352">
        <v>1</v>
      </c>
      <c r="U352" t="str">
        <v>APERTURADO POR EMPRESA</v>
      </c>
      <c r="V352" t="str">
        <v>DISPOSICIÓN FINAL RESIDUOS LIQUIDOS</v>
      </c>
    </row>
    <row r="353" spans="1:22" x14ac:dyDescent="0.3">
      <c r="A353" vm="5">
        <v>46055</v>
      </c>
      <c r="B353" t="str">
        <v>Adhoc S.A.(W)</v>
      </c>
      <c r="C353" t="str">
        <v>FA-A 00003-00021368</v>
      </c>
      <c r="D353">
        <v>-2212671.46</v>
      </c>
      <c r="E353" t="str">
        <v>OC 0001-00003852: SERVICIOS
Sistema contable</v>
      </c>
      <c r="F353">
        <v>1</v>
      </c>
      <c r="G353">
        <v>1828654.1</v>
      </c>
      <c r="H353" t="str">
        <v xml:space="preserve">UN </v>
      </c>
      <c r="I353" t="str">
        <v>SERVICIOS</v>
      </c>
      <c r="J353" t="str">
        <v>OPEX</v>
      </c>
      <c r="K353" t="str">
        <v>FIJO</v>
      </c>
      <c r="L353" t="str">
        <v>INDIRECTO</v>
      </c>
      <c r="M353">
        <v>0</v>
      </c>
      <c r="N353" t="str">
        <v>CC1</v>
      </c>
      <c r="O353" t="str">
        <v>gastos_rrhh</v>
      </c>
      <c r="P353">
        <v>10</v>
      </c>
      <c r="Q353" t="str">
        <v>BACHAS, CEREAL &amp; POLVILLO, COMPOST &amp; FERTILIZANTES, DISPOSICIÓN FINAL RESIDUOS LIQUIDOS, DISPOSICIÓN FINAL RESIDUOS SOLIDOS, EXPORTACION, NFU, PILETAS, REACTORES, TIERRAS FILTRANTES</v>
      </c>
      <c r="R353">
        <v>1</v>
      </c>
      <c r="S353">
        <v>-2212671.46</v>
      </c>
      <c r="T353">
        <v>1</v>
      </c>
      <c r="U353" t="str">
        <v>APERTURADO POR EMPRESA</v>
      </c>
      <c r="V353" t="str">
        <v>DISPOSICIÓN FINAL RESIDUOS SOLIDOS</v>
      </c>
    </row>
    <row r="354" spans="1:22" x14ac:dyDescent="0.3">
      <c r="A354" vm="5">
        <v>46055</v>
      </c>
      <c r="B354" t="str">
        <v>Adhoc S.A.(W)</v>
      </c>
      <c r="C354" t="str">
        <v>FA-A 00003-00021368</v>
      </c>
      <c r="D354">
        <v>-2212671.46</v>
      </c>
      <c r="E354" t="str">
        <v>OC 0001-00003852: SERVICIOS
Sistema contable</v>
      </c>
      <c r="F354">
        <v>1</v>
      </c>
      <c r="G354">
        <v>1828654.1</v>
      </c>
      <c r="H354" t="str">
        <v xml:space="preserve">UN </v>
      </c>
      <c r="I354" t="str">
        <v>SERVICIOS</v>
      </c>
      <c r="J354" t="str">
        <v>OPEX</v>
      </c>
      <c r="K354" t="str">
        <v>FIJO</v>
      </c>
      <c r="L354" t="str">
        <v>INDIRECTO</v>
      </c>
      <c r="M354">
        <v>0</v>
      </c>
      <c r="N354" t="str">
        <v>CC1</v>
      </c>
      <c r="O354" t="str">
        <v>gastos_rrhh</v>
      </c>
      <c r="P354">
        <v>10</v>
      </c>
      <c r="Q354" t="str">
        <v>BACHAS, CEREAL &amp; POLVILLO, COMPOST &amp; FERTILIZANTES, DISPOSICIÓN FINAL RESIDUOS LIQUIDOS, DISPOSICIÓN FINAL RESIDUOS SOLIDOS, EXPORTACION, NFU, PILETAS, REACTORES, TIERRAS FILTRANTES</v>
      </c>
      <c r="R354">
        <v>1</v>
      </c>
      <c r="S354">
        <v>-2212671.46</v>
      </c>
      <c r="T354">
        <v>1</v>
      </c>
      <c r="U354" t="str">
        <v>APERTURADO POR EMPRESA</v>
      </c>
      <c r="V354" t="str">
        <v>EXPORTACION</v>
      </c>
    </row>
    <row r="355" spans="1:22" x14ac:dyDescent="0.3">
      <c r="A355" vm="5">
        <v>46055</v>
      </c>
      <c r="B355" t="str">
        <v>Adhoc S.A.(W)</v>
      </c>
      <c r="C355" t="str">
        <v>FA-A 00003-00021368</v>
      </c>
      <c r="D355">
        <v>-2212671.46</v>
      </c>
      <c r="E355" t="str">
        <v>OC 0001-00003852: SERVICIOS
Sistema contable</v>
      </c>
      <c r="F355">
        <v>1</v>
      </c>
      <c r="G355">
        <v>1828654.1</v>
      </c>
      <c r="H355" t="str">
        <v xml:space="preserve">UN </v>
      </c>
      <c r="I355" t="str">
        <v>SERVICIOS</v>
      </c>
      <c r="J355" t="str">
        <v>OPEX</v>
      </c>
      <c r="K355" t="str">
        <v>FIJO</v>
      </c>
      <c r="L355" t="str">
        <v>INDIRECTO</v>
      </c>
      <c r="M355">
        <v>0</v>
      </c>
      <c r="N355" t="str">
        <v>CC1</v>
      </c>
      <c r="O355" t="str">
        <v>gastos_rrhh</v>
      </c>
      <c r="P355">
        <v>10</v>
      </c>
      <c r="Q355" t="str">
        <v>BACHAS, CEREAL &amp; POLVILLO, COMPOST &amp; FERTILIZANTES, DISPOSICIÓN FINAL RESIDUOS LIQUIDOS, DISPOSICIÓN FINAL RESIDUOS SOLIDOS, EXPORTACION, NFU, PILETAS, REACTORES, TIERRAS FILTRANTES</v>
      </c>
      <c r="R355">
        <v>1</v>
      </c>
      <c r="S355">
        <v>-2212671.46</v>
      </c>
      <c r="T355">
        <v>1</v>
      </c>
      <c r="U355" t="str">
        <v>APERTURADO POR EMPRESA</v>
      </c>
      <c r="V355" t="str">
        <v>NFU</v>
      </c>
    </row>
    <row r="356" spans="1:22" x14ac:dyDescent="0.3">
      <c r="A356" vm="5">
        <v>46055</v>
      </c>
      <c r="B356" t="str">
        <v>Adhoc S.A.(W)</v>
      </c>
      <c r="C356" t="str">
        <v>FA-A 00003-00021368</v>
      </c>
      <c r="D356">
        <v>-2212671.46</v>
      </c>
      <c r="E356" t="str">
        <v>OC 0001-00003852: SERVICIOS
Sistema contable</v>
      </c>
      <c r="F356">
        <v>1</v>
      </c>
      <c r="G356">
        <v>1828654.1</v>
      </c>
      <c r="H356" t="str">
        <v xml:space="preserve">UN </v>
      </c>
      <c r="I356" t="str">
        <v>SERVICIOS</v>
      </c>
      <c r="J356" t="str">
        <v>OPEX</v>
      </c>
      <c r="K356" t="str">
        <v>FIJO</v>
      </c>
      <c r="L356" t="str">
        <v>INDIRECTO</v>
      </c>
      <c r="M356">
        <v>0</v>
      </c>
      <c r="N356" t="str">
        <v>CC1</v>
      </c>
      <c r="O356" t="str">
        <v>gastos_rrhh</v>
      </c>
      <c r="P356">
        <v>10</v>
      </c>
      <c r="Q356" t="str">
        <v>BACHAS, CEREAL &amp; POLVILLO, COMPOST &amp; FERTILIZANTES, DISPOSICIÓN FINAL RESIDUOS LIQUIDOS, DISPOSICIÓN FINAL RESIDUOS SOLIDOS, EXPORTACION, NFU, PILETAS, REACTORES, TIERRAS FILTRANTES</v>
      </c>
      <c r="R356">
        <v>1</v>
      </c>
      <c r="S356">
        <v>-2212671.46</v>
      </c>
      <c r="T356">
        <v>1</v>
      </c>
      <c r="U356" t="str">
        <v>APERTURADO POR EMPRESA</v>
      </c>
      <c r="V356" t="str">
        <v>PILETAS</v>
      </c>
    </row>
    <row r="357" spans="1:22" x14ac:dyDescent="0.3">
      <c r="A357" vm="5">
        <v>46055</v>
      </c>
      <c r="B357" t="str">
        <v>Adhoc S.A.(W)</v>
      </c>
      <c r="C357" t="str">
        <v>FA-A 00003-00021368</v>
      </c>
      <c r="D357">
        <v>-2212671.46</v>
      </c>
      <c r="E357" t="str">
        <v>OC 0001-00003852: SERVICIOS
Sistema contable</v>
      </c>
      <c r="F357">
        <v>1</v>
      </c>
      <c r="G357">
        <v>1828654.1</v>
      </c>
      <c r="H357" t="str">
        <v xml:space="preserve">UN </v>
      </c>
      <c r="I357" t="str">
        <v>SERVICIOS</v>
      </c>
      <c r="J357" t="str">
        <v>OPEX</v>
      </c>
      <c r="K357" t="str">
        <v>FIJO</v>
      </c>
      <c r="L357" t="str">
        <v>INDIRECTO</v>
      </c>
      <c r="M357">
        <v>0</v>
      </c>
      <c r="N357" t="str">
        <v>CC1</v>
      </c>
      <c r="O357" t="str">
        <v>gastos_rrhh</v>
      </c>
      <c r="P357">
        <v>10</v>
      </c>
      <c r="Q357" t="str">
        <v>BACHAS, CEREAL &amp; POLVILLO, COMPOST &amp; FERTILIZANTES, DISPOSICIÓN FINAL RESIDUOS LIQUIDOS, DISPOSICIÓN FINAL RESIDUOS SOLIDOS, EXPORTACION, NFU, PILETAS, REACTORES, TIERRAS FILTRANTES</v>
      </c>
      <c r="R357">
        <v>1</v>
      </c>
      <c r="S357">
        <v>-2212671.46</v>
      </c>
      <c r="T357">
        <v>1</v>
      </c>
      <c r="U357" t="str">
        <v>APERTURADO POR EMPRESA</v>
      </c>
      <c r="V357" t="str">
        <v>REACTORES</v>
      </c>
    </row>
    <row r="358" spans="1:22" x14ac:dyDescent="0.3">
      <c r="A358" vm="5">
        <v>46055</v>
      </c>
      <c r="B358" t="str">
        <v>Adhoc S.A.(W)</v>
      </c>
      <c r="C358" t="str">
        <v>FA-A 00003-00021368</v>
      </c>
      <c r="D358">
        <v>-2212671.46</v>
      </c>
      <c r="E358" t="str">
        <v>OC 0001-00003852: SERVICIOS
Sistema contable</v>
      </c>
      <c r="F358">
        <v>1</v>
      </c>
      <c r="G358">
        <v>1828654.1</v>
      </c>
      <c r="H358" t="str">
        <v xml:space="preserve">UN </v>
      </c>
      <c r="I358" t="str">
        <v>SERVICIOS</v>
      </c>
      <c r="J358" t="str">
        <v>OPEX</v>
      </c>
      <c r="K358" t="str">
        <v>FIJO</v>
      </c>
      <c r="L358" t="str">
        <v>INDIRECTO</v>
      </c>
      <c r="M358">
        <v>0</v>
      </c>
      <c r="N358" t="str">
        <v>CC1</v>
      </c>
      <c r="O358" t="str">
        <v>gastos_rrhh</v>
      </c>
      <c r="P358">
        <v>10</v>
      </c>
      <c r="Q358" t="str">
        <v>BACHAS, CEREAL &amp; POLVILLO, COMPOST &amp; FERTILIZANTES, DISPOSICIÓN FINAL RESIDUOS LIQUIDOS, DISPOSICIÓN FINAL RESIDUOS SOLIDOS, EXPORTACION, NFU, PILETAS, REACTORES, TIERRAS FILTRANTES</v>
      </c>
      <c r="R358">
        <v>1</v>
      </c>
      <c r="S358">
        <v>-2212671.46</v>
      </c>
      <c r="T358">
        <v>1</v>
      </c>
      <c r="U358" t="str">
        <v>APERTURADO POR EMPRESA</v>
      </c>
      <c r="V358" t="str">
        <v>TIERRAS FILTRANTES</v>
      </c>
    </row>
    <row r="359" spans="1:22" x14ac:dyDescent="0.3">
      <c r="A359" vm="1">
        <v>46081</v>
      </c>
      <c r="B359" t="str">
        <v>WORMS-RRHH</v>
      </c>
      <c r="C359" t="str">
        <v>RODRIGUEZ, HORACIO</v>
      </c>
      <c r="D359">
        <v>-2197552.3445000001</v>
      </c>
      <c r="E359" t="str">
        <v>TALLER MECANICO</v>
      </c>
      <c r="F359">
        <v>1</v>
      </c>
      <c r="G359">
        <v>2197552.3445335897</v>
      </c>
      <c r="H359" t="str">
        <v>#RRHH</v>
      </c>
      <c r="I359" t="str">
        <v>PERSONAL</v>
      </c>
      <c r="J359" t="str">
        <v>OPEX</v>
      </c>
      <c r="K359">
        <v>0</v>
      </c>
      <c r="L359">
        <v>0</v>
      </c>
      <c r="M359">
        <v>0</v>
      </c>
      <c r="N359" t="str">
        <v>CC23</v>
      </c>
      <c r="O359" t="str">
        <v>gastos_rrhh</v>
      </c>
      <c r="P359">
        <v>10</v>
      </c>
      <c r="Q359" t="str">
        <v>BACHAS, CEREAL Y POLVILLO, COMPOST Y FERTILIZANTES, DISPOSICION FINAL DE R. LIQUIDOS, DISPOSICION FINAL DE R. SOLIDOS, EXPORTACION, NFU, PILETAS, REACTORES, TIERRAS FILTRANTES</v>
      </c>
      <c r="R359">
        <v>1</v>
      </c>
      <c r="S359">
        <v>-2197552.3445000001</v>
      </c>
      <c r="T359">
        <v>1</v>
      </c>
      <c r="U359" t="str">
        <v>APERTURADO POR EMPRESA</v>
      </c>
      <c r="V359" t="str">
        <v>BACHAS</v>
      </c>
    </row>
    <row r="360" spans="1:22" x14ac:dyDescent="0.3">
      <c r="A360" vm="1">
        <v>46081</v>
      </c>
      <c r="B360" t="str">
        <v>WORMS-RRHH</v>
      </c>
      <c r="C360" t="str">
        <v>RODRIGUEZ, HORACIO</v>
      </c>
      <c r="D360">
        <v>-2197552.3445000001</v>
      </c>
      <c r="E360" t="str">
        <v>TALLER MECANICO</v>
      </c>
      <c r="F360">
        <v>1</v>
      </c>
      <c r="G360">
        <v>2197552.3445335897</v>
      </c>
      <c r="H360" t="str">
        <v>#RRHH</v>
      </c>
      <c r="I360" t="str">
        <v>PERSONAL</v>
      </c>
      <c r="J360" t="str">
        <v>OPEX</v>
      </c>
      <c r="K360">
        <v>0</v>
      </c>
      <c r="L360">
        <v>0</v>
      </c>
      <c r="M360">
        <v>0</v>
      </c>
      <c r="N360" t="str">
        <v>CC23</v>
      </c>
      <c r="O360" t="str">
        <v>gastos_rrhh</v>
      </c>
      <c r="P360">
        <v>10</v>
      </c>
      <c r="Q360" t="str">
        <v>BACHAS, CEREAL Y POLVILLO, COMPOST Y FERTILIZANTES, DISPOSICION FINAL DE R. LIQUIDOS, DISPOSICION FINAL DE R. SOLIDOS, EXPORTACION, NFU, PILETAS, REACTORES, TIERRAS FILTRANTES</v>
      </c>
      <c r="R360">
        <v>1</v>
      </c>
      <c r="S360">
        <v>-2197552.3445000001</v>
      </c>
      <c r="T360">
        <v>1</v>
      </c>
      <c r="U360" t="str">
        <v>APERTURADO POR EMPRESA</v>
      </c>
      <c r="V360" t="str">
        <v>CEREAL Y POLVILLO</v>
      </c>
    </row>
    <row r="361" spans="1:22" x14ac:dyDescent="0.3">
      <c r="A361" vm="1">
        <v>46081</v>
      </c>
      <c r="B361" t="str">
        <v>WORMS-RRHH</v>
      </c>
      <c r="C361" t="str">
        <v>RODRIGUEZ, HORACIO</v>
      </c>
      <c r="D361">
        <v>-2197552.3445000001</v>
      </c>
      <c r="E361" t="str">
        <v>TALLER MECANICO</v>
      </c>
      <c r="F361">
        <v>1</v>
      </c>
      <c r="G361">
        <v>2197552.3445335897</v>
      </c>
      <c r="H361" t="str">
        <v>#RRHH</v>
      </c>
      <c r="I361" t="str">
        <v>PERSONAL</v>
      </c>
      <c r="J361" t="str">
        <v>OPEX</v>
      </c>
      <c r="K361">
        <v>0</v>
      </c>
      <c r="L361">
        <v>0</v>
      </c>
      <c r="M361">
        <v>0</v>
      </c>
      <c r="N361" t="str">
        <v>CC23</v>
      </c>
      <c r="O361" t="str">
        <v>gastos_rrhh</v>
      </c>
      <c r="P361">
        <v>10</v>
      </c>
      <c r="Q361" t="str">
        <v>BACHAS, CEREAL Y POLVILLO, COMPOST Y FERTILIZANTES, DISPOSICION FINAL DE R. LIQUIDOS, DISPOSICION FINAL DE R. SOLIDOS, EXPORTACION, NFU, PILETAS, REACTORES, TIERRAS FILTRANTES</v>
      </c>
      <c r="R361">
        <v>1</v>
      </c>
      <c r="S361">
        <v>-2197552.3445000001</v>
      </c>
      <c r="T361">
        <v>1</v>
      </c>
      <c r="U361" t="str">
        <v>APERTURADO POR EMPRESA</v>
      </c>
      <c r="V361" t="str">
        <v>COMPOST Y FERTILIZANTES</v>
      </c>
    </row>
    <row r="362" spans="1:22" x14ac:dyDescent="0.3">
      <c r="A362" vm="1">
        <v>46081</v>
      </c>
      <c r="B362" t="str">
        <v>WORMS-RRHH</v>
      </c>
      <c r="C362" t="str">
        <v>RODRIGUEZ, HORACIO</v>
      </c>
      <c r="D362">
        <v>-2197552.3445000001</v>
      </c>
      <c r="E362" t="str">
        <v>TALLER MECANICO</v>
      </c>
      <c r="F362">
        <v>1</v>
      </c>
      <c r="G362">
        <v>2197552.3445335897</v>
      </c>
      <c r="H362" t="str">
        <v>#RRHH</v>
      </c>
      <c r="I362" t="str">
        <v>PERSONAL</v>
      </c>
      <c r="J362" t="str">
        <v>OPEX</v>
      </c>
      <c r="K362">
        <v>0</v>
      </c>
      <c r="L362">
        <v>0</v>
      </c>
      <c r="M362">
        <v>0</v>
      </c>
      <c r="N362" t="str">
        <v>CC23</v>
      </c>
      <c r="O362" t="str">
        <v>gastos_rrhh</v>
      </c>
      <c r="P362">
        <v>10</v>
      </c>
      <c r="Q362" t="str">
        <v>BACHAS, CEREAL Y POLVILLO, COMPOST Y FERTILIZANTES, DISPOSICION FINAL DE R. LIQUIDOS, DISPOSICION FINAL DE R. SOLIDOS, EXPORTACION, NFU, PILETAS, REACTORES, TIERRAS FILTRANTES</v>
      </c>
      <c r="R362">
        <v>1</v>
      </c>
      <c r="S362">
        <v>-2197552.3445000001</v>
      </c>
      <c r="T362">
        <v>1</v>
      </c>
      <c r="U362" t="str">
        <v>APERTURADO POR EMPRESA</v>
      </c>
      <c r="V362" t="str">
        <v>DISPOSICION FINAL DE R. LIQUIDOS</v>
      </c>
    </row>
    <row r="363" spans="1:22" x14ac:dyDescent="0.3">
      <c r="A363" vm="1">
        <v>46081</v>
      </c>
      <c r="B363" t="str">
        <v>WORMS-RRHH</v>
      </c>
      <c r="C363" t="str">
        <v>RODRIGUEZ, HORACIO</v>
      </c>
      <c r="D363">
        <v>-2197552.3445000001</v>
      </c>
      <c r="E363" t="str">
        <v>TALLER MECANICO</v>
      </c>
      <c r="F363">
        <v>1</v>
      </c>
      <c r="G363">
        <v>2197552.3445335897</v>
      </c>
      <c r="H363" t="str">
        <v>#RRHH</v>
      </c>
      <c r="I363" t="str">
        <v>PERSONAL</v>
      </c>
      <c r="J363" t="str">
        <v>OPEX</v>
      </c>
      <c r="K363">
        <v>0</v>
      </c>
      <c r="L363">
        <v>0</v>
      </c>
      <c r="M363">
        <v>0</v>
      </c>
      <c r="N363" t="str">
        <v>CC23</v>
      </c>
      <c r="O363" t="str">
        <v>gastos_rrhh</v>
      </c>
      <c r="P363">
        <v>10</v>
      </c>
      <c r="Q363" t="str">
        <v>BACHAS, CEREAL Y POLVILLO, COMPOST Y FERTILIZANTES, DISPOSICION FINAL DE R. LIQUIDOS, DISPOSICION FINAL DE R. SOLIDOS, EXPORTACION, NFU, PILETAS, REACTORES, TIERRAS FILTRANTES</v>
      </c>
      <c r="R363">
        <v>1</v>
      </c>
      <c r="S363">
        <v>-2197552.3445000001</v>
      </c>
      <c r="T363">
        <v>1</v>
      </c>
      <c r="U363" t="str">
        <v>APERTURADO POR EMPRESA</v>
      </c>
      <c r="V363" t="str">
        <v>DISPOSICION FINAL DE R. SOLIDOS</v>
      </c>
    </row>
    <row r="364" spans="1:22" x14ac:dyDescent="0.3">
      <c r="A364" vm="1">
        <v>46081</v>
      </c>
      <c r="B364" t="str">
        <v>WORMS-RRHH</v>
      </c>
      <c r="C364" t="str">
        <v>RODRIGUEZ, HORACIO</v>
      </c>
      <c r="D364">
        <v>-2197552.3445000001</v>
      </c>
      <c r="E364" t="str">
        <v>TALLER MECANICO</v>
      </c>
      <c r="F364">
        <v>1</v>
      </c>
      <c r="G364">
        <v>2197552.3445335897</v>
      </c>
      <c r="H364" t="str">
        <v>#RRHH</v>
      </c>
      <c r="I364" t="str">
        <v>PERSONAL</v>
      </c>
      <c r="J364" t="str">
        <v>OPEX</v>
      </c>
      <c r="K364">
        <v>0</v>
      </c>
      <c r="L364">
        <v>0</v>
      </c>
      <c r="M364">
        <v>0</v>
      </c>
      <c r="N364" t="str">
        <v>CC23</v>
      </c>
      <c r="O364" t="str">
        <v>gastos_rrhh</v>
      </c>
      <c r="P364">
        <v>10</v>
      </c>
      <c r="Q364" t="str">
        <v>BACHAS, CEREAL Y POLVILLO, COMPOST Y FERTILIZANTES, DISPOSICION FINAL DE R. LIQUIDOS, DISPOSICION FINAL DE R. SOLIDOS, EXPORTACION, NFU, PILETAS, REACTORES, TIERRAS FILTRANTES</v>
      </c>
      <c r="R364">
        <v>1</v>
      </c>
      <c r="S364">
        <v>-2197552.3445000001</v>
      </c>
      <c r="T364">
        <v>1</v>
      </c>
      <c r="U364" t="str">
        <v>APERTURADO POR EMPRESA</v>
      </c>
      <c r="V364" t="str">
        <v>EXPORTACION</v>
      </c>
    </row>
    <row r="365" spans="1:22" x14ac:dyDescent="0.3">
      <c r="A365" vm="1">
        <v>46081</v>
      </c>
      <c r="B365" t="str">
        <v>WORMS-RRHH</v>
      </c>
      <c r="C365" t="str">
        <v>RODRIGUEZ, HORACIO</v>
      </c>
      <c r="D365">
        <v>-2197552.3445000001</v>
      </c>
      <c r="E365" t="str">
        <v>TALLER MECANICO</v>
      </c>
      <c r="F365">
        <v>1</v>
      </c>
      <c r="G365">
        <v>2197552.3445335897</v>
      </c>
      <c r="H365" t="str">
        <v>#RRHH</v>
      </c>
      <c r="I365" t="str">
        <v>PERSONAL</v>
      </c>
      <c r="J365" t="str">
        <v>OPEX</v>
      </c>
      <c r="K365">
        <v>0</v>
      </c>
      <c r="L365">
        <v>0</v>
      </c>
      <c r="M365">
        <v>0</v>
      </c>
      <c r="N365" t="str">
        <v>CC23</v>
      </c>
      <c r="O365" t="str">
        <v>gastos_rrhh</v>
      </c>
      <c r="P365">
        <v>10</v>
      </c>
      <c r="Q365" t="str">
        <v>BACHAS, CEREAL Y POLVILLO, COMPOST Y FERTILIZANTES, DISPOSICION FINAL DE R. LIQUIDOS, DISPOSICION FINAL DE R. SOLIDOS, EXPORTACION, NFU, PILETAS, REACTORES, TIERRAS FILTRANTES</v>
      </c>
      <c r="R365">
        <v>1</v>
      </c>
      <c r="S365">
        <v>-2197552.3445000001</v>
      </c>
      <c r="T365">
        <v>1</v>
      </c>
      <c r="U365" t="str">
        <v>APERTURADO POR EMPRESA</v>
      </c>
      <c r="V365" t="str">
        <v>NFU</v>
      </c>
    </row>
    <row r="366" spans="1:22" x14ac:dyDescent="0.3">
      <c r="A366" vm="1">
        <v>46081</v>
      </c>
      <c r="B366" t="str">
        <v>WORMS-RRHH</v>
      </c>
      <c r="C366" t="str">
        <v>RODRIGUEZ, HORACIO</v>
      </c>
      <c r="D366">
        <v>-2197552.3445000001</v>
      </c>
      <c r="E366" t="str">
        <v>TALLER MECANICO</v>
      </c>
      <c r="F366">
        <v>1</v>
      </c>
      <c r="G366">
        <v>2197552.3445335897</v>
      </c>
      <c r="H366" t="str">
        <v>#RRHH</v>
      </c>
      <c r="I366" t="str">
        <v>PERSONAL</v>
      </c>
      <c r="J366" t="str">
        <v>OPEX</v>
      </c>
      <c r="K366">
        <v>0</v>
      </c>
      <c r="L366">
        <v>0</v>
      </c>
      <c r="M366">
        <v>0</v>
      </c>
      <c r="N366" t="str">
        <v>CC23</v>
      </c>
      <c r="O366" t="str">
        <v>gastos_rrhh</v>
      </c>
      <c r="P366">
        <v>10</v>
      </c>
      <c r="Q366" t="str">
        <v>BACHAS, CEREAL Y POLVILLO, COMPOST Y FERTILIZANTES, DISPOSICION FINAL DE R. LIQUIDOS, DISPOSICION FINAL DE R. SOLIDOS, EXPORTACION, NFU, PILETAS, REACTORES, TIERRAS FILTRANTES</v>
      </c>
      <c r="R366">
        <v>1</v>
      </c>
      <c r="S366">
        <v>-2197552.3445000001</v>
      </c>
      <c r="T366">
        <v>1</v>
      </c>
      <c r="U366" t="str">
        <v>APERTURADO POR EMPRESA</v>
      </c>
      <c r="V366" t="str">
        <v>PILETAS</v>
      </c>
    </row>
    <row r="367" spans="1:22" x14ac:dyDescent="0.3">
      <c r="A367" vm="1">
        <v>46081</v>
      </c>
      <c r="B367" t="str">
        <v>WORMS-RRHH</v>
      </c>
      <c r="C367" t="str">
        <v>RODRIGUEZ, HORACIO</v>
      </c>
      <c r="D367">
        <v>-2197552.3445000001</v>
      </c>
      <c r="E367" t="str">
        <v>TALLER MECANICO</v>
      </c>
      <c r="F367">
        <v>1</v>
      </c>
      <c r="G367">
        <v>2197552.3445335897</v>
      </c>
      <c r="H367" t="str">
        <v>#RRHH</v>
      </c>
      <c r="I367" t="str">
        <v>PERSONAL</v>
      </c>
      <c r="J367" t="str">
        <v>OPEX</v>
      </c>
      <c r="K367">
        <v>0</v>
      </c>
      <c r="L367">
        <v>0</v>
      </c>
      <c r="M367">
        <v>0</v>
      </c>
      <c r="N367" t="str">
        <v>CC23</v>
      </c>
      <c r="O367" t="str">
        <v>gastos_rrhh</v>
      </c>
      <c r="P367">
        <v>10</v>
      </c>
      <c r="Q367" t="str">
        <v>BACHAS, CEREAL Y POLVILLO, COMPOST Y FERTILIZANTES, DISPOSICION FINAL DE R. LIQUIDOS, DISPOSICION FINAL DE R. SOLIDOS, EXPORTACION, NFU, PILETAS, REACTORES, TIERRAS FILTRANTES</v>
      </c>
      <c r="R367">
        <v>1</v>
      </c>
      <c r="S367">
        <v>-2197552.3445000001</v>
      </c>
      <c r="T367">
        <v>1</v>
      </c>
      <c r="U367" t="str">
        <v>APERTURADO POR EMPRESA</v>
      </c>
      <c r="V367" t="str">
        <v>REACTORES</v>
      </c>
    </row>
    <row r="368" spans="1:22" x14ac:dyDescent="0.3">
      <c r="A368" vm="1">
        <v>46081</v>
      </c>
      <c r="B368" t="str">
        <v>WORMS-RRHH</v>
      </c>
      <c r="C368" t="str">
        <v>RODRIGUEZ, HORACIO</v>
      </c>
      <c r="D368">
        <v>-2197552.3445000001</v>
      </c>
      <c r="E368" t="str">
        <v>TALLER MECANICO</v>
      </c>
      <c r="F368">
        <v>1</v>
      </c>
      <c r="G368">
        <v>2197552.3445335897</v>
      </c>
      <c r="H368" t="str">
        <v>#RRHH</v>
      </c>
      <c r="I368" t="str">
        <v>PERSONAL</v>
      </c>
      <c r="J368" t="str">
        <v>OPEX</v>
      </c>
      <c r="K368">
        <v>0</v>
      </c>
      <c r="L368">
        <v>0</v>
      </c>
      <c r="M368">
        <v>0</v>
      </c>
      <c r="N368" t="str">
        <v>CC23</v>
      </c>
      <c r="O368" t="str">
        <v>gastos_rrhh</v>
      </c>
      <c r="P368">
        <v>10</v>
      </c>
      <c r="Q368" t="str">
        <v>BACHAS, CEREAL Y POLVILLO, COMPOST Y FERTILIZANTES, DISPOSICION FINAL DE R. LIQUIDOS, DISPOSICION FINAL DE R. SOLIDOS, EXPORTACION, NFU, PILETAS, REACTORES, TIERRAS FILTRANTES</v>
      </c>
      <c r="R368">
        <v>1</v>
      </c>
      <c r="S368">
        <v>-2197552.3445000001</v>
      </c>
      <c r="T368">
        <v>1</v>
      </c>
      <c r="U368" t="str">
        <v>APERTURADO POR EMPRESA</v>
      </c>
      <c r="V368" t="str">
        <v>TIERRAS FILTRANTES</v>
      </c>
    </row>
    <row r="369" spans="1:22" x14ac:dyDescent="0.3">
      <c r="A369" vm="1">
        <v>46081</v>
      </c>
      <c r="B369" t="str">
        <v>WORMS-RRHH</v>
      </c>
      <c r="C369" t="str">
        <v>PACHECO MAURICIO</v>
      </c>
      <c r="D369">
        <v>-2184449.2204</v>
      </c>
      <c r="E369" t="str">
        <v>VIGILANCIA</v>
      </c>
      <c r="F369">
        <v>1</v>
      </c>
      <c r="G369">
        <v>2184449.22043359</v>
      </c>
      <c r="H369" t="str">
        <v>#RRHH</v>
      </c>
      <c r="I369" t="str">
        <v>PERSONAL</v>
      </c>
      <c r="J369" t="str">
        <v>OPEX</v>
      </c>
      <c r="K369">
        <v>0</v>
      </c>
      <c r="L369">
        <v>0</v>
      </c>
      <c r="M369">
        <v>0</v>
      </c>
      <c r="N369" t="str">
        <v>CC29</v>
      </c>
      <c r="O369" t="str">
        <v>gastos_produccion</v>
      </c>
      <c r="P369">
        <v>10</v>
      </c>
      <c r="Q369" t="str">
        <v>BACHAS, CEREAL Y POLVILLO, COMPOST Y FERTILIZANTES, DISPOSICION FINAL DE R. LIQUIDOS, DISPOSICION FINAL DE R. SOLIDOS, EXPORTACION, NFU, PILETAS, REACTORES, TIERRAS FILTRANTES</v>
      </c>
      <c r="R369">
        <v>1</v>
      </c>
      <c r="S369">
        <v>-2184449.2204</v>
      </c>
      <c r="T369">
        <v>1</v>
      </c>
      <c r="U369" t="str">
        <v>APERTURADO POR EMPRESA</v>
      </c>
      <c r="V369" t="str">
        <v>BACHAS</v>
      </c>
    </row>
    <row r="370" spans="1:22" x14ac:dyDescent="0.3">
      <c r="A370" vm="1">
        <v>46081</v>
      </c>
      <c r="B370" t="str">
        <v>WORMS-RRHH</v>
      </c>
      <c r="C370" t="str">
        <v>PACHECO MAURICIO</v>
      </c>
      <c r="D370">
        <v>-2184449.2204</v>
      </c>
      <c r="E370" t="str">
        <v>VIGILANCIA</v>
      </c>
      <c r="F370">
        <v>1</v>
      </c>
      <c r="G370">
        <v>2184449.22043359</v>
      </c>
      <c r="H370" t="str">
        <v>#RRHH</v>
      </c>
      <c r="I370" t="str">
        <v>PERSONAL</v>
      </c>
      <c r="J370" t="str">
        <v>OPEX</v>
      </c>
      <c r="K370">
        <v>0</v>
      </c>
      <c r="L370">
        <v>0</v>
      </c>
      <c r="M370">
        <v>0</v>
      </c>
      <c r="N370" t="str">
        <v>CC29</v>
      </c>
      <c r="O370" t="str">
        <v>gastos_produccion</v>
      </c>
      <c r="P370">
        <v>10</v>
      </c>
      <c r="Q370" t="str">
        <v>BACHAS, CEREAL Y POLVILLO, COMPOST Y FERTILIZANTES, DISPOSICION FINAL DE R. LIQUIDOS, DISPOSICION FINAL DE R. SOLIDOS, EXPORTACION, NFU, PILETAS, REACTORES, TIERRAS FILTRANTES</v>
      </c>
      <c r="R370">
        <v>1</v>
      </c>
      <c r="S370">
        <v>-2184449.2204</v>
      </c>
      <c r="T370">
        <v>1</v>
      </c>
      <c r="U370" t="str">
        <v>APERTURADO POR EMPRESA</v>
      </c>
      <c r="V370" t="str">
        <v>CEREAL Y POLVILLO</v>
      </c>
    </row>
    <row r="371" spans="1:22" x14ac:dyDescent="0.3">
      <c r="A371" vm="1">
        <v>46081</v>
      </c>
      <c r="B371" t="str">
        <v>WORMS-RRHH</v>
      </c>
      <c r="C371" t="str">
        <v>PACHECO MAURICIO</v>
      </c>
      <c r="D371">
        <v>-2184449.2204</v>
      </c>
      <c r="E371" t="str">
        <v>VIGILANCIA</v>
      </c>
      <c r="F371">
        <v>1</v>
      </c>
      <c r="G371">
        <v>2184449.22043359</v>
      </c>
      <c r="H371" t="str">
        <v>#RRHH</v>
      </c>
      <c r="I371" t="str">
        <v>PERSONAL</v>
      </c>
      <c r="J371" t="str">
        <v>OPEX</v>
      </c>
      <c r="K371">
        <v>0</v>
      </c>
      <c r="L371">
        <v>0</v>
      </c>
      <c r="M371">
        <v>0</v>
      </c>
      <c r="N371" t="str">
        <v>CC29</v>
      </c>
      <c r="O371" t="str">
        <v>gastos_produccion</v>
      </c>
      <c r="P371">
        <v>10</v>
      </c>
      <c r="Q371" t="str">
        <v>BACHAS, CEREAL Y POLVILLO, COMPOST Y FERTILIZANTES, DISPOSICION FINAL DE R. LIQUIDOS, DISPOSICION FINAL DE R. SOLIDOS, EXPORTACION, NFU, PILETAS, REACTORES, TIERRAS FILTRANTES</v>
      </c>
      <c r="R371">
        <v>1</v>
      </c>
      <c r="S371">
        <v>-2184449.2204</v>
      </c>
      <c r="T371">
        <v>1</v>
      </c>
      <c r="U371" t="str">
        <v>APERTURADO POR EMPRESA</v>
      </c>
      <c r="V371" t="str">
        <v>COMPOST Y FERTILIZANTES</v>
      </c>
    </row>
    <row r="372" spans="1:22" x14ac:dyDescent="0.3">
      <c r="A372" vm="1">
        <v>46081</v>
      </c>
      <c r="B372" t="str">
        <v>WORMS-RRHH</v>
      </c>
      <c r="C372" t="str">
        <v>PACHECO MAURICIO</v>
      </c>
      <c r="D372">
        <v>-2184449.2204</v>
      </c>
      <c r="E372" t="str">
        <v>VIGILANCIA</v>
      </c>
      <c r="F372">
        <v>1</v>
      </c>
      <c r="G372">
        <v>2184449.22043359</v>
      </c>
      <c r="H372" t="str">
        <v>#RRHH</v>
      </c>
      <c r="I372" t="str">
        <v>PERSONAL</v>
      </c>
      <c r="J372" t="str">
        <v>OPEX</v>
      </c>
      <c r="K372">
        <v>0</v>
      </c>
      <c r="L372">
        <v>0</v>
      </c>
      <c r="M372">
        <v>0</v>
      </c>
      <c r="N372" t="str">
        <v>CC29</v>
      </c>
      <c r="O372" t="str">
        <v>gastos_produccion</v>
      </c>
      <c r="P372">
        <v>10</v>
      </c>
      <c r="Q372" t="str">
        <v>BACHAS, CEREAL Y POLVILLO, COMPOST Y FERTILIZANTES, DISPOSICION FINAL DE R. LIQUIDOS, DISPOSICION FINAL DE R. SOLIDOS, EXPORTACION, NFU, PILETAS, REACTORES, TIERRAS FILTRANTES</v>
      </c>
      <c r="R372">
        <v>1</v>
      </c>
      <c r="S372">
        <v>-2184449.2204</v>
      </c>
      <c r="T372">
        <v>1</v>
      </c>
      <c r="U372" t="str">
        <v>APERTURADO POR EMPRESA</v>
      </c>
      <c r="V372" t="str">
        <v>DISPOSICION FINAL DE R. LIQUIDOS</v>
      </c>
    </row>
    <row r="373" spans="1:22" x14ac:dyDescent="0.3">
      <c r="A373" vm="1">
        <v>46081</v>
      </c>
      <c r="B373" t="str">
        <v>WORMS-RRHH</v>
      </c>
      <c r="C373" t="str">
        <v>PACHECO MAURICIO</v>
      </c>
      <c r="D373">
        <v>-2184449.2204</v>
      </c>
      <c r="E373" t="str">
        <v>VIGILANCIA</v>
      </c>
      <c r="F373">
        <v>1</v>
      </c>
      <c r="G373">
        <v>2184449.22043359</v>
      </c>
      <c r="H373" t="str">
        <v>#RRHH</v>
      </c>
      <c r="I373" t="str">
        <v>PERSONAL</v>
      </c>
      <c r="J373" t="str">
        <v>OPEX</v>
      </c>
      <c r="K373">
        <v>0</v>
      </c>
      <c r="L373">
        <v>0</v>
      </c>
      <c r="M373">
        <v>0</v>
      </c>
      <c r="N373" t="str">
        <v>CC29</v>
      </c>
      <c r="O373" t="str">
        <v>gastos_produccion</v>
      </c>
      <c r="P373">
        <v>10</v>
      </c>
      <c r="Q373" t="str">
        <v>BACHAS, CEREAL Y POLVILLO, COMPOST Y FERTILIZANTES, DISPOSICION FINAL DE R. LIQUIDOS, DISPOSICION FINAL DE R. SOLIDOS, EXPORTACION, NFU, PILETAS, REACTORES, TIERRAS FILTRANTES</v>
      </c>
      <c r="R373">
        <v>1</v>
      </c>
      <c r="S373">
        <v>-2184449.2204</v>
      </c>
      <c r="T373">
        <v>1</v>
      </c>
      <c r="U373" t="str">
        <v>APERTURADO POR EMPRESA</v>
      </c>
      <c r="V373" t="str">
        <v>DISPOSICION FINAL DE R. SOLIDOS</v>
      </c>
    </row>
    <row r="374" spans="1:22" x14ac:dyDescent="0.3">
      <c r="A374" vm="1">
        <v>46081</v>
      </c>
      <c r="B374" t="str">
        <v>WORMS-RRHH</v>
      </c>
      <c r="C374" t="str">
        <v>PACHECO MAURICIO</v>
      </c>
      <c r="D374">
        <v>-2184449.2204</v>
      </c>
      <c r="E374" t="str">
        <v>VIGILANCIA</v>
      </c>
      <c r="F374">
        <v>1</v>
      </c>
      <c r="G374">
        <v>2184449.22043359</v>
      </c>
      <c r="H374" t="str">
        <v>#RRHH</v>
      </c>
      <c r="I374" t="str">
        <v>PERSONAL</v>
      </c>
      <c r="J374" t="str">
        <v>OPEX</v>
      </c>
      <c r="K374">
        <v>0</v>
      </c>
      <c r="L374">
        <v>0</v>
      </c>
      <c r="M374">
        <v>0</v>
      </c>
      <c r="N374" t="str">
        <v>CC29</v>
      </c>
      <c r="O374" t="str">
        <v>gastos_produccion</v>
      </c>
      <c r="P374">
        <v>10</v>
      </c>
      <c r="Q374" t="str">
        <v>BACHAS, CEREAL Y POLVILLO, COMPOST Y FERTILIZANTES, DISPOSICION FINAL DE R. LIQUIDOS, DISPOSICION FINAL DE R. SOLIDOS, EXPORTACION, NFU, PILETAS, REACTORES, TIERRAS FILTRANTES</v>
      </c>
      <c r="R374">
        <v>1</v>
      </c>
      <c r="S374">
        <v>-2184449.2204</v>
      </c>
      <c r="T374">
        <v>1</v>
      </c>
      <c r="U374" t="str">
        <v>APERTURADO POR EMPRESA</v>
      </c>
      <c r="V374" t="str">
        <v>EXPORTACION</v>
      </c>
    </row>
    <row r="375" spans="1:22" x14ac:dyDescent="0.3">
      <c r="A375" vm="1">
        <v>46081</v>
      </c>
      <c r="B375" t="str">
        <v>WORMS-RRHH</v>
      </c>
      <c r="C375" t="str">
        <v>PACHECO MAURICIO</v>
      </c>
      <c r="D375">
        <v>-2184449.2204</v>
      </c>
      <c r="E375" t="str">
        <v>VIGILANCIA</v>
      </c>
      <c r="F375">
        <v>1</v>
      </c>
      <c r="G375">
        <v>2184449.22043359</v>
      </c>
      <c r="H375" t="str">
        <v>#RRHH</v>
      </c>
      <c r="I375" t="str">
        <v>PERSONAL</v>
      </c>
      <c r="J375" t="str">
        <v>OPEX</v>
      </c>
      <c r="K375">
        <v>0</v>
      </c>
      <c r="L375">
        <v>0</v>
      </c>
      <c r="M375">
        <v>0</v>
      </c>
      <c r="N375" t="str">
        <v>CC29</v>
      </c>
      <c r="O375" t="str">
        <v>gastos_produccion</v>
      </c>
      <c r="P375">
        <v>10</v>
      </c>
      <c r="Q375" t="str">
        <v>BACHAS, CEREAL Y POLVILLO, COMPOST Y FERTILIZANTES, DISPOSICION FINAL DE R. LIQUIDOS, DISPOSICION FINAL DE R. SOLIDOS, EXPORTACION, NFU, PILETAS, REACTORES, TIERRAS FILTRANTES</v>
      </c>
      <c r="R375">
        <v>1</v>
      </c>
      <c r="S375">
        <v>-2184449.2204</v>
      </c>
      <c r="T375">
        <v>1</v>
      </c>
      <c r="U375" t="str">
        <v>APERTURADO POR EMPRESA</v>
      </c>
      <c r="V375" t="str">
        <v>NFU</v>
      </c>
    </row>
    <row r="376" spans="1:22" x14ac:dyDescent="0.3">
      <c r="A376" vm="1">
        <v>46081</v>
      </c>
      <c r="B376" t="str">
        <v>WORMS-RRHH</v>
      </c>
      <c r="C376" t="str">
        <v>PACHECO MAURICIO</v>
      </c>
      <c r="D376">
        <v>-2184449.2204</v>
      </c>
      <c r="E376" t="str">
        <v>VIGILANCIA</v>
      </c>
      <c r="F376">
        <v>1</v>
      </c>
      <c r="G376">
        <v>2184449.22043359</v>
      </c>
      <c r="H376" t="str">
        <v>#RRHH</v>
      </c>
      <c r="I376" t="str">
        <v>PERSONAL</v>
      </c>
      <c r="J376" t="str">
        <v>OPEX</v>
      </c>
      <c r="K376">
        <v>0</v>
      </c>
      <c r="L376">
        <v>0</v>
      </c>
      <c r="M376">
        <v>0</v>
      </c>
      <c r="N376" t="str">
        <v>CC29</v>
      </c>
      <c r="O376" t="str">
        <v>gastos_produccion</v>
      </c>
      <c r="P376">
        <v>10</v>
      </c>
      <c r="Q376" t="str">
        <v>BACHAS, CEREAL Y POLVILLO, COMPOST Y FERTILIZANTES, DISPOSICION FINAL DE R. LIQUIDOS, DISPOSICION FINAL DE R. SOLIDOS, EXPORTACION, NFU, PILETAS, REACTORES, TIERRAS FILTRANTES</v>
      </c>
      <c r="R376">
        <v>1</v>
      </c>
      <c r="S376">
        <v>-2184449.2204</v>
      </c>
      <c r="T376">
        <v>1</v>
      </c>
      <c r="U376" t="str">
        <v>APERTURADO POR EMPRESA</v>
      </c>
      <c r="V376" t="str">
        <v>PILETAS</v>
      </c>
    </row>
    <row r="377" spans="1:22" x14ac:dyDescent="0.3">
      <c r="A377" vm="1">
        <v>46081</v>
      </c>
      <c r="B377" t="str">
        <v>WORMS-RRHH</v>
      </c>
      <c r="C377" t="str">
        <v>PACHECO MAURICIO</v>
      </c>
      <c r="D377">
        <v>-2184449.2204</v>
      </c>
      <c r="E377" t="str">
        <v>VIGILANCIA</v>
      </c>
      <c r="F377">
        <v>1</v>
      </c>
      <c r="G377">
        <v>2184449.22043359</v>
      </c>
      <c r="H377" t="str">
        <v>#RRHH</v>
      </c>
      <c r="I377" t="str">
        <v>PERSONAL</v>
      </c>
      <c r="J377" t="str">
        <v>OPEX</v>
      </c>
      <c r="K377">
        <v>0</v>
      </c>
      <c r="L377">
        <v>0</v>
      </c>
      <c r="M377">
        <v>0</v>
      </c>
      <c r="N377" t="str">
        <v>CC29</v>
      </c>
      <c r="O377" t="str">
        <v>gastos_produccion</v>
      </c>
      <c r="P377">
        <v>10</v>
      </c>
      <c r="Q377" t="str">
        <v>BACHAS, CEREAL Y POLVILLO, COMPOST Y FERTILIZANTES, DISPOSICION FINAL DE R. LIQUIDOS, DISPOSICION FINAL DE R. SOLIDOS, EXPORTACION, NFU, PILETAS, REACTORES, TIERRAS FILTRANTES</v>
      </c>
      <c r="R377">
        <v>1</v>
      </c>
      <c r="S377">
        <v>-2184449.2204</v>
      </c>
      <c r="T377">
        <v>1</v>
      </c>
      <c r="U377" t="str">
        <v>APERTURADO POR EMPRESA</v>
      </c>
      <c r="V377" t="str">
        <v>REACTORES</v>
      </c>
    </row>
    <row r="378" spans="1:22" x14ac:dyDescent="0.3">
      <c r="A378" vm="1">
        <v>46081</v>
      </c>
      <c r="B378" t="str">
        <v>WORMS-RRHH</v>
      </c>
      <c r="C378" t="str">
        <v>PACHECO MAURICIO</v>
      </c>
      <c r="D378">
        <v>-2184449.2204</v>
      </c>
      <c r="E378" t="str">
        <v>VIGILANCIA</v>
      </c>
      <c r="F378">
        <v>1</v>
      </c>
      <c r="G378">
        <v>2184449.22043359</v>
      </c>
      <c r="H378" t="str">
        <v>#RRHH</v>
      </c>
      <c r="I378" t="str">
        <v>PERSONAL</v>
      </c>
      <c r="J378" t="str">
        <v>OPEX</v>
      </c>
      <c r="K378">
        <v>0</v>
      </c>
      <c r="L378">
        <v>0</v>
      </c>
      <c r="M378">
        <v>0</v>
      </c>
      <c r="N378" t="str">
        <v>CC29</v>
      </c>
      <c r="O378" t="str">
        <v>gastos_produccion</v>
      </c>
      <c r="P378">
        <v>10</v>
      </c>
      <c r="Q378" t="str">
        <v>BACHAS, CEREAL Y POLVILLO, COMPOST Y FERTILIZANTES, DISPOSICION FINAL DE R. LIQUIDOS, DISPOSICION FINAL DE R. SOLIDOS, EXPORTACION, NFU, PILETAS, REACTORES, TIERRAS FILTRANTES</v>
      </c>
      <c r="R378">
        <v>1</v>
      </c>
      <c r="S378">
        <v>-2184449.2204</v>
      </c>
      <c r="T378">
        <v>1</v>
      </c>
      <c r="U378" t="str">
        <v>APERTURADO POR EMPRESA</v>
      </c>
      <c r="V378" t="str">
        <v>TIERRAS FILTRANTES</v>
      </c>
    </row>
    <row r="379" spans="1:22" x14ac:dyDescent="0.3">
      <c r="A379" vm="1">
        <v>46081</v>
      </c>
      <c r="B379" t="str">
        <v>WORMS-RRHH</v>
      </c>
      <c r="C379" t="str">
        <v>ALVAREZ ALEJANDRO</v>
      </c>
      <c r="D379">
        <v>-2183724.4663</v>
      </c>
      <c r="E379" t="str">
        <v>PILETAS</v>
      </c>
      <c r="F379">
        <v>1</v>
      </c>
      <c r="G379">
        <v>2183724.4663335895</v>
      </c>
      <c r="H379" t="str">
        <v>#RRHH</v>
      </c>
      <c r="I379" t="str">
        <v>PERSONAL</v>
      </c>
      <c r="J379" t="str">
        <v>OPEX</v>
      </c>
      <c r="K379">
        <v>0</v>
      </c>
      <c r="L379">
        <v>0</v>
      </c>
      <c r="M379">
        <v>0</v>
      </c>
      <c r="N379" t="str">
        <v>CC4</v>
      </c>
      <c r="O379" t="str">
        <v>gastos_rrhh</v>
      </c>
      <c r="P379">
        <v>1</v>
      </c>
      <c r="Q379" t="str">
        <v>PILETAS</v>
      </c>
      <c r="R379">
        <v>1</v>
      </c>
      <c r="S379">
        <v>-2183724.4663</v>
      </c>
      <c r="T379">
        <v>1</v>
      </c>
      <c r="U379" t="str">
        <v>APERTURADO POR EMPRESA</v>
      </c>
      <c r="V379" t="str">
        <v>PILETAS</v>
      </c>
    </row>
    <row r="380" spans="1:22" x14ac:dyDescent="0.3">
      <c r="A380" vm="1">
        <v>46081</v>
      </c>
      <c r="B380" t="str">
        <v>WORMS-RRHH</v>
      </c>
      <c r="C380" t="str">
        <v>RODRIGUEZ, AYRTON</v>
      </c>
      <c r="D380">
        <v>-2171482.7349999999</v>
      </c>
      <c r="E380" t="str">
        <v>DISPOSICION FINAL DE R. LIQUIDOS</v>
      </c>
      <c r="F380">
        <v>1</v>
      </c>
      <c r="G380">
        <v>2171482.7349535897</v>
      </c>
      <c r="H380" t="str">
        <v>#RRHH</v>
      </c>
      <c r="I380" t="str">
        <v>PERSONAL</v>
      </c>
      <c r="J380" t="str">
        <v>OPEX</v>
      </c>
      <c r="K380">
        <v>0</v>
      </c>
      <c r="L380">
        <v>0</v>
      </c>
      <c r="M380">
        <v>0</v>
      </c>
      <c r="N380" t="str">
        <v>CC25</v>
      </c>
      <c r="O380" t="str">
        <v>gastos_rrhh</v>
      </c>
      <c r="P380">
        <v>2</v>
      </c>
      <c r="Q380" t="str">
        <v>DISPOSICION FINAL DE R. LIQUIDOS, EXPORTACION</v>
      </c>
      <c r="R380">
        <v>1</v>
      </c>
      <c r="S380">
        <v>-2171482.7349999999</v>
      </c>
      <c r="T380">
        <v>1</v>
      </c>
      <c r="U380" t="str">
        <v>APERTURADO POR EMPRESA</v>
      </c>
      <c r="V380" t="str">
        <v>DISPOSICION FINAL DE R. LIQUIDOS</v>
      </c>
    </row>
    <row r="381" spans="1:22" x14ac:dyDescent="0.3">
      <c r="A381" vm="1">
        <v>46081</v>
      </c>
      <c r="B381" t="str">
        <v>WORMS-RRHH</v>
      </c>
      <c r="C381" t="str">
        <v>RODRIGUEZ, AYRTON</v>
      </c>
      <c r="D381">
        <v>-2171482.7349999999</v>
      </c>
      <c r="E381" t="str">
        <v>DISPOSICION FINAL DE R. LIQUIDOS</v>
      </c>
      <c r="F381">
        <v>1</v>
      </c>
      <c r="G381">
        <v>2171482.7349535897</v>
      </c>
      <c r="H381" t="str">
        <v>#RRHH</v>
      </c>
      <c r="I381" t="str">
        <v>PERSONAL</v>
      </c>
      <c r="J381" t="str">
        <v>OPEX</v>
      </c>
      <c r="K381">
        <v>0</v>
      </c>
      <c r="L381">
        <v>0</v>
      </c>
      <c r="M381">
        <v>0</v>
      </c>
      <c r="N381" t="str">
        <v>CC25</v>
      </c>
      <c r="O381" t="str">
        <v>gastos_rrhh</v>
      </c>
      <c r="P381">
        <v>2</v>
      </c>
      <c r="Q381" t="str">
        <v>DISPOSICION FINAL DE R. LIQUIDOS, EXPORTACION</v>
      </c>
      <c r="R381">
        <v>1</v>
      </c>
      <c r="S381">
        <v>-2171482.7349999999</v>
      </c>
      <c r="T381">
        <v>1</v>
      </c>
      <c r="U381" t="str">
        <v>APERTURADO POR EMPRESA</v>
      </c>
      <c r="V381" t="str">
        <v>EXPORTACION</v>
      </c>
    </row>
    <row r="382" spans="1:22" x14ac:dyDescent="0.3">
      <c r="A382" vm="1">
        <v>46081</v>
      </c>
      <c r="B382" t="str">
        <v>WORMS-RRHH</v>
      </c>
      <c r="C382" t="str">
        <v>ALTAMIRANO, GUSTAVO</v>
      </c>
      <c r="D382">
        <v>-2164958.4656000002</v>
      </c>
      <c r="E382" t="str">
        <v>NFU</v>
      </c>
      <c r="F382">
        <v>1</v>
      </c>
      <c r="G382">
        <v>2164958.4655535896</v>
      </c>
      <c r="H382" t="str">
        <v>#RRHH</v>
      </c>
      <c r="I382" t="str">
        <v>PERSONAL</v>
      </c>
      <c r="J382" t="str">
        <v>OPEX</v>
      </c>
      <c r="K382">
        <v>0</v>
      </c>
      <c r="L382">
        <v>0</v>
      </c>
      <c r="M382">
        <v>0</v>
      </c>
      <c r="N382" t="str">
        <v>CC7</v>
      </c>
      <c r="O382" t="str">
        <v>gastos_rrhh</v>
      </c>
      <c r="P382">
        <v>1</v>
      </c>
      <c r="Q382" t="str">
        <v>NFU</v>
      </c>
      <c r="R382">
        <v>1</v>
      </c>
      <c r="S382">
        <v>-2164958.4656000002</v>
      </c>
      <c r="T382">
        <v>1</v>
      </c>
      <c r="U382" t="str">
        <v>APERTURADO POR EMPRESA</v>
      </c>
      <c r="V382" t="str">
        <v>NFU</v>
      </c>
    </row>
    <row r="383" spans="1:22" x14ac:dyDescent="0.3">
      <c r="A383" vm="1">
        <v>46081</v>
      </c>
      <c r="B383" t="str">
        <v>WORMS-RRHH</v>
      </c>
      <c r="C383" t="str">
        <v>PORCU, MIGUEL ANGEL</v>
      </c>
      <c r="D383">
        <v>-2153887.4709000001</v>
      </c>
      <c r="E383" t="str">
        <v>PILETAS</v>
      </c>
      <c r="F383">
        <v>1</v>
      </c>
      <c r="G383">
        <v>2153887.4708735896</v>
      </c>
      <c r="H383" t="str">
        <v>#RRHH</v>
      </c>
      <c r="I383" t="str">
        <v>PERSONAL</v>
      </c>
      <c r="J383" t="str">
        <v>OPEX</v>
      </c>
      <c r="K383">
        <v>0</v>
      </c>
      <c r="L383">
        <v>0</v>
      </c>
      <c r="M383">
        <v>0</v>
      </c>
      <c r="N383" t="str">
        <v>CC4</v>
      </c>
      <c r="O383" t="str">
        <v>gastos_rrhh</v>
      </c>
      <c r="P383">
        <v>1</v>
      </c>
      <c r="Q383" t="str">
        <v>PILETAS</v>
      </c>
      <c r="R383">
        <v>1</v>
      </c>
      <c r="S383">
        <v>-2153887.4709000001</v>
      </c>
      <c r="T383">
        <v>1</v>
      </c>
      <c r="U383" t="str">
        <v>APERTURADO POR EMPRESA</v>
      </c>
      <c r="V383" t="str">
        <v>PILETAS</v>
      </c>
    </row>
    <row r="384" spans="1:22" x14ac:dyDescent="0.3">
      <c r="A384" vm="1">
        <v>46081</v>
      </c>
      <c r="B384" t="str">
        <v>WORMS-RRHH</v>
      </c>
      <c r="C384" t="str">
        <v>GOMEZ, FRANCO JAVIER</v>
      </c>
      <c r="D384">
        <v>-2140538.3980999999</v>
      </c>
      <c r="E384" t="str">
        <v>DISPOSICION FINAL DE R. LIQUIDOS</v>
      </c>
      <c r="F384">
        <v>1</v>
      </c>
      <c r="G384">
        <v>2140538.3981135902</v>
      </c>
      <c r="H384" t="str">
        <v>#RRHH</v>
      </c>
      <c r="I384" t="str">
        <v>PERSONAL</v>
      </c>
      <c r="J384" t="str">
        <v>OPEX</v>
      </c>
      <c r="K384">
        <v>0</v>
      </c>
      <c r="L384">
        <v>0</v>
      </c>
      <c r="M384">
        <v>0</v>
      </c>
      <c r="N384" t="str">
        <v>CC25</v>
      </c>
      <c r="O384" t="str">
        <v>gastos_rrhh</v>
      </c>
      <c r="P384">
        <v>2</v>
      </c>
      <c r="Q384" t="str">
        <v>DISPOSICION FINAL DE R. LIQUIDOS, EXPORTACION</v>
      </c>
      <c r="R384">
        <v>1</v>
      </c>
      <c r="S384">
        <v>-2140538.3980999999</v>
      </c>
      <c r="T384">
        <v>1</v>
      </c>
      <c r="U384" t="str">
        <v>APERTURADO POR EMPRESA</v>
      </c>
      <c r="V384" t="str">
        <v>DISPOSICION FINAL DE R. LIQUIDOS</v>
      </c>
    </row>
    <row r="385" spans="1:22" x14ac:dyDescent="0.3">
      <c r="A385" vm="1">
        <v>46081</v>
      </c>
      <c r="B385" t="str">
        <v>WORMS-RRHH</v>
      </c>
      <c r="C385" t="str">
        <v>GOMEZ, FRANCO JAVIER</v>
      </c>
      <c r="D385">
        <v>-2140538.3980999999</v>
      </c>
      <c r="E385" t="str">
        <v>DISPOSICION FINAL DE R. LIQUIDOS</v>
      </c>
      <c r="F385">
        <v>1</v>
      </c>
      <c r="G385">
        <v>2140538.3981135902</v>
      </c>
      <c r="H385" t="str">
        <v>#RRHH</v>
      </c>
      <c r="I385" t="str">
        <v>PERSONAL</v>
      </c>
      <c r="J385" t="str">
        <v>OPEX</v>
      </c>
      <c r="K385">
        <v>0</v>
      </c>
      <c r="L385">
        <v>0</v>
      </c>
      <c r="M385">
        <v>0</v>
      </c>
      <c r="N385" t="str">
        <v>CC25</v>
      </c>
      <c r="O385" t="str">
        <v>gastos_rrhh</v>
      </c>
      <c r="P385">
        <v>2</v>
      </c>
      <c r="Q385" t="str">
        <v>DISPOSICION FINAL DE R. LIQUIDOS, EXPORTACION</v>
      </c>
      <c r="R385">
        <v>1</v>
      </c>
      <c r="S385">
        <v>-2140538.3980999999</v>
      </c>
      <c r="T385">
        <v>1</v>
      </c>
      <c r="U385" t="str">
        <v>APERTURADO POR EMPRESA</v>
      </c>
      <c r="V385" t="str">
        <v>EXPORTACION</v>
      </c>
    </row>
    <row r="386" spans="1:22" x14ac:dyDescent="0.3">
      <c r="A386" vm="1">
        <v>46081</v>
      </c>
      <c r="B386" t="str">
        <v>WORMS-RRHH</v>
      </c>
      <c r="C386" t="str">
        <v>PETERS DIAZ, RAMÓN RICARDO</v>
      </c>
      <c r="D386">
        <v>-2081874.696</v>
      </c>
      <c r="E386" t="str">
        <v>LABORATORIO</v>
      </c>
      <c r="F386">
        <v>1</v>
      </c>
      <c r="G386">
        <v>2081874.6959735896</v>
      </c>
      <c r="H386" t="str">
        <v>#RRHH</v>
      </c>
      <c r="I386" t="str">
        <v>PERSONAL</v>
      </c>
      <c r="J386" t="str">
        <v>OPEX</v>
      </c>
      <c r="K386">
        <v>0</v>
      </c>
      <c r="L386">
        <v>0</v>
      </c>
      <c r="M386">
        <v>0</v>
      </c>
      <c r="N386" t="str">
        <v>CC17</v>
      </c>
      <c r="O386" t="str">
        <v>gastos_produccion</v>
      </c>
      <c r="P386">
        <v>6</v>
      </c>
      <c r="Q386" t="str">
        <v>BACHAS, DISPOSICION FINAL DE R. LIQUIDOS, EXPORTACION, NFU, PILETAS, REACTORES</v>
      </c>
      <c r="R386">
        <v>1</v>
      </c>
      <c r="S386">
        <v>-2081874.696</v>
      </c>
      <c r="T386">
        <v>1</v>
      </c>
      <c r="U386" t="str">
        <v>APERTURADO POR EMPRESA</v>
      </c>
      <c r="V386" t="str">
        <v>BACHAS</v>
      </c>
    </row>
    <row r="387" spans="1:22" x14ac:dyDescent="0.3">
      <c r="A387" vm="1">
        <v>46081</v>
      </c>
      <c r="B387" t="str">
        <v>WORMS-RRHH</v>
      </c>
      <c r="C387" t="str">
        <v>PETERS DIAZ, RAMÓN RICARDO</v>
      </c>
      <c r="D387">
        <v>-2081874.696</v>
      </c>
      <c r="E387" t="str">
        <v>LABORATORIO</v>
      </c>
      <c r="F387">
        <v>1</v>
      </c>
      <c r="G387">
        <v>2081874.6959735896</v>
      </c>
      <c r="H387" t="str">
        <v>#RRHH</v>
      </c>
      <c r="I387" t="str">
        <v>PERSONAL</v>
      </c>
      <c r="J387" t="str">
        <v>OPEX</v>
      </c>
      <c r="K387">
        <v>0</v>
      </c>
      <c r="L387">
        <v>0</v>
      </c>
      <c r="M387">
        <v>0</v>
      </c>
      <c r="N387" t="str">
        <v>CC17</v>
      </c>
      <c r="O387" t="str">
        <v>gastos_produccion</v>
      </c>
      <c r="P387">
        <v>6</v>
      </c>
      <c r="Q387" t="str">
        <v>BACHAS, DISPOSICION FINAL DE R. LIQUIDOS, EXPORTACION, NFU, PILETAS, REACTORES</v>
      </c>
      <c r="R387">
        <v>1</v>
      </c>
      <c r="S387">
        <v>-2081874.696</v>
      </c>
      <c r="T387">
        <v>1</v>
      </c>
      <c r="U387" t="str">
        <v>APERTURADO POR EMPRESA</v>
      </c>
      <c r="V387" t="str">
        <v>DISPOSICION FINAL DE R. LIQUIDOS</v>
      </c>
    </row>
    <row r="388" spans="1:22" x14ac:dyDescent="0.3">
      <c r="A388" vm="1">
        <v>46081</v>
      </c>
      <c r="B388" t="str">
        <v>WORMS-RRHH</v>
      </c>
      <c r="C388" t="str">
        <v>PETERS DIAZ, RAMÓN RICARDO</v>
      </c>
      <c r="D388">
        <v>-2081874.696</v>
      </c>
      <c r="E388" t="str">
        <v>LABORATORIO</v>
      </c>
      <c r="F388">
        <v>1</v>
      </c>
      <c r="G388">
        <v>2081874.6959735896</v>
      </c>
      <c r="H388" t="str">
        <v>#RRHH</v>
      </c>
      <c r="I388" t="str">
        <v>PERSONAL</v>
      </c>
      <c r="J388" t="str">
        <v>OPEX</v>
      </c>
      <c r="K388">
        <v>0</v>
      </c>
      <c r="L388">
        <v>0</v>
      </c>
      <c r="M388">
        <v>0</v>
      </c>
      <c r="N388" t="str">
        <v>CC17</v>
      </c>
      <c r="O388" t="str">
        <v>gastos_produccion</v>
      </c>
      <c r="P388">
        <v>6</v>
      </c>
      <c r="Q388" t="str">
        <v>BACHAS, DISPOSICION FINAL DE R. LIQUIDOS, EXPORTACION, NFU, PILETAS, REACTORES</v>
      </c>
      <c r="R388">
        <v>1</v>
      </c>
      <c r="S388">
        <v>-2081874.696</v>
      </c>
      <c r="T388">
        <v>1</v>
      </c>
      <c r="U388" t="str">
        <v>APERTURADO POR EMPRESA</v>
      </c>
      <c r="V388" t="str">
        <v>EXPORTACION</v>
      </c>
    </row>
    <row r="389" spans="1:22" x14ac:dyDescent="0.3">
      <c r="A389" vm="1">
        <v>46081</v>
      </c>
      <c r="B389" t="str">
        <v>WORMS-RRHH</v>
      </c>
      <c r="C389" t="str">
        <v>PETERS DIAZ, RAMÓN RICARDO</v>
      </c>
      <c r="D389">
        <v>-2081874.696</v>
      </c>
      <c r="E389" t="str">
        <v>LABORATORIO</v>
      </c>
      <c r="F389">
        <v>1</v>
      </c>
      <c r="G389">
        <v>2081874.6959735896</v>
      </c>
      <c r="H389" t="str">
        <v>#RRHH</v>
      </c>
      <c r="I389" t="str">
        <v>PERSONAL</v>
      </c>
      <c r="J389" t="str">
        <v>OPEX</v>
      </c>
      <c r="K389">
        <v>0</v>
      </c>
      <c r="L389">
        <v>0</v>
      </c>
      <c r="M389">
        <v>0</v>
      </c>
      <c r="N389" t="str">
        <v>CC17</v>
      </c>
      <c r="O389" t="str">
        <v>gastos_produccion</v>
      </c>
      <c r="P389">
        <v>6</v>
      </c>
      <c r="Q389" t="str">
        <v>BACHAS, DISPOSICION FINAL DE R. LIQUIDOS, EXPORTACION, NFU, PILETAS, REACTORES</v>
      </c>
      <c r="R389">
        <v>1</v>
      </c>
      <c r="S389">
        <v>-2081874.696</v>
      </c>
      <c r="T389">
        <v>1</v>
      </c>
      <c r="U389" t="str">
        <v>APERTURADO POR EMPRESA</v>
      </c>
      <c r="V389" t="str">
        <v>NFU</v>
      </c>
    </row>
    <row r="390" spans="1:22" x14ac:dyDescent="0.3">
      <c r="A390" vm="1">
        <v>46081</v>
      </c>
      <c r="B390" t="str">
        <v>WORMS-RRHH</v>
      </c>
      <c r="C390" t="str">
        <v>PETERS DIAZ, RAMÓN RICARDO</v>
      </c>
      <c r="D390">
        <v>-2081874.696</v>
      </c>
      <c r="E390" t="str">
        <v>LABORATORIO</v>
      </c>
      <c r="F390">
        <v>1</v>
      </c>
      <c r="G390">
        <v>2081874.6959735896</v>
      </c>
      <c r="H390" t="str">
        <v>#RRHH</v>
      </c>
      <c r="I390" t="str">
        <v>PERSONAL</v>
      </c>
      <c r="J390" t="str">
        <v>OPEX</v>
      </c>
      <c r="K390">
        <v>0</v>
      </c>
      <c r="L390">
        <v>0</v>
      </c>
      <c r="M390">
        <v>0</v>
      </c>
      <c r="N390" t="str">
        <v>CC17</v>
      </c>
      <c r="O390" t="str">
        <v>gastos_produccion</v>
      </c>
      <c r="P390">
        <v>6</v>
      </c>
      <c r="Q390" t="str">
        <v>BACHAS, DISPOSICION FINAL DE R. LIQUIDOS, EXPORTACION, NFU, PILETAS, REACTORES</v>
      </c>
      <c r="R390">
        <v>1</v>
      </c>
      <c r="S390">
        <v>-2081874.696</v>
      </c>
      <c r="T390">
        <v>1</v>
      </c>
      <c r="U390" t="str">
        <v>APERTURADO POR EMPRESA</v>
      </c>
      <c r="V390" t="str">
        <v>PILETAS</v>
      </c>
    </row>
    <row r="391" spans="1:22" x14ac:dyDescent="0.3">
      <c r="A391" vm="1">
        <v>46081</v>
      </c>
      <c r="B391" t="str">
        <v>WORMS-RRHH</v>
      </c>
      <c r="C391" t="str">
        <v>PETERS DIAZ, RAMÓN RICARDO</v>
      </c>
      <c r="D391">
        <v>-2081874.696</v>
      </c>
      <c r="E391" t="str">
        <v>LABORATORIO</v>
      </c>
      <c r="F391">
        <v>1</v>
      </c>
      <c r="G391">
        <v>2081874.6959735896</v>
      </c>
      <c r="H391" t="str">
        <v>#RRHH</v>
      </c>
      <c r="I391" t="str">
        <v>PERSONAL</v>
      </c>
      <c r="J391" t="str">
        <v>OPEX</v>
      </c>
      <c r="K391">
        <v>0</v>
      </c>
      <c r="L391">
        <v>0</v>
      </c>
      <c r="M391">
        <v>0</v>
      </c>
      <c r="N391" t="str">
        <v>CC17</v>
      </c>
      <c r="O391" t="str">
        <v>gastos_produccion</v>
      </c>
      <c r="P391">
        <v>6</v>
      </c>
      <c r="Q391" t="str">
        <v>BACHAS, DISPOSICION FINAL DE R. LIQUIDOS, EXPORTACION, NFU, PILETAS, REACTORES</v>
      </c>
      <c r="R391">
        <v>1</v>
      </c>
      <c r="S391">
        <v>-2081874.696</v>
      </c>
      <c r="T391">
        <v>1</v>
      </c>
      <c r="U391" t="str">
        <v>APERTURADO POR EMPRESA</v>
      </c>
      <c r="V391" t="str">
        <v>REACTORES</v>
      </c>
    </row>
    <row r="392" spans="1:22" x14ac:dyDescent="0.3">
      <c r="A392" vm="1">
        <v>46081</v>
      </c>
      <c r="B392" t="str">
        <v>WORMS-RRHH</v>
      </c>
      <c r="C392" t="str">
        <v>DE AVELENDA VALENTIN</v>
      </c>
      <c r="D392">
        <v>-2057254.3633000001</v>
      </c>
      <c r="E392" t="str">
        <v>DISPOSICION FINAL DE R. LIQUIDOS</v>
      </c>
      <c r="F392">
        <v>1</v>
      </c>
      <c r="G392">
        <v>2057254.3633335901</v>
      </c>
      <c r="H392" t="str">
        <v>#RRHH</v>
      </c>
      <c r="I392" t="str">
        <v>PERSONAL</v>
      </c>
      <c r="J392" t="str">
        <v>OPEX</v>
      </c>
      <c r="K392">
        <v>0</v>
      </c>
      <c r="L392">
        <v>0</v>
      </c>
      <c r="M392">
        <v>0</v>
      </c>
      <c r="N392" t="str">
        <v>CC25</v>
      </c>
      <c r="O392" t="str">
        <v>gastos_rrhh</v>
      </c>
      <c r="P392">
        <v>2</v>
      </c>
      <c r="Q392" t="str">
        <v>DISPOSICION FINAL DE R. LIQUIDOS, EXPORTACION</v>
      </c>
      <c r="R392">
        <v>1</v>
      </c>
      <c r="S392">
        <v>-2057254.3633000001</v>
      </c>
      <c r="T392">
        <v>1</v>
      </c>
      <c r="U392" t="str">
        <v>APERTURADO POR EMPRESA</v>
      </c>
      <c r="V392" t="str">
        <v>DISPOSICION FINAL DE R. LIQUIDOS</v>
      </c>
    </row>
    <row r="393" spans="1:22" x14ac:dyDescent="0.3">
      <c r="A393" vm="1">
        <v>46081</v>
      </c>
      <c r="B393" t="str">
        <v>WORMS-RRHH</v>
      </c>
      <c r="C393" t="str">
        <v>DE AVELENDA VALENTIN</v>
      </c>
      <c r="D393">
        <v>-2057254.3633000001</v>
      </c>
      <c r="E393" t="str">
        <v>DISPOSICION FINAL DE R. LIQUIDOS</v>
      </c>
      <c r="F393">
        <v>1</v>
      </c>
      <c r="G393">
        <v>2057254.3633335901</v>
      </c>
      <c r="H393" t="str">
        <v>#RRHH</v>
      </c>
      <c r="I393" t="str">
        <v>PERSONAL</v>
      </c>
      <c r="J393" t="str">
        <v>OPEX</v>
      </c>
      <c r="K393">
        <v>0</v>
      </c>
      <c r="L393">
        <v>0</v>
      </c>
      <c r="M393">
        <v>0</v>
      </c>
      <c r="N393" t="str">
        <v>CC25</v>
      </c>
      <c r="O393" t="str">
        <v>gastos_rrhh</v>
      </c>
      <c r="P393">
        <v>2</v>
      </c>
      <c r="Q393" t="str">
        <v>DISPOSICION FINAL DE R. LIQUIDOS, EXPORTACION</v>
      </c>
      <c r="R393">
        <v>1</v>
      </c>
      <c r="S393">
        <v>-2057254.3633000001</v>
      </c>
      <c r="T393">
        <v>1</v>
      </c>
      <c r="U393" t="str">
        <v>APERTURADO POR EMPRESA</v>
      </c>
      <c r="V393" t="str">
        <v>EXPORTACION</v>
      </c>
    </row>
    <row r="394" spans="1:22" x14ac:dyDescent="0.3">
      <c r="A394" vm="1">
        <v>46081</v>
      </c>
      <c r="B394" t="str">
        <v>WORMS-RRHH</v>
      </c>
      <c r="C394" t="str">
        <v>MATTAROLO EDITH</v>
      </c>
      <c r="D394">
        <v>-2056682.6845</v>
      </c>
      <c r="E394" t="str">
        <v>PORTERIA</v>
      </c>
      <c r="F394">
        <v>1</v>
      </c>
      <c r="G394">
        <v>2056682.6844535896</v>
      </c>
      <c r="H394" t="str">
        <v>#RRHH</v>
      </c>
      <c r="I394" t="str">
        <v>PERSONAL</v>
      </c>
      <c r="J394" t="str">
        <v>OPEX</v>
      </c>
      <c r="K394">
        <v>0</v>
      </c>
      <c r="L394">
        <v>0</v>
      </c>
      <c r="M394">
        <v>0</v>
      </c>
      <c r="N394" t="str">
        <v>CC22</v>
      </c>
      <c r="O394" t="str">
        <v>gastos_rrhh</v>
      </c>
      <c r="P394">
        <v>7</v>
      </c>
      <c r="Q394" t="str">
        <v>BACHAS, COMPOST Y FERTILIZANTES, DISPOSICION FINAL DE R. LIQUIDOS, DISPOSICION FINAL DE R. SOLIDOS, EXPORTACION, NFU, REACTORES</v>
      </c>
      <c r="R394">
        <v>1</v>
      </c>
      <c r="S394">
        <v>-2056682.6845</v>
      </c>
      <c r="T394">
        <v>1</v>
      </c>
      <c r="U394" t="str">
        <v>APERTURADO POR EMPRESA</v>
      </c>
      <c r="V394" t="str">
        <v>BACHAS</v>
      </c>
    </row>
    <row r="395" spans="1:22" x14ac:dyDescent="0.3">
      <c r="A395" vm="1">
        <v>46081</v>
      </c>
      <c r="B395" t="str">
        <v>WORMS-RRHH</v>
      </c>
      <c r="C395" t="str">
        <v>MATTAROLO EDITH</v>
      </c>
      <c r="D395">
        <v>-2056682.6845</v>
      </c>
      <c r="E395" t="str">
        <v>PORTERIA</v>
      </c>
      <c r="F395">
        <v>1</v>
      </c>
      <c r="G395">
        <v>2056682.6844535896</v>
      </c>
      <c r="H395" t="str">
        <v>#RRHH</v>
      </c>
      <c r="I395" t="str">
        <v>PERSONAL</v>
      </c>
      <c r="J395" t="str">
        <v>OPEX</v>
      </c>
      <c r="K395">
        <v>0</v>
      </c>
      <c r="L395">
        <v>0</v>
      </c>
      <c r="M395">
        <v>0</v>
      </c>
      <c r="N395" t="str">
        <v>CC22</v>
      </c>
      <c r="O395" t="str">
        <v>gastos_rrhh</v>
      </c>
      <c r="P395">
        <v>7</v>
      </c>
      <c r="Q395" t="str">
        <v>BACHAS, COMPOST Y FERTILIZANTES, DISPOSICION FINAL DE R. LIQUIDOS, DISPOSICION FINAL DE R. SOLIDOS, EXPORTACION, NFU, REACTORES</v>
      </c>
      <c r="R395">
        <v>1</v>
      </c>
      <c r="S395">
        <v>-2056682.6845</v>
      </c>
      <c r="T395">
        <v>1</v>
      </c>
      <c r="U395" t="str">
        <v>APERTURADO POR EMPRESA</v>
      </c>
      <c r="V395" t="str">
        <v>COMPOST Y FERTILIZANTES</v>
      </c>
    </row>
    <row r="396" spans="1:22" x14ac:dyDescent="0.3">
      <c r="A396" vm="1">
        <v>46081</v>
      </c>
      <c r="B396" t="str">
        <v>WORMS-RRHH</v>
      </c>
      <c r="C396" t="str">
        <v>MATTAROLO EDITH</v>
      </c>
      <c r="D396">
        <v>-2056682.6845</v>
      </c>
      <c r="E396" t="str">
        <v>PORTERIA</v>
      </c>
      <c r="F396">
        <v>1</v>
      </c>
      <c r="G396">
        <v>2056682.6844535896</v>
      </c>
      <c r="H396" t="str">
        <v>#RRHH</v>
      </c>
      <c r="I396" t="str">
        <v>PERSONAL</v>
      </c>
      <c r="J396" t="str">
        <v>OPEX</v>
      </c>
      <c r="K396">
        <v>0</v>
      </c>
      <c r="L396">
        <v>0</v>
      </c>
      <c r="M396">
        <v>0</v>
      </c>
      <c r="N396" t="str">
        <v>CC22</v>
      </c>
      <c r="O396" t="str">
        <v>gastos_rrhh</v>
      </c>
      <c r="P396">
        <v>7</v>
      </c>
      <c r="Q396" t="str">
        <v>BACHAS, COMPOST Y FERTILIZANTES, DISPOSICION FINAL DE R. LIQUIDOS, DISPOSICION FINAL DE R. SOLIDOS, EXPORTACION, NFU, REACTORES</v>
      </c>
      <c r="R396">
        <v>1</v>
      </c>
      <c r="S396">
        <v>-2056682.6845</v>
      </c>
      <c r="T396">
        <v>1</v>
      </c>
      <c r="U396" t="str">
        <v>APERTURADO POR EMPRESA</v>
      </c>
      <c r="V396" t="str">
        <v>DISPOSICION FINAL DE R. LIQUIDOS</v>
      </c>
    </row>
    <row r="397" spans="1:22" x14ac:dyDescent="0.3">
      <c r="A397" vm="1">
        <v>46081</v>
      </c>
      <c r="B397" t="str">
        <v>WORMS-RRHH</v>
      </c>
      <c r="C397" t="str">
        <v>MATTAROLO EDITH</v>
      </c>
      <c r="D397">
        <v>-2056682.6845</v>
      </c>
      <c r="E397" t="str">
        <v>PORTERIA</v>
      </c>
      <c r="F397">
        <v>1</v>
      </c>
      <c r="G397">
        <v>2056682.6844535896</v>
      </c>
      <c r="H397" t="str">
        <v>#RRHH</v>
      </c>
      <c r="I397" t="str">
        <v>PERSONAL</v>
      </c>
      <c r="J397" t="str">
        <v>OPEX</v>
      </c>
      <c r="K397">
        <v>0</v>
      </c>
      <c r="L397">
        <v>0</v>
      </c>
      <c r="M397">
        <v>0</v>
      </c>
      <c r="N397" t="str">
        <v>CC22</v>
      </c>
      <c r="O397" t="str">
        <v>gastos_rrhh</v>
      </c>
      <c r="P397">
        <v>7</v>
      </c>
      <c r="Q397" t="str">
        <v>BACHAS, COMPOST Y FERTILIZANTES, DISPOSICION FINAL DE R. LIQUIDOS, DISPOSICION FINAL DE R. SOLIDOS, EXPORTACION, NFU, REACTORES</v>
      </c>
      <c r="R397">
        <v>1</v>
      </c>
      <c r="S397">
        <v>-2056682.6845</v>
      </c>
      <c r="T397">
        <v>1</v>
      </c>
      <c r="U397" t="str">
        <v>APERTURADO POR EMPRESA</v>
      </c>
      <c r="V397" t="str">
        <v>DISPOSICION FINAL DE R. SOLIDOS</v>
      </c>
    </row>
    <row r="398" spans="1:22" x14ac:dyDescent="0.3">
      <c r="A398" vm="1">
        <v>46081</v>
      </c>
      <c r="B398" t="str">
        <v>WORMS-RRHH</v>
      </c>
      <c r="C398" t="str">
        <v>MATTAROLO EDITH</v>
      </c>
      <c r="D398">
        <v>-2056682.6845</v>
      </c>
      <c r="E398" t="str">
        <v>PORTERIA</v>
      </c>
      <c r="F398">
        <v>1</v>
      </c>
      <c r="G398">
        <v>2056682.6844535896</v>
      </c>
      <c r="H398" t="str">
        <v>#RRHH</v>
      </c>
      <c r="I398" t="str">
        <v>PERSONAL</v>
      </c>
      <c r="J398" t="str">
        <v>OPEX</v>
      </c>
      <c r="K398">
        <v>0</v>
      </c>
      <c r="L398">
        <v>0</v>
      </c>
      <c r="M398">
        <v>0</v>
      </c>
      <c r="N398" t="str">
        <v>CC22</v>
      </c>
      <c r="O398" t="str">
        <v>gastos_rrhh</v>
      </c>
      <c r="P398">
        <v>7</v>
      </c>
      <c r="Q398" t="str">
        <v>BACHAS, COMPOST Y FERTILIZANTES, DISPOSICION FINAL DE R. LIQUIDOS, DISPOSICION FINAL DE R. SOLIDOS, EXPORTACION, NFU, REACTORES</v>
      </c>
      <c r="R398">
        <v>1</v>
      </c>
      <c r="S398">
        <v>-2056682.6845</v>
      </c>
      <c r="T398">
        <v>1</v>
      </c>
      <c r="U398" t="str">
        <v>APERTURADO POR EMPRESA</v>
      </c>
      <c r="V398" t="str">
        <v>EXPORTACION</v>
      </c>
    </row>
    <row r="399" spans="1:22" x14ac:dyDescent="0.3">
      <c r="A399" vm="1">
        <v>46081</v>
      </c>
      <c r="B399" t="str">
        <v>WORMS-RRHH</v>
      </c>
      <c r="C399" t="str">
        <v>MATTAROLO EDITH</v>
      </c>
      <c r="D399">
        <v>-2056682.6845</v>
      </c>
      <c r="E399" t="str">
        <v>PORTERIA</v>
      </c>
      <c r="F399">
        <v>1</v>
      </c>
      <c r="G399">
        <v>2056682.6844535896</v>
      </c>
      <c r="H399" t="str">
        <v>#RRHH</v>
      </c>
      <c r="I399" t="str">
        <v>PERSONAL</v>
      </c>
      <c r="J399" t="str">
        <v>OPEX</v>
      </c>
      <c r="K399">
        <v>0</v>
      </c>
      <c r="L399">
        <v>0</v>
      </c>
      <c r="M399">
        <v>0</v>
      </c>
      <c r="N399" t="str">
        <v>CC22</v>
      </c>
      <c r="O399" t="str">
        <v>gastos_rrhh</v>
      </c>
      <c r="P399">
        <v>7</v>
      </c>
      <c r="Q399" t="str">
        <v>BACHAS, COMPOST Y FERTILIZANTES, DISPOSICION FINAL DE R. LIQUIDOS, DISPOSICION FINAL DE R. SOLIDOS, EXPORTACION, NFU, REACTORES</v>
      </c>
      <c r="R399">
        <v>1</v>
      </c>
      <c r="S399">
        <v>-2056682.6845</v>
      </c>
      <c r="T399">
        <v>1</v>
      </c>
      <c r="U399" t="str">
        <v>APERTURADO POR EMPRESA</v>
      </c>
      <c r="V399" t="str">
        <v>NFU</v>
      </c>
    </row>
    <row r="400" spans="1:22" x14ac:dyDescent="0.3">
      <c r="A400" vm="1">
        <v>46081</v>
      </c>
      <c r="B400" t="str">
        <v>WORMS-RRHH</v>
      </c>
      <c r="C400" t="str">
        <v>MATTAROLO EDITH</v>
      </c>
      <c r="D400">
        <v>-2056682.6845</v>
      </c>
      <c r="E400" t="str">
        <v>PORTERIA</v>
      </c>
      <c r="F400">
        <v>1</v>
      </c>
      <c r="G400">
        <v>2056682.6844535896</v>
      </c>
      <c r="H400" t="str">
        <v>#RRHH</v>
      </c>
      <c r="I400" t="str">
        <v>PERSONAL</v>
      </c>
      <c r="J400" t="str">
        <v>OPEX</v>
      </c>
      <c r="K400">
        <v>0</v>
      </c>
      <c r="L400">
        <v>0</v>
      </c>
      <c r="M400">
        <v>0</v>
      </c>
      <c r="N400" t="str">
        <v>CC22</v>
      </c>
      <c r="O400" t="str">
        <v>gastos_rrhh</v>
      </c>
      <c r="P400">
        <v>7</v>
      </c>
      <c r="Q400" t="str">
        <v>BACHAS, COMPOST Y FERTILIZANTES, DISPOSICION FINAL DE R. LIQUIDOS, DISPOSICION FINAL DE R. SOLIDOS, EXPORTACION, NFU, REACTORES</v>
      </c>
      <c r="R400">
        <v>1</v>
      </c>
      <c r="S400">
        <v>-2056682.6845</v>
      </c>
      <c r="T400">
        <v>1</v>
      </c>
      <c r="U400" t="str">
        <v>APERTURADO POR EMPRESA</v>
      </c>
      <c r="V400" t="str">
        <v>REACTORES</v>
      </c>
    </row>
    <row r="401" spans="1:22" x14ac:dyDescent="0.3">
      <c r="A401" vm="1">
        <v>46081</v>
      </c>
      <c r="B401" t="str">
        <v>WORMS-RRHH</v>
      </c>
      <c r="C401" t="str">
        <v>ALVAREZ IVAN DARIO</v>
      </c>
      <c r="D401">
        <v>-2041933.4742999999</v>
      </c>
      <c r="E401" t="str">
        <v>ADMINISTRACION</v>
      </c>
      <c r="F401">
        <v>1</v>
      </c>
      <c r="G401">
        <v>2041933.4743135895</v>
      </c>
      <c r="H401" t="str">
        <v>#RRHH</v>
      </c>
      <c r="I401" t="str">
        <v>PERSONAL</v>
      </c>
      <c r="J401" t="str">
        <v>OPEX</v>
      </c>
      <c r="K401">
        <v>0</v>
      </c>
      <c r="L401">
        <v>0</v>
      </c>
      <c r="M401">
        <v>0</v>
      </c>
      <c r="N401" t="str">
        <v>CC15</v>
      </c>
      <c r="O401" t="str">
        <v>gastos_rrhh</v>
      </c>
      <c r="P401">
        <v>10</v>
      </c>
      <c r="Q401" t="str">
        <v>BACHAS, CEREAL Y POLVILLO, COMPOST Y FERTILIZANTES, DISPOSICION FINAL DE R. LIQUIDOS, DISPOSICION FINAL DE R. SOLIDOS, EXPORTACION, NFU, PILETAS, REACTORES, TIERRAS FILTRANTES</v>
      </c>
      <c r="R401">
        <v>1</v>
      </c>
      <c r="S401">
        <v>-2041933.4742999999</v>
      </c>
      <c r="T401">
        <v>1</v>
      </c>
      <c r="U401" t="str">
        <v>APERTURADO POR EMPRESA</v>
      </c>
      <c r="V401" t="str">
        <v>BACHAS</v>
      </c>
    </row>
    <row r="402" spans="1:22" x14ac:dyDescent="0.3">
      <c r="A402" vm="1">
        <v>46081</v>
      </c>
      <c r="B402" t="str">
        <v>WORMS-RRHH</v>
      </c>
      <c r="C402" t="str">
        <v>ALVAREZ IVAN DARIO</v>
      </c>
      <c r="D402">
        <v>-2041933.4742999999</v>
      </c>
      <c r="E402" t="str">
        <v>ADMINISTRACION</v>
      </c>
      <c r="F402">
        <v>1</v>
      </c>
      <c r="G402">
        <v>2041933.4743135895</v>
      </c>
      <c r="H402" t="str">
        <v>#RRHH</v>
      </c>
      <c r="I402" t="str">
        <v>PERSONAL</v>
      </c>
      <c r="J402" t="str">
        <v>OPEX</v>
      </c>
      <c r="K402">
        <v>0</v>
      </c>
      <c r="L402">
        <v>0</v>
      </c>
      <c r="M402">
        <v>0</v>
      </c>
      <c r="N402" t="str">
        <v>CC15</v>
      </c>
      <c r="O402" t="str">
        <v>gastos_rrhh</v>
      </c>
      <c r="P402">
        <v>10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-2041933.4742999999</v>
      </c>
      <c r="T402">
        <v>1</v>
      </c>
      <c r="U402" t="str">
        <v>APERTURADO POR EMPRESA</v>
      </c>
      <c r="V402" t="str">
        <v>CEREAL Y POLVILLO</v>
      </c>
    </row>
    <row r="403" spans="1:22" x14ac:dyDescent="0.3">
      <c r="A403" vm="1">
        <v>46081</v>
      </c>
      <c r="B403" t="str">
        <v>WORMS-RRHH</v>
      </c>
      <c r="C403" t="str">
        <v>ALVAREZ IVAN DARIO</v>
      </c>
      <c r="D403">
        <v>-2041933.4742999999</v>
      </c>
      <c r="E403" t="str">
        <v>ADMINISTRACION</v>
      </c>
      <c r="F403">
        <v>1</v>
      </c>
      <c r="G403">
        <v>2041933.4743135895</v>
      </c>
      <c r="H403" t="str">
        <v>#RRHH</v>
      </c>
      <c r="I403" t="str">
        <v>PERSONAL</v>
      </c>
      <c r="J403" t="str">
        <v>OPEX</v>
      </c>
      <c r="K403">
        <v>0</v>
      </c>
      <c r="L403">
        <v>0</v>
      </c>
      <c r="M403">
        <v>0</v>
      </c>
      <c r="N403" t="str">
        <v>CC15</v>
      </c>
      <c r="O403" t="str">
        <v>gastos_rrhh</v>
      </c>
      <c r="P403">
        <v>10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-2041933.4742999999</v>
      </c>
      <c r="T403">
        <v>1</v>
      </c>
      <c r="U403" t="str">
        <v>APERTURADO POR EMPRESA</v>
      </c>
      <c r="V403" t="str">
        <v>COMPOST Y FERTILIZANTES</v>
      </c>
    </row>
    <row r="404" spans="1:22" x14ac:dyDescent="0.3">
      <c r="A404" vm="1">
        <v>46081</v>
      </c>
      <c r="B404" t="str">
        <v>WORMS-RRHH</v>
      </c>
      <c r="C404" t="str">
        <v>ALVAREZ IVAN DARIO</v>
      </c>
      <c r="D404">
        <v>-2041933.4742999999</v>
      </c>
      <c r="E404" t="str">
        <v>ADMINISTRACION</v>
      </c>
      <c r="F404">
        <v>1</v>
      </c>
      <c r="G404">
        <v>2041933.4743135895</v>
      </c>
      <c r="H404" t="str">
        <v>#RRHH</v>
      </c>
      <c r="I404" t="str">
        <v>PERSONAL</v>
      </c>
      <c r="J404" t="str">
        <v>OPEX</v>
      </c>
      <c r="K404">
        <v>0</v>
      </c>
      <c r="L404">
        <v>0</v>
      </c>
      <c r="M404">
        <v>0</v>
      </c>
      <c r="N404" t="str">
        <v>CC15</v>
      </c>
      <c r="O404" t="str">
        <v>gastos_rrhh</v>
      </c>
      <c r="P404">
        <v>10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-2041933.4742999999</v>
      </c>
      <c r="T404">
        <v>1</v>
      </c>
      <c r="U404" t="str">
        <v>APERTURADO POR EMPRESA</v>
      </c>
      <c r="V404" t="str">
        <v>DISPOSICION FINAL DE R. LIQUIDOS</v>
      </c>
    </row>
    <row r="405" spans="1:22" x14ac:dyDescent="0.3">
      <c r="A405" vm="1">
        <v>46081</v>
      </c>
      <c r="B405" t="str">
        <v>WORMS-RRHH</v>
      </c>
      <c r="C405" t="str">
        <v>ALVAREZ IVAN DARIO</v>
      </c>
      <c r="D405">
        <v>-2041933.4742999999</v>
      </c>
      <c r="E405" t="str">
        <v>ADMINISTRACION</v>
      </c>
      <c r="F405">
        <v>1</v>
      </c>
      <c r="G405">
        <v>2041933.4743135895</v>
      </c>
      <c r="H405" t="str">
        <v>#RRHH</v>
      </c>
      <c r="I405" t="str">
        <v>PERSONAL</v>
      </c>
      <c r="J405" t="str">
        <v>OPEX</v>
      </c>
      <c r="K405">
        <v>0</v>
      </c>
      <c r="L405">
        <v>0</v>
      </c>
      <c r="M405">
        <v>0</v>
      </c>
      <c r="N405" t="str">
        <v>CC15</v>
      </c>
      <c r="O405" t="str">
        <v>gastos_rrhh</v>
      </c>
      <c r="P405">
        <v>10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-2041933.4742999999</v>
      </c>
      <c r="T405">
        <v>1</v>
      </c>
      <c r="U405" t="str">
        <v>APERTURADO POR EMPRESA</v>
      </c>
      <c r="V405" t="str">
        <v>DISPOSICION FINAL DE R. SOLIDOS</v>
      </c>
    </row>
    <row r="406" spans="1:22" x14ac:dyDescent="0.3">
      <c r="A406" vm="1">
        <v>46081</v>
      </c>
      <c r="B406" t="str">
        <v>WORMS-RRHH</v>
      </c>
      <c r="C406" t="str">
        <v>ALVAREZ IVAN DARIO</v>
      </c>
      <c r="D406">
        <v>-2041933.4742999999</v>
      </c>
      <c r="E406" t="str">
        <v>ADMINISTRACION</v>
      </c>
      <c r="F406">
        <v>1</v>
      </c>
      <c r="G406">
        <v>2041933.4743135895</v>
      </c>
      <c r="H406" t="str">
        <v>#RRHH</v>
      </c>
      <c r="I406" t="str">
        <v>PERSONAL</v>
      </c>
      <c r="J406" t="str">
        <v>OPEX</v>
      </c>
      <c r="K406">
        <v>0</v>
      </c>
      <c r="L406">
        <v>0</v>
      </c>
      <c r="M406">
        <v>0</v>
      </c>
      <c r="N406" t="str">
        <v>CC15</v>
      </c>
      <c r="O406" t="str">
        <v>gastos_rrhh</v>
      </c>
      <c r="P406">
        <v>10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-2041933.4742999999</v>
      </c>
      <c r="T406">
        <v>1</v>
      </c>
      <c r="U406" t="str">
        <v>APERTURADO POR EMPRESA</v>
      </c>
      <c r="V406" t="str">
        <v>EXPORTACION</v>
      </c>
    </row>
    <row r="407" spans="1:22" x14ac:dyDescent="0.3">
      <c r="A407" vm="1">
        <v>46081</v>
      </c>
      <c r="B407" t="str">
        <v>WORMS-RRHH</v>
      </c>
      <c r="C407" t="str">
        <v>ALVAREZ IVAN DARIO</v>
      </c>
      <c r="D407">
        <v>-2041933.4742999999</v>
      </c>
      <c r="E407" t="str">
        <v>ADMINISTRACION</v>
      </c>
      <c r="F407">
        <v>1</v>
      </c>
      <c r="G407">
        <v>2041933.4743135895</v>
      </c>
      <c r="H407" t="str">
        <v>#RRHH</v>
      </c>
      <c r="I407" t="str">
        <v>PERSONAL</v>
      </c>
      <c r="J407" t="str">
        <v>OPEX</v>
      </c>
      <c r="K407">
        <v>0</v>
      </c>
      <c r="L407">
        <v>0</v>
      </c>
      <c r="M407">
        <v>0</v>
      </c>
      <c r="N407" t="str">
        <v>CC15</v>
      </c>
      <c r="O407" t="str">
        <v>gastos_rrhh</v>
      </c>
      <c r="P407">
        <v>10</v>
      </c>
      <c r="Q407" t="str">
        <v>BACHAS, CEREAL Y POLVILLO, COMPOST Y FERTILIZANTES, DISPOSICION FINAL DE R. LIQUIDOS, DISPOSICION FINAL DE R. SOLIDOS, EXPORTACION, NFU, PILETAS, REACTORES, TIERRAS FILTRANTES</v>
      </c>
      <c r="R407">
        <v>1</v>
      </c>
      <c r="S407">
        <v>-2041933.4742999999</v>
      </c>
      <c r="T407">
        <v>1</v>
      </c>
      <c r="U407" t="str">
        <v>APERTURADO POR EMPRESA</v>
      </c>
      <c r="V407" t="str">
        <v>NFU</v>
      </c>
    </row>
    <row r="408" spans="1:22" x14ac:dyDescent="0.3">
      <c r="A408" vm="1">
        <v>46081</v>
      </c>
      <c r="B408" t="str">
        <v>WORMS-RRHH</v>
      </c>
      <c r="C408" t="str">
        <v>ALVAREZ IVAN DARIO</v>
      </c>
      <c r="D408">
        <v>-2041933.4742999999</v>
      </c>
      <c r="E408" t="str">
        <v>ADMINISTRACION</v>
      </c>
      <c r="F408">
        <v>1</v>
      </c>
      <c r="G408">
        <v>2041933.4743135895</v>
      </c>
      <c r="H408" t="str">
        <v>#RRHH</v>
      </c>
      <c r="I408" t="str">
        <v>PERSONAL</v>
      </c>
      <c r="J408" t="str">
        <v>OPEX</v>
      </c>
      <c r="K408">
        <v>0</v>
      </c>
      <c r="L408">
        <v>0</v>
      </c>
      <c r="M408">
        <v>0</v>
      </c>
      <c r="N408" t="str">
        <v>CC15</v>
      </c>
      <c r="O408" t="str">
        <v>gastos_rrhh</v>
      </c>
      <c r="P408">
        <v>10</v>
      </c>
      <c r="Q408" t="str">
        <v>BACHAS, CEREAL Y POLVILLO, COMPOST Y FERTILIZANTES, DISPOSICION FINAL DE R. LIQUIDOS, DISPOSICION FINAL DE R. SOLIDOS, EXPORTACION, NFU, PILETAS, REACTORES, TIERRAS FILTRANTES</v>
      </c>
      <c r="R408">
        <v>1</v>
      </c>
      <c r="S408">
        <v>-2041933.4742999999</v>
      </c>
      <c r="T408">
        <v>1</v>
      </c>
      <c r="U408" t="str">
        <v>APERTURADO POR EMPRESA</v>
      </c>
      <c r="V408" t="str">
        <v>PILETAS</v>
      </c>
    </row>
    <row r="409" spans="1:22" x14ac:dyDescent="0.3">
      <c r="A409" vm="1">
        <v>46081</v>
      </c>
      <c r="B409" t="str">
        <v>WORMS-RRHH</v>
      </c>
      <c r="C409" t="str">
        <v>ALVAREZ IVAN DARIO</v>
      </c>
      <c r="D409">
        <v>-2041933.4742999999</v>
      </c>
      <c r="E409" t="str">
        <v>ADMINISTRACION</v>
      </c>
      <c r="F409">
        <v>1</v>
      </c>
      <c r="G409">
        <v>2041933.4743135895</v>
      </c>
      <c r="H409" t="str">
        <v>#RRHH</v>
      </c>
      <c r="I409" t="str">
        <v>PERSONAL</v>
      </c>
      <c r="J409" t="str">
        <v>OPEX</v>
      </c>
      <c r="K409">
        <v>0</v>
      </c>
      <c r="L409">
        <v>0</v>
      </c>
      <c r="M409">
        <v>0</v>
      </c>
      <c r="N409" t="str">
        <v>CC15</v>
      </c>
      <c r="O409" t="str">
        <v>gastos_rrhh</v>
      </c>
      <c r="P409">
        <v>10</v>
      </c>
      <c r="Q409" t="str">
        <v>BACHAS, CEREAL Y POLVILLO, COMPOST Y FERTILIZANTES, DISPOSICION FINAL DE R. LIQUIDOS, DISPOSICION FINAL DE R. SOLIDOS, EXPORTACION, NFU, PILETAS, REACTORES, TIERRAS FILTRANTES</v>
      </c>
      <c r="R409">
        <v>1</v>
      </c>
      <c r="S409">
        <v>-2041933.4742999999</v>
      </c>
      <c r="T409">
        <v>1</v>
      </c>
      <c r="U409" t="str">
        <v>APERTURADO POR EMPRESA</v>
      </c>
      <c r="V409" t="str">
        <v>REACTORES</v>
      </c>
    </row>
    <row r="410" spans="1:22" x14ac:dyDescent="0.3">
      <c r="A410" vm="1">
        <v>46081</v>
      </c>
      <c r="B410" t="str">
        <v>WORMS-RRHH</v>
      </c>
      <c r="C410" t="str">
        <v>ALVAREZ IVAN DARIO</v>
      </c>
      <c r="D410">
        <v>-2041933.4742999999</v>
      </c>
      <c r="E410" t="str">
        <v>ADMINISTRACION</v>
      </c>
      <c r="F410">
        <v>1</v>
      </c>
      <c r="G410">
        <v>2041933.4743135895</v>
      </c>
      <c r="H410" t="str">
        <v>#RRHH</v>
      </c>
      <c r="I410" t="str">
        <v>PERSONAL</v>
      </c>
      <c r="J410" t="str">
        <v>OPEX</v>
      </c>
      <c r="K410">
        <v>0</v>
      </c>
      <c r="L410">
        <v>0</v>
      </c>
      <c r="M410">
        <v>0</v>
      </c>
      <c r="N410" t="str">
        <v>CC15</v>
      </c>
      <c r="O410" t="str">
        <v>gastos_rrhh</v>
      </c>
      <c r="P410">
        <v>10</v>
      </c>
      <c r="Q410" t="str">
        <v>BACHAS, CEREAL Y POLVILLO, COMPOST Y FERTILIZANTES, DISPOSICION FINAL DE R. LIQUIDOS, DISPOSICION FINAL DE R. SOLIDOS, EXPORTACION, NFU, PILETAS, REACTORES, TIERRAS FILTRANTES</v>
      </c>
      <c r="R410">
        <v>1</v>
      </c>
      <c r="S410">
        <v>-2041933.4742999999</v>
      </c>
      <c r="T410">
        <v>1</v>
      </c>
      <c r="U410" t="str">
        <v>APERTURADO POR EMPRESA</v>
      </c>
      <c r="V410" t="str">
        <v>TIERRAS FILTRANTES</v>
      </c>
    </row>
    <row r="411" spans="1:22" x14ac:dyDescent="0.3">
      <c r="A411" vm="1">
        <v>46081</v>
      </c>
      <c r="B411" t="str">
        <v>WORMS-RRHH</v>
      </c>
      <c r="C411" t="str">
        <v>FRANCO BRUNO</v>
      </c>
      <c r="D411">
        <v>-2029818.9594000001</v>
      </c>
      <c r="E411" t="str">
        <v>DISPOSICION FINAL DE R. LIQUIDOS</v>
      </c>
      <c r="F411">
        <v>1</v>
      </c>
      <c r="G411">
        <v>2029818.9593535899</v>
      </c>
      <c r="H411" t="str">
        <v>#RRHH</v>
      </c>
      <c r="I411" t="str">
        <v>PERSONAL</v>
      </c>
      <c r="J411" t="str">
        <v>OPEX</v>
      </c>
      <c r="K411">
        <v>0</v>
      </c>
      <c r="L411">
        <v>0</v>
      </c>
      <c r="M411">
        <v>0</v>
      </c>
      <c r="N411" t="str">
        <v>CC25</v>
      </c>
      <c r="O411" t="str">
        <v>gastos_rrhh</v>
      </c>
      <c r="P411">
        <v>2</v>
      </c>
      <c r="Q411" t="str">
        <v>DISPOSICION FINAL DE R. LIQUIDOS, EXPORTACION</v>
      </c>
      <c r="R411">
        <v>1</v>
      </c>
      <c r="S411">
        <v>-2029818.9594000001</v>
      </c>
      <c r="T411">
        <v>1</v>
      </c>
      <c r="U411" t="str">
        <v>APERTURADO POR EMPRESA</v>
      </c>
      <c r="V411" t="str">
        <v>DISPOSICION FINAL DE R. LIQUIDOS</v>
      </c>
    </row>
    <row r="412" spans="1:22" x14ac:dyDescent="0.3">
      <c r="A412" vm="1">
        <v>46081</v>
      </c>
      <c r="B412" t="str">
        <v>WORMS-RRHH</v>
      </c>
      <c r="C412" t="str">
        <v>FRANCO BRUNO</v>
      </c>
      <c r="D412">
        <v>-2029818.9594000001</v>
      </c>
      <c r="E412" t="str">
        <v>DISPOSICION FINAL DE R. LIQUIDOS</v>
      </c>
      <c r="F412">
        <v>1</v>
      </c>
      <c r="G412">
        <v>2029818.9593535899</v>
      </c>
      <c r="H412" t="str">
        <v>#RRHH</v>
      </c>
      <c r="I412" t="str">
        <v>PERSONAL</v>
      </c>
      <c r="J412" t="str">
        <v>OPEX</v>
      </c>
      <c r="K412">
        <v>0</v>
      </c>
      <c r="L412">
        <v>0</v>
      </c>
      <c r="M412">
        <v>0</v>
      </c>
      <c r="N412" t="str">
        <v>CC25</v>
      </c>
      <c r="O412" t="str">
        <v>gastos_rrhh</v>
      </c>
      <c r="P412">
        <v>2</v>
      </c>
      <c r="Q412" t="str">
        <v>DISPOSICION FINAL DE R. LIQUIDOS, EXPORTACION</v>
      </c>
      <c r="R412">
        <v>1</v>
      </c>
      <c r="S412">
        <v>-2029818.9594000001</v>
      </c>
      <c r="T412">
        <v>1</v>
      </c>
      <c r="U412" t="str">
        <v>APERTURADO POR EMPRESA</v>
      </c>
      <c r="V412" t="str">
        <v>EXPORTACION</v>
      </c>
    </row>
    <row r="413" spans="1:22" x14ac:dyDescent="0.3">
      <c r="A413" vm="1">
        <v>46081</v>
      </c>
      <c r="B413" t="str">
        <v>WORMS-RRHH</v>
      </c>
      <c r="C413" t="str">
        <v>BELTRAMO, ANDRES</v>
      </c>
      <c r="D413">
        <v>-2000000</v>
      </c>
      <c r="E413" t="str">
        <v>DISPOSICION FINAL DE R. SOLIDOS</v>
      </c>
      <c r="F413">
        <v>1</v>
      </c>
      <c r="G413">
        <v>2000000</v>
      </c>
      <c r="H413" t="str">
        <v>#RRHH</v>
      </c>
      <c r="I413" t="str">
        <v>PERSONAL</v>
      </c>
      <c r="J413" t="str">
        <v>OPEX</v>
      </c>
      <c r="K413">
        <v>0</v>
      </c>
      <c r="L413">
        <v>0</v>
      </c>
      <c r="M413">
        <v>0</v>
      </c>
      <c r="N413" t="str">
        <v>CC26</v>
      </c>
      <c r="O413" t="str">
        <v>gastos_rrhh</v>
      </c>
      <c r="P413">
        <v>2</v>
      </c>
      <c r="Q413" t="str">
        <v>DISPOSICION FINAL DE R. LIQUIDOS, DISPOSICION FINAL DE R. SOLIDOS</v>
      </c>
      <c r="R413">
        <v>1</v>
      </c>
      <c r="S413">
        <v>-2000000</v>
      </c>
      <c r="T413">
        <v>1</v>
      </c>
      <c r="U413" t="str">
        <v>APERTURADO POR EMPRESA</v>
      </c>
      <c r="V413" t="str">
        <v>DISPOSICION FINAL DE R. LIQUIDOS</v>
      </c>
    </row>
    <row r="414" spans="1:22" x14ac:dyDescent="0.3">
      <c r="A414" vm="1">
        <v>46081</v>
      </c>
      <c r="B414" t="str">
        <v>WORMS-RRHH</v>
      </c>
      <c r="C414" t="str">
        <v>BELTRAMO, ANDRES</v>
      </c>
      <c r="D414">
        <v>-2000000</v>
      </c>
      <c r="E414" t="str">
        <v>DISPOSICION FINAL DE R. SOLIDOS</v>
      </c>
      <c r="F414">
        <v>1</v>
      </c>
      <c r="G414">
        <v>2000000</v>
      </c>
      <c r="H414" t="str">
        <v>#RRHH</v>
      </c>
      <c r="I414" t="str">
        <v>PERSONAL</v>
      </c>
      <c r="J414" t="str">
        <v>OPEX</v>
      </c>
      <c r="K414">
        <v>0</v>
      </c>
      <c r="L414">
        <v>0</v>
      </c>
      <c r="M414">
        <v>0</v>
      </c>
      <c r="N414" t="str">
        <v>CC26</v>
      </c>
      <c r="O414" t="str">
        <v>gastos_rrhh</v>
      </c>
      <c r="P414">
        <v>2</v>
      </c>
      <c r="Q414" t="str">
        <v>DISPOSICION FINAL DE R. LIQUIDOS, DISPOSICION FINAL DE R. SOLIDOS</v>
      </c>
      <c r="R414">
        <v>1</v>
      </c>
      <c r="S414">
        <v>-2000000</v>
      </c>
      <c r="T414">
        <v>1</v>
      </c>
      <c r="U414" t="str">
        <v>APERTURADO POR EMPRESA</v>
      </c>
      <c r="V414" t="str">
        <v>DISPOSICION FINAL DE R. SOLIDOS</v>
      </c>
    </row>
    <row r="415" spans="1:22" x14ac:dyDescent="0.3">
      <c r="A415" vm="1">
        <v>46081</v>
      </c>
      <c r="B415" t="str">
        <v>WORMS-RRHH</v>
      </c>
      <c r="C415" t="str">
        <v>CENSABELLA, AMALIA</v>
      </c>
      <c r="D415">
        <v>-2000000</v>
      </c>
      <c r="E415" t="str">
        <v>DISPOSICION FINAL DE R. SOLIDOS</v>
      </c>
      <c r="F415">
        <v>1</v>
      </c>
      <c r="G415">
        <v>2000000</v>
      </c>
      <c r="H415" t="str">
        <v>#RRHH</v>
      </c>
      <c r="I415" t="str">
        <v>PERSONAL</v>
      </c>
      <c r="J415" t="str">
        <v>OPEX</v>
      </c>
      <c r="K415">
        <v>0</v>
      </c>
      <c r="L415">
        <v>0</v>
      </c>
      <c r="M415">
        <v>0</v>
      </c>
      <c r="N415" t="str">
        <v>CC26</v>
      </c>
      <c r="O415" t="str">
        <v>gastos_rrhh</v>
      </c>
      <c r="P415">
        <v>2</v>
      </c>
      <c r="Q415" t="str">
        <v>DISPOSICION FINAL DE R. LIQUIDOS, DISPOSICION FINAL DE R. SOLIDOS</v>
      </c>
      <c r="R415">
        <v>1</v>
      </c>
      <c r="S415">
        <v>-2000000</v>
      </c>
      <c r="T415">
        <v>1</v>
      </c>
      <c r="U415" t="str">
        <v>APERTURADO POR EMPRESA</v>
      </c>
      <c r="V415" t="str">
        <v>DISPOSICION FINAL DE R. LIQUIDOS</v>
      </c>
    </row>
    <row r="416" spans="1:22" x14ac:dyDescent="0.3">
      <c r="A416" vm="1">
        <v>46081</v>
      </c>
      <c r="B416" t="str">
        <v>WORMS-RRHH</v>
      </c>
      <c r="C416" t="str">
        <v>CENSABELLA, AMALIA</v>
      </c>
      <c r="D416">
        <v>-2000000</v>
      </c>
      <c r="E416" t="str">
        <v>DISPOSICION FINAL DE R. SOLIDOS</v>
      </c>
      <c r="F416">
        <v>1</v>
      </c>
      <c r="G416">
        <v>2000000</v>
      </c>
      <c r="H416" t="str">
        <v>#RRHH</v>
      </c>
      <c r="I416" t="str">
        <v>PERSONAL</v>
      </c>
      <c r="J416" t="str">
        <v>OPEX</v>
      </c>
      <c r="K416">
        <v>0</v>
      </c>
      <c r="L416">
        <v>0</v>
      </c>
      <c r="M416">
        <v>0</v>
      </c>
      <c r="N416" t="str">
        <v>CC26</v>
      </c>
      <c r="O416" t="str">
        <v>gastos_rrhh</v>
      </c>
      <c r="P416">
        <v>2</v>
      </c>
      <c r="Q416" t="str">
        <v>DISPOSICION FINAL DE R. LIQUIDOS, DISPOSICION FINAL DE R. SOLIDOS</v>
      </c>
      <c r="R416">
        <v>1</v>
      </c>
      <c r="S416">
        <v>-2000000</v>
      </c>
      <c r="T416">
        <v>1</v>
      </c>
      <c r="U416" t="str">
        <v>APERTURADO POR EMPRESA</v>
      </c>
      <c r="V416" t="str">
        <v>DISPOSICION FINAL DE R. SOLIDOS</v>
      </c>
    </row>
    <row r="417" spans="1:22" x14ac:dyDescent="0.3">
      <c r="A417" vm="1">
        <v>46081</v>
      </c>
      <c r="B417" t="str">
        <v>WORMS-RRHH</v>
      </c>
      <c r="C417" t="str">
        <v>AREVALO MARCOS AXEL</v>
      </c>
      <c r="D417">
        <v>-1992393.3816</v>
      </c>
      <c r="E417" t="str">
        <v>TALLER MECANICO</v>
      </c>
      <c r="F417">
        <v>1</v>
      </c>
      <c r="G417">
        <v>1992393.3816135896</v>
      </c>
      <c r="H417" t="str">
        <v>#RRHH</v>
      </c>
      <c r="I417" t="str">
        <v>PERSONAL</v>
      </c>
      <c r="J417" t="str">
        <v>OPEX</v>
      </c>
      <c r="K417">
        <v>0</v>
      </c>
      <c r="L417">
        <v>0</v>
      </c>
      <c r="M417">
        <v>0</v>
      </c>
      <c r="N417" t="str">
        <v>CC23</v>
      </c>
      <c r="O417" t="str">
        <v>gastos_produccion</v>
      </c>
      <c r="P417">
        <v>10</v>
      </c>
      <c r="Q417" t="str">
        <v>BACHAS, CEREAL Y POLVILLO, COMPOST Y FERTILIZANTES, DISPOSICION FINAL DE R. LIQUIDOS, DISPOSICION FINAL DE R. SOLIDOS, EXPORTACION, NFU, PILETAS, REACTORES, TIERRAS FILTRANTES</v>
      </c>
      <c r="R417">
        <v>1</v>
      </c>
      <c r="S417">
        <v>-1992393.3816</v>
      </c>
      <c r="T417">
        <v>1</v>
      </c>
      <c r="U417" t="str">
        <v>APERTURADO POR EMPRESA</v>
      </c>
      <c r="V417" t="str">
        <v>BACHAS</v>
      </c>
    </row>
    <row r="418" spans="1:22" x14ac:dyDescent="0.3">
      <c r="A418" vm="1">
        <v>46081</v>
      </c>
      <c r="B418" t="str">
        <v>WORMS-RRHH</v>
      </c>
      <c r="C418" t="str">
        <v>AREVALO MARCOS AXEL</v>
      </c>
      <c r="D418">
        <v>-1992393.3816</v>
      </c>
      <c r="E418" t="str">
        <v>TALLER MECANICO</v>
      </c>
      <c r="F418">
        <v>1</v>
      </c>
      <c r="G418">
        <v>1992393.3816135896</v>
      </c>
      <c r="H418" t="str">
        <v>#RRHH</v>
      </c>
      <c r="I418" t="str">
        <v>PERSONAL</v>
      </c>
      <c r="J418" t="str">
        <v>OPEX</v>
      </c>
      <c r="K418">
        <v>0</v>
      </c>
      <c r="L418">
        <v>0</v>
      </c>
      <c r="M418">
        <v>0</v>
      </c>
      <c r="N418" t="str">
        <v>CC23</v>
      </c>
      <c r="O418" t="str">
        <v>gastos_produccion</v>
      </c>
      <c r="P418">
        <v>10</v>
      </c>
      <c r="Q418" t="str">
        <v>BACHAS, CEREAL Y POLVILLO, COMPOST Y FERTILIZANTES, DISPOSICION FINAL DE R. LIQUIDOS, DISPOSICION FINAL DE R. SOLIDOS, EXPORTACION, NFU, PILETAS, REACTORES, TIERRAS FILTRANTES</v>
      </c>
      <c r="R418">
        <v>1</v>
      </c>
      <c r="S418">
        <v>-1992393.3816</v>
      </c>
      <c r="T418">
        <v>1</v>
      </c>
      <c r="U418" t="str">
        <v>APERTURADO POR EMPRESA</v>
      </c>
      <c r="V418" t="str">
        <v>CEREAL Y POLVILLO</v>
      </c>
    </row>
    <row r="419" spans="1:22" x14ac:dyDescent="0.3">
      <c r="A419" vm="1">
        <v>46081</v>
      </c>
      <c r="B419" t="str">
        <v>WORMS-RRHH</v>
      </c>
      <c r="C419" t="str">
        <v>AREVALO MARCOS AXEL</v>
      </c>
      <c r="D419">
        <v>-1992393.3816</v>
      </c>
      <c r="E419" t="str">
        <v>TALLER MECANICO</v>
      </c>
      <c r="F419">
        <v>1</v>
      </c>
      <c r="G419">
        <v>1992393.3816135896</v>
      </c>
      <c r="H419" t="str">
        <v>#RRHH</v>
      </c>
      <c r="I419" t="str">
        <v>PERSONAL</v>
      </c>
      <c r="J419" t="str">
        <v>OPEX</v>
      </c>
      <c r="K419">
        <v>0</v>
      </c>
      <c r="L419">
        <v>0</v>
      </c>
      <c r="M419">
        <v>0</v>
      </c>
      <c r="N419" t="str">
        <v>CC23</v>
      </c>
      <c r="O419" t="str">
        <v>gastos_produccion</v>
      </c>
      <c r="P419">
        <v>10</v>
      </c>
      <c r="Q419" t="str">
        <v>BACHAS, CEREAL Y POLVILLO, COMPOST Y FERTILIZANTES, DISPOSICION FINAL DE R. LIQUIDOS, DISPOSICION FINAL DE R. SOLIDOS, EXPORTACION, NFU, PILETAS, REACTORES, TIERRAS FILTRANTES</v>
      </c>
      <c r="R419">
        <v>1</v>
      </c>
      <c r="S419">
        <v>-1992393.3816</v>
      </c>
      <c r="T419">
        <v>1</v>
      </c>
      <c r="U419" t="str">
        <v>APERTURADO POR EMPRESA</v>
      </c>
      <c r="V419" t="str">
        <v>COMPOST Y FERTILIZANTES</v>
      </c>
    </row>
    <row r="420" spans="1:22" x14ac:dyDescent="0.3">
      <c r="A420" vm="1">
        <v>46081</v>
      </c>
      <c r="B420" t="str">
        <v>WORMS-RRHH</v>
      </c>
      <c r="C420" t="str">
        <v>AREVALO MARCOS AXEL</v>
      </c>
      <c r="D420">
        <v>-1992393.3816</v>
      </c>
      <c r="E420" t="str">
        <v>TALLER MECANICO</v>
      </c>
      <c r="F420">
        <v>1</v>
      </c>
      <c r="G420">
        <v>1992393.3816135896</v>
      </c>
      <c r="H420" t="str">
        <v>#RRHH</v>
      </c>
      <c r="I420" t="str">
        <v>PERSONAL</v>
      </c>
      <c r="J420" t="str">
        <v>OPEX</v>
      </c>
      <c r="K420">
        <v>0</v>
      </c>
      <c r="L420">
        <v>0</v>
      </c>
      <c r="M420">
        <v>0</v>
      </c>
      <c r="N420" t="str">
        <v>CC23</v>
      </c>
      <c r="O420" t="str">
        <v>gastos_produccion</v>
      </c>
      <c r="P420">
        <v>10</v>
      </c>
      <c r="Q420" t="str">
        <v>BACHAS, CEREAL Y POLVILLO, COMPOST Y FERTILIZANTES, DISPOSICION FINAL DE R. LIQUIDOS, DISPOSICION FINAL DE R. SOLIDOS, EXPORTACION, NFU, PILETAS, REACTORES, TIERRAS FILTRANTES</v>
      </c>
      <c r="R420">
        <v>1</v>
      </c>
      <c r="S420">
        <v>-1992393.3816</v>
      </c>
      <c r="T420">
        <v>1</v>
      </c>
      <c r="U420" t="str">
        <v>APERTURADO POR EMPRESA</v>
      </c>
      <c r="V420" t="str">
        <v>DISPOSICION FINAL DE R. LIQUIDOS</v>
      </c>
    </row>
    <row r="421" spans="1:22" x14ac:dyDescent="0.3">
      <c r="A421" vm="1">
        <v>46081</v>
      </c>
      <c r="B421" t="str">
        <v>WORMS-RRHH</v>
      </c>
      <c r="C421" t="str">
        <v>AREVALO MARCOS AXEL</v>
      </c>
      <c r="D421">
        <v>-1992393.3816</v>
      </c>
      <c r="E421" t="str">
        <v>TALLER MECANICO</v>
      </c>
      <c r="F421">
        <v>1</v>
      </c>
      <c r="G421">
        <v>1992393.3816135896</v>
      </c>
      <c r="H421" t="str">
        <v>#RRHH</v>
      </c>
      <c r="I421" t="str">
        <v>PERSONAL</v>
      </c>
      <c r="J421" t="str">
        <v>OPEX</v>
      </c>
      <c r="K421">
        <v>0</v>
      </c>
      <c r="L421">
        <v>0</v>
      </c>
      <c r="M421">
        <v>0</v>
      </c>
      <c r="N421" t="str">
        <v>CC23</v>
      </c>
      <c r="O421" t="str">
        <v>gastos_produccion</v>
      </c>
      <c r="P421">
        <v>10</v>
      </c>
      <c r="Q421" t="str">
        <v>BACHAS, CEREAL Y POLVILLO, COMPOST Y FERTILIZANTES, DISPOSICION FINAL DE R. LIQUIDOS, DISPOSICION FINAL DE R. SOLIDOS, EXPORTACION, NFU, PILETAS, REACTORES, TIERRAS FILTRANTES</v>
      </c>
      <c r="R421">
        <v>1</v>
      </c>
      <c r="S421">
        <v>-1992393.3816</v>
      </c>
      <c r="T421">
        <v>1</v>
      </c>
      <c r="U421" t="str">
        <v>APERTURADO POR EMPRESA</v>
      </c>
      <c r="V421" t="str">
        <v>DISPOSICION FINAL DE R. SOLIDOS</v>
      </c>
    </row>
    <row r="422" spans="1:22" x14ac:dyDescent="0.3">
      <c r="A422" vm="1">
        <v>46081</v>
      </c>
      <c r="B422" t="str">
        <v>WORMS-RRHH</v>
      </c>
      <c r="C422" t="str">
        <v>AREVALO MARCOS AXEL</v>
      </c>
      <c r="D422">
        <v>-1992393.3816</v>
      </c>
      <c r="E422" t="str">
        <v>TALLER MECANICO</v>
      </c>
      <c r="F422">
        <v>1</v>
      </c>
      <c r="G422">
        <v>1992393.3816135896</v>
      </c>
      <c r="H422" t="str">
        <v>#RRHH</v>
      </c>
      <c r="I422" t="str">
        <v>PERSONAL</v>
      </c>
      <c r="J422" t="str">
        <v>OPEX</v>
      </c>
      <c r="K422">
        <v>0</v>
      </c>
      <c r="L422">
        <v>0</v>
      </c>
      <c r="M422">
        <v>0</v>
      </c>
      <c r="N422" t="str">
        <v>CC23</v>
      </c>
      <c r="O422" t="str">
        <v>gastos_produccion</v>
      </c>
      <c r="P422">
        <v>10</v>
      </c>
      <c r="Q422" t="str">
        <v>BACHAS, CEREAL Y POLVILLO, COMPOST Y FERTILIZANTES, DISPOSICION FINAL DE R. LIQUIDOS, DISPOSICION FINAL DE R. SOLIDOS, EXPORTACION, NFU, PILETAS, REACTORES, TIERRAS FILTRANTES</v>
      </c>
      <c r="R422">
        <v>1</v>
      </c>
      <c r="S422">
        <v>-1992393.3816</v>
      </c>
      <c r="T422">
        <v>1</v>
      </c>
      <c r="U422" t="str">
        <v>APERTURADO POR EMPRESA</v>
      </c>
      <c r="V422" t="str">
        <v>EXPORTACION</v>
      </c>
    </row>
    <row r="423" spans="1:22" x14ac:dyDescent="0.3">
      <c r="A423" vm="1">
        <v>46081</v>
      </c>
      <c r="B423" t="str">
        <v>WORMS-RRHH</v>
      </c>
      <c r="C423" t="str">
        <v>AREVALO MARCOS AXEL</v>
      </c>
      <c r="D423">
        <v>-1992393.3816</v>
      </c>
      <c r="E423" t="str">
        <v>TALLER MECANICO</v>
      </c>
      <c r="F423">
        <v>1</v>
      </c>
      <c r="G423">
        <v>1992393.3816135896</v>
      </c>
      <c r="H423" t="str">
        <v>#RRHH</v>
      </c>
      <c r="I423" t="str">
        <v>PERSONAL</v>
      </c>
      <c r="J423" t="str">
        <v>OPEX</v>
      </c>
      <c r="K423">
        <v>0</v>
      </c>
      <c r="L423">
        <v>0</v>
      </c>
      <c r="M423">
        <v>0</v>
      </c>
      <c r="N423" t="str">
        <v>CC23</v>
      </c>
      <c r="O423" t="str">
        <v>gastos_produccion</v>
      </c>
      <c r="P423">
        <v>10</v>
      </c>
      <c r="Q423" t="str">
        <v>BACHAS, CEREAL Y POLVILLO, COMPOST Y FERTILIZANTES, DISPOSICION FINAL DE R. LIQUIDOS, DISPOSICION FINAL DE R. SOLIDOS, EXPORTACION, NFU, PILETAS, REACTORES, TIERRAS FILTRANTES</v>
      </c>
      <c r="R423">
        <v>1</v>
      </c>
      <c r="S423">
        <v>-1992393.3816</v>
      </c>
      <c r="T423">
        <v>1</v>
      </c>
      <c r="U423" t="str">
        <v>APERTURADO POR EMPRESA</v>
      </c>
      <c r="V423" t="str">
        <v>NFU</v>
      </c>
    </row>
    <row r="424" spans="1:22" x14ac:dyDescent="0.3">
      <c r="A424" vm="1">
        <v>46081</v>
      </c>
      <c r="B424" t="str">
        <v>WORMS-RRHH</v>
      </c>
      <c r="C424" t="str">
        <v>AREVALO MARCOS AXEL</v>
      </c>
      <c r="D424">
        <v>-1992393.3816</v>
      </c>
      <c r="E424" t="str">
        <v>TALLER MECANICO</v>
      </c>
      <c r="F424">
        <v>1</v>
      </c>
      <c r="G424">
        <v>1992393.3816135896</v>
      </c>
      <c r="H424" t="str">
        <v>#RRHH</v>
      </c>
      <c r="I424" t="str">
        <v>PERSONAL</v>
      </c>
      <c r="J424" t="str">
        <v>OPEX</v>
      </c>
      <c r="K424">
        <v>0</v>
      </c>
      <c r="L424">
        <v>0</v>
      </c>
      <c r="M424">
        <v>0</v>
      </c>
      <c r="N424" t="str">
        <v>CC23</v>
      </c>
      <c r="O424" t="str">
        <v>gastos_produccion</v>
      </c>
      <c r="P424">
        <v>10</v>
      </c>
      <c r="Q424" t="str">
        <v>BACHAS, CEREAL Y POLVILLO, COMPOST Y FERTILIZANTES, DISPOSICION FINAL DE R. LIQUIDOS, DISPOSICION FINAL DE R. SOLIDOS, EXPORTACION, NFU, PILETAS, REACTORES, TIERRAS FILTRANTES</v>
      </c>
      <c r="R424">
        <v>1</v>
      </c>
      <c r="S424">
        <v>-1992393.3816</v>
      </c>
      <c r="T424">
        <v>1</v>
      </c>
      <c r="U424" t="str">
        <v>APERTURADO POR EMPRESA</v>
      </c>
      <c r="V424" t="str">
        <v>PILETAS</v>
      </c>
    </row>
    <row r="425" spans="1:22" x14ac:dyDescent="0.3">
      <c r="A425" vm="1">
        <v>46081</v>
      </c>
      <c r="B425" t="str">
        <v>WORMS-RRHH</v>
      </c>
      <c r="C425" t="str">
        <v>AREVALO MARCOS AXEL</v>
      </c>
      <c r="D425">
        <v>-1992393.3816</v>
      </c>
      <c r="E425" t="str">
        <v>TALLER MECANICO</v>
      </c>
      <c r="F425">
        <v>1</v>
      </c>
      <c r="G425">
        <v>1992393.3816135896</v>
      </c>
      <c r="H425" t="str">
        <v>#RRHH</v>
      </c>
      <c r="I425" t="str">
        <v>PERSONAL</v>
      </c>
      <c r="J425" t="str">
        <v>OPEX</v>
      </c>
      <c r="K425">
        <v>0</v>
      </c>
      <c r="L425">
        <v>0</v>
      </c>
      <c r="M425">
        <v>0</v>
      </c>
      <c r="N425" t="str">
        <v>CC23</v>
      </c>
      <c r="O425" t="str">
        <v>gastos_produccion</v>
      </c>
      <c r="P425">
        <v>10</v>
      </c>
      <c r="Q425" t="str">
        <v>BACHAS, CEREAL Y POLVILLO, COMPOST Y FERTILIZANTES, DISPOSICION FINAL DE R. LIQUIDOS, DISPOSICION FINAL DE R. SOLIDOS, EXPORTACION, NFU, PILETAS, REACTORES, TIERRAS FILTRANTES</v>
      </c>
      <c r="R425">
        <v>1</v>
      </c>
      <c r="S425">
        <v>-1992393.3816</v>
      </c>
      <c r="T425">
        <v>1</v>
      </c>
      <c r="U425" t="str">
        <v>APERTURADO POR EMPRESA</v>
      </c>
      <c r="V425" t="str">
        <v>REACTORES</v>
      </c>
    </row>
    <row r="426" spans="1:22" x14ac:dyDescent="0.3">
      <c r="A426" vm="1">
        <v>46081</v>
      </c>
      <c r="B426" t="str">
        <v>WORMS-RRHH</v>
      </c>
      <c r="C426" t="str">
        <v>AREVALO MARCOS AXEL</v>
      </c>
      <c r="D426">
        <v>-1992393.3816</v>
      </c>
      <c r="E426" t="str">
        <v>TALLER MECANICO</v>
      </c>
      <c r="F426">
        <v>1</v>
      </c>
      <c r="G426">
        <v>1992393.3816135896</v>
      </c>
      <c r="H426" t="str">
        <v>#RRHH</v>
      </c>
      <c r="I426" t="str">
        <v>PERSONAL</v>
      </c>
      <c r="J426" t="str">
        <v>OPEX</v>
      </c>
      <c r="K426">
        <v>0</v>
      </c>
      <c r="L426">
        <v>0</v>
      </c>
      <c r="M426">
        <v>0</v>
      </c>
      <c r="N426" t="str">
        <v>CC23</v>
      </c>
      <c r="O426" t="str">
        <v>gastos_produccion</v>
      </c>
      <c r="P426">
        <v>10</v>
      </c>
      <c r="Q426" t="str">
        <v>BACHAS, CEREAL Y POLVILLO, COMPOST Y FERTILIZANTES, DISPOSICION FINAL DE R. LIQUIDOS, DISPOSICION FINAL DE R. SOLIDOS, EXPORTACION, NFU, PILETAS, REACTORES, TIERRAS FILTRANTES</v>
      </c>
      <c r="R426">
        <v>1</v>
      </c>
      <c r="S426">
        <v>-1992393.3816</v>
      </c>
      <c r="T426">
        <v>1</v>
      </c>
      <c r="U426" t="str">
        <v>APERTURADO POR EMPRESA</v>
      </c>
      <c r="V426" t="str">
        <v>TIERRAS FILTRANTES</v>
      </c>
    </row>
    <row r="427" spans="1:22" x14ac:dyDescent="0.3">
      <c r="A427" vm="6">
        <v>46063</v>
      </c>
      <c r="B427" t="str">
        <v>Strupeni, Federico Lisandro</v>
      </c>
      <c r="C427" t="str">
        <v>FA-A 00008-00000058</v>
      </c>
      <c r="D427">
        <v>-1979272.14</v>
      </c>
      <c r="E427" t="str">
        <v xml:space="preserve">OC 0001-00004631: INVERSION
Disco 4tb para grabación nvr 
</v>
      </c>
      <c r="F427">
        <v>4</v>
      </c>
      <c r="G427">
        <v>342403.2</v>
      </c>
      <c r="H427" t="str">
        <v xml:space="preserve">UN </v>
      </c>
      <c r="I427" t="str">
        <v>INVERSION</v>
      </c>
      <c r="J427" t="str">
        <v>CAPEX</v>
      </c>
      <c r="K427" t="str">
        <v>VARIABLE</v>
      </c>
      <c r="L427" t="str">
        <v>INDIRECTO</v>
      </c>
      <c r="M427">
        <v>0</v>
      </c>
      <c r="N427" t="str">
        <v>CC11</v>
      </c>
      <c r="O427" t="str">
        <v>gastos_rrhh</v>
      </c>
      <c r="P427">
        <v>1</v>
      </c>
      <c r="Q427" t="str">
        <v>EXPORTACION</v>
      </c>
      <c r="R427">
        <v>1</v>
      </c>
      <c r="S427">
        <v>-1979272.14</v>
      </c>
      <c r="T427">
        <v>4</v>
      </c>
      <c r="U427" t="str">
        <v>APERTURADO POR EMPRESA</v>
      </c>
      <c r="V427" t="str">
        <v>EXPORTACION</v>
      </c>
    </row>
    <row r="428" spans="1:22" x14ac:dyDescent="0.3">
      <c r="A428" vm="1">
        <v>46081</v>
      </c>
      <c r="B428" t="str">
        <v>WORMS-RRHH</v>
      </c>
      <c r="C428" t="str">
        <v>BORDON CAMILO RAFAEL</v>
      </c>
      <c r="D428">
        <v>-1972720.5293000001</v>
      </c>
      <c r="E428" t="str">
        <v>REACTOR</v>
      </c>
      <c r="F428">
        <v>1</v>
      </c>
      <c r="G428">
        <v>1972720.5292535897</v>
      </c>
      <c r="H428" t="str">
        <v>#RRHH</v>
      </c>
      <c r="I428" t="str">
        <v>PERSONAL</v>
      </c>
      <c r="J428" t="str">
        <v>OPEX</v>
      </c>
      <c r="K428">
        <v>0</v>
      </c>
      <c r="L428">
        <v>0</v>
      </c>
      <c r="M428">
        <v>0</v>
      </c>
      <c r="N428" t="str">
        <v>CC15</v>
      </c>
      <c r="O428" t="str">
        <v>gastos_rrhh</v>
      </c>
      <c r="P428">
        <v>10</v>
      </c>
      <c r="Q428" t="str">
        <v>BACHAS, CEREAL Y POLVILLO, COMPOST Y FERTILIZANTES, DISPOSICION FINAL DE R. LIQUIDOS, DISPOSICION FINAL DE R. SOLIDOS, EXPORTACION, NFU, PILETAS, REACTORES, TIERRAS FILTRANTES</v>
      </c>
      <c r="R428">
        <v>1</v>
      </c>
      <c r="S428">
        <v>-1972720.5293000001</v>
      </c>
      <c r="T428">
        <v>1</v>
      </c>
      <c r="U428" t="str">
        <v>APERTURADO POR EMPRESA</v>
      </c>
      <c r="V428" t="str">
        <v>BACHAS</v>
      </c>
    </row>
    <row r="429" spans="1:22" x14ac:dyDescent="0.3">
      <c r="A429" vm="1">
        <v>46081</v>
      </c>
      <c r="B429" t="str">
        <v>WORMS-RRHH</v>
      </c>
      <c r="C429" t="str">
        <v>BORDON CAMILO RAFAEL</v>
      </c>
      <c r="D429">
        <v>-1972720.5293000001</v>
      </c>
      <c r="E429" t="str">
        <v>REACTOR</v>
      </c>
      <c r="F429">
        <v>1</v>
      </c>
      <c r="G429">
        <v>1972720.5292535897</v>
      </c>
      <c r="H429" t="str">
        <v>#RRHH</v>
      </c>
      <c r="I429" t="str">
        <v>PERSONAL</v>
      </c>
      <c r="J429" t="str">
        <v>OPEX</v>
      </c>
      <c r="K429">
        <v>0</v>
      </c>
      <c r="L429">
        <v>0</v>
      </c>
      <c r="M429">
        <v>0</v>
      </c>
      <c r="N429" t="str">
        <v>CC15</v>
      </c>
      <c r="O429" t="str">
        <v>gastos_rrhh</v>
      </c>
      <c r="P429">
        <v>10</v>
      </c>
      <c r="Q429" t="str">
        <v>BACHAS, CEREAL Y POLVILLO, COMPOST Y FERTILIZANTES, DISPOSICION FINAL DE R. LIQUIDOS, DISPOSICION FINAL DE R. SOLIDOS, EXPORTACION, NFU, PILETAS, REACTORES, TIERRAS FILTRANTES</v>
      </c>
      <c r="R429">
        <v>1</v>
      </c>
      <c r="S429">
        <v>-1972720.5293000001</v>
      </c>
      <c r="T429">
        <v>1</v>
      </c>
      <c r="U429" t="str">
        <v>APERTURADO POR EMPRESA</v>
      </c>
      <c r="V429" t="str">
        <v>CEREAL Y POLVILLO</v>
      </c>
    </row>
    <row r="430" spans="1:22" x14ac:dyDescent="0.3">
      <c r="A430" vm="1">
        <v>46081</v>
      </c>
      <c r="B430" t="str">
        <v>WORMS-RRHH</v>
      </c>
      <c r="C430" t="str">
        <v>BORDON CAMILO RAFAEL</v>
      </c>
      <c r="D430">
        <v>-1972720.5293000001</v>
      </c>
      <c r="E430" t="str">
        <v>REACTOR</v>
      </c>
      <c r="F430">
        <v>1</v>
      </c>
      <c r="G430">
        <v>1972720.5292535897</v>
      </c>
      <c r="H430" t="str">
        <v>#RRHH</v>
      </c>
      <c r="I430" t="str">
        <v>PERSONAL</v>
      </c>
      <c r="J430" t="str">
        <v>OPEX</v>
      </c>
      <c r="K430">
        <v>0</v>
      </c>
      <c r="L430">
        <v>0</v>
      </c>
      <c r="M430">
        <v>0</v>
      </c>
      <c r="N430" t="str">
        <v>CC15</v>
      </c>
      <c r="O430" t="str">
        <v>gastos_rrhh</v>
      </c>
      <c r="P430">
        <v>10</v>
      </c>
      <c r="Q430" t="str">
        <v>BACHAS, CEREAL Y POLVILLO, COMPOST Y FERTILIZANTES, DISPOSICION FINAL DE R. LIQUIDOS, DISPOSICION FINAL DE R. SOLIDOS, EXPORTACION, NFU, PILETAS, REACTORES, TIERRAS FILTRANTES</v>
      </c>
      <c r="R430">
        <v>1</v>
      </c>
      <c r="S430">
        <v>-1972720.5293000001</v>
      </c>
      <c r="T430">
        <v>1</v>
      </c>
      <c r="U430" t="str">
        <v>APERTURADO POR EMPRESA</v>
      </c>
      <c r="V430" t="str">
        <v>COMPOST Y FERTILIZANTES</v>
      </c>
    </row>
    <row r="431" spans="1:22" x14ac:dyDescent="0.3">
      <c r="A431" vm="1">
        <v>46081</v>
      </c>
      <c r="B431" t="str">
        <v>WORMS-RRHH</v>
      </c>
      <c r="C431" t="str">
        <v>BORDON CAMILO RAFAEL</v>
      </c>
      <c r="D431">
        <v>-1972720.5293000001</v>
      </c>
      <c r="E431" t="str">
        <v>REACTOR</v>
      </c>
      <c r="F431">
        <v>1</v>
      </c>
      <c r="G431">
        <v>1972720.5292535897</v>
      </c>
      <c r="H431" t="str">
        <v>#RRHH</v>
      </c>
      <c r="I431" t="str">
        <v>PERSONAL</v>
      </c>
      <c r="J431" t="str">
        <v>OPEX</v>
      </c>
      <c r="K431">
        <v>0</v>
      </c>
      <c r="L431">
        <v>0</v>
      </c>
      <c r="M431">
        <v>0</v>
      </c>
      <c r="N431" t="str">
        <v>CC15</v>
      </c>
      <c r="O431" t="str">
        <v>gastos_rrhh</v>
      </c>
      <c r="P431">
        <v>10</v>
      </c>
      <c r="Q431" t="str">
        <v>BACHAS, CEREAL Y POLVILLO, COMPOST Y FERTILIZANTES, DISPOSICION FINAL DE R. LIQUIDOS, DISPOSICION FINAL DE R. SOLIDOS, EXPORTACION, NFU, PILETAS, REACTORES, TIERRAS FILTRANTES</v>
      </c>
      <c r="R431">
        <v>1</v>
      </c>
      <c r="S431">
        <v>-1972720.5293000001</v>
      </c>
      <c r="T431">
        <v>1</v>
      </c>
      <c r="U431" t="str">
        <v>APERTURADO POR EMPRESA</v>
      </c>
      <c r="V431" t="str">
        <v>DISPOSICION FINAL DE R. LIQUIDOS</v>
      </c>
    </row>
    <row r="432" spans="1:22" x14ac:dyDescent="0.3">
      <c r="A432" vm="1">
        <v>46081</v>
      </c>
      <c r="B432" t="str">
        <v>WORMS-RRHH</v>
      </c>
      <c r="C432" t="str">
        <v>BORDON CAMILO RAFAEL</v>
      </c>
      <c r="D432">
        <v>-1972720.5293000001</v>
      </c>
      <c r="E432" t="str">
        <v>REACTOR</v>
      </c>
      <c r="F432">
        <v>1</v>
      </c>
      <c r="G432">
        <v>1972720.5292535897</v>
      </c>
      <c r="H432" t="str">
        <v>#RRHH</v>
      </c>
      <c r="I432" t="str">
        <v>PERSONAL</v>
      </c>
      <c r="J432" t="str">
        <v>OPEX</v>
      </c>
      <c r="K432">
        <v>0</v>
      </c>
      <c r="L432">
        <v>0</v>
      </c>
      <c r="M432">
        <v>0</v>
      </c>
      <c r="N432" t="str">
        <v>CC15</v>
      </c>
      <c r="O432" t="str">
        <v>gastos_rrhh</v>
      </c>
      <c r="P432">
        <v>10</v>
      </c>
      <c r="Q432" t="str">
        <v>BACHAS, CEREAL Y POLVILLO, COMPOST Y FERTILIZANTES, DISPOSICION FINAL DE R. LIQUIDOS, DISPOSICION FINAL DE R. SOLIDOS, EXPORTACION, NFU, PILETAS, REACTORES, TIERRAS FILTRANTES</v>
      </c>
      <c r="R432">
        <v>1</v>
      </c>
      <c r="S432">
        <v>-1972720.5293000001</v>
      </c>
      <c r="T432">
        <v>1</v>
      </c>
      <c r="U432" t="str">
        <v>APERTURADO POR EMPRESA</v>
      </c>
      <c r="V432" t="str">
        <v>DISPOSICION FINAL DE R. SOLIDOS</v>
      </c>
    </row>
    <row r="433" spans="1:22" x14ac:dyDescent="0.3">
      <c r="A433" vm="1">
        <v>46081</v>
      </c>
      <c r="B433" t="str">
        <v>WORMS-RRHH</v>
      </c>
      <c r="C433" t="str">
        <v>BORDON CAMILO RAFAEL</v>
      </c>
      <c r="D433">
        <v>-1972720.5293000001</v>
      </c>
      <c r="E433" t="str">
        <v>REACTOR</v>
      </c>
      <c r="F433">
        <v>1</v>
      </c>
      <c r="G433">
        <v>1972720.5292535897</v>
      </c>
      <c r="H433" t="str">
        <v>#RRHH</v>
      </c>
      <c r="I433" t="str">
        <v>PERSONAL</v>
      </c>
      <c r="J433" t="str">
        <v>OPEX</v>
      </c>
      <c r="K433">
        <v>0</v>
      </c>
      <c r="L433">
        <v>0</v>
      </c>
      <c r="M433">
        <v>0</v>
      </c>
      <c r="N433" t="str">
        <v>CC15</v>
      </c>
      <c r="O433" t="str">
        <v>gastos_rrhh</v>
      </c>
      <c r="P433">
        <v>10</v>
      </c>
      <c r="Q433" t="str">
        <v>BACHAS, CEREAL Y POLVILLO, COMPOST Y FERTILIZANTES, DISPOSICION FINAL DE R. LIQUIDOS, DISPOSICION FINAL DE R. SOLIDOS, EXPORTACION, NFU, PILETAS, REACTORES, TIERRAS FILTRANTES</v>
      </c>
      <c r="R433">
        <v>1</v>
      </c>
      <c r="S433">
        <v>-1972720.5293000001</v>
      </c>
      <c r="T433">
        <v>1</v>
      </c>
      <c r="U433" t="str">
        <v>APERTURADO POR EMPRESA</v>
      </c>
      <c r="V433" t="str">
        <v>EXPORTACION</v>
      </c>
    </row>
    <row r="434" spans="1:22" x14ac:dyDescent="0.3">
      <c r="A434" vm="1">
        <v>46081</v>
      </c>
      <c r="B434" t="str">
        <v>WORMS-RRHH</v>
      </c>
      <c r="C434" t="str">
        <v>BORDON CAMILO RAFAEL</v>
      </c>
      <c r="D434">
        <v>-1972720.5293000001</v>
      </c>
      <c r="E434" t="str">
        <v>REACTOR</v>
      </c>
      <c r="F434">
        <v>1</v>
      </c>
      <c r="G434">
        <v>1972720.5292535897</v>
      </c>
      <c r="H434" t="str">
        <v>#RRHH</v>
      </c>
      <c r="I434" t="str">
        <v>PERSONAL</v>
      </c>
      <c r="J434" t="str">
        <v>OPEX</v>
      </c>
      <c r="K434">
        <v>0</v>
      </c>
      <c r="L434">
        <v>0</v>
      </c>
      <c r="M434">
        <v>0</v>
      </c>
      <c r="N434" t="str">
        <v>CC15</v>
      </c>
      <c r="O434" t="str">
        <v>gastos_rrhh</v>
      </c>
      <c r="P434">
        <v>10</v>
      </c>
      <c r="Q434" t="str">
        <v>BACHAS, CEREAL Y POLVILLO, COMPOST Y FERTILIZANTES, DISPOSICION FINAL DE R. LIQUIDOS, DISPOSICION FINAL DE R. SOLIDOS, EXPORTACION, NFU, PILETAS, REACTORES, TIERRAS FILTRANTES</v>
      </c>
      <c r="R434">
        <v>1</v>
      </c>
      <c r="S434">
        <v>-1972720.5293000001</v>
      </c>
      <c r="T434">
        <v>1</v>
      </c>
      <c r="U434" t="str">
        <v>APERTURADO POR EMPRESA</v>
      </c>
      <c r="V434" t="str">
        <v>NFU</v>
      </c>
    </row>
    <row r="435" spans="1:22" x14ac:dyDescent="0.3">
      <c r="A435" vm="1">
        <v>46081</v>
      </c>
      <c r="B435" t="str">
        <v>WORMS-RRHH</v>
      </c>
      <c r="C435" t="str">
        <v>BORDON CAMILO RAFAEL</v>
      </c>
      <c r="D435">
        <v>-1972720.5293000001</v>
      </c>
      <c r="E435" t="str">
        <v>REACTOR</v>
      </c>
      <c r="F435">
        <v>1</v>
      </c>
      <c r="G435">
        <v>1972720.5292535897</v>
      </c>
      <c r="H435" t="str">
        <v>#RRHH</v>
      </c>
      <c r="I435" t="str">
        <v>PERSONAL</v>
      </c>
      <c r="J435" t="str">
        <v>OPEX</v>
      </c>
      <c r="K435">
        <v>0</v>
      </c>
      <c r="L435">
        <v>0</v>
      </c>
      <c r="M435">
        <v>0</v>
      </c>
      <c r="N435" t="str">
        <v>CC15</v>
      </c>
      <c r="O435" t="str">
        <v>gastos_rrhh</v>
      </c>
      <c r="P435">
        <v>10</v>
      </c>
      <c r="Q435" t="str">
        <v>BACHAS, CEREAL Y POLVILLO, COMPOST Y FERTILIZANTES, DISPOSICION FINAL DE R. LIQUIDOS, DISPOSICION FINAL DE R. SOLIDOS, EXPORTACION, NFU, PILETAS, REACTORES, TIERRAS FILTRANTES</v>
      </c>
      <c r="R435">
        <v>1</v>
      </c>
      <c r="S435">
        <v>-1972720.5293000001</v>
      </c>
      <c r="T435">
        <v>1</v>
      </c>
      <c r="U435" t="str">
        <v>APERTURADO POR EMPRESA</v>
      </c>
      <c r="V435" t="str">
        <v>PILETAS</v>
      </c>
    </row>
    <row r="436" spans="1:22" x14ac:dyDescent="0.3">
      <c r="A436" vm="1">
        <v>46081</v>
      </c>
      <c r="B436" t="str">
        <v>WORMS-RRHH</v>
      </c>
      <c r="C436" t="str">
        <v>BORDON CAMILO RAFAEL</v>
      </c>
      <c r="D436">
        <v>-1972720.5293000001</v>
      </c>
      <c r="E436" t="str">
        <v>REACTOR</v>
      </c>
      <c r="F436">
        <v>1</v>
      </c>
      <c r="G436">
        <v>1972720.5292535897</v>
      </c>
      <c r="H436" t="str">
        <v>#RRHH</v>
      </c>
      <c r="I436" t="str">
        <v>PERSONAL</v>
      </c>
      <c r="J436" t="str">
        <v>OPEX</v>
      </c>
      <c r="K436">
        <v>0</v>
      </c>
      <c r="L436">
        <v>0</v>
      </c>
      <c r="M436">
        <v>0</v>
      </c>
      <c r="N436" t="str">
        <v>CC15</v>
      </c>
      <c r="O436" t="str">
        <v>gastos_rrhh</v>
      </c>
      <c r="P436">
        <v>10</v>
      </c>
      <c r="Q436" t="str">
        <v>BACHAS, CEREAL Y POLVILLO, COMPOST Y FERTILIZANTES, DISPOSICION FINAL DE R. LIQUIDOS, DISPOSICION FINAL DE R. SOLIDOS, EXPORTACION, NFU, PILETAS, REACTORES, TIERRAS FILTRANTES</v>
      </c>
      <c r="R436">
        <v>1</v>
      </c>
      <c r="S436">
        <v>-1972720.5293000001</v>
      </c>
      <c r="T436">
        <v>1</v>
      </c>
      <c r="U436" t="str">
        <v>APERTURADO POR EMPRESA</v>
      </c>
      <c r="V436" t="str">
        <v>REACTORES</v>
      </c>
    </row>
    <row r="437" spans="1:22" x14ac:dyDescent="0.3">
      <c r="A437" vm="1">
        <v>46081</v>
      </c>
      <c r="B437" t="str">
        <v>WORMS-RRHH</v>
      </c>
      <c r="C437" t="str">
        <v>BORDON CAMILO RAFAEL</v>
      </c>
      <c r="D437">
        <v>-1972720.5293000001</v>
      </c>
      <c r="E437" t="str">
        <v>REACTOR</v>
      </c>
      <c r="F437">
        <v>1</v>
      </c>
      <c r="G437">
        <v>1972720.5292535897</v>
      </c>
      <c r="H437" t="str">
        <v>#RRHH</v>
      </c>
      <c r="I437" t="str">
        <v>PERSONAL</v>
      </c>
      <c r="J437" t="str">
        <v>OPEX</v>
      </c>
      <c r="K437">
        <v>0</v>
      </c>
      <c r="L437">
        <v>0</v>
      </c>
      <c r="M437">
        <v>0</v>
      </c>
      <c r="N437" t="str">
        <v>CC15</v>
      </c>
      <c r="O437" t="str">
        <v>gastos_rrhh</v>
      </c>
      <c r="P437">
        <v>10</v>
      </c>
      <c r="Q437" t="str">
        <v>BACHAS, CEREAL Y POLVILLO, COMPOST Y FERTILIZANTES, DISPOSICION FINAL DE R. LIQUIDOS, DISPOSICION FINAL DE R. SOLIDOS, EXPORTACION, NFU, PILETAS, REACTORES, TIERRAS FILTRANTES</v>
      </c>
      <c r="R437">
        <v>1</v>
      </c>
      <c r="S437">
        <v>-1972720.5293000001</v>
      </c>
      <c r="T437">
        <v>1</v>
      </c>
      <c r="U437" t="str">
        <v>APERTURADO POR EMPRESA</v>
      </c>
      <c r="V437" t="str">
        <v>TIERRAS FILTRANTES</v>
      </c>
    </row>
    <row r="438" spans="1:22" x14ac:dyDescent="0.3">
      <c r="A438" vm="1">
        <v>46081</v>
      </c>
      <c r="B438" t="str">
        <v>WORMS-RRHH</v>
      </c>
      <c r="C438" t="str">
        <v>FERNANDEZ, HECTOR OSCAR</v>
      </c>
      <c r="D438">
        <v>-1958595.084</v>
      </c>
      <c r="E438" t="str">
        <v>VIGILANCIA</v>
      </c>
      <c r="F438">
        <v>1</v>
      </c>
      <c r="G438">
        <v>1958595.0840135897</v>
      </c>
      <c r="H438" t="str">
        <v>#RRHH</v>
      </c>
      <c r="I438" t="str">
        <v>PERSONAL</v>
      </c>
      <c r="J438" t="str">
        <v>OPEX</v>
      </c>
      <c r="K438">
        <v>0</v>
      </c>
      <c r="L438">
        <v>0</v>
      </c>
      <c r="M438">
        <v>0</v>
      </c>
      <c r="N438" t="str">
        <v>CC29</v>
      </c>
      <c r="O438" t="str">
        <v>gastos_rrhh</v>
      </c>
      <c r="P438">
        <v>10</v>
      </c>
      <c r="Q438" t="str">
        <v>BACHAS, CEREAL Y POLVILLO, COMPOST Y FERTILIZANTES, DISPOSICION FINAL DE R. LIQUIDOS, DISPOSICION FINAL DE R. SOLIDOS, EXPORTACION, NFU, PILETAS, REACTORES, TIERRAS FILTRANTES</v>
      </c>
      <c r="R438">
        <v>1</v>
      </c>
      <c r="S438">
        <v>-1958595.084</v>
      </c>
      <c r="T438">
        <v>1</v>
      </c>
      <c r="U438" t="str">
        <v>APERTURADO POR EMPRESA</v>
      </c>
      <c r="V438" t="str">
        <v>BACHAS</v>
      </c>
    </row>
    <row r="439" spans="1:22" x14ac:dyDescent="0.3">
      <c r="A439" vm="1">
        <v>46081</v>
      </c>
      <c r="B439" t="str">
        <v>WORMS-RRHH</v>
      </c>
      <c r="C439" t="str">
        <v>FERNANDEZ, HECTOR OSCAR</v>
      </c>
      <c r="D439">
        <v>-1958595.084</v>
      </c>
      <c r="E439" t="str">
        <v>VIGILANCIA</v>
      </c>
      <c r="F439">
        <v>1</v>
      </c>
      <c r="G439">
        <v>1958595.0840135897</v>
      </c>
      <c r="H439" t="str">
        <v>#RRHH</v>
      </c>
      <c r="I439" t="str">
        <v>PERSONAL</v>
      </c>
      <c r="J439" t="str">
        <v>OPEX</v>
      </c>
      <c r="K439">
        <v>0</v>
      </c>
      <c r="L439">
        <v>0</v>
      </c>
      <c r="M439">
        <v>0</v>
      </c>
      <c r="N439" t="str">
        <v>CC29</v>
      </c>
      <c r="O439" t="str">
        <v>gastos_rrhh</v>
      </c>
      <c r="P439">
        <v>10</v>
      </c>
      <c r="Q439" t="str">
        <v>BACHAS, CEREAL Y POLVILLO, COMPOST Y FERTILIZANTES, DISPOSICION FINAL DE R. LIQUIDOS, DISPOSICION FINAL DE R. SOLIDOS, EXPORTACION, NFU, PILETAS, REACTORES, TIERRAS FILTRANTES</v>
      </c>
      <c r="R439">
        <v>1</v>
      </c>
      <c r="S439">
        <v>-1958595.084</v>
      </c>
      <c r="T439">
        <v>1</v>
      </c>
      <c r="U439" t="str">
        <v>APERTURADO POR EMPRESA</v>
      </c>
      <c r="V439" t="str">
        <v>CEREAL Y POLVILLO</v>
      </c>
    </row>
    <row r="440" spans="1:22" x14ac:dyDescent="0.3">
      <c r="A440" vm="1">
        <v>46081</v>
      </c>
      <c r="B440" t="str">
        <v>WORMS-RRHH</v>
      </c>
      <c r="C440" t="str">
        <v>FERNANDEZ, HECTOR OSCAR</v>
      </c>
      <c r="D440">
        <v>-1958595.084</v>
      </c>
      <c r="E440" t="str">
        <v>VIGILANCIA</v>
      </c>
      <c r="F440">
        <v>1</v>
      </c>
      <c r="G440">
        <v>1958595.0840135897</v>
      </c>
      <c r="H440" t="str">
        <v>#RRHH</v>
      </c>
      <c r="I440" t="str">
        <v>PERSONAL</v>
      </c>
      <c r="J440" t="str">
        <v>OPEX</v>
      </c>
      <c r="K440">
        <v>0</v>
      </c>
      <c r="L440">
        <v>0</v>
      </c>
      <c r="M440">
        <v>0</v>
      </c>
      <c r="N440" t="str">
        <v>CC29</v>
      </c>
      <c r="O440" t="str">
        <v>gastos_rrhh</v>
      </c>
      <c r="P440">
        <v>10</v>
      </c>
      <c r="Q440" t="str">
        <v>BACHAS, CEREAL Y POLVILLO, COMPOST Y FERTILIZANTES, DISPOSICION FINAL DE R. LIQUIDOS, DISPOSICION FINAL DE R. SOLIDOS, EXPORTACION, NFU, PILETAS, REACTORES, TIERRAS FILTRANTES</v>
      </c>
      <c r="R440">
        <v>1</v>
      </c>
      <c r="S440">
        <v>-1958595.084</v>
      </c>
      <c r="T440">
        <v>1</v>
      </c>
      <c r="U440" t="str">
        <v>APERTURADO POR EMPRESA</v>
      </c>
      <c r="V440" t="str">
        <v>COMPOST Y FERTILIZANTES</v>
      </c>
    </row>
    <row r="441" spans="1:22" x14ac:dyDescent="0.3">
      <c r="A441" vm="1">
        <v>46081</v>
      </c>
      <c r="B441" t="str">
        <v>WORMS-RRHH</v>
      </c>
      <c r="C441" t="str">
        <v>FERNANDEZ, HECTOR OSCAR</v>
      </c>
      <c r="D441">
        <v>-1958595.084</v>
      </c>
      <c r="E441" t="str">
        <v>VIGILANCIA</v>
      </c>
      <c r="F441">
        <v>1</v>
      </c>
      <c r="G441">
        <v>1958595.0840135897</v>
      </c>
      <c r="H441" t="str">
        <v>#RRHH</v>
      </c>
      <c r="I441" t="str">
        <v>PERSONAL</v>
      </c>
      <c r="J441" t="str">
        <v>OPEX</v>
      </c>
      <c r="K441">
        <v>0</v>
      </c>
      <c r="L441">
        <v>0</v>
      </c>
      <c r="M441">
        <v>0</v>
      </c>
      <c r="N441" t="str">
        <v>CC29</v>
      </c>
      <c r="O441" t="str">
        <v>gastos_rrhh</v>
      </c>
      <c r="P441">
        <v>10</v>
      </c>
      <c r="Q441" t="str">
        <v>BACHAS, CEREAL Y POLVILLO, COMPOST Y FERTILIZANTES, DISPOSICION FINAL DE R. LIQUIDOS, DISPOSICION FINAL DE R. SOLIDOS, EXPORTACION, NFU, PILETAS, REACTORES, TIERRAS FILTRANTES</v>
      </c>
      <c r="R441">
        <v>1</v>
      </c>
      <c r="S441">
        <v>-1958595.084</v>
      </c>
      <c r="T441">
        <v>1</v>
      </c>
      <c r="U441" t="str">
        <v>APERTURADO POR EMPRESA</v>
      </c>
      <c r="V441" t="str">
        <v>DISPOSICION FINAL DE R. LIQUIDOS</v>
      </c>
    </row>
    <row r="442" spans="1:22" x14ac:dyDescent="0.3">
      <c r="A442" vm="1">
        <v>46081</v>
      </c>
      <c r="B442" t="str">
        <v>WORMS-RRHH</v>
      </c>
      <c r="C442" t="str">
        <v>FERNANDEZ, HECTOR OSCAR</v>
      </c>
      <c r="D442">
        <v>-1958595.084</v>
      </c>
      <c r="E442" t="str">
        <v>VIGILANCIA</v>
      </c>
      <c r="F442">
        <v>1</v>
      </c>
      <c r="G442">
        <v>1958595.0840135897</v>
      </c>
      <c r="H442" t="str">
        <v>#RRHH</v>
      </c>
      <c r="I442" t="str">
        <v>PERSONAL</v>
      </c>
      <c r="J442" t="str">
        <v>OPEX</v>
      </c>
      <c r="K442">
        <v>0</v>
      </c>
      <c r="L442">
        <v>0</v>
      </c>
      <c r="M442">
        <v>0</v>
      </c>
      <c r="N442" t="str">
        <v>CC29</v>
      </c>
      <c r="O442" t="str">
        <v>gastos_rrhh</v>
      </c>
      <c r="P442">
        <v>10</v>
      </c>
      <c r="Q442" t="str">
        <v>BACHAS, CEREAL Y POLVILLO, COMPOST Y FERTILIZANTES, DISPOSICION FINAL DE R. LIQUIDOS, DISPOSICION FINAL DE R. SOLIDOS, EXPORTACION, NFU, PILETAS, REACTORES, TIERRAS FILTRANTES</v>
      </c>
      <c r="R442">
        <v>1</v>
      </c>
      <c r="S442">
        <v>-1958595.084</v>
      </c>
      <c r="T442">
        <v>1</v>
      </c>
      <c r="U442" t="str">
        <v>APERTURADO POR EMPRESA</v>
      </c>
      <c r="V442" t="str">
        <v>DISPOSICION FINAL DE R. SOLIDOS</v>
      </c>
    </row>
    <row r="443" spans="1:22" x14ac:dyDescent="0.3">
      <c r="A443" vm="1">
        <v>46081</v>
      </c>
      <c r="B443" t="str">
        <v>WORMS-RRHH</v>
      </c>
      <c r="C443" t="str">
        <v>FERNANDEZ, HECTOR OSCAR</v>
      </c>
      <c r="D443">
        <v>-1958595.084</v>
      </c>
      <c r="E443" t="str">
        <v>VIGILANCIA</v>
      </c>
      <c r="F443">
        <v>1</v>
      </c>
      <c r="G443">
        <v>1958595.0840135897</v>
      </c>
      <c r="H443" t="str">
        <v>#RRHH</v>
      </c>
      <c r="I443" t="str">
        <v>PERSONAL</v>
      </c>
      <c r="J443" t="str">
        <v>OPEX</v>
      </c>
      <c r="K443">
        <v>0</v>
      </c>
      <c r="L443">
        <v>0</v>
      </c>
      <c r="M443">
        <v>0</v>
      </c>
      <c r="N443" t="str">
        <v>CC29</v>
      </c>
      <c r="O443" t="str">
        <v>gastos_rrhh</v>
      </c>
      <c r="P443">
        <v>10</v>
      </c>
      <c r="Q443" t="str">
        <v>BACHAS, CEREAL Y POLVILLO, COMPOST Y FERTILIZANTES, DISPOSICION FINAL DE R. LIQUIDOS, DISPOSICION FINAL DE R. SOLIDOS, EXPORTACION, NFU, PILETAS, REACTORES, TIERRAS FILTRANTES</v>
      </c>
      <c r="R443">
        <v>1</v>
      </c>
      <c r="S443">
        <v>-1958595.084</v>
      </c>
      <c r="T443">
        <v>1</v>
      </c>
      <c r="U443" t="str">
        <v>APERTURADO POR EMPRESA</v>
      </c>
      <c r="V443" t="str">
        <v>EXPORTACION</v>
      </c>
    </row>
    <row r="444" spans="1:22" x14ac:dyDescent="0.3">
      <c r="A444" vm="1">
        <v>46081</v>
      </c>
      <c r="B444" t="str">
        <v>WORMS-RRHH</v>
      </c>
      <c r="C444" t="str">
        <v>FERNANDEZ, HECTOR OSCAR</v>
      </c>
      <c r="D444">
        <v>-1958595.084</v>
      </c>
      <c r="E444" t="str">
        <v>VIGILANCIA</v>
      </c>
      <c r="F444">
        <v>1</v>
      </c>
      <c r="G444">
        <v>1958595.0840135897</v>
      </c>
      <c r="H444" t="str">
        <v>#RRHH</v>
      </c>
      <c r="I444" t="str">
        <v>PERSONAL</v>
      </c>
      <c r="J444" t="str">
        <v>OPEX</v>
      </c>
      <c r="K444">
        <v>0</v>
      </c>
      <c r="L444">
        <v>0</v>
      </c>
      <c r="M444">
        <v>0</v>
      </c>
      <c r="N444" t="str">
        <v>CC29</v>
      </c>
      <c r="O444" t="str">
        <v>gastos_rrhh</v>
      </c>
      <c r="P444">
        <v>10</v>
      </c>
      <c r="Q444" t="str">
        <v>BACHAS, CEREAL Y POLVILLO, COMPOST Y FERTILIZANTES, DISPOSICION FINAL DE R. LIQUIDOS, DISPOSICION FINAL DE R. SOLIDOS, EXPORTACION, NFU, PILETAS, REACTORES, TIERRAS FILTRANTES</v>
      </c>
      <c r="R444">
        <v>1</v>
      </c>
      <c r="S444">
        <v>-1958595.084</v>
      </c>
      <c r="T444">
        <v>1</v>
      </c>
      <c r="U444" t="str">
        <v>APERTURADO POR EMPRESA</v>
      </c>
      <c r="V444" t="str">
        <v>NFU</v>
      </c>
    </row>
    <row r="445" spans="1:22" x14ac:dyDescent="0.3">
      <c r="A445" vm="1">
        <v>46081</v>
      </c>
      <c r="B445" t="str">
        <v>WORMS-RRHH</v>
      </c>
      <c r="C445" t="str">
        <v>FERNANDEZ, HECTOR OSCAR</v>
      </c>
      <c r="D445">
        <v>-1958595.084</v>
      </c>
      <c r="E445" t="str">
        <v>VIGILANCIA</v>
      </c>
      <c r="F445">
        <v>1</v>
      </c>
      <c r="G445">
        <v>1958595.0840135897</v>
      </c>
      <c r="H445" t="str">
        <v>#RRHH</v>
      </c>
      <c r="I445" t="str">
        <v>PERSONAL</v>
      </c>
      <c r="J445" t="str">
        <v>OPEX</v>
      </c>
      <c r="K445">
        <v>0</v>
      </c>
      <c r="L445">
        <v>0</v>
      </c>
      <c r="M445">
        <v>0</v>
      </c>
      <c r="N445" t="str">
        <v>CC29</v>
      </c>
      <c r="O445" t="str">
        <v>gastos_rrhh</v>
      </c>
      <c r="P445">
        <v>10</v>
      </c>
      <c r="Q445" t="str">
        <v>BACHAS, CEREAL Y POLVILLO, COMPOST Y FERTILIZANTES, DISPOSICION FINAL DE R. LIQUIDOS, DISPOSICION FINAL DE R. SOLIDOS, EXPORTACION, NFU, PILETAS, REACTORES, TIERRAS FILTRANTES</v>
      </c>
      <c r="R445">
        <v>1</v>
      </c>
      <c r="S445">
        <v>-1958595.084</v>
      </c>
      <c r="T445">
        <v>1</v>
      </c>
      <c r="U445" t="str">
        <v>APERTURADO POR EMPRESA</v>
      </c>
      <c r="V445" t="str">
        <v>PILETAS</v>
      </c>
    </row>
    <row r="446" spans="1:22" x14ac:dyDescent="0.3">
      <c r="A446" vm="1">
        <v>46081</v>
      </c>
      <c r="B446" t="str">
        <v>WORMS-RRHH</v>
      </c>
      <c r="C446" t="str">
        <v>FERNANDEZ, HECTOR OSCAR</v>
      </c>
      <c r="D446">
        <v>-1958595.084</v>
      </c>
      <c r="E446" t="str">
        <v>VIGILANCIA</v>
      </c>
      <c r="F446">
        <v>1</v>
      </c>
      <c r="G446">
        <v>1958595.0840135897</v>
      </c>
      <c r="H446" t="str">
        <v>#RRHH</v>
      </c>
      <c r="I446" t="str">
        <v>PERSONAL</v>
      </c>
      <c r="J446" t="str">
        <v>OPEX</v>
      </c>
      <c r="K446">
        <v>0</v>
      </c>
      <c r="L446">
        <v>0</v>
      </c>
      <c r="M446">
        <v>0</v>
      </c>
      <c r="N446" t="str">
        <v>CC29</v>
      </c>
      <c r="O446" t="str">
        <v>gastos_rrhh</v>
      </c>
      <c r="P446">
        <v>10</v>
      </c>
      <c r="Q446" t="str">
        <v>BACHAS, CEREAL Y POLVILLO, COMPOST Y FERTILIZANTES, DISPOSICION FINAL DE R. LIQUIDOS, DISPOSICION FINAL DE R. SOLIDOS, EXPORTACION, NFU, PILETAS, REACTORES, TIERRAS FILTRANTES</v>
      </c>
      <c r="R446">
        <v>1</v>
      </c>
      <c r="S446">
        <v>-1958595.084</v>
      </c>
      <c r="T446">
        <v>1</v>
      </c>
      <c r="U446" t="str">
        <v>APERTURADO POR EMPRESA</v>
      </c>
      <c r="V446" t="str">
        <v>REACTORES</v>
      </c>
    </row>
    <row r="447" spans="1:22" x14ac:dyDescent="0.3">
      <c r="A447" vm="1">
        <v>46081</v>
      </c>
      <c r="B447" t="str">
        <v>WORMS-RRHH</v>
      </c>
      <c r="C447" t="str">
        <v>FERNANDEZ, HECTOR OSCAR</v>
      </c>
      <c r="D447">
        <v>-1958595.084</v>
      </c>
      <c r="E447" t="str">
        <v>VIGILANCIA</v>
      </c>
      <c r="F447">
        <v>1</v>
      </c>
      <c r="G447">
        <v>1958595.0840135897</v>
      </c>
      <c r="H447" t="str">
        <v>#RRHH</v>
      </c>
      <c r="I447" t="str">
        <v>PERSONAL</v>
      </c>
      <c r="J447" t="str">
        <v>OPEX</v>
      </c>
      <c r="K447">
        <v>0</v>
      </c>
      <c r="L447">
        <v>0</v>
      </c>
      <c r="M447">
        <v>0</v>
      </c>
      <c r="N447" t="str">
        <v>CC29</v>
      </c>
      <c r="O447" t="str">
        <v>gastos_rrhh</v>
      </c>
      <c r="P447">
        <v>10</v>
      </c>
      <c r="Q447" t="str">
        <v>BACHAS, CEREAL Y POLVILLO, COMPOST Y FERTILIZANTES, DISPOSICION FINAL DE R. LIQUIDOS, DISPOSICION FINAL DE R. SOLIDOS, EXPORTACION, NFU, PILETAS, REACTORES, TIERRAS FILTRANTES</v>
      </c>
      <c r="R447">
        <v>1</v>
      </c>
      <c r="S447">
        <v>-1958595.084</v>
      </c>
      <c r="T447">
        <v>1</v>
      </c>
      <c r="U447" t="str">
        <v>APERTURADO POR EMPRESA</v>
      </c>
      <c r="V447" t="str">
        <v>TIERRAS FILTRANTES</v>
      </c>
    </row>
    <row r="448" spans="1:22" x14ac:dyDescent="0.3">
      <c r="A448" vm="1">
        <v>46081</v>
      </c>
      <c r="B448" t="str">
        <v>WORMS-RRHH</v>
      </c>
      <c r="C448" t="str">
        <v>MORENO RAMIRO ROMAN</v>
      </c>
      <c r="D448">
        <v>-1942874.4042</v>
      </c>
      <c r="E448" t="str">
        <v>PILETAS</v>
      </c>
      <c r="F448">
        <v>1</v>
      </c>
      <c r="G448">
        <v>1942874.4041735895</v>
      </c>
      <c r="H448" t="str">
        <v>#RRHH</v>
      </c>
      <c r="I448" t="str">
        <v>PERSONAL</v>
      </c>
      <c r="J448" t="str">
        <v>OPEX</v>
      </c>
      <c r="K448">
        <v>0</v>
      </c>
      <c r="L448">
        <v>0</v>
      </c>
      <c r="M448">
        <v>0</v>
      </c>
      <c r="N448" t="str">
        <v>CC4</v>
      </c>
      <c r="O448" t="str">
        <v>gastos_rrhh</v>
      </c>
      <c r="P448">
        <v>1</v>
      </c>
      <c r="Q448" t="str">
        <v>PILETAS</v>
      </c>
      <c r="R448">
        <v>1</v>
      </c>
      <c r="S448">
        <v>-1942874.4042</v>
      </c>
      <c r="T448">
        <v>1</v>
      </c>
      <c r="U448" t="str">
        <v>APERTURADO POR EMPRESA</v>
      </c>
      <c r="V448" t="str">
        <v>PILETAS</v>
      </c>
    </row>
    <row r="449" spans="1:22" x14ac:dyDescent="0.3">
      <c r="A449" vm="1">
        <v>46081</v>
      </c>
      <c r="B449" t="str">
        <v>WORMS-RRHH</v>
      </c>
      <c r="C449" t="str">
        <v>MARTINEZ JUAN PABLO</v>
      </c>
      <c r="D449">
        <v>-1942605.1513</v>
      </c>
      <c r="E449" t="str">
        <v>MANTENIMIENTO</v>
      </c>
      <c r="F449">
        <v>1</v>
      </c>
      <c r="G449">
        <v>1942605.1513135899</v>
      </c>
      <c r="H449" t="str">
        <v>#RRHH</v>
      </c>
      <c r="I449" t="str">
        <v>PERSONAL</v>
      </c>
      <c r="J449" t="str">
        <v>OPEX</v>
      </c>
      <c r="K449">
        <v>0</v>
      </c>
      <c r="L449">
        <v>0</v>
      </c>
      <c r="M449">
        <v>0</v>
      </c>
      <c r="N449" t="str">
        <v>CC19</v>
      </c>
      <c r="O449" t="str">
        <v>gastos_rrhh</v>
      </c>
      <c r="P449">
        <v>6</v>
      </c>
      <c r="Q449" t="str">
        <v>BACHAS, DISPOSICION FINAL DE R. LIQUIDOS, EXPORTACION, NFU, PILETAS, REACTORES</v>
      </c>
      <c r="R449">
        <v>1</v>
      </c>
      <c r="S449">
        <v>-1942605.1513</v>
      </c>
      <c r="T449">
        <v>1</v>
      </c>
      <c r="U449" t="str">
        <v>APERTURADO POR EMPRESA</v>
      </c>
      <c r="V449" t="str">
        <v>BACHAS</v>
      </c>
    </row>
    <row r="450" spans="1:22" x14ac:dyDescent="0.3">
      <c r="A450" vm="1">
        <v>46081</v>
      </c>
      <c r="B450" t="str">
        <v>WORMS-RRHH</v>
      </c>
      <c r="C450" t="str">
        <v>MARTINEZ JUAN PABLO</v>
      </c>
      <c r="D450">
        <v>-1942605.1513</v>
      </c>
      <c r="E450" t="str">
        <v>MANTENIMIENTO</v>
      </c>
      <c r="F450">
        <v>1</v>
      </c>
      <c r="G450">
        <v>1942605.1513135899</v>
      </c>
      <c r="H450" t="str">
        <v>#RRHH</v>
      </c>
      <c r="I450" t="str">
        <v>PERSONAL</v>
      </c>
      <c r="J450" t="str">
        <v>OPEX</v>
      </c>
      <c r="K450">
        <v>0</v>
      </c>
      <c r="L450">
        <v>0</v>
      </c>
      <c r="M450">
        <v>0</v>
      </c>
      <c r="N450" t="str">
        <v>CC19</v>
      </c>
      <c r="O450" t="str">
        <v>gastos_rrhh</v>
      </c>
      <c r="P450">
        <v>6</v>
      </c>
      <c r="Q450" t="str">
        <v>BACHAS, DISPOSICION FINAL DE R. LIQUIDOS, EXPORTACION, NFU, PILETAS, REACTORES</v>
      </c>
      <c r="R450">
        <v>1</v>
      </c>
      <c r="S450">
        <v>-1942605.1513</v>
      </c>
      <c r="T450">
        <v>1</v>
      </c>
      <c r="U450" t="str">
        <v>APERTURADO POR EMPRESA</v>
      </c>
      <c r="V450" t="str">
        <v>DISPOSICION FINAL DE R. LIQUIDOS</v>
      </c>
    </row>
    <row r="451" spans="1:22" x14ac:dyDescent="0.3">
      <c r="A451" vm="1">
        <v>46081</v>
      </c>
      <c r="B451" t="str">
        <v>WORMS-RRHH</v>
      </c>
      <c r="C451" t="str">
        <v>MARTINEZ JUAN PABLO</v>
      </c>
      <c r="D451">
        <v>-1942605.1513</v>
      </c>
      <c r="E451" t="str">
        <v>MANTENIMIENTO</v>
      </c>
      <c r="F451">
        <v>1</v>
      </c>
      <c r="G451">
        <v>1942605.1513135899</v>
      </c>
      <c r="H451" t="str">
        <v>#RRHH</v>
      </c>
      <c r="I451" t="str">
        <v>PERSONAL</v>
      </c>
      <c r="J451" t="str">
        <v>OPEX</v>
      </c>
      <c r="K451">
        <v>0</v>
      </c>
      <c r="L451">
        <v>0</v>
      </c>
      <c r="M451">
        <v>0</v>
      </c>
      <c r="N451" t="str">
        <v>CC19</v>
      </c>
      <c r="O451" t="str">
        <v>gastos_rrhh</v>
      </c>
      <c r="P451">
        <v>6</v>
      </c>
      <c r="Q451" t="str">
        <v>BACHAS, DISPOSICION FINAL DE R. LIQUIDOS, EXPORTACION, NFU, PILETAS, REACTORES</v>
      </c>
      <c r="R451">
        <v>1</v>
      </c>
      <c r="S451">
        <v>-1942605.1513</v>
      </c>
      <c r="T451">
        <v>1</v>
      </c>
      <c r="U451" t="str">
        <v>APERTURADO POR EMPRESA</v>
      </c>
      <c r="V451" t="str">
        <v>EXPORTACION</v>
      </c>
    </row>
    <row r="452" spans="1:22" x14ac:dyDescent="0.3">
      <c r="A452" vm="1">
        <v>46081</v>
      </c>
      <c r="B452" t="str">
        <v>WORMS-RRHH</v>
      </c>
      <c r="C452" t="str">
        <v>MARTINEZ JUAN PABLO</v>
      </c>
      <c r="D452">
        <v>-1942605.1513</v>
      </c>
      <c r="E452" t="str">
        <v>MANTENIMIENTO</v>
      </c>
      <c r="F452">
        <v>1</v>
      </c>
      <c r="G452">
        <v>1942605.1513135899</v>
      </c>
      <c r="H452" t="str">
        <v>#RRHH</v>
      </c>
      <c r="I452" t="str">
        <v>PERSONAL</v>
      </c>
      <c r="J452" t="str">
        <v>OPEX</v>
      </c>
      <c r="K452">
        <v>0</v>
      </c>
      <c r="L452">
        <v>0</v>
      </c>
      <c r="M452">
        <v>0</v>
      </c>
      <c r="N452" t="str">
        <v>CC19</v>
      </c>
      <c r="O452" t="str">
        <v>gastos_rrhh</v>
      </c>
      <c r="P452">
        <v>6</v>
      </c>
      <c r="Q452" t="str">
        <v>BACHAS, DISPOSICION FINAL DE R. LIQUIDOS, EXPORTACION, NFU, PILETAS, REACTORES</v>
      </c>
      <c r="R452">
        <v>1</v>
      </c>
      <c r="S452">
        <v>-1942605.1513</v>
      </c>
      <c r="T452">
        <v>1</v>
      </c>
      <c r="U452" t="str">
        <v>APERTURADO POR EMPRESA</v>
      </c>
      <c r="V452" t="str">
        <v>NFU</v>
      </c>
    </row>
    <row r="453" spans="1:22" x14ac:dyDescent="0.3">
      <c r="A453" vm="1">
        <v>46081</v>
      </c>
      <c r="B453" t="str">
        <v>WORMS-RRHH</v>
      </c>
      <c r="C453" t="str">
        <v>MARTINEZ JUAN PABLO</v>
      </c>
      <c r="D453">
        <v>-1942605.1513</v>
      </c>
      <c r="E453" t="str">
        <v>MANTENIMIENTO</v>
      </c>
      <c r="F453">
        <v>1</v>
      </c>
      <c r="G453">
        <v>1942605.1513135899</v>
      </c>
      <c r="H453" t="str">
        <v>#RRHH</v>
      </c>
      <c r="I453" t="str">
        <v>PERSONAL</v>
      </c>
      <c r="J453" t="str">
        <v>OPEX</v>
      </c>
      <c r="K453">
        <v>0</v>
      </c>
      <c r="L453">
        <v>0</v>
      </c>
      <c r="M453">
        <v>0</v>
      </c>
      <c r="N453" t="str">
        <v>CC19</v>
      </c>
      <c r="O453" t="str">
        <v>gastos_rrhh</v>
      </c>
      <c r="P453">
        <v>6</v>
      </c>
      <c r="Q453" t="str">
        <v>BACHAS, DISPOSICION FINAL DE R. LIQUIDOS, EXPORTACION, NFU, PILETAS, REACTORES</v>
      </c>
      <c r="R453">
        <v>1</v>
      </c>
      <c r="S453">
        <v>-1942605.1513</v>
      </c>
      <c r="T453">
        <v>1</v>
      </c>
      <c r="U453" t="str">
        <v>APERTURADO POR EMPRESA</v>
      </c>
      <c r="V453" t="str">
        <v>PILETAS</v>
      </c>
    </row>
    <row r="454" spans="1:22" x14ac:dyDescent="0.3">
      <c r="A454" vm="1">
        <v>46081</v>
      </c>
      <c r="B454" t="str">
        <v>WORMS-RRHH</v>
      </c>
      <c r="C454" t="str">
        <v>MARTINEZ JUAN PABLO</v>
      </c>
      <c r="D454">
        <v>-1942605.1513</v>
      </c>
      <c r="E454" t="str">
        <v>MANTENIMIENTO</v>
      </c>
      <c r="F454">
        <v>1</v>
      </c>
      <c r="G454">
        <v>1942605.1513135899</v>
      </c>
      <c r="H454" t="str">
        <v>#RRHH</v>
      </c>
      <c r="I454" t="str">
        <v>PERSONAL</v>
      </c>
      <c r="J454" t="str">
        <v>OPEX</v>
      </c>
      <c r="K454">
        <v>0</v>
      </c>
      <c r="L454">
        <v>0</v>
      </c>
      <c r="M454">
        <v>0</v>
      </c>
      <c r="N454" t="str">
        <v>CC19</v>
      </c>
      <c r="O454" t="str">
        <v>gastos_rrhh</v>
      </c>
      <c r="P454">
        <v>6</v>
      </c>
      <c r="Q454" t="str">
        <v>BACHAS, DISPOSICION FINAL DE R. LIQUIDOS, EXPORTACION, NFU, PILETAS, REACTORES</v>
      </c>
      <c r="R454">
        <v>1</v>
      </c>
      <c r="S454">
        <v>-1942605.1513</v>
      </c>
      <c r="T454">
        <v>1</v>
      </c>
      <c r="U454" t="str">
        <v>APERTURADO POR EMPRESA</v>
      </c>
      <c r="V454" t="str">
        <v>REACTORES</v>
      </c>
    </row>
    <row r="455" spans="1:22" x14ac:dyDescent="0.3">
      <c r="A455" vm="1">
        <v>46081</v>
      </c>
      <c r="B455" t="str">
        <v>WORMS-RRHH</v>
      </c>
      <c r="C455" t="str">
        <v xml:space="preserve">CORDOBA GABRIEL </v>
      </c>
      <c r="D455">
        <v>-1930813.4201</v>
      </c>
      <c r="E455" t="str">
        <v>ADMINISTRACION</v>
      </c>
      <c r="F455">
        <v>1</v>
      </c>
      <c r="G455">
        <v>1930813.4201135901</v>
      </c>
      <c r="H455" t="str">
        <v>#RRHH</v>
      </c>
      <c r="I455" t="str">
        <v>PERSONAL</v>
      </c>
      <c r="J455" t="str">
        <v>OPEX</v>
      </c>
      <c r="K455">
        <v>0</v>
      </c>
      <c r="L455">
        <v>0</v>
      </c>
      <c r="M455">
        <v>0</v>
      </c>
      <c r="N455" t="str">
        <v>CC15</v>
      </c>
      <c r="O455" t="str">
        <v>gastos_rrhh</v>
      </c>
      <c r="P455">
        <v>10</v>
      </c>
      <c r="Q455" t="str">
        <v>BACHAS, CEREAL Y POLVILLO, COMPOST Y FERTILIZANTES, DISPOSICION FINAL DE R. LIQUIDOS, DISPOSICION FINAL DE R. SOLIDOS, EXPORTACION, NFU, PILETAS, REACTORES, TIERRAS FILTRANTES</v>
      </c>
      <c r="R455">
        <v>1</v>
      </c>
      <c r="S455">
        <v>-1930813.4201</v>
      </c>
      <c r="T455">
        <v>1</v>
      </c>
      <c r="U455" t="str">
        <v>APERTURADO POR EMPRESA</v>
      </c>
      <c r="V455" t="str">
        <v>BACHAS</v>
      </c>
    </row>
    <row r="456" spans="1:22" x14ac:dyDescent="0.3">
      <c r="A456" vm="1">
        <v>46081</v>
      </c>
      <c r="B456" t="str">
        <v>WORMS-RRHH</v>
      </c>
      <c r="C456" t="str">
        <v xml:space="preserve">CORDOBA GABRIEL </v>
      </c>
      <c r="D456">
        <v>-1930813.4201</v>
      </c>
      <c r="E456" t="str">
        <v>ADMINISTRACION</v>
      </c>
      <c r="F456">
        <v>1</v>
      </c>
      <c r="G456">
        <v>1930813.4201135901</v>
      </c>
      <c r="H456" t="str">
        <v>#RRHH</v>
      </c>
      <c r="I456" t="str">
        <v>PERSONAL</v>
      </c>
      <c r="J456" t="str">
        <v>OPEX</v>
      </c>
      <c r="K456">
        <v>0</v>
      </c>
      <c r="L456">
        <v>0</v>
      </c>
      <c r="M456">
        <v>0</v>
      </c>
      <c r="N456" t="str">
        <v>CC15</v>
      </c>
      <c r="O456" t="str">
        <v>gastos_rrhh</v>
      </c>
      <c r="P456">
        <v>10</v>
      </c>
      <c r="Q456" t="str">
        <v>BACHAS, CEREAL Y POLVILLO, COMPOST Y FERTILIZANTES, DISPOSICION FINAL DE R. LIQUIDOS, DISPOSICION FINAL DE R. SOLIDOS, EXPORTACION, NFU, PILETAS, REACTORES, TIERRAS FILTRANTES</v>
      </c>
      <c r="R456">
        <v>1</v>
      </c>
      <c r="S456">
        <v>-1930813.4201</v>
      </c>
      <c r="T456">
        <v>1</v>
      </c>
      <c r="U456" t="str">
        <v>APERTURADO POR EMPRESA</v>
      </c>
      <c r="V456" t="str">
        <v>CEREAL Y POLVILLO</v>
      </c>
    </row>
    <row r="457" spans="1:22" x14ac:dyDescent="0.3">
      <c r="A457" vm="1">
        <v>46081</v>
      </c>
      <c r="B457" t="str">
        <v>WORMS-RRHH</v>
      </c>
      <c r="C457" t="str">
        <v xml:space="preserve">CORDOBA GABRIEL </v>
      </c>
      <c r="D457">
        <v>-1930813.4201</v>
      </c>
      <c r="E457" t="str">
        <v>ADMINISTRACION</v>
      </c>
      <c r="F457">
        <v>1</v>
      </c>
      <c r="G457">
        <v>1930813.4201135901</v>
      </c>
      <c r="H457" t="str">
        <v>#RRHH</v>
      </c>
      <c r="I457" t="str">
        <v>PERSONAL</v>
      </c>
      <c r="J457" t="str">
        <v>OPEX</v>
      </c>
      <c r="K457">
        <v>0</v>
      </c>
      <c r="L457">
        <v>0</v>
      </c>
      <c r="M457">
        <v>0</v>
      </c>
      <c r="N457" t="str">
        <v>CC15</v>
      </c>
      <c r="O457" t="str">
        <v>gastos_rrhh</v>
      </c>
      <c r="P457">
        <v>10</v>
      </c>
      <c r="Q457" t="str">
        <v>BACHAS, CEREAL Y POLVILLO, COMPOST Y FERTILIZANTES, DISPOSICION FINAL DE R. LIQUIDOS, DISPOSICION FINAL DE R. SOLIDOS, EXPORTACION, NFU, PILETAS, REACTORES, TIERRAS FILTRANTES</v>
      </c>
      <c r="R457">
        <v>1</v>
      </c>
      <c r="S457">
        <v>-1930813.4201</v>
      </c>
      <c r="T457">
        <v>1</v>
      </c>
      <c r="U457" t="str">
        <v>APERTURADO POR EMPRESA</v>
      </c>
      <c r="V457" t="str">
        <v>COMPOST Y FERTILIZANTES</v>
      </c>
    </row>
    <row r="458" spans="1:22" x14ac:dyDescent="0.3">
      <c r="A458" vm="1">
        <v>46081</v>
      </c>
      <c r="B458" t="str">
        <v>WORMS-RRHH</v>
      </c>
      <c r="C458" t="str">
        <v xml:space="preserve">CORDOBA GABRIEL </v>
      </c>
      <c r="D458">
        <v>-1930813.4201</v>
      </c>
      <c r="E458" t="str">
        <v>ADMINISTRACION</v>
      </c>
      <c r="F458">
        <v>1</v>
      </c>
      <c r="G458">
        <v>1930813.4201135901</v>
      </c>
      <c r="H458" t="str">
        <v>#RRHH</v>
      </c>
      <c r="I458" t="str">
        <v>PERSONAL</v>
      </c>
      <c r="J458" t="str">
        <v>OPEX</v>
      </c>
      <c r="K458">
        <v>0</v>
      </c>
      <c r="L458">
        <v>0</v>
      </c>
      <c r="M458">
        <v>0</v>
      </c>
      <c r="N458" t="str">
        <v>CC15</v>
      </c>
      <c r="O458" t="str">
        <v>gastos_rrhh</v>
      </c>
      <c r="P458">
        <v>10</v>
      </c>
      <c r="Q458" t="str">
        <v>BACHAS, CEREAL Y POLVILLO, COMPOST Y FERTILIZANTES, DISPOSICION FINAL DE R. LIQUIDOS, DISPOSICION FINAL DE R. SOLIDOS, EXPORTACION, NFU, PILETAS, REACTORES, TIERRAS FILTRANTES</v>
      </c>
      <c r="R458">
        <v>1</v>
      </c>
      <c r="S458">
        <v>-1930813.4201</v>
      </c>
      <c r="T458">
        <v>1</v>
      </c>
      <c r="U458" t="str">
        <v>APERTURADO POR EMPRESA</v>
      </c>
      <c r="V458" t="str">
        <v>DISPOSICION FINAL DE R. LIQUIDOS</v>
      </c>
    </row>
    <row r="459" spans="1:22" x14ac:dyDescent="0.3">
      <c r="A459" vm="1">
        <v>46081</v>
      </c>
      <c r="B459" t="str">
        <v>WORMS-RRHH</v>
      </c>
      <c r="C459" t="str">
        <v xml:space="preserve">CORDOBA GABRIEL </v>
      </c>
      <c r="D459">
        <v>-1930813.4201</v>
      </c>
      <c r="E459" t="str">
        <v>ADMINISTRACION</v>
      </c>
      <c r="F459">
        <v>1</v>
      </c>
      <c r="G459">
        <v>1930813.4201135901</v>
      </c>
      <c r="H459" t="str">
        <v>#RRHH</v>
      </c>
      <c r="I459" t="str">
        <v>PERSONAL</v>
      </c>
      <c r="J459" t="str">
        <v>OPEX</v>
      </c>
      <c r="K459">
        <v>0</v>
      </c>
      <c r="L459">
        <v>0</v>
      </c>
      <c r="M459">
        <v>0</v>
      </c>
      <c r="N459" t="str">
        <v>CC15</v>
      </c>
      <c r="O459" t="str">
        <v>gastos_rrhh</v>
      </c>
      <c r="P459">
        <v>10</v>
      </c>
      <c r="Q459" t="str">
        <v>BACHAS, CEREAL Y POLVILLO, COMPOST Y FERTILIZANTES, DISPOSICION FINAL DE R. LIQUIDOS, DISPOSICION FINAL DE R. SOLIDOS, EXPORTACION, NFU, PILETAS, REACTORES, TIERRAS FILTRANTES</v>
      </c>
      <c r="R459">
        <v>1</v>
      </c>
      <c r="S459">
        <v>-1930813.4201</v>
      </c>
      <c r="T459">
        <v>1</v>
      </c>
      <c r="U459" t="str">
        <v>APERTURADO POR EMPRESA</v>
      </c>
      <c r="V459" t="str">
        <v>DISPOSICION FINAL DE R. SOLIDOS</v>
      </c>
    </row>
    <row r="460" spans="1:22" x14ac:dyDescent="0.3">
      <c r="A460" vm="1">
        <v>46081</v>
      </c>
      <c r="B460" t="str">
        <v>WORMS-RRHH</v>
      </c>
      <c r="C460" t="str">
        <v xml:space="preserve">CORDOBA GABRIEL </v>
      </c>
      <c r="D460">
        <v>-1930813.4201</v>
      </c>
      <c r="E460" t="str">
        <v>ADMINISTRACION</v>
      </c>
      <c r="F460">
        <v>1</v>
      </c>
      <c r="G460">
        <v>1930813.4201135901</v>
      </c>
      <c r="H460" t="str">
        <v>#RRHH</v>
      </c>
      <c r="I460" t="str">
        <v>PERSONAL</v>
      </c>
      <c r="J460" t="str">
        <v>OPEX</v>
      </c>
      <c r="K460">
        <v>0</v>
      </c>
      <c r="L460">
        <v>0</v>
      </c>
      <c r="M460">
        <v>0</v>
      </c>
      <c r="N460" t="str">
        <v>CC15</v>
      </c>
      <c r="O460" t="str">
        <v>gastos_rrhh</v>
      </c>
      <c r="P460">
        <v>10</v>
      </c>
      <c r="Q460" t="str">
        <v>BACHAS, CEREAL Y POLVILLO, COMPOST Y FERTILIZANTES, DISPOSICION FINAL DE R. LIQUIDOS, DISPOSICION FINAL DE R. SOLIDOS, EXPORTACION, NFU, PILETAS, REACTORES, TIERRAS FILTRANTES</v>
      </c>
      <c r="R460">
        <v>1</v>
      </c>
      <c r="S460">
        <v>-1930813.4201</v>
      </c>
      <c r="T460">
        <v>1</v>
      </c>
      <c r="U460" t="str">
        <v>APERTURADO POR EMPRESA</v>
      </c>
      <c r="V460" t="str">
        <v>EXPORTACION</v>
      </c>
    </row>
    <row r="461" spans="1:22" x14ac:dyDescent="0.3">
      <c r="A461" vm="1">
        <v>46081</v>
      </c>
      <c r="B461" t="str">
        <v>WORMS-RRHH</v>
      </c>
      <c r="C461" t="str">
        <v xml:space="preserve">CORDOBA GABRIEL </v>
      </c>
      <c r="D461">
        <v>-1930813.4201</v>
      </c>
      <c r="E461" t="str">
        <v>ADMINISTRACION</v>
      </c>
      <c r="F461">
        <v>1</v>
      </c>
      <c r="G461">
        <v>1930813.4201135901</v>
      </c>
      <c r="H461" t="str">
        <v>#RRHH</v>
      </c>
      <c r="I461" t="str">
        <v>PERSONAL</v>
      </c>
      <c r="J461" t="str">
        <v>OPEX</v>
      </c>
      <c r="K461">
        <v>0</v>
      </c>
      <c r="L461">
        <v>0</v>
      </c>
      <c r="M461">
        <v>0</v>
      </c>
      <c r="N461" t="str">
        <v>CC15</v>
      </c>
      <c r="O461" t="str">
        <v>gastos_rrhh</v>
      </c>
      <c r="P461">
        <v>10</v>
      </c>
      <c r="Q461" t="str">
        <v>BACHAS, CEREAL Y POLVILLO, COMPOST Y FERTILIZANTES, DISPOSICION FINAL DE R. LIQUIDOS, DISPOSICION FINAL DE R. SOLIDOS, EXPORTACION, NFU, PILETAS, REACTORES, TIERRAS FILTRANTES</v>
      </c>
      <c r="R461">
        <v>1</v>
      </c>
      <c r="S461">
        <v>-1930813.4201</v>
      </c>
      <c r="T461">
        <v>1</v>
      </c>
      <c r="U461" t="str">
        <v>APERTURADO POR EMPRESA</v>
      </c>
      <c r="V461" t="str">
        <v>NFU</v>
      </c>
    </row>
    <row r="462" spans="1:22" x14ac:dyDescent="0.3">
      <c r="A462" vm="1">
        <v>46081</v>
      </c>
      <c r="B462" t="str">
        <v>WORMS-RRHH</v>
      </c>
      <c r="C462" t="str">
        <v xml:space="preserve">CORDOBA GABRIEL </v>
      </c>
      <c r="D462">
        <v>-1930813.4201</v>
      </c>
      <c r="E462" t="str">
        <v>ADMINISTRACION</v>
      </c>
      <c r="F462">
        <v>1</v>
      </c>
      <c r="G462">
        <v>1930813.4201135901</v>
      </c>
      <c r="H462" t="str">
        <v>#RRHH</v>
      </c>
      <c r="I462" t="str">
        <v>PERSONAL</v>
      </c>
      <c r="J462" t="str">
        <v>OPEX</v>
      </c>
      <c r="K462">
        <v>0</v>
      </c>
      <c r="L462">
        <v>0</v>
      </c>
      <c r="M462">
        <v>0</v>
      </c>
      <c r="N462" t="str">
        <v>CC15</v>
      </c>
      <c r="O462" t="str">
        <v>gastos_rrhh</v>
      </c>
      <c r="P462">
        <v>10</v>
      </c>
      <c r="Q462" t="str">
        <v>BACHAS, CEREAL Y POLVILLO, COMPOST Y FERTILIZANTES, DISPOSICION FINAL DE R. LIQUIDOS, DISPOSICION FINAL DE R. SOLIDOS, EXPORTACION, NFU, PILETAS, REACTORES, TIERRAS FILTRANTES</v>
      </c>
      <c r="R462">
        <v>1</v>
      </c>
      <c r="S462">
        <v>-1930813.4201</v>
      </c>
      <c r="T462">
        <v>1</v>
      </c>
      <c r="U462" t="str">
        <v>APERTURADO POR EMPRESA</v>
      </c>
      <c r="V462" t="str">
        <v>PILETAS</v>
      </c>
    </row>
    <row r="463" spans="1:22" x14ac:dyDescent="0.3">
      <c r="A463" vm="1">
        <v>46081</v>
      </c>
      <c r="B463" t="str">
        <v>WORMS-RRHH</v>
      </c>
      <c r="C463" t="str">
        <v xml:space="preserve">CORDOBA GABRIEL </v>
      </c>
      <c r="D463">
        <v>-1930813.4201</v>
      </c>
      <c r="E463" t="str">
        <v>ADMINISTRACION</v>
      </c>
      <c r="F463">
        <v>1</v>
      </c>
      <c r="G463">
        <v>1930813.4201135901</v>
      </c>
      <c r="H463" t="str">
        <v>#RRHH</v>
      </c>
      <c r="I463" t="str">
        <v>PERSONAL</v>
      </c>
      <c r="J463" t="str">
        <v>OPEX</v>
      </c>
      <c r="K463">
        <v>0</v>
      </c>
      <c r="L463">
        <v>0</v>
      </c>
      <c r="M463">
        <v>0</v>
      </c>
      <c r="N463" t="str">
        <v>CC15</v>
      </c>
      <c r="O463" t="str">
        <v>gastos_rrhh</v>
      </c>
      <c r="P463">
        <v>10</v>
      </c>
      <c r="Q463" t="str">
        <v>BACHAS, CEREAL Y POLVILLO, COMPOST Y FERTILIZANTES, DISPOSICION FINAL DE R. LIQUIDOS, DISPOSICION FINAL DE R. SOLIDOS, EXPORTACION, NFU, PILETAS, REACTORES, TIERRAS FILTRANTES</v>
      </c>
      <c r="R463">
        <v>1</v>
      </c>
      <c r="S463">
        <v>-1930813.4201</v>
      </c>
      <c r="T463">
        <v>1</v>
      </c>
      <c r="U463" t="str">
        <v>APERTURADO POR EMPRESA</v>
      </c>
      <c r="V463" t="str">
        <v>REACTORES</v>
      </c>
    </row>
    <row r="464" spans="1:22" x14ac:dyDescent="0.3">
      <c r="A464" vm="1">
        <v>46081</v>
      </c>
      <c r="B464" t="str">
        <v>WORMS-RRHH</v>
      </c>
      <c r="C464" t="str">
        <v xml:space="preserve">CORDOBA GABRIEL </v>
      </c>
      <c r="D464">
        <v>-1930813.4201</v>
      </c>
      <c r="E464" t="str">
        <v>ADMINISTRACION</v>
      </c>
      <c r="F464">
        <v>1</v>
      </c>
      <c r="G464">
        <v>1930813.4201135901</v>
      </c>
      <c r="H464" t="str">
        <v>#RRHH</v>
      </c>
      <c r="I464" t="str">
        <v>PERSONAL</v>
      </c>
      <c r="J464" t="str">
        <v>OPEX</v>
      </c>
      <c r="K464">
        <v>0</v>
      </c>
      <c r="L464">
        <v>0</v>
      </c>
      <c r="M464">
        <v>0</v>
      </c>
      <c r="N464" t="str">
        <v>CC15</v>
      </c>
      <c r="O464" t="str">
        <v>gastos_rrhh</v>
      </c>
      <c r="P464">
        <v>10</v>
      </c>
      <c r="Q464" t="str">
        <v>BACHAS, CEREAL Y POLVILLO, COMPOST Y FERTILIZANTES, DISPOSICION FINAL DE R. LIQUIDOS, DISPOSICION FINAL DE R. SOLIDOS, EXPORTACION, NFU, PILETAS, REACTORES, TIERRAS FILTRANTES</v>
      </c>
      <c r="R464">
        <v>1</v>
      </c>
      <c r="S464">
        <v>-1930813.4201</v>
      </c>
      <c r="T464">
        <v>1</v>
      </c>
      <c r="U464" t="str">
        <v>APERTURADO POR EMPRESA</v>
      </c>
      <c r="V464" t="str">
        <v>TIERRAS FILTRANTES</v>
      </c>
    </row>
    <row r="465" spans="1:22" x14ac:dyDescent="0.3">
      <c r="A465" vm="1">
        <v>46081</v>
      </c>
      <c r="B465" t="str">
        <v>WORMS-RRHH</v>
      </c>
      <c r="C465" t="str">
        <v>OVANDO, BRYAN EZEQUIEL</v>
      </c>
      <c r="D465">
        <v>-1928700.0708999999</v>
      </c>
      <c r="E465" t="str">
        <v>MANTENIMIENTO</v>
      </c>
      <c r="F465">
        <v>1</v>
      </c>
      <c r="G465">
        <v>1928700.0709135891</v>
      </c>
      <c r="H465" t="str">
        <v>#RRHH</v>
      </c>
      <c r="I465" t="str">
        <v>PERSONAL</v>
      </c>
      <c r="J465" t="str">
        <v>OPEX</v>
      </c>
      <c r="K465">
        <v>0</v>
      </c>
      <c r="L465">
        <v>0</v>
      </c>
      <c r="M465">
        <v>0</v>
      </c>
      <c r="N465" t="str">
        <v>CC19</v>
      </c>
      <c r="O465" t="str">
        <v>gastos_rrhh</v>
      </c>
      <c r="P465">
        <v>6</v>
      </c>
      <c r="Q465" t="str">
        <v>BACHAS, DISPOSICION FINAL DE R. LIQUIDOS, EXPORTACION, NFU, PILETAS, REACTORES</v>
      </c>
      <c r="R465">
        <v>1</v>
      </c>
      <c r="S465">
        <v>-1928700.0708999999</v>
      </c>
      <c r="T465">
        <v>1</v>
      </c>
      <c r="U465" t="str">
        <v>APERTURADO POR EMPRESA</v>
      </c>
      <c r="V465" t="str">
        <v>BACHAS</v>
      </c>
    </row>
    <row r="466" spans="1:22" x14ac:dyDescent="0.3">
      <c r="A466" vm="1">
        <v>46081</v>
      </c>
      <c r="B466" t="str">
        <v>WORMS-RRHH</v>
      </c>
      <c r="C466" t="str">
        <v>OVANDO, BRYAN EZEQUIEL</v>
      </c>
      <c r="D466">
        <v>-1928700.0708999999</v>
      </c>
      <c r="E466" t="str">
        <v>MANTENIMIENTO</v>
      </c>
      <c r="F466">
        <v>1</v>
      </c>
      <c r="G466">
        <v>1928700.0709135891</v>
      </c>
      <c r="H466" t="str">
        <v>#RRHH</v>
      </c>
      <c r="I466" t="str">
        <v>PERSONAL</v>
      </c>
      <c r="J466" t="str">
        <v>OPEX</v>
      </c>
      <c r="K466">
        <v>0</v>
      </c>
      <c r="L466">
        <v>0</v>
      </c>
      <c r="M466">
        <v>0</v>
      </c>
      <c r="N466" t="str">
        <v>CC19</v>
      </c>
      <c r="O466" t="str">
        <v>gastos_rrhh</v>
      </c>
      <c r="P466">
        <v>6</v>
      </c>
      <c r="Q466" t="str">
        <v>BACHAS, DISPOSICION FINAL DE R. LIQUIDOS, EXPORTACION, NFU, PILETAS, REACTORES</v>
      </c>
      <c r="R466">
        <v>1</v>
      </c>
      <c r="S466">
        <v>-1928700.0708999999</v>
      </c>
      <c r="T466">
        <v>1</v>
      </c>
      <c r="U466" t="str">
        <v>APERTURADO POR EMPRESA</v>
      </c>
      <c r="V466" t="str">
        <v>DISPOSICION FINAL DE R. LIQUIDOS</v>
      </c>
    </row>
    <row r="467" spans="1:22" x14ac:dyDescent="0.3">
      <c r="A467" vm="1">
        <v>46081</v>
      </c>
      <c r="B467" t="str">
        <v>WORMS-RRHH</v>
      </c>
      <c r="C467" t="str">
        <v>OVANDO, BRYAN EZEQUIEL</v>
      </c>
      <c r="D467">
        <v>-1928700.0708999999</v>
      </c>
      <c r="E467" t="str">
        <v>MANTENIMIENTO</v>
      </c>
      <c r="F467">
        <v>1</v>
      </c>
      <c r="G467">
        <v>1928700.0709135891</v>
      </c>
      <c r="H467" t="str">
        <v>#RRHH</v>
      </c>
      <c r="I467" t="str">
        <v>PERSONAL</v>
      </c>
      <c r="J467" t="str">
        <v>OPEX</v>
      </c>
      <c r="K467">
        <v>0</v>
      </c>
      <c r="L467">
        <v>0</v>
      </c>
      <c r="M467">
        <v>0</v>
      </c>
      <c r="N467" t="str">
        <v>CC19</v>
      </c>
      <c r="O467" t="str">
        <v>gastos_rrhh</v>
      </c>
      <c r="P467">
        <v>6</v>
      </c>
      <c r="Q467" t="str">
        <v>BACHAS, DISPOSICION FINAL DE R. LIQUIDOS, EXPORTACION, NFU, PILETAS, REACTORES</v>
      </c>
      <c r="R467">
        <v>1</v>
      </c>
      <c r="S467">
        <v>-1928700.0708999999</v>
      </c>
      <c r="T467">
        <v>1</v>
      </c>
      <c r="U467" t="str">
        <v>APERTURADO POR EMPRESA</v>
      </c>
      <c r="V467" t="str">
        <v>EXPORTACION</v>
      </c>
    </row>
    <row r="468" spans="1:22" x14ac:dyDescent="0.3">
      <c r="A468" vm="1">
        <v>46081</v>
      </c>
      <c r="B468" t="str">
        <v>WORMS-RRHH</v>
      </c>
      <c r="C468" t="str">
        <v>OVANDO, BRYAN EZEQUIEL</v>
      </c>
      <c r="D468">
        <v>-1928700.0708999999</v>
      </c>
      <c r="E468" t="str">
        <v>MANTENIMIENTO</v>
      </c>
      <c r="F468">
        <v>1</v>
      </c>
      <c r="G468">
        <v>1928700.0709135891</v>
      </c>
      <c r="H468" t="str">
        <v>#RRHH</v>
      </c>
      <c r="I468" t="str">
        <v>PERSONAL</v>
      </c>
      <c r="J468" t="str">
        <v>OPEX</v>
      </c>
      <c r="K468">
        <v>0</v>
      </c>
      <c r="L468">
        <v>0</v>
      </c>
      <c r="M468">
        <v>0</v>
      </c>
      <c r="N468" t="str">
        <v>CC19</v>
      </c>
      <c r="O468" t="str">
        <v>gastos_rrhh</v>
      </c>
      <c r="P468">
        <v>6</v>
      </c>
      <c r="Q468" t="str">
        <v>BACHAS, DISPOSICION FINAL DE R. LIQUIDOS, EXPORTACION, NFU, PILETAS, REACTORES</v>
      </c>
      <c r="R468">
        <v>1</v>
      </c>
      <c r="S468">
        <v>-1928700.0708999999</v>
      </c>
      <c r="T468">
        <v>1</v>
      </c>
      <c r="U468" t="str">
        <v>APERTURADO POR EMPRESA</v>
      </c>
      <c r="V468" t="str">
        <v>NFU</v>
      </c>
    </row>
    <row r="469" spans="1:22" x14ac:dyDescent="0.3">
      <c r="A469" vm="1">
        <v>46081</v>
      </c>
      <c r="B469" t="str">
        <v>WORMS-RRHH</v>
      </c>
      <c r="C469" t="str">
        <v>OVANDO, BRYAN EZEQUIEL</v>
      </c>
      <c r="D469">
        <v>-1928700.0708999999</v>
      </c>
      <c r="E469" t="str">
        <v>MANTENIMIENTO</v>
      </c>
      <c r="F469">
        <v>1</v>
      </c>
      <c r="G469">
        <v>1928700.0709135891</v>
      </c>
      <c r="H469" t="str">
        <v>#RRHH</v>
      </c>
      <c r="I469" t="str">
        <v>PERSONAL</v>
      </c>
      <c r="J469" t="str">
        <v>OPEX</v>
      </c>
      <c r="K469">
        <v>0</v>
      </c>
      <c r="L469">
        <v>0</v>
      </c>
      <c r="M469">
        <v>0</v>
      </c>
      <c r="N469" t="str">
        <v>CC19</v>
      </c>
      <c r="O469" t="str">
        <v>gastos_rrhh</v>
      </c>
      <c r="P469">
        <v>6</v>
      </c>
      <c r="Q469" t="str">
        <v>BACHAS, DISPOSICION FINAL DE R. LIQUIDOS, EXPORTACION, NFU, PILETAS, REACTORES</v>
      </c>
      <c r="R469">
        <v>1</v>
      </c>
      <c r="S469">
        <v>-1928700.0708999999</v>
      </c>
      <c r="T469">
        <v>1</v>
      </c>
      <c r="U469" t="str">
        <v>APERTURADO POR EMPRESA</v>
      </c>
      <c r="V469" t="str">
        <v>PILETAS</v>
      </c>
    </row>
    <row r="470" spans="1:22" x14ac:dyDescent="0.3">
      <c r="A470" vm="1">
        <v>46081</v>
      </c>
      <c r="B470" t="str">
        <v>WORMS-RRHH</v>
      </c>
      <c r="C470" t="str">
        <v>OVANDO, BRYAN EZEQUIEL</v>
      </c>
      <c r="D470">
        <v>-1928700.0708999999</v>
      </c>
      <c r="E470" t="str">
        <v>MANTENIMIENTO</v>
      </c>
      <c r="F470">
        <v>1</v>
      </c>
      <c r="G470">
        <v>1928700.0709135891</v>
      </c>
      <c r="H470" t="str">
        <v>#RRHH</v>
      </c>
      <c r="I470" t="str">
        <v>PERSONAL</v>
      </c>
      <c r="J470" t="str">
        <v>OPEX</v>
      </c>
      <c r="K470">
        <v>0</v>
      </c>
      <c r="L470">
        <v>0</v>
      </c>
      <c r="M470">
        <v>0</v>
      </c>
      <c r="N470" t="str">
        <v>CC19</v>
      </c>
      <c r="O470" t="str">
        <v>gastos_rrhh</v>
      </c>
      <c r="P470">
        <v>6</v>
      </c>
      <c r="Q470" t="str">
        <v>BACHAS, DISPOSICION FINAL DE R. LIQUIDOS, EXPORTACION, NFU, PILETAS, REACTORES</v>
      </c>
      <c r="R470">
        <v>1</v>
      </c>
      <c r="S470">
        <v>-1928700.0708999999</v>
      </c>
      <c r="T470">
        <v>1</v>
      </c>
      <c r="U470" t="str">
        <v>APERTURADO POR EMPRESA</v>
      </c>
      <c r="V470" t="str">
        <v>REACTORES</v>
      </c>
    </row>
    <row r="471" spans="1:22" x14ac:dyDescent="0.3">
      <c r="A471" vm="1">
        <v>46081</v>
      </c>
      <c r="B471" t="str">
        <v>WORMS-RRHH</v>
      </c>
      <c r="C471" t="str">
        <v>CABRERA JULIAN LEON</v>
      </c>
      <c r="D471">
        <v>-1914723.4356</v>
      </c>
      <c r="E471" t="str">
        <v>REACTOR</v>
      </c>
      <c r="F471">
        <v>1</v>
      </c>
      <c r="G471">
        <v>1914723.4355935897</v>
      </c>
      <c r="H471" t="str">
        <v>#RRHH</v>
      </c>
      <c r="I471" t="str">
        <v>PERSONAL</v>
      </c>
      <c r="J471" t="str">
        <v>OPEX</v>
      </c>
      <c r="K471">
        <v>0</v>
      </c>
      <c r="L471">
        <v>0</v>
      </c>
      <c r="M471">
        <v>0</v>
      </c>
      <c r="N471" t="str">
        <v>CC15</v>
      </c>
      <c r="O471" t="str">
        <v>gastos_rrhh</v>
      </c>
      <c r="P471">
        <v>10</v>
      </c>
      <c r="Q471" t="str">
        <v>BACHAS, CEREAL Y POLVILLO, COMPOST Y FERTILIZANTES, DISPOSICION FINAL DE R. LIQUIDOS, DISPOSICION FINAL DE R. SOLIDOS, EXPORTACION, NFU, PILETAS, REACTORES, TIERRAS FILTRANTES</v>
      </c>
      <c r="R471">
        <v>1</v>
      </c>
      <c r="S471">
        <v>-1914723.4356</v>
      </c>
      <c r="T471">
        <v>1</v>
      </c>
      <c r="U471" t="str">
        <v>APERTURADO POR EMPRESA</v>
      </c>
      <c r="V471" t="str">
        <v>BACHAS</v>
      </c>
    </row>
    <row r="472" spans="1:22" x14ac:dyDescent="0.3">
      <c r="A472" vm="1">
        <v>46081</v>
      </c>
      <c r="B472" t="str">
        <v>WORMS-RRHH</v>
      </c>
      <c r="C472" t="str">
        <v>CABRERA JULIAN LEON</v>
      </c>
      <c r="D472">
        <v>-1914723.4356</v>
      </c>
      <c r="E472" t="str">
        <v>REACTOR</v>
      </c>
      <c r="F472">
        <v>1</v>
      </c>
      <c r="G472">
        <v>1914723.4355935897</v>
      </c>
      <c r="H472" t="str">
        <v>#RRHH</v>
      </c>
      <c r="I472" t="str">
        <v>PERSONAL</v>
      </c>
      <c r="J472" t="str">
        <v>OPEX</v>
      </c>
      <c r="K472">
        <v>0</v>
      </c>
      <c r="L472">
        <v>0</v>
      </c>
      <c r="M472">
        <v>0</v>
      </c>
      <c r="N472" t="str">
        <v>CC15</v>
      </c>
      <c r="O472" t="str">
        <v>gastos_rrhh</v>
      </c>
      <c r="P472">
        <v>10</v>
      </c>
      <c r="Q472" t="str">
        <v>BACHAS, CEREAL Y POLVILLO, COMPOST Y FERTILIZANTES, DISPOSICION FINAL DE R. LIQUIDOS, DISPOSICION FINAL DE R. SOLIDOS, EXPORTACION, NFU, PILETAS, REACTORES, TIERRAS FILTRANTES</v>
      </c>
      <c r="R472">
        <v>1</v>
      </c>
      <c r="S472">
        <v>-1914723.4356</v>
      </c>
      <c r="T472">
        <v>1</v>
      </c>
      <c r="U472" t="str">
        <v>APERTURADO POR EMPRESA</v>
      </c>
      <c r="V472" t="str">
        <v>CEREAL Y POLVILLO</v>
      </c>
    </row>
    <row r="473" spans="1:22" x14ac:dyDescent="0.3">
      <c r="A473" vm="1">
        <v>46081</v>
      </c>
      <c r="B473" t="str">
        <v>WORMS-RRHH</v>
      </c>
      <c r="C473" t="str">
        <v>CABRERA JULIAN LEON</v>
      </c>
      <c r="D473">
        <v>-1914723.4356</v>
      </c>
      <c r="E473" t="str">
        <v>REACTOR</v>
      </c>
      <c r="F473">
        <v>1</v>
      </c>
      <c r="G473">
        <v>1914723.4355935897</v>
      </c>
      <c r="H473" t="str">
        <v>#RRHH</v>
      </c>
      <c r="I473" t="str">
        <v>PERSONAL</v>
      </c>
      <c r="J473" t="str">
        <v>OPEX</v>
      </c>
      <c r="K473">
        <v>0</v>
      </c>
      <c r="L473">
        <v>0</v>
      </c>
      <c r="M473">
        <v>0</v>
      </c>
      <c r="N473" t="str">
        <v>CC15</v>
      </c>
      <c r="O473" t="str">
        <v>gastos_rrhh</v>
      </c>
      <c r="P473">
        <v>10</v>
      </c>
      <c r="Q473" t="str">
        <v>BACHAS, CEREAL Y POLVILLO, COMPOST Y FERTILIZANTES, DISPOSICION FINAL DE R. LIQUIDOS, DISPOSICION FINAL DE R. SOLIDOS, EXPORTACION, NFU, PILETAS, REACTORES, TIERRAS FILTRANTES</v>
      </c>
      <c r="R473">
        <v>1</v>
      </c>
      <c r="S473">
        <v>-1914723.4356</v>
      </c>
      <c r="T473">
        <v>1</v>
      </c>
      <c r="U473" t="str">
        <v>APERTURADO POR EMPRESA</v>
      </c>
      <c r="V473" t="str">
        <v>COMPOST Y FERTILIZANTES</v>
      </c>
    </row>
    <row r="474" spans="1:22" x14ac:dyDescent="0.3">
      <c r="A474" vm="1">
        <v>46081</v>
      </c>
      <c r="B474" t="str">
        <v>WORMS-RRHH</v>
      </c>
      <c r="C474" t="str">
        <v>CABRERA JULIAN LEON</v>
      </c>
      <c r="D474">
        <v>-1914723.4356</v>
      </c>
      <c r="E474" t="str">
        <v>REACTOR</v>
      </c>
      <c r="F474">
        <v>1</v>
      </c>
      <c r="G474">
        <v>1914723.4355935897</v>
      </c>
      <c r="H474" t="str">
        <v>#RRHH</v>
      </c>
      <c r="I474" t="str">
        <v>PERSONAL</v>
      </c>
      <c r="J474" t="str">
        <v>OPEX</v>
      </c>
      <c r="K474">
        <v>0</v>
      </c>
      <c r="L474">
        <v>0</v>
      </c>
      <c r="M474">
        <v>0</v>
      </c>
      <c r="N474" t="str">
        <v>CC15</v>
      </c>
      <c r="O474" t="str">
        <v>gastos_rrhh</v>
      </c>
      <c r="P474">
        <v>10</v>
      </c>
      <c r="Q474" t="str">
        <v>BACHAS, CEREAL Y POLVILLO, COMPOST Y FERTILIZANTES, DISPOSICION FINAL DE R. LIQUIDOS, DISPOSICION FINAL DE R. SOLIDOS, EXPORTACION, NFU, PILETAS, REACTORES, TIERRAS FILTRANTES</v>
      </c>
      <c r="R474">
        <v>1</v>
      </c>
      <c r="S474">
        <v>-1914723.4356</v>
      </c>
      <c r="T474">
        <v>1</v>
      </c>
      <c r="U474" t="str">
        <v>APERTURADO POR EMPRESA</v>
      </c>
      <c r="V474" t="str">
        <v>DISPOSICION FINAL DE R. LIQUIDOS</v>
      </c>
    </row>
    <row r="475" spans="1:22" x14ac:dyDescent="0.3">
      <c r="A475" vm="1">
        <v>46081</v>
      </c>
      <c r="B475" t="str">
        <v>WORMS-RRHH</v>
      </c>
      <c r="C475" t="str">
        <v>CABRERA JULIAN LEON</v>
      </c>
      <c r="D475">
        <v>-1914723.4356</v>
      </c>
      <c r="E475" t="str">
        <v>REACTOR</v>
      </c>
      <c r="F475">
        <v>1</v>
      </c>
      <c r="G475">
        <v>1914723.4355935897</v>
      </c>
      <c r="H475" t="str">
        <v>#RRHH</v>
      </c>
      <c r="I475" t="str">
        <v>PERSONAL</v>
      </c>
      <c r="J475" t="str">
        <v>OPEX</v>
      </c>
      <c r="K475">
        <v>0</v>
      </c>
      <c r="L475">
        <v>0</v>
      </c>
      <c r="M475">
        <v>0</v>
      </c>
      <c r="N475" t="str">
        <v>CC15</v>
      </c>
      <c r="O475" t="str">
        <v>gastos_rrhh</v>
      </c>
      <c r="P475">
        <v>10</v>
      </c>
      <c r="Q475" t="str">
        <v>BACHAS, CEREAL Y POLVILLO, COMPOST Y FERTILIZANTES, DISPOSICION FINAL DE R. LIQUIDOS, DISPOSICION FINAL DE R. SOLIDOS, EXPORTACION, NFU, PILETAS, REACTORES, TIERRAS FILTRANTES</v>
      </c>
      <c r="R475">
        <v>1</v>
      </c>
      <c r="S475">
        <v>-1914723.4356</v>
      </c>
      <c r="T475">
        <v>1</v>
      </c>
      <c r="U475" t="str">
        <v>APERTURADO POR EMPRESA</v>
      </c>
      <c r="V475" t="str">
        <v>DISPOSICION FINAL DE R. SOLIDOS</v>
      </c>
    </row>
    <row r="476" spans="1:22" x14ac:dyDescent="0.3">
      <c r="A476" vm="1">
        <v>46081</v>
      </c>
      <c r="B476" t="str">
        <v>WORMS-RRHH</v>
      </c>
      <c r="C476" t="str">
        <v>CABRERA JULIAN LEON</v>
      </c>
      <c r="D476">
        <v>-1914723.4356</v>
      </c>
      <c r="E476" t="str">
        <v>REACTOR</v>
      </c>
      <c r="F476">
        <v>1</v>
      </c>
      <c r="G476">
        <v>1914723.4355935897</v>
      </c>
      <c r="H476" t="str">
        <v>#RRHH</v>
      </c>
      <c r="I476" t="str">
        <v>PERSONAL</v>
      </c>
      <c r="J476" t="str">
        <v>OPEX</v>
      </c>
      <c r="K476">
        <v>0</v>
      </c>
      <c r="L476">
        <v>0</v>
      </c>
      <c r="M476">
        <v>0</v>
      </c>
      <c r="N476" t="str">
        <v>CC15</v>
      </c>
      <c r="O476" t="str">
        <v>gastos_rrhh</v>
      </c>
      <c r="P476">
        <v>10</v>
      </c>
      <c r="Q476" t="str">
        <v>BACHAS, CEREAL Y POLVILLO, COMPOST Y FERTILIZANTES, DISPOSICION FINAL DE R. LIQUIDOS, DISPOSICION FINAL DE R. SOLIDOS, EXPORTACION, NFU, PILETAS, REACTORES, TIERRAS FILTRANTES</v>
      </c>
      <c r="R476">
        <v>1</v>
      </c>
      <c r="S476">
        <v>-1914723.4356</v>
      </c>
      <c r="T476">
        <v>1</v>
      </c>
      <c r="U476" t="str">
        <v>APERTURADO POR EMPRESA</v>
      </c>
      <c r="V476" t="str">
        <v>EXPORTACION</v>
      </c>
    </row>
    <row r="477" spans="1:22" x14ac:dyDescent="0.3">
      <c r="A477" vm="1">
        <v>46081</v>
      </c>
      <c r="B477" t="str">
        <v>WORMS-RRHH</v>
      </c>
      <c r="C477" t="str">
        <v>CABRERA JULIAN LEON</v>
      </c>
      <c r="D477">
        <v>-1914723.4356</v>
      </c>
      <c r="E477" t="str">
        <v>REACTOR</v>
      </c>
      <c r="F477">
        <v>1</v>
      </c>
      <c r="G477">
        <v>1914723.4355935897</v>
      </c>
      <c r="H477" t="str">
        <v>#RRHH</v>
      </c>
      <c r="I477" t="str">
        <v>PERSONAL</v>
      </c>
      <c r="J477" t="str">
        <v>OPEX</v>
      </c>
      <c r="K477">
        <v>0</v>
      </c>
      <c r="L477">
        <v>0</v>
      </c>
      <c r="M477">
        <v>0</v>
      </c>
      <c r="N477" t="str">
        <v>CC15</v>
      </c>
      <c r="O477" t="str">
        <v>gastos_rrhh</v>
      </c>
      <c r="P477">
        <v>10</v>
      </c>
      <c r="Q477" t="str">
        <v>BACHAS, CEREAL Y POLVILLO, COMPOST Y FERTILIZANTES, DISPOSICION FINAL DE R. LIQUIDOS, DISPOSICION FINAL DE R. SOLIDOS, EXPORTACION, NFU, PILETAS, REACTORES, TIERRAS FILTRANTES</v>
      </c>
      <c r="R477">
        <v>1</v>
      </c>
      <c r="S477">
        <v>-1914723.4356</v>
      </c>
      <c r="T477">
        <v>1</v>
      </c>
      <c r="U477" t="str">
        <v>APERTURADO POR EMPRESA</v>
      </c>
      <c r="V477" t="str">
        <v>NFU</v>
      </c>
    </row>
    <row r="478" spans="1:22" x14ac:dyDescent="0.3">
      <c r="A478" vm="1">
        <v>46081</v>
      </c>
      <c r="B478" t="str">
        <v>WORMS-RRHH</v>
      </c>
      <c r="C478" t="str">
        <v>CABRERA JULIAN LEON</v>
      </c>
      <c r="D478">
        <v>-1914723.4356</v>
      </c>
      <c r="E478" t="str">
        <v>REACTOR</v>
      </c>
      <c r="F478">
        <v>1</v>
      </c>
      <c r="G478">
        <v>1914723.4355935897</v>
      </c>
      <c r="H478" t="str">
        <v>#RRHH</v>
      </c>
      <c r="I478" t="str">
        <v>PERSONAL</v>
      </c>
      <c r="J478" t="str">
        <v>OPEX</v>
      </c>
      <c r="K478">
        <v>0</v>
      </c>
      <c r="L478">
        <v>0</v>
      </c>
      <c r="M478">
        <v>0</v>
      </c>
      <c r="N478" t="str">
        <v>CC15</v>
      </c>
      <c r="O478" t="str">
        <v>gastos_rrhh</v>
      </c>
      <c r="P478">
        <v>10</v>
      </c>
      <c r="Q478" t="str">
        <v>BACHAS, CEREAL Y POLVILLO, COMPOST Y FERTILIZANTES, DISPOSICION FINAL DE R. LIQUIDOS, DISPOSICION FINAL DE R. SOLIDOS, EXPORTACION, NFU, PILETAS, REACTORES, TIERRAS FILTRANTES</v>
      </c>
      <c r="R478">
        <v>1</v>
      </c>
      <c r="S478">
        <v>-1914723.4356</v>
      </c>
      <c r="T478">
        <v>1</v>
      </c>
      <c r="U478" t="str">
        <v>APERTURADO POR EMPRESA</v>
      </c>
      <c r="V478" t="str">
        <v>PILETAS</v>
      </c>
    </row>
    <row r="479" spans="1:22" x14ac:dyDescent="0.3">
      <c r="A479" vm="1">
        <v>46081</v>
      </c>
      <c r="B479" t="str">
        <v>WORMS-RRHH</v>
      </c>
      <c r="C479" t="str">
        <v>CABRERA JULIAN LEON</v>
      </c>
      <c r="D479">
        <v>-1914723.4356</v>
      </c>
      <c r="E479" t="str">
        <v>REACTOR</v>
      </c>
      <c r="F479">
        <v>1</v>
      </c>
      <c r="G479">
        <v>1914723.4355935897</v>
      </c>
      <c r="H479" t="str">
        <v>#RRHH</v>
      </c>
      <c r="I479" t="str">
        <v>PERSONAL</v>
      </c>
      <c r="J479" t="str">
        <v>OPEX</v>
      </c>
      <c r="K479">
        <v>0</v>
      </c>
      <c r="L479">
        <v>0</v>
      </c>
      <c r="M479">
        <v>0</v>
      </c>
      <c r="N479" t="str">
        <v>CC15</v>
      </c>
      <c r="O479" t="str">
        <v>gastos_rrhh</v>
      </c>
      <c r="P479">
        <v>10</v>
      </c>
      <c r="Q479" t="str">
        <v>BACHAS, CEREAL Y POLVILLO, COMPOST Y FERTILIZANTES, DISPOSICION FINAL DE R. LIQUIDOS, DISPOSICION FINAL DE R. SOLIDOS, EXPORTACION, NFU, PILETAS, REACTORES, TIERRAS FILTRANTES</v>
      </c>
      <c r="R479">
        <v>1</v>
      </c>
      <c r="S479">
        <v>-1914723.4356</v>
      </c>
      <c r="T479">
        <v>1</v>
      </c>
      <c r="U479" t="str">
        <v>APERTURADO POR EMPRESA</v>
      </c>
      <c r="V479" t="str">
        <v>REACTORES</v>
      </c>
    </row>
    <row r="480" spans="1:22" x14ac:dyDescent="0.3">
      <c r="A480" vm="1">
        <v>46081</v>
      </c>
      <c r="B480" t="str">
        <v>WORMS-RRHH</v>
      </c>
      <c r="C480" t="str">
        <v>CABRERA JULIAN LEON</v>
      </c>
      <c r="D480">
        <v>-1914723.4356</v>
      </c>
      <c r="E480" t="str">
        <v>REACTOR</v>
      </c>
      <c r="F480">
        <v>1</v>
      </c>
      <c r="G480">
        <v>1914723.4355935897</v>
      </c>
      <c r="H480" t="str">
        <v>#RRHH</v>
      </c>
      <c r="I480" t="str">
        <v>PERSONAL</v>
      </c>
      <c r="J480" t="str">
        <v>OPEX</v>
      </c>
      <c r="K480">
        <v>0</v>
      </c>
      <c r="L480">
        <v>0</v>
      </c>
      <c r="M480">
        <v>0</v>
      </c>
      <c r="N480" t="str">
        <v>CC15</v>
      </c>
      <c r="O480" t="str">
        <v>gastos_rrhh</v>
      </c>
      <c r="P480">
        <v>10</v>
      </c>
      <c r="Q480" t="str">
        <v>BACHAS, CEREAL Y POLVILLO, COMPOST Y FERTILIZANTES, DISPOSICION FINAL DE R. LIQUIDOS, DISPOSICION FINAL DE R. SOLIDOS, EXPORTACION, NFU, PILETAS, REACTORES, TIERRAS FILTRANTES</v>
      </c>
      <c r="R480">
        <v>1</v>
      </c>
      <c r="S480">
        <v>-1914723.4356</v>
      </c>
      <c r="T480">
        <v>1</v>
      </c>
      <c r="U480" t="str">
        <v>APERTURADO POR EMPRESA</v>
      </c>
      <c r="V480" t="str">
        <v>TIERRAS FILTRANTES</v>
      </c>
    </row>
    <row r="481" spans="1:22" x14ac:dyDescent="0.3">
      <c r="A481" vm="1">
        <v>46081</v>
      </c>
      <c r="B481" t="str">
        <v>WORMS-RRHH</v>
      </c>
      <c r="C481" t="str">
        <v>CARIAGA, SOFIA</v>
      </c>
      <c r="D481">
        <v>-1898057.4957000001</v>
      </c>
      <c r="E481" t="str">
        <v>ADMINISTRACION</v>
      </c>
      <c r="F481">
        <v>1</v>
      </c>
      <c r="G481">
        <v>1898057.4956735901</v>
      </c>
      <c r="H481" t="str">
        <v>#RRHH</v>
      </c>
      <c r="I481" t="str">
        <v>PERSONAL</v>
      </c>
      <c r="J481" t="str">
        <v>OPEX</v>
      </c>
      <c r="K481">
        <v>0</v>
      </c>
      <c r="L481">
        <v>0</v>
      </c>
      <c r="M481">
        <v>0</v>
      </c>
      <c r="N481" t="str">
        <v>CC15</v>
      </c>
      <c r="O481" t="str">
        <v>gastos_rrhh</v>
      </c>
      <c r="P481">
        <v>10</v>
      </c>
      <c r="Q481" t="str">
        <v>BACHAS, CEREAL Y POLVILLO, COMPOST Y FERTILIZANTES, DISPOSICION FINAL DE R. LIQUIDOS, DISPOSICION FINAL DE R. SOLIDOS, EXPORTACION, NFU, PILETAS, REACTORES, TIERRAS FILTRANTES</v>
      </c>
      <c r="R481">
        <v>1</v>
      </c>
      <c r="S481">
        <v>-1898057.4957000001</v>
      </c>
      <c r="T481">
        <v>1</v>
      </c>
      <c r="U481" t="str">
        <v>APERTURADO POR EMPRESA</v>
      </c>
      <c r="V481" t="str">
        <v>BACHAS</v>
      </c>
    </row>
    <row r="482" spans="1:22" x14ac:dyDescent="0.3">
      <c r="A482" vm="1">
        <v>46081</v>
      </c>
      <c r="B482" t="str">
        <v>WORMS-RRHH</v>
      </c>
      <c r="C482" t="str">
        <v>CARIAGA, SOFIA</v>
      </c>
      <c r="D482">
        <v>-1898057.4957000001</v>
      </c>
      <c r="E482" t="str">
        <v>ADMINISTRACION</v>
      </c>
      <c r="F482">
        <v>1</v>
      </c>
      <c r="G482">
        <v>1898057.4956735901</v>
      </c>
      <c r="H482" t="str">
        <v>#RRHH</v>
      </c>
      <c r="I482" t="str">
        <v>PERSONAL</v>
      </c>
      <c r="J482" t="str">
        <v>OPEX</v>
      </c>
      <c r="K482">
        <v>0</v>
      </c>
      <c r="L482">
        <v>0</v>
      </c>
      <c r="M482">
        <v>0</v>
      </c>
      <c r="N482" t="str">
        <v>CC15</v>
      </c>
      <c r="O482" t="str">
        <v>gastos_rrhh</v>
      </c>
      <c r="P482">
        <v>10</v>
      </c>
      <c r="Q482" t="str">
        <v>BACHAS, CEREAL Y POLVILLO, COMPOST Y FERTILIZANTES, DISPOSICION FINAL DE R. LIQUIDOS, DISPOSICION FINAL DE R. SOLIDOS, EXPORTACION, NFU, PILETAS, REACTORES, TIERRAS FILTRANTES</v>
      </c>
      <c r="R482">
        <v>1</v>
      </c>
      <c r="S482">
        <v>-1898057.4957000001</v>
      </c>
      <c r="T482">
        <v>1</v>
      </c>
      <c r="U482" t="str">
        <v>APERTURADO POR EMPRESA</v>
      </c>
      <c r="V482" t="str">
        <v>CEREAL Y POLVILLO</v>
      </c>
    </row>
    <row r="483" spans="1:22" x14ac:dyDescent="0.3">
      <c r="A483" vm="1">
        <v>46081</v>
      </c>
      <c r="B483" t="str">
        <v>WORMS-RRHH</v>
      </c>
      <c r="C483" t="str">
        <v>CARIAGA, SOFIA</v>
      </c>
      <c r="D483">
        <v>-1898057.4957000001</v>
      </c>
      <c r="E483" t="str">
        <v>ADMINISTRACION</v>
      </c>
      <c r="F483">
        <v>1</v>
      </c>
      <c r="G483">
        <v>1898057.4956735901</v>
      </c>
      <c r="H483" t="str">
        <v>#RRHH</v>
      </c>
      <c r="I483" t="str">
        <v>PERSONAL</v>
      </c>
      <c r="J483" t="str">
        <v>OPEX</v>
      </c>
      <c r="K483">
        <v>0</v>
      </c>
      <c r="L483">
        <v>0</v>
      </c>
      <c r="M483">
        <v>0</v>
      </c>
      <c r="N483" t="str">
        <v>CC15</v>
      </c>
      <c r="O483" t="str">
        <v>gastos_rrhh</v>
      </c>
      <c r="P483">
        <v>10</v>
      </c>
      <c r="Q483" t="str">
        <v>BACHAS, CEREAL Y POLVILLO, COMPOST Y FERTILIZANTES, DISPOSICION FINAL DE R. LIQUIDOS, DISPOSICION FINAL DE R. SOLIDOS, EXPORTACION, NFU, PILETAS, REACTORES, TIERRAS FILTRANTES</v>
      </c>
      <c r="R483">
        <v>1</v>
      </c>
      <c r="S483">
        <v>-1898057.4957000001</v>
      </c>
      <c r="T483">
        <v>1</v>
      </c>
      <c r="U483" t="str">
        <v>APERTURADO POR EMPRESA</v>
      </c>
      <c r="V483" t="str">
        <v>COMPOST Y FERTILIZANTES</v>
      </c>
    </row>
    <row r="484" spans="1:22" x14ac:dyDescent="0.3">
      <c r="A484" vm="1">
        <v>46081</v>
      </c>
      <c r="B484" t="str">
        <v>WORMS-RRHH</v>
      </c>
      <c r="C484" t="str">
        <v>CARIAGA, SOFIA</v>
      </c>
      <c r="D484">
        <v>-1898057.4957000001</v>
      </c>
      <c r="E484" t="str">
        <v>ADMINISTRACION</v>
      </c>
      <c r="F484">
        <v>1</v>
      </c>
      <c r="G484">
        <v>1898057.4956735901</v>
      </c>
      <c r="H484" t="str">
        <v>#RRHH</v>
      </c>
      <c r="I484" t="str">
        <v>PERSONAL</v>
      </c>
      <c r="J484" t="str">
        <v>OPEX</v>
      </c>
      <c r="K484">
        <v>0</v>
      </c>
      <c r="L484">
        <v>0</v>
      </c>
      <c r="M484">
        <v>0</v>
      </c>
      <c r="N484" t="str">
        <v>CC15</v>
      </c>
      <c r="O484" t="str">
        <v>gastos_rrhh</v>
      </c>
      <c r="P484">
        <v>10</v>
      </c>
      <c r="Q484" t="str">
        <v>BACHAS, CEREAL Y POLVILLO, COMPOST Y FERTILIZANTES, DISPOSICION FINAL DE R. LIQUIDOS, DISPOSICION FINAL DE R. SOLIDOS, EXPORTACION, NFU, PILETAS, REACTORES, TIERRAS FILTRANTES</v>
      </c>
      <c r="R484">
        <v>1</v>
      </c>
      <c r="S484">
        <v>-1898057.4957000001</v>
      </c>
      <c r="T484">
        <v>1</v>
      </c>
      <c r="U484" t="str">
        <v>APERTURADO POR EMPRESA</v>
      </c>
      <c r="V484" t="str">
        <v>DISPOSICION FINAL DE R. LIQUIDOS</v>
      </c>
    </row>
    <row r="485" spans="1:22" x14ac:dyDescent="0.3">
      <c r="A485" vm="1">
        <v>46081</v>
      </c>
      <c r="B485" t="str">
        <v>WORMS-RRHH</v>
      </c>
      <c r="C485" t="str">
        <v>CARIAGA, SOFIA</v>
      </c>
      <c r="D485">
        <v>-1898057.4957000001</v>
      </c>
      <c r="E485" t="str">
        <v>ADMINISTRACION</v>
      </c>
      <c r="F485">
        <v>1</v>
      </c>
      <c r="G485">
        <v>1898057.4956735901</v>
      </c>
      <c r="H485" t="str">
        <v>#RRHH</v>
      </c>
      <c r="I485" t="str">
        <v>PERSONAL</v>
      </c>
      <c r="J485" t="str">
        <v>OPEX</v>
      </c>
      <c r="K485">
        <v>0</v>
      </c>
      <c r="L485">
        <v>0</v>
      </c>
      <c r="M485">
        <v>0</v>
      </c>
      <c r="N485" t="str">
        <v>CC15</v>
      </c>
      <c r="O485" t="str">
        <v>gastos_rrhh</v>
      </c>
      <c r="P485">
        <v>10</v>
      </c>
      <c r="Q485" t="str">
        <v>BACHAS, CEREAL Y POLVILLO, COMPOST Y FERTILIZANTES, DISPOSICION FINAL DE R. LIQUIDOS, DISPOSICION FINAL DE R. SOLIDOS, EXPORTACION, NFU, PILETAS, REACTORES, TIERRAS FILTRANTES</v>
      </c>
      <c r="R485">
        <v>1</v>
      </c>
      <c r="S485">
        <v>-1898057.4957000001</v>
      </c>
      <c r="T485">
        <v>1</v>
      </c>
      <c r="U485" t="str">
        <v>APERTURADO POR EMPRESA</v>
      </c>
      <c r="V485" t="str">
        <v>DISPOSICION FINAL DE R. SOLIDOS</v>
      </c>
    </row>
    <row r="486" spans="1:22" x14ac:dyDescent="0.3">
      <c r="A486" vm="1">
        <v>46081</v>
      </c>
      <c r="B486" t="str">
        <v>WORMS-RRHH</v>
      </c>
      <c r="C486" t="str">
        <v>CARIAGA, SOFIA</v>
      </c>
      <c r="D486">
        <v>-1898057.4957000001</v>
      </c>
      <c r="E486" t="str">
        <v>ADMINISTRACION</v>
      </c>
      <c r="F486">
        <v>1</v>
      </c>
      <c r="G486">
        <v>1898057.4956735901</v>
      </c>
      <c r="H486" t="str">
        <v>#RRHH</v>
      </c>
      <c r="I486" t="str">
        <v>PERSONAL</v>
      </c>
      <c r="J486" t="str">
        <v>OPEX</v>
      </c>
      <c r="K486">
        <v>0</v>
      </c>
      <c r="L486">
        <v>0</v>
      </c>
      <c r="M486">
        <v>0</v>
      </c>
      <c r="N486" t="str">
        <v>CC15</v>
      </c>
      <c r="O486" t="str">
        <v>gastos_rrhh</v>
      </c>
      <c r="P486">
        <v>10</v>
      </c>
      <c r="Q486" t="str">
        <v>BACHAS, CEREAL Y POLVILLO, COMPOST Y FERTILIZANTES, DISPOSICION FINAL DE R. LIQUIDOS, DISPOSICION FINAL DE R. SOLIDOS, EXPORTACION, NFU, PILETAS, REACTORES, TIERRAS FILTRANTES</v>
      </c>
      <c r="R486">
        <v>1</v>
      </c>
      <c r="S486">
        <v>-1898057.4957000001</v>
      </c>
      <c r="T486">
        <v>1</v>
      </c>
      <c r="U486" t="str">
        <v>APERTURADO POR EMPRESA</v>
      </c>
      <c r="V486" t="str">
        <v>EXPORTACION</v>
      </c>
    </row>
    <row r="487" spans="1:22" x14ac:dyDescent="0.3">
      <c r="A487" vm="1">
        <v>46081</v>
      </c>
      <c r="B487" t="str">
        <v>WORMS-RRHH</v>
      </c>
      <c r="C487" t="str">
        <v>CARIAGA, SOFIA</v>
      </c>
      <c r="D487">
        <v>-1898057.4957000001</v>
      </c>
      <c r="E487" t="str">
        <v>ADMINISTRACION</v>
      </c>
      <c r="F487">
        <v>1</v>
      </c>
      <c r="G487">
        <v>1898057.4956735901</v>
      </c>
      <c r="H487" t="str">
        <v>#RRHH</v>
      </c>
      <c r="I487" t="str">
        <v>PERSONAL</v>
      </c>
      <c r="J487" t="str">
        <v>OPEX</v>
      </c>
      <c r="K487">
        <v>0</v>
      </c>
      <c r="L487">
        <v>0</v>
      </c>
      <c r="M487">
        <v>0</v>
      </c>
      <c r="N487" t="str">
        <v>CC15</v>
      </c>
      <c r="O487" t="str">
        <v>gastos_rrhh</v>
      </c>
      <c r="P487">
        <v>10</v>
      </c>
      <c r="Q487" t="str">
        <v>BACHAS, CEREAL Y POLVILLO, COMPOST Y FERTILIZANTES, DISPOSICION FINAL DE R. LIQUIDOS, DISPOSICION FINAL DE R. SOLIDOS, EXPORTACION, NFU, PILETAS, REACTORES, TIERRAS FILTRANTES</v>
      </c>
      <c r="R487">
        <v>1</v>
      </c>
      <c r="S487">
        <v>-1898057.4957000001</v>
      </c>
      <c r="T487">
        <v>1</v>
      </c>
      <c r="U487" t="str">
        <v>APERTURADO POR EMPRESA</v>
      </c>
      <c r="V487" t="str">
        <v>NFU</v>
      </c>
    </row>
    <row r="488" spans="1:22" x14ac:dyDescent="0.3">
      <c r="A488" vm="1">
        <v>46081</v>
      </c>
      <c r="B488" t="str">
        <v>WORMS-RRHH</v>
      </c>
      <c r="C488" t="str">
        <v>CARIAGA, SOFIA</v>
      </c>
      <c r="D488">
        <v>-1898057.4957000001</v>
      </c>
      <c r="E488" t="str">
        <v>ADMINISTRACION</v>
      </c>
      <c r="F488">
        <v>1</v>
      </c>
      <c r="G488">
        <v>1898057.4956735901</v>
      </c>
      <c r="H488" t="str">
        <v>#RRHH</v>
      </c>
      <c r="I488" t="str">
        <v>PERSONAL</v>
      </c>
      <c r="J488" t="str">
        <v>OPEX</v>
      </c>
      <c r="K488">
        <v>0</v>
      </c>
      <c r="L488">
        <v>0</v>
      </c>
      <c r="M488">
        <v>0</v>
      </c>
      <c r="N488" t="str">
        <v>CC15</v>
      </c>
      <c r="O488" t="str">
        <v>gastos_rrhh</v>
      </c>
      <c r="P488">
        <v>10</v>
      </c>
      <c r="Q488" t="str">
        <v>BACHAS, CEREAL Y POLVILLO, COMPOST Y FERTILIZANTES, DISPOSICION FINAL DE R. LIQUIDOS, DISPOSICION FINAL DE R. SOLIDOS, EXPORTACION, NFU, PILETAS, REACTORES, TIERRAS FILTRANTES</v>
      </c>
      <c r="R488">
        <v>1</v>
      </c>
      <c r="S488">
        <v>-1898057.4957000001</v>
      </c>
      <c r="T488">
        <v>1</v>
      </c>
      <c r="U488" t="str">
        <v>APERTURADO POR EMPRESA</v>
      </c>
      <c r="V488" t="str">
        <v>PILETAS</v>
      </c>
    </row>
    <row r="489" spans="1:22" x14ac:dyDescent="0.3">
      <c r="A489" vm="1">
        <v>46081</v>
      </c>
      <c r="B489" t="str">
        <v>WORMS-RRHH</v>
      </c>
      <c r="C489" t="str">
        <v>CARIAGA, SOFIA</v>
      </c>
      <c r="D489">
        <v>-1898057.4957000001</v>
      </c>
      <c r="E489" t="str">
        <v>ADMINISTRACION</v>
      </c>
      <c r="F489">
        <v>1</v>
      </c>
      <c r="G489">
        <v>1898057.4956735901</v>
      </c>
      <c r="H489" t="str">
        <v>#RRHH</v>
      </c>
      <c r="I489" t="str">
        <v>PERSONAL</v>
      </c>
      <c r="J489" t="str">
        <v>OPEX</v>
      </c>
      <c r="K489">
        <v>0</v>
      </c>
      <c r="L489">
        <v>0</v>
      </c>
      <c r="M489">
        <v>0</v>
      </c>
      <c r="N489" t="str">
        <v>CC15</v>
      </c>
      <c r="O489" t="str">
        <v>gastos_rrhh</v>
      </c>
      <c r="P489">
        <v>10</v>
      </c>
      <c r="Q489" t="str">
        <v>BACHAS, CEREAL Y POLVILLO, COMPOST Y FERTILIZANTES, DISPOSICION FINAL DE R. LIQUIDOS, DISPOSICION FINAL DE R. SOLIDOS, EXPORTACION, NFU, PILETAS, REACTORES, TIERRAS FILTRANTES</v>
      </c>
      <c r="R489">
        <v>1</v>
      </c>
      <c r="S489">
        <v>-1898057.4957000001</v>
      </c>
      <c r="T489">
        <v>1</v>
      </c>
      <c r="U489" t="str">
        <v>APERTURADO POR EMPRESA</v>
      </c>
      <c r="V489" t="str">
        <v>REACTORES</v>
      </c>
    </row>
    <row r="490" spans="1:22" x14ac:dyDescent="0.3">
      <c r="A490" vm="1">
        <v>46081</v>
      </c>
      <c r="B490" t="str">
        <v>WORMS-RRHH</v>
      </c>
      <c r="C490" t="str">
        <v>CARIAGA, SOFIA</v>
      </c>
      <c r="D490">
        <v>-1898057.4957000001</v>
      </c>
      <c r="E490" t="str">
        <v>ADMINISTRACION</v>
      </c>
      <c r="F490">
        <v>1</v>
      </c>
      <c r="G490">
        <v>1898057.4956735901</v>
      </c>
      <c r="H490" t="str">
        <v>#RRHH</v>
      </c>
      <c r="I490" t="str">
        <v>PERSONAL</v>
      </c>
      <c r="J490" t="str">
        <v>OPEX</v>
      </c>
      <c r="K490">
        <v>0</v>
      </c>
      <c r="L490">
        <v>0</v>
      </c>
      <c r="M490">
        <v>0</v>
      </c>
      <c r="N490" t="str">
        <v>CC15</v>
      </c>
      <c r="O490" t="str">
        <v>gastos_rrhh</v>
      </c>
      <c r="P490">
        <v>10</v>
      </c>
      <c r="Q490" t="str">
        <v>BACHAS, CEREAL Y POLVILLO, COMPOST Y FERTILIZANTES, DISPOSICION FINAL DE R. LIQUIDOS, DISPOSICION FINAL DE R. SOLIDOS, EXPORTACION, NFU, PILETAS, REACTORES, TIERRAS FILTRANTES</v>
      </c>
      <c r="R490">
        <v>1</v>
      </c>
      <c r="S490">
        <v>-1898057.4957000001</v>
      </c>
      <c r="T490">
        <v>1</v>
      </c>
      <c r="U490" t="str">
        <v>APERTURADO POR EMPRESA</v>
      </c>
      <c r="V490" t="str">
        <v>TIERRAS FILTRANTES</v>
      </c>
    </row>
    <row r="491" spans="1:22" x14ac:dyDescent="0.3">
      <c r="A491" vm="1">
        <v>46081</v>
      </c>
      <c r="B491" t="str">
        <v>WORMS-RRHH</v>
      </c>
      <c r="C491" t="str">
        <v>FERNANDEZ JEREMIAS EDGARDO NAHUEL</v>
      </c>
      <c r="D491">
        <v>-1848040.2782999999</v>
      </c>
      <c r="E491" t="str">
        <v>BACHAS</v>
      </c>
      <c r="F491">
        <v>1</v>
      </c>
      <c r="G491">
        <v>1848040.2783335897</v>
      </c>
      <c r="H491" t="str">
        <v>#RRHH</v>
      </c>
      <c r="I491" t="str">
        <v>PERSONAL</v>
      </c>
      <c r="J491" t="str">
        <v>OPEX</v>
      </c>
      <c r="K491">
        <v>0</v>
      </c>
      <c r="L491">
        <v>0</v>
      </c>
      <c r="M491">
        <v>0</v>
      </c>
      <c r="N491" t="str">
        <v>CC6</v>
      </c>
      <c r="O491" t="str">
        <v>gastos_rrhh</v>
      </c>
      <c r="P491">
        <v>1</v>
      </c>
      <c r="Q491" t="str">
        <v>BACHAS</v>
      </c>
      <c r="R491">
        <v>1</v>
      </c>
      <c r="S491">
        <v>-1848040.2782999999</v>
      </c>
      <c r="T491">
        <v>1</v>
      </c>
      <c r="U491" t="str">
        <v>APERTURADO POR EMPRESA</v>
      </c>
      <c r="V491" t="str">
        <v>BACHAS</v>
      </c>
    </row>
    <row r="492" spans="1:22" x14ac:dyDescent="0.3">
      <c r="A492" vm="1">
        <v>46081</v>
      </c>
      <c r="B492" t="str">
        <v>WORMS-RRHH</v>
      </c>
      <c r="C492" t="str">
        <v>RODRIGUEZ LEANDRO</v>
      </c>
      <c r="D492">
        <v>-1841830.5856999999</v>
      </c>
      <c r="E492" t="str">
        <v>REACTOR</v>
      </c>
      <c r="F492">
        <v>1</v>
      </c>
      <c r="G492">
        <v>1841830.5857335897</v>
      </c>
      <c r="H492" t="str">
        <v>#RRHH</v>
      </c>
      <c r="I492" t="str">
        <v>PERSONAL</v>
      </c>
      <c r="J492" t="str">
        <v>OPEX</v>
      </c>
      <c r="K492">
        <v>0</v>
      </c>
      <c r="L492">
        <v>0</v>
      </c>
      <c r="M492">
        <v>0</v>
      </c>
      <c r="N492" t="str">
        <v>CC15</v>
      </c>
      <c r="O492" t="str">
        <v>gastos_rrhh</v>
      </c>
      <c r="P492">
        <v>10</v>
      </c>
      <c r="Q492" t="str">
        <v>BACHAS, CEREAL Y POLVILLO, COMPOST Y FERTILIZANTES, DISPOSICION FINAL DE R. LIQUIDOS, DISPOSICION FINAL DE R. SOLIDOS, EXPORTACION, NFU, PILETAS, REACTORES, TIERRAS FILTRANTES</v>
      </c>
      <c r="R492">
        <v>1</v>
      </c>
      <c r="S492">
        <v>-1841830.5856999999</v>
      </c>
      <c r="T492">
        <v>1</v>
      </c>
      <c r="U492" t="str">
        <v>APERTURADO POR EMPRESA</v>
      </c>
      <c r="V492" t="str">
        <v>BACHAS</v>
      </c>
    </row>
    <row r="493" spans="1:22" x14ac:dyDescent="0.3">
      <c r="A493" vm="1">
        <v>46081</v>
      </c>
      <c r="B493" t="str">
        <v>WORMS-RRHH</v>
      </c>
      <c r="C493" t="str">
        <v>RODRIGUEZ LEANDRO</v>
      </c>
      <c r="D493">
        <v>-1841830.5856999999</v>
      </c>
      <c r="E493" t="str">
        <v>REACTOR</v>
      </c>
      <c r="F493">
        <v>1</v>
      </c>
      <c r="G493">
        <v>1841830.5857335897</v>
      </c>
      <c r="H493" t="str">
        <v>#RRHH</v>
      </c>
      <c r="I493" t="str">
        <v>PERSONAL</v>
      </c>
      <c r="J493" t="str">
        <v>OPEX</v>
      </c>
      <c r="K493">
        <v>0</v>
      </c>
      <c r="L493">
        <v>0</v>
      </c>
      <c r="M493">
        <v>0</v>
      </c>
      <c r="N493" t="str">
        <v>CC15</v>
      </c>
      <c r="O493" t="str">
        <v>gastos_rrhh</v>
      </c>
      <c r="P493">
        <v>10</v>
      </c>
      <c r="Q493" t="str">
        <v>BACHAS, CEREAL Y POLVILLO, COMPOST Y FERTILIZANTES, DISPOSICION FINAL DE R. LIQUIDOS, DISPOSICION FINAL DE R. SOLIDOS, EXPORTACION, NFU, PILETAS, REACTORES, TIERRAS FILTRANTES</v>
      </c>
      <c r="R493">
        <v>1</v>
      </c>
      <c r="S493">
        <v>-1841830.5856999999</v>
      </c>
      <c r="T493">
        <v>1</v>
      </c>
      <c r="U493" t="str">
        <v>APERTURADO POR EMPRESA</v>
      </c>
      <c r="V493" t="str">
        <v>CEREAL Y POLVILLO</v>
      </c>
    </row>
    <row r="494" spans="1:22" x14ac:dyDescent="0.3">
      <c r="A494" vm="1">
        <v>46081</v>
      </c>
      <c r="B494" t="str">
        <v>WORMS-RRHH</v>
      </c>
      <c r="C494" t="str">
        <v>RODRIGUEZ LEANDRO</v>
      </c>
      <c r="D494">
        <v>-1841830.5856999999</v>
      </c>
      <c r="E494" t="str">
        <v>REACTOR</v>
      </c>
      <c r="F494">
        <v>1</v>
      </c>
      <c r="G494">
        <v>1841830.5857335897</v>
      </c>
      <c r="H494" t="str">
        <v>#RRHH</v>
      </c>
      <c r="I494" t="str">
        <v>PERSONAL</v>
      </c>
      <c r="J494" t="str">
        <v>OPEX</v>
      </c>
      <c r="K494">
        <v>0</v>
      </c>
      <c r="L494">
        <v>0</v>
      </c>
      <c r="M494">
        <v>0</v>
      </c>
      <c r="N494" t="str">
        <v>CC15</v>
      </c>
      <c r="O494" t="str">
        <v>gastos_rrhh</v>
      </c>
      <c r="P494">
        <v>10</v>
      </c>
      <c r="Q494" t="str">
        <v>BACHAS, CEREAL Y POLVILLO, COMPOST Y FERTILIZANTES, DISPOSICION FINAL DE R. LIQUIDOS, DISPOSICION FINAL DE R. SOLIDOS, EXPORTACION, NFU, PILETAS, REACTORES, TIERRAS FILTRANTES</v>
      </c>
      <c r="R494">
        <v>1</v>
      </c>
      <c r="S494">
        <v>-1841830.5856999999</v>
      </c>
      <c r="T494">
        <v>1</v>
      </c>
      <c r="U494" t="str">
        <v>APERTURADO POR EMPRESA</v>
      </c>
      <c r="V494" t="str">
        <v>COMPOST Y FERTILIZANTES</v>
      </c>
    </row>
    <row r="495" spans="1:22" x14ac:dyDescent="0.3">
      <c r="A495" vm="1">
        <v>46081</v>
      </c>
      <c r="B495" t="str">
        <v>WORMS-RRHH</v>
      </c>
      <c r="C495" t="str">
        <v>RODRIGUEZ LEANDRO</v>
      </c>
      <c r="D495">
        <v>-1841830.5856999999</v>
      </c>
      <c r="E495" t="str">
        <v>REACTOR</v>
      </c>
      <c r="F495">
        <v>1</v>
      </c>
      <c r="G495">
        <v>1841830.5857335897</v>
      </c>
      <c r="H495" t="str">
        <v>#RRHH</v>
      </c>
      <c r="I495" t="str">
        <v>PERSONAL</v>
      </c>
      <c r="J495" t="str">
        <v>OPEX</v>
      </c>
      <c r="K495">
        <v>0</v>
      </c>
      <c r="L495">
        <v>0</v>
      </c>
      <c r="M495">
        <v>0</v>
      </c>
      <c r="N495" t="str">
        <v>CC15</v>
      </c>
      <c r="O495" t="str">
        <v>gastos_rrhh</v>
      </c>
      <c r="P495">
        <v>10</v>
      </c>
      <c r="Q495" t="str">
        <v>BACHAS, CEREAL Y POLVILLO, COMPOST Y FERTILIZANTES, DISPOSICION FINAL DE R. LIQUIDOS, DISPOSICION FINAL DE R. SOLIDOS, EXPORTACION, NFU, PILETAS, REACTORES, TIERRAS FILTRANTES</v>
      </c>
      <c r="R495">
        <v>1</v>
      </c>
      <c r="S495">
        <v>-1841830.5856999999</v>
      </c>
      <c r="T495">
        <v>1</v>
      </c>
      <c r="U495" t="str">
        <v>APERTURADO POR EMPRESA</v>
      </c>
      <c r="V495" t="str">
        <v>DISPOSICION FINAL DE R. LIQUIDOS</v>
      </c>
    </row>
    <row r="496" spans="1:22" x14ac:dyDescent="0.3">
      <c r="A496" vm="1">
        <v>46081</v>
      </c>
      <c r="B496" t="str">
        <v>WORMS-RRHH</v>
      </c>
      <c r="C496" t="str">
        <v>RODRIGUEZ LEANDRO</v>
      </c>
      <c r="D496">
        <v>-1841830.5856999999</v>
      </c>
      <c r="E496" t="str">
        <v>REACTOR</v>
      </c>
      <c r="F496">
        <v>1</v>
      </c>
      <c r="G496">
        <v>1841830.5857335897</v>
      </c>
      <c r="H496" t="str">
        <v>#RRHH</v>
      </c>
      <c r="I496" t="str">
        <v>PERSONAL</v>
      </c>
      <c r="J496" t="str">
        <v>OPEX</v>
      </c>
      <c r="K496">
        <v>0</v>
      </c>
      <c r="L496">
        <v>0</v>
      </c>
      <c r="M496">
        <v>0</v>
      </c>
      <c r="N496" t="str">
        <v>CC15</v>
      </c>
      <c r="O496" t="str">
        <v>gastos_rrhh</v>
      </c>
      <c r="P496">
        <v>10</v>
      </c>
      <c r="Q496" t="str">
        <v>BACHAS, CEREAL Y POLVILLO, COMPOST Y FERTILIZANTES, DISPOSICION FINAL DE R. LIQUIDOS, DISPOSICION FINAL DE R. SOLIDOS, EXPORTACION, NFU, PILETAS, REACTORES, TIERRAS FILTRANTES</v>
      </c>
      <c r="R496">
        <v>1</v>
      </c>
      <c r="S496">
        <v>-1841830.5856999999</v>
      </c>
      <c r="T496">
        <v>1</v>
      </c>
      <c r="U496" t="str">
        <v>APERTURADO POR EMPRESA</v>
      </c>
      <c r="V496" t="str">
        <v>DISPOSICION FINAL DE R. SOLIDOS</v>
      </c>
    </row>
    <row r="497" spans="1:22" x14ac:dyDescent="0.3">
      <c r="A497" vm="1">
        <v>46081</v>
      </c>
      <c r="B497" t="str">
        <v>WORMS-RRHH</v>
      </c>
      <c r="C497" t="str">
        <v>RODRIGUEZ LEANDRO</v>
      </c>
      <c r="D497">
        <v>-1841830.5856999999</v>
      </c>
      <c r="E497" t="str">
        <v>REACTOR</v>
      </c>
      <c r="F497">
        <v>1</v>
      </c>
      <c r="G497">
        <v>1841830.5857335897</v>
      </c>
      <c r="H497" t="str">
        <v>#RRHH</v>
      </c>
      <c r="I497" t="str">
        <v>PERSONAL</v>
      </c>
      <c r="J497" t="str">
        <v>OPEX</v>
      </c>
      <c r="K497">
        <v>0</v>
      </c>
      <c r="L497">
        <v>0</v>
      </c>
      <c r="M497">
        <v>0</v>
      </c>
      <c r="N497" t="str">
        <v>CC15</v>
      </c>
      <c r="O497" t="str">
        <v>gastos_rrhh</v>
      </c>
      <c r="P497">
        <v>10</v>
      </c>
      <c r="Q497" t="str">
        <v>BACHAS, CEREAL Y POLVILLO, COMPOST Y FERTILIZANTES, DISPOSICION FINAL DE R. LIQUIDOS, DISPOSICION FINAL DE R. SOLIDOS, EXPORTACION, NFU, PILETAS, REACTORES, TIERRAS FILTRANTES</v>
      </c>
      <c r="R497">
        <v>1</v>
      </c>
      <c r="S497">
        <v>-1841830.5856999999</v>
      </c>
      <c r="T497">
        <v>1</v>
      </c>
      <c r="U497" t="str">
        <v>APERTURADO POR EMPRESA</v>
      </c>
      <c r="V497" t="str">
        <v>EXPORTACION</v>
      </c>
    </row>
    <row r="498" spans="1:22" x14ac:dyDescent="0.3">
      <c r="A498" vm="1">
        <v>46081</v>
      </c>
      <c r="B498" t="str">
        <v>WORMS-RRHH</v>
      </c>
      <c r="C498" t="str">
        <v>RODRIGUEZ LEANDRO</v>
      </c>
      <c r="D498">
        <v>-1841830.5856999999</v>
      </c>
      <c r="E498" t="str">
        <v>REACTOR</v>
      </c>
      <c r="F498">
        <v>1</v>
      </c>
      <c r="G498">
        <v>1841830.5857335897</v>
      </c>
      <c r="H498" t="str">
        <v>#RRHH</v>
      </c>
      <c r="I498" t="str">
        <v>PERSONAL</v>
      </c>
      <c r="J498" t="str">
        <v>OPEX</v>
      </c>
      <c r="K498">
        <v>0</v>
      </c>
      <c r="L498">
        <v>0</v>
      </c>
      <c r="M498">
        <v>0</v>
      </c>
      <c r="N498" t="str">
        <v>CC15</v>
      </c>
      <c r="O498" t="str">
        <v>gastos_rrhh</v>
      </c>
      <c r="P498">
        <v>10</v>
      </c>
      <c r="Q498" t="str">
        <v>BACHAS, CEREAL Y POLVILLO, COMPOST Y FERTILIZANTES, DISPOSICION FINAL DE R. LIQUIDOS, DISPOSICION FINAL DE R. SOLIDOS, EXPORTACION, NFU, PILETAS, REACTORES, TIERRAS FILTRANTES</v>
      </c>
      <c r="R498">
        <v>1</v>
      </c>
      <c r="S498">
        <v>-1841830.5856999999</v>
      </c>
      <c r="T498">
        <v>1</v>
      </c>
      <c r="U498" t="str">
        <v>APERTURADO POR EMPRESA</v>
      </c>
      <c r="V498" t="str">
        <v>NFU</v>
      </c>
    </row>
    <row r="499" spans="1:22" x14ac:dyDescent="0.3">
      <c r="A499" vm="1">
        <v>46081</v>
      </c>
      <c r="B499" t="str">
        <v>WORMS-RRHH</v>
      </c>
      <c r="C499" t="str">
        <v>RODRIGUEZ LEANDRO</v>
      </c>
      <c r="D499">
        <v>-1841830.5856999999</v>
      </c>
      <c r="E499" t="str">
        <v>REACTOR</v>
      </c>
      <c r="F499">
        <v>1</v>
      </c>
      <c r="G499">
        <v>1841830.5857335897</v>
      </c>
      <c r="H499" t="str">
        <v>#RRHH</v>
      </c>
      <c r="I499" t="str">
        <v>PERSONAL</v>
      </c>
      <c r="J499" t="str">
        <v>OPEX</v>
      </c>
      <c r="K499">
        <v>0</v>
      </c>
      <c r="L499">
        <v>0</v>
      </c>
      <c r="M499">
        <v>0</v>
      </c>
      <c r="N499" t="str">
        <v>CC15</v>
      </c>
      <c r="O499" t="str">
        <v>gastos_rrhh</v>
      </c>
      <c r="P499">
        <v>10</v>
      </c>
      <c r="Q499" t="str">
        <v>BACHAS, CEREAL Y POLVILLO, COMPOST Y FERTILIZANTES, DISPOSICION FINAL DE R. LIQUIDOS, DISPOSICION FINAL DE R. SOLIDOS, EXPORTACION, NFU, PILETAS, REACTORES, TIERRAS FILTRANTES</v>
      </c>
      <c r="R499">
        <v>1</v>
      </c>
      <c r="S499">
        <v>-1841830.5856999999</v>
      </c>
      <c r="T499">
        <v>1</v>
      </c>
      <c r="U499" t="str">
        <v>APERTURADO POR EMPRESA</v>
      </c>
      <c r="V499" t="str">
        <v>PILETAS</v>
      </c>
    </row>
    <row r="500" spans="1:22" x14ac:dyDescent="0.3">
      <c r="A500" vm="1">
        <v>46081</v>
      </c>
      <c r="B500" t="str">
        <v>WORMS-RRHH</v>
      </c>
      <c r="C500" t="str">
        <v>RODRIGUEZ LEANDRO</v>
      </c>
      <c r="D500">
        <v>-1841830.5856999999</v>
      </c>
      <c r="E500" t="str">
        <v>REACTOR</v>
      </c>
      <c r="F500">
        <v>1</v>
      </c>
      <c r="G500">
        <v>1841830.5857335897</v>
      </c>
      <c r="H500" t="str">
        <v>#RRHH</v>
      </c>
      <c r="I500" t="str">
        <v>PERSONAL</v>
      </c>
      <c r="J500" t="str">
        <v>OPEX</v>
      </c>
      <c r="K500">
        <v>0</v>
      </c>
      <c r="L500">
        <v>0</v>
      </c>
      <c r="M500">
        <v>0</v>
      </c>
      <c r="N500" t="str">
        <v>CC15</v>
      </c>
      <c r="O500" t="str">
        <v>gastos_rrhh</v>
      </c>
      <c r="P500">
        <v>10</v>
      </c>
      <c r="Q500" t="str">
        <v>BACHAS, CEREAL Y POLVILLO, COMPOST Y FERTILIZANTES, DISPOSICION FINAL DE R. LIQUIDOS, DISPOSICION FINAL DE R. SOLIDOS, EXPORTACION, NFU, PILETAS, REACTORES, TIERRAS FILTRANTES</v>
      </c>
      <c r="R500">
        <v>1</v>
      </c>
      <c r="S500">
        <v>-1841830.5856999999</v>
      </c>
      <c r="T500">
        <v>1</v>
      </c>
      <c r="U500" t="str">
        <v>APERTURADO POR EMPRESA</v>
      </c>
      <c r="V500" t="str">
        <v>REACTORES</v>
      </c>
    </row>
    <row r="501" spans="1:22" x14ac:dyDescent="0.3">
      <c r="A501" vm="1">
        <v>46081</v>
      </c>
      <c r="B501" t="str">
        <v>WORMS-RRHH</v>
      </c>
      <c r="C501" t="str">
        <v>RODRIGUEZ LEANDRO</v>
      </c>
      <c r="D501">
        <v>-1841830.5856999999</v>
      </c>
      <c r="E501" t="str">
        <v>REACTOR</v>
      </c>
      <c r="F501">
        <v>1</v>
      </c>
      <c r="G501">
        <v>1841830.5857335897</v>
      </c>
      <c r="H501" t="str">
        <v>#RRHH</v>
      </c>
      <c r="I501" t="str">
        <v>PERSONAL</v>
      </c>
      <c r="J501" t="str">
        <v>OPEX</v>
      </c>
      <c r="K501">
        <v>0</v>
      </c>
      <c r="L501">
        <v>0</v>
      </c>
      <c r="M501">
        <v>0</v>
      </c>
      <c r="N501" t="str">
        <v>CC15</v>
      </c>
      <c r="O501" t="str">
        <v>gastos_rrhh</v>
      </c>
      <c r="P501">
        <v>10</v>
      </c>
      <c r="Q501" t="str">
        <v>BACHAS, CEREAL Y POLVILLO, COMPOST Y FERTILIZANTES, DISPOSICION FINAL DE R. LIQUIDOS, DISPOSICION FINAL DE R. SOLIDOS, EXPORTACION, NFU, PILETAS, REACTORES, TIERRAS FILTRANTES</v>
      </c>
      <c r="R501">
        <v>1</v>
      </c>
      <c r="S501">
        <v>-1841830.5856999999</v>
      </c>
      <c r="T501">
        <v>1</v>
      </c>
      <c r="U501" t="str">
        <v>APERTURADO POR EMPRESA</v>
      </c>
      <c r="V501" t="str">
        <v>TIERRAS FILTRANTES</v>
      </c>
    </row>
    <row r="502" spans="1:22" x14ac:dyDescent="0.3">
      <c r="A502" vm="1">
        <v>46081</v>
      </c>
      <c r="B502" t="str">
        <v>WORMS-RRHH</v>
      </c>
      <c r="C502" t="str">
        <v>VAZQUEZ MATIAS EMANUEL</v>
      </c>
      <c r="D502">
        <v>-1836940.0644</v>
      </c>
      <c r="E502" t="str">
        <v>PILETAS</v>
      </c>
      <c r="F502">
        <v>1</v>
      </c>
      <c r="G502">
        <v>1836940.0644135904</v>
      </c>
      <c r="H502" t="str">
        <v>#RRHH</v>
      </c>
      <c r="I502" t="str">
        <v>PERSONAL</v>
      </c>
      <c r="J502" t="str">
        <v>OPEX</v>
      </c>
      <c r="K502">
        <v>0</v>
      </c>
      <c r="L502">
        <v>0</v>
      </c>
      <c r="M502">
        <v>0</v>
      </c>
      <c r="N502" t="str">
        <v>CC4</v>
      </c>
      <c r="O502" t="str">
        <v>gastos_rrhh</v>
      </c>
      <c r="P502">
        <v>1</v>
      </c>
      <c r="Q502" t="str">
        <v>PILETAS</v>
      </c>
      <c r="R502">
        <v>1</v>
      </c>
      <c r="S502">
        <v>-1836940.0644</v>
      </c>
      <c r="T502">
        <v>1</v>
      </c>
      <c r="U502" t="str">
        <v>APERTURADO POR EMPRESA</v>
      </c>
      <c r="V502" t="str">
        <v>PILETAS</v>
      </c>
    </row>
    <row r="503" spans="1:22" x14ac:dyDescent="0.3">
      <c r="A503" vm="1">
        <v>46081</v>
      </c>
      <c r="B503" t="str">
        <v>WORMS-RRHH</v>
      </c>
      <c r="C503" t="str">
        <v>REY ROLANDO</v>
      </c>
      <c r="D503">
        <v>-1824756.7154000001</v>
      </c>
      <c r="E503" t="str">
        <v>LOGISTICA</v>
      </c>
      <c r="F503">
        <v>1</v>
      </c>
      <c r="G503">
        <v>1824756.7154335896</v>
      </c>
      <c r="H503" t="str">
        <v>#RRHH</v>
      </c>
      <c r="I503" t="str">
        <v>PERSONAL</v>
      </c>
      <c r="J503" t="str">
        <v>OPEX</v>
      </c>
      <c r="K503">
        <v>0</v>
      </c>
      <c r="L503">
        <v>0</v>
      </c>
      <c r="M503">
        <v>0</v>
      </c>
      <c r="N503" t="str">
        <v>CC18</v>
      </c>
      <c r="O503" t="str">
        <v>gastos_rrhh</v>
      </c>
      <c r="P503">
        <v>5</v>
      </c>
      <c r="Q503" t="str">
        <v>DISPOSICION FINAL DE R. SOLIDOS, EXPORTACION, NFU, PILETAS, REACTORES</v>
      </c>
      <c r="R503">
        <v>1</v>
      </c>
      <c r="S503">
        <v>-1824756.7154000001</v>
      </c>
      <c r="T503">
        <v>1</v>
      </c>
      <c r="U503" t="str">
        <v>APERTURADO POR EMPRESA</v>
      </c>
      <c r="V503" t="str">
        <v>DISPOSICION FINAL DE R. SOLIDOS</v>
      </c>
    </row>
    <row r="504" spans="1:22" x14ac:dyDescent="0.3">
      <c r="A504" vm="1">
        <v>46081</v>
      </c>
      <c r="B504" t="str">
        <v>WORMS-RRHH</v>
      </c>
      <c r="C504" t="str">
        <v>REY ROLANDO</v>
      </c>
      <c r="D504">
        <v>-1824756.7154000001</v>
      </c>
      <c r="E504" t="str">
        <v>LOGISTICA</v>
      </c>
      <c r="F504">
        <v>1</v>
      </c>
      <c r="G504">
        <v>1824756.7154335896</v>
      </c>
      <c r="H504" t="str">
        <v>#RRHH</v>
      </c>
      <c r="I504" t="str">
        <v>PERSONAL</v>
      </c>
      <c r="J504" t="str">
        <v>OPEX</v>
      </c>
      <c r="K504">
        <v>0</v>
      </c>
      <c r="L504">
        <v>0</v>
      </c>
      <c r="M504">
        <v>0</v>
      </c>
      <c r="N504" t="str">
        <v>CC18</v>
      </c>
      <c r="O504" t="str">
        <v>gastos_rrhh</v>
      </c>
      <c r="P504">
        <v>5</v>
      </c>
      <c r="Q504" t="str">
        <v>DISPOSICION FINAL DE R. SOLIDOS, EXPORTACION, NFU, PILETAS, REACTORES</v>
      </c>
      <c r="R504">
        <v>1</v>
      </c>
      <c r="S504">
        <v>-1824756.7154000001</v>
      </c>
      <c r="T504">
        <v>1</v>
      </c>
      <c r="U504" t="str">
        <v>APERTURADO POR EMPRESA</v>
      </c>
      <c r="V504" t="str">
        <v>EXPORTACION</v>
      </c>
    </row>
    <row r="505" spans="1:22" x14ac:dyDescent="0.3">
      <c r="A505" vm="1">
        <v>46081</v>
      </c>
      <c r="B505" t="str">
        <v>WORMS-RRHH</v>
      </c>
      <c r="C505" t="str">
        <v>REY ROLANDO</v>
      </c>
      <c r="D505">
        <v>-1824756.7154000001</v>
      </c>
      <c r="E505" t="str">
        <v>LOGISTICA</v>
      </c>
      <c r="F505">
        <v>1</v>
      </c>
      <c r="G505">
        <v>1824756.7154335896</v>
      </c>
      <c r="H505" t="str">
        <v>#RRHH</v>
      </c>
      <c r="I505" t="str">
        <v>PERSONAL</v>
      </c>
      <c r="J505" t="str">
        <v>OPEX</v>
      </c>
      <c r="K505">
        <v>0</v>
      </c>
      <c r="L505">
        <v>0</v>
      </c>
      <c r="M505">
        <v>0</v>
      </c>
      <c r="N505" t="str">
        <v>CC18</v>
      </c>
      <c r="O505" t="str">
        <v>gastos_rrhh</v>
      </c>
      <c r="P505">
        <v>5</v>
      </c>
      <c r="Q505" t="str">
        <v>DISPOSICION FINAL DE R. SOLIDOS, EXPORTACION, NFU, PILETAS, REACTORES</v>
      </c>
      <c r="R505">
        <v>1</v>
      </c>
      <c r="S505">
        <v>-1824756.7154000001</v>
      </c>
      <c r="T505">
        <v>1</v>
      </c>
      <c r="U505" t="str">
        <v>APERTURADO POR EMPRESA</v>
      </c>
      <c r="V505" t="str">
        <v>NFU</v>
      </c>
    </row>
    <row r="506" spans="1:22" x14ac:dyDescent="0.3">
      <c r="A506" vm="1">
        <v>46081</v>
      </c>
      <c r="B506" t="str">
        <v>WORMS-RRHH</v>
      </c>
      <c r="C506" t="str">
        <v>REY ROLANDO</v>
      </c>
      <c r="D506">
        <v>-1824756.7154000001</v>
      </c>
      <c r="E506" t="str">
        <v>LOGISTICA</v>
      </c>
      <c r="F506">
        <v>1</v>
      </c>
      <c r="G506">
        <v>1824756.7154335896</v>
      </c>
      <c r="H506" t="str">
        <v>#RRHH</v>
      </c>
      <c r="I506" t="str">
        <v>PERSONAL</v>
      </c>
      <c r="J506" t="str">
        <v>OPEX</v>
      </c>
      <c r="K506">
        <v>0</v>
      </c>
      <c r="L506">
        <v>0</v>
      </c>
      <c r="M506">
        <v>0</v>
      </c>
      <c r="N506" t="str">
        <v>CC18</v>
      </c>
      <c r="O506" t="str">
        <v>gastos_rrhh</v>
      </c>
      <c r="P506">
        <v>5</v>
      </c>
      <c r="Q506" t="str">
        <v>DISPOSICION FINAL DE R. SOLIDOS, EXPORTACION, NFU, PILETAS, REACTORES</v>
      </c>
      <c r="R506">
        <v>1</v>
      </c>
      <c r="S506">
        <v>-1824756.7154000001</v>
      </c>
      <c r="T506">
        <v>1</v>
      </c>
      <c r="U506" t="str">
        <v>APERTURADO POR EMPRESA</v>
      </c>
      <c r="V506" t="str">
        <v>PILETAS</v>
      </c>
    </row>
    <row r="507" spans="1:22" x14ac:dyDescent="0.3">
      <c r="A507" vm="1">
        <v>46081</v>
      </c>
      <c r="B507" t="str">
        <v>WORMS-RRHH</v>
      </c>
      <c r="C507" t="str">
        <v>REY ROLANDO</v>
      </c>
      <c r="D507">
        <v>-1824756.7154000001</v>
      </c>
      <c r="E507" t="str">
        <v>LOGISTICA</v>
      </c>
      <c r="F507">
        <v>1</v>
      </c>
      <c r="G507">
        <v>1824756.7154335896</v>
      </c>
      <c r="H507" t="str">
        <v>#RRHH</v>
      </c>
      <c r="I507" t="str">
        <v>PERSONAL</v>
      </c>
      <c r="J507" t="str">
        <v>OPEX</v>
      </c>
      <c r="K507">
        <v>0</v>
      </c>
      <c r="L507">
        <v>0</v>
      </c>
      <c r="M507">
        <v>0</v>
      </c>
      <c r="N507" t="str">
        <v>CC18</v>
      </c>
      <c r="O507" t="str">
        <v>gastos_rrhh</v>
      </c>
      <c r="P507">
        <v>5</v>
      </c>
      <c r="Q507" t="str">
        <v>DISPOSICION FINAL DE R. SOLIDOS, EXPORTACION, NFU, PILETAS, REACTORES</v>
      </c>
      <c r="R507">
        <v>1</v>
      </c>
      <c r="S507">
        <v>-1824756.7154000001</v>
      </c>
      <c r="T507">
        <v>1</v>
      </c>
      <c r="U507" t="str">
        <v>APERTURADO POR EMPRESA</v>
      </c>
      <c r="V507" t="str">
        <v>REACTORES</v>
      </c>
    </row>
    <row r="508" spans="1:22" x14ac:dyDescent="0.3">
      <c r="A508" vm="1">
        <v>46081</v>
      </c>
      <c r="B508" t="str">
        <v>WORMS-RRHH</v>
      </c>
      <c r="C508" t="str">
        <v>SANTA CRUZ, ANA CIELO</v>
      </c>
      <c r="D508">
        <v>-1813694.9571</v>
      </c>
      <c r="E508" t="str">
        <v>LABORATORIO</v>
      </c>
      <c r="F508">
        <v>1</v>
      </c>
      <c r="G508">
        <v>1813694.9571135896</v>
      </c>
      <c r="H508" t="str">
        <v>#RRHH</v>
      </c>
      <c r="I508" t="str">
        <v>PERSONAL</v>
      </c>
      <c r="J508" t="str">
        <v>OPEX</v>
      </c>
      <c r="K508">
        <v>0</v>
      </c>
      <c r="L508">
        <v>0</v>
      </c>
      <c r="M508">
        <v>0</v>
      </c>
      <c r="N508" t="str">
        <v>CC17</v>
      </c>
      <c r="O508" t="str">
        <v>gastos_rrhh</v>
      </c>
      <c r="P508">
        <v>6</v>
      </c>
      <c r="Q508" t="str">
        <v>BACHAS, DISPOSICION FINAL DE R. LIQUIDOS, EXPORTACION, NFU, PILETAS, REACTORES</v>
      </c>
      <c r="R508">
        <v>1</v>
      </c>
      <c r="S508">
        <v>-1813694.9571</v>
      </c>
      <c r="T508">
        <v>1</v>
      </c>
      <c r="U508" t="str">
        <v>APERTURADO POR EMPRESA</v>
      </c>
      <c r="V508" t="str">
        <v>BACHAS</v>
      </c>
    </row>
    <row r="509" spans="1:22" x14ac:dyDescent="0.3">
      <c r="A509" vm="1">
        <v>46081</v>
      </c>
      <c r="B509" t="str">
        <v>WORMS-RRHH</v>
      </c>
      <c r="C509" t="str">
        <v>SANTA CRUZ, ANA CIELO</v>
      </c>
      <c r="D509">
        <v>-1813694.9571</v>
      </c>
      <c r="E509" t="str">
        <v>LABORATORIO</v>
      </c>
      <c r="F509">
        <v>1</v>
      </c>
      <c r="G509">
        <v>1813694.9571135896</v>
      </c>
      <c r="H509" t="str">
        <v>#RRHH</v>
      </c>
      <c r="I509" t="str">
        <v>PERSONAL</v>
      </c>
      <c r="J509" t="str">
        <v>OPEX</v>
      </c>
      <c r="K509">
        <v>0</v>
      </c>
      <c r="L509">
        <v>0</v>
      </c>
      <c r="M509">
        <v>0</v>
      </c>
      <c r="N509" t="str">
        <v>CC17</v>
      </c>
      <c r="O509" t="str">
        <v>gastos_rrhh</v>
      </c>
      <c r="P509">
        <v>6</v>
      </c>
      <c r="Q509" t="str">
        <v>BACHAS, DISPOSICION FINAL DE R. LIQUIDOS, EXPORTACION, NFU, PILETAS, REACTORES</v>
      </c>
      <c r="R509">
        <v>1</v>
      </c>
      <c r="S509">
        <v>-1813694.9571</v>
      </c>
      <c r="T509">
        <v>1</v>
      </c>
      <c r="U509" t="str">
        <v>APERTURADO POR EMPRESA</v>
      </c>
      <c r="V509" t="str">
        <v>DISPOSICION FINAL DE R. LIQUIDOS</v>
      </c>
    </row>
    <row r="510" spans="1:22" x14ac:dyDescent="0.3">
      <c r="A510" vm="1">
        <v>46081</v>
      </c>
      <c r="B510" t="str">
        <v>WORMS-RRHH</v>
      </c>
      <c r="C510" t="str">
        <v>SANTA CRUZ, ANA CIELO</v>
      </c>
      <c r="D510">
        <v>-1813694.9571</v>
      </c>
      <c r="E510" t="str">
        <v>LABORATORIO</v>
      </c>
      <c r="F510">
        <v>1</v>
      </c>
      <c r="G510">
        <v>1813694.9571135896</v>
      </c>
      <c r="H510" t="str">
        <v>#RRHH</v>
      </c>
      <c r="I510" t="str">
        <v>PERSONAL</v>
      </c>
      <c r="J510" t="str">
        <v>OPEX</v>
      </c>
      <c r="K510">
        <v>0</v>
      </c>
      <c r="L510">
        <v>0</v>
      </c>
      <c r="M510">
        <v>0</v>
      </c>
      <c r="N510" t="str">
        <v>CC17</v>
      </c>
      <c r="O510" t="str">
        <v>gastos_rrhh</v>
      </c>
      <c r="P510">
        <v>6</v>
      </c>
      <c r="Q510" t="str">
        <v>BACHAS, DISPOSICION FINAL DE R. LIQUIDOS, EXPORTACION, NFU, PILETAS, REACTORES</v>
      </c>
      <c r="R510">
        <v>1</v>
      </c>
      <c r="S510">
        <v>-1813694.9571</v>
      </c>
      <c r="T510">
        <v>1</v>
      </c>
      <c r="U510" t="str">
        <v>APERTURADO POR EMPRESA</v>
      </c>
      <c r="V510" t="str">
        <v>EXPORTACION</v>
      </c>
    </row>
    <row r="511" spans="1:22" x14ac:dyDescent="0.3">
      <c r="A511" vm="1">
        <v>46081</v>
      </c>
      <c r="B511" t="str">
        <v>WORMS-RRHH</v>
      </c>
      <c r="C511" t="str">
        <v>SANTA CRUZ, ANA CIELO</v>
      </c>
      <c r="D511">
        <v>-1813694.9571</v>
      </c>
      <c r="E511" t="str">
        <v>LABORATORIO</v>
      </c>
      <c r="F511">
        <v>1</v>
      </c>
      <c r="G511">
        <v>1813694.9571135896</v>
      </c>
      <c r="H511" t="str">
        <v>#RRHH</v>
      </c>
      <c r="I511" t="str">
        <v>PERSONAL</v>
      </c>
      <c r="J511" t="str">
        <v>OPEX</v>
      </c>
      <c r="K511">
        <v>0</v>
      </c>
      <c r="L511">
        <v>0</v>
      </c>
      <c r="M511">
        <v>0</v>
      </c>
      <c r="N511" t="str">
        <v>CC17</v>
      </c>
      <c r="O511" t="str">
        <v>gastos_rrhh</v>
      </c>
      <c r="P511">
        <v>6</v>
      </c>
      <c r="Q511" t="str">
        <v>BACHAS, DISPOSICION FINAL DE R. LIQUIDOS, EXPORTACION, NFU, PILETAS, REACTORES</v>
      </c>
      <c r="R511">
        <v>1</v>
      </c>
      <c r="S511">
        <v>-1813694.9571</v>
      </c>
      <c r="T511">
        <v>1</v>
      </c>
      <c r="U511" t="str">
        <v>APERTURADO POR EMPRESA</v>
      </c>
      <c r="V511" t="str">
        <v>NFU</v>
      </c>
    </row>
    <row r="512" spans="1:22" x14ac:dyDescent="0.3">
      <c r="A512" vm="1">
        <v>46081</v>
      </c>
      <c r="B512" t="str">
        <v>WORMS-RRHH</v>
      </c>
      <c r="C512" t="str">
        <v>SANTA CRUZ, ANA CIELO</v>
      </c>
      <c r="D512">
        <v>-1813694.9571</v>
      </c>
      <c r="E512" t="str">
        <v>LABORATORIO</v>
      </c>
      <c r="F512">
        <v>1</v>
      </c>
      <c r="G512">
        <v>1813694.9571135896</v>
      </c>
      <c r="H512" t="str">
        <v>#RRHH</v>
      </c>
      <c r="I512" t="str">
        <v>PERSONAL</v>
      </c>
      <c r="J512" t="str">
        <v>OPEX</v>
      </c>
      <c r="K512">
        <v>0</v>
      </c>
      <c r="L512">
        <v>0</v>
      </c>
      <c r="M512">
        <v>0</v>
      </c>
      <c r="N512" t="str">
        <v>CC17</v>
      </c>
      <c r="O512" t="str">
        <v>gastos_rrhh</v>
      </c>
      <c r="P512">
        <v>6</v>
      </c>
      <c r="Q512" t="str">
        <v>BACHAS, DISPOSICION FINAL DE R. LIQUIDOS, EXPORTACION, NFU, PILETAS, REACTORES</v>
      </c>
      <c r="R512">
        <v>1</v>
      </c>
      <c r="S512">
        <v>-1813694.9571</v>
      </c>
      <c r="T512">
        <v>1</v>
      </c>
      <c r="U512" t="str">
        <v>APERTURADO POR EMPRESA</v>
      </c>
      <c r="V512" t="str">
        <v>PILETAS</v>
      </c>
    </row>
    <row r="513" spans="1:22" x14ac:dyDescent="0.3">
      <c r="A513" vm="1">
        <v>46081</v>
      </c>
      <c r="B513" t="str">
        <v>WORMS-RRHH</v>
      </c>
      <c r="C513" t="str">
        <v>SANTA CRUZ, ANA CIELO</v>
      </c>
      <c r="D513">
        <v>-1813694.9571</v>
      </c>
      <c r="E513" t="str">
        <v>LABORATORIO</v>
      </c>
      <c r="F513">
        <v>1</v>
      </c>
      <c r="G513">
        <v>1813694.9571135896</v>
      </c>
      <c r="H513" t="str">
        <v>#RRHH</v>
      </c>
      <c r="I513" t="str">
        <v>PERSONAL</v>
      </c>
      <c r="J513" t="str">
        <v>OPEX</v>
      </c>
      <c r="K513">
        <v>0</v>
      </c>
      <c r="L513">
        <v>0</v>
      </c>
      <c r="M513">
        <v>0</v>
      </c>
      <c r="N513" t="str">
        <v>CC17</v>
      </c>
      <c r="O513" t="str">
        <v>gastos_rrhh</v>
      </c>
      <c r="P513">
        <v>6</v>
      </c>
      <c r="Q513" t="str">
        <v>BACHAS, DISPOSICION FINAL DE R. LIQUIDOS, EXPORTACION, NFU, PILETAS, REACTORES</v>
      </c>
      <c r="R513">
        <v>1</v>
      </c>
      <c r="S513">
        <v>-1813694.9571</v>
      </c>
      <c r="T513">
        <v>1</v>
      </c>
      <c r="U513" t="str">
        <v>APERTURADO POR EMPRESA</v>
      </c>
      <c r="V513" t="str">
        <v>REACTORES</v>
      </c>
    </row>
    <row r="514" spans="1:22" x14ac:dyDescent="0.3">
      <c r="A514" vm="1">
        <v>46081</v>
      </c>
      <c r="B514" t="str">
        <v>WORMS-RRHH</v>
      </c>
      <c r="C514" t="str">
        <v>BERON BRIAN</v>
      </c>
      <c r="D514">
        <v>-1813677.7246999999</v>
      </c>
      <c r="E514" t="str">
        <v>REACTOR</v>
      </c>
      <c r="F514">
        <v>1</v>
      </c>
      <c r="G514">
        <v>1813677.72471359</v>
      </c>
      <c r="H514" t="str">
        <v>#RRHH</v>
      </c>
      <c r="I514" t="str">
        <v>PERSONAL</v>
      </c>
      <c r="J514" t="str">
        <v>OPEX</v>
      </c>
      <c r="K514">
        <v>0</v>
      </c>
      <c r="L514">
        <v>0</v>
      </c>
      <c r="M514">
        <v>0</v>
      </c>
      <c r="N514" t="str">
        <v>CC15</v>
      </c>
      <c r="O514" t="str">
        <v>gastos_rrhh</v>
      </c>
      <c r="P514">
        <v>10</v>
      </c>
      <c r="Q514" t="str">
        <v>BACHAS, CEREAL Y POLVILLO, COMPOST Y FERTILIZANTES, DISPOSICION FINAL DE R. LIQUIDOS, DISPOSICION FINAL DE R. SOLIDOS, EXPORTACION, NFU, PILETAS, REACTORES, TIERRAS FILTRANTES</v>
      </c>
      <c r="R514">
        <v>1</v>
      </c>
      <c r="S514">
        <v>-1813677.7246999999</v>
      </c>
      <c r="T514">
        <v>1</v>
      </c>
      <c r="U514" t="str">
        <v>APERTURADO POR EMPRESA</v>
      </c>
      <c r="V514" t="str">
        <v>BACHAS</v>
      </c>
    </row>
    <row r="515" spans="1:22" x14ac:dyDescent="0.3">
      <c r="A515" vm="1">
        <v>46081</v>
      </c>
      <c r="B515" t="str">
        <v>WORMS-RRHH</v>
      </c>
      <c r="C515" t="str">
        <v>BERON BRIAN</v>
      </c>
      <c r="D515">
        <v>-1813677.7246999999</v>
      </c>
      <c r="E515" t="str">
        <v>REACTOR</v>
      </c>
      <c r="F515">
        <v>1</v>
      </c>
      <c r="G515">
        <v>1813677.72471359</v>
      </c>
      <c r="H515" t="str">
        <v>#RRHH</v>
      </c>
      <c r="I515" t="str">
        <v>PERSONAL</v>
      </c>
      <c r="J515" t="str">
        <v>OPEX</v>
      </c>
      <c r="K515">
        <v>0</v>
      </c>
      <c r="L515">
        <v>0</v>
      </c>
      <c r="M515">
        <v>0</v>
      </c>
      <c r="N515" t="str">
        <v>CC15</v>
      </c>
      <c r="O515" t="str">
        <v>gastos_rrhh</v>
      </c>
      <c r="P515">
        <v>10</v>
      </c>
      <c r="Q515" t="str">
        <v>BACHAS, CEREAL Y POLVILLO, COMPOST Y FERTILIZANTES, DISPOSICION FINAL DE R. LIQUIDOS, DISPOSICION FINAL DE R. SOLIDOS, EXPORTACION, NFU, PILETAS, REACTORES, TIERRAS FILTRANTES</v>
      </c>
      <c r="R515">
        <v>1</v>
      </c>
      <c r="S515">
        <v>-1813677.7246999999</v>
      </c>
      <c r="T515">
        <v>1</v>
      </c>
      <c r="U515" t="str">
        <v>APERTURADO POR EMPRESA</v>
      </c>
      <c r="V515" t="str">
        <v>CEREAL Y POLVILLO</v>
      </c>
    </row>
    <row r="516" spans="1:22" x14ac:dyDescent="0.3">
      <c r="A516" vm="1">
        <v>46081</v>
      </c>
      <c r="B516" t="str">
        <v>WORMS-RRHH</v>
      </c>
      <c r="C516" t="str">
        <v>BERON BRIAN</v>
      </c>
      <c r="D516">
        <v>-1813677.7246999999</v>
      </c>
      <c r="E516" t="str">
        <v>REACTOR</v>
      </c>
      <c r="F516">
        <v>1</v>
      </c>
      <c r="G516">
        <v>1813677.72471359</v>
      </c>
      <c r="H516" t="str">
        <v>#RRHH</v>
      </c>
      <c r="I516" t="str">
        <v>PERSONAL</v>
      </c>
      <c r="J516" t="str">
        <v>OPEX</v>
      </c>
      <c r="K516">
        <v>0</v>
      </c>
      <c r="L516">
        <v>0</v>
      </c>
      <c r="M516">
        <v>0</v>
      </c>
      <c r="N516" t="str">
        <v>CC15</v>
      </c>
      <c r="O516" t="str">
        <v>gastos_rrhh</v>
      </c>
      <c r="P516">
        <v>10</v>
      </c>
      <c r="Q516" t="str">
        <v>BACHAS, CEREAL Y POLVILLO, COMPOST Y FERTILIZANTES, DISPOSICION FINAL DE R. LIQUIDOS, DISPOSICION FINAL DE R. SOLIDOS, EXPORTACION, NFU, PILETAS, REACTORES, TIERRAS FILTRANTES</v>
      </c>
      <c r="R516">
        <v>1</v>
      </c>
      <c r="S516">
        <v>-1813677.7246999999</v>
      </c>
      <c r="T516">
        <v>1</v>
      </c>
      <c r="U516" t="str">
        <v>APERTURADO POR EMPRESA</v>
      </c>
      <c r="V516" t="str">
        <v>COMPOST Y FERTILIZANTES</v>
      </c>
    </row>
    <row r="517" spans="1:22" x14ac:dyDescent="0.3">
      <c r="A517" vm="1">
        <v>46081</v>
      </c>
      <c r="B517" t="str">
        <v>WORMS-RRHH</v>
      </c>
      <c r="C517" t="str">
        <v>BERON BRIAN</v>
      </c>
      <c r="D517">
        <v>-1813677.7246999999</v>
      </c>
      <c r="E517" t="str">
        <v>REACTOR</v>
      </c>
      <c r="F517">
        <v>1</v>
      </c>
      <c r="G517">
        <v>1813677.72471359</v>
      </c>
      <c r="H517" t="str">
        <v>#RRHH</v>
      </c>
      <c r="I517" t="str">
        <v>PERSONAL</v>
      </c>
      <c r="J517" t="str">
        <v>OPEX</v>
      </c>
      <c r="K517">
        <v>0</v>
      </c>
      <c r="L517">
        <v>0</v>
      </c>
      <c r="M517">
        <v>0</v>
      </c>
      <c r="N517" t="str">
        <v>CC15</v>
      </c>
      <c r="O517" t="str">
        <v>gastos_rrhh</v>
      </c>
      <c r="P517">
        <v>10</v>
      </c>
      <c r="Q517" t="str">
        <v>BACHAS, CEREAL Y POLVILLO, COMPOST Y FERTILIZANTES, DISPOSICION FINAL DE R. LIQUIDOS, DISPOSICION FINAL DE R. SOLIDOS, EXPORTACION, NFU, PILETAS, REACTORES, TIERRAS FILTRANTES</v>
      </c>
      <c r="R517">
        <v>1</v>
      </c>
      <c r="S517">
        <v>-1813677.7246999999</v>
      </c>
      <c r="T517">
        <v>1</v>
      </c>
      <c r="U517" t="str">
        <v>APERTURADO POR EMPRESA</v>
      </c>
      <c r="V517" t="str">
        <v>DISPOSICION FINAL DE R. LIQUIDOS</v>
      </c>
    </row>
    <row r="518" spans="1:22" x14ac:dyDescent="0.3">
      <c r="A518" vm="1">
        <v>46081</v>
      </c>
      <c r="B518" t="str">
        <v>WORMS-RRHH</v>
      </c>
      <c r="C518" t="str">
        <v>BERON BRIAN</v>
      </c>
      <c r="D518">
        <v>-1813677.7246999999</v>
      </c>
      <c r="E518" t="str">
        <v>REACTOR</v>
      </c>
      <c r="F518">
        <v>1</v>
      </c>
      <c r="G518">
        <v>1813677.72471359</v>
      </c>
      <c r="H518" t="str">
        <v>#RRHH</v>
      </c>
      <c r="I518" t="str">
        <v>PERSONAL</v>
      </c>
      <c r="J518" t="str">
        <v>OPEX</v>
      </c>
      <c r="K518">
        <v>0</v>
      </c>
      <c r="L518">
        <v>0</v>
      </c>
      <c r="M518">
        <v>0</v>
      </c>
      <c r="N518" t="str">
        <v>CC15</v>
      </c>
      <c r="O518" t="str">
        <v>gastos_rrhh</v>
      </c>
      <c r="P518">
        <v>10</v>
      </c>
      <c r="Q518" t="str">
        <v>BACHAS, CEREAL Y POLVILLO, COMPOST Y FERTILIZANTES, DISPOSICION FINAL DE R. LIQUIDOS, DISPOSICION FINAL DE R. SOLIDOS, EXPORTACION, NFU, PILETAS, REACTORES, TIERRAS FILTRANTES</v>
      </c>
      <c r="R518">
        <v>1</v>
      </c>
      <c r="S518">
        <v>-1813677.7246999999</v>
      </c>
      <c r="T518">
        <v>1</v>
      </c>
      <c r="U518" t="str">
        <v>APERTURADO POR EMPRESA</v>
      </c>
      <c r="V518" t="str">
        <v>DISPOSICION FINAL DE R. SOLIDOS</v>
      </c>
    </row>
    <row r="519" spans="1:22" x14ac:dyDescent="0.3">
      <c r="A519" vm="1">
        <v>46081</v>
      </c>
      <c r="B519" t="str">
        <v>WORMS-RRHH</v>
      </c>
      <c r="C519" t="str">
        <v>BERON BRIAN</v>
      </c>
      <c r="D519">
        <v>-1813677.7246999999</v>
      </c>
      <c r="E519" t="str">
        <v>REACTOR</v>
      </c>
      <c r="F519">
        <v>1</v>
      </c>
      <c r="G519">
        <v>1813677.72471359</v>
      </c>
      <c r="H519" t="str">
        <v>#RRHH</v>
      </c>
      <c r="I519" t="str">
        <v>PERSONAL</v>
      </c>
      <c r="J519" t="str">
        <v>OPEX</v>
      </c>
      <c r="K519">
        <v>0</v>
      </c>
      <c r="L519">
        <v>0</v>
      </c>
      <c r="M519">
        <v>0</v>
      </c>
      <c r="N519" t="str">
        <v>CC15</v>
      </c>
      <c r="O519" t="str">
        <v>gastos_rrhh</v>
      </c>
      <c r="P519">
        <v>10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-1813677.7246999999</v>
      </c>
      <c r="T519">
        <v>1</v>
      </c>
      <c r="U519" t="str">
        <v>APERTURADO POR EMPRESA</v>
      </c>
      <c r="V519" t="str">
        <v>EXPORTACION</v>
      </c>
    </row>
    <row r="520" spans="1:22" x14ac:dyDescent="0.3">
      <c r="A520" vm="1">
        <v>46081</v>
      </c>
      <c r="B520" t="str">
        <v>WORMS-RRHH</v>
      </c>
      <c r="C520" t="str">
        <v>BERON BRIAN</v>
      </c>
      <c r="D520">
        <v>-1813677.7246999999</v>
      </c>
      <c r="E520" t="str">
        <v>REACTOR</v>
      </c>
      <c r="F520">
        <v>1</v>
      </c>
      <c r="G520">
        <v>1813677.72471359</v>
      </c>
      <c r="H520" t="str">
        <v>#RRHH</v>
      </c>
      <c r="I520" t="str">
        <v>PERSONAL</v>
      </c>
      <c r="J520" t="str">
        <v>OPEX</v>
      </c>
      <c r="K520">
        <v>0</v>
      </c>
      <c r="L520">
        <v>0</v>
      </c>
      <c r="M520">
        <v>0</v>
      </c>
      <c r="N520" t="str">
        <v>CC15</v>
      </c>
      <c r="O520" t="str">
        <v>gastos_rrhh</v>
      </c>
      <c r="P520">
        <v>10</v>
      </c>
      <c r="Q520" t="str">
        <v>BACHAS, CEREAL Y POLVILLO, COMPOST Y FERTILIZANTES, DISPOSICION FINAL DE R. LIQUIDOS, DISPOSICION FINAL DE R. SOLIDOS, EXPORTACION, NFU, PILETAS, REACTORES, TIERRAS FILTRANTES</v>
      </c>
      <c r="R520">
        <v>1</v>
      </c>
      <c r="S520">
        <v>-1813677.7246999999</v>
      </c>
      <c r="T520">
        <v>1</v>
      </c>
      <c r="U520" t="str">
        <v>APERTURADO POR EMPRESA</v>
      </c>
      <c r="V520" t="str">
        <v>NFU</v>
      </c>
    </row>
    <row r="521" spans="1:22" x14ac:dyDescent="0.3">
      <c r="A521" vm="1">
        <v>46081</v>
      </c>
      <c r="B521" t="str">
        <v>WORMS-RRHH</v>
      </c>
      <c r="C521" t="str">
        <v>BERON BRIAN</v>
      </c>
      <c r="D521">
        <v>-1813677.7246999999</v>
      </c>
      <c r="E521" t="str">
        <v>REACTOR</v>
      </c>
      <c r="F521">
        <v>1</v>
      </c>
      <c r="G521">
        <v>1813677.72471359</v>
      </c>
      <c r="H521" t="str">
        <v>#RRHH</v>
      </c>
      <c r="I521" t="str">
        <v>PERSONAL</v>
      </c>
      <c r="J521" t="str">
        <v>OPEX</v>
      </c>
      <c r="K521">
        <v>0</v>
      </c>
      <c r="L521">
        <v>0</v>
      </c>
      <c r="M521">
        <v>0</v>
      </c>
      <c r="N521" t="str">
        <v>CC15</v>
      </c>
      <c r="O521" t="str">
        <v>gastos_rrhh</v>
      </c>
      <c r="P521">
        <v>10</v>
      </c>
      <c r="Q521" t="str">
        <v>BACHAS, CEREAL Y POLVILLO, COMPOST Y FERTILIZANTES, DISPOSICION FINAL DE R. LIQUIDOS, DISPOSICION FINAL DE R. SOLIDOS, EXPORTACION, NFU, PILETAS, REACTORES, TIERRAS FILTRANTES</v>
      </c>
      <c r="R521">
        <v>1</v>
      </c>
      <c r="S521">
        <v>-1813677.7246999999</v>
      </c>
      <c r="T521">
        <v>1</v>
      </c>
      <c r="U521" t="str">
        <v>APERTURADO POR EMPRESA</v>
      </c>
      <c r="V521" t="str">
        <v>PILETAS</v>
      </c>
    </row>
    <row r="522" spans="1:22" x14ac:dyDescent="0.3">
      <c r="A522" vm="1">
        <v>46081</v>
      </c>
      <c r="B522" t="str">
        <v>WORMS-RRHH</v>
      </c>
      <c r="C522" t="str">
        <v>BERON BRIAN</v>
      </c>
      <c r="D522">
        <v>-1813677.7246999999</v>
      </c>
      <c r="E522" t="str">
        <v>REACTOR</v>
      </c>
      <c r="F522">
        <v>1</v>
      </c>
      <c r="G522">
        <v>1813677.72471359</v>
      </c>
      <c r="H522" t="str">
        <v>#RRHH</v>
      </c>
      <c r="I522" t="str">
        <v>PERSONAL</v>
      </c>
      <c r="J522" t="str">
        <v>OPEX</v>
      </c>
      <c r="K522">
        <v>0</v>
      </c>
      <c r="L522">
        <v>0</v>
      </c>
      <c r="M522">
        <v>0</v>
      </c>
      <c r="N522" t="str">
        <v>CC15</v>
      </c>
      <c r="O522" t="str">
        <v>gastos_rrhh</v>
      </c>
      <c r="P522">
        <v>10</v>
      </c>
      <c r="Q522" t="str">
        <v>BACHAS, CEREAL Y POLVILLO, COMPOST Y FERTILIZANTES, DISPOSICION FINAL DE R. LIQUIDOS, DISPOSICION FINAL DE R. SOLIDOS, EXPORTACION, NFU, PILETAS, REACTORES, TIERRAS FILTRANTES</v>
      </c>
      <c r="R522">
        <v>1</v>
      </c>
      <c r="S522">
        <v>-1813677.7246999999</v>
      </c>
      <c r="T522">
        <v>1</v>
      </c>
      <c r="U522" t="str">
        <v>APERTURADO POR EMPRESA</v>
      </c>
      <c r="V522" t="str">
        <v>REACTORES</v>
      </c>
    </row>
    <row r="523" spans="1:22" x14ac:dyDescent="0.3">
      <c r="A523" vm="1">
        <v>46081</v>
      </c>
      <c r="B523" t="str">
        <v>WORMS-RRHH</v>
      </c>
      <c r="C523" t="str">
        <v>BERON BRIAN</v>
      </c>
      <c r="D523">
        <v>-1813677.7246999999</v>
      </c>
      <c r="E523" t="str">
        <v>REACTOR</v>
      </c>
      <c r="F523">
        <v>1</v>
      </c>
      <c r="G523">
        <v>1813677.72471359</v>
      </c>
      <c r="H523" t="str">
        <v>#RRHH</v>
      </c>
      <c r="I523" t="str">
        <v>PERSONAL</v>
      </c>
      <c r="J523" t="str">
        <v>OPEX</v>
      </c>
      <c r="K523">
        <v>0</v>
      </c>
      <c r="L523">
        <v>0</v>
      </c>
      <c r="M523">
        <v>0</v>
      </c>
      <c r="N523" t="str">
        <v>CC15</v>
      </c>
      <c r="O523" t="str">
        <v>gastos_rrhh</v>
      </c>
      <c r="P523">
        <v>10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-1813677.7246999999</v>
      </c>
      <c r="T523">
        <v>1</v>
      </c>
      <c r="U523" t="str">
        <v>APERTURADO POR EMPRESA</v>
      </c>
      <c r="V523" t="str">
        <v>TIERRAS FILTRANTES</v>
      </c>
    </row>
    <row r="524" spans="1:22" x14ac:dyDescent="0.3">
      <c r="A524" vm="1">
        <v>46081</v>
      </c>
      <c r="B524" t="str">
        <v>WORMS-RRHH</v>
      </c>
      <c r="C524" t="str">
        <v>MARTINEZ JUAN IGNACIO</v>
      </c>
      <c r="D524">
        <v>-1786848.0708999999</v>
      </c>
      <c r="E524" t="str">
        <v>PILETAS</v>
      </c>
      <c r="F524">
        <v>1</v>
      </c>
      <c r="G524">
        <v>1786848.0709135896</v>
      </c>
      <c r="H524" t="str">
        <v>#RRHH</v>
      </c>
      <c r="I524" t="str">
        <v>PERSONAL</v>
      </c>
      <c r="J524" t="str">
        <v>OPEX</v>
      </c>
      <c r="K524">
        <v>0</v>
      </c>
      <c r="L524">
        <v>0</v>
      </c>
      <c r="M524">
        <v>0</v>
      </c>
      <c r="N524" t="str">
        <v>CC4</v>
      </c>
      <c r="O524" t="str">
        <v>gastos_rrhh</v>
      </c>
      <c r="P524">
        <v>1</v>
      </c>
      <c r="Q524" t="str">
        <v>PILETAS</v>
      </c>
      <c r="R524">
        <v>1</v>
      </c>
      <c r="S524">
        <v>-1786848.0708999999</v>
      </c>
      <c r="T524">
        <v>1</v>
      </c>
      <c r="U524" t="str">
        <v>APERTURADO POR EMPRESA</v>
      </c>
      <c r="V524" t="str">
        <v>PILETAS</v>
      </c>
    </row>
    <row r="525" spans="1:22" x14ac:dyDescent="0.3">
      <c r="A525" vm="1">
        <v>46081</v>
      </c>
      <c r="B525" t="str">
        <v>WORMS-RRHH</v>
      </c>
      <c r="C525" t="str">
        <v>ZACARIA FABIANA MARISEL</v>
      </c>
      <c r="D525">
        <v>-1775503.9569999999</v>
      </c>
      <c r="E525" t="str">
        <v>ADMINISTRACION</v>
      </c>
      <c r="F525">
        <v>1</v>
      </c>
      <c r="G525">
        <v>1775503.9570135898</v>
      </c>
      <c r="H525" t="str">
        <v>#RRHH</v>
      </c>
      <c r="I525" t="str">
        <v>PERSONAL</v>
      </c>
      <c r="J525" t="str">
        <v>OPEX</v>
      </c>
      <c r="K525">
        <v>0</v>
      </c>
      <c r="L525">
        <v>0</v>
      </c>
      <c r="M525">
        <v>0</v>
      </c>
      <c r="N525" t="str">
        <v>CC15</v>
      </c>
      <c r="O525" t="str">
        <v>gastos_rrhh</v>
      </c>
      <c r="P525">
        <v>10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-1775503.9569999999</v>
      </c>
      <c r="T525">
        <v>1</v>
      </c>
      <c r="U525" t="str">
        <v>APERTURADO POR EMPRESA</v>
      </c>
      <c r="V525" t="str">
        <v>BACHAS</v>
      </c>
    </row>
    <row r="526" spans="1:22" x14ac:dyDescent="0.3">
      <c r="A526" vm="1">
        <v>46081</v>
      </c>
      <c r="B526" t="str">
        <v>WORMS-RRHH</v>
      </c>
      <c r="C526" t="str">
        <v>ZACARIA FABIANA MARISEL</v>
      </c>
      <c r="D526">
        <v>-1775503.9569999999</v>
      </c>
      <c r="E526" t="str">
        <v>ADMINISTRACION</v>
      </c>
      <c r="F526">
        <v>1</v>
      </c>
      <c r="G526">
        <v>1775503.9570135898</v>
      </c>
      <c r="H526" t="str">
        <v>#RRHH</v>
      </c>
      <c r="I526" t="str">
        <v>PERSONAL</v>
      </c>
      <c r="J526" t="str">
        <v>OPEX</v>
      </c>
      <c r="K526">
        <v>0</v>
      </c>
      <c r="L526">
        <v>0</v>
      </c>
      <c r="M526">
        <v>0</v>
      </c>
      <c r="N526" t="str">
        <v>CC15</v>
      </c>
      <c r="O526" t="str">
        <v>gastos_rrhh</v>
      </c>
      <c r="P526">
        <v>10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-1775503.9569999999</v>
      </c>
      <c r="T526">
        <v>1</v>
      </c>
      <c r="U526" t="str">
        <v>APERTURADO POR EMPRESA</v>
      </c>
      <c r="V526" t="str">
        <v>CEREAL Y POLVILLO</v>
      </c>
    </row>
    <row r="527" spans="1:22" x14ac:dyDescent="0.3">
      <c r="A527" vm="1">
        <v>46081</v>
      </c>
      <c r="B527" t="str">
        <v>WORMS-RRHH</v>
      </c>
      <c r="C527" t="str">
        <v>ZACARIA FABIANA MARISEL</v>
      </c>
      <c r="D527">
        <v>-1775503.9569999999</v>
      </c>
      <c r="E527" t="str">
        <v>ADMINISTRACION</v>
      </c>
      <c r="F527">
        <v>1</v>
      </c>
      <c r="G527">
        <v>1775503.9570135898</v>
      </c>
      <c r="H527" t="str">
        <v>#RRHH</v>
      </c>
      <c r="I527" t="str">
        <v>PERSONAL</v>
      </c>
      <c r="J527" t="str">
        <v>OPEX</v>
      </c>
      <c r="K527">
        <v>0</v>
      </c>
      <c r="L527">
        <v>0</v>
      </c>
      <c r="M527">
        <v>0</v>
      </c>
      <c r="N527" t="str">
        <v>CC15</v>
      </c>
      <c r="O527" t="str">
        <v>gastos_rrhh</v>
      </c>
      <c r="P527">
        <v>10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-1775503.9569999999</v>
      </c>
      <c r="T527">
        <v>1</v>
      </c>
      <c r="U527" t="str">
        <v>APERTURADO POR EMPRESA</v>
      </c>
      <c r="V527" t="str">
        <v>COMPOST Y FERTILIZANTES</v>
      </c>
    </row>
    <row r="528" spans="1:22" x14ac:dyDescent="0.3">
      <c r="A528" vm="1">
        <v>46081</v>
      </c>
      <c r="B528" t="str">
        <v>WORMS-RRHH</v>
      </c>
      <c r="C528" t="str">
        <v>ZACARIA FABIANA MARISEL</v>
      </c>
      <c r="D528">
        <v>-1775503.9569999999</v>
      </c>
      <c r="E528" t="str">
        <v>ADMINISTRACION</v>
      </c>
      <c r="F528">
        <v>1</v>
      </c>
      <c r="G528">
        <v>1775503.9570135898</v>
      </c>
      <c r="H528" t="str">
        <v>#RRHH</v>
      </c>
      <c r="I528" t="str">
        <v>PERSONAL</v>
      </c>
      <c r="J528" t="str">
        <v>OPEX</v>
      </c>
      <c r="K528">
        <v>0</v>
      </c>
      <c r="L528">
        <v>0</v>
      </c>
      <c r="M528">
        <v>0</v>
      </c>
      <c r="N528" t="str">
        <v>CC15</v>
      </c>
      <c r="O528" t="str">
        <v>gastos_rrhh</v>
      </c>
      <c r="P528">
        <v>10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-1775503.9569999999</v>
      </c>
      <c r="T528">
        <v>1</v>
      </c>
      <c r="U528" t="str">
        <v>APERTURADO POR EMPRESA</v>
      </c>
      <c r="V528" t="str">
        <v>DISPOSICION FINAL DE R. LIQUIDOS</v>
      </c>
    </row>
    <row r="529" spans="1:22" x14ac:dyDescent="0.3">
      <c r="A529" vm="1">
        <v>46081</v>
      </c>
      <c r="B529" t="str">
        <v>WORMS-RRHH</v>
      </c>
      <c r="C529" t="str">
        <v>ZACARIA FABIANA MARISEL</v>
      </c>
      <c r="D529">
        <v>-1775503.9569999999</v>
      </c>
      <c r="E529" t="str">
        <v>ADMINISTRACION</v>
      </c>
      <c r="F529">
        <v>1</v>
      </c>
      <c r="G529">
        <v>1775503.9570135898</v>
      </c>
      <c r="H529" t="str">
        <v>#RRHH</v>
      </c>
      <c r="I529" t="str">
        <v>PERSONAL</v>
      </c>
      <c r="J529" t="str">
        <v>OPEX</v>
      </c>
      <c r="K529">
        <v>0</v>
      </c>
      <c r="L529">
        <v>0</v>
      </c>
      <c r="M529">
        <v>0</v>
      </c>
      <c r="N529" t="str">
        <v>CC15</v>
      </c>
      <c r="O529" t="str">
        <v>gastos_rrhh</v>
      </c>
      <c r="P529">
        <v>10</v>
      </c>
      <c r="Q529" t="str">
        <v>BACHAS, CEREAL Y POLVILLO, COMPOST Y FERTILIZANTES, DISPOSICION FINAL DE R. LIQUIDOS, DISPOSICION FINAL DE R. SOLIDOS, EXPORTACION, NFU, PILETAS, REACTORES, TIERRAS FILTRANTES</v>
      </c>
      <c r="R529">
        <v>1</v>
      </c>
      <c r="S529">
        <v>-1775503.9569999999</v>
      </c>
      <c r="T529">
        <v>1</v>
      </c>
      <c r="U529" t="str">
        <v>APERTURADO POR EMPRESA</v>
      </c>
      <c r="V529" t="str">
        <v>DISPOSICION FINAL DE R. SOLIDOS</v>
      </c>
    </row>
    <row r="530" spans="1:22" x14ac:dyDescent="0.3">
      <c r="A530" vm="1">
        <v>46081</v>
      </c>
      <c r="B530" t="str">
        <v>WORMS-RRHH</v>
      </c>
      <c r="C530" t="str">
        <v>ZACARIA FABIANA MARISEL</v>
      </c>
      <c r="D530">
        <v>-1775503.9569999999</v>
      </c>
      <c r="E530" t="str">
        <v>ADMINISTRACION</v>
      </c>
      <c r="F530">
        <v>1</v>
      </c>
      <c r="G530">
        <v>1775503.9570135898</v>
      </c>
      <c r="H530" t="str">
        <v>#RRHH</v>
      </c>
      <c r="I530" t="str">
        <v>PERSONAL</v>
      </c>
      <c r="J530" t="str">
        <v>OPEX</v>
      </c>
      <c r="K530">
        <v>0</v>
      </c>
      <c r="L530">
        <v>0</v>
      </c>
      <c r="M530">
        <v>0</v>
      </c>
      <c r="N530" t="str">
        <v>CC15</v>
      </c>
      <c r="O530" t="str">
        <v>gastos_rrhh</v>
      </c>
      <c r="P530">
        <v>10</v>
      </c>
      <c r="Q530" t="str">
        <v>BACHAS, CEREAL Y POLVILLO, COMPOST Y FERTILIZANTES, DISPOSICION FINAL DE R. LIQUIDOS, DISPOSICION FINAL DE R. SOLIDOS, EXPORTACION, NFU, PILETAS, REACTORES, TIERRAS FILTRANTES</v>
      </c>
      <c r="R530">
        <v>1</v>
      </c>
      <c r="S530">
        <v>-1775503.9569999999</v>
      </c>
      <c r="T530">
        <v>1</v>
      </c>
      <c r="U530" t="str">
        <v>APERTURADO POR EMPRESA</v>
      </c>
      <c r="V530" t="str">
        <v>EXPORTACION</v>
      </c>
    </row>
    <row r="531" spans="1:22" x14ac:dyDescent="0.3">
      <c r="A531" vm="1">
        <v>46081</v>
      </c>
      <c r="B531" t="str">
        <v>WORMS-RRHH</v>
      </c>
      <c r="C531" t="str">
        <v>ZACARIA FABIANA MARISEL</v>
      </c>
      <c r="D531">
        <v>-1775503.9569999999</v>
      </c>
      <c r="E531" t="str">
        <v>ADMINISTRACION</v>
      </c>
      <c r="F531">
        <v>1</v>
      </c>
      <c r="G531">
        <v>1775503.9570135898</v>
      </c>
      <c r="H531" t="str">
        <v>#RRHH</v>
      </c>
      <c r="I531" t="str">
        <v>PERSONAL</v>
      </c>
      <c r="J531" t="str">
        <v>OPEX</v>
      </c>
      <c r="K531">
        <v>0</v>
      </c>
      <c r="L531">
        <v>0</v>
      </c>
      <c r="M531">
        <v>0</v>
      </c>
      <c r="N531" t="str">
        <v>CC15</v>
      </c>
      <c r="O531" t="str">
        <v>gastos_rrhh</v>
      </c>
      <c r="P531">
        <v>10</v>
      </c>
      <c r="Q531" t="str">
        <v>BACHAS, CEREAL Y POLVILLO, COMPOST Y FERTILIZANTES, DISPOSICION FINAL DE R. LIQUIDOS, DISPOSICION FINAL DE R. SOLIDOS, EXPORTACION, NFU, PILETAS, REACTORES, TIERRAS FILTRANTES</v>
      </c>
      <c r="R531">
        <v>1</v>
      </c>
      <c r="S531">
        <v>-1775503.9569999999</v>
      </c>
      <c r="T531">
        <v>1</v>
      </c>
      <c r="U531" t="str">
        <v>APERTURADO POR EMPRESA</v>
      </c>
      <c r="V531" t="str">
        <v>NFU</v>
      </c>
    </row>
    <row r="532" spans="1:22" x14ac:dyDescent="0.3">
      <c r="A532" vm="1">
        <v>46081</v>
      </c>
      <c r="B532" t="str">
        <v>WORMS-RRHH</v>
      </c>
      <c r="C532" t="str">
        <v>ZACARIA FABIANA MARISEL</v>
      </c>
      <c r="D532">
        <v>-1775503.9569999999</v>
      </c>
      <c r="E532" t="str">
        <v>ADMINISTRACION</v>
      </c>
      <c r="F532">
        <v>1</v>
      </c>
      <c r="G532">
        <v>1775503.9570135898</v>
      </c>
      <c r="H532" t="str">
        <v>#RRHH</v>
      </c>
      <c r="I532" t="str">
        <v>PERSONAL</v>
      </c>
      <c r="J532" t="str">
        <v>OPEX</v>
      </c>
      <c r="K532">
        <v>0</v>
      </c>
      <c r="L532">
        <v>0</v>
      </c>
      <c r="M532">
        <v>0</v>
      </c>
      <c r="N532" t="str">
        <v>CC15</v>
      </c>
      <c r="O532" t="str">
        <v>gastos_rrhh</v>
      </c>
      <c r="P532">
        <v>10</v>
      </c>
      <c r="Q532" t="str">
        <v>BACHAS, CEREAL Y POLVILLO, COMPOST Y FERTILIZANTES, DISPOSICION FINAL DE R. LIQUIDOS, DISPOSICION FINAL DE R. SOLIDOS, EXPORTACION, NFU, PILETAS, REACTORES, TIERRAS FILTRANTES</v>
      </c>
      <c r="R532">
        <v>1</v>
      </c>
      <c r="S532">
        <v>-1775503.9569999999</v>
      </c>
      <c r="T532">
        <v>1</v>
      </c>
      <c r="U532" t="str">
        <v>APERTURADO POR EMPRESA</v>
      </c>
      <c r="V532" t="str">
        <v>PILETAS</v>
      </c>
    </row>
    <row r="533" spans="1:22" x14ac:dyDescent="0.3">
      <c r="A533" vm="1">
        <v>46081</v>
      </c>
      <c r="B533" t="str">
        <v>WORMS-RRHH</v>
      </c>
      <c r="C533" t="str">
        <v>ZACARIA FABIANA MARISEL</v>
      </c>
      <c r="D533">
        <v>-1775503.9569999999</v>
      </c>
      <c r="E533" t="str">
        <v>ADMINISTRACION</v>
      </c>
      <c r="F533">
        <v>1</v>
      </c>
      <c r="G533">
        <v>1775503.9570135898</v>
      </c>
      <c r="H533" t="str">
        <v>#RRHH</v>
      </c>
      <c r="I533" t="str">
        <v>PERSONAL</v>
      </c>
      <c r="J533" t="str">
        <v>OPEX</v>
      </c>
      <c r="K533">
        <v>0</v>
      </c>
      <c r="L533">
        <v>0</v>
      </c>
      <c r="M533">
        <v>0</v>
      </c>
      <c r="N533" t="str">
        <v>CC15</v>
      </c>
      <c r="O533" t="str">
        <v>gastos_rrhh</v>
      </c>
      <c r="P533">
        <v>10</v>
      </c>
      <c r="Q533" t="str">
        <v>BACHAS, CEREAL Y POLVILLO, COMPOST Y FERTILIZANTES, DISPOSICION FINAL DE R. LIQUIDOS, DISPOSICION FINAL DE R. SOLIDOS, EXPORTACION, NFU, PILETAS, REACTORES, TIERRAS FILTRANTES</v>
      </c>
      <c r="R533">
        <v>1</v>
      </c>
      <c r="S533">
        <v>-1775503.9569999999</v>
      </c>
      <c r="T533">
        <v>1</v>
      </c>
      <c r="U533" t="str">
        <v>APERTURADO POR EMPRESA</v>
      </c>
      <c r="V533" t="str">
        <v>REACTORES</v>
      </c>
    </row>
    <row r="534" spans="1:22" x14ac:dyDescent="0.3">
      <c r="A534" vm="1">
        <v>46081</v>
      </c>
      <c r="B534" t="str">
        <v>WORMS-RRHH</v>
      </c>
      <c r="C534" t="str">
        <v>ZACARIA FABIANA MARISEL</v>
      </c>
      <c r="D534">
        <v>-1775503.9569999999</v>
      </c>
      <c r="E534" t="str">
        <v>ADMINISTRACION</v>
      </c>
      <c r="F534">
        <v>1</v>
      </c>
      <c r="G534">
        <v>1775503.9570135898</v>
      </c>
      <c r="H534" t="str">
        <v>#RRHH</v>
      </c>
      <c r="I534" t="str">
        <v>PERSONAL</v>
      </c>
      <c r="J534" t="str">
        <v>OPEX</v>
      </c>
      <c r="K534">
        <v>0</v>
      </c>
      <c r="L534">
        <v>0</v>
      </c>
      <c r="M534">
        <v>0</v>
      </c>
      <c r="N534" t="str">
        <v>CC15</v>
      </c>
      <c r="O534" t="str">
        <v>gastos_rrhh</v>
      </c>
      <c r="P534">
        <v>10</v>
      </c>
      <c r="Q534" t="str">
        <v>BACHAS, CEREAL Y POLVILLO, COMPOST Y FERTILIZANTES, DISPOSICION FINAL DE R. LIQUIDOS, DISPOSICION FINAL DE R. SOLIDOS, EXPORTACION, NFU, PILETAS, REACTORES, TIERRAS FILTRANTES</v>
      </c>
      <c r="R534">
        <v>1</v>
      </c>
      <c r="S534">
        <v>-1775503.9569999999</v>
      </c>
      <c r="T534">
        <v>1</v>
      </c>
      <c r="U534" t="str">
        <v>APERTURADO POR EMPRESA</v>
      </c>
      <c r="V534" t="str">
        <v>TIERRAS FILTRANTES</v>
      </c>
    </row>
    <row r="535" spans="1:22" x14ac:dyDescent="0.3">
      <c r="A535" vm="1">
        <v>46081</v>
      </c>
      <c r="B535" t="str">
        <v>WORMS-RRHH</v>
      </c>
      <c r="C535" t="str">
        <v>BAEZ HECTOR JOAQUIN</v>
      </c>
      <c r="D535">
        <v>-1749819.9905000001</v>
      </c>
      <c r="E535" t="str">
        <v>TALLER MECANICO</v>
      </c>
      <c r="F535">
        <v>1</v>
      </c>
      <c r="G535">
        <v>1749819.99049359</v>
      </c>
      <c r="H535" t="str">
        <v>#RRHH</v>
      </c>
      <c r="I535" t="str">
        <v>PERSONAL</v>
      </c>
      <c r="J535" t="str">
        <v>OPEX</v>
      </c>
      <c r="K535">
        <v>0</v>
      </c>
      <c r="L535">
        <v>0</v>
      </c>
      <c r="M535">
        <v>0</v>
      </c>
      <c r="N535" t="str">
        <v>CC23</v>
      </c>
      <c r="O535" t="str">
        <v>gastos_rrhh</v>
      </c>
      <c r="P535">
        <v>10</v>
      </c>
      <c r="Q535" t="str">
        <v>BACHAS, CEREAL Y POLVILLO, COMPOST Y FERTILIZANTES, DISPOSICION FINAL DE R. LIQUIDOS, DISPOSICION FINAL DE R. SOLIDOS, EXPORTACION, NFU, PILETAS, REACTORES, TIERRAS FILTRANTES</v>
      </c>
      <c r="R535">
        <v>1</v>
      </c>
      <c r="S535">
        <v>-1749819.9905000001</v>
      </c>
      <c r="T535">
        <v>1</v>
      </c>
      <c r="U535" t="str">
        <v>APERTURADO POR EMPRESA</v>
      </c>
      <c r="V535" t="str">
        <v>BACHAS</v>
      </c>
    </row>
    <row r="536" spans="1:22" x14ac:dyDescent="0.3">
      <c r="A536" vm="1">
        <v>46081</v>
      </c>
      <c r="B536" t="str">
        <v>WORMS-RRHH</v>
      </c>
      <c r="C536" t="str">
        <v>BAEZ HECTOR JOAQUIN</v>
      </c>
      <c r="D536">
        <v>-1749819.9905000001</v>
      </c>
      <c r="E536" t="str">
        <v>TALLER MECANICO</v>
      </c>
      <c r="F536">
        <v>1</v>
      </c>
      <c r="G536">
        <v>1749819.99049359</v>
      </c>
      <c r="H536" t="str">
        <v>#RRHH</v>
      </c>
      <c r="I536" t="str">
        <v>PERSONAL</v>
      </c>
      <c r="J536" t="str">
        <v>OPEX</v>
      </c>
      <c r="K536">
        <v>0</v>
      </c>
      <c r="L536">
        <v>0</v>
      </c>
      <c r="M536">
        <v>0</v>
      </c>
      <c r="N536" t="str">
        <v>CC23</v>
      </c>
      <c r="O536" t="str">
        <v>gastos_rrhh</v>
      </c>
      <c r="P536">
        <v>10</v>
      </c>
      <c r="Q536" t="str">
        <v>BACHAS, CEREAL Y POLVILLO, COMPOST Y FERTILIZANTES, DISPOSICION FINAL DE R. LIQUIDOS, DISPOSICION FINAL DE R. SOLIDOS, EXPORTACION, NFU, PILETAS, REACTORES, TIERRAS FILTRANTES</v>
      </c>
      <c r="R536">
        <v>1</v>
      </c>
      <c r="S536">
        <v>-1749819.9905000001</v>
      </c>
      <c r="T536">
        <v>1</v>
      </c>
      <c r="U536" t="str">
        <v>APERTURADO POR EMPRESA</v>
      </c>
      <c r="V536" t="str">
        <v>CEREAL Y POLVILLO</v>
      </c>
    </row>
    <row r="537" spans="1:22" x14ac:dyDescent="0.3">
      <c r="A537" vm="1">
        <v>46081</v>
      </c>
      <c r="B537" t="str">
        <v>WORMS-RRHH</v>
      </c>
      <c r="C537" t="str">
        <v>BAEZ HECTOR JOAQUIN</v>
      </c>
      <c r="D537">
        <v>-1749819.9905000001</v>
      </c>
      <c r="E537" t="str">
        <v>TALLER MECANICO</v>
      </c>
      <c r="F537">
        <v>1</v>
      </c>
      <c r="G537">
        <v>1749819.99049359</v>
      </c>
      <c r="H537" t="str">
        <v>#RRHH</v>
      </c>
      <c r="I537" t="str">
        <v>PERSONAL</v>
      </c>
      <c r="J537" t="str">
        <v>OPEX</v>
      </c>
      <c r="K537">
        <v>0</v>
      </c>
      <c r="L537">
        <v>0</v>
      </c>
      <c r="M537">
        <v>0</v>
      </c>
      <c r="N537" t="str">
        <v>CC23</v>
      </c>
      <c r="O537" t="str">
        <v>gastos_rrhh</v>
      </c>
      <c r="P537">
        <v>10</v>
      </c>
      <c r="Q537" t="str">
        <v>BACHAS, CEREAL Y POLVILLO, COMPOST Y FERTILIZANTES, DISPOSICION FINAL DE R. LIQUIDOS, DISPOSICION FINAL DE R. SOLIDOS, EXPORTACION, NFU, PILETAS, REACTORES, TIERRAS FILTRANTES</v>
      </c>
      <c r="R537">
        <v>1</v>
      </c>
      <c r="S537">
        <v>-1749819.9905000001</v>
      </c>
      <c r="T537">
        <v>1</v>
      </c>
      <c r="U537" t="str">
        <v>APERTURADO POR EMPRESA</v>
      </c>
      <c r="V537" t="str">
        <v>COMPOST Y FERTILIZANTES</v>
      </c>
    </row>
    <row r="538" spans="1:22" x14ac:dyDescent="0.3">
      <c r="A538" vm="1">
        <v>46081</v>
      </c>
      <c r="B538" t="str">
        <v>WORMS-RRHH</v>
      </c>
      <c r="C538" t="str">
        <v>BAEZ HECTOR JOAQUIN</v>
      </c>
      <c r="D538">
        <v>-1749819.9905000001</v>
      </c>
      <c r="E538" t="str">
        <v>TALLER MECANICO</v>
      </c>
      <c r="F538">
        <v>1</v>
      </c>
      <c r="G538">
        <v>1749819.99049359</v>
      </c>
      <c r="H538" t="str">
        <v>#RRHH</v>
      </c>
      <c r="I538" t="str">
        <v>PERSONAL</v>
      </c>
      <c r="J538" t="str">
        <v>OPEX</v>
      </c>
      <c r="K538">
        <v>0</v>
      </c>
      <c r="L538">
        <v>0</v>
      </c>
      <c r="M538">
        <v>0</v>
      </c>
      <c r="N538" t="str">
        <v>CC23</v>
      </c>
      <c r="O538" t="str">
        <v>gastos_rrhh</v>
      </c>
      <c r="P538">
        <v>10</v>
      </c>
      <c r="Q538" t="str">
        <v>BACHAS, CEREAL Y POLVILLO, COMPOST Y FERTILIZANTES, DISPOSICION FINAL DE R. LIQUIDOS, DISPOSICION FINAL DE R. SOLIDOS, EXPORTACION, NFU, PILETAS, REACTORES, TIERRAS FILTRANTES</v>
      </c>
      <c r="R538">
        <v>1</v>
      </c>
      <c r="S538">
        <v>-1749819.9905000001</v>
      </c>
      <c r="T538">
        <v>1</v>
      </c>
      <c r="U538" t="str">
        <v>APERTURADO POR EMPRESA</v>
      </c>
      <c r="V538" t="str">
        <v>DISPOSICION FINAL DE R. LIQUIDOS</v>
      </c>
    </row>
    <row r="539" spans="1:22" x14ac:dyDescent="0.3">
      <c r="A539" vm="1">
        <v>46081</v>
      </c>
      <c r="B539" t="str">
        <v>WORMS-RRHH</v>
      </c>
      <c r="C539" t="str">
        <v>BAEZ HECTOR JOAQUIN</v>
      </c>
      <c r="D539">
        <v>-1749819.9905000001</v>
      </c>
      <c r="E539" t="str">
        <v>TALLER MECANICO</v>
      </c>
      <c r="F539">
        <v>1</v>
      </c>
      <c r="G539">
        <v>1749819.99049359</v>
      </c>
      <c r="H539" t="str">
        <v>#RRHH</v>
      </c>
      <c r="I539" t="str">
        <v>PERSONAL</v>
      </c>
      <c r="J539" t="str">
        <v>OPEX</v>
      </c>
      <c r="K539">
        <v>0</v>
      </c>
      <c r="L539">
        <v>0</v>
      </c>
      <c r="M539">
        <v>0</v>
      </c>
      <c r="N539" t="str">
        <v>CC23</v>
      </c>
      <c r="O539" t="str">
        <v>gastos_rrhh</v>
      </c>
      <c r="P539">
        <v>10</v>
      </c>
      <c r="Q539" t="str">
        <v>BACHAS, CEREAL Y POLVILLO, COMPOST Y FERTILIZANTES, DISPOSICION FINAL DE R. LIQUIDOS, DISPOSICION FINAL DE R. SOLIDOS, EXPORTACION, NFU, PILETAS, REACTORES, TIERRAS FILTRANTES</v>
      </c>
      <c r="R539">
        <v>1</v>
      </c>
      <c r="S539">
        <v>-1749819.9905000001</v>
      </c>
      <c r="T539">
        <v>1</v>
      </c>
      <c r="U539" t="str">
        <v>APERTURADO POR EMPRESA</v>
      </c>
      <c r="V539" t="str">
        <v>DISPOSICION FINAL DE R. SOLIDOS</v>
      </c>
    </row>
    <row r="540" spans="1:22" x14ac:dyDescent="0.3">
      <c r="A540" vm="1">
        <v>46081</v>
      </c>
      <c r="B540" t="str">
        <v>WORMS-RRHH</v>
      </c>
      <c r="C540" t="str">
        <v>BAEZ HECTOR JOAQUIN</v>
      </c>
      <c r="D540">
        <v>-1749819.9905000001</v>
      </c>
      <c r="E540" t="str">
        <v>TALLER MECANICO</v>
      </c>
      <c r="F540">
        <v>1</v>
      </c>
      <c r="G540">
        <v>1749819.99049359</v>
      </c>
      <c r="H540" t="str">
        <v>#RRHH</v>
      </c>
      <c r="I540" t="str">
        <v>PERSONAL</v>
      </c>
      <c r="J540" t="str">
        <v>OPEX</v>
      </c>
      <c r="K540">
        <v>0</v>
      </c>
      <c r="L540">
        <v>0</v>
      </c>
      <c r="M540">
        <v>0</v>
      </c>
      <c r="N540" t="str">
        <v>CC23</v>
      </c>
      <c r="O540" t="str">
        <v>gastos_rrhh</v>
      </c>
      <c r="P540">
        <v>10</v>
      </c>
      <c r="Q540" t="str">
        <v>BACHAS, CEREAL Y POLVILLO, COMPOST Y FERTILIZANTES, DISPOSICION FINAL DE R. LIQUIDOS, DISPOSICION FINAL DE R. SOLIDOS, EXPORTACION, NFU, PILETAS, REACTORES, TIERRAS FILTRANTES</v>
      </c>
      <c r="R540">
        <v>1</v>
      </c>
      <c r="S540">
        <v>-1749819.9905000001</v>
      </c>
      <c r="T540">
        <v>1</v>
      </c>
      <c r="U540" t="str">
        <v>APERTURADO POR EMPRESA</v>
      </c>
      <c r="V540" t="str">
        <v>EXPORTACION</v>
      </c>
    </row>
    <row r="541" spans="1:22" x14ac:dyDescent="0.3">
      <c r="A541" vm="1">
        <v>46081</v>
      </c>
      <c r="B541" t="str">
        <v>WORMS-RRHH</v>
      </c>
      <c r="C541" t="str">
        <v>BAEZ HECTOR JOAQUIN</v>
      </c>
      <c r="D541">
        <v>-1749819.9905000001</v>
      </c>
      <c r="E541" t="str">
        <v>TALLER MECANICO</v>
      </c>
      <c r="F541">
        <v>1</v>
      </c>
      <c r="G541">
        <v>1749819.99049359</v>
      </c>
      <c r="H541" t="str">
        <v>#RRHH</v>
      </c>
      <c r="I541" t="str">
        <v>PERSONAL</v>
      </c>
      <c r="J541" t="str">
        <v>OPEX</v>
      </c>
      <c r="K541">
        <v>0</v>
      </c>
      <c r="L541">
        <v>0</v>
      </c>
      <c r="M541">
        <v>0</v>
      </c>
      <c r="N541" t="str">
        <v>CC23</v>
      </c>
      <c r="O541" t="str">
        <v>gastos_rrhh</v>
      </c>
      <c r="P541">
        <v>10</v>
      </c>
      <c r="Q541" t="str">
        <v>BACHAS, CEREAL Y POLVILLO, COMPOST Y FERTILIZANTES, DISPOSICION FINAL DE R. LIQUIDOS, DISPOSICION FINAL DE R. SOLIDOS, EXPORTACION, NFU, PILETAS, REACTORES, TIERRAS FILTRANTES</v>
      </c>
      <c r="R541">
        <v>1</v>
      </c>
      <c r="S541">
        <v>-1749819.9905000001</v>
      </c>
      <c r="T541">
        <v>1</v>
      </c>
      <c r="U541" t="str">
        <v>APERTURADO POR EMPRESA</v>
      </c>
      <c r="V541" t="str">
        <v>NFU</v>
      </c>
    </row>
    <row r="542" spans="1:22" x14ac:dyDescent="0.3">
      <c r="A542" vm="1">
        <v>46081</v>
      </c>
      <c r="B542" t="str">
        <v>WORMS-RRHH</v>
      </c>
      <c r="C542" t="str">
        <v>BAEZ HECTOR JOAQUIN</v>
      </c>
      <c r="D542">
        <v>-1749819.9905000001</v>
      </c>
      <c r="E542" t="str">
        <v>TALLER MECANICO</v>
      </c>
      <c r="F542">
        <v>1</v>
      </c>
      <c r="G542">
        <v>1749819.99049359</v>
      </c>
      <c r="H542" t="str">
        <v>#RRHH</v>
      </c>
      <c r="I542" t="str">
        <v>PERSONAL</v>
      </c>
      <c r="J542" t="str">
        <v>OPEX</v>
      </c>
      <c r="K542">
        <v>0</v>
      </c>
      <c r="L542">
        <v>0</v>
      </c>
      <c r="M542">
        <v>0</v>
      </c>
      <c r="N542" t="str">
        <v>CC23</v>
      </c>
      <c r="O542" t="str">
        <v>gastos_rrhh</v>
      </c>
      <c r="P542">
        <v>10</v>
      </c>
      <c r="Q542" t="str">
        <v>BACHAS, CEREAL Y POLVILLO, COMPOST Y FERTILIZANTES, DISPOSICION FINAL DE R. LIQUIDOS, DISPOSICION FINAL DE R. SOLIDOS, EXPORTACION, NFU, PILETAS, REACTORES, TIERRAS FILTRANTES</v>
      </c>
      <c r="R542">
        <v>1</v>
      </c>
      <c r="S542">
        <v>-1749819.9905000001</v>
      </c>
      <c r="T542">
        <v>1</v>
      </c>
      <c r="U542" t="str">
        <v>APERTURADO POR EMPRESA</v>
      </c>
      <c r="V542" t="str">
        <v>PILETAS</v>
      </c>
    </row>
    <row r="543" spans="1:22" x14ac:dyDescent="0.3">
      <c r="A543" vm="1">
        <v>46081</v>
      </c>
      <c r="B543" t="str">
        <v>WORMS-RRHH</v>
      </c>
      <c r="C543" t="str">
        <v>BAEZ HECTOR JOAQUIN</v>
      </c>
      <c r="D543">
        <v>-1749819.9905000001</v>
      </c>
      <c r="E543" t="str">
        <v>TALLER MECANICO</v>
      </c>
      <c r="F543">
        <v>1</v>
      </c>
      <c r="G543">
        <v>1749819.99049359</v>
      </c>
      <c r="H543" t="str">
        <v>#RRHH</v>
      </c>
      <c r="I543" t="str">
        <v>PERSONAL</v>
      </c>
      <c r="J543" t="str">
        <v>OPEX</v>
      </c>
      <c r="K543">
        <v>0</v>
      </c>
      <c r="L543">
        <v>0</v>
      </c>
      <c r="M543">
        <v>0</v>
      </c>
      <c r="N543" t="str">
        <v>CC23</v>
      </c>
      <c r="O543" t="str">
        <v>gastos_rrhh</v>
      </c>
      <c r="P543">
        <v>10</v>
      </c>
      <c r="Q543" t="str">
        <v>BACHAS, CEREAL Y POLVILLO, COMPOST Y FERTILIZANTES, DISPOSICION FINAL DE R. LIQUIDOS, DISPOSICION FINAL DE R. SOLIDOS, EXPORTACION, NFU, PILETAS, REACTORES, TIERRAS FILTRANTES</v>
      </c>
      <c r="R543">
        <v>1</v>
      </c>
      <c r="S543">
        <v>-1749819.9905000001</v>
      </c>
      <c r="T543">
        <v>1</v>
      </c>
      <c r="U543" t="str">
        <v>APERTURADO POR EMPRESA</v>
      </c>
      <c r="V543" t="str">
        <v>REACTORES</v>
      </c>
    </row>
    <row r="544" spans="1:22" x14ac:dyDescent="0.3">
      <c r="A544" vm="1">
        <v>46081</v>
      </c>
      <c r="B544" t="str">
        <v>WORMS-RRHH</v>
      </c>
      <c r="C544" t="str">
        <v>BAEZ HECTOR JOAQUIN</v>
      </c>
      <c r="D544">
        <v>-1749819.9905000001</v>
      </c>
      <c r="E544" t="str">
        <v>TALLER MECANICO</v>
      </c>
      <c r="F544">
        <v>1</v>
      </c>
      <c r="G544">
        <v>1749819.99049359</v>
      </c>
      <c r="H544" t="str">
        <v>#RRHH</v>
      </c>
      <c r="I544" t="str">
        <v>PERSONAL</v>
      </c>
      <c r="J544" t="str">
        <v>OPEX</v>
      </c>
      <c r="K544">
        <v>0</v>
      </c>
      <c r="L544">
        <v>0</v>
      </c>
      <c r="M544">
        <v>0</v>
      </c>
      <c r="N544" t="str">
        <v>CC23</v>
      </c>
      <c r="O544" t="str">
        <v>gastos_rrhh</v>
      </c>
      <c r="P544">
        <v>10</v>
      </c>
      <c r="Q544" t="str">
        <v>BACHAS, CEREAL Y POLVILLO, COMPOST Y FERTILIZANTES, DISPOSICION FINAL DE R. LIQUIDOS, DISPOSICION FINAL DE R. SOLIDOS, EXPORTACION, NFU, PILETAS, REACTORES, TIERRAS FILTRANTES</v>
      </c>
      <c r="R544">
        <v>1</v>
      </c>
      <c r="S544">
        <v>-1749819.9905000001</v>
      </c>
      <c r="T544">
        <v>1</v>
      </c>
      <c r="U544" t="str">
        <v>APERTURADO POR EMPRESA</v>
      </c>
      <c r="V544" t="str">
        <v>TIERRAS FILTRANTES</v>
      </c>
    </row>
    <row r="545" spans="1:22" x14ac:dyDescent="0.3">
      <c r="A545" vm="1">
        <v>46081</v>
      </c>
      <c r="B545" t="str">
        <v>WORMS-RRHH</v>
      </c>
      <c r="C545" t="str">
        <v>CECCHI JOAQUIN ESTEBAN</v>
      </c>
      <c r="D545">
        <v>-1743652.6163000001</v>
      </c>
      <c r="E545" t="str">
        <v>PRODUCCION</v>
      </c>
      <c r="F545">
        <v>1</v>
      </c>
      <c r="G545">
        <v>1743652.6162531266</v>
      </c>
      <c r="H545" t="str">
        <v>#RRHH</v>
      </c>
      <c r="I545" t="str">
        <v>PERSONAL</v>
      </c>
      <c r="J545" t="str">
        <v>OPEX</v>
      </c>
      <c r="K545">
        <v>0</v>
      </c>
      <c r="L545">
        <v>0</v>
      </c>
      <c r="M545">
        <v>0</v>
      </c>
      <c r="N545" t="str">
        <v>CC28</v>
      </c>
      <c r="O545" t="str">
        <v>gastos_rrhh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-1743652.6163000001</v>
      </c>
      <c r="T545">
        <v>1</v>
      </c>
      <c r="U545" t="str">
        <v>APERTURADO POR EMPRESA</v>
      </c>
      <c r="V545" t="str">
        <v>BACHAS</v>
      </c>
    </row>
    <row r="546" spans="1:22" x14ac:dyDescent="0.3">
      <c r="A546" vm="1">
        <v>46081</v>
      </c>
      <c r="B546" t="str">
        <v>WORMS-RRHH</v>
      </c>
      <c r="C546" t="str">
        <v>CECCHI JOAQUIN ESTEBAN</v>
      </c>
      <c r="D546">
        <v>-1743652.6163000001</v>
      </c>
      <c r="E546" t="str">
        <v>PRODUCCION</v>
      </c>
      <c r="F546">
        <v>1</v>
      </c>
      <c r="G546">
        <v>1743652.6162531266</v>
      </c>
      <c r="H546" t="str">
        <v>#RRHH</v>
      </c>
      <c r="I546" t="str">
        <v>PERSONAL</v>
      </c>
      <c r="J546" t="str">
        <v>OPEX</v>
      </c>
      <c r="K546">
        <v>0</v>
      </c>
      <c r="L546">
        <v>0</v>
      </c>
      <c r="M546">
        <v>0</v>
      </c>
      <c r="N546" t="str">
        <v>CC28</v>
      </c>
      <c r="O546" t="str">
        <v>gastos_rrhh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-1743652.6163000001</v>
      </c>
      <c r="T546">
        <v>1</v>
      </c>
      <c r="U546" t="str">
        <v>APERTURADO POR EMPRESA</v>
      </c>
      <c r="V546" t="str">
        <v>CEREAL &amp; POLVILLO</v>
      </c>
    </row>
    <row r="547" spans="1:22" x14ac:dyDescent="0.3">
      <c r="A547" vm="1">
        <v>46081</v>
      </c>
      <c r="B547" t="str">
        <v>WORMS-RRHH</v>
      </c>
      <c r="C547" t="str">
        <v>CECCHI JOAQUIN ESTEBAN</v>
      </c>
      <c r="D547">
        <v>-1743652.6163000001</v>
      </c>
      <c r="E547" t="str">
        <v>PRODUCCION</v>
      </c>
      <c r="F547">
        <v>1</v>
      </c>
      <c r="G547">
        <v>1743652.6162531266</v>
      </c>
      <c r="H547" t="str">
        <v>#RRHH</v>
      </c>
      <c r="I547" t="str">
        <v>PERSONAL</v>
      </c>
      <c r="J547" t="str">
        <v>OPEX</v>
      </c>
      <c r="K547">
        <v>0</v>
      </c>
      <c r="L547">
        <v>0</v>
      </c>
      <c r="M547">
        <v>0</v>
      </c>
      <c r="N547" t="str">
        <v>CC28</v>
      </c>
      <c r="O547" t="str">
        <v>gastos_rrhh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-1743652.6163000001</v>
      </c>
      <c r="T547">
        <v>1</v>
      </c>
      <c r="U547" t="str">
        <v>APERTURADO POR EMPRESA</v>
      </c>
      <c r="V547" t="str">
        <v>COMPOST &amp; FERTILIZANTES</v>
      </c>
    </row>
    <row r="548" spans="1:22" x14ac:dyDescent="0.3">
      <c r="A548" vm="1">
        <v>46081</v>
      </c>
      <c r="B548" t="str">
        <v>WORMS-RRHH</v>
      </c>
      <c r="C548" t="str">
        <v>CECCHI JOAQUIN ESTEBAN</v>
      </c>
      <c r="D548">
        <v>-1743652.6163000001</v>
      </c>
      <c r="E548" t="str">
        <v>PRODUCCION</v>
      </c>
      <c r="F548">
        <v>1</v>
      </c>
      <c r="G548">
        <v>1743652.6162531266</v>
      </c>
      <c r="H548" t="str">
        <v>#RRHH</v>
      </c>
      <c r="I548" t="str">
        <v>PERSONAL</v>
      </c>
      <c r="J548" t="str">
        <v>OPEX</v>
      </c>
      <c r="K548">
        <v>0</v>
      </c>
      <c r="L548">
        <v>0</v>
      </c>
      <c r="M548">
        <v>0</v>
      </c>
      <c r="N548" t="str">
        <v>CC28</v>
      </c>
      <c r="O548" t="str">
        <v>gastos_rrhh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-1743652.6163000001</v>
      </c>
      <c r="T548">
        <v>1</v>
      </c>
      <c r="U548" t="str">
        <v>APERTURADO POR EMPRESA</v>
      </c>
      <c r="V548" t="str">
        <v>DISPOSICIÓN FINAL RESIDUOS LIQUIDOS</v>
      </c>
    </row>
    <row r="549" spans="1:22" x14ac:dyDescent="0.3">
      <c r="A549" vm="1">
        <v>46081</v>
      </c>
      <c r="B549" t="str">
        <v>WORMS-RRHH</v>
      </c>
      <c r="C549" t="str">
        <v>CECCHI JOAQUIN ESTEBAN</v>
      </c>
      <c r="D549">
        <v>-1743652.6163000001</v>
      </c>
      <c r="E549" t="str">
        <v>PRODUCCION</v>
      </c>
      <c r="F549">
        <v>1</v>
      </c>
      <c r="G549">
        <v>1743652.6162531266</v>
      </c>
      <c r="H549" t="str">
        <v>#RRHH</v>
      </c>
      <c r="I549" t="str">
        <v>PERSONAL</v>
      </c>
      <c r="J549" t="str">
        <v>OPEX</v>
      </c>
      <c r="K549">
        <v>0</v>
      </c>
      <c r="L549">
        <v>0</v>
      </c>
      <c r="M549">
        <v>0</v>
      </c>
      <c r="N549" t="str">
        <v>CC28</v>
      </c>
      <c r="O549" t="str">
        <v>gastos_rrhh</v>
      </c>
      <c r="P549">
        <v>10</v>
      </c>
      <c r="Q549" t="str">
        <v>BACHAS, CEREAL &amp; POLVILLO, COMPOST &amp; FERTILIZANTES, DISPOSICIÓN FINAL RESIDUOS LIQUIDOS, DISPOSICIÓN FINAL RESIDUOS SOLIDOS, EXPORTACION, NFU, PILETAS, REACTORES, TIERRAS FILTRANTES</v>
      </c>
      <c r="R549">
        <v>1</v>
      </c>
      <c r="S549">
        <v>-1743652.6163000001</v>
      </c>
      <c r="T549">
        <v>1</v>
      </c>
      <c r="U549" t="str">
        <v>APERTURADO POR EMPRESA</v>
      </c>
      <c r="V549" t="str">
        <v>DISPOSICIÓN FINAL RESIDUOS SOLIDOS</v>
      </c>
    </row>
    <row r="550" spans="1:22" x14ac:dyDescent="0.3">
      <c r="A550" vm="1">
        <v>46081</v>
      </c>
      <c r="B550" t="str">
        <v>WORMS-RRHH</v>
      </c>
      <c r="C550" t="str">
        <v>CECCHI JOAQUIN ESTEBAN</v>
      </c>
      <c r="D550">
        <v>-1743652.6163000001</v>
      </c>
      <c r="E550" t="str">
        <v>PRODUCCION</v>
      </c>
      <c r="F550">
        <v>1</v>
      </c>
      <c r="G550">
        <v>1743652.6162531266</v>
      </c>
      <c r="H550" t="str">
        <v>#RRHH</v>
      </c>
      <c r="I550" t="str">
        <v>PERSONAL</v>
      </c>
      <c r="J550" t="str">
        <v>OPEX</v>
      </c>
      <c r="K550">
        <v>0</v>
      </c>
      <c r="L550">
        <v>0</v>
      </c>
      <c r="M550">
        <v>0</v>
      </c>
      <c r="N550" t="str">
        <v>CC28</v>
      </c>
      <c r="O550" t="str">
        <v>gastos_rrhh</v>
      </c>
      <c r="P550">
        <v>10</v>
      </c>
      <c r="Q550" t="str">
        <v>BACHAS, CEREAL &amp; POLVILLO, COMPOST &amp; FERTILIZANTES, DISPOSICIÓN FINAL RESIDUOS LIQUIDOS, DISPOSICIÓN FINAL RESIDUOS SOLIDOS, EXPORTACION, NFU, PILETAS, REACTORES, TIERRAS FILTRANTES</v>
      </c>
      <c r="R550">
        <v>1</v>
      </c>
      <c r="S550">
        <v>-1743652.6163000001</v>
      </c>
      <c r="T550">
        <v>1</v>
      </c>
      <c r="U550" t="str">
        <v>APERTURADO POR EMPRESA</v>
      </c>
      <c r="V550" t="str">
        <v>EXPORTACION</v>
      </c>
    </row>
    <row r="551" spans="1:22" x14ac:dyDescent="0.3">
      <c r="A551" vm="1">
        <v>46081</v>
      </c>
      <c r="B551" t="str">
        <v>WORMS-RRHH</v>
      </c>
      <c r="C551" t="str">
        <v>CECCHI JOAQUIN ESTEBAN</v>
      </c>
      <c r="D551">
        <v>-1743652.6163000001</v>
      </c>
      <c r="E551" t="str">
        <v>PRODUCCION</v>
      </c>
      <c r="F551">
        <v>1</v>
      </c>
      <c r="G551">
        <v>1743652.6162531266</v>
      </c>
      <c r="H551" t="str">
        <v>#RRHH</v>
      </c>
      <c r="I551" t="str">
        <v>PERSONAL</v>
      </c>
      <c r="J551" t="str">
        <v>OPEX</v>
      </c>
      <c r="K551">
        <v>0</v>
      </c>
      <c r="L551">
        <v>0</v>
      </c>
      <c r="M551">
        <v>0</v>
      </c>
      <c r="N551" t="str">
        <v>CC28</v>
      </c>
      <c r="O551" t="str">
        <v>gastos_rrhh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-1743652.6163000001</v>
      </c>
      <c r="T551">
        <v>1</v>
      </c>
      <c r="U551" t="str">
        <v>APERTURADO POR EMPRESA</v>
      </c>
      <c r="V551" t="str">
        <v>NFU</v>
      </c>
    </row>
    <row r="552" spans="1:22" x14ac:dyDescent="0.3">
      <c r="A552" vm="1">
        <v>46081</v>
      </c>
      <c r="B552" t="str">
        <v>WORMS-RRHH</v>
      </c>
      <c r="C552" t="str">
        <v>CECCHI JOAQUIN ESTEBAN</v>
      </c>
      <c r="D552">
        <v>-1743652.6163000001</v>
      </c>
      <c r="E552" t="str">
        <v>PRODUCCION</v>
      </c>
      <c r="F552">
        <v>1</v>
      </c>
      <c r="G552">
        <v>1743652.6162531266</v>
      </c>
      <c r="H552" t="str">
        <v>#RRHH</v>
      </c>
      <c r="I552" t="str">
        <v>PERSONAL</v>
      </c>
      <c r="J552" t="str">
        <v>OPEX</v>
      </c>
      <c r="K552">
        <v>0</v>
      </c>
      <c r="L552">
        <v>0</v>
      </c>
      <c r="M552">
        <v>0</v>
      </c>
      <c r="N552" t="str">
        <v>CC28</v>
      </c>
      <c r="O552" t="str">
        <v>gastos_rrhh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-1743652.6163000001</v>
      </c>
      <c r="T552">
        <v>1</v>
      </c>
      <c r="U552" t="str">
        <v>APERTURADO POR EMPRESA</v>
      </c>
      <c r="V552" t="str">
        <v>PILETAS</v>
      </c>
    </row>
    <row r="553" spans="1:22" x14ac:dyDescent="0.3">
      <c r="A553" vm="1">
        <v>46081</v>
      </c>
      <c r="B553" t="str">
        <v>WORMS-RRHH</v>
      </c>
      <c r="C553" t="str">
        <v>CECCHI JOAQUIN ESTEBAN</v>
      </c>
      <c r="D553">
        <v>-1743652.6163000001</v>
      </c>
      <c r="E553" t="str">
        <v>PRODUCCION</v>
      </c>
      <c r="F553">
        <v>1</v>
      </c>
      <c r="G553">
        <v>1743652.6162531266</v>
      </c>
      <c r="H553" t="str">
        <v>#RRHH</v>
      </c>
      <c r="I553" t="str">
        <v>PERSONAL</v>
      </c>
      <c r="J553" t="str">
        <v>OPEX</v>
      </c>
      <c r="K553">
        <v>0</v>
      </c>
      <c r="L553">
        <v>0</v>
      </c>
      <c r="M553">
        <v>0</v>
      </c>
      <c r="N553" t="str">
        <v>CC28</v>
      </c>
      <c r="O553" t="str">
        <v>gastos_rrhh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-1743652.6163000001</v>
      </c>
      <c r="T553">
        <v>1</v>
      </c>
      <c r="U553" t="str">
        <v>APERTURADO POR EMPRESA</v>
      </c>
      <c r="V553" t="str">
        <v>REACTORES</v>
      </c>
    </row>
    <row r="554" spans="1:22" x14ac:dyDescent="0.3">
      <c r="A554" vm="1">
        <v>46081</v>
      </c>
      <c r="B554" t="str">
        <v>WORMS-RRHH</v>
      </c>
      <c r="C554" t="str">
        <v>CECCHI JOAQUIN ESTEBAN</v>
      </c>
      <c r="D554">
        <v>-1743652.6163000001</v>
      </c>
      <c r="E554" t="str">
        <v>PRODUCCION</v>
      </c>
      <c r="F554">
        <v>1</v>
      </c>
      <c r="G554">
        <v>1743652.6162531266</v>
      </c>
      <c r="H554" t="str">
        <v>#RRHH</v>
      </c>
      <c r="I554" t="str">
        <v>PERSONAL</v>
      </c>
      <c r="J554" t="str">
        <v>OPEX</v>
      </c>
      <c r="K554">
        <v>0</v>
      </c>
      <c r="L554">
        <v>0</v>
      </c>
      <c r="M554">
        <v>0</v>
      </c>
      <c r="N554" t="str">
        <v>CC28</v>
      </c>
      <c r="O554" t="str">
        <v>gastos_rrhh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-1743652.6163000001</v>
      </c>
      <c r="T554">
        <v>1</v>
      </c>
      <c r="U554" t="str">
        <v>APERTURADO POR EMPRESA</v>
      </c>
      <c r="V554" t="str">
        <v>TIERRAS FILTRANTES</v>
      </c>
    </row>
    <row r="555" spans="1:22" x14ac:dyDescent="0.3">
      <c r="A555" vm="1">
        <v>46081</v>
      </c>
      <c r="B555" t="str">
        <v>WORMS-RRHH</v>
      </c>
      <c r="C555" t="str">
        <v>ROMITI MILAGROS</v>
      </c>
      <c r="D555">
        <v>-1740103.7392</v>
      </c>
      <c r="E555" t="str">
        <v>LABORATORIO</v>
      </c>
      <c r="F555">
        <v>1</v>
      </c>
      <c r="G555">
        <v>1740103.7392135896</v>
      </c>
      <c r="H555" t="str">
        <v>#RRHH</v>
      </c>
      <c r="I555" t="str">
        <v>PERSONAL</v>
      </c>
      <c r="J555" t="str">
        <v>OPEX</v>
      </c>
      <c r="K555">
        <v>0</v>
      </c>
      <c r="L555">
        <v>0</v>
      </c>
      <c r="M555">
        <v>0</v>
      </c>
      <c r="N555" t="str">
        <v>CC17</v>
      </c>
      <c r="O555" t="str">
        <v>gastos_rrhh</v>
      </c>
      <c r="P555">
        <v>6</v>
      </c>
      <c r="Q555" t="str">
        <v>BACHAS, DISPOSICION FINAL DE R. LIQUIDOS, EXPORTACION, NFU, PILETAS, REACTORES</v>
      </c>
      <c r="R555">
        <v>1</v>
      </c>
      <c r="S555">
        <v>-1740103.7392</v>
      </c>
      <c r="T555">
        <v>1</v>
      </c>
      <c r="U555" t="str">
        <v>APERTURADO POR EMPRESA</v>
      </c>
      <c r="V555" t="str">
        <v>BACHAS</v>
      </c>
    </row>
    <row r="556" spans="1:22" x14ac:dyDescent="0.3">
      <c r="A556" vm="1">
        <v>46081</v>
      </c>
      <c r="B556" t="str">
        <v>WORMS-RRHH</v>
      </c>
      <c r="C556" t="str">
        <v>ROMITI MILAGROS</v>
      </c>
      <c r="D556">
        <v>-1740103.7392</v>
      </c>
      <c r="E556" t="str">
        <v>LABORATORIO</v>
      </c>
      <c r="F556">
        <v>1</v>
      </c>
      <c r="G556">
        <v>1740103.7392135896</v>
      </c>
      <c r="H556" t="str">
        <v>#RRHH</v>
      </c>
      <c r="I556" t="str">
        <v>PERSONAL</v>
      </c>
      <c r="J556" t="str">
        <v>OPEX</v>
      </c>
      <c r="K556">
        <v>0</v>
      </c>
      <c r="L556">
        <v>0</v>
      </c>
      <c r="M556">
        <v>0</v>
      </c>
      <c r="N556" t="str">
        <v>CC17</v>
      </c>
      <c r="O556" t="str">
        <v>gastos_rrhh</v>
      </c>
      <c r="P556">
        <v>6</v>
      </c>
      <c r="Q556" t="str">
        <v>BACHAS, DISPOSICION FINAL DE R. LIQUIDOS, EXPORTACION, NFU, PILETAS, REACTORES</v>
      </c>
      <c r="R556">
        <v>1</v>
      </c>
      <c r="S556">
        <v>-1740103.7392</v>
      </c>
      <c r="T556">
        <v>1</v>
      </c>
      <c r="U556" t="str">
        <v>APERTURADO POR EMPRESA</v>
      </c>
      <c r="V556" t="str">
        <v>DISPOSICION FINAL DE R. LIQUIDOS</v>
      </c>
    </row>
    <row r="557" spans="1:22" x14ac:dyDescent="0.3">
      <c r="A557" vm="1">
        <v>46081</v>
      </c>
      <c r="B557" t="str">
        <v>WORMS-RRHH</v>
      </c>
      <c r="C557" t="str">
        <v>ROMITI MILAGROS</v>
      </c>
      <c r="D557">
        <v>-1740103.7392</v>
      </c>
      <c r="E557" t="str">
        <v>LABORATORIO</v>
      </c>
      <c r="F557">
        <v>1</v>
      </c>
      <c r="G557">
        <v>1740103.7392135896</v>
      </c>
      <c r="H557" t="str">
        <v>#RRHH</v>
      </c>
      <c r="I557" t="str">
        <v>PERSONAL</v>
      </c>
      <c r="J557" t="str">
        <v>OPEX</v>
      </c>
      <c r="K557">
        <v>0</v>
      </c>
      <c r="L557">
        <v>0</v>
      </c>
      <c r="M557">
        <v>0</v>
      </c>
      <c r="N557" t="str">
        <v>CC17</v>
      </c>
      <c r="O557" t="str">
        <v>gastos_rrhh</v>
      </c>
      <c r="P557">
        <v>6</v>
      </c>
      <c r="Q557" t="str">
        <v>BACHAS, DISPOSICION FINAL DE R. LIQUIDOS, EXPORTACION, NFU, PILETAS, REACTORES</v>
      </c>
      <c r="R557">
        <v>1</v>
      </c>
      <c r="S557">
        <v>-1740103.7392</v>
      </c>
      <c r="T557">
        <v>1</v>
      </c>
      <c r="U557" t="str">
        <v>APERTURADO POR EMPRESA</v>
      </c>
      <c r="V557" t="str">
        <v>EXPORTACION</v>
      </c>
    </row>
    <row r="558" spans="1:22" x14ac:dyDescent="0.3">
      <c r="A558" vm="1">
        <v>46081</v>
      </c>
      <c r="B558" t="str">
        <v>WORMS-RRHH</v>
      </c>
      <c r="C558" t="str">
        <v>ROMITI MILAGROS</v>
      </c>
      <c r="D558">
        <v>-1740103.7392</v>
      </c>
      <c r="E558" t="str">
        <v>LABORATORIO</v>
      </c>
      <c r="F558">
        <v>1</v>
      </c>
      <c r="G558">
        <v>1740103.7392135896</v>
      </c>
      <c r="H558" t="str">
        <v>#RRHH</v>
      </c>
      <c r="I558" t="str">
        <v>PERSONAL</v>
      </c>
      <c r="J558" t="str">
        <v>OPEX</v>
      </c>
      <c r="K558">
        <v>0</v>
      </c>
      <c r="L558">
        <v>0</v>
      </c>
      <c r="M558">
        <v>0</v>
      </c>
      <c r="N558" t="str">
        <v>CC17</v>
      </c>
      <c r="O558" t="str">
        <v>gastos_rrhh</v>
      </c>
      <c r="P558">
        <v>6</v>
      </c>
      <c r="Q558" t="str">
        <v>BACHAS, DISPOSICION FINAL DE R. LIQUIDOS, EXPORTACION, NFU, PILETAS, REACTORES</v>
      </c>
      <c r="R558">
        <v>1</v>
      </c>
      <c r="S558">
        <v>-1740103.7392</v>
      </c>
      <c r="T558">
        <v>1</v>
      </c>
      <c r="U558" t="str">
        <v>APERTURADO POR EMPRESA</v>
      </c>
      <c r="V558" t="str">
        <v>NFU</v>
      </c>
    </row>
    <row r="559" spans="1:22" x14ac:dyDescent="0.3">
      <c r="A559" vm="1">
        <v>46081</v>
      </c>
      <c r="B559" t="str">
        <v>WORMS-RRHH</v>
      </c>
      <c r="C559" t="str">
        <v>ROMITI MILAGROS</v>
      </c>
      <c r="D559">
        <v>-1740103.7392</v>
      </c>
      <c r="E559" t="str">
        <v>LABORATORIO</v>
      </c>
      <c r="F559">
        <v>1</v>
      </c>
      <c r="G559">
        <v>1740103.7392135896</v>
      </c>
      <c r="H559" t="str">
        <v>#RRHH</v>
      </c>
      <c r="I559" t="str">
        <v>PERSONAL</v>
      </c>
      <c r="J559" t="str">
        <v>OPEX</v>
      </c>
      <c r="K559">
        <v>0</v>
      </c>
      <c r="L559">
        <v>0</v>
      </c>
      <c r="M559">
        <v>0</v>
      </c>
      <c r="N559" t="str">
        <v>CC17</v>
      </c>
      <c r="O559" t="str">
        <v>gastos_rrhh</v>
      </c>
      <c r="P559">
        <v>6</v>
      </c>
      <c r="Q559" t="str">
        <v>BACHAS, DISPOSICION FINAL DE R. LIQUIDOS, EXPORTACION, NFU, PILETAS, REACTORES</v>
      </c>
      <c r="R559">
        <v>1</v>
      </c>
      <c r="S559">
        <v>-1740103.7392</v>
      </c>
      <c r="T559">
        <v>1</v>
      </c>
      <c r="U559" t="str">
        <v>APERTURADO POR EMPRESA</v>
      </c>
      <c r="V559" t="str">
        <v>PILETAS</v>
      </c>
    </row>
    <row r="560" spans="1:22" x14ac:dyDescent="0.3">
      <c r="A560" vm="1">
        <v>46081</v>
      </c>
      <c r="B560" t="str">
        <v>WORMS-RRHH</v>
      </c>
      <c r="C560" t="str">
        <v>ROMITI MILAGROS</v>
      </c>
      <c r="D560">
        <v>-1740103.7392</v>
      </c>
      <c r="E560" t="str">
        <v>LABORATORIO</v>
      </c>
      <c r="F560">
        <v>1</v>
      </c>
      <c r="G560">
        <v>1740103.7392135896</v>
      </c>
      <c r="H560" t="str">
        <v>#RRHH</v>
      </c>
      <c r="I560" t="str">
        <v>PERSONAL</v>
      </c>
      <c r="J560" t="str">
        <v>OPEX</v>
      </c>
      <c r="K560">
        <v>0</v>
      </c>
      <c r="L560">
        <v>0</v>
      </c>
      <c r="M560">
        <v>0</v>
      </c>
      <c r="N560" t="str">
        <v>CC17</v>
      </c>
      <c r="O560" t="str">
        <v>gastos_rrhh</v>
      </c>
      <c r="P560">
        <v>6</v>
      </c>
      <c r="Q560" t="str">
        <v>BACHAS, DISPOSICION FINAL DE R. LIQUIDOS, EXPORTACION, NFU, PILETAS, REACTORES</v>
      </c>
      <c r="R560">
        <v>1</v>
      </c>
      <c r="S560">
        <v>-1740103.7392</v>
      </c>
      <c r="T560">
        <v>1</v>
      </c>
      <c r="U560" t="str">
        <v>APERTURADO POR EMPRESA</v>
      </c>
      <c r="V560" t="str">
        <v>REACTORES</v>
      </c>
    </row>
    <row r="561" spans="1:22" x14ac:dyDescent="0.3">
      <c r="A561" vm="1">
        <v>46081</v>
      </c>
      <c r="B561" t="str">
        <v>WORMS-RRHH</v>
      </c>
      <c r="C561" t="str">
        <v>POSSE, FLEIPE</v>
      </c>
      <c r="D561">
        <v>-1740000</v>
      </c>
      <c r="E561" t="str">
        <v>ADMINISTRACION</v>
      </c>
      <c r="F561">
        <v>1</v>
      </c>
      <c r="G561">
        <v>1740000</v>
      </c>
      <c r="H561" t="str">
        <v>#RRHH</v>
      </c>
      <c r="I561" t="str">
        <v>PERSONAL</v>
      </c>
      <c r="J561" t="str">
        <v>OPEX</v>
      </c>
      <c r="K561">
        <v>0</v>
      </c>
      <c r="L561">
        <v>0</v>
      </c>
      <c r="M561">
        <v>0</v>
      </c>
      <c r="N561" t="str">
        <v>CC15</v>
      </c>
      <c r="O561" t="str">
        <v>gastos_rrhh</v>
      </c>
      <c r="P561">
        <v>10</v>
      </c>
      <c r="Q561" t="str">
        <v>BACHAS, CEREAL Y POLVILLO, COMPOST Y FERTILIZANTES, DISPOSICION FINAL DE R. LIQUIDOS, DISPOSICION FINAL DE R. SOLIDOS, EXPORTACION, NFU, PILETAS, REACTORES, TIERRAS FILTRANTES</v>
      </c>
      <c r="R561">
        <v>1</v>
      </c>
      <c r="S561">
        <v>-1740000</v>
      </c>
      <c r="T561">
        <v>1</v>
      </c>
      <c r="U561" t="str">
        <v>APERTURADO POR EMPRESA</v>
      </c>
      <c r="V561" t="str">
        <v>BACHAS</v>
      </c>
    </row>
    <row r="562" spans="1:22" x14ac:dyDescent="0.3">
      <c r="A562" vm="1">
        <v>46081</v>
      </c>
      <c r="B562" t="str">
        <v>WORMS-RRHH</v>
      </c>
      <c r="C562" t="str">
        <v>POSSE, FLEIPE</v>
      </c>
      <c r="D562">
        <v>-1740000</v>
      </c>
      <c r="E562" t="str">
        <v>ADMINISTRACION</v>
      </c>
      <c r="F562">
        <v>1</v>
      </c>
      <c r="G562">
        <v>1740000</v>
      </c>
      <c r="H562" t="str">
        <v>#RRHH</v>
      </c>
      <c r="I562" t="str">
        <v>PERSONAL</v>
      </c>
      <c r="J562" t="str">
        <v>OPEX</v>
      </c>
      <c r="K562">
        <v>0</v>
      </c>
      <c r="L562">
        <v>0</v>
      </c>
      <c r="M562">
        <v>0</v>
      </c>
      <c r="N562" t="str">
        <v>CC15</v>
      </c>
      <c r="O562" t="str">
        <v>gastos_rrhh</v>
      </c>
      <c r="P562">
        <v>10</v>
      </c>
      <c r="Q562" t="str">
        <v>BACHAS, CEREAL Y POLVILLO, COMPOST Y FERTILIZANTES, DISPOSICION FINAL DE R. LIQUIDOS, DISPOSICION FINAL DE R. SOLIDOS, EXPORTACION, NFU, PILETAS, REACTORES, TIERRAS FILTRANTES</v>
      </c>
      <c r="R562">
        <v>1</v>
      </c>
      <c r="S562">
        <v>-1740000</v>
      </c>
      <c r="T562">
        <v>1</v>
      </c>
      <c r="U562" t="str">
        <v>APERTURADO POR EMPRESA</v>
      </c>
      <c r="V562" t="str">
        <v>CEREAL Y POLVILLO</v>
      </c>
    </row>
    <row r="563" spans="1:22" x14ac:dyDescent="0.3">
      <c r="A563" vm="1">
        <v>46081</v>
      </c>
      <c r="B563" t="str">
        <v>WORMS-RRHH</v>
      </c>
      <c r="C563" t="str">
        <v>POSSE, FLEIPE</v>
      </c>
      <c r="D563">
        <v>-1740000</v>
      </c>
      <c r="E563" t="str">
        <v>ADMINISTRACION</v>
      </c>
      <c r="F563">
        <v>1</v>
      </c>
      <c r="G563">
        <v>1740000</v>
      </c>
      <c r="H563" t="str">
        <v>#RRHH</v>
      </c>
      <c r="I563" t="str">
        <v>PERSONAL</v>
      </c>
      <c r="J563" t="str">
        <v>OPEX</v>
      </c>
      <c r="K563">
        <v>0</v>
      </c>
      <c r="L563">
        <v>0</v>
      </c>
      <c r="M563">
        <v>0</v>
      </c>
      <c r="N563" t="str">
        <v>CC15</v>
      </c>
      <c r="O563" t="str">
        <v>gastos_rrhh</v>
      </c>
      <c r="P563">
        <v>10</v>
      </c>
      <c r="Q563" t="str">
        <v>BACHAS, CEREAL Y POLVILLO, COMPOST Y FERTILIZANTES, DISPOSICION FINAL DE R. LIQUIDOS, DISPOSICION FINAL DE R. SOLIDOS, EXPORTACION, NFU, PILETAS, REACTORES, TIERRAS FILTRANTES</v>
      </c>
      <c r="R563">
        <v>1</v>
      </c>
      <c r="S563">
        <v>-1740000</v>
      </c>
      <c r="T563">
        <v>1</v>
      </c>
      <c r="U563" t="str">
        <v>APERTURADO POR EMPRESA</v>
      </c>
      <c r="V563" t="str">
        <v>COMPOST Y FERTILIZANTES</v>
      </c>
    </row>
    <row r="564" spans="1:22" x14ac:dyDescent="0.3">
      <c r="A564" vm="1">
        <v>46081</v>
      </c>
      <c r="B564" t="str">
        <v>WORMS-RRHH</v>
      </c>
      <c r="C564" t="str">
        <v>POSSE, FLEIPE</v>
      </c>
      <c r="D564">
        <v>-1740000</v>
      </c>
      <c r="E564" t="str">
        <v>ADMINISTRACION</v>
      </c>
      <c r="F564">
        <v>1</v>
      </c>
      <c r="G564">
        <v>1740000</v>
      </c>
      <c r="H564" t="str">
        <v>#RRHH</v>
      </c>
      <c r="I564" t="str">
        <v>PERSONAL</v>
      </c>
      <c r="J564" t="str">
        <v>OPEX</v>
      </c>
      <c r="K564">
        <v>0</v>
      </c>
      <c r="L564">
        <v>0</v>
      </c>
      <c r="M564">
        <v>0</v>
      </c>
      <c r="N564" t="str">
        <v>CC15</v>
      </c>
      <c r="O564" t="str">
        <v>gastos_rrhh</v>
      </c>
      <c r="P564">
        <v>10</v>
      </c>
      <c r="Q564" t="str">
        <v>BACHAS, CEREAL Y POLVILLO, COMPOST Y FERTILIZANTES, DISPOSICION FINAL DE R. LIQUIDOS, DISPOSICION FINAL DE R. SOLIDOS, EXPORTACION, NFU, PILETAS, REACTORES, TIERRAS FILTRANTES</v>
      </c>
      <c r="R564">
        <v>1</v>
      </c>
      <c r="S564">
        <v>-1740000</v>
      </c>
      <c r="T564">
        <v>1</v>
      </c>
      <c r="U564" t="str">
        <v>APERTURADO POR EMPRESA</v>
      </c>
      <c r="V564" t="str">
        <v>DISPOSICION FINAL DE R. LIQUIDOS</v>
      </c>
    </row>
    <row r="565" spans="1:22" x14ac:dyDescent="0.3">
      <c r="A565" vm="1">
        <v>46081</v>
      </c>
      <c r="B565" t="str">
        <v>WORMS-RRHH</v>
      </c>
      <c r="C565" t="str">
        <v>POSSE, FLEIPE</v>
      </c>
      <c r="D565">
        <v>-1740000</v>
      </c>
      <c r="E565" t="str">
        <v>ADMINISTRACION</v>
      </c>
      <c r="F565">
        <v>1</v>
      </c>
      <c r="G565">
        <v>1740000</v>
      </c>
      <c r="H565" t="str">
        <v>#RRHH</v>
      </c>
      <c r="I565" t="str">
        <v>PERSONAL</v>
      </c>
      <c r="J565" t="str">
        <v>OPEX</v>
      </c>
      <c r="K565">
        <v>0</v>
      </c>
      <c r="L565">
        <v>0</v>
      </c>
      <c r="M565">
        <v>0</v>
      </c>
      <c r="N565" t="str">
        <v>CC15</v>
      </c>
      <c r="O565" t="str">
        <v>gastos_rrhh</v>
      </c>
      <c r="P565">
        <v>10</v>
      </c>
      <c r="Q565" t="str">
        <v>BACHAS, CEREAL Y POLVILLO, COMPOST Y FERTILIZANTES, DISPOSICION FINAL DE R. LIQUIDOS, DISPOSICION FINAL DE R. SOLIDOS, EXPORTACION, NFU, PILETAS, REACTORES, TIERRAS FILTRANTES</v>
      </c>
      <c r="R565">
        <v>1</v>
      </c>
      <c r="S565">
        <v>-1740000</v>
      </c>
      <c r="T565">
        <v>1</v>
      </c>
      <c r="U565" t="str">
        <v>APERTURADO POR EMPRESA</v>
      </c>
      <c r="V565" t="str">
        <v>DISPOSICION FINAL DE R. SOLIDOS</v>
      </c>
    </row>
    <row r="566" spans="1:22" x14ac:dyDescent="0.3">
      <c r="A566" vm="1">
        <v>46081</v>
      </c>
      <c r="B566" t="str">
        <v>WORMS-RRHH</v>
      </c>
      <c r="C566" t="str">
        <v>POSSE, FLEIPE</v>
      </c>
      <c r="D566">
        <v>-1740000</v>
      </c>
      <c r="E566" t="str">
        <v>ADMINISTRACION</v>
      </c>
      <c r="F566">
        <v>1</v>
      </c>
      <c r="G566">
        <v>1740000</v>
      </c>
      <c r="H566" t="str">
        <v>#RRHH</v>
      </c>
      <c r="I566" t="str">
        <v>PERSONAL</v>
      </c>
      <c r="J566" t="str">
        <v>OPEX</v>
      </c>
      <c r="K566">
        <v>0</v>
      </c>
      <c r="L566">
        <v>0</v>
      </c>
      <c r="M566">
        <v>0</v>
      </c>
      <c r="N566" t="str">
        <v>CC15</v>
      </c>
      <c r="O566" t="str">
        <v>gastos_rrhh</v>
      </c>
      <c r="P566">
        <v>10</v>
      </c>
      <c r="Q566" t="str">
        <v>BACHAS, CEREAL Y POLVILLO, COMPOST Y FERTILIZANTES, DISPOSICION FINAL DE R. LIQUIDOS, DISPOSICION FINAL DE R. SOLIDOS, EXPORTACION, NFU, PILETAS, REACTORES, TIERRAS FILTRANTES</v>
      </c>
      <c r="R566">
        <v>1</v>
      </c>
      <c r="S566">
        <v>-1740000</v>
      </c>
      <c r="T566">
        <v>1</v>
      </c>
      <c r="U566" t="str">
        <v>APERTURADO POR EMPRESA</v>
      </c>
      <c r="V566" t="str">
        <v>EXPORTACION</v>
      </c>
    </row>
    <row r="567" spans="1:22" x14ac:dyDescent="0.3">
      <c r="A567" vm="1">
        <v>46081</v>
      </c>
      <c r="B567" t="str">
        <v>WORMS-RRHH</v>
      </c>
      <c r="C567" t="str">
        <v>POSSE, FLEIPE</v>
      </c>
      <c r="D567">
        <v>-1740000</v>
      </c>
      <c r="E567" t="str">
        <v>ADMINISTRACION</v>
      </c>
      <c r="F567">
        <v>1</v>
      </c>
      <c r="G567">
        <v>1740000</v>
      </c>
      <c r="H567" t="str">
        <v>#RRHH</v>
      </c>
      <c r="I567" t="str">
        <v>PERSONAL</v>
      </c>
      <c r="J567" t="str">
        <v>OPEX</v>
      </c>
      <c r="K567">
        <v>0</v>
      </c>
      <c r="L567">
        <v>0</v>
      </c>
      <c r="M567">
        <v>0</v>
      </c>
      <c r="N567" t="str">
        <v>CC15</v>
      </c>
      <c r="O567" t="str">
        <v>gastos_rrhh</v>
      </c>
      <c r="P567">
        <v>10</v>
      </c>
      <c r="Q567" t="str">
        <v>BACHAS, CEREAL Y POLVILLO, COMPOST Y FERTILIZANTES, DISPOSICION FINAL DE R. LIQUIDOS, DISPOSICION FINAL DE R. SOLIDOS, EXPORTACION, NFU, PILETAS, REACTORES, TIERRAS FILTRANTES</v>
      </c>
      <c r="R567">
        <v>1</v>
      </c>
      <c r="S567">
        <v>-1740000</v>
      </c>
      <c r="T567">
        <v>1</v>
      </c>
      <c r="U567" t="str">
        <v>APERTURADO POR EMPRESA</v>
      </c>
      <c r="V567" t="str">
        <v>NFU</v>
      </c>
    </row>
    <row r="568" spans="1:22" x14ac:dyDescent="0.3">
      <c r="A568" vm="1">
        <v>46081</v>
      </c>
      <c r="B568" t="str">
        <v>WORMS-RRHH</v>
      </c>
      <c r="C568" t="str">
        <v>POSSE, FLEIPE</v>
      </c>
      <c r="D568">
        <v>-1740000</v>
      </c>
      <c r="E568" t="str">
        <v>ADMINISTRACION</v>
      </c>
      <c r="F568">
        <v>1</v>
      </c>
      <c r="G568">
        <v>1740000</v>
      </c>
      <c r="H568" t="str">
        <v>#RRHH</v>
      </c>
      <c r="I568" t="str">
        <v>PERSONAL</v>
      </c>
      <c r="J568" t="str">
        <v>OPEX</v>
      </c>
      <c r="K568">
        <v>0</v>
      </c>
      <c r="L568">
        <v>0</v>
      </c>
      <c r="M568">
        <v>0</v>
      </c>
      <c r="N568" t="str">
        <v>CC15</v>
      </c>
      <c r="O568" t="str">
        <v>gastos_rrhh</v>
      </c>
      <c r="P568">
        <v>10</v>
      </c>
      <c r="Q568" t="str">
        <v>BACHAS, CEREAL Y POLVILLO, COMPOST Y FERTILIZANTES, DISPOSICION FINAL DE R. LIQUIDOS, DISPOSICION FINAL DE R. SOLIDOS, EXPORTACION, NFU, PILETAS, REACTORES, TIERRAS FILTRANTES</v>
      </c>
      <c r="R568">
        <v>1</v>
      </c>
      <c r="S568">
        <v>-1740000</v>
      </c>
      <c r="T568">
        <v>1</v>
      </c>
      <c r="U568" t="str">
        <v>APERTURADO POR EMPRESA</v>
      </c>
      <c r="V568" t="str">
        <v>PILETAS</v>
      </c>
    </row>
    <row r="569" spans="1:22" x14ac:dyDescent="0.3">
      <c r="A569" vm="1">
        <v>46081</v>
      </c>
      <c r="B569" t="str">
        <v>WORMS-RRHH</v>
      </c>
      <c r="C569" t="str">
        <v>POSSE, FLEIPE</v>
      </c>
      <c r="D569">
        <v>-1740000</v>
      </c>
      <c r="E569" t="str">
        <v>ADMINISTRACION</v>
      </c>
      <c r="F569">
        <v>1</v>
      </c>
      <c r="G569">
        <v>1740000</v>
      </c>
      <c r="H569" t="str">
        <v>#RRHH</v>
      </c>
      <c r="I569" t="str">
        <v>PERSONAL</v>
      </c>
      <c r="J569" t="str">
        <v>OPEX</v>
      </c>
      <c r="K569">
        <v>0</v>
      </c>
      <c r="L569">
        <v>0</v>
      </c>
      <c r="M569">
        <v>0</v>
      </c>
      <c r="N569" t="str">
        <v>CC15</v>
      </c>
      <c r="O569" t="str">
        <v>gastos_rrhh</v>
      </c>
      <c r="P569">
        <v>10</v>
      </c>
      <c r="Q569" t="str">
        <v>BACHAS, CEREAL Y POLVILLO, COMPOST Y FERTILIZANTES, DISPOSICION FINAL DE R. LIQUIDOS, DISPOSICION FINAL DE R. SOLIDOS, EXPORTACION, NFU, PILETAS, REACTORES, TIERRAS FILTRANTES</v>
      </c>
      <c r="R569">
        <v>1</v>
      </c>
      <c r="S569">
        <v>-1740000</v>
      </c>
      <c r="T569">
        <v>1</v>
      </c>
      <c r="U569" t="str">
        <v>APERTURADO POR EMPRESA</v>
      </c>
      <c r="V569" t="str">
        <v>REACTORES</v>
      </c>
    </row>
    <row r="570" spans="1:22" x14ac:dyDescent="0.3">
      <c r="A570" vm="1">
        <v>46081</v>
      </c>
      <c r="B570" t="str">
        <v>WORMS-RRHH</v>
      </c>
      <c r="C570" t="str">
        <v>POSSE, FLEIPE</v>
      </c>
      <c r="D570">
        <v>-1740000</v>
      </c>
      <c r="E570" t="str">
        <v>ADMINISTRACION</v>
      </c>
      <c r="F570">
        <v>1</v>
      </c>
      <c r="G570">
        <v>1740000</v>
      </c>
      <c r="H570" t="str">
        <v>#RRHH</v>
      </c>
      <c r="I570" t="str">
        <v>PERSONAL</v>
      </c>
      <c r="J570" t="str">
        <v>OPEX</v>
      </c>
      <c r="K570">
        <v>0</v>
      </c>
      <c r="L570">
        <v>0</v>
      </c>
      <c r="M570">
        <v>0</v>
      </c>
      <c r="N570" t="str">
        <v>CC15</v>
      </c>
      <c r="O570" t="str">
        <v>gastos_rrhh</v>
      </c>
      <c r="P570">
        <v>10</v>
      </c>
      <c r="Q570" t="str">
        <v>BACHAS, CEREAL Y POLVILLO, COMPOST Y FERTILIZANTES, DISPOSICION FINAL DE R. LIQUIDOS, DISPOSICION FINAL DE R. SOLIDOS, EXPORTACION, NFU, PILETAS, REACTORES, TIERRAS FILTRANTES</v>
      </c>
      <c r="R570">
        <v>1</v>
      </c>
      <c r="S570">
        <v>-1740000</v>
      </c>
      <c r="T570">
        <v>1</v>
      </c>
      <c r="U570" t="str">
        <v>APERTURADO POR EMPRESA</v>
      </c>
      <c r="V570" t="str">
        <v>TIERRAS FILTRANTES</v>
      </c>
    </row>
    <row r="571" spans="1:22" x14ac:dyDescent="0.3">
      <c r="A571" vm="1">
        <v>46081</v>
      </c>
      <c r="B571" t="str">
        <v>WORMS-RRHH</v>
      </c>
      <c r="C571" t="str">
        <v>MARTINEZ ALEJO NAHUEL</v>
      </c>
      <c r="D571">
        <v>-1675779.1318000001</v>
      </c>
      <c r="E571" t="str">
        <v>REACTOR</v>
      </c>
      <c r="F571">
        <v>1</v>
      </c>
      <c r="G571">
        <v>1675779.1317535895</v>
      </c>
      <c r="H571" t="str">
        <v>#RRHH</v>
      </c>
      <c r="I571" t="str">
        <v>PERSONAL</v>
      </c>
      <c r="J571" t="str">
        <v>OPEX</v>
      </c>
      <c r="K571">
        <v>0</v>
      </c>
      <c r="L571">
        <v>0</v>
      </c>
      <c r="M571">
        <v>0</v>
      </c>
      <c r="N571" t="str">
        <v>CC15</v>
      </c>
      <c r="O571" t="str">
        <v>gastos_rrhh</v>
      </c>
      <c r="P571">
        <v>10</v>
      </c>
      <c r="Q571" t="str">
        <v>BACHAS, CEREAL Y POLVILLO, COMPOST Y FERTILIZANTES, DISPOSICION FINAL DE R. LIQUIDOS, DISPOSICION FINAL DE R. SOLIDOS, EXPORTACION, NFU, PILETAS, REACTORES, TIERRAS FILTRANTES</v>
      </c>
      <c r="R571">
        <v>1</v>
      </c>
      <c r="S571">
        <v>-1675779.1318000001</v>
      </c>
      <c r="T571">
        <v>1</v>
      </c>
      <c r="U571" t="str">
        <v>APERTURADO POR EMPRESA</v>
      </c>
      <c r="V571" t="str">
        <v>BACHAS</v>
      </c>
    </row>
    <row r="572" spans="1:22" x14ac:dyDescent="0.3">
      <c r="A572" vm="1">
        <v>46081</v>
      </c>
      <c r="B572" t="str">
        <v>WORMS-RRHH</v>
      </c>
      <c r="C572" t="str">
        <v>MARTINEZ ALEJO NAHUEL</v>
      </c>
      <c r="D572">
        <v>-1675779.1318000001</v>
      </c>
      <c r="E572" t="str">
        <v>REACTOR</v>
      </c>
      <c r="F572">
        <v>1</v>
      </c>
      <c r="G572">
        <v>1675779.1317535895</v>
      </c>
      <c r="H572" t="str">
        <v>#RRHH</v>
      </c>
      <c r="I572" t="str">
        <v>PERSONAL</v>
      </c>
      <c r="J572" t="str">
        <v>OPEX</v>
      </c>
      <c r="K572">
        <v>0</v>
      </c>
      <c r="L572">
        <v>0</v>
      </c>
      <c r="M572">
        <v>0</v>
      </c>
      <c r="N572" t="str">
        <v>CC15</v>
      </c>
      <c r="O572" t="str">
        <v>gastos_rrhh</v>
      </c>
      <c r="P572">
        <v>10</v>
      </c>
      <c r="Q572" t="str">
        <v>BACHAS, CEREAL Y POLVILLO, COMPOST Y FERTILIZANTES, DISPOSICION FINAL DE R. LIQUIDOS, DISPOSICION FINAL DE R. SOLIDOS, EXPORTACION, NFU, PILETAS, REACTORES, TIERRAS FILTRANTES</v>
      </c>
      <c r="R572">
        <v>1</v>
      </c>
      <c r="S572">
        <v>-1675779.1318000001</v>
      </c>
      <c r="T572">
        <v>1</v>
      </c>
      <c r="U572" t="str">
        <v>APERTURADO POR EMPRESA</v>
      </c>
      <c r="V572" t="str">
        <v>CEREAL Y POLVILLO</v>
      </c>
    </row>
    <row r="573" spans="1:22" x14ac:dyDescent="0.3">
      <c r="A573" vm="1">
        <v>46081</v>
      </c>
      <c r="B573" t="str">
        <v>WORMS-RRHH</v>
      </c>
      <c r="C573" t="str">
        <v>MARTINEZ ALEJO NAHUEL</v>
      </c>
      <c r="D573">
        <v>-1675779.1318000001</v>
      </c>
      <c r="E573" t="str">
        <v>REACTOR</v>
      </c>
      <c r="F573">
        <v>1</v>
      </c>
      <c r="G573">
        <v>1675779.1317535895</v>
      </c>
      <c r="H573" t="str">
        <v>#RRHH</v>
      </c>
      <c r="I573" t="str">
        <v>PERSONAL</v>
      </c>
      <c r="J573" t="str">
        <v>OPEX</v>
      </c>
      <c r="K573">
        <v>0</v>
      </c>
      <c r="L573">
        <v>0</v>
      </c>
      <c r="M573">
        <v>0</v>
      </c>
      <c r="N573" t="str">
        <v>CC15</v>
      </c>
      <c r="O573" t="str">
        <v>gastos_rrhh</v>
      </c>
      <c r="P573">
        <v>10</v>
      </c>
      <c r="Q573" t="str">
        <v>BACHAS, CEREAL Y POLVILLO, COMPOST Y FERTILIZANTES, DISPOSICION FINAL DE R. LIQUIDOS, DISPOSICION FINAL DE R. SOLIDOS, EXPORTACION, NFU, PILETAS, REACTORES, TIERRAS FILTRANTES</v>
      </c>
      <c r="R573">
        <v>1</v>
      </c>
      <c r="S573">
        <v>-1675779.1318000001</v>
      </c>
      <c r="T573">
        <v>1</v>
      </c>
      <c r="U573" t="str">
        <v>APERTURADO POR EMPRESA</v>
      </c>
      <c r="V573" t="str">
        <v>COMPOST Y FERTILIZANTES</v>
      </c>
    </row>
    <row r="574" spans="1:22" x14ac:dyDescent="0.3">
      <c r="A574" vm="1">
        <v>46081</v>
      </c>
      <c r="B574" t="str">
        <v>WORMS-RRHH</v>
      </c>
      <c r="C574" t="str">
        <v>MARTINEZ ALEJO NAHUEL</v>
      </c>
      <c r="D574">
        <v>-1675779.1318000001</v>
      </c>
      <c r="E574" t="str">
        <v>REACTOR</v>
      </c>
      <c r="F574">
        <v>1</v>
      </c>
      <c r="G574">
        <v>1675779.1317535895</v>
      </c>
      <c r="H574" t="str">
        <v>#RRHH</v>
      </c>
      <c r="I574" t="str">
        <v>PERSONAL</v>
      </c>
      <c r="J574" t="str">
        <v>OPEX</v>
      </c>
      <c r="K574">
        <v>0</v>
      </c>
      <c r="L574">
        <v>0</v>
      </c>
      <c r="M574">
        <v>0</v>
      </c>
      <c r="N574" t="str">
        <v>CC15</v>
      </c>
      <c r="O574" t="str">
        <v>gastos_rrhh</v>
      </c>
      <c r="P574">
        <v>10</v>
      </c>
      <c r="Q574" t="str">
        <v>BACHAS, CEREAL Y POLVILLO, COMPOST Y FERTILIZANTES, DISPOSICION FINAL DE R. LIQUIDOS, DISPOSICION FINAL DE R. SOLIDOS, EXPORTACION, NFU, PILETAS, REACTORES, TIERRAS FILTRANTES</v>
      </c>
      <c r="R574">
        <v>1</v>
      </c>
      <c r="S574">
        <v>-1675779.1318000001</v>
      </c>
      <c r="T574">
        <v>1</v>
      </c>
      <c r="U574" t="str">
        <v>APERTURADO POR EMPRESA</v>
      </c>
      <c r="V574" t="str">
        <v>DISPOSICION FINAL DE R. LIQUIDOS</v>
      </c>
    </row>
    <row r="575" spans="1:22" x14ac:dyDescent="0.3">
      <c r="A575" vm="1">
        <v>46081</v>
      </c>
      <c r="B575" t="str">
        <v>WORMS-RRHH</v>
      </c>
      <c r="C575" t="str">
        <v>MARTINEZ ALEJO NAHUEL</v>
      </c>
      <c r="D575">
        <v>-1675779.1318000001</v>
      </c>
      <c r="E575" t="str">
        <v>REACTOR</v>
      </c>
      <c r="F575">
        <v>1</v>
      </c>
      <c r="G575">
        <v>1675779.1317535895</v>
      </c>
      <c r="H575" t="str">
        <v>#RRHH</v>
      </c>
      <c r="I575" t="str">
        <v>PERSONAL</v>
      </c>
      <c r="J575" t="str">
        <v>OPEX</v>
      </c>
      <c r="K575">
        <v>0</v>
      </c>
      <c r="L575">
        <v>0</v>
      </c>
      <c r="M575">
        <v>0</v>
      </c>
      <c r="N575" t="str">
        <v>CC15</v>
      </c>
      <c r="O575" t="str">
        <v>gastos_rrhh</v>
      </c>
      <c r="P575">
        <v>10</v>
      </c>
      <c r="Q575" t="str">
        <v>BACHAS, CEREAL Y POLVILLO, COMPOST Y FERTILIZANTES, DISPOSICION FINAL DE R. LIQUIDOS, DISPOSICION FINAL DE R. SOLIDOS, EXPORTACION, NFU, PILETAS, REACTORES, TIERRAS FILTRANTES</v>
      </c>
      <c r="R575">
        <v>1</v>
      </c>
      <c r="S575">
        <v>-1675779.1318000001</v>
      </c>
      <c r="T575">
        <v>1</v>
      </c>
      <c r="U575" t="str">
        <v>APERTURADO POR EMPRESA</v>
      </c>
      <c r="V575" t="str">
        <v>DISPOSICION FINAL DE R. SOLIDOS</v>
      </c>
    </row>
    <row r="576" spans="1:22" x14ac:dyDescent="0.3">
      <c r="A576" vm="1">
        <v>46081</v>
      </c>
      <c r="B576" t="str">
        <v>WORMS-RRHH</v>
      </c>
      <c r="C576" t="str">
        <v>MARTINEZ ALEJO NAHUEL</v>
      </c>
      <c r="D576">
        <v>-1675779.1318000001</v>
      </c>
      <c r="E576" t="str">
        <v>REACTOR</v>
      </c>
      <c r="F576">
        <v>1</v>
      </c>
      <c r="G576">
        <v>1675779.1317535895</v>
      </c>
      <c r="H576" t="str">
        <v>#RRHH</v>
      </c>
      <c r="I576" t="str">
        <v>PERSONAL</v>
      </c>
      <c r="J576" t="str">
        <v>OPEX</v>
      </c>
      <c r="K576">
        <v>0</v>
      </c>
      <c r="L576">
        <v>0</v>
      </c>
      <c r="M576">
        <v>0</v>
      </c>
      <c r="N576" t="str">
        <v>CC15</v>
      </c>
      <c r="O576" t="str">
        <v>gastos_rrhh</v>
      </c>
      <c r="P576">
        <v>10</v>
      </c>
      <c r="Q576" t="str">
        <v>BACHAS, CEREAL Y POLVILLO, COMPOST Y FERTILIZANTES, DISPOSICION FINAL DE R. LIQUIDOS, DISPOSICION FINAL DE R. SOLIDOS, EXPORTACION, NFU, PILETAS, REACTORES, TIERRAS FILTRANTES</v>
      </c>
      <c r="R576">
        <v>1</v>
      </c>
      <c r="S576">
        <v>-1675779.1318000001</v>
      </c>
      <c r="T576">
        <v>1</v>
      </c>
      <c r="U576" t="str">
        <v>APERTURADO POR EMPRESA</v>
      </c>
      <c r="V576" t="str">
        <v>EXPORTACION</v>
      </c>
    </row>
    <row r="577" spans="1:22" x14ac:dyDescent="0.3">
      <c r="A577" vm="1">
        <v>46081</v>
      </c>
      <c r="B577" t="str">
        <v>WORMS-RRHH</v>
      </c>
      <c r="C577" t="str">
        <v>MARTINEZ ALEJO NAHUEL</v>
      </c>
      <c r="D577">
        <v>-1675779.1318000001</v>
      </c>
      <c r="E577" t="str">
        <v>REACTOR</v>
      </c>
      <c r="F577">
        <v>1</v>
      </c>
      <c r="G577">
        <v>1675779.1317535895</v>
      </c>
      <c r="H577" t="str">
        <v>#RRHH</v>
      </c>
      <c r="I577" t="str">
        <v>PERSONAL</v>
      </c>
      <c r="J577" t="str">
        <v>OPEX</v>
      </c>
      <c r="K577">
        <v>0</v>
      </c>
      <c r="L577">
        <v>0</v>
      </c>
      <c r="M577">
        <v>0</v>
      </c>
      <c r="N577" t="str">
        <v>CC15</v>
      </c>
      <c r="O577" t="str">
        <v>gastos_rrhh</v>
      </c>
      <c r="P577">
        <v>10</v>
      </c>
      <c r="Q577" t="str">
        <v>BACHAS, CEREAL Y POLVILLO, COMPOST Y FERTILIZANTES, DISPOSICION FINAL DE R. LIQUIDOS, DISPOSICION FINAL DE R. SOLIDOS, EXPORTACION, NFU, PILETAS, REACTORES, TIERRAS FILTRANTES</v>
      </c>
      <c r="R577">
        <v>1</v>
      </c>
      <c r="S577">
        <v>-1675779.1318000001</v>
      </c>
      <c r="T577">
        <v>1</v>
      </c>
      <c r="U577" t="str">
        <v>APERTURADO POR EMPRESA</v>
      </c>
      <c r="V577" t="str">
        <v>NFU</v>
      </c>
    </row>
    <row r="578" spans="1:22" x14ac:dyDescent="0.3">
      <c r="A578" vm="1">
        <v>46081</v>
      </c>
      <c r="B578" t="str">
        <v>WORMS-RRHH</v>
      </c>
      <c r="C578" t="str">
        <v>MARTINEZ ALEJO NAHUEL</v>
      </c>
      <c r="D578">
        <v>-1675779.1318000001</v>
      </c>
      <c r="E578" t="str">
        <v>REACTOR</v>
      </c>
      <c r="F578">
        <v>1</v>
      </c>
      <c r="G578">
        <v>1675779.1317535895</v>
      </c>
      <c r="H578" t="str">
        <v>#RRHH</v>
      </c>
      <c r="I578" t="str">
        <v>PERSONAL</v>
      </c>
      <c r="J578" t="str">
        <v>OPEX</v>
      </c>
      <c r="K578">
        <v>0</v>
      </c>
      <c r="L578">
        <v>0</v>
      </c>
      <c r="M578">
        <v>0</v>
      </c>
      <c r="N578" t="str">
        <v>CC15</v>
      </c>
      <c r="O578" t="str">
        <v>gastos_rrhh</v>
      </c>
      <c r="P578">
        <v>10</v>
      </c>
      <c r="Q578" t="str">
        <v>BACHAS, CEREAL Y POLVILLO, COMPOST Y FERTILIZANTES, DISPOSICION FINAL DE R. LIQUIDOS, DISPOSICION FINAL DE R. SOLIDOS, EXPORTACION, NFU, PILETAS, REACTORES, TIERRAS FILTRANTES</v>
      </c>
      <c r="R578">
        <v>1</v>
      </c>
      <c r="S578">
        <v>-1675779.1318000001</v>
      </c>
      <c r="T578">
        <v>1</v>
      </c>
      <c r="U578" t="str">
        <v>APERTURADO POR EMPRESA</v>
      </c>
      <c r="V578" t="str">
        <v>PILETAS</v>
      </c>
    </row>
    <row r="579" spans="1:22" x14ac:dyDescent="0.3">
      <c r="A579" vm="1">
        <v>46081</v>
      </c>
      <c r="B579" t="str">
        <v>WORMS-RRHH</v>
      </c>
      <c r="C579" t="str">
        <v>MARTINEZ ALEJO NAHUEL</v>
      </c>
      <c r="D579">
        <v>-1675779.1318000001</v>
      </c>
      <c r="E579" t="str">
        <v>REACTOR</v>
      </c>
      <c r="F579">
        <v>1</v>
      </c>
      <c r="G579">
        <v>1675779.1317535895</v>
      </c>
      <c r="H579" t="str">
        <v>#RRHH</v>
      </c>
      <c r="I579" t="str">
        <v>PERSONAL</v>
      </c>
      <c r="J579" t="str">
        <v>OPEX</v>
      </c>
      <c r="K579">
        <v>0</v>
      </c>
      <c r="L579">
        <v>0</v>
      </c>
      <c r="M579">
        <v>0</v>
      </c>
      <c r="N579" t="str">
        <v>CC15</v>
      </c>
      <c r="O579" t="str">
        <v>gastos_rrhh</v>
      </c>
      <c r="P579">
        <v>10</v>
      </c>
      <c r="Q579" t="str">
        <v>BACHAS, CEREAL Y POLVILLO, COMPOST Y FERTILIZANTES, DISPOSICION FINAL DE R. LIQUIDOS, DISPOSICION FINAL DE R. SOLIDOS, EXPORTACION, NFU, PILETAS, REACTORES, TIERRAS FILTRANTES</v>
      </c>
      <c r="R579">
        <v>1</v>
      </c>
      <c r="S579">
        <v>-1675779.1318000001</v>
      </c>
      <c r="T579">
        <v>1</v>
      </c>
      <c r="U579" t="str">
        <v>APERTURADO POR EMPRESA</v>
      </c>
      <c r="V579" t="str">
        <v>REACTORES</v>
      </c>
    </row>
    <row r="580" spans="1:22" x14ac:dyDescent="0.3">
      <c r="A580" vm="1">
        <v>46081</v>
      </c>
      <c r="B580" t="str">
        <v>WORMS-RRHH</v>
      </c>
      <c r="C580" t="str">
        <v>MARTINEZ ALEJO NAHUEL</v>
      </c>
      <c r="D580">
        <v>-1675779.1318000001</v>
      </c>
      <c r="E580" t="str">
        <v>REACTOR</v>
      </c>
      <c r="F580">
        <v>1</v>
      </c>
      <c r="G580">
        <v>1675779.1317535895</v>
      </c>
      <c r="H580" t="str">
        <v>#RRHH</v>
      </c>
      <c r="I580" t="str">
        <v>PERSONAL</v>
      </c>
      <c r="J580" t="str">
        <v>OPEX</v>
      </c>
      <c r="K580">
        <v>0</v>
      </c>
      <c r="L580">
        <v>0</v>
      </c>
      <c r="M580">
        <v>0</v>
      </c>
      <c r="N580" t="str">
        <v>CC15</v>
      </c>
      <c r="O580" t="str">
        <v>gastos_rrhh</v>
      </c>
      <c r="P580">
        <v>10</v>
      </c>
      <c r="Q580" t="str">
        <v>BACHAS, CEREAL Y POLVILLO, COMPOST Y FERTILIZANTES, DISPOSICION FINAL DE R. LIQUIDOS, DISPOSICION FINAL DE R. SOLIDOS, EXPORTACION, NFU, PILETAS, REACTORES, TIERRAS FILTRANTES</v>
      </c>
      <c r="R580">
        <v>1</v>
      </c>
      <c r="S580">
        <v>-1675779.1318000001</v>
      </c>
      <c r="T580">
        <v>1</v>
      </c>
      <c r="U580" t="str">
        <v>APERTURADO POR EMPRESA</v>
      </c>
      <c r="V580" t="str">
        <v>TIERRAS FILTRANTES</v>
      </c>
    </row>
    <row r="581" spans="1:22" x14ac:dyDescent="0.3">
      <c r="A581" vm="1">
        <v>46081</v>
      </c>
      <c r="B581" t="str">
        <v>WORMS-RRHH</v>
      </c>
      <c r="C581" t="str">
        <v>GONZALEZ ESTEBAN JOEL</v>
      </c>
      <c r="D581">
        <v>-1655736.9072</v>
      </c>
      <c r="E581" t="str">
        <v>DISPOSICION FINAL DE R. LIQUIDOS</v>
      </c>
      <c r="F581">
        <v>1</v>
      </c>
      <c r="G581">
        <v>1655736.9072335898</v>
      </c>
      <c r="H581" t="str">
        <v>#RRHH</v>
      </c>
      <c r="I581" t="str">
        <v>PERSONAL</v>
      </c>
      <c r="J581" t="str">
        <v>OPEX</v>
      </c>
      <c r="K581">
        <v>0</v>
      </c>
      <c r="L581">
        <v>0</v>
      </c>
      <c r="M581">
        <v>0</v>
      </c>
      <c r="N581" t="str">
        <v>CC25</v>
      </c>
      <c r="O581" t="str">
        <v>gastos_rrhh</v>
      </c>
      <c r="P581">
        <v>2</v>
      </c>
      <c r="Q581" t="str">
        <v>DISPOSICION FINAL DE R. LIQUIDOS, EXPORTACION</v>
      </c>
      <c r="R581">
        <v>1</v>
      </c>
      <c r="S581">
        <v>-1655736.9072</v>
      </c>
      <c r="T581">
        <v>1</v>
      </c>
      <c r="U581" t="str">
        <v>APERTURADO POR EMPRESA</v>
      </c>
      <c r="V581" t="str">
        <v>DISPOSICION FINAL DE R. LIQUIDOS</v>
      </c>
    </row>
    <row r="582" spans="1:22" x14ac:dyDescent="0.3">
      <c r="A582" vm="1">
        <v>46081</v>
      </c>
      <c r="B582" t="str">
        <v>WORMS-RRHH</v>
      </c>
      <c r="C582" t="str">
        <v>GONZALEZ ESTEBAN JOEL</v>
      </c>
      <c r="D582">
        <v>-1655736.9072</v>
      </c>
      <c r="E582" t="str">
        <v>DISPOSICION FINAL DE R. LIQUIDOS</v>
      </c>
      <c r="F582">
        <v>1</v>
      </c>
      <c r="G582">
        <v>1655736.9072335898</v>
      </c>
      <c r="H582" t="str">
        <v>#RRHH</v>
      </c>
      <c r="I582" t="str">
        <v>PERSONAL</v>
      </c>
      <c r="J582" t="str">
        <v>OPEX</v>
      </c>
      <c r="K582">
        <v>0</v>
      </c>
      <c r="L582">
        <v>0</v>
      </c>
      <c r="M582">
        <v>0</v>
      </c>
      <c r="N582" t="str">
        <v>CC25</v>
      </c>
      <c r="O582" t="str">
        <v>gastos_rrhh</v>
      </c>
      <c r="P582">
        <v>2</v>
      </c>
      <c r="Q582" t="str">
        <v>DISPOSICION FINAL DE R. LIQUIDOS, EXPORTACION</v>
      </c>
      <c r="R582">
        <v>1</v>
      </c>
      <c r="S582">
        <v>-1655736.9072</v>
      </c>
      <c r="T582">
        <v>1</v>
      </c>
      <c r="U582" t="str">
        <v>APERTURADO POR EMPRESA</v>
      </c>
      <c r="V582" t="str">
        <v>EXPORTACION</v>
      </c>
    </row>
    <row r="583" spans="1:22" x14ac:dyDescent="0.3">
      <c r="A583" vm="1">
        <v>46081</v>
      </c>
      <c r="B583" t="str">
        <v>WORMS-RRHH</v>
      </c>
      <c r="C583" t="str">
        <v>POLLACCHI GERMAN CLAUDIO</v>
      </c>
      <c r="D583">
        <v>-1620872.1973999999</v>
      </c>
      <c r="E583" t="str">
        <v>VIGILANCIA</v>
      </c>
      <c r="F583">
        <v>1</v>
      </c>
      <c r="G583">
        <v>1620872.1973935897</v>
      </c>
      <c r="H583" t="str">
        <v>#RRHH</v>
      </c>
      <c r="I583" t="str">
        <v>PERSONAL</v>
      </c>
      <c r="J583" t="str">
        <v>OPEX</v>
      </c>
      <c r="K583">
        <v>0</v>
      </c>
      <c r="L583">
        <v>0</v>
      </c>
      <c r="M583">
        <v>0</v>
      </c>
      <c r="N583" t="str">
        <v>CC29</v>
      </c>
      <c r="O583" t="str">
        <v>gastos_rrhh</v>
      </c>
      <c r="P583">
        <v>10</v>
      </c>
      <c r="Q583" t="str">
        <v>BACHAS, CEREAL Y POLVILLO, COMPOST Y FERTILIZANTES, DISPOSICION FINAL DE R. LIQUIDOS, DISPOSICION FINAL DE R. SOLIDOS, EXPORTACION, NFU, PILETAS, REACTORES, TIERRAS FILTRANTES</v>
      </c>
      <c r="R583">
        <v>1</v>
      </c>
      <c r="S583">
        <v>-1620872.1973999999</v>
      </c>
      <c r="T583">
        <v>1</v>
      </c>
      <c r="U583" t="str">
        <v>APERTURADO POR EMPRESA</v>
      </c>
      <c r="V583" t="str">
        <v>BACHAS</v>
      </c>
    </row>
    <row r="584" spans="1:22" x14ac:dyDescent="0.3">
      <c r="A584" vm="1">
        <v>46081</v>
      </c>
      <c r="B584" t="str">
        <v>WORMS-RRHH</v>
      </c>
      <c r="C584" t="str">
        <v>POLLACCHI GERMAN CLAUDIO</v>
      </c>
      <c r="D584">
        <v>-1620872.1973999999</v>
      </c>
      <c r="E584" t="str">
        <v>VIGILANCIA</v>
      </c>
      <c r="F584">
        <v>1</v>
      </c>
      <c r="G584">
        <v>1620872.1973935897</v>
      </c>
      <c r="H584" t="str">
        <v>#RRHH</v>
      </c>
      <c r="I584" t="str">
        <v>PERSONAL</v>
      </c>
      <c r="J584" t="str">
        <v>OPEX</v>
      </c>
      <c r="K584">
        <v>0</v>
      </c>
      <c r="L584">
        <v>0</v>
      </c>
      <c r="M584">
        <v>0</v>
      </c>
      <c r="N584" t="str">
        <v>CC29</v>
      </c>
      <c r="O584" t="str">
        <v>gastos_rrhh</v>
      </c>
      <c r="P584">
        <v>10</v>
      </c>
      <c r="Q584" t="str">
        <v>BACHAS, CEREAL Y POLVILLO, COMPOST Y FERTILIZANTES, DISPOSICION FINAL DE R. LIQUIDOS, DISPOSICION FINAL DE R. SOLIDOS, EXPORTACION, NFU, PILETAS, REACTORES, TIERRAS FILTRANTES</v>
      </c>
      <c r="R584">
        <v>1</v>
      </c>
      <c r="S584">
        <v>-1620872.1973999999</v>
      </c>
      <c r="T584">
        <v>1</v>
      </c>
      <c r="U584" t="str">
        <v>APERTURADO POR EMPRESA</v>
      </c>
      <c r="V584" t="str">
        <v>CEREAL Y POLVILLO</v>
      </c>
    </row>
    <row r="585" spans="1:22" x14ac:dyDescent="0.3">
      <c r="A585" vm="1">
        <v>46081</v>
      </c>
      <c r="B585" t="str">
        <v>WORMS-RRHH</v>
      </c>
      <c r="C585" t="str">
        <v>POLLACCHI GERMAN CLAUDIO</v>
      </c>
      <c r="D585">
        <v>-1620872.1973999999</v>
      </c>
      <c r="E585" t="str">
        <v>VIGILANCIA</v>
      </c>
      <c r="F585">
        <v>1</v>
      </c>
      <c r="G585">
        <v>1620872.1973935897</v>
      </c>
      <c r="H585" t="str">
        <v>#RRHH</v>
      </c>
      <c r="I585" t="str">
        <v>PERSONAL</v>
      </c>
      <c r="J585" t="str">
        <v>OPEX</v>
      </c>
      <c r="K585">
        <v>0</v>
      </c>
      <c r="L585">
        <v>0</v>
      </c>
      <c r="M585">
        <v>0</v>
      </c>
      <c r="N585" t="str">
        <v>CC29</v>
      </c>
      <c r="O585" t="str">
        <v>gastos_rrhh</v>
      </c>
      <c r="P585">
        <v>10</v>
      </c>
      <c r="Q585" t="str">
        <v>BACHAS, CEREAL Y POLVILLO, COMPOST Y FERTILIZANTES, DISPOSICION FINAL DE R. LIQUIDOS, DISPOSICION FINAL DE R. SOLIDOS, EXPORTACION, NFU, PILETAS, REACTORES, TIERRAS FILTRANTES</v>
      </c>
      <c r="R585">
        <v>1</v>
      </c>
      <c r="S585">
        <v>-1620872.1973999999</v>
      </c>
      <c r="T585">
        <v>1</v>
      </c>
      <c r="U585" t="str">
        <v>APERTURADO POR EMPRESA</v>
      </c>
      <c r="V585" t="str">
        <v>COMPOST Y FERTILIZANTES</v>
      </c>
    </row>
    <row r="586" spans="1:22" x14ac:dyDescent="0.3">
      <c r="A586" vm="1">
        <v>46081</v>
      </c>
      <c r="B586" t="str">
        <v>WORMS-RRHH</v>
      </c>
      <c r="C586" t="str">
        <v>POLLACCHI GERMAN CLAUDIO</v>
      </c>
      <c r="D586">
        <v>-1620872.1973999999</v>
      </c>
      <c r="E586" t="str">
        <v>VIGILANCIA</v>
      </c>
      <c r="F586">
        <v>1</v>
      </c>
      <c r="G586">
        <v>1620872.1973935897</v>
      </c>
      <c r="H586" t="str">
        <v>#RRHH</v>
      </c>
      <c r="I586" t="str">
        <v>PERSONAL</v>
      </c>
      <c r="J586" t="str">
        <v>OPEX</v>
      </c>
      <c r="K586">
        <v>0</v>
      </c>
      <c r="L586">
        <v>0</v>
      </c>
      <c r="M586">
        <v>0</v>
      </c>
      <c r="N586" t="str">
        <v>CC29</v>
      </c>
      <c r="O586" t="str">
        <v>gastos_rrhh</v>
      </c>
      <c r="P586">
        <v>10</v>
      </c>
      <c r="Q586" t="str">
        <v>BACHAS, CEREAL Y POLVILLO, COMPOST Y FERTILIZANTES, DISPOSICION FINAL DE R. LIQUIDOS, DISPOSICION FINAL DE R. SOLIDOS, EXPORTACION, NFU, PILETAS, REACTORES, TIERRAS FILTRANTES</v>
      </c>
      <c r="R586">
        <v>1</v>
      </c>
      <c r="S586">
        <v>-1620872.1973999999</v>
      </c>
      <c r="T586">
        <v>1</v>
      </c>
      <c r="U586" t="str">
        <v>APERTURADO POR EMPRESA</v>
      </c>
      <c r="V586" t="str">
        <v>DISPOSICION FINAL DE R. LIQUIDOS</v>
      </c>
    </row>
    <row r="587" spans="1:22" x14ac:dyDescent="0.3">
      <c r="A587" vm="1">
        <v>46081</v>
      </c>
      <c r="B587" t="str">
        <v>WORMS-RRHH</v>
      </c>
      <c r="C587" t="str">
        <v>POLLACCHI GERMAN CLAUDIO</v>
      </c>
      <c r="D587">
        <v>-1620872.1973999999</v>
      </c>
      <c r="E587" t="str">
        <v>VIGILANCIA</v>
      </c>
      <c r="F587">
        <v>1</v>
      </c>
      <c r="G587">
        <v>1620872.1973935897</v>
      </c>
      <c r="H587" t="str">
        <v>#RRHH</v>
      </c>
      <c r="I587" t="str">
        <v>PERSONAL</v>
      </c>
      <c r="J587" t="str">
        <v>OPEX</v>
      </c>
      <c r="K587">
        <v>0</v>
      </c>
      <c r="L587">
        <v>0</v>
      </c>
      <c r="M587">
        <v>0</v>
      </c>
      <c r="N587" t="str">
        <v>CC29</v>
      </c>
      <c r="O587" t="str">
        <v>gastos_rrhh</v>
      </c>
      <c r="P587">
        <v>10</v>
      </c>
      <c r="Q587" t="str">
        <v>BACHAS, CEREAL Y POLVILLO, COMPOST Y FERTILIZANTES, DISPOSICION FINAL DE R. LIQUIDOS, DISPOSICION FINAL DE R. SOLIDOS, EXPORTACION, NFU, PILETAS, REACTORES, TIERRAS FILTRANTES</v>
      </c>
      <c r="R587">
        <v>1</v>
      </c>
      <c r="S587">
        <v>-1620872.1973999999</v>
      </c>
      <c r="T587">
        <v>1</v>
      </c>
      <c r="U587" t="str">
        <v>APERTURADO POR EMPRESA</v>
      </c>
      <c r="V587" t="str">
        <v>DISPOSICION FINAL DE R. SOLIDOS</v>
      </c>
    </row>
    <row r="588" spans="1:22" x14ac:dyDescent="0.3">
      <c r="A588" vm="1">
        <v>46081</v>
      </c>
      <c r="B588" t="str">
        <v>WORMS-RRHH</v>
      </c>
      <c r="C588" t="str">
        <v>POLLACCHI GERMAN CLAUDIO</v>
      </c>
      <c r="D588">
        <v>-1620872.1973999999</v>
      </c>
      <c r="E588" t="str">
        <v>VIGILANCIA</v>
      </c>
      <c r="F588">
        <v>1</v>
      </c>
      <c r="G588">
        <v>1620872.1973935897</v>
      </c>
      <c r="H588" t="str">
        <v>#RRHH</v>
      </c>
      <c r="I588" t="str">
        <v>PERSONAL</v>
      </c>
      <c r="J588" t="str">
        <v>OPEX</v>
      </c>
      <c r="K588">
        <v>0</v>
      </c>
      <c r="L588">
        <v>0</v>
      </c>
      <c r="M588">
        <v>0</v>
      </c>
      <c r="N588" t="str">
        <v>CC29</v>
      </c>
      <c r="O588" t="str">
        <v>gastos_rrhh</v>
      </c>
      <c r="P588">
        <v>10</v>
      </c>
      <c r="Q588" t="str">
        <v>BACHAS, CEREAL Y POLVILLO, COMPOST Y FERTILIZANTES, DISPOSICION FINAL DE R. LIQUIDOS, DISPOSICION FINAL DE R. SOLIDOS, EXPORTACION, NFU, PILETAS, REACTORES, TIERRAS FILTRANTES</v>
      </c>
      <c r="R588">
        <v>1</v>
      </c>
      <c r="S588">
        <v>-1620872.1973999999</v>
      </c>
      <c r="T588">
        <v>1</v>
      </c>
      <c r="U588" t="str">
        <v>APERTURADO POR EMPRESA</v>
      </c>
      <c r="V588" t="str">
        <v>EXPORTACION</v>
      </c>
    </row>
    <row r="589" spans="1:22" x14ac:dyDescent="0.3">
      <c r="A589" vm="1">
        <v>46081</v>
      </c>
      <c r="B589" t="str">
        <v>WORMS-RRHH</v>
      </c>
      <c r="C589" t="str">
        <v>POLLACCHI GERMAN CLAUDIO</v>
      </c>
      <c r="D589">
        <v>-1620872.1973999999</v>
      </c>
      <c r="E589" t="str">
        <v>VIGILANCIA</v>
      </c>
      <c r="F589">
        <v>1</v>
      </c>
      <c r="G589">
        <v>1620872.1973935897</v>
      </c>
      <c r="H589" t="str">
        <v>#RRHH</v>
      </c>
      <c r="I589" t="str">
        <v>PERSONAL</v>
      </c>
      <c r="J589" t="str">
        <v>OPEX</v>
      </c>
      <c r="K589">
        <v>0</v>
      </c>
      <c r="L589">
        <v>0</v>
      </c>
      <c r="M589">
        <v>0</v>
      </c>
      <c r="N589" t="str">
        <v>CC29</v>
      </c>
      <c r="O589" t="str">
        <v>gastos_rrhh</v>
      </c>
      <c r="P589">
        <v>10</v>
      </c>
      <c r="Q589" t="str">
        <v>BACHAS, CEREAL Y POLVILLO, COMPOST Y FERTILIZANTES, DISPOSICION FINAL DE R. LIQUIDOS, DISPOSICION FINAL DE R. SOLIDOS, EXPORTACION, NFU, PILETAS, REACTORES, TIERRAS FILTRANTES</v>
      </c>
      <c r="R589">
        <v>1</v>
      </c>
      <c r="S589">
        <v>-1620872.1973999999</v>
      </c>
      <c r="T589">
        <v>1</v>
      </c>
      <c r="U589" t="str">
        <v>APERTURADO POR EMPRESA</v>
      </c>
      <c r="V589" t="str">
        <v>NFU</v>
      </c>
    </row>
    <row r="590" spans="1:22" x14ac:dyDescent="0.3">
      <c r="A590" vm="1">
        <v>46081</v>
      </c>
      <c r="B590" t="str">
        <v>WORMS-RRHH</v>
      </c>
      <c r="C590" t="str">
        <v>POLLACCHI GERMAN CLAUDIO</v>
      </c>
      <c r="D590">
        <v>-1620872.1973999999</v>
      </c>
      <c r="E590" t="str">
        <v>VIGILANCIA</v>
      </c>
      <c r="F590">
        <v>1</v>
      </c>
      <c r="G590">
        <v>1620872.1973935897</v>
      </c>
      <c r="H590" t="str">
        <v>#RRHH</v>
      </c>
      <c r="I590" t="str">
        <v>PERSONAL</v>
      </c>
      <c r="J590" t="str">
        <v>OPEX</v>
      </c>
      <c r="K590">
        <v>0</v>
      </c>
      <c r="L590">
        <v>0</v>
      </c>
      <c r="M590">
        <v>0</v>
      </c>
      <c r="N590" t="str">
        <v>CC29</v>
      </c>
      <c r="O590" t="str">
        <v>gastos_rrhh</v>
      </c>
      <c r="P590">
        <v>10</v>
      </c>
      <c r="Q590" t="str">
        <v>BACHAS, CEREAL Y POLVILLO, COMPOST Y FERTILIZANTES, DISPOSICION FINAL DE R. LIQUIDOS, DISPOSICION FINAL DE R. SOLIDOS, EXPORTACION, NFU, PILETAS, REACTORES, TIERRAS FILTRANTES</v>
      </c>
      <c r="R590">
        <v>1</v>
      </c>
      <c r="S590">
        <v>-1620872.1973999999</v>
      </c>
      <c r="T590">
        <v>1</v>
      </c>
      <c r="U590" t="str">
        <v>APERTURADO POR EMPRESA</v>
      </c>
      <c r="V590" t="str">
        <v>PILETAS</v>
      </c>
    </row>
    <row r="591" spans="1:22" x14ac:dyDescent="0.3">
      <c r="A591" vm="1">
        <v>46081</v>
      </c>
      <c r="B591" t="str">
        <v>WORMS-RRHH</v>
      </c>
      <c r="C591" t="str">
        <v>POLLACCHI GERMAN CLAUDIO</v>
      </c>
      <c r="D591">
        <v>-1620872.1973999999</v>
      </c>
      <c r="E591" t="str">
        <v>VIGILANCIA</v>
      </c>
      <c r="F591">
        <v>1</v>
      </c>
      <c r="G591">
        <v>1620872.1973935897</v>
      </c>
      <c r="H591" t="str">
        <v>#RRHH</v>
      </c>
      <c r="I591" t="str">
        <v>PERSONAL</v>
      </c>
      <c r="J591" t="str">
        <v>OPEX</v>
      </c>
      <c r="K591">
        <v>0</v>
      </c>
      <c r="L591">
        <v>0</v>
      </c>
      <c r="M591">
        <v>0</v>
      </c>
      <c r="N591" t="str">
        <v>CC29</v>
      </c>
      <c r="O591" t="str">
        <v>gastos_rrhh</v>
      </c>
      <c r="P591">
        <v>10</v>
      </c>
      <c r="Q591" t="str">
        <v>BACHAS, CEREAL Y POLVILLO, COMPOST Y FERTILIZANTES, DISPOSICION FINAL DE R. LIQUIDOS, DISPOSICION FINAL DE R. SOLIDOS, EXPORTACION, NFU, PILETAS, REACTORES, TIERRAS FILTRANTES</v>
      </c>
      <c r="R591">
        <v>1</v>
      </c>
      <c r="S591">
        <v>-1620872.1973999999</v>
      </c>
      <c r="T591">
        <v>1</v>
      </c>
      <c r="U591" t="str">
        <v>APERTURADO POR EMPRESA</v>
      </c>
      <c r="V591" t="str">
        <v>REACTORES</v>
      </c>
    </row>
    <row r="592" spans="1:22" x14ac:dyDescent="0.3">
      <c r="A592" vm="1">
        <v>46081</v>
      </c>
      <c r="B592" t="str">
        <v>WORMS-RRHH</v>
      </c>
      <c r="C592" t="str">
        <v>POLLACCHI GERMAN CLAUDIO</v>
      </c>
      <c r="D592">
        <v>-1620872.1973999999</v>
      </c>
      <c r="E592" t="str">
        <v>VIGILANCIA</v>
      </c>
      <c r="F592">
        <v>1</v>
      </c>
      <c r="G592">
        <v>1620872.1973935897</v>
      </c>
      <c r="H592" t="str">
        <v>#RRHH</v>
      </c>
      <c r="I592" t="str">
        <v>PERSONAL</v>
      </c>
      <c r="J592" t="str">
        <v>OPEX</v>
      </c>
      <c r="K592">
        <v>0</v>
      </c>
      <c r="L592">
        <v>0</v>
      </c>
      <c r="M592">
        <v>0</v>
      </c>
      <c r="N592" t="str">
        <v>CC29</v>
      </c>
      <c r="O592" t="str">
        <v>gastos_rrhh</v>
      </c>
      <c r="P592">
        <v>10</v>
      </c>
      <c r="Q592" t="str">
        <v>BACHAS, CEREAL Y POLVILLO, COMPOST Y FERTILIZANTES, DISPOSICION FINAL DE R. LIQUIDOS, DISPOSICION FINAL DE R. SOLIDOS, EXPORTACION, NFU, PILETAS, REACTORES, TIERRAS FILTRANTES</v>
      </c>
      <c r="R592">
        <v>1</v>
      </c>
      <c r="S592">
        <v>-1620872.1973999999</v>
      </c>
      <c r="T592">
        <v>1</v>
      </c>
      <c r="U592" t="str">
        <v>APERTURADO POR EMPRESA</v>
      </c>
      <c r="V592" t="str">
        <v>TIERRAS FILTRANTES</v>
      </c>
    </row>
    <row r="593" spans="1:22" x14ac:dyDescent="0.3">
      <c r="A593" vm="1">
        <v>46081</v>
      </c>
      <c r="B593" t="str">
        <v>WORMS-RRHH</v>
      </c>
      <c r="C593" t="str">
        <v>MUÑOZ LEANDRO GABRIEL</v>
      </c>
      <c r="D593">
        <v>-1611805.6235</v>
      </c>
      <c r="E593" t="str">
        <v>DISPOSICION FINAL DE R. LIQUIDOS</v>
      </c>
      <c r="F593">
        <v>1</v>
      </c>
      <c r="G593">
        <v>1611805.6235335898</v>
      </c>
      <c r="H593" t="str">
        <v>#RRHH</v>
      </c>
      <c r="I593" t="str">
        <v>PERSONAL</v>
      </c>
      <c r="J593" t="str">
        <v>OPEX</v>
      </c>
      <c r="K593">
        <v>0</v>
      </c>
      <c r="L593">
        <v>0</v>
      </c>
      <c r="M593">
        <v>0</v>
      </c>
      <c r="N593" t="str">
        <v>CC25</v>
      </c>
      <c r="O593" t="str">
        <v>gastos_rrhh</v>
      </c>
      <c r="P593">
        <v>2</v>
      </c>
      <c r="Q593" t="str">
        <v>DISPOSICION FINAL DE R. LIQUIDOS, EXPORTACION</v>
      </c>
      <c r="R593">
        <v>1</v>
      </c>
      <c r="S593">
        <v>-1611805.6235</v>
      </c>
      <c r="T593">
        <v>1</v>
      </c>
      <c r="U593" t="str">
        <v>APERTURADO POR EMPRESA</v>
      </c>
      <c r="V593" t="str">
        <v>DISPOSICION FINAL DE R. LIQUIDOS</v>
      </c>
    </row>
    <row r="594" spans="1:22" x14ac:dyDescent="0.3">
      <c r="A594" vm="1">
        <v>46081</v>
      </c>
      <c r="B594" t="str">
        <v>WORMS-RRHH</v>
      </c>
      <c r="C594" t="str">
        <v>MUÑOZ LEANDRO GABRIEL</v>
      </c>
      <c r="D594">
        <v>-1611805.6235</v>
      </c>
      <c r="E594" t="str">
        <v>DISPOSICION FINAL DE R. LIQUIDOS</v>
      </c>
      <c r="F594">
        <v>1</v>
      </c>
      <c r="G594">
        <v>1611805.6235335898</v>
      </c>
      <c r="H594" t="str">
        <v>#RRHH</v>
      </c>
      <c r="I594" t="str">
        <v>PERSONAL</v>
      </c>
      <c r="J594" t="str">
        <v>OPEX</v>
      </c>
      <c r="K594">
        <v>0</v>
      </c>
      <c r="L594">
        <v>0</v>
      </c>
      <c r="M594">
        <v>0</v>
      </c>
      <c r="N594" t="str">
        <v>CC25</v>
      </c>
      <c r="O594" t="str">
        <v>gastos_rrhh</v>
      </c>
      <c r="P594">
        <v>2</v>
      </c>
      <c r="Q594" t="str">
        <v>DISPOSICION FINAL DE R. LIQUIDOS, EXPORTACION</v>
      </c>
      <c r="R594">
        <v>1</v>
      </c>
      <c r="S594">
        <v>-1611805.6235</v>
      </c>
      <c r="T594">
        <v>1</v>
      </c>
      <c r="U594" t="str">
        <v>APERTURADO POR EMPRESA</v>
      </c>
      <c r="V594" t="str">
        <v>EXPORTACION</v>
      </c>
    </row>
    <row r="595" spans="1:22" x14ac:dyDescent="0.3">
      <c r="A595" vm="1">
        <v>46081</v>
      </c>
      <c r="B595" t="str">
        <v>WORMS-RRHH</v>
      </c>
      <c r="C595" t="str">
        <v xml:space="preserve">VIZCARRA MATIAS LEONEL </v>
      </c>
      <c r="D595">
        <v>-1608950.2172000001</v>
      </c>
      <c r="E595" t="str">
        <v>MANTENIMIENTO</v>
      </c>
      <c r="F595">
        <v>1</v>
      </c>
      <c r="G595">
        <v>1608950.2171735901</v>
      </c>
      <c r="H595" t="str">
        <v>#RRHH</v>
      </c>
      <c r="I595" t="str">
        <v>PERSONAL</v>
      </c>
      <c r="J595" t="str">
        <v>OPEX</v>
      </c>
      <c r="K595">
        <v>0</v>
      </c>
      <c r="L595">
        <v>0</v>
      </c>
      <c r="M595">
        <v>0</v>
      </c>
      <c r="N595" t="str">
        <v>CC19</v>
      </c>
      <c r="O595" t="str">
        <v>gastos_rrhh</v>
      </c>
      <c r="P595">
        <v>6</v>
      </c>
      <c r="Q595" t="str">
        <v>BACHAS, DISPOSICION FINAL DE R. LIQUIDOS, EXPORTACION, NFU, PILETAS, REACTORES</v>
      </c>
      <c r="R595">
        <v>1</v>
      </c>
      <c r="S595">
        <v>-1608950.2172000001</v>
      </c>
      <c r="T595">
        <v>1</v>
      </c>
      <c r="U595" t="str">
        <v>APERTURADO POR EMPRESA</v>
      </c>
      <c r="V595" t="str">
        <v>BACHAS</v>
      </c>
    </row>
    <row r="596" spans="1:22" x14ac:dyDescent="0.3">
      <c r="A596" vm="1">
        <v>46081</v>
      </c>
      <c r="B596" t="str">
        <v>WORMS-RRHH</v>
      </c>
      <c r="C596" t="str">
        <v xml:space="preserve">VIZCARRA MATIAS LEONEL </v>
      </c>
      <c r="D596">
        <v>-1608950.2172000001</v>
      </c>
      <c r="E596" t="str">
        <v>MANTENIMIENTO</v>
      </c>
      <c r="F596">
        <v>1</v>
      </c>
      <c r="G596">
        <v>1608950.2171735901</v>
      </c>
      <c r="H596" t="str">
        <v>#RRHH</v>
      </c>
      <c r="I596" t="str">
        <v>PERSONAL</v>
      </c>
      <c r="J596" t="str">
        <v>OPEX</v>
      </c>
      <c r="K596">
        <v>0</v>
      </c>
      <c r="L596">
        <v>0</v>
      </c>
      <c r="M596">
        <v>0</v>
      </c>
      <c r="N596" t="str">
        <v>CC19</v>
      </c>
      <c r="O596" t="str">
        <v>gastos_rrhh</v>
      </c>
      <c r="P596">
        <v>6</v>
      </c>
      <c r="Q596" t="str">
        <v>BACHAS, DISPOSICION FINAL DE R. LIQUIDOS, EXPORTACION, NFU, PILETAS, REACTORES</v>
      </c>
      <c r="R596">
        <v>1</v>
      </c>
      <c r="S596">
        <v>-1608950.2172000001</v>
      </c>
      <c r="T596">
        <v>1</v>
      </c>
      <c r="U596" t="str">
        <v>APERTURADO POR EMPRESA</v>
      </c>
      <c r="V596" t="str">
        <v>DISPOSICION FINAL DE R. LIQUIDOS</v>
      </c>
    </row>
    <row r="597" spans="1:22" x14ac:dyDescent="0.3">
      <c r="A597" vm="1">
        <v>46081</v>
      </c>
      <c r="B597" t="str">
        <v>WORMS-RRHH</v>
      </c>
      <c r="C597" t="str">
        <v xml:space="preserve">VIZCARRA MATIAS LEONEL </v>
      </c>
      <c r="D597">
        <v>-1608950.2172000001</v>
      </c>
      <c r="E597" t="str">
        <v>MANTENIMIENTO</v>
      </c>
      <c r="F597">
        <v>1</v>
      </c>
      <c r="G597">
        <v>1608950.2171735901</v>
      </c>
      <c r="H597" t="str">
        <v>#RRHH</v>
      </c>
      <c r="I597" t="str">
        <v>PERSONAL</v>
      </c>
      <c r="J597" t="str">
        <v>OPEX</v>
      </c>
      <c r="K597">
        <v>0</v>
      </c>
      <c r="L597">
        <v>0</v>
      </c>
      <c r="M597">
        <v>0</v>
      </c>
      <c r="N597" t="str">
        <v>CC19</v>
      </c>
      <c r="O597" t="str">
        <v>gastos_rrhh</v>
      </c>
      <c r="P597">
        <v>6</v>
      </c>
      <c r="Q597" t="str">
        <v>BACHAS, DISPOSICION FINAL DE R. LIQUIDOS, EXPORTACION, NFU, PILETAS, REACTORES</v>
      </c>
      <c r="R597">
        <v>1</v>
      </c>
      <c r="S597">
        <v>-1608950.2172000001</v>
      </c>
      <c r="T597">
        <v>1</v>
      </c>
      <c r="U597" t="str">
        <v>APERTURADO POR EMPRESA</v>
      </c>
      <c r="V597" t="str">
        <v>EXPORTACION</v>
      </c>
    </row>
    <row r="598" spans="1:22" x14ac:dyDescent="0.3">
      <c r="A598" vm="1">
        <v>46081</v>
      </c>
      <c r="B598" t="str">
        <v>WORMS-RRHH</v>
      </c>
      <c r="C598" t="str">
        <v xml:space="preserve">VIZCARRA MATIAS LEONEL </v>
      </c>
      <c r="D598">
        <v>-1608950.2172000001</v>
      </c>
      <c r="E598" t="str">
        <v>MANTENIMIENTO</v>
      </c>
      <c r="F598">
        <v>1</v>
      </c>
      <c r="G598">
        <v>1608950.2171735901</v>
      </c>
      <c r="H598" t="str">
        <v>#RRHH</v>
      </c>
      <c r="I598" t="str">
        <v>PERSONAL</v>
      </c>
      <c r="J598" t="str">
        <v>OPEX</v>
      </c>
      <c r="K598">
        <v>0</v>
      </c>
      <c r="L598">
        <v>0</v>
      </c>
      <c r="M598">
        <v>0</v>
      </c>
      <c r="N598" t="str">
        <v>CC19</v>
      </c>
      <c r="O598" t="str">
        <v>gastos_rrhh</v>
      </c>
      <c r="P598">
        <v>6</v>
      </c>
      <c r="Q598" t="str">
        <v>BACHAS, DISPOSICION FINAL DE R. LIQUIDOS, EXPORTACION, NFU, PILETAS, REACTORES</v>
      </c>
      <c r="R598">
        <v>1</v>
      </c>
      <c r="S598">
        <v>-1608950.2172000001</v>
      </c>
      <c r="T598">
        <v>1</v>
      </c>
      <c r="U598" t="str">
        <v>APERTURADO POR EMPRESA</v>
      </c>
      <c r="V598" t="str">
        <v>NFU</v>
      </c>
    </row>
    <row r="599" spans="1:22" x14ac:dyDescent="0.3">
      <c r="A599" vm="1">
        <v>46081</v>
      </c>
      <c r="B599" t="str">
        <v>WORMS-RRHH</v>
      </c>
      <c r="C599" t="str">
        <v xml:space="preserve">VIZCARRA MATIAS LEONEL </v>
      </c>
      <c r="D599">
        <v>-1608950.2172000001</v>
      </c>
      <c r="E599" t="str">
        <v>MANTENIMIENTO</v>
      </c>
      <c r="F599">
        <v>1</v>
      </c>
      <c r="G599">
        <v>1608950.2171735901</v>
      </c>
      <c r="H599" t="str">
        <v>#RRHH</v>
      </c>
      <c r="I599" t="str">
        <v>PERSONAL</v>
      </c>
      <c r="J599" t="str">
        <v>OPEX</v>
      </c>
      <c r="K599">
        <v>0</v>
      </c>
      <c r="L599">
        <v>0</v>
      </c>
      <c r="M599">
        <v>0</v>
      </c>
      <c r="N599" t="str">
        <v>CC19</v>
      </c>
      <c r="O599" t="str">
        <v>gastos_rrhh</v>
      </c>
      <c r="P599">
        <v>6</v>
      </c>
      <c r="Q599" t="str">
        <v>BACHAS, DISPOSICION FINAL DE R. LIQUIDOS, EXPORTACION, NFU, PILETAS, REACTORES</v>
      </c>
      <c r="R599">
        <v>1</v>
      </c>
      <c r="S599">
        <v>-1608950.2172000001</v>
      </c>
      <c r="T599">
        <v>1</v>
      </c>
      <c r="U599" t="str">
        <v>APERTURADO POR EMPRESA</v>
      </c>
      <c r="V599" t="str">
        <v>PILETAS</v>
      </c>
    </row>
    <row r="600" spans="1:22" x14ac:dyDescent="0.3">
      <c r="A600" vm="1">
        <v>46081</v>
      </c>
      <c r="B600" t="str">
        <v>WORMS-RRHH</v>
      </c>
      <c r="C600" t="str">
        <v xml:space="preserve">VIZCARRA MATIAS LEONEL </v>
      </c>
      <c r="D600">
        <v>-1608950.2172000001</v>
      </c>
      <c r="E600" t="str">
        <v>MANTENIMIENTO</v>
      </c>
      <c r="F600">
        <v>1</v>
      </c>
      <c r="G600">
        <v>1608950.2171735901</v>
      </c>
      <c r="H600" t="str">
        <v>#RRHH</v>
      </c>
      <c r="I600" t="str">
        <v>PERSONAL</v>
      </c>
      <c r="J600" t="str">
        <v>OPEX</v>
      </c>
      <c r="K600">
        <v>0</v>
      </c>
      <c r="L600">
        <v>0</v>
      </c>
      <c r="M600">
        <v>0</v>
      </c>
      <c r="N600" t="str">
        <v>CC19</v>
      </c>
      <c r="O600" t="str">
        <v>gastos_rrhh</v>
      </c>
      <c r="P600">
        <v>6</v>
      </c>
      <c r="Q600" t="str">
        <v>BACHAS, DISPOSICION FINAL DE R. LIQUIDOS, EXPORTACION, NFU, PILETAS, REACTORES</v>
      </c>
      <c r="R600">
        <v>1</v>
      </c>
      <c r="S600">
        <v>-1608950.2172000001</v>
      </c>
      <c r="T600">
        <v>1</v>
      </c>
      <c r="U600" t="str">
        <v>APERTURADO POR EMPRESA</v>
      </c>
      <c r="V600" t="str">
        <v>REACTORES</v>
      </c>
    </row>
    <row r="601" spans="1:22" x14ac:dyDescent="0.3">
      <c r="A601" vm="1">
        <v>46081</v>
      </c>
      <c r="B601" t="str">
        <v>WORMS-RRHH</v>
      </c>
      <c r="C601" t="str">
        <v>BALBUENA MAXIMILIANO EZEQUIEL</v>
      </c>
      <c r="D601">
        <v>-1589809.0645000001</v>
      </c>
      <c r="E601" t="str">
        <v>PILETAS</v>
      </c>
      <c r="F601">
        <v>1</v>
      </c>
      <c r="G601">
        <v>1589809.0644735894</v>
      </c>
      <c r="H601" t="str">
        <v>#RRHH</v>
      </c>
      <c r="I601" t="str">
        <v>PERSONAL</v>
      </c>
      <c r="J601" t="str">
        <v>OPEX</v>
      </c>
      <c r="K601">
        <v>0</v>
      </c>
      <c r="L601">
        <v>0</v>
      </c>
      <c r="M601">
        <v>0</v>
      </c>
      <c r="N601" t="str">
        <v>CC4</v>
      </c>
      <c r="O601" t="str">
        <v>gastos_produccion</v>
      </c>
      <c r="P601">
        <v>1</v>
      </c>
      <c r="Q601" t="str">
        <v>PILETAS</v>
      </c>
      <c r="R601">
        <v>1</v>
      </c>
      <c r="S601">
        <v>-1589809.0645000001</v>
      </c>
      <c r="T601">
        <v>1</v>
      </c>
      <c r="U601" t="str">
        <v>APERTURADO POR EMPRESA</v>
      </c>
      <c r="V601" t="str">
        <v>PILETAS</v>
      </c>
    </row>
    <row r="602" spans="1:22" x14ac:dyDescent="0.3">
      <c r="A602" vm="5">
        <v>46055</v>
      </c>
      <c r="B602" t="str">
        <v>Centauro Alpha S R L</v>
      </c>
      <c r="C602" t="str">
        <v>FA-A 00003-00010896</v>
      </c>
      <c r="D602">
        <v>-1580819.63</v>
      </c>
      <c r="E602" t="str">
        <v>OC 0001-00004383: MANTENIMIENTO PREVENTIVO</v>
      </c>
      <c r="F602">
        <v>175</v>
      </c>
      <c r="G602">
        <v>6541.5</v>
      </c>
      <c r="H602" t="str">
        <v xml:space="preserve">UN </v>
      </c>
      <c r="I602" t="str">
        <v>MANTENIMIENTO PREVENTIVO</v>
      </c>
      <c r="J602" t="str">
        <v>OPEX</v>
      </c>
      <c r="K602" t="str">
        <v>VARIABLE</v>
      </c>
      <c r="L602" t="str">
        <v>INDIRECTO</v>
      </c>
      <c r="M602">
        <v>0</v>
      </c>
      <c r="N602" t="str">
        <v>CC1</v>
      </c>
      <c r="O602" t="str">
        <v>gastos_produccion</v>
      </c>
      <c r="P602">
        <v>10</v>
      </c>
      <c r="Q602" t="str">
        <v>BACHAS, CEREAL &amp; POLVILLO, COMPOST &amp; FERTILIZANTES, DISPOSICIÓN FINAL RESIDUOS LIQUIDOS, DISPOSICIÓN FINAL RESIDUOS SOLIDOS, EXPORTACION, NFU, PILETAS, REACTORES, TIERRAS FILTRANTES</v>
      </c>
      <c r="R602">
        <v>1</v>
      </c>
      <c r="S602">
        <v>-1580819.63</v>
      </c>
      <c r="T602">
        <v>175</v>
      </c>
      <c r="U602" t="str">
        <v>APERTURADO POR EMPRESA</v>
      </c>
      <c r="V602" t="str">
        <v>BACHAS</v>
      </c>
    </row>
    <row r="603" spans="1:22" x14ac:dyDescent="0.3">
      <c r="A603" vm="5">
        <v>46055</v>
      </c>
      <c r="B603" t="str">
        <v>Centauro Alpha S R L</v>
      </c>
      <c r="C603" t="str">
        <v>FA-A 00003-00010896</v>
      </c>
      <c r="D603">
        <v>-1580819.63</v>
      </c>
      <c r="E603" t="str">
        <v>OC 0001-00004383: MANTENIMIENTO PREVENTIVO</v>
      </c>
      <c r="F603">
        <v>175</v>
      </c>
      <c r="G603">
        <v>6541.5</v>
      </c>
      <c r="H603" t="str">
        <v xml:space="preserve">UN </v>
      </c>
      <c r="I603" t="str">
        <v>MANTENIMIENTO PREVENTIVO</v>
      </c>
      <c r="J603" t="str">
        <v>OPEX</v>
      </c>
      <c r="K603" t="str">
        <v>VARIABLE</v>
      </c>
      <c r="L603" t="str">
        <v>INDIRECTO</v>
      </c>
      <c r="M603">
        <v>0</v>
      </c>
      <c r="N603" t="str">
        <v>CC1</v>
      </c>
      <c r="O603" t="str">
        <v>gastos_produccion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-1580819.63</v>
      </c>
      <c r="T603">
        <v>175</v>
      </c>
      <c r="U603" t="str">
        <v>APERTURADO POR EMPRESA</v>
      </c>
      <c r="V603" t="str">
        <v>CEREAL &amp; POLVILLO</v>
      </c>
    </row>
    <row r="604" spans="1:22" x14ac:dyDescent="0.3">
      <c r="A604" vm="5">
        <v>46055</v>
      </c>
      <c r="B604" t="str">
        <v>Centauro Alpha S R L</v>
      </c>
      <c r="C604" t="str">
        <v>FA-A 00003-00010896</v>
      </c>
      <c r="D604">
        <v>-1580819.63</v>
      </c>
      <c r="E604" t="str">
        <v>OC 0001-00004383: MANTENIMIENTO PREVENTIVO</v>
      </c>
      <c r="F604">
        <v>175</v>
      </c>
      <c r="G604">
        <v>6541.5</v>
      </c>
      <c r="H604" t="str">
        <v xml:space="preserve">UN </v>
      </c>
      <c r="I604" t="str">
        <v>MANTENIMIENTO PREVENTIVO</v>
      </c>
      <c r="J604" t="str">
        <v>OPEX</v>
      </c>
      <c r="K604" t="str">
        <v>VARIABLE</v>
      </c>
      <c r="L604" t="str">
        <v>INDIRECTO</v>
      </c>
      <c r="M604">
        <v>0</v>
      </c>
      <c r="N604" t="str">
        <v>CC1</v>
      </c>
      <c r="O604" t="str">
        <v>gastos_produccion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-1580819.63</v>
      </c>
      <c r="T604">
        <v>175</v>
      </c>
      <c r="U604" t="str">
        <v>APERTURADO POR EMPRESA</v>
      </c>
      <c r="V604" t="str">
        <v>COMPOST &amp; FERTILIZANTES</v>
      </c>
    </row>
    <row r="605" spans="1:22" x14ac:dyDescent="0.3">
      <c r="A605" vm="5">
        <v>46055</v>
      </c>
      <c r="B605" t="str">
        <v>Centauro Alpha S R L</v>
      </c>
      <c r="C605" t="str">
        <v>FA-A 00003-00010896</v>
      </c>
      <c r="D605">
        <v>-1580819.63</v>
      </c>
      <c r="E605" t="str">
        <v>OC 0001-00004383: MANTENIMIENTO PREVENTIVO</v>
      </c>
      <c r="F605">
        <v>175</v>
      </c>
      <c r="G605">
        <v>6541.5</v>
      </c>
      <c r="H605" t="str">
        <v xml:space="preserve">UN </v>
      </c>
      <c r="I605" t="str">
        <v>MANTENIMIENTO PREVENTIVO</v>
      </c>
      <c r="J605" t="str">
        <v>OPEX</v>
      </c>
      <c r="K605" t="str">
        <v>VARIABLE</v>
      </c>
      <c r="L605" t="str">
        <v>INDIRECTO</v>
      </c>
      <c r="M605">
        <v>0</v>
      </c>
      <c r="N605" t="str">
        <v>CC1</v>
      </c>
      <c r="O605" t="str">
        <v>gastos_produccion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-1580819.63</v>
      </c>
      <c r="T605">
        <v>175</v>
      </c>
      <c r="U605" t="str">
        <v>APERTURADO POR EMPRESA</v>
      </c>
      <c r="V605" t="str">
        <v>DISPOSICIÓN FINAL RESIDUOS LIQUIDOS</v>
      </c>
    </row>
    <row r="606" spans="1:22" x14ac:dyDescent="0.3">
      <c r="A606" vm="5">
        <v>46055</v>
      </c>
      <c r="B606" t="str">
        <v>Centauro Alpha S R L</v>
      </c>
      <c r="C606" t="str">
        <v>FA-A 00003-00010896</v>
      </c>
      <c r="D606">
        <v>-1580819.63</v>
      </c>
      <c r="E606" t="str">
        <v>OC 0001-00004383: MANTENIMIENTO PREVENTIVO</v>
      </c>
      <c r="F606">
        <v>175</v>
      </c>
      <c r="G606">
        <v>6541.5</v>
      </c>
      <c r="H606" t="str">
        <v xml:space="preserve">UN </v>
      </c>
      <c r="I606" t="str">
        <v>MANTENIMIENTO PREVENTIVO</v>
      </c>
      <c r="J606" t="str">
        <v>OPEX</v>
      </c>
      <c r="K606" t="str">
        <v>VARIABLE</v>
      </c>
      <c r="L606" t="str">
        <v>INDIRECTO</v>
      </c>
      <c r="M606">
        <v>0</v>
      </c>
      <c r="N606" t="str">
        <v>CC1</v>
      </c>
      <c r="O606" t="str">
        <v>gastos_produccion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-1580819.63</v>
      </c>
      <c r="T606">
        <v>175</v>
      </c>
      <c r="U606" t="str">
        <v>APERTURADO POR EMPRESA</v>
      </c>
      <c r="V606" t="str">
        <v>DISPOSICIÓN FINAL RESIDUOS SOLIDOS</v>
      </c>
    </row>
    <row r="607" spans="1:22" x14ac:dyDescent="0.3">
      <c r="A607" vm="5">
        <v>46055</v>
      </c>
      <c r="B607" t="str">
        <v>Centauro Alpha S R L</v>
      </c>
      <c r="C607" t="str">
        <v>FA-A 00003-00010896</v>
      </c>
      <c r="D607">
        <v>-1580819.63</v>
      </c>
      <c r="E607" t="str">
        <v>OC 0001-00004383: MANTENIMIENTO PREVENTIVO</v>
      </c>
      <c r="F607">
        <v>175</v>
      </c>
      <c r="G607">
        <v>6541.5</v>
      </c>
      <c r="H607" t="str">
        <v xml:space="preserve">UN </v>
      </c>
      <c r="I607" t="str">
        <v>MANTENIMIENTO PREVENTIVO</v>
      </c>
      <c r="J607" t="str">
        <v>OPEX</v>
      </c>
      <c r="K607" t="str">
        <v>VARIABLE</v>
      </c>
      <c r="L607" t="str">
        <v>INDIRECTO</v>
      </c>
      <c r="M607">
        <v>0</v>
      </c>
      <c r="N607" t="str">
        <v>CC1</v>
      </c>
      <c r="O607" t="str">
        <v>gastos_produccion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-1580819.63</v>
      </c>
      <c r="T607">
        <v>175</v>
      </c>
      <c r="U607" t="str">
        <v>APERTURADO POR EMPRESA</v>
      </c>
      <c r="V607" t="str">
        <v>EXPORTACION</v>
      </c>
    </row>
    <row r="608" spans="1:22" x14ac:dyDescent="0.3">
      <c r="A608" vm="5">
        <v>46055</v>
      </c>
      <c r="B608" t="str">
        <v>Centauro Alpha S R L</v>
      </c>
      <c r="C608" t="str">
        <v>FA-A 00003-00010896</v>
      </c>
      <c r="D608">
        <v>-1580819.63</v>
      </c>
      <c r="E608" t="str">
        <v>OC 0001-00004383: MANTENIMIENTO PREVENTIVO</v>
      </c>
      <c r="F608">
        <v>175</v>
      </c>
      <c r="G608">
        <v>6541.5</v>
      </c>
      <c r="H608" t="str">
        <v xml:space="preserve">UN </v>
      </c>
      <c r="I608" t="str">
        <v>MANTENIMIENTO PREVENTIVO</v>
      </c>
      <c r="J608" t="str">
        <v>OPEX</v>
      </c>
      <c r="K608" t="str">
        <v>VARIABLE</v>
      </c>
      <c r="L608" t="str">
        <v>INDIRECTO</v>
      </c>
      <c r="M608">
        <v>0</v>
      </c>
      <c r="N608" t="str">
        <v>CC1</v>
      </c>
      <c r="O608" t="str">
        <v>gastos_produccion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-1580819.63</v>
      </c>
      <c r="T608">
        <v>175</v>
      </c>
      <c r="U608" t="str">
        <v>APERTURADO POR EMPRESA</v>
      </c>
      <c r="V608" t="str">
        <v>NFU</v>
      </c>
    </row>
    <row r="609" spans="1:22" x14ac:dyDescent="0.3">
      <c r="A609" vm="5">
        <v>46055</v>
      </c>
      <c r="B609" t="str">
        <v>Centauro Alpha S R L</v>
      </c>
      <c r="C609" t="str">
        <v>FA-A 00003-00010896</v>
      </c>
      <c r="D609">
        <v>-1580819.63</v>
      </c>
      <c r="E609" t="str">
        <v>OC 0001-00004383: MANTENIMIENTO PREVENTIVO</v>
      </c>
      <c r="F609">
        <v>175</v>
      </c>
      <c r="G609">
        <v>6541.5</v>
      </c>
      <c r="H609" t="str">
        <v xml:space="preserve">UN </v>
      </c>
      <c r="I609" t="str">
        <v>MANTENIMIENTO PREVENTIVO</v>
      </c>
      <c r="J609" t="str">
        <v>OPEX</v>
      </c>
      <c r="K609" t="str">
        <v>VARIABLE</v>
      </c>
      <c r="L609" t="str">
        <v>INDIRECTO</v>
      </c>
      <c r="M609">
        <v>0</v>
      </c>
      <c r="N609" t="str">
        <v>CC1</v>
      </c>
      <c r="O609" t="str">
        <v>gastos_produccion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-1580819.63</v>
      </c>
      <c r="T609">
        <v>175</v>
      </c>
      <c r="U609" t="str">
        <v>APERTURADO POR EMPRESA</v>
      </c>
      <c r="V609" t="str">
        <v>PILETAS</v>
      </c>
    </row>
    <row r="610" spans="1:22" x14ac:dyDescent="0.3">
      <c r="A610" vm="5">
        <v>46055</v>
      </c>
      <c r="B610" t="str">
        <v>Centauro Alpha S R L</v>
      </c>
      <c r="C610" t="str">
        <v>FA-A 00003-00010896</v>
      </c>
      <c r="D610">
        <v>-1580819.63</v>
      </c>
      <c r="E610" t="str">
        <v>OC 0001-00004383: MANTENIMIENTO PREVENTIVO</v>
      </c>
      <c r="F610">
        <v>175</v>
      </c>
      <c r="G610">
        <v>6541.5</v>
      </c>
      <c r="H610" t="str">
        <v xml:space="preserve">UN </v>
      </c>
      <c r="I610" t="str">
        <v>MANTENIMIENTO PREVENTIVO</v>
      </c>
      <c r="J610" t="str">
        <v>OPEX</v>
      </c>
      <c r="K610" t="str">
        <v>VARIABLE</v>
      </c>
      <c r="L610" t="str">
        <v>INDIRECTO</v>
      </c>
      <c r="M610">
        <v>0</v>
      </c>
      <c r="N610" t="str">
        <v>CC1</v>
      </c>
      <c r="O610" t="str">
        <v>gastos_produccion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-1580819.63</v>
      </c>
      <c r="T610">
        <v>175</v>
      </c>
      <c r="U610" t="str">
        <v>APERTURADO POR EMPRESA</v>
      </c>
      <c r="V610" t="str">
        <v>REACTORES</v>
      </c>
    </row>
    <row r="611" spans="1:22" x14ac:dyDescent="0.3">
      <c r="A611" vm="5">
        <v>46055</v>
      </c>
      <c r="B611" t="str">
        <v>Centauro Alpha S R L</v>
      </c>
      <c r="C611" t="str">
        <v>FA-A 00003-00010896</v>
      </c>
      <c r="D611">
        <v>-1580819.63</v>
      </c>
      <c r="E611" t="str">
        <v>OC 0001-00004383: MANTENIMIENTO PREVENTIVO</v>
      </c>
      <c r="F611">
        <v>175</v>
      </c>
      <c r="G611">
        <v>6541.5</v>
      </c>
      <c r="H611" t="str">
        <v xml:space="preserve">UN </v>
      </c>
      <c r="I611" t="str">
        <v>MANTENIMIENTO PREVENTIVO</v>
      </c>
      <c r="J611" t="str">
        <v>OPEX</v>
      </c>
      <c r="K611" t="str">
        <v>VARIABLE</v>
      </c>
      <c r="L611" t="str">
        <v>INDIRECTO</v>
      </c>
      <c r="M611">
        <v>0</v>
      </c>
      <c r="N611" t="str">
        <v>CC1</v>
      </c>
      <c r="O611" t="str">
        <v>gastos_produccion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-1580819.63</v>
      </c>
      <c r="T611">
        <v>175</v>
      </c>
      <c r="U611" t="str">
        <v>APERTURADO POR EMPRESA</v>
      </c>
      <c r="V611" t="str">
        <v>TIERRAS FILTRANTES</v>
      </c>
    </row>
    <row r="612" spans="1:22" x14ac:dyDescent="0.3">
      <c r="A612" vm="10">
        <v>46057</v>
      </c>
      <c r="B612" t="str">
        <v>Tecnogran S R L</v>
      </c>
      <c r="C612" t="str">
        <v>FA-A 00012-00000385</v>
      </c>
      <c r="D612">
        <v>-1580036.15</v>
      </c>
      <c r="E612" t="str">
        <v>OC 0001-00003876: SERVICIOS
Control de plagas Marzo 2026</v>
      </c>
      <c r="F612">
        <v>1</v>
      </c>
      <c r="G612">
        <v>1305815</v>
      </c>
      <c r="H612" t="str">
        <v xml:space="preserve">UN </v>
      </c>
      <c r="I612" t="str">
        <v>SERVICIOS</v>
      </c>
      <c r="J612" t="str">
        <v>OPEX</v>
      </c>
      <c r="K612" t="str">
        <v>FIJO</v>
      </c>
      <c r="L612" t="str">
        <v>INDIRECTO</v>
      </c>
      <c r="M612">
        <v>0</v>
      </c>
      <c r="N612" t="str">
        <v>CC1</v>
      </c>
      <c r="O612" t="str">
        <v>gastos_produccion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-1580036.15</v>
      </c>
      <c r="T612">
        <v>1</v>
      </c>
      <c r="U612" t="str">
        <v>APERTURADO POR EMPRESA</v>
      </c>
      <c r="V612" t="str">
        <v>BACHAS</v>
      </c>
    </row>
    <row r="613" spans="1:22" x14ac:dyDescent="0.3">
      <c r="A613" vm="10">
        <v>46057</v>
      </c>
      <c r="B613" t="str">
        <v>Tecnogran S R L</v>
      </c>
      <c r="C613" t="str">
        <v>FA-A 00012-00000385</v>
      </c>
      <c r="D613">
        <v>-1580036.15</v>
      </c>
      <c r="E613" t="str">
        <v>OC 0001-00003876: SERVICIOS
Control de plagas Marzo 2026</v>
      </c>
      <c r="F613">
        <v>1</v>
      </c>
      <c r="G613">
        <v>1305815</v>
      </c>
      <c r="H613" t="str">
        <v xml:space="preserve">UN </v>
      </c>
      <c r="I613" t="str">
        <v>SERVICIOS</v>
      </c>
      <c r="J613" t="str">
        <v>OPEX</v>
      </c>
      <c r="K613" t="str">
        <v>FIJO</v>
      </c>
      <c r="L613" t="str">
        <v>INDIRECTO</v>
      </c>
      <c r="M613">
        <v>0</v>
      </c>
      <c r="N613" t="str">
        <v>CC1</v>
      </c>
      <c r="O613" t="str">
        <v>gastos_produccion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-1580036.15</v>
      </c>
      <c r="T613">
        <v>1</v>
      </c>
      <c r="U613" t="str">
        <v>APERTURADO POR EMPRESA</v>
      </c>
      <c r="V613" t="str">
        <v>CEREAL &amp; POLVILLO</v>
      </c>
    </row>
    <row r="614" spans="1:22" x14ac:dyDescent="0.3">
      <c r="A614" vm="10">
        <v>46057</v>
      </c>
      <c r="B614" t="str">
        <v>Tecnogran S R L</v>
      </c>
      <c r="C614" t="str">
        <v>FA-A 00012-00000385</v>
      </c>
      <c r="D614">
        <v>-1580036.15</v>
      </c>
      <c r="E614" t="str">
        <v>OC 0001-00003876: SERVICIOS
Control de plagas Marzo 2026</v>
      </c>
      <c r="F614">
        <v>1</v>
      </c>
      <c r="G614">
        <v>1305815</v>
      </c>
      <c r="H614" t="str">
        <v xml:space="preserve">UN </v>
      </c>
      <c r="I614" t="str">
        <v>SERVICIOS</v>
      </c>
      <c r="J614" t="str">
        <v>OPEX</v>
      </c>
      <c r="K614" t="str">
        <v>FIJO</v>
      </c>
      <c r="L614" t="str">
        <v>INDIRECTO</v>
      </c>
      <c r="M614">
        <v>0</v>
      </c>
      <c r="N614" t="str">
        <v>CC1</v>
      </c>
      <c r="O614" t="str">
        <v>gastos_produccion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-1580036.15</v>
      </c>
      <c r="T614">
        <v>1</v>
      </c>
      <c r="U614" t="str">
        <v>APERTURADO POR EMPRESA</v>
      </c>
      <c r="V614" t="str">
        <v>COMPOST &amp; FERTILIZANTES</v>
      </c>
    </row>
    <row r="615" spans="1:22" x14ac:dyDescent="0.3">
      <c r="A615" vm="10">
        <v>46057</v>
      </c>
      <c r="B615" t="str">
        <v>Tecnogran S R L</v>
      </c>
      <c r="C615" t="str">
        <v>FA-A 00012-00000385</v>
      </c>
      <c r="D615">
        <v>-1580036.15</v>
      </c>
      <c r="E615" t="str">
        <v>OC 0001-00003876: SERVICIOS
Control de plagas Marzo 2026</v>
      </c>
      <c r="F615">
        <v>1</v>
      </c>
      <c r="G615">
        <v>1305815</v>
      </c>
      <c r="H615" t="str">
        <v xml:space="preserve">UN </v>
      </c>
      <c r="I615" t="str">
        <v>SERVICIOS</v>
      </c>
      <c r="J615" t="str">
        <v>OPEX</v>
      </c>
      <c r="K615" t="str">
        <v>FIJO</v>
      </c>
      <c r="L615" t="str">
        <v>INDIRECTO</v>
      </c>
      <c r="M615">
        <v>0</v>
      </c>
      <c r="N615" t="str">
        <v>CC1</v>
      </c>
      <c r="O615" t="str">
        <v>gastos_produccion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-1580036.15</v>
      </c>
      <c r="T615">
        <v>1</v>
      </c>
      <c r="U615" t="str">
        <v>APERTURADO POR EMPRESA</v>
      </c>
      <c r="V615" t="str">
        <v>DISPOSICIÓN FINAL RESIDUOS LIQUIDOS</v>
      </c>
    </row>
    <row r="616" spans="1:22" x14ac:dyDescent="0.3">
      <c r="A616" vm="10">
        <v>46057</v>
      </c>
      <c r="B616" t="str">
        <v>Tecnogran S R L</v>
      </c>
      <c r="C616" t="str">
        <v>FA-A 00012-00000385</v>
      </c>
      <c r="D616">
        <v>-1580036.15</v>
      </c>
      <c r="E616" t="str">
        <v>OC 0001-00003876: SERVICIOS
Control de plagas Marzo 2026</v>
      </c>
      <c r="F616">
        <v>1</v>
      </c>
      <c r="G616">
        <v>1305815</v>
      </c>
      <c r="H616" t="str">
        <v xml:space="preserve">UN </v>
      </c>
      <c r="I616" t="str">
        <v>SERVICIOS</v>
      </c>
      <c r="J616" t="str">
        <v>OPEX</v>
      </c>
      <c r="K616" t="str">
        <v>FIJO</v>
      </c>
      <c r="L616" t="str">
        <v>INDIRECTO</v>
      </c>
      <c r="M616">
        <v>0</v>
      </c>
      <c r="N616" t="str">
        <v>CC1</v>
      </c>
      <c r="O616" t="str">
        <v>gastos_produccion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-1580036.15</v>
      </c>
      <c r="T616">
        <v>1</v>
      </c>
      <c r="U616" t="str">
        <v>APERTURADO POR EMPRESA</v>
      </c>
      <c r="V616" t="str">
        <v>DISPOSICIÓN FINAL RESIDUOS SOLIDOS</v>
      </c>
    </row>
    <row r="617" spans="1:22" x14ac:dyDescent="0.3">
      <c r="A617" vm="10">
        <v>46057</v>
      </c>
      <c r="B617" t="str">
        <v>Tecnogran S R L</v>
      </c>
      <c r="C617" t="str">
        <v>FA-A 00012-00000385</v>
      </c>
      <c r="D617">
        <v>-1580036.15</v>
      </c>
      <c r="E617" t="str">
        <v>OC 0001-00003876: SERVICIOS
Control de plagas Marzo 2026</v>
      </c>
      <c r="F617">
        <v>1</v>
      </c>
      <c r="G617">
        <v>1305815</v>
      </c>
      <c r="H617" t="str">
        <v xml:space="preserve">UN </v>
      </c>
      <c r="I617" t="str">
        <v>SERVICIOS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</v>
      </c>
      <c r="O617" t="str">
        <v>gastos_produccion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-1580036.15</v>
      </c>
      <c r="T617">
        <v>1</v>
      </c>
      <c r="U617" t="str">
        <v>APERTURADO POR EMPRESA</v>
      </c>
      <c r="V617" t="str">
        <v>EXPORTACION</v>
      </c>
    </row>
    <row r="618" spans="1:22" x14ac:dyDescent="0.3">
      <c r="A618" vm="10">
        <v>46057</v>
      </c>
      <c r="B618" t="str">
        <v>Tecnogran S R L</v>
      </c>
      <c r="C618" t="str">
        <v>FA-A 00012-00000385</v>
      </c>
      <c r="D618">
        <v>-1580036.15</v>
      </c>
      <c r="E618" t="str">
        <v>OC 0001-00003876: SERVICIOS
Control de plagas Marzo 2026</v>
      </c>
      <c r="F618">
        <v>1</v>
      </c>
      <c r="G618">
        <v>1305815</v>
      </c>
      <c r="H618" t="str">
        <v xml:space="preserve">UN </v>
      </c>
      <c r="I618" t="str">
        <v>SERVICIOS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</v>
      </c>
      <c r="O618" t="str">
        <v>gastos_produccion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-1580036.15</v>
      </c>
      <c r="T618">
        <v>1</v>
      </c>
      <c r="U618" t="str">
        <v>APERTURADO POR EMPRESA</v>
      </c>
      <c r="V618" t="str">
        <v>NFU</v>
      </c>
    </row>
    <row r="619" spans="1:22" x14ac:dyDescent="0.3">
      <c r="A619" vm="10">
        <v>46057</v>
      </c>
      <c r="B619" t="str">
        <v>Tecnogran S R L</v>
      </c>
      <c r="C619" t="str">
        <v>FA-A 00012-00000385</v>
      </c>
      <c r="D619">
        <v>-1580036.15</v>
      </c>
      <c r="E619" t="str">
        <v>OC 0001-00003876: SERVICIOS
Control de plagas Marzo 2026</v>
      </c>
      <c r="F619">
        <v>1</v>
      </c>
      <c r="G619">
        <v>1305815</v>
      </c>
      <c r="H619" t="str">
        <v xml:space="preserve">UN </v>
      </c>
      <c r="I619" t="str">
        <v>SERVICIOS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</v>
      </c>
      <c r="O619" t="str">
        <v>gastos_produccion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-1580036.15</v>
      </c>
      <c r="T619">
        <v>1</v>
      </c>
      <c r="U619" t="str">
        <v>APERTURADO POR EMPRESA</v>
      </c>
      <c r="V619" t="str">
        <v>PILETAS</v>
      </c>
    </row>
    <row r="620" spans="1:22" x14ac:dyDescent="0.3">
      <c r="A620" vm="10">
        <v>46057</v>
      </c>
      <c r="B620" t="str">
        <v>Tecnogran S R L</v>
      </c>
      <c r="C620" t="str">
        <v>FA-A 00012-00000385</v>
      </c>
      <c r="D620">
        <v>-1580036.15</v>
      </c>
      <c r="E620" t="str">
        <v>OC 0001-00003876: SERVICIOS
Control de plagas Marzo 2026</v>
      </c>
      <c r="F620">
        <v>1</v>
      </c>
      <c r="G620">
        <v>1305815</v>
      </c>
      <c r="H620" t="str">
        <v xml:space="preserve">UN </v>
      </c>
      <c r="I620" t="str">
        <v>SERVICIOS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</v>
      </c>
      <c r="O620" t="str">
        <v>gastos_produccion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-1580036.15</v>
      </c>
      <c r="T620">
        <v>1</v>
      </c>
      <c r="U620" t="str">
        <v>APERTURADO POR EMPRESA</v>
      </c>
      <c r="V620" t="str">
        <v>REACTORES</v>
      </c>
    </row>
    <row r="621" spans="1:22" x14ac:dyDescent="0.3">
      <c r="A621" vm="10">
        <v>46057</v>
      </c>
      <c r="B621" t="str">
        <v>Tecnogran S R L</v>
      </c>
      <c r="C621" t="str">
        <v>FA-A 00012-00000385</v>
      </c>
      <c r="D621">
        <v>-1580036.15</v>
      </c>
      <c r="E621" t="str">
        <v>OC 0001-00003876: SERVICIOS
Control de plagas Marzo 2026</v>
      </c>
      <c r="F621">
        <v>1</v>
      </c>
      <c r="G621">
        <v>1305815</v>
      </c>
      <c r="H621" t="str">
        <v xml:space="preserve">UN </v>
      </c>
      <c r="I621" t="str">
        <v>SERVICIOS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</v>
      </c>
      <c r="O621" t="str">
        <v>gastos_produccion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-1580036.15</v>
      </c>
      <c r="T621">
        <v>1</v>
      </c>
      <c r="U621" t="str">
        <v>APERTURADO POR EMPRESA</v>
      </c>
      <c r="V621" t="str">
        <v>TIERRAS FILTRANTES</v>
      </c>
    </row>
    <row r="622" spans="1:22" x14ac:dyDescent="0.3">
      <c r="A622" vm="14">
        <v>46073</v>
      </c>
      <c r="B622" t="str">
        <v>Huxley S.A.</v>
      </c>
      <c r="C622" t="str">
        <v>FA-A 00005-00041434</v>
      </c>
      <c r="D622">
        <v>-1535490</v>
      </c>
      <c r="E622" t="str">
        <v>LOGISTICA</v>
      </c>
      <c r="F622">
        <v>15</v>
      </c>
      <c r="G622">
        <v>84600</v>
      </c>
      <c r="H622" t="str">
        <v xml:space="preserve">UN </v>
      </c>
      <c r="I622" t="str">
        <v>IMPUESTOS</v>
      </c>
      <c r="J622" t="str">
        <v>OPEX</v>
      </c>
      <c r="K622" t="str">
        <v>VARIABLE</v>
      </c>
      <c r="L622" t="str">
        <v>DIRECTO</v>
      </c>
      <c r="M622">
        <v>0</v>
      </c>
      <c r="N622" t="str">
        <v>CC11</v>
      </c>
      <c r="O622" t="str">
        <v>gastos_rrhh</v>
      </c>
      <c r="P622">
        <v>1</v>
      </c>
      <c r="Q622" t="str">
        <v>EXPORTACION</v>
      </c>
      <c r="R622">
        <v>1</v>
      </c>
      <c r="S622">
        <v>-1535490</v>
      </c>
      <c r="T622">
        <v>15</v>
      </c>
      <c r="U622" t="str">
        <v>APERTURADO POR EMPRESA</v>
      </c>
      <c r="V622" t="str">
        <v>EXPORTACION</v>
      </c>
    </row>
    <row r="623" spans="1:22" x14ac:dyDescent="0.3">
      <c r="A623" vm="1">
        <v>46081</v>
      </c>
      <c r="B623" t="str">
        <v>WORMS-RRHH</v>
      </c>
      <c r="C623" t="str">
        <v>MARTINEZ, FRANCO ALBERTO</v>
      </c>
      <c r="D623">
        <v>-1480271.3145000001</v>
      </c>
      <c r="E623" t="str">
        <v>CAT</v>
      </c>
      <c r="F623">
        <v>1</v>
      </c>
      <c r="G623">
        <v>1480271.3145338432</v>
      </c>
      <c r="H623" t="str">
        <v>#RRHH</v>
      </c>
      <c r="I623" t="str">
        <v>PERSONAL</v>
      </c>
      <c r="J623" t="str">
        <v>OPEX</v>
      </c>
      <c r="K623">
        <v>0</v>
      </c>
      <c r="L623">
        <v>0</v>
      </c>
      <c r="M623">
        <v>0</v>
      </c>
      <c r="N623" t="str">
        <v>CC7</v>
      </c>
      <c r="O623" t="str">
        <v>gastos_rrhh</v>
      </c>
      <c r="P623">
        <v>1</v>
      </c>
      <c r="Q623" t="str">
        <v>NFU</v>
      </c>
      <c r="R623">
        <v>1</v>
      </c>
      <c r="S623">
        <v>-1480271.3145000001</v>
      </c>
      <c r="T623">
        <v>1</v>
      </c>
      <c r="U623" t="str">
        <v>APERTURADO POR EMPRESA</v>
      </c>
      <c r="V623" t="str">
        <v>NFU</v>
      </c>
    </row>
    <row r="624" spans="1:22" x14ac:dyDescent="0.3">
      <c r="A624" vm="1">
        <v>46081</v>
      </c>
      <c r="B624" t="str">
        <v>WORMS-RRHH</v>
      </c>
      <c r="C624" t="str">
        <v>LISARDO, MATIAS IVAN</v>
      </c>
      <c r="D624">
        <v>-1476009.8740000001</v>
      </c>
      <c r="E624" t="str">
        <v>REACTOR</v>
      </c>
      <c r="F624">
        <v>1</v>
      </c>
      <c r="G624">
        <v>1476009.8740135897</v>
      </c>
      <c r="H624" t="str">
        <v>#RRHH</v>
      </c>
      <c r="I624" t="str">
        <v>PERSONAL</v>
      </c>
      <c r="J624" t="str">
        <v>OPEX</v>
      </c>
      <c r="K624">
        <v>0</v>
      </c>
      <c r="L624">
        <v>0</v>
      </c>
      <c r="M624">
        <v>0</v>
      </c>
      <c r="N624" t="str">
        <v>CC15</v>
      </c>
      <c r="O624" t="str">
        <v>gastos_rrhh</v>
      </c>
      <c r="P624">
        <v>10</v>
      </c>
      <c r="Q624" t="str">
        <v>BACHAS, CEREAL Y POLVILLO, COMPOST Y FERTILIZANTES, DISPOSICION FINAL DE R. LIQUIDOS, DISPOSICION FINAL DE R. SOLIDOS, EXPORTACION, NFU, PILETAS, REACTORES, TIERRAS FILTRANTES</v>
      </c>
      <c r="R624">
        <v>1</v>
      </c>
      <c r="S624">
        <v>-1476009.8740000001</v>
      </c>
      <c r="T624">
        <v>1</v>
      </c>
      <c r="U624" t="str">
        <v>APERTURADO POR EMPRESA</v>
      </c>
      <c r="V624" t="str">
        <v>BACHAS</v>
      </c>
    </row>
    <row r="625" spans="1:22" x14ac:dyDescent="0.3">
      <c r="A625" vm="1">
        <v>46081</v>
      </c>
      <c r="B625" t="str">
        <v>WORMS-RRHH</v>
      </c>
      <c r="C625" t="str">
        <v>LISARDO, MATIAS IVAN</v>
      </c>
      <c r="D625">
        <v>-1476009.8740000001</v>
      </c>
      <c r="E625" t="str">
        <v>REACTOR</v>
      </c>
      <c r="F625">
        <v>1</v>
      </c>
      <c r="G625">
        <v>1476009.8740135897</v>
      </c>
      <c r="H625" t="str">
        <v>#RRHH</v>
      </c>
      <c r="I625" t="str">
        <v>PERSONAL</v>
      </c>
      <c r="J625" t="str">
        <v>OPEX</v>
      </c>
      <c r="K625">
        <v>0</v>
      </c>
      <c r="L625">
        <v>0</v>
      </c>
      <c r="M625">
        <v>0</v>
      </c>
      <c r="N625" t="str">
        <v>CC15</v>
      </c>
      <c r="O625" t="str">
        <v>gastos_rrhh</v>
      </c>
      <c r="P625">
        <v>10</v>
      </c>
      <c r="Q625" t="str">
        <v>BACHAS, CEREAL Y POLVILLO, COMPOST Y FERTILIZANTES, DISPOSICION FINAL DE R. LIQUIDOS, DISPOSICION FINAL DE R. SOLIDOS, EXPORTACION, NFU, PILETAS, REACTORES, TIERRAS FILTRANTES</v>
      </c>
      <c r="R625">
        <v>1</v>
      </c>
      <c r="S625">
        <v>-1476009.8740000001</v>
      </c>
      <c r="T625">
        <v>1</v>
      </c>
      <c r="U625" t="str">
        <v>APERTURADO POR EMPRESA</v>
      </c>
      <c r="V625" t="str">
        <v>CEREAL Y POLVILLO</v>
      </c>
    </row>
    <row r="626" spans="1:22" x14ac:dyDescent="0.3">
      <c r="A626" vm="1">
        <v>46081</v>
      </c>
      <c r="B626" t="str">
        <v>WORMS-RRHH</v>
      </c>
      <c r="C626" t="str">
        <v>LISARDO, MATIAS IVAN</v>
      </c>
      <c r="D626">
        <v>-1476009.8740000001</v>
      </c>
      <c r="E626" t="str">
        <v>REACTOR</v>
      </c>
      <c r="F626">
        <v>1</v>
      </c>
      <c r="G626">
        <v>1476009.8740135897</v>
      </c>
      <c r="H626" t="str">
        <v>#RRHH</v>
      </c>
      <c r="I626" t="str">
        <v>PERSONAL</v>
      </c>
      <c r="J626" t="str">
        <v>OPEX</v>
      </c>
      <c r="K626">
        <v>0</v>
      </c>
      <c r="L626">
        <v>0</v>
      </c>
      <c r="M626">
        <v>0</v>
      </c>
      <c r="N626" t="str">
        <v>CC15</v>
      </c>
      <c r="O626" t="str">
        <v>gastos_rrhh</v>
      </c>
      <c r="P626">
        <v>10</v>
      </c>
      <c r="Q626" t="str">
        <v>BACHAS, CEREAL Y POLVILLO, COMPOST Y FERTILIZANTES, DISPOSICION FINAL DE R. LIQUIDOS, DISPOSICION FINAL DE R. SOLIDOS, EXPORTACION, NFU, PILETAS, REACTORES, TIERRAS FILTRANTES</v>
      </c>
      <c r="R626">
        <v>1</v>
      </c>
      <c r="S626">
        <v>-1476009.8740000001</v>
      </c>
      <c r="T626">
        <v>1</v>
      </c>
      <c r="U626" t="str">
        <v>APERTURADO POR EMPRESA</v>
      </c>
      <c r="V626" t="str">
        <v>COMPOST Y FERTILIZANTES</v>
      </c>
    </row>
    <row r="627" spans="1:22" x14ac:dyDescent="0.3">
      <c r="A627" vm="1">
        <v>46081</v>
      </c>
      <c r="B627" t="str">
        <v>WORMS-RRHH</v>
      </c>
      <c r="C627" t="str">
        <v>LISARDO, MATIAS IVAN</v>
      </c>
      <c r="D627">
        <v>-1476009.8740000001</v>
      </c>
      <c r="E627" t="str">
        <v>REACTOR</v>
      </c>
      <c r="F627">
        <v>1</v>
      </c>
      <c r="G627">
        <v>1476009.8740135897</v>
      </c>
      <c r="H627" t="str">
        <v>#RRHH</v>
      </c>
      <c r="I627" t="str">
        <v>PERSONAL</v>
      </c>
      <c r="J627" t="str">
        <v>OPEX</v>
      </c>
      <c r="K627">
        <v>0</v>
      </c>
      <c r="L627">
        <v>0</v>
      </c>
      <c r="M627">
        <v>0</v>
      </c>
      <c r="N627" t="str">
        <v>CC15</v>
      </c>
      <c r="O627" t="str">
        <v>gastos_rrhh</v>
      </c>
      <c r="P627">
        <v>10</v>
      </c>
      <c r="Q627" t="str">
        <v>BACHAS, CEREAL Y POLVILLO, COMPOST Y FERTILIZANTES, DISPOSICION FINAL DE R. LIQUIDOS, DISPOSICION FINAL DE R. SOLIDOS, EXPORTACION, NFU, PILETAS, REACTORES, TIERRAS FILTRANTES</v>
      </c>
      <c r="R627">
        <v>1</v>
      </c>
      <c r="S627">
        <v>-1476009.8740000001</v>
      </c>
      <c r="T627">
        <v>1</v>
      </c>
      <c r="U627" t="str">
        <v>APERTURADO POR EMPRESA</v>
      </c>
      <c r="V627" t="str">
        <v>DISPOSICION FINAL DE R. LIQUIDOS</v>
      </c>
    </row>
    <row r="628" spans="1:22" x14ac:dyDescent="0.3">
      <c r="A628" vm="1">
        <v>46081</v>
      </c>
      <c r="B628" t="str">
        <v>WORMS-RRHH</v>
      </c>
      <c r="C628" t="str">
        <v>LISARDO, MATIAS IVAN</v>
      </c>
      <c r="D628">
        <v>-1476009.8740000001</v>
      </c>
      <c r="E628" t="str">
        <v>REACTOR</v>
      </c>
      <c r="F628">
        <v>1</v>
      </c>
      <c r="G628">
        <v>1476009.8740135897</v>
      </c>
      <c r="H628" t="str">
        <v>#RRHH</v>
      </c>
      <c r="I628" t="str">
        <v>PERSONAL</v>
      </c>
      <c r="J628" t="str">
        <v>OPEX</v>
      </c>
      <c r="K628">
        <v>0</v>
      </c>
      <c r="L628">
        <v>0</v>
      </c>
      <c r="M628">
        <v>0</v>
      </c>
      <c r="N628" t="str">
        <v>CC15</v>
      </c>
      <c r="O628" t="str">
        <v>gastos_rrhh</v>
      </c>
      <c r="P628">
        <v>10</v>
      </c>
      <c r="Q628" t="str">
        <v>BACHAS, CEREAL Y POLVILLO, COMPOST Y FERTILIZANTES, DISPOSICION FINAL DE R. LIQUIDOS, DISPOSICION FINAL DE R. SOLIDOS, EXPORTACION, NFU, PILETAS, REACTORES, TIERRAS FILTRANTES</v>
      </c>
      <c r="R628">
        <v>1</v>
      </c>
      <c r="S628">
        <v>-1476009.8740000001</v>
      </c>
      <c r="T628">
        <v>1</v>
      </c>
      <c r="U628" t="str">
        <v>APERTURADO POR EMPRESA</v>
      </c>
      <c r="V628" t="str">
        <v>DISPOSICION FINAL DE R. SOLIDOS</v>
      </c>
    </row>
    <row r="629" spans="1:22" x14ac:dyDescent="0.3">
      <c r="A629" vm="1">
        <v>46081</v>
      </c>
      <c r="B629" t="str">
        <v>WORMS-RRHH</v>
      </c>
      <c r="C629" t="str">
        <v>LISARDO, MATIAS IVAN</v>
      </c>
      <c r="D629">
        <v>-1476009.8740000001</v>
      </c>
      <c r="E629" t="str">
        <v>REACTOR</v>
      </c>
      <c r="F629">
        <v>1</v>
      </c>
      <c r="G629">
        <v>1476009.8740135897</v>
      </c>
      <c r="H629" t="str">
        <v>#RRHH</v>
      </c>
      <c r="I629" t="str">
        <v>PERSONAL</v>
      </c>
      <c r="J629" t="str">
        <v>OPEX</v>
      </c>
      <c r="K629">
        <v>0</v>
      </c>
      <c r="L629">
        <v>0</v>
      </c>
      <c r="M629">
        <v>0</v>
      </c>
      <c r="N629" t="str">
        <v>CC15</v>
      </c>
      <c r="O629" t="str">
        <v>gastos_rrhh</v>
      </c>
      <c r="P629">
        <v>10</v>
      </c>
      <c r="Q629" t="str">
        <v>BACHAS, CEREAL Y POLVILLO, COMPOST Y FERTILIZANTES, DISPOSICION FINAL DE R. LIQUIDOS, DISPOSICION FINAL DE R. SOLIDOS, EXPORTACION, NFU, PILETAS, REACTORES, TIERRAS FILTRANTES</v>
      </c>
      <c r="R629">
        <v>1</v>
      </c>
      <c r="S629">
        <v>-1476009.8740000001</v>
      </c>
      <c r="T629">
        <v>1</v>
      </c>
      <c r="U629" t="str">
        <v>APERTURADO POR EMPRESA</v>
      </c>
      <c r="V629" t="str">
        <v>EXPORTACION</v>
      </c>
    </row>
    <row r="630" spans="1:22" x14ac:dyDescent="0.3">
      <c r="A630" vm="1">
        <v>46081</v>
      </c>
      <c r="B630" t="str">
        <v>WORMS-RRHH</v>
      </c>
      <c r="C630" t="str">
        <v>LISARDO, MATIAS IVAN</v>
      </c>
      <c r="D630">
        <v>-1476009.8740000001</v>
      </c>
      <c r="E630" t="str">
        <v>REACTOR</v>
      </c>
      <c r="F630">
        <v>1</v>
      </c>
      <c r="G630">
        <v>1476009.8740135897</v>
      </c>
      <c r="H630" t="str">
        <v>#RRHH</v>
      </c>
      <c r="I630" t="str">
        <v>PERSONAL</v>
      </c>
      <c r="J630" t="str">
        <v>OPEX</v>
      </c>
      <c r="K630">
        <v>0</v>
      </c>
      <c r="L630">
        <v>0</v>
      </c>
      <c r="M630">
        <v>0</v>
      </c>
      <c r="N630" t="str">
        <v>CC15</v>
      </c>
      <c r="O630" t="str">
        <v>gastos_rrhh</v>
      </c>
      <c r="P630">
        <v>10</v>
      </c>
      <c r="Q630" t="str">
        <v>BACHAS, CEREAL Y POLVILLO, COMPOST Y FERTILIZANTES, DISPOSICION FINAL DE R. LIQUIDOS, DISPOSICION FINAL DE R. SOLIDOS, EXPORTACION, NFU, PILETAS, REACTORES, TIERRAS FILTRANTES</v>
      </c>
      <c r="R630">
        <v>1</v>
      </c>
      <c r="S630">
        <v>-1476009.8740000001</v>
      </c>
      <c r="T630">
        <v>1</v>
      </c>
      <c r="U630" t="str">
        <v>APERTURADO POR EMPRESA</v>
      </c>
      <c r="V630" t="str">
        <v>NFU</v>
      </c>
    </row>
    <row r="631" spans="1:22" x14ac:dyDescent="0.3">
      <c r="A631" vm="1">
        <v>46081</v>
      </c>
      <c r="B631" t="str">
        <v>WORMS-RRHH</v>
      </c>
      <c r="C631" t="str">
        <v>LISARDO, MATIAS IVAN</v>
      </c>
      <c r="D631">
        <v>-1476009.8740000001</v>
      </c>
      <c r="E631" t="str">
        <v>REACTOR</v>
      </c>
      <c r="F631">
        <v>1</v>
      </c>
      <c r="G631">
        <v>1476009.8740135897</v>
      </c>
      <c r="H631" t="str">
        <v>#RRHH</v>
      </c>
      <c r="I631" t="str">
        <v>PERSONAL</v>
      </c>
      <c r="J631" t="str">
        <v>OPEX</v>
      </c>
      <c r="K631">
        <v>0</v>
      </c>
      <c r="L631">
        <v>0</v>
      </c>
      <c r="M631">
        <v>0</v>
      </c>
      <c r="N631" t="str">
        <v>CC15</v>
      </c>
      <c r="O631" t="str">
        <v>gastos_rrhh</v>
      </c>
      <c r="P631">
        <v>10</v>
      </c>
      <c r="Q631" t="str">
        <v>BACHAS, CEREAL Y POLVILLO, COMPOST Y FERTILIZANTES, DISPOSICION FINAL DE R. LIQUIDOS, DISPOSICION FINAL DE R. SOLIDOS, EXPORTACION, NFU, PILETAS, REACTORES, TIERRAS FILTRANTES</v>
      </c>
      <c r="R631">
        <v>1</v>
      </c>
      <c r="S631">
        <v>-1476009.8740000001</v>
      </c>
      <c r="T631">
        <v>1</v>
      </c>
      <c r="U631" t="str">
        <v>APERTURADO POR EMPRESA</v>
      </c>
      <c r="V631" t="str">
        <v>PILETAS</v>
      </c>
    </row>
    <row r="632" spans="1:22" x14ac:dyDescent="0.3">
      <c r="A632" vm="1">
        <v>46081</v>
      </c>
      <c r="B632" t="str">
        <v>WORMS-RRHH</v>
      </c>
      <c r="C632" t="str">
        <v>LISARDO, MATIAS IVAN</v>
      </c>
      <c r="D632">
        <v>-1476009.8740000001</v>
      </c>
      <c r="E632" t="str">
        <v>REACTOR</v>
      </c>
      <c r="F632">
        <v>1</v>
      </c>
      <c r="G632">
        <v>1476009.8740135897</v>
      </c>
      <c r="H632" t="str">
        <v>#RRHH</v>
      </c>
      <c r="I632" t="str">
        <v>PERSONAL</v>
      </c>
      <c r="J632" t="str">
        <v>OPEX</v>
      </c>
      <c r="K632">
        <v>0</v>
      </c>
      <c r="L632">
        <v>0</v>
      </c>
      <c r="M632">
        <v>0</v>
      </c>
      <c r="N632" t="str">
        <v>CC15</v>
      </c>
      <c r="O632" t="str">
        <v>gastos_rrhh</v>
      </c>
      <c r="P632">
        <v>10</v>
      </c>
      <c r="Q632" t="str">
        <v>BACHAS, CEREAL Y POLVILLO, COMPOST Y FERTILIZANTES, DISPOSICION FINAL DE R. LIQUIDOS, DISPOSICION FINAL DE R. SOLIDOS, EXPORTACION, NFU, PILETAS, REACTORES, TIERRAS FILTRANTES</v>
      </c>
      <c r="R632">
        <v>1</v>
      </c>
      <c r="S632">
        <v>-1476009.8740000001</v>
      </c>
      <c r="T632">
        <v>1</v>
      </c>
      <c r="U632" t="str">
        <v>APERTURADO POR EMPRESA</v>
      </c>
      <c r="V632" t="str">
        <v>REACTORES</v>
      </c>
    </row>
    <row r="633" spans="1:22" x14ac:dyDescent="0.3">
      <c r="A633" vm="1">
        <v>46081</v>
      </c>
      <c r="B633" t="str">
        <v>WORMS-RRHH</v>
      </c>
      <c r="C633" t="str">
        <v>LISARDO, MATIAS IVAN</v>
      </c>
      <c r="D633">
        <v>-1476009.8740000001</v>
      </c>
      <c r="E633" t="str">
        <v>REACTOR</v>
      </c>
      <c r="F633">
        <v>1</v>
      </c>
      <c r="G633">
        <v>1476009.8740135897</v>
      </c>
      <c r="H633" t="str">
        <v>#RRHH</v>
      </c>
      <c r="I633" t="str">
        <v>PERSONAL</v>
      </c>
      <c r="J633" t="str">
        <v>OPEX</v>
      </c>
      <c r="K633">
        <v>0</v>
      </c>
      <c r="L633">
        <v>0</v>
      </c>
      <c r="M633">
        <v>0</v>
      </c>
      <c r="N633" t="str">
        <v>CC15</v>
      </c>
      <c r="O633" t="str">
        <v>gastos_rrhh</v>
      </c>
      <c r="P633">
        <v>10</v>
      </c>
      <c r="Q633" t="str">
        <v>BACHAS, CEREAL Y POLVILLO, COMPOST Y FERTILIZANTES, DISPOSICION FINAL DE R. LIQUIDOS, DISPOSICION FINAL DE R. SOLIDOS, EXPORTACION, NFU, PILETAS, REACTORES, TIERRAS FILTRANTES</v>
      </c>
      <c r="R633">
        <v>1</v>
      </c>
      <c r="S633">
        <v>-1476009.8740000001</v>
      </c>
      <c r="T633">
        <v>1</v>
      </c>
      <c r="U633" t="str">
        <v>APERTURADO POR EMPRESA</v>
      </c>
      <c r="V633" t="str">
        <v>TIERRAS FILTRANTES</v>
      </c>
    </row>
    <row r="634" spans="1:22" x14ac:dyDescent="0.3">
      <c r="A634" vm="1">
        <v>46081</v>
      </c>
      <c r="B634" t="str">
        <v>WORMS-RRHH</v>
      </c>
      <c r="C634" t="str">
        <v xml:space="preserve">PASQUALINI, FLORENCIA </v>
      </c>
      <c r="D634">
        <v>-1456024.6247</v>
      </c>
      <c r="E634" t="str">
        <v>ADMINISTRACION</v>
      </c>
      <c r="F634">
        <v>1</v>
      </c>
      <c r="G634">
        <v>1456024.6247335901</v>
      </c>
      <c r="H634" t="str">
        <v>#RRHH</v>
      </c>
      <c r="I634" t="str">
        <v>PERSONAL</v>
      </c>
      <c r="J634" t="str">
        <v>OPEX</v>
      </c>
      <c r="K634">
        <v>0</v>
      </c>
      <c r="L634">
        <v>0</v>
      </c>
      <c r="M634">
        <v>0</v>
      </c>
      <c r="N634" t="str">
        <v>CC15</v>
      </c>
      <c r="O634" t="str">
        <v>gastos_rrhh</v>
      </c>
      <c r="P634">
        <v>10</v>
      </c>
      <c r="Q634" t="str">
        <v>BACHAS, CEREAL Y POLVILLO, COMPOST Y FERTILIZANTES, DISPOSICION FINAL DE R. LIQUIDOS, DISPOSICION FINAL DE R. SOLIDOS, EXPORTACION, NFU, PILETAS, REACTORES, TIERRAS FILTRANTES</v>
      </c>
      <c r="R634">
        <v>1</v>
      </c>
      <c r="S634">
        <v>-1456024.6247</v>
      </c>
      <c r="T634">
        <v>1</v>
      </c>
      <c r="U634" t="str">
        <v>APERTURADO POR EMPRESA</v>
      </c>
      <c r="V634" t="str">
        <v>BACHAS</v>
      </c>
    </row>
    <row r="635" spans="1:22" x14ac:dyDescent="0.3">
      <c r="A635" vm="1">
        <v>46081</v>
      </c>
      <c r="B635" t="str">
        <v>WORMS-RRHH</v>
      </c>
      <c r="C635" t="str">
        <v xml:space="preserve">PASQUALINI, FLORENCIA </v>
      </c>
      <c r="D635">
        <v>-1456024.6247</v>
      </c>
      <c r="E635" t="str">
        <v>ADMINISTRACION</v>
      </c>
      <c r="F635">
        <v>1</v>
      </c>
      <c r="G635">
        <v>1456024.6247335901</v>
      </c>
      <c r="H635" t="str">
        <v>#RRHH</v>
      </c>
      <c r="I635" t="str">
        <v>PERSONAL</v>
      </c>
      <c r="J635" t="str">
        <v>OPEX</v>
      </c>
      <c r="K635">
        <v>0</v>
      </c>
      <c r="L635">
        <v>0</v>
      </c>
      <c r="M635">
        <v>0</v>
      </c>
      <c r="N635" t="str">
        <v>CC15</v>
      </c>
      <c r="O635" t="str">
        <v>gastos_rrhh</v>
      </c>
      <c r="P635">
        <v>10</v>
      </c>
      <c r="Q635" t="str">
        <v>BACHAS, CEREAL Y POLVILLO, COMPOST Y FERTILIZANTES, DISPOSICION FINAL DE R. LIQUIDOS, DISPOSICION FINAL DE R. SOLIDOS, EXPORTACION, NFU, PILETAS, REACTORES, TIERRAS FILTRANTES</v>
      </c>
      <c r="R635">
        <v>1</v>
      </c>
      <c r="S635">
        <v>-1456024.6247</v>
      </c>
      <c r="T635">
        <v>1</v>
      </c>
      <c r="U635" t="str">
        <v>APERTURADO POR EMPRESA</v>
      </c>
      <c r="V635" t="str">
        <v>CEREAL Y POLVILLO</v>
      </c>
    </row>
    <row r="636" spans="1:22" x14ac:dyDescent="0.3">
      <c r="A636" vm="1">
        <v>46081</v>
      </c>
      <c r="B636" t="str">
        <v>WORMS-RRHH</v>
      </c>
      <c r="C636" t="str">
        <v xml:space="preserve">PASQUALINI, FLORENCIA </v>
      </c>
      <c r="D636">
        <v>-1456024.6247</v>
      </c>
      <c r="E636" t="str">
        <v>ADMINISTRACION</v>
      </c>
      <c r="F636">
        <v>1</v>
      </c>
      <c r="G636">
        <v>1456024.6247335901</v>
      </c>
      <c r="H636" t="str">
        <v>#RRHH</v>
      </c>
      <c r="I636" t="str">
        <v>PERSONAL</v>
      </c>
      <c r="J636" t="str">
        <v>OPEX</v>
      </c>
      <c r="K636">
        <v>0</v>
      </c>
      <c r="L636">
        <v>0</v>
      </c>
      <c r="M636">
        <v>0</v>
      </c>
      <c r="N636" t="str">
        <v>CC15</v>
      </c>
      <c r="O636" t="str">
        <v>gastos_rrhh</v>
      </c>
      <c r="P636">
        <v>10</v>
      </c>
      <c r="Q636" t="str">
        <v>BACHAS, CEREAL Y POLVILLO, COMPOST Y FERTILIZANTES, DISPOSICION FINAL DE R. LIQUIDOS, DISPOSICION FINAL DE R. SOLIDOS, EXPORTACION, NFU, PILETAS, REACTORES, TIERRAS FILTRANTES</v>
      </c>
      <c r="R636">
        <v>1</v>
      </c>
      <c r="S636">
        <v>-1456024.6247</v>
      </c>
      <c r="T636">
        <v>1</v>
      </c>
      <c r="U636" t="str">
        <v>APERTURADO POR EMPRESA</v>
      </c>
      <c r="V636" t="str">
        <v>COMPOST Y FERTILIZANTES</v>
      </c>
    </row>
    <row r="637" spans="1:22" x14ac:dyDescent="0.3">
      <c r="A637" vm="1">
        <v>46081</v>
      </c>
      <c r="B637" t="str">
        <v>WORMS-RRHH</v>
      </c>
      <c r="C637" t="str">
        <v xml:space="preserve">PASQUALINI, FLORENCIA </v>
      </c>
      <c r="D637">
        <v>-1456024.6247</v>
      </c>
      <c r="E637" t="str">
        <v>ADMINISTRACION</v>
      </c>
      <c r="F637">
        <v>1</v>
      </c>
      <c r="G637">
        <v>1456024.6247335901</v>
      </c>
      <c r="H637" t="str">
        <v>#RRHH</v>
      </c>
      <c r="I637" t="str">
        <v>PERSONAL</v>
      </c>
      <c r="J637" t="str">
        <v>OPEX</v>
      </c>
      <c r="K637">
        <v>0</v>
      </c>
      <c r="L637">
        <v>0</v>
      </c>
      <c r="M637">
        <v>0</v>
      </c>
      <c r="N637" t="str">
        <v>CC15</v>
      </c>
      <c r="O637" t="str">
        <v>gastos_rrhh</v>
      </c>
      <c r="P637">
        <v>10</v>
      </c>
      <c r="Q637" t="str">
        <v>BACHAS, CEREAL Y POLVILLO, COMPOST Y FERTILIZANTES, DISPOSICION FINAL DE R. LIQUIDOS, DISPOSICION FINAL DE R. SOLIDOS, EXPORTACION, NFU, PILETAS, REACTORES, TIERRAS FILTRANTES</v>
      </c>
      <c r="R637">
        <v>1</v>
      </c>
      <c r="S637">
        <v>-1456024.6247</v>
      </c>
      <c r="T637">
        <v>1</v>
      </c>
      <c r="U637" t="str">
        <v>APERTURADO POR EMPRESA</v>
      </c>
      <c r="V637" t="str">
        <v>DISPOSICION FINAL DE R. LIQUIDOS</v>
      </c>
    </row>
    <row r="638" spans="1:22" x14ac:dyDescent="0.3">
      <c r="A638" vm="1">
        <v>46081</v>
      </c>
      <c r="B638" t="str">
        <v>WORMS-RRHH</v>
      </c>
      <c r="C638" t="str">
        <v xml:space="preserve">PASQUALINI, FLORENCIA </v>
      </c>
      <c r="D638">
        <v>-1456024.6247</v>
      </c>
      <c r="E638" t="str">
        <v>ADMINISTRACION</v>
      </c>
      <c r="F638">
        <v>1</v>
      </c>
      <c r="G638">
        <v>1456024.6247335901</v>
      </c>
      <c r="H638" t="str">
        <v>#RRHH</v>
      </c>
      <c r="I638" t="str">
        <v>PERSONAL</v>
      </c>
      <c r="J638" t="str">
        <v>OPEX</v>
      </c>
      <c r="K638">
        <v>0</v>
      </c>
      <c r="L638">
        <v>0</v>
      </c>
      <c r="M638">
        <v>0</v>
      </c>
      <c r="N638" t="str">
        <v>CC15</v>
      </c>
      <c r="O638" t="str">
        <v>gastos_rrhh</v>
      </c>
      <c r="P638">
        <v>10</v>
      </c>
      <c r="Q638" t="str">
        <v>BACHAS, CEREAL Y POLVILLO, COMPOST Y FERTILIZANTES, DISPOSICION FINAL DE R. LIQUIDOS, DISPOSICION FINAL DE R. SOLIDOS, EXPORTACION, NFU, PILETAS, REACTORES, TIERRAS FILTRANTES</v>
      </c>
      <c r="R638">
        <v>1</v>
      </c>
      <c r="S638">
        <v>-1456024.6247</v>
      </c>
      <c r="T638">
        <v>1</v>
      </c>
      <c r="U638" t="str">
        <v>APERTURADO POR EMPRESA</v>
      </c>
      <c r="V638" t="str">
        <v>DISPOSICION FINAL DE R. SOLIDOS</v>
      </c>
    </row>
    <row r="639" spans="1:22" x14ac:dyDescent="0.3">
      <c r="A639" vm="1">
        <v>46081</v>
      </c>
      <c r="B639" t="str">
        <v>WORMS-RRHH</v>
      </c>
      <c r="C639" t="str">
        <v xml:space="preserve">PASQUALINI, FLORENCIA </v>
      </c>
      <c r="D639">
        <v>-1456024.6247</v>
      </c>
      <c r="E639" t="str">
        <v>ADMINISTRACION</v>
      </c>
      <c r="F639">
        <v>1</v>
      </c>
      <c r="G639">
        <v>1456024.6247335901</v>
      </c>
      <c r="H639" t="str">
        <v>#RRHH</v>
      </c>
      <c r="I639" t="str">
        <v>PERSONAL</v>
      </c>
      <c r="J639" t="str">
        <v>OPEX</v>
      </c>
      <c r="K639">
        <v>0</v>
      </c>
      <c r="L639">
        <v>0</v>
      </c>
      <c r="M639">
        <v>0</v>
      </c>
      <c r="N639" t="str">
        <v>CC15</v>
      </c>
      <c r="O639" t="str">
        <v>gastos_rrhh</v>
      </c>
      <c r="P639">
        <v>10</v>
      </c>
      <c r="Q639" t="str">
        <v>BACHAS, CEREAL Y POLVILLO, COMPOST Y FERTILIZANTES, DISPOSICION FINAL DE R. LIQUIDOS, DISPOSICION FINAL DE R. SOLIDOS, EXPORTACION, NFU, PILETAS, REACTORES, TIERRAS FILTRANTES</v>
      </c>
      <c r="R639">
        <v>1</v>
      </c>
      <c r="S639">
        <v>-1456024.6247</v>
      </c>
      <c r="T639">
        <v>1</v>
      </c>
      <c r="U639" t="str">
        <v>APERTURADO POR EMPRESA</v>
      </c>
      <c r="V639" t="str">
        <v>EXPORTACION</v>
      </c>
    </row>
    <row r="640" spans="1:22" x14ac:dyDescent="0.3">
      <c r="A640" vm="1">
        <v>46081</v>
      </c>
      <c r="B640" t="str">
        <v>WORMS-RRHH</v>
      </c>
      <c r="C640" t="str">
        <v xml:space="preserve">PASQUALINI, FLORENCIA </v>
      </c>
      <c r="D640">
        <v>-1456024.6247</v>
      </c>
      <c r="E640" t="str">
        <v>ADMINISTRACION</v>
      </c>
      <c r="F640">
        <v>1</v>
      </c>
      <c r="G640">
        <v>1456024.6247335901</v>
      </c>
      <c r="H640" t="str">
        <v>#RRHH</v>
      </c>
      <c r="I640" t="str">
        <v>PERSONAL</v>
      </c>
      <c r="J640" t="str">
        <v>OPEX</v>
      </c>
      <c r="K640">
        <v>0</v>
      </c>
      <c r="L640">
        <v>0</v>
      </c>
      <c r="M640">
        <v>0</v>
      </c>
      <c r="N640" t="str">
        <v>CC15</v>
      </c>
      <c r="O640" t="str">
        <v>gastos_rrhh</v>
      </c>
      <c r="P640">
        <v>10</v>
      </c>
      <c r="Q640" t="str">
        <v>BACHAS, CEREAL Y POLVILLO, COMPOST Y FERTILIZANTES, DISPOSICION FINAL DE R. LIQUIDOS, DISPOSICION FINAL DE R. SOLIDOS, EXPORTACION, NFU, PILETAS, REACTORES, TIERRAS FILTRANTES</v>
      </c>
      <c r="R640">
        <v>1</v>
      </c>
      <c r="S640">
        <v>-1456024.6247</v>
      </c>
      <c r="T640">
        <v>1</v>
      </c>
      <c r="U640" t="str">
        <v>APERTURADO POR EMPRESA</v>
      </c>
      <c r="V640" t="str">
        <v>NFU</v>
      </c>
    </row>
    <row r="641" spans="1:22" x14ac:dyDescent="0.3">
      <c r="A641" vm="1">
        <v>46081</v>
      </c>
      <c r="B641" t="str">
        <v>WORMS-RRHH</v>
      </c>
      <c r="C641" t="str">
        <v xml:space="preserve">PASQUALINI, FLORENCIA </v>
      </c>
      <c r="D641">
        <v>-1456024.6247</v>
      </c>
      <c r="E641" t="str">
        <v>ADMINISTRACION</v>
      </c>
      <c r="F641">
        <v>1</v>
      </c>
      <c r="G641">
        <v>1456024.6247335901</v>
      </c>
      <c r="H641" t="str">
        <v>#RRHH</v>
      </c>
      <c r="I641" t="str">
        <v>PERSONAL</v>
      </c>
      <c r="J641" t="str">
        <v>OPEX</v>
      </c>
      <c r="K641">
        <v>0</v>
      </c>
      <c r="L641">
        <v>0</v>
      </c>
      <c r="M641">
        <v>0</v>
      </c>
      <c r="N641" t="str">
        <v>CC15</v>
      </c>
      <c r="O641" t="str">
        <v>gastos_rrhh</v>
      </c>
      <c r="P641">
        <v>10</v>
      </c>
      <c r="Q641" t="str">
        <v>BACHAS, CEREAL Y POLVILLO, COMPOST Y FERTILIZANTES, DISPOSICION FINAL DE R. LIQUIDOS, DISPOSICION FINAL DE R. SOLIDOS, EXPORTACION, NFU, PILETAS, REACTORES, TIERRAS FILTRANTES</v>
      </c>
      <c r="R641">
        <v>1</v>
      </c>
      <c r="S641">
        <v>-1456024.6247</v>
      </c>
      <c r="T641">
        <v>1</v>
      </c>
      <c r="U641" t="str">
        <v>APERTURADO POR EMPRESA</v>
      </c>
      <c r="V641" t="str">
        <v>PILETAS</v>
      </c>
    </row>
    <row r="642" spans="1:22" x14ac:dyDescent="0.3">
      <c r="A642" vm="1">
        <v>46081</v>
      </c>
      <c r="B642" t="str">
        <v>WORMS-RRHH</v>
      </c>
      <c r="C642" t="str">
        <v xml:space="preserve">PASQUALINI, FLORENCIA </v>
      </c>
      <c r="D642">
        <v>-1456024.6247</v>
      </c>
      <c r="E642" t="str">
        <v>ADMINISTRACION</v>
      </c>
      <c r="F642">
        <v>1</v>
      </c>
      <c r="G642">
        <v>1456024.6247335901</v>
      </c>
      <c r="H642" t="str">
        <v>#RRHH</v>
      </c>
      <c r="I642" t="str">
        <v>PERSONAL</v>
      </c>
      <c r="J642" t="str">
        <v>OPEX</v>
      </c>
      <c r="K642">
        <v>0</v>
      </c>
      <c r="L642">
        <v>0</v>
      </c>
      <c r="M642">
        <v>0</v>
      </c>
      <c r="N642" t="str">
        <v>CC15</v>
      </c>
      <c r="O642" t="str">
        <v>gastos_rrhh</v>
      </c>
      <c r="P642">
        <v>10</v>
      </c>
      <c r="Q642" t="str">
        <v>BACHAS, CEREAL Y POLVILLO, COMPOST Y FERTILIZANTES, DISPOSICION FINAL DE R. LIQUIDOS, DISPOSICION FINAL DE R. SOLIDOS, EXPORTACION, NFU, PILETAS, REACTORES, TIERRAS FILTRANTES</v>
      </c>
      <c r="R642">
        <v>1</v>
      </c>
      <c r="S642">
        <v>-1456024.6247</v>
      </c>
      <c r="T642">
        <v>1</v>
      </c>
      <c r="U642" t="str">
        <v>APERTURADO POR EMPRESA</v>
      </c>
      <c r="V642" t="str">
        <v>REACTORES</v>
      </c>
    </row>
    <row r="643" spans="1:22" x14ac:dyDescent="0.3">
      <c r="A643" vm="1">
        <v>46081</v>
      </c>
      <c r="B643" t="str">
        <v>WORMS-RRHH</v>
      </c>
      <c r="C643" t="str">
        <v xml:space="preserve">PASQUALINI, FLORENCIA </v>
      </c>
      <c r="D643">
        <v>-1456024.6247</v>
      </c>
      <c r="E643" t="str">
        <v>ADMINISTRACION</v>
      </c>
      <c r="F643">
        <v>1</v>
      </c>
      <c r="G643">
        <v>1456024.6247335901</v>
      </c>
      <c r="H643" t="str">
        <v>#RRHH</v>
      </c>
      <c r="I643" t="str">
        <v>PERSONAL</v>
      </c>
      <c r="J643" t="str">
        <v>OPEX</v>
      </c>
      <c r="K643">
        <v>0</v>
      </c>
      <c r="L643">
        <v>0</v>
      </c>
      <c r="M643">
        <v>0</v>
      </c>
      <c r="N643" t="str">
        <v>CC15</v>
      </c>
      <c r="O643" t="str">
        <v>gastos_rrhh</v>
      </c>
      <c r="P643">
        <v>10</v>
      </c>
      <c r="Q643" t="str">
        <v>BACHAS, CEREAL Y POLVILLO, COMPOST Y FERTILIZANTES, DISPOSICION FINAL DE R. LIQUIDOS, DISPOSICION FINAL DE R. SOLIDOS, EXPORTACION, NFU, PILETAS, REACTORES, TIERRAS FILTRANTES</v>
      </c>
      <c r="R643">
        <v>1</v>
      </c>
      <c r="S643">
        <v>-1456024.6247</v>
      </c>
      <c r="T643">
        <v>1</v>
      </c>
      <c r="U643" t="str">
        <v>APERTURADO POR EMPRESA</v>
      </c>
      <c r="V643" t="str">
        <v>TIERRAS FILTRANTES</v>
      </c>
    </row>
    <row r="644" spans="1:22" x14ac:dyDescent="0.3">
      <c r="A644" vm="4">
        <v>46056</v>
      </c>
      <c r="B644" t="str">
        <v>Dragubitzky, Jose Luis</v>
      </c>
      <c r="C644" t="str">
        <v>FA-C 00010-00000105</v>
      </c>
      <c r="D644">
        <v>-1446000</v>
      </c>
      <c r="E644" t="str">
        <v>OC 0001-00004491: HABILITACIONES Y CERT
gestión sistema de sustentabilidad Enero 2026</v>
      </c>
      <c r="F644">
        <v>1</v>
      </c>
      <c r="G644">
        <v>1446000</v>
      </c>
      <c r="H644" t="str">
        <v xml:space="preserve">UN </v>
      </c>
      <c r="I644" t="str">
        <v>HABILITACIONES Y CERT</v>
      </c>
      <c r="J644" t="str">
        <v>OPEX</v>
      </c>
      <c r="K644" t="str">
        <v>VARIABLE</v>
      </c>
      <c r="L644" t="str">
        <v>DIRECTO</v>
      </c>
      <c r="M644">
        <v>0</v>
      </c>
      <c r="N644" t="str">
        <v>CC11</v>
      </c>
      <c r="O644" t="str">
        <v>gastos_rrhh</v>
      </c>
      <c r="P644">
        <v>1</v>
      </c>
      <c r="Q644" t="str">
        <v>EXPORTACION</v>
      </c>
      <c r="R644">
        <v>1</v>
      </c>
      <c r="S644">
        <v>-1446000</v>
      </c>
      <c r="T644">
        <v>1</v>
      </c>
      <c r="U644" t="str">
        <v>APERTURADO POR EMPRESA</v>
      </c>
      <c r="V644" t="str">
        <v>EXPORTACION</v>
      </c>
    </row>
    <row r="645" spans="1:22" x14ac:dyDescent="0.3">
      <c r="A645" vm="1">
        <v>46081</v>
      </c>
      <c r="B645" t="str">
        <v>WORMS-RRHH</v>
      </c>
      <c r="C645" t="str">
        <v>VALLE MANUELA MARIA</v>
      </c>
      <c r="D645">
        <v>-1440461.6841</v>
      </c>
      <c r="E645" t="str">
        <v>LABORATORIO</v>
      </c>
      <c r="F645">
        <v>1</v>
      </c>
      <c r="G645">
        <v>1440461.6840535896</v>
      </c>
      <c r="H645" t="str">
        <v>#RRHH</v>
      </c>
      <c r="I645" t="str">
        <v>PERSONAL</v>
      </c>
      <c r="J645" t="str">
        <v>OPEX</v>
      </c>
      <c r="K645">
        <v>0</v>
      </c>
      <c r="L645">
        <v>0</v>
      </c>
      <c r="M645">
        <v>0</v>
      </c>
      <c r="N645" t="str">
        <v>CC17</v>
      </c>
      <c r="O645" t="str">
        <v>gastos_rrhh</v>
      </c>
      <c r="P645">
        <v>6</v>
      </c>
      <c r="Q645" t="str">
        <v>BACHAS, DISPOSICION FINAL DE R. LIQUIDOS, EXPORTACION, NFU, PILETAS, REACTORES</v>
      </c>
      <c r="R645">
        <v>1</v>
      </c>
      <c r="S645">
        <v>-1440461.6841</v>
      </c>
      <c r="T645">
        <v>1</v>
      </c>
      <c r="U645" t="str">
        <v>APERTURADO POR EMPRESA</v>
      </c>
      <c r="V645" t="str">
        <v>BACHAS</v>
      </c>
    </row>
    <row r="646" spans="1:22" x14ac:dyDescent="0.3">
      <c r="A646" vm="1">
        <v>46081</v>
      </c>
      <c r="B646" t="str">
        <v>WORMS-RRHH</v>
      </c>
      <c r="C646" t="str">
        <v>VALLE MANUELA MARIA</v>
      </c>
      <c r="D646">
        <v>-1440461.6841</v>
      </c>
      <c r="E646" t="str">
        <v>LABORATORIO</v>
      </c>
      <c r="F646">
        <v>1</v>
      </c>
      <c r="G646">
        <v>1440461.6840535896</v>
      </c>
      <c r="H646" t="str">
        <v>#RRHH</v>
      </c>
      <c r="I646" t="str">
        <v>PERSONAL</v>
      </c>
      <c r="J646" t="str">
        <v>OPEX</v>
      </c>
      <c r="K646">
        <v>0</v>
      </c>
      <c r="L646">
        <v>0</v>
      </c>
      <c r="M646">
        <v>0</v>
      </c>
      <c r="N646" t="str">
        <v>CC17</v>
      </c>
      <c r="O646" t="str">
        <v>gastos_rrhh</v>
      </c>
      <c r="P646">
        <v>6</v>
      </c>
      <c r="Q646" t="str">
        <v>BACHAS, DISPOSICION FINAL DE R. LIQUIDOS, EXPORTACION, NFU, PILETAS, REACTORES</v>
      </c>
      <c r="R646">
        <v>1</v>
      </c>
      <c r="S646">
        <v>-1440461.6841</v>
      </c>
      <c r="T646">
        <v>1</v>
      </c>
      <c r="U646" t="str">
        <v>APERTURADO POR EMPRESA</v>
      </c>
      <c r="V646" t="str">
        <v>DISPOSICION FINAL DE R. LIQUIDOS</v>
      </c>
    </row>
    <row r="647" spans="1:22" x14ac:dyDescent="0.3">
      <c r="A647" vm="1">
        <v>46081</v>
      </c>
      <c r="B647" t="str">
        <v>WORMS-RRHH</v>
      </c>
      <c r="C647" t="str">
        <v>VALLE MANUELA MARIA</v>
      </c>
      <c r="D647">
        <v>-1440461.6841</v>
      </c>
      <c r="E647" t="str">
        <v>LABORATORIO</v>
      </c>
      <c r="F647">
        <v>1</v>
      </c>
      <c r="G647">
        <v>1440461.6840535896</v>
      </c>
      <c r="H647" t="str">
        <v>#RRHH</v>
      </c>
      <c r="I647" t="str">
        <v>PERSONAL</v>
      </c>
      <c r="J647" t="str">
        <v>OPEX</v>
      </c>
      <c r="K647">
        <v>0</v>
      </c>
      <c r="L647">
        <v>0</v>
      </c>
      <c r="M647">
        <v>0</v>
      </c>
      <c r="N647" t="str">
        <v>CC17</v>
      </c>
      <c r="O647" t="str">
        <v>gastos_rrhh</v>
      </c>
      <c r="P647">
        <v>6</v>
      </c>
      <c r="Q647" t="str">
        <v>BACHAS, DISPOSICION FINAL DE R. LIQUIDOS, EXPORTACION, NFU, PILETAS, REACTORES</v>
      </c>
      <c r="R647">
        <v>1</v>
      </c>
      <c r="S647">
        <v>-1440461.6841</v>
      </c>
      <c r="T647">
        <v>1</v>
      </c>
      <c r="U647" t="str">
        <v>APERTURADO POR EMPRESA</v>
      </c>
      <c r="V647" t="str">
        <v>EXPORTACION</v>
      </c>
    </row>
    <row r="648" spans="1:22" x14ac:dyDescent="0.3">
      <c r="A648" vm="1">
        <v>46081</v>
      </c>
      <c r="B648" t="str">
        <v>WORMS-RRHH</v>
      </c>
      <c r="C648" t="str">
        <v>VALLE MANUELA MARIA</v>
      </c>
      <c r="D648">
        <v>-1440461.6841</v>
      </c>
      <c r="E648" t="str">
        <v>LABORATORIO</v>
      </c>
      <c r="F648">
        <v>1</v>
      </c>
      <c r="G648">
        <v>1440461.6840535896</v>
      </c>
      <c r="H648" t="str">
        <v>#RRHH</v>
      </c>
      <c r="I648" t="str">
        <v>PERSONAL</v>
      </c>
      <c r="J648" t="str">
        <v>OPEX</v>
      </c>
      <c r="K648">
        <v>0</v>
      </c>
      <c r="L648">
        <v>0</v>
      </c>
      <c r="M648">
        <v>0</v>
      </c>
      <c r="N648" t="str">
        <v>CC17</v>
      </c>
      <c r="O648" t="str">
        <v>gastos_rrhh</v>
      </c>
      <c r="P648">
        <v>6</v>
      </c>
      <c r="Q648" t="str">
        <v>BACHAS, DISPOSICION FINAL DE R. LIQUIDOS, EXPORTACION, NFU, PILETAS, REACTORES</v>
      </c>
      <c r="R648">
        <v>1</v>
      </c>
      <c r="S648">
        <v>-1440461.6841</v>
      </c>
      <c r="T648">
        <v>1</v>
      </c>
      <c r="U648" t="str">
        <v>APERTURADO POR EMPRESA</v>
      </c>
      <c r="V648" t="str">
        <v>NFU</v>
      </c>
    </row>
    <row r="649" spans="1:22" x14ac:dyDescent="0.3">
      <c r="A649" vm="1">
        <v>46081</v>
      </c>
      <c r="B649" t="str">
        <v>WORMS-RRHH</v>
      </c>
      <c r="C649" t="str">
        <v>VALLE MANUELA MARIA</v>
      </c>
      <c r="D649">
        <v>-1440461.6841</v>
      </c>
      <c r="E649" t="str">
        <v>LABORATORIO</v>
      </c>
      <c r="F649">
        <v>1</v>
      </c>
      <c r="G649">
        <v>1440461.6840535896</v>
      </c>
      <c r="H649" t="str">
        <v>#RRHH</v>
      </c>
      <c r="I649" t="str">
        <v>PERSONAL</v>
      </c>
      <c r="J649" t="str">
        <v>OPEX</v>
      </c>
      <c r="K649">
        <v>0</v>
      </c>
      <c r="L649">
        <v>0</v>
      </c>
      <c r="M649">
        <v>0</v>
      </c>
      <c r="N649" t="str">
        <v>CC17</v>
      </c>
      <c r="O649" t="str">
        <v>gastos_rrhh</v>
      </c>
      <c r="P649">
        <v>6</v>
      </c>
      <c r="Q649" t="str">
        <v>BACHAS, DISPOSICION FINAL DE R. LIQUIDOS, EXPORTACION, NFU, PILETAS, REACTORES</v>
      </c>
      <c r="R649">
        <v>1</v>
      </c>
      <c r="S649">
        <v>-1440461.6841</v>
      </c>
      <c r="T649">
        <v>1</v>
      </c>
      <c r="U649" t="str">
        <v>APERTURADO POR EMPRESA</v>
      </c>
      <c r="V649" t="str">
        <v>PILETAS</v>
      </c>
    </row>
    <row r="650" spans="1:22" x14ac:dyDescent="0.3">
      <c r="A650" vm="1">
        <v>46081</v>
      </c>
      <c r="B650" t="str">
        <v>WORMS-RRHH</v>
      </c>
      <c r="C650" t="str">
        <v>VALLE MANUELA MARIA</v>
      </c>
      <c r="D650">
        <v>-1440461.6841</v>
      </c>
      <c r="E650" t="str">
        <v>LABORATORIO</v>
      </c>
      <c r="F650">
        <v>1</v>
      </c>
      <c r="G650">
        <v>1440461.6840535896</v>
      </c>
      <c r="H650" t="str">
        <v>#RRHH</v>
      </c>
      <c r="I650" t="str">
        <v>PERSONAL</v>
      </c>
      <c r="J650" t="str">
        <v>OPEX</v>
      </c>
      <c r="K650">
        <v>0</v>
      </c>
      <c r="L650">
        <v>0</v>
      </c>
      <c r="M650">
        <v>0</v>
      </c>
      <c r="N650" t="str">
        <v>CC17</v>
      </c>
      <c r="O650" t="str">
        <v>gastos_rrhh</v>
      </c>
      <c r="P650">
        <v>6</v>
      </c>
      <c r="Q650" t="str">
        <v>BACHAS, DISPOSICION FINAL DE R. LIQUIDOS, EXPORTACION, NFU, PILETAS, REACTORES</v>
      </c>
      <c r="R650">
        <v>1</v>
      </c>
      <c r="S650">
        <v>-1440461.6841</v>
      </c>
      <c r="T650">
        <v>1</v>
      </c>
      <c r="U650" t="str">
        <v>APERTURADO POR EMPRESA</v>
      </c>
      <c r="V650" t="str">
        <v>REACTORES</v>
      </c>
    </row>
    <row r="651" spans="1:22" x14ac:dyDescent="0.3">
      <c r="A651" vm="1">
        <v>46081</v>
      </c>
      <c r="B651" t="str">
        <v>WORMS-RRHH</v>
      </c>
      <c r="C651" t="str">
        <v>NIEVES PAULA MARIA</v>
      </c>
      <c r="D651">
        <v>-1440386.9968000001</v>
      </c>
      <c r="E651" t="str">
        <v>ADMINISTRACION</v>
      </c>
      <c r="F651">
        <v>1</v>
      </c>
      <c r="G651">
        <v>1440386.99679359</v>
      </c>
      <c r="H651" t="str">
        <v>#RRHH</v>
      </c>
      <c r="I651" t="str">
        <v>PERSONAL</v>
      </c>
      <c r="J651" t="str">
        <v>OPEX</v>
      </c>
      <c r="K651">
        <v>0</v>
      </c>
      <c r="L651">
        <v>0</v>
      </c>
      <c r="M651">
        <v>0</v>
      </c>
      <c r="N651" t="str">
        <v>CC15</v>
      </c>
      <c r="O651" t="str">
        <v>gastos_rrhh</v>
      </c>
      <c r="P651">
        <v>10</v>
      </c>
      <c r="Q651" t="str">
        <v>BACHAS, CEREAL Y POLVILLO, COMPOST Y FERTILIZANTES, DISPOSICION FINAL DE R. LIQUIDOS, DISPOSICION FINAL DE R. SOLIDOS, EXPORTACION, NFU, PILETAS, REACTORES, TIERRAS FILTRANTES</v>
      </c>
      <c r="R651">
        <v>1</v>
      </c>
      <c r="S651">
        <v>-1440386.9968000001</v>
      </c>
      <c r="T651">
        <v>1</v>
      </c>
      <c r="U651" t="str">
        <v>APERTURADO POR EMPRESA</v>
      </c>
      <c r="V651" t="str">
        <v>BACHAS</v>
      </c>
    </row>
    <row r="652" spans="1:22" x14ac:dyDescent="0.3">
      <c r="A652" vm="1">
        <v>46081</v>
      </c>
      <c r="B652" t="str">
        <v>WORMS-RRHH</v>
      </c>
      <c r="C652" t="str">
        <v>NIEVES PAULA MARIA</v>
      </c>
      <c r="D652">
        <v>-1440386.9968000001</v>
      </c>
      <c r="E652" t="str">
        <v>ADMINISTRACION</v>
      </c>
      <c r="F652">
        <v>1</v>
      </c>
      <c r="G652">
        <v>1440386.99679359</v>
      </c>
      <c r="H652" t="str">
        <v>#RRHH</v>
      </c>
      <c r="I652" t="str">
        <v>PERSONAL</v>
      </c>
      <c r="J652" t="str">
        <v>OPEX</v>
      </c>
      <c r="K652">
        <v>0</v>
      </c>
      <c r="L652">
        <v>0</v>
      </c>
      <c r="M652">
        <v>0</v>
      </c>
      <c r="N652" t="str">
        <v>CC15</v>
      </c>
      <c r="O652" t="str">
        <v>gastos_rrhh</v>
      </c>
      <c r="P652">
        <v>10</v>
      </c>
      <c r="Q652" t="str">
        <v>BACHAS, CEREAL Y POLVILLO, COMPOST Y FERTILIZANTES, DISPOSICION FINAL DE R. LIQUIDOS, DISPOSICION FINAL DE R. SOLIDOS, EXPORTACION, NFU, PILETAS, REACTORES, TIERRAS FILTRANTES</v>
      </c>
      <c r="R652">
        <v>1</v>
      </c>
      <c r="S652">
        <v>-1440386.9968000001</v>
      </c>
      <c r="T652">
        <v>1</v>
      </c>
      <c r="U652" t="str">
        <v>APERTURADO POR EMPRESA</v>
      </c>
      <c r="V652" t="str">
        <v>CEREAL Y POLVILLO</v>
      </c>
    </row>
    <row r="653" spans="1:22" x14ac:dyDescent="0.3">
      <c r="A653" vm="1">
        <v>46081</v>
      </c>
      <c r="B653" t="str">
        <v>WORMS-RRHH</v>
      </c>
      <c r="C653" t="str">
        <v>NIEVES PAULA MARIA</v>
      </c>
      <c r="D653">
        <v>-1440386.9968000001</v>
      </c>
      <c r="E653" t="str">
        <v>ADMINISTRACION</v>
      </c>
      <c r="F653">
        <v>1</v>
      </c>
      <c r="G653">
        <v>1440386.99679359</v>
      </c>
      <c r="H653" t="str">
        <v>#RRHH</v>
      </c>
      <c r="I653" t="str">
        <v>PERSONAL</v>
      </c>
      <c r="J653" t="str">
        <v>OPEX</v>
      </c>
      <c r="K653">
        <v>0</v>
      </c>
      <c r="L653">
        <v>0</v>
      </c>
      <c r="M653">
        <v>0</v>
      </c>
      <c r="N653" t="str">
        <v>CC15</v>
      </c>
      <c r="O653" t="str">
        <v>gastos_rrhh</v>
      </c>
      <c r="P653">
        <v>10</v>
      </c>
      <c r="Q653" t="str">
        <v>BACHAS, CEREAL Y POLVILLO, COMPOST Y FERTILIZANTES, DISPOSICION FINAL DE R. LIQUIDOS, DISPOSICION FINAL DE R. SOLIDOS, EXPORTACION, NFU, PILETAS, REACTORES, TIERRAS FILTRANTES</v>
      </c>
      <c r="R653">
        <v>1</v>
      </c>
      <c r="S653">
        <v>-1440386.9968000001</v>
      </c>
      <c r="T653">
        <v>1</v>
      </c>
      <c r="U653" t="str">
        <v>APERTURADO POR EMPRESA</v>
      </c>
      <c r="V653" t="str">
        <v>COMPOST Y FERTILIZANTES</v>
      </c>
    </row>
    <row r="654" spans="1:22" x14ac:dyDescent="0.3">
      <c r="A654" vm="1">
        <v>46081</v>
      </c>
      <c r="B654" t="str">
        <v>WORMS-RRHH</v>
      </c>
      <c r="C654" t="str">
        <v>NIEVES PAULA MARIA</v>
      </c>
      <c r="D654">
        <v>-1440386.9968000001</v>
      </c>
      <c r="E654" t="str">
        <v>ADMINISTRACION</v>
      </c>
      <c r="F654">
        <v>1</v>
      </c>
      <c r="G654">
        <v>1440386.99679359</v>
      </c>
      <c r="H654" t="str">
        <v>#RRHH</v>
      </c>
      <c r="I654" t="str">
        <v>PERSONAL</v>
      </c>
      <c r="J654" t="str">
        <v>OPEX</v>
      </c>
      <c r="K654">
        <v>0</v>
      </c>
      <c r="L654">
        <v>0</v>
      </c>
      <c r="M654">
        <v>0</v>
      </c>
      <c r="N654" t="str">
        <v>CC15</v>
      </c>
      <c r="O654" t="str">
        <v>gastos_rrhh</v>
      </c>
      <c r="P654">
        <v>10</v>
      </c>
      <c r="Q654" t="str">
        <v>BACHAS, CEREAL Y POLVILLO, COMPOST Y FERTILIZANTES, DISPOSICION FINAL DE R. LIQUIDOS, DISPOSICION FINAL DE R. SOLIDOS, EXPORTACION, NFU, PILETAS, REACTORES, TIERRAS FILTRANTES</v>
      </c>
      <c r="R654">
        <v>1</v>
      </c>
      <c r="S654">
        <v>-1440386.9968000001</v>
      </c>
      <c r="T654">
        <v>1</v>
      </c>
      <c r="U654" t="str">
        <v>APERTURADO POR EMPRESA</v>
      </c>
      <c r="V654" t="str">
        <v>DISPOSICION FINAL DE R. LIQUIDOS</v>
      </c>
    </row>
    <row r="655" spans="1:22" x14ac:dyDescent="0.3">
      <c r="A655" vm="1">
        <v>46081</v>
      </c>
      <c r="B655" t="str">
        <v>WORMS-RRHH</v>
      </c>
      <c r="C655" t="str">
        <v>NIEVES PAULA MARIA</v>
      </c>
      <c r="D655">
        <v>-1440386.9968000001</v>
      </c>
      <c r="E655" t="str">
        <v>ADMINISTRACION</v>
      </c>
      <c r="F655">
        <v>1</v>
      </c>
      <c r="G655">
        <v>1440386.99679359</v>
      </c>
      <c r="H655" t="str">
        <v>#RRHH</v>
      </c>
      <c r="I655" t="str">
        <v>PERSONAL</v>
      </c>
      <c r="J655" t="str">
        <v>OPEX</v>
      </c>
      <c r="K655">
        <v>0</v>
      </c>
      <c r="L655">
        <v>0</v>
      </c>
      <c r="M655">
        <v>0</v>
      </c>
      <c r="N655" t="str">
        <v>CC15</v>
      </c>
      <c r="O655" t="str">
        <v>gastos_rrhh</v>
      </c>
      <c r="P655">
        <v>10</v>
      </c>
      <c r="Q655" t="str">
        <v>BACHAS, CEREAL Y POLVILLO, COMPOST Y FERTILIZANTES, DISPOSICION FINAL DE R. LIQUIDOS, DISPOSICION FINAL DE R. SOLIDOS, EXPORTACION, NFU, PILETAS, REACTORES, TIERRAS FILTRANTES</v>
      </c>
      <c r="R655">
        <v>1</v>
      </c>
      <c r="S655">
        <v>-1440386.9968000001</v>
      </c>
      <c r="T655">
        <v>1</v>
      </c>
      <c r="U655" t="str">
        <v>APERTURADO POR EMPRESA</v>
      </c>
      <c r="V655" t="str">
        <v>DISPOSICION FINAL DE R. SOLIDOS</v>
      </c>
    </row>
    <row r="656" spans="1:22" x14ac:dyDescent="0.3">
      <c r="A656" vm="1">
        <v>46081</v>
      </c>
      <c r="B656" t="str">
        <v>WORMS-RRHH</v>
      </c>
      <c r="C656" t="str">
        <v>NIEVES PAULA MARIA</v>
      </c>
      <c r="D656">
        <v>-1440386.9968000001</v>
      </c>
      <c r="E656" t="str">
        <v>ADMINISTRACION</v>
      </c>
      <c r="F656">
        <v>1</v>
      </c>
      <c r="G656">
        <v>1440386.99679359</v>
      </c>
      <c r="H656" t="str">
        <v>#RRHH</v>
      </c>
      <c r="I656" t="str">
        <v>PERSONAL</v>
      </c>
      <c r="J656" t="str">
        <v>OPEX</v>
      </c>
      <c r="K656">
        <v>0</v>
      </c>
      <c r="L656">
        <v>0</v>
      </c>
      <c r="M656">
        <v>0</v>
      </c>
      <c r="N656" t="str">
        <v>CC15</v>
      </c>
      <c r="O656" t="str">
        <v>gastos_rrhh</v>
      </c>
      <c r="P656">
        <v>10</v>
      </c>
      <c r="Q656" t="str">
        <v>BACHAS, CEREAL Y POLVILLO, COMPOST Y FERTILIZANTES, DISPOSICION FINAL DE R. LIQUIDOS, DISPOSICION FINAL DE R. SOLIDOS, EXPORTACION, NFU, PILETAS, REACTORES, TIERRAS FILTRANTES</v>
      </c>
      <c r="R656">
        <v>1</v>
      </c>
      <c r="S656">
        <v>-1440386.9968000001</v>
      </c>
      <c r="T656">
        <v>1</v>
      </c>
      <c r="U656" t="str">
        <v>APERTURADO POR EMPRESA</v>
      </c>
      <c r="V656" t="str">
        <v>EXPORTACION</v>
      </c>
    </row>
    <row r="657" spans="1:22" x14ac:dyDescent="0.3">
      <c r="A657" vm="1">
        <v>46081</v>
      </c>
      <c r="B657" t="str">
        <v>WORMS-RRHH</v>
      </c>
      <c r="C657" t="str">
        <v>NIEVES PAULA MARIA</v>
      </c>
      <c r="D657">
        <v>-1440386.9968000001</v>
      </c>
      <c r="E657" t="str">
        <v>ADMINISTRACION</v>
      </c>
      <c r="F657">
        <v>1</v>
      </c>
      <c r="G657">
        <v>1440386.99679359</v>
      </c>
      <c r="H657" t="str">
        <v>#RRHH</v>
      </c>
      <c r="I657" t="str">
        <v>PERSONAL</v>
      </c>
      <c r="J657" t="str">
        <v>OPEX</v>
      </c>
      <c r="K657">
        <v>0</v>
      </c>
      <c r="L657">
        <v>0</v>
      </c>
      <c r="M657">
        <v>0</v>
      </c>
      <c r="N657" t="str">
        <v>CC15</v>
      </c>
      <c r="O657" t="str">
        <v>gastos_rrhh</v>
      </c>
      <c r="P657">
        <v>10</v>
      </c>
      <c r="Q657" t="str">
        <v>BACHAS, CEREAL Y POLVILLO, COMPOST Y FERTILIZANTES, DISPOSICION FINAL DE R. LIQUIDOS, DISPOSICION FINAL DE R. SOLIDOS, EXPORTACION, NFU, PILETAS, REACTORES, TIERRAS FILTRANTES</v>
      </c>
      <c r="R657">
        <v>1</v>
      </c>
      <c r="S657">
        <v>-1440386.9968000001</v>
      </c>
      <c r="T657">
        <v>1</v>
      </c>
      <c r="U657" t="str">
        <v>APERTURADO POR EMPRESA</v>
      </c>
      <c r="V657" t="str">
        <v>NFU</v>
      </c>
    </row>
    <row r="658" spans="1:22" x14ac:dyDescent="0.3">
      <c r="A658" vm="1">
        <v>46081</v>
      </c>
      <c r="B658" t="str">
        <v>WORMS-RRHH</v>
      </c>
      <c r="C658" t="str">
        <v>NIEVES PAULA MARIA</v>
      </c>
      <c r="D658">
        <v>-1440386.9968000001</v>
      </c>
      <c r="E658" t="str">
        <v>ADMINISTRACION</v>
      </c>
      <c r="F658">
        <v>1</v>
      </c>
      <c r="G658">
        <v>1440386.99679359</v>
      </c>
      <c r="H658" t="str">
        <v>#RRHH</v>
      </c>
      <c r="I658" t="str">
        <v>PERSONAL</v>
      </c>
      <c r="J658" t="str">
        <v>OPEX</v>
      </c>
      <c r="K658">
        <v>0</v>
      </c>
      <c r="L658">
        <v>0</v>
      </c>
      <c r="M658">
        <v>0</v>
      </c>
      <c r="N658" t="str">
        <v>CC15</v>
      </c>
      <c r="O658" t="str">
        <v>gastos_rrhh</v>
      </c>
      <c r="P658">
        <v>10</v>
      </c>
      <c r="Q658" t="str">
        <v>BACHAS, CEREAL Y POLVILLO, COMPOST Y FERTILIZANTES, DISPOSICION FINAL DE R. LIQUIDOS, DISPOSICION FINAL DE R. SOLIDOS, EXPORTACION, NFU, PILETAS, REACTORES, TIERRAS FILTRANTES</v>
      </c>
      <c r="R658">
        <v>1</v>
      </c>
      <c r="S658">
        <v>-1440386.9968000001</v>
      </c>
      <c r="T658">
        <v>1</v>
      </c>
      <c r="U658" t="str">
        <v>APERTURADO POR EMPRESA</v>
      </c>
      <c r="V658" t="str">
        <v>PILETAS</v>
      </c>
    </row>
    <row r="659" spans="1:22" x14ac:dyDescent="0.3">
      <c r="A659" vm="1">
        <v>46081</v>
      </c>
      <c r="B659" t="str">
        <v>WORMS-RRHH</v>
      </c>
      <c r="C659" t="str">
        <v>NIEVES PAULA MARIA</v>
      </c>
      <c r="D659">
        <v>-1440386.9968000001</v>
      </c>
      <c r="E659" t="str">
        <v>ADMINISTRACION</v>
      </c>
      <c r="F659">
        <v>1</v>
      </c>
      <c r="G659">
        <v>1440386.99679359</v>
      </c>
      <c r="H659" t="str">
        <v>#RRHH</v>
      </c>
      <c r="I659" t="str">
        <v>PERSONAL</v>
      </c>
      <c r="J659" t="str">
        <v>OPEX</v>
      </c>
      <c r="K659">
        <v>0</v>
      </c>
      <c r="L659">
        <v>0</v>
      </c>
      <c r="M659">
        <v>0</v>
      </c>
      <c r="N659" t="str">
        <v>CC15</v>
      </c>
      <c r="O659" t="str">
        <v>gastos_rrhh</v>
      </c>
      <c r="P659">
        <v>10</v>
      </c>
      <c r="Q659" t="str">
        <v>BACHAS, CEREAL Y POLVILLO, COMPOST Y FERTILIZANTES, DISPOSICION FINAL DE R. LIQUIDOS, DISPOSICION FINAL DE R. SOLIDOS, EXPORTACION, NFU, PILETAS, REACTORES, TIERRAS FILTRANTES</v>
      </c>
      <c r="R659">
        <v>1</v>
      </c>
      <c r="S659">
        <v>-1440386.9968000001</v>
      </c>
      <c r="T659">
        <v>1</v>
      </c>
      <c r="U659" t="str">
        <v>APERTURADO POR EMPRESA</v>
      </c>
      <c r="V659" t="str">
        <v>REACTORES</v>
      </c>
    </row>
    <row r="660" spans="1:22" x14ac:dyDescent="0.3">
      <c r="A660" vm="1">
        <v>46081</v>
      </c>
      <c r="B660" t="str">
        <v>WORMS-RRHH</v>
      </c>
      <c r="C660" t="str">
        <v>NIEVES PAULA MARIA</v>
      </c>
      <c r="D660">
        <v>-1440386.9968000001</v>
      </c>
      <c r="E660" t="str">
        <v>ADMINISTRACION</v>
      </c>
      <c r="F660">
        <v>1</v>
      </c>
      <c r="G660">
        <v>1440386.99679359</v>
      </c>
      <c r="H660" t="str">
        <v>#RRHH</v>
      </c>
      <c r="I660" t="str">
        <v>PERSONAL</v>
      </c>
      <c r="J660" t="str">
        <v>OPEX</v>
      </c>
      <c r="K660">
        <v>0</v>
      </c>
      <c r="L660">
        <v>0</v>
      </c>
      <c r="M660">
        <v>0</v>
      </c>
      <c r="N660" t="str">
        <v>CC15</v>
      </c>
      <c r="O660" t="str">
        <v>gastos_rrhh</v>
      </c>
      <c r="P660">
        <v>10</v>
      </c>
      <c r="Q660" t="str">
        <v>BACHAS, CEREAL Y POLVILLO, COMPOST Y FERTILIZANTES, DISPOSICION FINAL DE R. LIQUIDOS, DISPOSICION FINAL DE R. SOLIDOS, EXPORTACION, NFU, PILETAS, REACTORES, TIERRAS FILTRANTES</v>
      </c>
      <c r="R660">
        <v>1</v>
      </c>
      <c r="S660">
        <v>-1440386.9968000001</v>
      </c>
      <c r="T660">
        <v>1</v>
      </c>
      <c r="U660" t="str">
        <v>APERTURADO POR EMPRESA</v>
      </c>
      <c r="V660" t="str">
        <v>TIERRAS FILTRANTES</v>
      </c>
    </row>
    <row r="661" spans="1:22" x14ac:dyDescent="0.3">
      <c r="A661" vm="1">
        <v>46081</v>
      </c>
      <c r="B661" t="str">
        <v>WORMS-RRHH</v>
      </c>
      <c r="C661" t="str">
        <v xml:space="preserve">GROSSO BRIAN </v>
      </c>
      <c r="D661">
        <v>-1427843.0567000001</v>
      </c>
      <c r="E661" t="str">
        <v>VIGILANCIA</v>
      </c>
      <c r="F661">
        <v>1</v>
      </c>
      <c r="G661">
        <v>1427843.0566735896</v>
      </c>
      <c r="H661" t="str">
        <v>#RRHH</v>
      </c>
      <c r="I661" t="str">
        <v>PERSONAL</v>
      </c>
      <c r="J661" t="str">
        <v>OPEX</v>
      </c>
      <c r="K661">
        <v>0</v>
      </c>
      <c r="L661">
        <v>0</v>
      </c>
      <c r="M661">
        <v>0</v>
      </c>
      <c r="N661" t="str">
        <v>CC29</v>
      </c>
      <c r="O661" t="str">
        <v>gastos_rrhh</v>
      </c>
      <c r="P661">
        <v>10</v>
      </c>
      <c r="Q661" t="str">
        <v>BACHAS, CEREAL Y POLVILLO, COMPOST Y FERTILIZANTES, DISPOSICION FINAL DE R. LIQUIDOS, DISPOSICION FINAL DE R. SOLIDOS, EXPORTACION, NFU, PILETAS, REACTORES, TIERRAS FILTRANTES</v>
      </c>
      <c r="R661">
        <v>1</v>
      </c>
      <c r="S661">
        <v>-1427843.0567000001</v>
      </c>
      <c r="T661">
        <v>1</v>
      </c>
      <c r="U661" t="str">
        <v>APERTURADO POR EMPRESA</v>
      </c>
      <c r="V661" t="str">
        <v>BACHAS</v>
      </c>
    </row>
    <row r="662" spans="1:22" x14ac:dyDescent="0.3">
      <c r="A662" vm="1">
        <v>46081</v>
      </c>
      <c r="B662" t="str">
        <v>WORMS-RRHH</v>
      </c>
      <c r="C662" t="str">
        <v xml:space="preserve">GROSSO BRIAN </v>
      </c>
      <c r="D662">
        <v>-1427843.0567000001</v>
      </c>
      <c r="E662" t="str">
        <v>VIGILANCIA</v>
      </c>
      <c r="F662">
        <v>1</v>
      </c>
      <c r="G662">
        <v>1427843.0566735896</v>
      </c>
      <c r="H662" t="str">
        <v>#RRHH</v>
      </c>
      <c r="I662" t="str">
        <v>PERSONAL</v>
      </c>
      <c r="J662" t="str">
        <v>OPEX</v>
      </c>
      <c r="K662">
        <v>0</v>
      </c>
      <c r="L662">
        <v>0</v>
      </c>
      <c r="M662">
        <v>0</v>
      </c>
      <c r="N662" t="str">
        <v>CC29</v>
      </c>
      <c r="O662" t="str">
        <v>gastos_rrhh</v>
      </c>
      <c r="P662">
        <v>10</v>
      </c>
      <c r="Q662" t="str">
        <v>BACHAS, CEREAL Y POLVILLO, COMPOST Y FERTILIZANTES, DISPOSICION FINAL DE R. LIQUIDOS, DISPOSICION FINAL DE R. SOLIDOS, EXPORTACION, NFU, PILETAS, REACTORES, TIERRAS FILTRANTES</v>
      </c>
      <c r="R662">
        <v>1</v>
      </c>
      <c r="S662">
        <v>-1427843.0567000001</v>
      </c>
      <c r="T662">
        <v>1</v>
      </c>
      <c r="U662" t="str">
        <v>APERTURADO POR EMPRESA</v>
      </c>
      <c r="V662" t="str">
        <v>CEREAL Y POLVILLO</v>
      </c>
    </row>
    <row r="663" spans="1:22" x14ac:dyDescent="0.3">
      <c r="A663" vm="1">
        <v>46081</v>
      </c>
      <c r="B663" t="str">
        <v>WORMS-RRHH</v>
      </c>
      <c r="C663" t="str">
        <v xml:space="preserve">GROSSO BRIAN </v>
      </c>
      <c r="D663">
        <v>-1427843.0567000001</v>
      </c>
      <c r="E663" t="str">
        <v>VIGILANCIA</v>
      </c>
      <c r="F663">
        <v>1</v>
      </c>
      <c r="G663">
        <v>1427843.0566735896</v>
      </c>
      <c r="H663" t="str">
        <v>#RRHH</v>
      </c>
      <c r="I663" t="str">
        <v>PERSONAL</v>
      </c>
      <c r="J663" t="str">
        <v>OPEX</v>
      </c>
      <c r="K663">
        <v>0</v>
      </c>
      <c r="L663">
        <v>0</v>
      </c>
      <c r="M663">
        <v>0</v>
      </c>
      <c r="N663" t="str">
        <v>CC29</v>
      </c>
      <c r="O663" t="str">
        <v>gastos_rrhh</v>
      </c>
      <c r="P663">
        <v>10</v>
      </c>
      <c r="Q663" t="str">
        <v>BACHAS, CEREAL Y POLVILLO, COMPOST Y FERTILIZANTES, DISPOSICION FINAL DE R. LIQUIDOS, DISPOSICION FINAL DE R. SOLIDOS, EXPORTACION, NFU, PILETAS, REACTORES, TIERRAS FILTRANTES</v>
      </c>
      <c r="R663">
        <v>1</v>
      </c>
      <c r="S663">
        <v>-1427843.0567000001</v>
      </c>
      <c r="T663">
        <v>1</v>
      </c>
      <c r="U663" t="str">
        <v>APERTURADO POR EMPRESA</v>
      </c>
      <c r="V663" t="str">
        <v>COMPOST Y FERTILIZANTES</v>
      </c>
    </row>
    <row r="664" spans="1:22" x14ac:dyDescent="0.3">
      <c r="A664" vm="1">
        <v>46081</v>
      </c>
      <c r="B664" t="str">
        <v>WORMS-RRHH</v>
      </c>
      <c r="C664" t="str">
        <v xml:space="preserve">GROSSO BRIAN </v>
      </c>
      <c r="D664">
        <v>-1427843.0567000001</v>
      </c>
      <c r="E664" t="str">
        <v>VIGILANCIA</v>
      </c>
      <c r="F664">
        <v>1</v>
      </c>
      <c r="G664">
        <v>1427843.0566735896</v>
      </c>
      <c r="H664" t="str">
        <v>#RRHH</v>
      </c>
      <c r="I664" t="str">
        <v>PERSONAL</v>
      </c>
      <c r="J664" t="str">
        <v>OPEX</v>
      </c>
      <c r="K664">
        <v>0</v>
      </c>
      <c r="L664">
        <v>0</v>
      </c>
      <c r="M664">
        <v>0</v>
      </c>
      <c r="N664" t="str">
        <v>CC29</v>
      </c>
      <c r="O664" t="str">
        <v>gastos_rrhh</v>
      </c>
      <c r="P664">
        <v>10</v>
      </c>
      <c r="Q664" t="str">
        <v>BACHAS, CEREAL Y POLVILLO, COMPOST Y FERTILIZANTES, DISPOSICION FINAL DE R. LIQUIDOS, DISPOSICION FINAL DE R. SOLIDOS, EXPORTACION, NFU, PILETAS, REACTORES, TIERRAS FILTRANTES</v>
      </c>
      <c r="R664">
        <v>1</v>
      </c>
      <c r="S664">
        <v>-1427843.0567000001</v>
      </c>
      <c r="T664">
        <v>1</v>
      </c>
      <c r="U664" t="str">
        <v>APERTURADO POR EMPRESA</v>
      </c>
      <c r="V664" t="str">
        <v>DISPOSICION FINAL DE R. LIQUIDOS</v>
      </c>
    </row>
    <row r="665" spans="1:22" x14ac:dyDescent="0.3">
      <c r="A665" vm="1">
        <v>46081</v>
      </c>
      <c r="B665" t="str">
        <v>WORMS-RRHH</v>
      </c>
      <c r="C665" t="str">
        <v xml:space="preserve">GROSSO BRIAN </v>
      </c>
      <c r="D665">
        <v>-1427843.0567000001</v>
      </c>
      <c r="E665" t="str">
        <v>VIGILANCIA</v>
      </c>
      <c r="F665">
        <v>1</v>
      </c>
      <c r="G665">
        <v>1427843.0566735896</v>
      </c>
      <c r="H665" t="str">
        <v>#RRHH</v>
      </c>
      <c r="I665" t="str">
        <v>PERSONAL</v>
      </c>
      <c r="J665" t="str">
        <v>OPEX</v>
      </c>
      <c r="K665">
        <v>0</v>
      </c>
      <c r="L665">
        <v>0</v>
      </c>
      <c r="M665">
        <v>0</v>
      </c>
      <c r="N665" t="str">
        <v>CC29</v>
      </c>
      <c r="O665" t="str">
        <v>gastos_rrhh</v>
      </c>
      <c r="P665">
        <v>10</v>
      </c>
      <c r="Q665" t="str">
        <v>BACHAS, CEREAL Y POLVILLO, COMPOST Y FERTILIZANTES, DISPOSICION FINAL DE R. LIQUIDOS, DISPOSICION FINAL DE R. SOLIDOS, EXPORTACION, NFU, PILETAS, REACTORES, TIERRAS FILTRANTES</v>
      </c>
      <c r="R665">
        <v>1</v>
      </c>
      <c r="S665">
        <v>-1427843.0567000001</v>
      </c>
      <c r="T665">
        <v>1</v>
      </c>
      <c r="U665" t="str">
        <v>APERTURADO POR EMPRESA</v>
      </c>
      <c r="V665" t="str">
        <v>DISPOSICION FINAL DE R. SOLIDOS</v>
      </c>
    </row>
    <row r="666" spans="1:22" x14ac:dyDescent="0.3">
      <c r="A666" vm="1">
        <v>46081</v>
      </c>
      <c r="B666" t="str">
        <v>WORMS-RRHH</v>
      </c>
      <c r="C666" t="str">
        <v xml:space="preserve">GROSSO BRIAN </v>
      </c>
      <c r="D666">
        <v>-1427843.0567000001</v>
      </c>
      <c r="E666" t="str">
        <v>VIGILANCIA</v>
      </c>
      <c r="F666">
        <v>1</v>
      </c>
      <c r="G666">
        <v>1427843.0566735896</v>
      </c>
      <c r="H666" t="str">
        <v>#RRHH</v>
      </c>
      <c r="I666" t="str">
        <v>PERSONAL</v>
      </c>
      <c r="J666" t="str">
        <v>OPEX</v>
      </c>
      <c r="K666">
        <v>0</v>
      </c>
      <c r="L666">
        <v>0</v>
      </c>
      <c r="M666">
        <v>0</v>
      </c>
      <c r="N666" t="str">
        <v>CC29</v>
      </c>
      <c r="O666" t="str">
        <v>gastos_rrhh</v>
      </c>
      <c r="P666">
        <v>10</v>
      </c>
      <c r="Q666" t="str">
        <v>BACHAS, CEREAL Y POLVILLO, COMPOST Y FERTILIZANTES, DISPOSICION FINAL DE R. LIQUIDOS, DISPOSICION FINAL DE R. SOLIDOS, EXPORTACION, NFU, PILETAS, REACTORES, TIERRAS FILTRANTES</v>
      </c>
      <c r="R666">
        <v>1</v>
      </c>
      <c r="S666">
        <v>-1427843.0567000001</v>
      </c>
      <c r="T666">
        <v>1</v>
      </c>
      <c r="U666" t="str">
        <v>APERTURADO POR EMPRESA</v>
      </c>
      <c r="V666" t="str">
        <v>EXPORTACION</v>
      </c>
    </row>
    <row r="667" spans="1:22" x14ac:dyDescent="0.3">
      <c r="A667" vm="1">
        <v>46081</v>
      </c>
      <c r="B667" t="str">
        <v>WORMS-RRHH</v>
      </c>
      <c r="C667" t="str">
        <v xml:space="preserve">GROSSO BRIAN </v>
      </c>
      <c r="D667">
        <v>-1427843.0567000001</v>
      </c>
      <c r="E667" t="str">
        <v>VIGILANCIA</v>
      </c>
      <c r="F667">
        <v>1</v>
      </c>
      <c r="G667">
        <v>1427843.0566735896</v>
      </c>
      <c r="H667" t="str">
        <v>#RRHH</v>
      </c>
      <c r="I667" t="str">
        <v>PERSONAL</v>
      </c>
      <c r="J667" t="str">
        <v>OPEX</v>
      </c>
      <c r="K667">
        <v>0</v>
      </c>
      <c r="L667">
        <v>0</v>
      </c>
      <c r="M667">
        <v>0</v>
      </c>
      <c r="N667" t="str">
        <v>CC29</v>
      </c>
      <c r="O667" t="str">
        <v>gastos_rrhh</v>
      </c>
      <c r="P667">
        <v>10</v>
      </c>
      <c r="Q667" t="str">
        <v>BACHAS, CEREAL Y POLVILLO, COMPOST Y FERTILIZANTES, DISPOSICION FINAL DE R. LIQUIDOS, DISPOSICION FINAL DE R. SOLIDOS, EXPORTACION, NFU, PILETAS, REACTORES, TIERRAS FILTRANTES</v>
      </c>
      <c r="R667">
        <v>1</v>
      </c>
      <c r="S667">
        <v>-1427843.0567000001</v>
      </c>
      <c r="T667">
        <v>1</v>
      </c>
      <c r="U667" t="str">
        <v>APERTURADO POR EMPRESA</v>
      </c>
      <c r="V667" t="str">
        <v>NFU</v>
      </c>
    </row>
    <row r="668" spans="1:22" x14ac:dyDescent="0.3">
      <c r="A668" vm="1">
        <v>46081</v>
      </c>
      <c r="B668" t="str">
        <v>WORMS-RRHH</v>
      </c>
      <c r="C668" t="str">
        <v xml:space="preserve">GROSSO BRIAN </v>
      </c>
      <c r="D668">
        <v>-1427843.0567000001</v>
      </c>
      <c r="E668" t="str">
        <v>VIGILANCIA</v>
      </c>
      <c r="F668">
        <v>1</v>
      </c>
      <c r="G668">
        <v>1427843.0566735896</v>
      </c>
      <c r="H668" t="str">
        <v>#RRHH</v>
      </c>
      <c r="I668" t="str">
        <v>PERSONAL</v>
      </c>
      <c r="J668" t="str">
        <v>OPEX</v>
      </c>
      <c r="K668">
        <v>0</v>
      </c>
      <c r="L668">
        <v>0</v>
      </c>
      <c r="M668">
        <v>0</v>
      </c>
      <c r="N668" t="str">
        <v>CC29</v>
      </c>
      <c r="O668" t="str">
        <v>gastos_rrhh</v>
      </c>
      <c r="P668">
        <v>10</v>
      </c>
      <c r="Q668" t="str">
        <v>BACHAS, CEREAL Y POLVILLO, COMPOST Y FERTILIZANTES, DISPOSICION FINAL DE R. LIQUIDOS, DISPOSICION FINAL DE R. SOLIDOS, EXPORTACION, NFU, PILETAS, REACTORES, TIERRAS FILTRANTES</v>
      </c>
      <c r="R668">
        <v>1</v>
      </c>
      <c r="S668">
        <v>-1427843.0567000001</v>
      </c>
      <c r="T668">
        <v>1</v>
      </c>
      <c r="U668" t="str">
        <v>APERTURADO POR EMPRESA</v>
      </c>
      <c r="V668" t="str">
        <v>PILETAS</v>
      </c>
    </row>
    <row r="669" spans="1:22" x14ac:dyDescent="0.3">
      <c r="A669" vm="1">
        <v>46081</v>
      </c>
      <c r="B669" t="str">
        <v>WORMS-RRHH</v>
      </c>
      <c r="C669" t="str">
        <v xml:space="preserve">GROSSO BRIAN </v>
      </c>
      <c r="D669">
        <v>-1427843.0567000001</v>
      </c>
      <c r="E669" t="str">
        <v>VIGILANCIA</v>
      </c>
      <c r="F669">
        <v>1</v>
      </c>
      <c r="G669">
        <v>1427843.0566735896</v>
      </c>
      <c r="H669" t="str">
        <v>#RRHH</v>
      </c>
      <c r="I669" t="str">
        <v>PERSONAL</v>
      </c>
      <c r="J669" t="str">
        <v>OPEX</v>
      </c>
      <c r="K669">
        <v>0</v>
      </c>
      <c r="L669">
        <v>0</v>
      </c>
      <c r="M669">
        <v>0</v>
      </c>
      <c r="N669" t="str">
        <v>CC29</v>
      </c>
      <c r="O669" t="str">
        <v>gastos_rrhh</v>
      </c>
      <c r="P669">
        <v>10</v>
      </c>
      <c r="Q669" t="str">
        <v>BACHAS, CEREAL Y POLVILLO, COMPOST Y FERTILIZANTES, DISPOSICION FINAL DE R. LIQUIDOS, DISPOSICION FINAL DE R. SOLIDOS, EXPORTACION, NFU, PILETAS, REACTORES, TIERRAS FILTRANTES</v>
      </c>
      <c r="R669">
        <v>1</v>
      </c>
      <c r="S669">
        <v>-1427843.0567000001</v>
      </c>
      <c r="T669">
        <v>1</v>
      </c>
      <c r="U669" t="str">
        <v>APERTURADO POR EMPRESA</v>
      </c>
      <c r="V669" t="str">
        <v>REACTORES</v>
      </c>
    </row>
    <row r="670" spans="1:22" x14ac:dyDescent="0.3">
      <c r="A670" vm="1">
        <v>46081</v>
      </c>
      <c r="B670" t="str">
        <v>WORMS-RRHH</v>
      </c>
      <c r="C670" t="str">
        <v xml:space="preserve">GROSSO BRIAN </v>
      </c>
      <c r="D670">
        <v>-1427843.0567000001</v>
      </c>
      <c r="E670" t="str">
        <v>VIGILANCIA</v>
      </c>
      <c r="F670">
        <v>1</v>
      </c>
      <c r="G670">
        <v>1427843.0566735896</v>
      </c>
      <c r="H670" t="str">
        <v>#RRHH</v>
      </c>
      <c r="I670" t="str">
        <v>PERSONAL</v>
      </c>
      <c r="J670" t="str">
        <v>OPEX</v>
      </c>
      <c r="K670">
        <v>0</v>
      </c>
      <c r="L670">
        <v>0</v>
      </c>
      <c r="M670">
        <v>0</v>
      </c>
      <c r="N670" t="str">
        <v>CC29</v>
      </c>
      <c r="O670" t="str">
        <v>gastos_rrhh</v>
      </c>
      <c r="P670">
        <v>10</v>
      </c>
      <c r="Q670" t="str">
        <v>BACHAS, CEREAL Y POLVILLO, COMPOST Y FERTILIZANTES, DISPOSICION FINAL DE R. LIQUIDOS, DISPOSICION FINAL DE R. SOLIDOS, EXPORTACION, NFU, PILETAS, REACTORES, TIERRAS FILTRANTES</v>
      </c>
      <c r="R670">
        <v>1</v>
      </c>
      <c r="S670">
        <v>-1427843.0567000001</v>
      </c>
      <c r="T670">
        <v>1</v>
      </c>
      <c r="U670" t="str">
        <v>APERTURADO POR EMPRESA</v>
      </c>
      <c r="V670" t="str">
        <v>TIERRAS FILTRANTES</v>
      </c>
    </row>
    <row r="671" spans="1:22" x14ac:dyDescent="0.3">
      <c r="A671" vm="1">
        <v>46081</v>
      </c>
      <c r="B671" t="str">
        <v>WORMS-RRHH</v>
      </c>
      <c r="C671" t="str">
        <v>DI FRANCESCO SERGIO MAXIMILIANO</v>
      </c>
      <c r="D671">
        <v>-1411534.0728</v>
      </c>
      <c r="E671" t="str">
        <v>LOGISTICA</v>
      </c>
      <c r="F671">
        <v>1</v>
      </c>
      <c r="G671">
        <v>1411534.0727735898</v>
      </c>
      <c r="H671" t="str">
        <v>#RRHH</v>
      </c>
      <c r="I671" t="str">
        <v>PERSONAL</v>
      </c>
      <c r="J671" t="str">
        <v>OPEX</v>
      </c>
      <c r="K671">
        <v>0</v>
      </c>
      <c r="L671">
        <v>0</v>
      </c>
      <c r="M671">
        <v>0</v>
      </c>
      <c r="N671" t="str">
        <v>CC18</v>
      </c>
      <c r="O671" t="str">
        <v>gastos_produccion</v>
      </c>
      <c r="P671">
        <v>5</v>
      </c>
      <c r="Q671" t="str">
        <v>DISPOSICION FINAL DE R. SOLIDOS, EXPORTACION, NFU, PILETAS, REACTORES</v>
      </c>
      <c r="R671">
        <v>1</v>
      </c>
      <c r="S671">
        <v>-1411534.0728</v>
      </c>
      <c r="T671">
        <v>1</v>
      </c>
      <c r="U671" t="str">
        <v>APERTURADO POR EMPRESA</v>
      </c>
      <c r="V671" t="str">
        <v>DISPOSICION FINAL DE R. SOLIDOS</v>
      </c>
    </row>
    <row r="672" spans="1:22" x14ac:dyDescent="0.3">
      <c r="A672" vm="1">
        <v>46081</v>
      </c>
      <c r="B672" t="str">
        <v>WORMS-RRHH</v>
      </c>
      <c r="C672" t="str">
        <v>DI FRANCESCO SERGIO MAXIMILIANO</v>
      </c>
      <c r="D672">
        <v>-1411534.0728</v>
      </c>
      <c r="E672" t="str">
        <v>LOGISTICA</v>
      </c>
      <c r="F672">
        <v>1</v>
      </c>
      <c r="G672">
        <v>1411534.0727735898</v>
      </c>
      <c r="H672" t="str">
        <v>#RRHH</v>
      </c>
      <c r="I672" t="str">
        <v>PERSONAL</v>
      </c>
      <c r="J672" t="str">
        <v>OPEX</v>
      </c>
      <c r="K672">
        <v>0</v>
      </c>
      <c r="L672">
        <v>0</v>
      </c>
      <c r="M672">
        <v>0</v>
      </c>
      <c r="N672" t="str">
        <v>CC18</v>
      </c>
      <c r="O672" t="str">
        <v>gastos_produccion</v>
      </c>
      <c r="P672">
        <v>5</v>
      </c>
      <c r="Q672" t="str">
        <v>DISPOSICION FINAL DE R. SOLIDOS, EXPORTACION, NFU, PILETAS, REACTORES</v>
      </c>
      <c r="R672">
        <v>1</v>
      </c>
      <c r="S672">
        <v>-1411534.0728</v>
      </c>
      <c r="T672">
        <v>1</v>
      </c>
      <c r="U672" t="str">
        <v>APERTURADO POR EMPRESA</v>
      </c>
      <c r="V672" t="str">
        <v>EXPORTACION</v>
      </c>
    </row>
    <row r="673" spans="1:22" x14ac:dyDescent="0.3">
      <c r="A673" vm="1">
        <v>46081</v>
      </c>
      <c r="B673" t="str">
        <v>WORMS-RRHH</v>
      </c>
      <c r="C673" t="str">
        <v>DI FRANCESCO SERGIO MAXIMILIANO</v>
      </c>
      <c r="D673">
        <v>-1411534.0728</v>
      </c>
      <c r="E673" t="str">
        <v>LOGISTICA</v>
      </c>
      <c r="F673">
        <v>1</v>
      </c>
      <c r="G673">
        <v>1411534.0727735898</v>
      </c>
      <c r="H673" t="str">
        <v>#RRHH</v>
      </c>
      <c r="I673" t="str">
        <v>PERSONAL</v>
      </c>
      <c r="J673" t="str">
        <v>OPEX</v>
      </c>
      <c r="K673">
        <v>0</v>
      </c>
      <c r="L673">
        <v>0</v>
      </c>
      <c r="M673">
        <v>0</v>
      </c>
      <c r="N673" t="str">
        <v>CC18</v>
      </c>
      <c r="O673" t="str">
        <v>gastos_produccion</v>
      </c>
      <c r="P673">
        <v>5</v>
      </c>
      <c r="Q673" t="str">
        <v>DISPOSICION FINAL DE R. SOLIDOS, EXPORTACION, NFU, PILETAS, REACTORES</v>
      </c>
      <c r="R673">
        <v>1</v>
      </c>
      <c r="S673">
        <v>-1411534.0728</v>
      </c>
      <c r="T673">
        <v>1</v>
      </c>
      <c r="U673" t="str">
        <v>APERTURADO POR EMPRESA</v>
      </c>
      <c r="V673" t="str">
        <v>NFU</v>
      </c>
    </row>
    <row r="674" spans="1:22" x14ac:dyDescent="0.3">
      <c r="A674" vm="1">
        <v>46081</v>
      </c>
      <c r="B674" t="str">
        <v>WORMS-RRHH</v>
      </c>
      <c r="C674" t="str">
        <v>DI FRANCESCO SERGIO MAXIMILIANO</v>
      </c>
      <c r="D674">
        <v>-1411534.0728</v>
      </c>
      <c r="E674" t="str">
        <v>LOGISTICA</v>
      </c>
      <c r="F674">
        <v>1</v>
      </c>
      <c r="G674">
        <v>1411534.0727735898</v>
      </c>
      <c r="H674" t="str">
        <v>#RRHH</v>
      </c>
      <c r="I674" t="str">
        <v>PERSONAL</v>
      </c>
      <c r="J674" t="str">
        <v>OPEX</v>
      </c>
      <c r="K674">
        <v>0</v>
      </c>
      <c r="L674">
        <v>0</v>
      </c>
      <c r="M674">
        <v>0</v>
      </c>
      <c r="N674" t="str">
        <v>CC18</v>
      </c>
      <c r="O674" t="str">
        <v>gastos_produccion</v>
      </c>
      <c r="P674">
        <v>5</v>
      </c>
      <c r="Q674" t="str">
        <v>DISPOSICION FINAL DE R. SOLIDOS, EXPORTACION, NFU, PILETAS, REACTORES</v>
      </c>
      <c r="R674">
        <v>1</v>
      </c>
      <c r="S674">
        <v>-1411534.0728</v>
      </c>
      <c r="T674">
        <v>1</v>
      </c>
      <c r="U674" t="str">
        <v>APERTURADO POR EMPRESA</v>
      </c>
      <c r="V674" t="str">
        <v>PILETAS</v>
      </c>
    </row>
    <row r="675" spans="1:22" x14ac:dyDescent="0.3">
      <c r="A675" vm="1">
        <v>46081</v>
      </c>
      <c r="B675" t="str">
        <v>WORMS-RRHH</v>
      </c>
      <c r="C675" t="str">
        <v>DI FRANCESCO SERGIO MAXIMILIANO</v>
      </c>
      <c r="D675">
        <v>-1411534.0728</v>
      </c>
      <c r="E675" t="str">
        <v>LOGISTICA</v>
      </c>
      <c r="F675">
        <v>1</v>
      </c>
      <c r="G675">
        <v>1411534.0727735898</v>
      </c>
      <c r="H675" t="str">
        <v>#RRHH</v>
      </c>
      <c r="I675" t="str">
        <v>PERSONAL</v>
      </c>
      <c r="J675" t="str">
        <v>OPEX</v>
      </c>
      <c r="K675">
        <v>0</v>
      </c>
      <c r="L675">
        <v>0</v>
      </c>
      <c r="M675">
        <v>0</v>
      </c>
      <c r="N675" t="str">
        <v>CC18</v>
      </c>
      <c r="O675" t="str">
        <v>gastos_produccion</v>
      </c>
      <c r="P675">
        <v>5</v>
      </c>
      <c r="Q675" t="str">
        <v>DISPOSICION FINAL DE R. SOLIDOS, EXPORTACION, NFU, PILETAS, REACTORES</v>
      </c>
      <c r="R675">
        <v>1</v>
      </c>
      <c r="S675">
        <v>-1411534.0728</v>
      </c>
      <c r="T675">
        <v>1</v>
      </c>
      <c r="U675" t="str">
        <v>APERTURADO POR EMPRESA</v>
      </c>
      <c r="V675" t="str">
        <v>REACTORES</v>
      </c>
    </row>
    <row r="676" spans="1:22" x14ac:dyDescent="0.3">
      <c r="A676" vm="1">
        <v>46081</v>
      </c>
      <c r="B676" t="str">
        <v>WORMS-RRHH</v>
      </c>
      <c r="C676" t="str">
        <v>BAEZ SEBASTIAN ERNESTO</v>
      </c>
      <c r="D676">
        <v>-1351482.1973999999</v>
      </c>
      <c r="E676" t="str">
        <v>MANTENIMIENTO</v>
      </c>
      <c r="F676">
        <v>1</v>
      </c>
      <c r="G676">
        <v>1351482.1973935897</v>
      </c>
      <c r="H676" t="str">
        <v>#RRHH</v>
      </c>
      <c r="I676" t="str">
        <v>PERSONAL</v>
      </c>
      <c r="J676" t="str">
        <v>OPEX</v>
      </c>
      <c r="K676">
        <v>0</v>
      </c>
      <c r="L676">
        <v>0</v>
      </c>
      <c r="M676">
        <v>0</v>
      </c>
      <c r="N676" t="str">
        <v>CC19</v>
      </c>
      <c r="O676" t="str">
        <v>gastos_rrhh</v>
      </c>
      <c r="P676">
        <v>6</v>
      </c>
      <c r="Q676" t="str">
        <v>BACHAS, DISPOSICION FINAL DE R. LIQUIDOS, EXPORTACION, NFU, PILETAS, REACTORES</v>
      </c>
      <c r="R676">
        <v>1</v>
      </c>
      <c r="S676">
        <v>-1351482.1973999999</v>
      </c>
      <c r="T676">
        <v>1</v>
      </c>
      <c r="U676" t="str">
        <v>APERTURADO POR EMPRESA</v>
      </c>
      <c r="V676" t="str">
        <v>BACHAS</v>
      </c>
    </row>
    <row r="677" spans="1:22" x14ac:dyDescent="0.3">
      <c r="A677" vm="1">
        <v>46081</v>
      </c>
      <c r="B677" t="str">
        <v>WORMS-RRHH</v>
      </c>
      <c r="C677" t="str">
        <v>BAEZ SEBASTIAN ERNESTO</v>
      </c>
      <c r="D677">
        <v>-1351482.1973999999</v>
      </c>
      <c r="E677" t="str">
        <v>MANTENIMIENTO</v>
      </c>
      <c r="F677">
        <v>1</v>
      </c>
      <c r="G677">
        <v>1351482.1973935897</v>
      </c>
      <c r="H677" t="str">
        <v>#RRHH</v>
      </c>
      <c r="I677" t="str">
        <v>PERSONAL</v>
      </c>
      <c r="J677" t="str">
        <v>OPEX</v>
      </c>
      <c r="K677">
        <v>0</v>
      </c>
      <c r="L677">
        <v>0</v>
      </c>
      <c r="M677">
        <v>0</v>
      </c>
      <c r="N677" t="str">
        <v>CC19</v>
      </c>
      <c r="O677" t="str">
        <v>gastos_rrhh</v>
      </c>
      <c r="P677">
        <v>6</v>
      </c>
      <c r="Q677" t="str">
        <v>BACHAS, DISPOSICION FINAL DE R. LIQUIDOS, EXPORTACION, NFU, PILETAS, REACTORES</v>
      </c>
      <c r="R677">
        <v>1</v>
      </c>
      <c r="S677">
        <v>-1351482.1973999999</v>
      </c>
      <c r="T677">
        <v>1</v>
      </c>
      <c r="U677" t="str">
        <v>APERTURADO POR EMPRESA</v>
      </c>
      <c r="V677" t="str">
        <v>DISPOSICION FINAL DE R. LIQUIDOS</v>
      </c>
    </row>
    <row r="678" spans="1:22" x14ac:dyDescent="0.3">
      <c r="A678" vm="1">
        <v>46081</v>
      </c>
      <c r="B678" t="str">
        <v>WORMS-RRHH</v>
      </c>
      <c r="C678" t="str">
        <v>BAEZ SEBASTIAN ERNESTO</v>
      </c>
      <c r="D678">
        <v>-1351482.1973999999</v>
      </c>
      <c r="E678" t="str">
        <v>MANTENIMIENTO</v>
      </c>
      <c r="F678">
        <v>1</v>
      </c>
      <c r="G678">
        <v>1351482.1973935897</v>
      </c>
      <c r="H678" t="str">
        <v>#RRHH</v>
      </c>
      <c r="I678" t="str">
        <v>PERSONAL</v>
      </c>
      <c r="J678" t="str">
        <v>OPEX</v>
      </c>
      <c r="K678">
        <v>0</v>
      </c>
      <c r="L678">
        <v>0</v>
      </c>
      <c r="M678">
        <v>0</v>
      </c>
      <c r="N678" t="str">
        <v>CC19</v>
      </c>
      <c r="O678" t="str">
        <v>gastos_rrhh</v>
      </c>
      <c r="P678">
        <v>6</v>
      </c>
      <c r="Q678" t="str">
        <v>BACHAS, DISPOSICION FINAL DE R. LIQUIDOS, EXPORTACION, NFU, PILETAS, REACTORES</v>
      </c>
      <c r="R678">
        <v>1</v>
      </c>
      <c r="S678">
        <v>-1351482.1973999999</v>
      </c>
      <c r="T678">
        <v>1</v>
      </c>
      <c r="U678" t="str">
        <v>APERTURADO POR EMPRESA</v>
      </c>
      <c r="V678" t="str">
        <v>EXPORTACION</v>
      </c>
    </row>
    <row r="679" spans="1:22" x14ac:dyDescent="0.3">
      <c r="A679" vm="1">
        <v>46081</v>
      </c>
      <c r="B679" t="str">
        <v>WORMS-RRHH</v>
      </c>
      <c r="C679" t="str">
        <v>BAEZ SEBASTIAN ERNESTO</v>
      </c>
      <c r="D679">
        <v>-1351482.1973999999</v>
      </c>
      <c r="E679" t="str">
        <v>MANTENIMIENTO</v>
      </c>
      <c r="F679">
        <v>1</v>
      </c>
      <c r="G679">
        <v>1351482.1973935897</v>
      </c>
      <c r="H679" t="str">
        <v>#RRHH</v>
      </c>
      <c r="I679" t="str">
        <v>PERSONAL</v>
      </c>
      <c r="J679" t="str">
        <v>OPEX</v>
      </c>
      <c r="K679">
        <v>0</v>
      </c>
      <c r="L679">
        <v>0</v>
      </c>
      <c r="M679">
        <v>0</v>
      </c>
      <c r="N679" t="str">
        <v>CC19</v>
      </c>
      <c r="O679" t="str">
        <v>gastos_rrhh</v>
      </c>
      <c r="P679">
        <v>6</v>
      </c>
      <c r="Q679" t="str">
        <v>BACHAS, DISPOSICION FINAL DE R. LIQUIDOS, EXPORTACION, NFU, PILETAS, REACTORES</v>
      </c>
      <c r="R679">
        <v>1</v>
      </c>
      <c r="S679">
        <v>-1351482.1973999999</v>
      </c>
      <c r="T679">
        <v>1</v>
      </c>
      <c r="U679" t="str">
        <v>APERTURADO POR EMPRESA</v>
      </c>
      <c r="V679" t="str">
        <v>NFU</v>
      </c>
    </row>
    <row r="680" spans="1:22" x14ac:dyDescent="0.3">
      <c r="A680" vm="1">
        <v>46081</v>
      </c>
      <c r="B680" t="str">
        <v>WORMS-RRHH</v>
      </c>
      <c r="C680" t="str">
        <v>BAEZ SEBASTIAN ERNESTO</v>
      </c>
      <c r="D680">
        <v>-1351482.1973999999</v>
      </c>
      <c r="E680" t="str">
        <v>MANTENIMIENTO</v>
      </c>
      <c r="F680">
        <v>1</v>
      </c>
      <c r="G680">
        <v>1351482.1973935897</v>
      </c>
      <c r="H680" t="str">
        <v>#RRHH</v>
      </c>
      <c r="I680" t="str">
        <v>PERSONAL</v>
      </c>
      <c r="J680" t="str">
        <v>OPEX</v>
      </c>
      <c r="K680">
        <v>0</v>
      </c>
      <c r="L680">
        <v>0</v>
      </c>
      <c r="M680">
        <v>0</v>
      </c>
      <c r="N680" t="str">
        <v>CC19</v>
      </c>
      <c r="O680" t="str">
        <v>gastos_rrhh</v>
      </c>
      <c r="P680">
        <v>6</v>
      </c>
      <c r="Q680" t="str">
        <v>BACHAS, DISPOSICION FINAL DE R. LIQUIDOS, EXPORTACION, NFU, PILETAS, REACTORES</v>
      </c>
      <c r="R680">
        <v>1</v>
      </c>
      <c r="S680">
        <v>-1351482.1973999999</v>
      </c>
      <c r="T680">
        <v>1</v>
      </c>
      <c r="U680" t="str">
        <v>APERTURADO POR EMPRESA</v>
      </c>
      <c r="V680" t="str">
        <v>PILETAS</v>
      </c>
    </row>
    <row r="681" spans="1:22" x14ac:dyDescent="0.3">
      <c r="A681" vm="1">
        <v>46081</v>
      </c>
      <c r="B681" t="str">
        <v>WORMS-RRHH</v>
      </c>
      <c r="C681" t="str">
        <v>BAEZ SEBASTIAN ERNESTO</v>
      </c>
      <c r="D681">
        <v>-1351482.1973999999</v>
      </c>
      <c r="E681" t="str">
        <v>MANTENIMIENTO</v>
      </c>
      <c r="F681">
        <v>1</v>
      </c>
      <c r="G681">
        <v>1351482.1973935897</v>
      </c>
      <c r="H681" t="str">
        <v>#RRHH</v>
      </c>
      <c r="I681" t="str">
        <v>PERSONAL</v>
      </c>
      <c r="J681" t="str">
        <v>OPEX</v>
      </c>
      <c r="K681">
        <v>0</v>
      </c>
      <c r="L681">
        <v>0</v>
      </c>
      <c r="M681">
        <v>0</v>
      </c>
      <c r="N681" t="str">
        <v>CC19</v>
      </c>
      <c r="O681" t="str">
        <v>gastos_rrhh</v>
      </c>
      <c r="P681">
        <v>6</v>
      </c>
      <c r="Q681" t="str">
        <v>BACHAS, DISPOSICION FINAL DE R. LIQUIDOS, EXPORTACION, NFU, PILETAS, REACTORES</v>
      </c>
      <c r="R681">
        <v>1</v>
      </c>
      <c r="S681">
        <v>-1351482.1973999999</v>
      </c>
      <c r="T681">
        <v>1</v>
      </c>
      <c r="U681" t="str">
        <v>APERTURADO POR EMPRESA</v>
      </c>
      <c r="V681" t="str">
        <v>REACTORES</v>
      </c>
    </row>
    <row r="682" spans="1:22" x14ac:dyDescent="0.3">
      <c r="A682" vm="1">
        <v>46081</v>
      </c>
      <c r="B682" t="str">
        <v>WORMS-RRHH</v>
      </c>
      <c r="C682" t="str">
        <v>MORENO RENZO EMANUEL</v>
      </c>
      <c r="D682">
        <v>-1309539.3483</v>
      </c>
      <c r="E682" t="str">
        <v>DISPOSICION FINAL DE R. LIQUIDOS</v>
      </c>
      <c r="F682">
        <v>1</v>
      </c>
      <c r="G682">
        <v>1309539.3482935899</v>
      </c>
      <c r="H682" t="str">
        <v>#RRHH</v>
      </c>
      <c r="I682" t="str">
        <v>PERSONAL</v>
      </c>
      <c r="J682" t="str">
        <v>OPEX</v>
      </c>
      <c r="K682">
        <v>0</v>
      </c>
      <c r="L682">
        <v>0</v>
      </c>
      <c r="M682">
        <v>0</v>
      </c>
      <c r="N682" t="str">
        <v>CC25</v>
      </c>
      <c r="O682" t="str">
        <v>gastos_rrhh</v>
      </c>
      <c r="P682">
        <v>2</v>
      </c>
      <c r="Q682" t="str">
        <v>DISPOSICION FINAL DE R. LIQUIDOS, EXPORTACION</v>
      </c>
      <c r="R682">
        <v>1</v>
      </c>
      <c r="S682">
        <v>-1309539.3483</v>
      </c>
      <c r="T682">
        <v>1</v>
      </c>
      <c r="U682" t="str">
        <v>APERTURADO POR EMPRESA</v>
      </c>
      <c r="V682" t="str">
        <v>DISPOSICION FINAL DE R. LIQUIDOS</v>
      </c>
    </row>
    <row r="683" spans="1:22" x14ac:dyDescent="0.3">
      <c r="A683" vm="1">
        <v>46081</v>
      </c>
      <c r="B683" t="str">
        <v>WORMS-RRHH</v>
      </c>
      <c r="C683" t="str">
        <v>MORENO RENZO EMANUEL</v>
      </c>
      <c r="D683">
        <v>-1309539.3483</v>
      </c>
      <c r="E683" t="str">
        <v>DISPOSICION FINAL DE R. LIQUIDOS</v>
      </c>
      <c r="F683">
        <v>1</v>
      </c>
      <c r="G683">
        <v>1309539.3482935899</v>
      </c>
      <c r="H683" t="str">
        <v>#RRHH</v>
      </c>
      <c r="I683" t="str">
        <v>PERSONAL</v>
      </c>
      <c r="J683" t="str">
        <v>OPEX</v>
      </c>
      <c r="K683">
        <v>0</v>
      </c>
      <c r="L683">
        <v>0</v>
      </c>
      <c r="M683">
        <v>0</v>
      </c>
      <c r="N683" t="str">
        <v>CC25</v>
      </c>
      <c r="O683" t="str">
        <v>gastos_rrhh</v>
      </c>
      <c r="P683">
        <v>2</v>
      </c>
      <c r="Q683" t="str">
        <v>DISPOSICION FINAL DE R. LIQUIDOS, EXPORTACION</v>
      </c>
      <c r="R683">
        <v>1</v>
      </c>
      <c r="S683">
        <v>-1309539.3483</v>
      </c>
      <c r="T683">
        <v>1</v>
      </c>
      <c r="U683" t="str">
        <v>APERTURADO POR EMPRESA</v>
      </c>
      <c r="V683" t="str">
        <v>EXPORTACION</v>
      </c>
    </row>
    <row r="684" spans="1:22" x14ac:dyDescent="0.3">
      <c r="A684" vm="10">
        <v>46057</v>
      </c>
      <c r="B684" t="str">
        <v>Goma Paz S.R.L.</v>
      </c>
      <c r="C684" t="str">
        <v>FA-A 00005-00091838</v>
      </c>
      <c r="D684">
        <v>-1292064.58</v>
      </c>
      <c r="E684" t="str">
        <v>OC 0001-00004484: REPOSICION
caño asp/exp rauspiraflex h2 amarillo 75 mm</v>
      </c>
      <c r="F684">
        <v>1</v>
      </c>
      <c r="G684">
        <v>1067821.97</v>
      </c>
      <c r="H684" t="str">
        <v xml:space="preserve">UN </v>
      </c>
      <c r="I684" t="str">
        <v>REPOSICION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CC3</v>
      </c>
      <c r="O684" t="str">
        <v>gastos_produccion</v>
      </c>
      <c r="P684">
        <v>1</v>
      </c>
      <c r="Q684" t="str">
        <v>DISPOSICIÓN FINAL RESIDUOS LIQUIDOS</v>
      </c>
      <c r="R684">
        <v>1</v>
      </c>
      <c r="S684">
        <v>-1292064.58</v>
      </c>
      <c r="T684">
        <v>1</v>
      </c>
      <c r="U684" t="str">
        <v>APERTURADO POR EMPRESA</v>
      </c>
      <c r="V684" t="str">
        <v>DISPOSICIÓN FINAL RESIDUOS LIQUIDOS</v>
      </c>
    </row>
    <row r="685" spans="1:22" x14ac:dyDescent="0.3">
      <c r="A685" vm="15">
        <v>46080</v>
      </c>
      <c r="B685" t="str">
        <v>Comercial Uritorco S. R. L. (w)</v>
      </c>
      <c r="C685" t="str">
        <v>FA-A 00001-00008860</v>
      </c>
      <c r="D685">
        <v>-1266264.3500000001</v>
      </c>
      <c r="E685" t="str">
        <v>REPOSICION</v>
      </c>
      <c r="F685">
        <v>1</v>
      </c>
      <c r="G685">
        <v>1046499.46</v>
      </c>
      <c r="H685" t="str">
        <v xml:space="preserve">UN </v>
      </c>
      <c r="I685" t="str">
        <v>REPOSICION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CC7</v>
      </c>
      <c r="O685" t="str">
        <v>gastos_produccion</v>
      </c>
      <c r="P685">
        <v>1</v>
      </c>
      <c r="Q685" t="str">
        <v>NFU</v>
      </c>
      <c r="R685">
        <v>1</v>
      </c>
      <c r="S685">
        <v>-1266264.3500000001</v>
      </c>
      <c r="T685">
        <v>1</v>
      </c>
      <c r="U685" t="str">
        <v>APERTURADO POR EMPRESA</v>
      </c>
      <c r="V685" t="str">
        <v>NFU</v>
      </c>
    </row>
    <row r="686" spans="1:22" x14ac:dyDescent="0.3">
      <c r="A686" vm="7">
        <v>46059</v>
      </c>
      <c r="B686" t="str">
        <v>Bca Distribuciones Sa</v>
      </c>
      <c r="C686" t="str">
        <v>FA-A 00001-00005781</v>
      </c>
      <c r="D686">
        <v>-1260396.5</v>
      </c>
      <c r="E686" t="str">
        <v>INVERSION proyecto 35 Bomba de 3"</v>
      </c>
      <c r="F686">
        <v>1</v>
      </c>
      <c r="G686">
        <v>1041650</v>
      </c>
      <c r="H686" t="str">
        <v xml:space="preserve">UN </v>
      </c>
      <c r="I686" t="str">
        <v>INVERSION</v>
      </c>
      <c r="J686" t="str">
        <v>CAPEX</v>
      </c>
      <c r="K686" t="str">
        <v>VARIABLE</v>
      </c>
      <c r="L686" t="str">
        <v>DIRECTO</v>
      </c>
      <c r="M686">
        <v>0</v>
      </c>
      <c r="N686" t="str">
        <v>CC6</v>
      </c>
      <c r="O686" t="str">
        <v>gastos_rrhh</v>
      </c>
      <c r="P686">
        <v>1</v>
      </c>
      <c r="Q686" t="str">
        <v>BACHAS</v>
      </c>
      <c r="R686">
        <v>1</v>
      </c>
      <c r="S686">
        <v>-1260396.5</v>
      </c>
      <c r="T686">
        <v>1</v>
      </c>
      <c r="U686" t="str">
        <v>APERTURADO POR EMPRESA</v>
      </c>
      <c r="V686" t="str">
        <v>BACHAS</v>
      </c>
    </row>
    <row r="687" spans="1:22" x14ac:dyDescent="0.3">
      <c r="A687" vm="1">
        <v>46081</v>
      </c>
      <c r="B687" t="str">
        <v>WORMS-RRHH</v>
      </c>
      <c r="C687" t="str">
        <v>SANTA CRUZ, MANUEL ALBERTO</v>
      </c>
      <c r="D687">
        <v>-1217141.4032999999</v>
      </c>
      <c r="E687" t="str">
        <v>NFU</v>
      </c>
      <c r="F687">
        <v>1</v>
      </c>
      <c r="G687">
        <v>1217141.4032935901</v>
      </c>
      <c r="H687" t="str">
        <v>#RRHH</v>
      </c>
      <c r="I687" t="str">
        <v>PERSONAL</v>
      </c>
      <c r="J687" t="str">
        <v>OPEX</v>
      </c>
      <c r="K687">
        <v>0</v>
      </c>
      <c r="L687">
        <v>0</v>
      </c>
      <c r="M687">
        <v>0</v>
      </c>
      <c r="N687" t="str">
        <v>CC7</v>
      </c>
      <c r="O687" t="str">
        <v>gastos_produccion</v>
      </c>
      <c r="P687">
        <v>1</v>
      </c>
      <c r="Q687" t="str">
        <v>NFU</v>
      </c>
      <c r="R687">
        <v>1</v>
      </c>
      <c r="S687">
        <v>-1217141.4032999999</v>
      </c>
      <c r="T687">
        <v>1</v>
      </c>
      <c r="U687" t="str">
        <v>APERTURADO POR EMPRESA</v>
      </c>
      <c r="V687" t="str">
        <v>NFU</v>
      </c>
    </row>
    <row r="688" spans="1:22" x14ac:dyDescent="0.3">
      <c r="A688" vm="1">
        <v>46081</v>
      </c>
      <c r="B688" t="str">
        <v>IMPUESTOS</v>
      </c>
      <c r="C688" t="str">
        <v>imp1</v>
      </c>
      <c r="D688">
        <v>-1182999.8400000001</v>
      </c>
      <c r="E688" t="str">
        <v>IMPUESTOS</v>
      </c>
      <c r="F688">
        <v>1616.12</v>
      </c>
      <c r="G688">
        <v>0.5</v>
      </c>
      <c r="H688" t="str">
        <v xml:space="preserve">UN </v>
      </c>
      <c r="I688" t="str">
        <v>IMPUESTOS</v>
      </c>
      <c r="J688" t="str">
        <v>OPEX</v>
      </c>
      <c r="K688" t="str">
        <v>VARIABLE</v>
      </c>
      <c r="L688" t="str">
        <v>DIRECTO</v>
      </c>
      <c r="M688">
        <v>0</v>
      </c>
      <c r="N688" t="str">
        <v>CC11</v>
      </c>
      <c r="O688" t="str">
        <v>gastos_rrhh</v>
      </c>
      <c r="P688">
        <v>1</v>
      </c>
      <c r="Q688" t="str">
        <v>EXPORTACION</v>
      </c>
      <c r="R688">
        <v>1</v>
      </c>
      <c r="S688">
        <v>-1182999.8400000001</v>
      </c>
      <c r="T688">
        <v>1616.12</v>
      </c>
      <c r="U688" t="str">
        <v>APERTURADO POR EMPRESA</v>
      </c>
      <c r="V688" t="str">
        <v>EXPORTACION</v>
      </c>
    </row>
    <row r="689" spans="1:22" x14ac:dyDescent="0.3">
      <c r="A689" vm="1">
        <v>46081</v>
      </c>
      <c r="B689" t="str">
        <v>WORMS-RRHH</v>
      </c>
      <c r="C689" t="str">
        <v>NAVARRO, RAMÓN ROQUE</v>
      </c>
      <c r="D689">
        <v>-1160524.8770999999</v>
      </c>
      <c r="E689" t="str">
        <v>NFU</v>
      </c>
      <c r="F689">
        <v>1</v>
      </c>
      <c r="G689">
        <v>1160524.8770735899</v>
      </c>
      <c r="H689" t="str">
        <v>#RRHH</v>
      </c>
      <c r="I689" t="str">
        <v>PERSONAL</v>
      </c>
      <c r="J689" t="str">
        <v>OPEX</v>
      </c>
      <c r="K689">
        <v>0</v>
      </c>
      <c r="L689">
        <v>0</v>
      </c>
      <c r="M689">
        <v>0</v>
      </c>
      <c r="N689" t="str">
        <v>CC7</v>
      </c>
      <c r="O689" t="str">
        <v>gastos_produccion</v>
      </c>
      <c r="P689">
        <v>1</v>
      </c>
      <c r="Q689" t="str">
        <v>NFU</v>
      </c>
      <c r="R689">
        <v>1</v>
      </c>
      <c r="S689">
        <v>-1160524.8770999999</v>
      </c>
      <c r="T689">
        <v>1</v>
      </c>
      <c r="U689" t="str">
        <v>APERTURADO POR EMPRESA</v>
      </c>
      <c r="V689" t="str">
        <v>NFU</v>
      </c>
    </row>
    <row r="690" spans="1:22" x14ac:dyDescent="0.3">
      <c r="A690" vm="6">
        <v>46063</v>
      </c>
      <c r="B690" t="str">
        <v>Strupeni, Federico Lisandro</v>
      </c>
      <c r="C690" t="str">
        <v>FA-A 00008-00000056</v>
      </c>
      <c r="D690">
        <v>-1112118.74</v>
      </c>
      <c r="E690" t="str">
        <v xml:space="preserve">OC 0001-00004630: INVERSION
Cámara para los  casilleros </v>
      </c>
      <c r="F690">
        <v>2</v>
      </c>
      <c r="G690">
        <v>129553.2</v>
      </c>
      <c r="H690" t="str">
        <v xml:space="preserve">UN </v>
      </c>
      <c r="I690" t="str">
        <v>INVERSION</v>
      </c>
      <c r="J690" t="str">
        <v>CAPEX</v>
      </c>
      <c r="K690" t="str">
        <v>VARIABLE</v>
      </c>
      <c r="L690" t="str">
        <v>INDIRECTO</v>
      </c>
      <c r="M690">
        <v>0</v>
      </c>
      <c r="N690" t="str">
        <v>CC1</v>
      </c>
      <c r="O690" t="str">
        <v>gastos_rrhh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-1112118.74</v>
      </c>
      <c r="T690">
        <v>2</v>
      </c>
      <c r="U690" t="str">
        <v>APERTURADO POR EMPRESA</v>
      </c>
      <c r="V690" t="str">
        <v>BACHAS</v>
      </c>
    </row>
    <row r="691" spans="1:22" x14ac:dyDescent="0.3">
      <c r="A691" vm="6">
        <v>46063</v>
      </c>
      <c r="B691" t="str">
        <v>Strupeni, Federico Lisandro</v>
      </c>
      <c r="C691" t="str">
        <v>FA-A 00008-00000056</v>
      </c>
      <c r="D691">
        <v>-1112118.74</v>
      </c>
      <c r="E691" t="str">
        <v xml:space="preserve">OC 0001-00004630: INVERSION
Cámara para los  casilleros </v>
      </c>
      <c r="F691">
        <v>2</v>
      </c>
      <c r="G691">
        <v>129553.2</v>
      </c>
      <c r="H691" t="str">
        <v xml:space="preserve">UN </v>
      </c>
      <c r="I691" t="str">
        <v>INVERSION</v>
      </c>
      <c r="J691" t="str">
        <v>CAPEX</v>
      </c>
      <c r="K691" t="str">
        <v>VARIABLE</v>
      </c>
      <c r="L691" t="str">
        <v>INDIRECTO</v>
      </c>
      <c r="M691">
        <v>0</v>
      </c>
      <c r="N691" t="str">
        <v>CC1</v>
      </c>
      <c r="O691" t="str">
        <v>gastos_rrhh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-1112118.74</v>
      </c>
      <c r="T691">
        <v>2</v>
      </c>
      <c r="U691" t="str">
        <v>APERTURADO POR EMPRESA</v>
      </c>
      <c r="V691" t="str">
        <v>CEREAL &amp; POLVILLO</v>
      </c>
    </row>
    <row r="692" spans="1:22" x14ac:dyDescent="0.3">
      <c r="A692" vm="6">
        <v>46063</v>
      </c>
      <c r="B692" t="str">
        <v>Strupeni, Federico Lisandro</v>
      </c>
      <c r="C692" t="str">
        <v>FA-A 00008-00000056</v>
      </c>
      <c r="D692">
        <v>-1112118.74</v>
      </c>
      <c r="E692" t="str">
        <v xml:space="preserve">OC 0001-00004630: INVERSION
Cámara para los  casilleros </v>
      </c>
      <c r="F692">
        <v>2</v>
      </c>
      <c r="G692">
        <v>129553.2</v>
      </c>
      <c r="H692" t="str">
        <v xml:space="preserve">UN </v>
      </c>
      <c r="I692" t="str">
        <v>INVERSION</v>
      </c>
      <c r="J692" t="str">
        <v>CAPEX</v>
      </c>
      <c r="K692" t="str">
        <v>VARIABLE</v>
      </c>
      <c r="L692" t="str">
        <v>INDIRECTO</v>
      </c>
      <c r="M692">
        <v>0</v>
      </c>
      <c r="N692" t="str">
        <v>CC1</v>
      </c>
      <c r="O692" t="str">
        <v>gastos_rrhh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-1112118.74</v>
      </c>
      <c r="T692">
        <v>2</v>
      </c>
      <c r="U692" t="str">
        <v>APERTURADO POR EMPRESA</v>
      </c>
      <c r="V692" t="str">
        <v>COMPOST &amp; FERTILIZANTES</v>
      </c>
    </row>
    <row r="693" spans="1:22" x14ac:dyDescent="0.3">
      <c r="A693" vm="6">
        <v>46063</v>
      </c>
      <c r="B693" t="str">
        <v>Strupeni, Federico Lisandro</v>
      </c>
      <c r="C693" t="str">
        <v>FA-A 00008-00000056</v>
      </c>
      <c r="D693">
        <v>-1112118.74</v>
      </c>
      <c r="E693" t="str">
        <v xml:space="preserve">OC 0001-00004630: INVERSION
Cámara para los  casilleros </v>
      </c>
      <c r="F693">
        <v>2</v>
      </c>
      <c r="G693">
        <v>129553.2</v>
      </c>
      <c r="H693" t="str">
        <v xml:space="preserve">UN </v>
      </c>
      <c r="I693" t="str">
        <v>INVERSION</v>
      </c>
      <c r="J693" t="str">
        <v>CAPEX</v>
      </c>
      <c r="K693" t="str">
        <v>VARIABLE</v>
      </c>
      <c r="L693" t="str">
        <v>INDIRECTO</v>
      </c>
      <c r="M693">
        <v>0</v>
      </c>
      <c r="N693" t="str">
        <v>CC1</v>
      </c>
      <c r="O693" t="str">
        <v>gastos_rrhh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-1112118.74</v>
      </c>
      <c r="T693">
        <v>2</v>
      </c>
      <c r="U693" t="str">
        <v>APERTURADO POR EMPRESA</v>
      </c>
      <c r="V693" t="str">
        <v>DISPOSICIÓN FINAL RESIDUOS LIQUIDOS</v>
      </c>
    </row>
    <row r="694" spans="1:22" x14ac:dyDescent="0.3">
      <c r="A694" vm="6">
        <v>46063</v>
      </c>
      <c r="B694" t="str">
        <v>Strupeni, Federico Lisandro</v>
      </c>
      <c r="C694" t="str">
        <v>FA-A 00008-00000056</v>
      </c>
      <c r="D694">
        <v>-1112118.74</v>
      </c>
      <c r="E694" t="str">
        <v xml:space="preserve">OC 0001-00004630: INVERSION
Cámara para los  casilleros </v>
      </c>
      <c r="F694">
        <v>2</v>
      </c>
      <c r="G694">
        <v>129553.2</v>
      </c>
      <c r="H694" t="str">
        <v xml:space="preserve">UN </v>
      </c>
      <c r="I694" t="str">
        <v>INVERSION</v>
      </c>
      <c r="J694" t="str">
        <v>CAPEX</v>
      </c>
      <c r="K694" t="str">
        <v>VARIABLE</v>
      </c>
      <c r="L694" t="str">
        <v>INDIRECTO</v>
      </c>
      <c r="M694">
        <v>0</v>
      </c>
      <c r="N694" t="str">
        <v>CC1</v>
      </c>
      <c r="O694" t="str">
        <v>gastos_rrhh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-1112118.74</v>
      </c>
      <c r="T694">
        <v>2</v>
      </c>
      <c r="U694" t="str">
        <v>APERTURADO POR EMPRESA</v>
      </c>
      <c r="V694" t="str">
        <v>DISPOSICIÓN FINAL RESIDUOS SOLIDOS</v>
      </c>
    </row>
    <row r="695" spans="1:22" x14ac:dyDescent="0.3">
      <c r="A695" vm="6">
        <v>46063</v>
      </c>
      <c r="B695" t="str">
        <v>Strupeni, Federico Lisandro</v>
      </c>
      <c r="C695" t="str">
        <v>FA-A 00008-00000056</v>
      </c>
      <c r="D695">
        <v>-1112118.74</v>
      </c>
      <c r="E695" t="str">
        <v xml:space="preserve">OC 0001-00004630: INVERSION
Cámara para los  casilleros </v>
      </c>
      <c r="F695">
        <v>2</v>
      </c>
      <c r="G695">
        <v>129553.2</v>
      </c>
      <c r="H695" t="str">
        <v xml:space="preserve">UN </v>
      </c>
      <c r="I695" t="str">
        <v>INVERSION</v>
      </c>
      <c r="J695" t="str">
        <v>CAPEX</v>
      </c>
      <c r="K695" t="str">
        <v>VARIABLE</v>
      </c>
      <c r="L695" t="str">
        <v>INDIRECTO</v>
      </c>
      <c r="M695">
        <v>0</v>
      </c>
      <c r="N695" t="str">
        <v>CC1</v>
      </c>
      <c r="O695" t="str">
        <v>gastos_rrhh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-1112118.74</v>
      </c>
      <c r="T695">
        <v>2</v>
      </c>
      <c r="U695" t="str">
        <v>APERTURADO POR EMPRESA</v>
      </c>
      <c r="V695" t="str">
        <v>EXPORTACION</v>
      </c>
    </row>
    <row r="696" spans="1:22" x14ac:dyDescent="0.3">
      <c r="A696" vm="6">
        <v>46063</v>
      </c>
      <c r="B696" t="str">
        <v>Strupeni, Federico Lisandro</v>
      </c>
      <c r="C696" t="str">
        <v>FA-A 00008-00000056</v>
      </c>
      <c r="D696">
        <v>-1112118.74</v>
      </c>
      <c r="E696" t="str">
        <v xml:space="preserve">OC 0001-00004630: INVERSION
Cámara para los  casilleros </v>
      </c>
      <c r="F696">
        <v>2</v>
      </c>
      <c r="G696">
        <v>129553.2</v>
      </c>
      <c r="H696" t="str">
        <v xml:space="preserve">UN </v>
      </c>
      <c r="I696" t="str">
        <v>INVERSION</v>
      </c>
      <c r="J696" t="str">
        <v>CAPEX</v>
      </c>
      <c r="K696" t="str">
        <v>VARIABLE</v>
      </c>
      <c r="L696" t="str">
        <v>INDIRECTO</v>
      </c>
      <c r="M696">
        <v>0</v>
      </c>
      <c r="N696" t="str">
        <v>CC1</v>
      </c>
      <c r="O696" t="str">
        <v>gastos_rrhh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-1112118.74</v>
      </c>
      <c r="T696">
        <v>2</v>
      </c>
      <c r="U696" t="str">
        <v>APERTURADO POR EMPRESA</v>
      </c>
      <c r="V696" t="str">
        <v>NFU</v>
      </c>
    </row>
    <row r="697" spans="1:22" x14ac:dyDescent="0.3">
      <c r="A697" vm="6">
        <v>46063</v>
      </c>
      <c r="B697" t="str">
        <v>Strupeni, Federico Lisandro</v>
      </c>
      <c r="C697" t="str">
        <v>FA-A 00008-00000056</v>
      </c>
      <c r="D697">
        <v>-1112118.74</v>
      </c>
      <c r="E697" t="str">
        <v xml:space="preserve">OC 0001-00004630: INVERSION
Cámara para los  casilleros </v>
      </c>
      <c r="F697">
        <v>2</v>
      </c>
      <c r="G697">
        <v>129553.2</v>
      </c>
      <c r="H697" t="str">
        <v xml:space="preserve">UN </v>
      </c>
      <c r="I697" t="str">
        <v>INVERSION</v>
      </c>
      <c r="J697" t="str">
        <v>CAPEX</v>
      </c>
      <c r="K697" t="str">
        <v>VARIABLE</v>
      </c>
      <c r="L697" t="str">
        <v>INDIRECTO</v>
      </c>
      <c r="M697">
        <v>0</v>
      </c>
      <c r="N697" t="str">
        <v>CC1</v>
      </c>
      <c r="O697" t="str">
        <v>gastos_rrhh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-1112118.74</v>
      </c>
      <c r="T697">
        <v>2</v>
      </c>
      <c r="U697" t="str">
        <v>APERTURADO POR EMPRESA</v>
      </c>
      <c r="V697" t="str">
        <v>PILETAS</v>
      </c>
    </row>
    <row r="698" spans="1:22" x14ac:dyDescent="0.3">
      <c r="A698" vm="6">
        <v>46063</v>
      </c>
      <c r="B698" t="str">
        <v>Strupeni, Federico Lisandro</v>
      </c>
      <c r="C698" t="str">
        <v>FA-A 00008-00000056</v>
      </c>
      <c r="D698">
        <v>-1112118.74</v>
      </c>
      <c r="E698" t="str">
        <v xml:space="preserve">OC 0001-00004630: INVERSION
Cámara para los  casilleros </v>
      </c>
      <c r="F698">
        <v>2</v>
      </c>
      <c r="G698">
        <v>129553.2</v>
      </c>
      <c r="H698" t="str">
        <v xml:space="preserve">UN </v>
      </c>
      <c r="I698" t="str">
        <v>INVERSION</v>
      </c>
      <c r="J698" t="str">
        <v>CAPEX</v>
      </c>
      <c r="K698" t="str">
        <v>VARIABLE</v>
      </c>
      <c r="L698" t="str">
        <v>INDIRECTO</v>
      </c>
      <c r="M698">
        <v>0</v>
      </c>
      <c r="N698" t="str">
        <v>CC1</v>
      </c>
      <c r="O698" t="str">
        <v>gastos_rrhh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-1112118.74</v>
      </c>
      <c r="T698">
        <v>2</v>
      </c>
      <c r="U698" t="str">
        <v>APERTURADO POR EMPRESA</v>
      </c>
      <c r="V698" t="str">
        <v>REACTORES</v>
      </c>
    </row>
    <row r="699" spans="1:22" x14ac:dyDescent="0.3">
      <c r="A699" vm="6">
        <v>46063</v>
      </c>
      <c r="B699" t="str">
        <v>Strupeni, Federico Lisandro</v>
      </c>
      <c r="C699" t="str">
        <v>FA-A 00008-00000056</v>
      </c>
      <c r="D699">
        <v>-1112118.74</v>
      </c>
      <c r="E699" t="str">
        <v xml:space="preserve">OC 0001-00004630: INVERSION
Cámara para los  casilleros </v>
      </c>
      <c r="F699">
        <v>2</v>
      </c>
      <c r="G699">
        <v>129553.2</v>
      </c>
      <c r="H699" t="str">
        <v xml:space="preserve">UN </v>
      </c>
      <c r="I699" t="str">
        <v>INVERSION</v>
      </c>
      <c r="J699" t="str">
        <v>CAPEX</v>
      </c>
      <c r="K699" t="str">
        <v>VARIABLE</v>
      </c>
      <c r="L699" t="str">
        <v>INDIRECTO</v>
      </c>
      <c r="M699">
        <v>0</v>
      </c>
      <c r="N699" t="str">
        <v>CC1</v>
      </c>
      <c r="O699" t="str">
        <v>gastos_rrhh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-1112118.74</v>
      </c>
      <c r="T699">
        <v>2</v>
      </c>
      <c r="U699" t="str">
        <v>APERTURADO POR EMPRESA</v>
      </c>
      <c r="V699" t="str">
        <v>TIERRAS FILTRANTES</v>
      </c>
    </row>
    <row r="700" spans="1:22" x14ac:dyDescent="0.3">
      <c r="A700" vm="1">
        <v>46081</v>
      </c>
      <c r="B700" t="str">
        <v>WORMS-RRHH</v>
      </c>
      <c r="C700" t="str">
        <v>CUETO, DANIELA</v>
      </c>
      <c r="D700">
        <v>-1100000</v>
      </c>
      <c r="E700" t="str">
        <v>ADMINISTRACION</v>
      </c>
      <c r="F700">
        <v>1</v>
      </c>
      <c r="G700">
        <v>1100000</v>
      </c>
      <c r="H700" t="str">
        <v>#RRHH</v>
      </c>
      <c r="I700" t="str">
        <v>PERSONAL</v>
      </c>
      <c r="J700" t="str">
        <v>OPEX</v>
      </c>
      <c r="K700">
        <v>0</v>
      </c>
      <c r="L700">
        <v>0</v>
      </c>
      <c r="M700">
        <v>0</v>
      </c>
      <c r="N700" t="str">
        <v>CC15</v>
      </c>
      <c r="O700" t="str">
        <v>gastos_rrhh</v>
      </c>
      <c r="P700">
        <v>10</v>
      </c>
      <c r="Q700" t="str">
        <v>BACHAS, CEREAL Y POLVILLO, COMPOST Y FERTILIZANTES, DISPOSICION FINAL DE R. LIQUIDOS, DISPOSICION FINAL DE R. SOLIDOS, EXPORTACION, NFU, PILETAS, REACTORES, TIERRAS FILTRANTES</v>
      </c>
      <c r="R700">
        <v>1</v>
      </c>
      <c r="S700">
        <v>-1100000</v>
      </c>
      <c r="T700">
        <v>1</v>
      </c>
      <c r="U700" t="str">
        <v>APERTURADO POR EMPRESA</v>
      </c>
      <c r="V700" t="str">
        <v>BACHAS</v>
      </c>
    </row>
    <row r="701" spans="1:22" x14ac:dyDescent="0.3">
      <c r="A701" vm="1">
        <v>46081</v>
      </c>
      <c r="B701" t="str">
        <v>WORMS-RRHH</v>
      </c>
      <c r="C701" t="str">
        <v>CUETO, DANIELA</v>
      </c>
      <c r="D701">
        <v>-1100000</v>
      </c>
      <c r="E701" t="str">
        <v>ADMINISTRACION</v>
      </c>
      <c r="F701">
        <v>1</v>
      </c>
      <c r="G701">
        <v>1100000</v>
      </c>
      <c r="H701" t="str">
        <v>#RRHH</v>
      </c>
      <c r="I701" t="str">
        <v>PERSONAL</v>
      </c>
      <c r="J701" t="str">
        <v>OPEX</v>
      </c>
      <c r="K701">
        <v>0</v>
      </c>
      <c r="L701">
        <v>0</v>
      </c>
      <c r="M701">
        <v>0</v>
      </c>
      <c r="N701" t="str">
        <v>CC15</v>
      </c>
      <c r="O701" t="str">
        <v>gastos_rrhh</v>
      </c>
      <c r="P701">
        <v>10</v>
      </c>
      <c r="Q701" t="str">
        <v>BACHAS, CEREAL Y POLVILLO, COMPOST Y FERTILIZANTES, DISPOSICION FINAL DE R. LIQUIDOS, DISPOSICION FINAL DE R. SOLIDOS, EXPORTACION, NFU, PILETAS, REACTORES, TIERRAS FILTRANTES</v>
      </c>
      <c r="R701">
        <v>1</v>
      </c>
      <c r="S701">
        <v>-1100000</v>
      </c>
      <c r="T701">
        <v>1</v>
      </c>
      <c r="U701" t="str">
        <v>APERTURADO POR EMPRESA</v>
      </c>
      <c r="V701" t="str">
        <v>CEREAL Y POLVILLO</v>
      </c>
    </row>
    <row r="702" spans="1:22" x14ac:dyDescent="0.3">
      <c r="A702" vm="1">
        <v>46081</v>
      </c>
      <c r="B702" t="str">
        <v>WORMS-RRHH</v>
      </c>
      <c r="C702" t="str">
        <v>CUETO, DANIELA</v>
      </c>
      <c r="D702">
        <v>-1100000</v>
      </c>
      <c r="E702" t="str">
        <v>ADMINISTRACION</v>
      </c>
      <c r="F702">
        <v>1</v>
      </c>
      <c r="G702">
        <v>1100000</v>
      </c>
      <c r="H702" t="str">
        <v>#RRHH</v>
      </c>
      <c r="I702" t="str">
        <v>PERSONAL</v>
      </c>
      <c r="J702" t="str">
        <v>OPEX</v>
      </c>
      <c r="K702">
        <v>0</v>
      </c>
      <c r="L702">
        <v>0</v>
      </c>
      <c r="M702">
        <v>0</v>
      </c>
      <c r="N702" t="str">
        <v>CC15</v>
      </c>
      <c r="O702" t="str">
        <v>gastos_rrhh</v>
      </c>
      <c r="P702">
        <v>10</v>
      </c>
      <c r="Q702" t="str">
        <v>BACHAS, CEREAL Y POLVILLO, COMPOST Y FERTILIZANTES, DISPOSICION FINAL DE R. LIQUIDOS, DISPOSICION FINAL DE R. SOLIDOS, EXPORTACION, NFU, PILETAS, REACTORES, TIERRAS FILTRANTES</v>
      </c>
      <c r="R702">
        <v>1</v>
      </c>
      <c r="S702">
        <v>-1100000</v>
      </c>
      <c r="T702">
        <v>1</v>
      </c>
      <c r="U702" t="str">
        <v>APERTURADO POR EMPRESA</v>
      </c>
      <c r="V702" t="str">
        <v>COMPOST Y FERTILIZANTES</v>
      </c>
    </row>
    <row r="703" spans="1:22" x14ac:dyDescent="0.3">
      <c r="A703" vm="1">
        <v>46081</v>
      </c>
      <c r="B703" t="str">
        <v>WORMS-RRHH</v>
      </c>
      <c r="C703" t="str">
        <v>CUETO, DANIELA</v>
      </c>
      <c r="D703">
        <v>-1100000</v>
      </c>
      <c r="E703" t="str">
        <v>ADMINISTRACION</v>
      </c>
      <c r="F703">
        <v>1</v>
      </c>
      <c r="G703">
        <v>1100000</v>
      </c>
      <c r="H703" t="str">
        <v>#RRHH</v>
      </c>
      <c r="I703" t="str">
        <v>PERSONAL</v>
      </c>
      <c r="J703" t="str">
        <v>OPEX</v>
      </c>
      <c r="K703">
        <v>0</v>
      </c>
      <c r="L703">
        <v>0</v>
      </c>
      <c r="M703">
        <v>0</v>
      </c>
      <c r="N703" t="str">
        <v>CC15</v>
      </c>
      <c r="O703" t="str">
        <v>gastos_rrhh</v>
      </c>
      <c r="P703">
        <v>10</v>
      </c>
      <c r="Q703" t="str">
        <v>BACHAS, CEREAL Y POLVILLO, COMPOST Y FERTILIZANTES, DISPOSICION FINAL DE R. LIQUIDOS, DISPOSICION FINAL DE R. SOLIDOS, EXPORTACION, NFU, PILETAS, REACTORES, TIERRAS FILTRANTES</v>
      </c>
      <c r="R703">
        <v>1</v>
      </c>
      <c r="S703">
        <v>-1100000</v>
      </c>
      <c r="T703">
        <v>1</v>
      </c>
      <c r="U703" t="str">
        <v>APERTURADO POR EMPRESA</v>
      </c>
      <c r="V703" t="str">
        <v>DISPOSICION FINAL DE R. LIQUIDOS</v>
      </c>
    </row>
    <row r="704" spans="1:22" x14ac:dyDescent="0.3">
      <c r="A704" vm="1">
        <v>46081</v>
      </c>
      <c r="B704" t="str">
        <v>WORMS-RRHH</v>
      </c>
      <c r="C704" t="str">
        <v>CUETO, DANIELA</v>
      </c>
      <c r="D704">
        <v>-1100000</v>
      </c>
      <c r="E704" t="str">
        <v>ADMINISTRACION</v>
      </c>
      <c r="F704">
        <v>1</v>
      </c>
      <c r="G704">
        <v>1100000</v>
      </c>
      <c r="H704" t="str">
        <v>#RRHH</v>
      </c>
      <c r="I704" t="str">
        <v>PERSONAL</v>
      </c>
      <c r="J704" t="str">
        <v>OPEX</v>
      </c>
      <c r="K704">
        <v>0</v>
      </c>
      <c r="L704">
        <v>0</v>
      </c>
      <c r="M704">
        <v>0</v>
      </c>
      <c r="N704" t="str">
        <v>CC15</v>
      </c>
      <c r="O704" t="str">
        <v>gastos_rrhh</v>
      </c>
      <c r="P704">
        <v>10</v>
      </c>
      <c r="Q704" t="str">
        <v>BACHAS, CEREAL Y POLVILLO, COMPOST Y FERTILIZANTES, DISPOSICION FINAL DE R. LIQUIDOS, DISPOSICION FINAL DE R. SOLIDOS, EXPORTACION, NFU, PILETAS, REACTORES, TIERRAS FILTRANTES</v>
      </c>
      <c r="R704">
        <v>1</v>
      </c>
      <c r="S704">
        <v>-1100000</v>
      </c>
      <c r="T704">
        <v>1</v>
      </c>
      <c r="U704" t="str">
        <v>APERTURADO POR EMPRESA</v>
      </c>
      <c r="V704" t="str">
        <v>DISPOSICION FINAL DE R. SOLIDOS</v>
      </c>
    </row>
    <row r="705" spans="1:22" x14ac:dyDescent="0.3">
      <c r="A705" vm="1">
        <v>46081</v>
      </c>
      <c r="B705" t="str">
        <v>WORMS-RRHH</v>
      </c>
      <c r="C705" t="str">
        <v>CUETO, DANIELA</v>
      </c>
      <c r="D705">
        <v>-1100000</v>
      </c>
      <c r="E705" t="str">
        <v>ADMINISTRACION</v>
      </c>
      <c r="F705">
        <v>1</v>
      </c>
      <c r="G705">
        <v>1100000</v>
      </c>
      <c r="H705" t="str">
        <v>#RRHH</v>
      </c>
      <c r="I705" t="str">
        <v>PERSONAL</v>
      </c>
      <c r="J705" t="str">
        <v>OPEX</v>
      </c>
      <c r="K705">
        <v>0</v>
      </c>
      <c r="L705">
        <v>0</v>
      </c>
      <c r="M705">
        <v>0</v>
      </c>
      <c r="N705" t="str">
        <v>CC15</v>
      </c>
      <c r="O705" t="str">
        <v>gastos_rrhh</v>
      </c>
      <c r="P705">
        <v>10</v>
      </c>
      <c r="Q705" t="str">
        <v>BACHAS, CEREAL Y POLVILLO, COMPOST Y FERTILIZANTES, DISPOSICION FINAL DE R. LIQUIDOS, DISPOSICION FINAL DE R. SOLIDOS, EXPORTACION, NFU, PILETAS, REACTORES, TIERRAS FILTRANTES</v>
      </c>
      <c r="R705">
        <v>1</v>
      </c>
      <c r="S705">
        <v>-1100000</v>
      </c>
      <c r="T705">
        <v>1</v>
      </c>
      <c r="U705" t="str">
        <v>APERTURADO POR EMPRESA</v>
      </c>
      <c r="V705" t="str">
        <v>EXPORTACION</v>
      </c>
    </row>
    <row r="706" spans="1:22" x14ac:dyDescent="0.3">
      <c r="A706" vm="1">
        <v>46081</v>
      </c>
      <c r="B706" t="str">
        <v>WORMS-RRHH</v>
      </c>
      <c r="C706" t="str">
        <v>CUETO, DANIELA</v>
      </c>
      <c r="D706">
        <v>-1100000</v>
      </c>
      <c r="E706" t="str">
        <v>ADMINISTRACION</v>
      </c>
      <c r="F706">
        <v>1</v>
      </c>
      <c r="G706">
        <v>1100000</v>
      </c>
      <c r="H706" t="str">
        <v>#RRHH</v>
      </c>
      <c r="I706" t="str">
        <v>PERSONAL</v>
      </c>
      <c r="J706" t="str">
        <v>OPEX</v>
      </c>
      <c r="K706">
        <v>0</v>
      </c>
      <c r="L706">
        <v>0</v>
      </c>
      <c r="M706">
        <v>0</v>
      </c>
      <c r="N706" t="str">
        <v>CC15</v>
      </c>
      <c r="O706" t="str">
        <v>gastos_rrhh</v>
      </c>
      <c r="P706">
        <v>10</v>
      </c>
      <c r="Q706" t="str">
        <v>BACHAS, CEREAL Y POLVILLO, COMPOST Y FERTILIZANTES, DISPOSICION FINAL DE R. LIQUIDOS, DISPOSICION FINAL DE R. SOLIDOS, EXPORTACION, NFU, PILETAS, REACTORES, TIERRAS FILTRANTES</v>
      </c>
      <c r="R706">
        <v>1</v>
      </c>
      <c r="S706">
        <v>-1100000</v>
      </c>
      <c r="T706">
        <v>1</v>
      </c>
      <c r="U706" t="str">
        <v>APERTURADO POR EMPRESA</v>
      </c>
      <c r="V706" t="str">
        <v>NFU</v>
      </c>
    </row>
    <row r="707" spans="1:22" x14ac:dyDescent="0.3">
      <c r="A707" vm="1">
        <v>46081</v>
      </c>
      <c r="B707" t="str">
        <v>WORMS-RRHH</v>
      </c>
      <c r="C707" t="str">
        <v>CUETO, DANIELA</v>
      </c>
      <c r="D707">
        <v>-1100000</v>
      </c>
      <c r="E707" t="str">
        <v>ADMINISTRACION</v>
      </c>
      <c r="F707">
        <v>1</v>
      </c>
      <c r="G707">
        <v>1100000</v>
      </c>
      <c r="H707" t="str">
        <v>#RRHH</v>
      </c>
      <c r="I707" t="str">
        <v>PERSONAL</v>
      </c>
      <c r="J707" t="str">
        <v>OPEX</v>
      </c>
      <c r="K707">
        <v>0</v>
      </c>
      <c r="L707">
        <v>0</v>
      </c>
      <c r="M707">
        <v>0</v>
      </c>
      <c r="N707" t="str">
        <v>CC15</v>
      </c>
      <c r="O707" t="str">
        <v>gastos_rrhh</v>
      </c>
      <c r="P707">
        <v>10</v>
      </c>
      <c r="Q707" t="str">
        <v>BACHAS, CEREAL Y POLVILLO, COMPOST Y FERTILIZANTES, DISPOSICION FINAL DE R. LIQUIDOS, DISPOSICION FINAL DE R. SOLIDOS, EXPORTACION, NFU, PILETAS, REACTORES, TIERRAS FILTRANTES</v>
      </c>
      <c r="R707">
        <v>1</v>
      </c>
      <c r="S707">
        <v>-1100000</v>
      </c>
      <c r="T707">
        <v>1</v>
      </c>
      <c r="U707" t="str">
        <v>APERTURADO POR EMPRESA</v>
      </c>
      <c r="V707" t="str">
        <v>PILETAS</v>
      </c>
    </row>
    <row r="708" spans="1:22" x14ac:dyDescent="0.3">
      <c r="A708" vm="1">
        <v>46081</v>
      </c>
      <c r="B708" t="str">
        <v>WORMS-RRHH</v>
      </c>
      <c r="C708" t="str">
        <v>CUETO, DANIELA</v>
      </c>
      <c r="D708">
        <v>-1100000</v>
      </c>
      <c r="E708" t="str">
        <v>ADMINISTRACION</v>
      </c>
      <c r="F708">
        <v>1</v>
      </c>
      <c r="G708">
        <v>1100000</v>
      </c>
      <c r="H708" t="str">
        <v>#RRHH</v>
      </c>
      <c r="I708" t="str">
        <v>PERSONAL</v>
      </c>
      <c r="J708" t="str">
        <v>OPEX</v>
      </c>
      <c r="K708">
        <v>0</v>
      </c>
      <c r="L708">
        <v>0</v>
      </c>
      <c r="M708">
        <v>0</v>
      </c>
      <c r="N708" t="str">
        <v>CC15</v>
      </c>
      <c r="O708" t="str">
        <v>gastos_rrhh</v>
      </c>
      <c r="P708">
        <v>10</v>
      </c>
      <c r="Q708" t="str">
        <v>BACHAS, CEREAL Y POLVILLO, COMPOST Y FERTILIZANTES, DISPOSICION FINAL DE R. LIQUIDOS, DISPOSICION FINAL DE R. SOLIDOS, EXPORTACION, NFU, PILETAS, REACTORES, TIERRAS FILTRANTES</v>
      </c>
      <c r="R708">
        <v>1</v>
      </c>
      <c r="S708">
        <v>-1100000</v>
      </c>
      <c r="T708">
        <v>1</v>
      </c>
      <c r="U708" t="str">
        <v>APERTURADO POR EMPRESA</v>
      </c>
      <c r="V708" t="str">
        <v>REACTORES</v>
      </c>
    </row>
    <row r="709" spans="1:22" x14ac:dyDescent="0.3">
      <c r="A709" vm="1">
        <v>46081</v>
      </c>
      <c r="B709" t="str">
        <v>WORMS-RRHH</v>
      </c>
      <c r="C709" t="str">
        <v>CUETO, DANIELA</v>
      </c>
      <c r="D709">
        <v>-1100000</v>
      </c>
      <c r="E709" t="str">
        <v>ADMINISTRACION</v>
      </c>
      <c r="F709">
        <v>1</v>
      </c>
      <c r="G709">
        <v>1100000</v>
      </c>
      <c r="H709" t="str">
        <v>#RRHH</v>
      </c>
      <c r="I709" t="str">
        <v>PERSONAL</v>
      </c>
      <c r="J709" t="str">
        <v>OPEX</v>
      </c>
      <c r="K709">
        <v>0</v>
      </c>
      <c r="L709">
        <v>0</v>
      </c>
      <c r="M709">
        <v>0</v>
      </c>
      <c r="N709" t="str">
        <v>CC15</v>
      </c>
      <c r="O709" t="str">
        <v>gastos_rrhh</v>
      </c>
      <c r="P709">
        <v>10</v>
      </c>
      <c r="Q709" t="str">
        <v>BACHAS, CEREAL Y POLVILLO, COMPOST Y FERTILIZANTES, DISPOSICION FINAL DE R. LIQUIDOS, DISPOSICION FINAL DE R. SOLIDOS, EXPORTACION, NFU, PILETAS, REACTORES, TIERRAS FILTRANTES</v>
      </c>
      <c r="R709">
        <v>1</v>
      </c>
      <c r="S709">
        <v>-1100000</v>
      </c>
      <c r="T709">
        <v>1</v>
      </c>
      <c r="U709" t="str">
        <v>APERTURADO POR EMPRESA</v>
      </c>
      <c r="V709" t="str">
        <v>TIERRAS FILTRANTES</v>
      </c>
    </row>
    <row r="710" spans="1:22" x14ac:dyDescent="0.3">
      <c r="A710" vm="7">
        <v>46059</v>
      </c>
      <c r="B710" t="str">
        <v>Forciniti, Maria Alejandra(W)</v>
      </c>
      <c r="C710" t="str">
        <v>FA-C 00002-00000816</v>
      </c>
      <c r="D710">
        <v>-1095123</v>
      </c>
      <c r="E710" t="str">
        <v>OC 0001-00003993: SERVICIOS
Soporte técnico</v>
      </c>
      <c r="F710">
        <v>1</v>
      </c>
      <c r="G710">
        <v>1095123</v>
      </c>
      <c r="H710" t="str">
        <v xml:space="preserve">UN </v>
      </c>
      <c r="I710" t="str">
        <v>SERVICIOS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str">
        <v>gastos_rrhh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-1095123</v>
      </c>
      <c r="T710">
        <v>1</v>
      </c>
      <c r="U710" t="str">
        <v>APERTURADO POR EMPRESA</v>
      </c>
      <c r="V710" t="str">
        <v>BACHAS</v>
      </c>
    </row>
    <row r="711" spans="1:22" x14ac:dyDescent="0.3">
      <c r="A711" vm="7">
        <v>46059</v>
      </c>
      <c r="B711" t="str">
        <v>Forciniti, Maria Alejandra(W)</v>
      </c>
      <c r="C711" t="str">
        <v>FA-C 00002-00000816</v>
      </c>
      <c r="D711">
        <v>-1095123</v>
      </c>
      <c r="E711" t="str">
        <v>OC 0001-00003993: SERVICIOS
Soporte técnico</v>
      </c>
      <c r="F711">
        <v>1</v>
      </c>
      <c r="G711">
        <v>1095123</v>
      </c>
      <c r="H711" t="str">
        <v xml:space="preserve">UN </v>
      </c>
      <c r="I711" t="str">
        <v>SERVICIOS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str">
        <v>gastos_rrhh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-1095123</v>
      </c>
      <c r="T711">
        <v>1</v>
      </c>
      <c r="U711" t="str">
        <v>APERTURADO POR EMPRESA</v>
      </c>
      <c r="V711" t="str">
        <v>CEREAL &amp; POLVILLO</v>
      </c>
    </row>
    <row r="712" spans="1:22" x14ac:dyDescent="0.3">
      <c r="A712" vm="7">
        <v>46059</v>
      </c>
      <c r="B712" t="str">
        <v>Forciniti, Maria Alejandra(W)</v>
      </c>
      <c r="C712" t="str">
        <v>FA-C 00002-00000816</v>
      </c>
      <c r="D712">
        <v>-1095123</v>
      </c>
      <c r="E712" t="str">
        <v>OC 0001-00003993: SERVICIOS
Soporte técnico</v>
      </c>
      <c r="F712">
        <v>1</v>
      </c>
      <c r="G712">
        <v>1095123</v>
      </c>
      <c r="H712" t="str">
        <v xml:space="preserve">UN </v>
      </c>
      <c r="I712" t="str">
        <v>SERVICIOS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str">
        <v>gastos_rrhh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-1095123</v>
      </c>
      <c r="T712">
        <v>1</v>
      </c>
      <c r="U712" t="str">
        <v>APERTURADO POR EMPRESA</v>
      </c>
      <c r="V712" t="str">
        <v>COMPOST &amp; FERTILIZANTES</v>
      </c>
    </row>
    <row r="713" spans="1:22" x14ac:dyDescent="0.3">
      <c r="A713" vm="7">
        <v>46059</v>
      </c>
      <c r="B713" t="str">
        <v>Forciniti, Maria Alejandra(W)</v>
      </c>
      <c r="C713" t="str">
        <v>FA-C 00002-00000816</v>
      </c>
      <c r="D713">
        <v>-1095123</v>
      </c>
      <c r="E713" t="str">
        <v>OC 0001-00003993: SERVICIOS
Soporte técnico</v>
      </c>
      <c r="F713">
        <v>1</v>
      </c>
      <c r="G713">
        <v>1095123</v>
      </c>
      <c r="H713" t="str">
        <v xml:space="preserve">UN </v>
      </c>
      <c r="I713" t="str">
        <v>SERVICIOS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str">
        <v>gastos_rrhh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-1095123</v>
      </c>
      <c r="T713">
        <v>1</v>
      </c>
      <c r="U713" t="str">
        <v>APERTURADO POR EMPRESA</v>
      </c>
      <c r="V713" t="str">
        <v>DISPOSICIÓN FINAL RESIDUOS LIQUIDOS</v>
      </c>
    </row>
    <row r="714" spans="1:22" x14ac:dyDescent="0.3">
      <c r="A714" vm="7">
        <v>46059</v>
      </c>
      <c r="B714" t="str">
        <v>Forciniti, Maria Alejandra(W)</v>
      </c>
      <c r="C714" t="str">
        <v>FA-C 00002-00000816</v>
      </c>
      <c r="D714">
        <v>-1095123</v>
      </c>
      <c r="E714" t="str">
        <v>OC 0001-00003993: SERVICIOS
Soporte técnico</v>
      </c>
      <c r="F714">
        <v>1</v>
      </c>
      <c r="G714">
        <v>1095123</v>
      </c>
      <c r="H714" t="str">
        <v xml:space="preserve">UN </v>
      </c>
      <c r="I714" t="str">
        <v>SERVICIOS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str">
        <v>gastos_rrhh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-1095123</v>
      </c>
      <c r="T714">
        <v>1</v>
      </c>
      <c r="U714" t="str">
        <v>APERTURADO POR EMPRESA</v>
      </c>
      <c r="V714" t="str">
        <v>DISPOSICIÓN FINAL RESIDUOS SOLIDOS</v>
      </c>
    </row>
    <row r="715" spans="1:22" x14ac:dyDescent="0.3">
      <c r="A715" vm="7">
        <v>46059</v>
      </c>
      <c r="B715" t="str">
        <v>Forciniti, Maria Alejandra(W)</v>
      </c>
      <c r="C715" t="str">
        <v>FA-C 00002-00000816</v>
      </c>
      <c r="D715">
        <v>-1095123</v>
      </c>
      <c r="E715" t="str">
        <v>OC 0001-00003993: SERVICIOS
Soporte técnico</v>
      </c>
      <c r="F715">
        <v>1</v>
      </c>
      <c r="G715">
        <v>1095123</v>
      </c>
      <c r="H715" t="str">
        <v xml:space="preserve">UN </v>
      </c>
      <c r="I715" t="str">
        <v>SERVICIOS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str">
        <v>gastos_rrhh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-1095123</v>
      </c>
      <c r="T715">
        <v>1</v>
      </c>
      <c r="U715" t="str">
        <v>APERTURADO POR EMPRESA</v>
      </c>
      <c r="V715" t="str">
        <v>EXPORTACION</v>
      </c>
    </row>
    <row r="716" spans="1:22" x14ac:dyDescent="0.3">
      <c r="A716" vm="7">
        <v>46059</v>
      </c>
      <c r="B716" t="str">
        <v>Forciniti, Maria Alejandra(W)</v>
      </c>
      <c r="C716" t="str">
        <v>FA-C 00002-00000816</v>
      </c>
      <c r="D716">
        <v>-1095123</v>
      </c>
      <c r="E716" t="str">
        <v>OC 0001-00003993: SERVICIOS
Soporte técnico</v>
      </c>
      <c r="F716">
        <v>1</v>
      </c>
      <c r="G716">
        <v>1095123</v>
      </c>
      <c r="H716" t="str">
        <v xml:space="preserve">UN </v>
      </c>
      <c r="I716" t="str">
        <v>SERVICIOS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str">
        <v>gastos_rrhh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-1095123</v>
      </c>
      <c r="T716">
        <v>1</v>
      </c>
      <c r="U716" t="str">
        <v>APERTURADO POR EMPRESA</v>
      </c>
      <c r="V716" t="str">
        <v>NFU</v>
      </c>
    </row>
    <row r="717" spans="1:22" x14ac:dyDescent="0.3">
      <c r="A717" vm="7">
        <v>46059</v>
      </c>
      <c r="B717" t="str">
        <v>Forciniti, Maria Alejandra(W)</v>
      </c>
      <c r="C717" t="str">
        <v>FA-C 00002-00000816</v>
      </c>
      <c r="D717">
        <v>-1095123</v>
      </c>
      <c r="E717" t="str">
        <v>OC 0001-00003993: SERVICIOS
Soporte técnico</v>
      </c>
      <c r="F717">
        <v>1</v>
      </c>
      <c r="G717">
        <v>1095123</v>
      </c>
      <c r="H717" t="str">
        <v xml:space="preserve">UN </v>
      </c>
      <c r="I717" t="str">
        <v>SERVICIOS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str">
        <v>gastos_rrhh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-1095123</v>
      </c>
      <c r="T717">
        <v>1</v>
      </c>
      <c r="U717" t="str">
        <v>APERTURADO POR EMPRESA</v>
      </c>
      <c r="V717" t="str">
        <v>PILETAS</v>
      </c>
    </row>
    <row r="718" spans="1:22" x14ac:dyDescent="0.3">
      <c r="A718" vm="7">
        <v>46059</v>
      </c>
      <c r="B718" t="str">
        <v>Forciniti, Maria Alejandra(W)</v>
      </c>
      <c r="C718" t="str">
        <v>FA-C 00002-00000816</v>
      </c>
      <c r="D718">
        <v>-1095123</v>
      </c>
      <c r="E718" t="str">
        <v>OC 0001-00003993: SERVICIOS
Soporte técnico</v>
      </c>
      <c r="F718">
        <v>1</v>
      </c>
      <c r="G718">
        <v>1095123</v>
      </c>
      <c r="H718" t="str">
        <v xml:space="preserve">UN </v>
      </c>
      <c r="I718" t="str">
        <v>SERVICIOS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str">
        <v>gastos_rrhh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-1095123</v>
      </c>
      <c r="T718">
        <v>1</v>
      </c>
      <c r="U718" t="str">
        <v>APERTURADO POR EMPRESA</v>
      </c>
      <c r="V718" t="str">
        <v>REACTORES</v>
      </c>
    </row>
    <row r="719" spans="1:22" x14ac:dyDescent="0.3">
      <c r="A719" vm="7">
        <v>46059</v>
      </c>
      <c r="B719" t="str">
        <v>Forciniti, Maria Alejandra(W)</v>
      </c>
      <c r="C719" t="str">
        <v>FA-C 00002-00000816</v>
      </c>
      <c r="D719">
        <v>-1095123</v>
      </c>
      <c r="E719" t="str">
        <v>OC 0001-00003993: SERVICIOS
Soporte técnico</v>
      </c>
      <c r="F719">
        <v>1</v>
      </c>
      <c r="G719">
        <v>1095123</v>
      </c>
      <c r="H719" t="str">
        <v xml:space="preserve">UN </v>
      </c>
      <c r="I719" t="str">
        <v>SERVICIOS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str">
        <v>gastos_rrhh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-1095123</v>
      </c>
      <c r="T719">
        <v>1</v>
      </c>
      <c r="U719" t="str">
        <v>APERTURADO POR EMPRESA</v>
      </c>
      <c r="V719" t="str">
        <v>TIERRAS FILTRANTES</v>
      </c>
    </row>
    <row r="720" spans="1:22" x14ac:dyDescent="0.3">
      <c r="A720" vm="1">
        <v>46081</v>
      </c>
      <c r="B720" t="str">
        <v>WORMS-RRHH</v>
      </c>
      <c r="C720" t="str">
        <v>MANSILLA CARLOS ANDRES</v>
      </c>
      <c r="D720">
        <v>-1062007.5247</v>
      </c>
      <c r="E720" t="str">
        <v>NFU</v>
      </c>
      <c r="F720">
        <v>1</v>
      </c>
      <c r="G720">
        <v>1062007.5246731269</v>
      </c>
      <c r="H720" t="str">
        <v>#RRHH</v>
      </c>
      <c r="I720" t="str">
        <v>PERSONAL</v>
      </c>
      <c r="J720" t="str">
        <v>OPEX</v>
      </c>
      <c r="K720">
        <v>0</v>
      </c>
      <c r="L720">
        <v>0</v>
      </c>
      <c r="M720">
        <v>0</v>
      </c>
      <c r="N720" t="str">
        <v>CC7</v>
      </c>
      <c r="O720" t="str">
        <v>gastos_rrhh</v>
      </c>
      <c r="P720">
        <v>1</v>
      </c>
      <c r="Q720" t="str">
        <v>NFU</v>
      </c>
      <c r="R720">
        <v>1</v>
      </c>
      <c r="S720">
        <v>-1062007.5247</v>
      </c>
      <c r="T720">
        <v>1</v>
      </c>
      <c r="U720" t="str">
        <v>APERTURADO POR EMPRESA</v>
      </c>
      <c r="V720" t="str">
        <v>NFU</v>
      </c>
    </row>
    <row r="721" spans="1:22" x14ac:dyDescent="0.3">
      <c r="A721" vm="1">
        <v>46081</v>
      </c>
      <c r="B721" t="str">
        <v>WORMS-RRHH</v>
      </c>
      <c r="C721" t="str">
        <v>PEREZ, CESAR IGNACIO</v>
      </c>
      <c r="D721">
        <v>-1059283.1984999999</v>
      </c>
      <c r="E721" t="str">
        <v>NFU</v>
      </c>
      <c r="F721">
        <v>1</v>
      </c>
      <c r="G721">
        <v>1059283.1984931263</v>
      </c>
      <c r="H721" t="str">
        <v>#RRHH</v>
      </c>
      <c r="I721" t="str">
        <v>PERSONAL</v>
      </c>
      <c r="J721" t="str">
        <v>OPEX</v>
      </c>
      <c r="K721">
        <v>0</v>
      </c>
      <c r="L721">
        <v>0</v>
      </c>
      <c r="M721">
        <v>0</v>
      </c>
      <c r="N721" t="str">
        <v>CC7</v>
      </c>
      <c r="O721" t="str">
        <v>gastos_rrhh</v>
      </c>
      <c r="P721">
        <v>1</v>
      </c>
      <c r="Q721" t="str">
        <v>NFU</v>
      </c>
      <c r="R721">
        <v>1</v>
      </c>
      <c r="S721">
        <v>-1059283.1984999999</v>
      </c>
      <c r="T721">
        <v>1</v>
      </c>
      <c r="U721" t="str">
        <v>APERTURADO POR EMPRESA</v>
      </c>
      <c r="V721" t="str">
        <v>NFU</v>
      </c>
    </row>
    <row r="722" spans="1:22" x14ac:dyDescent="0.3">
      <c r="A722" vm="1">
        <v>46081</v>
      </c>
      <c r="B722" t="str">
        <v>WORMS-RRHH</v>
      </c>
      <c r="C722" t="str">
        <v>PRIETO DIONICIO HECTOR</v>
      </c>
      <c r="D722">
        <v>-1049898.2714</v>
      </c>
      <c r="E722" t="str">
        <v>NFU</v>
      </c>
      <c r="F722">
        <v>1</v>
      </c>
      <c r="G722">
        <v>1049898.2714331266</v>
      </c>
      <c r="H722" t="str">
        <v>#RRHH</v>
      </c>
      <c r="I722" t="str">
        <v>PERSONAL</v>
      </c>
      <c r="J722" t="str">
        <v>OPEX</v>
      </c>
      <c r="K722">
        <v>0</v>
      </c>
      <c r="L722">
        <v>0</v>
      </c>
      <c r="M722">
        <v>0</v>
      </c>
      <c r="N722" t="str">
        <v>CC7</v>
      </c>
      <c r="O722" t="str">
        <v>gastos_rrhh</v>
      </c>
      <c r="P722">
        <v>1</v>
      </c>
      <c r="Q722" t="str">
        <v>NFU</v>
      </c>
      <c r="R722">
        <v>1</v>
      </c>
      <c r="S722">
        <v>-1049898.2714</v>
      </c>
      <c r="T722">
        <v>1</v>
      </c>
      <c r="U722" t="str">
        <v>APERTURADO POR EMPRESA</v>
      </c>
      <c r="V722" t="str">
        <v>NFU</v>
      </c>
    </row>
    <row r="723" spans="1:22" x14ac:dyDescent="0.3">
      <c r="A723" vm="1">
        <v>46081</v>
      </c>
      <c r="B723" t="str">
        <v>WORMS-RRHH</v>
      </c>
      <c r="C723" t="str">
        <v>MORENO JUAN PABLO</v>
      </c>
      <c r="D723">
        <v>-1031623.7943</v>
      </c>
      <c r="E723" t="str">
        <v>REACTOR</v>
      </c>
      <c r="F723">
        <v>1</v>
      </c>
      <c r="G723">
        <v>1031623.7943131266</v>
      </c>
      <c r="H723" t="str">
        <v>#RRHH</v>
      </c>
      <c r="I723" t="str">
        <v>PERSONAL</v>
      </c>
      <c r="J723" t="str">
        <v>OPEX</v>
      </c>
      <c r="K723">
        <v>0</v>
      </c>
      <c r="L723">
        <v>0</v>
      </c>
      <c r="M723">
        <v>0</v>
      </c>
      <c r="N723" t="str">
        <v>CC15</v>
      </c>
      <c r="O723" t="str">
        <v>gastos_produccion</v>
      </c>
      <c r="P723">
        <v>10</v>
      </c>
      <c r="Q723" t="str">
        <v>BACHAS, CEREAL Y POLVILLO, COMPOST Y FERTILIZANTES, DISPOSICION FINAL DE R. LIQUIDOS, DISPOSICION FINAL DE R. SOLIDOS, EXPORTACION, NFU, PILETAS, REACTORES, TIERRAS FILTRANTES</v>
      </c>
      <c r="R723">
        <v>1</v>
      </c>
      <c r="S723">
        <v>-1031623.7943</v>
      </c>
      <c r="T723">
        <v>1</v>
      </c>
      <c r="U723" t="str">
        <v>APERTURADO POR EMPRESA</v>
      </c>
      <c r="V723" t="str">
        <v>BACHAS</v>
      </c>
    </row>
    <row r="724" spans="1:22" x14ac:dyDescent="0.3">
      <c r="A724" vm="1">
        <v>46081</v>
      </c>
      <c r="B724" t="str">
        <v>WORMS-RRHH</v>
      </c>
      <c r="C724" t="str">
        <v>MORENO JUAN PABLO</v>
      </c>
      <c r="D724">
        <v>-1031623.7943</v>
      </c>
      <c r="E724" t="str">
        <v>REACTOR</v>
      </c>
      <c r="F724">
        <v>1</v>
      </c>
      <c r="G724">
        <v>1031623.7943131266</v>
      </c>
      <c r="H724" t="str">
        <v>#RRHH</v>
      </c>
      <c r="I724" t="str">
        <v>PERSONAL</v>
      </c>
      <c r="J724" t="str">
        <v>OPEX</v>
      </c>
      <c r="K724">
        <v>0</v>
      </c>
      <c r="L724">
        <v>0</v>
      </c>
      <c r="M724">
        <v>0</v>
      </c>
      <c r="N724" t="str">
        <v>CC15</v>
      </c>
      <c r="O724" t="str">
        <v>gastos_produccion</v>
      </c>
      <c r="P724">
        <v>10</v>
      </c>
      <c r="Q724" t="str">
        <v>BACHAS, CEREAL Y POLVILLO, COMPOST Y FERTILIZANTES, DISPOSICION FINAL DE R. LIQUIDOS, DISPOSICION FINAL DE R. SOLIDOS, EXPORTACION, NFU, PILETAS, REACTORES, TIERRAS FILTRANTES</v>
      </c>
      <c r="R724">
        <v>1</v>
      </c>
      <c r="S724">
        <v>-1031623.7943</v>
      </c>
      <c r="T724">
        <v>1</v>
      </c>
      <c r="U724" t="str">
        <v>APERTURADO POR EMPRESA</v>
      </c>
      <c r="V724" t="str">
        <v>CEREAL Y POLVILLO</v>
      </c>
    </row>
    <row r="725" spans="1:22" x14ac:dyDescent="0.3">
      <c r="A725" vm="1">
        <v>46081</v>
      </c>
      <c r="B725" t="str">
        <v>WORMS-RRHH</v>
      </c>
      <c r="C725" t="str">
        <v>MORENO JUAN PABLO</v>
      </c>
      <c r="D725">
        <v>-1031623.7943</v>
      </c>
      <c r="E725" t="str">
        <v>REACTOR</v>
      </c>
      <c r="F725">
        <v>1</v>
      </c>
      <c r="G725">
        <v>1031623.7943131266</v>
      </c>
      <c r="H725" t="str">
        <v>#RRHH</v>
      </c>
      <c r="I725" t="str">
        <v>PERSONAL</v>
      </c>
      <c r="J725" t="str">
        <v>OPEX</v>
      </c>
      <c r="K725">
        <v>0</v>
      </c>
      <c r="L725">
        <v>0</v>
      </c>
      <c r="M725">
        <v>0</v>
      </c>
      <c r="N725" t="str">
        <v>CC15</v>
      </c>
      <c r="O725" t="str">
        <v>gastos_produccion</v>
      </c>
      <c r="P725">
        <v>10</v>
      </c>
      <c r="Q725" t="str">
        <v>BACHAS, CEREAL Y POLVILLO, COMPOST Y FERTILIZANTES, DISPOSICION FINAL DE R. LIQUIDOS, DISPOSICION FINAL DE R. SOLIDOS, EXPORTACION, NFU, PILETAS, REACTORES, TIERRAS FILTRANTES</v>
      </c>
      <c r="R725">
        <v>1</v>
      </c>
      <c r="S725">
        <v>-1031623.7943</v>
      </c>
      <c r="T725">
        <v>1</v>
      </c>
      <c r="U725" t="str">
        <v>APERTURADO POR EMPRESA</v>
      </c>
      <c r="V725" t="str">
        <v>COMPOST Y FERTILIZANTES</v>
      </c>
    </row>
    <row r="726" spans="1:22" x14ac:dyDescent="0.3">
      <c r="A726" vm="1">
        <v>46081</v>
      </c>
      <c r="B726" t="str">
        <v>WORMS-RRHH</v>
      </c>
      <c r="C726" t="str">
        <v>MORENO JUAN PABLO</v>
      </c>
      <c r="D726">
        <v>-1031623.7943</v>
      </c>
      <c r="E726" t="str">
        <v>REACTOR</v>
      </c>
      <c r="F726">
        <v>1</v>
      </c>
      <c r="G726">
        <v>1031623.7943131266</v>
      </c>
      <c r="H726" t="str">
        <v>#RRHH</v>
      </c>
      <c r="I726" t="str">
        <v>PERSONAL</v>
      </c>
      <c r="J726" t="str">
        <v>OPEX</v>
      </c>
      <c r="K726">
        <v>0</v>
      </c>
      <c r="L726">
        <v>0</v>
      </c>
      <c r="M726">
        <v>0</v>
      </c>
      <c r="N726" t="str">
        <v>CC15</v>
      </c>
      <c r="O726" t="str">
        <v>gastos_produccion</v>
      </c>
      <c r="P726">
        <v>10</v>
      </c>
      <c r="Q726" t="str">
        <v>BACHAS, CEREAL Y POLVILLO, COMPOST Y FERTILIZANTES, DISPOSICION FINAL DE R. LIQUIDOS, DISPOSICION FINAL DE R. SOLIDOS, EXPORTACION, NFU, PILETAS, REACTORES, TIERRAS FILTRANTES</v>
      </c>
      <c r="R726">
        <v>1</v>
      </c>
      <c r="S726">
        <v>-1031623.7943</v>
      </c>
      <c r="T726">
        <v>1</v>
      </c>
      <c r="U726" t="str">
        <v>APERTURADO POR EMPRESA</v>
      </c>
      <c r="V726" t="str">
        <v>DISPOSICION FINAL DE R. LIQUIDOS</v>
      </c>
    </row>
    <row r="727" spans="1:22" x14ac:dyDescent="0.3">
      <c r="A727" vm="1">
        <v>46081</v>
      </c>
      <c r="B727" t="str">
        <v>WORMS-RRHH</v>
      </c>
      <c r="C727" t="str">
        <v>MORENO JUAN PABLO</v>
      </c>
      <c r="D727">
        <v>-1031623.7943</v>
      </c>
      <c r="E727" t="str">
        <v>REACTOR</v>
      </c>
      <c r="F727">
        <v>1</v>
      </c>
      <c r="G727">
        <v>1031623.7943131266</v>
      </c>
      <c r="H727" t="str">
        <v>#RRHH</v>
      </c>
      <c r="I727" t="str">
        <v>PERSONAL</v>
      </c>
      <c r="J727" t="str">
        <v>OPEX</v>
      </c>
      <c r="K727">
        <v>0</v>
      </c>
      <c r="L727">
        <v>0</v>
      </c>
      <c r="M727">
        <v>0</v>
      </c>
      <c r="N727" t="str">
        <v>CC15</v>
      </c>
      <c r="O727" t="str">
        <v>gastos_produccion</v>
      </c>
      <c r="P727">
        <v>10</v>
      </c>
      <c r="Q727" t="str">
        <v>BACHAS, CEREAL Y POLVILLO, COMPOST Y FERTILIZANTES, DISPOSICION FINAL DE R. LIQUIDOS, DISPOSICION FINAL DE R. SOLIDOS, EXPORTACION, NFU, PILETAS, REACTORES, TIERRAS FILTRANTES</v>
      </c>
      <c r="R727">
        <v>1</v>
      </c>
      <c r="S727">
        <v>-1031623.7943</v>
      </c>
      <c r="T727">
        <v>1</v>
      </c>
      <c r="U727" t="str">
        <v>APERTURADO POR EMPRESA</v>
      </c>
      <c r="V727" t="str">
        <v>DISPOSICION FINAL DE R. SOLIDOS</v>
      </c>
    </row>
    <row r="728" spans="1:22" x14ac:dyDescent="0.3">
      <c r="A728" vm="1">
        <v>46081</v>
      </c>
      <c r="B728" t="str">
        <v>WORMS-RRHH</v>
      </c>
      <c r="C728" t="str">
        <v>MORENO JUAN PABLO</v>
      </c>
      <c r="D728">
        <v>-1031623.7943</v>
      </c>
      <c r="E728" t="str">
        <v>REACTOR</v>
      </c>
      <c r="F728">
        <v>1</v>
      </c>
      <c r="G728">
        <v>1031623.7943131266</v>
      </c>
      <c r="H728" t="str">
        <v>#RRHH</v>
      </c>
      <c r="I728" t="str">
        <v>PERSONAL</v>
      </c>
      <c r="J728" t="str">
        <v>OPEX</v>
      </c>
      <c r="K728">
        <v>0</v>
      </c>
      <c r="L728">
        <v>0</v>
      </c>
      <c r="M728">
        <v>0</v>
      </c>
      <c r="N728" t="str">
        <v>CC15</v>
      </c>
      <c r="O728" t="str">
        <v>gastos_produccion</v>
      </c>
      <c r="P728">
        <v>10</v>
      </c>
      <c r="Q728" t="str">
        <v>BACHAS, CEREAL Y POLVILLO, COMPOST Y FERTILIZANTES, DISPOSICION FINAL DE R. LIQUIDOS, DISPOSICION FINAL DE R. SOLIDOS, EXPORTACION, NFU, PILETAS, REACTORES, TIERRAS FILTRANTES</v>
      </c>
      <c r="R728">
        <v>1</v>
      </c>
      <c r="S728">
        <v>-1031623.7943</v>
      </c>
      <c r="T728">
        <v>1</v>
      </c>
      <c r="U728" t="str">
        <v>APERTURADO POR EMPRESA</v>
      </c>
      <c r="V728" t="str">
        <v>EXPORTACION</v>
      </c>
    </row>
    <row r="729" spans="1:22" x14ac:dyDescent="0.3">
      <c r="A729" vm="1">
        <v>46081</v>
      </c>
      <c r="B729" t="str">
        <v>WORMS-RRHH</v>
      </c>
      <c r="C729" t="str">
        <v>MORENO JUAN PABLO</v>
      </c>
      <c r="D729">
        <v>-1031623.7943</v>
      </c>
      <c r="E729" t="str">
        <v>REACTOR</v>
      </c>
      <c r="F729">
        <v>1</v>
      </c>
      <c r="G729">
        <v>1031623.7943131266</v>
      </c>
      <c r="H729" t="str">
        <v>#RRHH</v>
      </c>
      <c r="I729" t="str">
        <v>PERSONAL</v>
      </c>
      <c r="J729" t="str">
        <v>OPEX</v>
      </c>
      <c r="K729">
        <v>0</v>
      </c>
      <c r="L729">
        <v>0</v>
      </c>
      <c r="M729">
        <v>0</v>
      </c>
      <c r="N729" t="str">
        <v>CC15</v>
      </c>
      <c r="O729" t="str">
        <v>gastos_produccion</v>
      </c>
      <c r="P729">
        <v>10</v>
      </c>
      <c r="Q729" t="str">
        <v>BACHAS, CEREAL Y POLVILLO, COMPOST Y FERTILIZANTES, DISPOSICION FINAL DE R. LIQUIDOS, DISPOSICION FINAL DE R. SOLIDOS, EXPORTACION, NFU, PILETAS, REACTORES, TIERRAS FILTRANTES</v>
      </c>
      <c r="R729">
        <v>1</v>
      </c>
      <c r="S729">
        <v>-1031623.7943</v>
      </c>
      <c r="T729">
        <v>1</v>
      </c>
      <c r="U729" t="str">
        <v>APERTURADO POR EMPRESA</v>
      </c>
      <c r="V729" t="str">
        <v>NFU</v>
      </c>
    </row>
    <row r="730" spans="1:22" x14ac:dyDescent="0.3">
      <c r="A730" vm="1">
        <v>46081</v>
      </c>
      <c r="B730" t="str">
        <v>WORMS-RRHH</v>
      </c>
      <c r="C730" t="str">
        <v>MORENO JUAN PABLO</v>
      </c>
      <c r="D730">
        <v>-1031623.7943</v>
      </c>
      <c r="E730" t="str">
        <v>REACTOR</v>
      </c>
      <c r="F730">
        <v>1</v>
      </c>
      <c r="G730">
        <v>1031623.7943131266</v>
      </c>
      <c r="H730" t="str">
        <v>#RRHH</v>
      </c>
      <c r="I730" t="str">
        <v>PERSONAL</v>
      </c>
      <c r="J730" t="str">
        <v>OPEX</v>
      </c>
      <c r="K730">
        <v>0</v>
      </c>
      <c r="L730">
        <v>0</v>
      </c>
      <c r="M730">
        <v>0</v>
      </c>
      <c r="N730" t="str">
        <v>CC15</v>
      </c>
      <c r="O730" t="str">
        <v>gastos_produccion</v>
      </c>
      <c r="P730">
        <v>10</v>
      </c>
      <c r="Q730" t="str">
        <v>BACHAS, CEREAL Y POLVILLO, COMPOST Y FERTILIZANTES, DISPOSICION FINAL DE R. LIQUIDOS, DISPOSICION FINAL DE R. SOLIDOS, EXPORTACION, NFU, PILETAS, REACTORES, TIERRAS FILTRANTES</v>
      </c>
      <c r="R730">
        <v>1</v>
      </c>
      <c r="S730">
        <v>-1031623.7943</v>
      </c>
      <c r="T730">
        <v>1</v>
      </c>
      <c r="U730" t="str">
        <v>APERTURADO POR EMPRESA</v>
      </c>
      <c r="V730" t="str">
        <v>PILETAS</v>
      </c>
    </row>
    <row r="731" spans="1:22" x14ac:dyDescent="0.3">
      <c r="A731" vm="1">
        <v>46081</v>
      </c>
      <c r="B731" t="str">
        <v>WORMS-RRHH</v>
      </c>
      <c r="C731" t="str">
        <v>MORENO JUAN PABLO</v>
      </c>
      <c r="D731">
        <v>-1031623.7943</v>
      </c>
      <c r="E731" t="str">
        <v>REACTOR</v>
      </c>
      <c r="F731">
        <v>1</v>
      </c>
      <c r="G731">
        <v>1031623.7943131266</v>
      </c>
      <c r="H731" t="str">
        <v>#RRHH</v>
      </c>
      <c r="I731" t="str">
        <v>PERSONAL</v>
      </c>
      <c r="J731" t="str">
        <v>OPEX</v>
      </c>
      <c r="K731">
        <v>0</v>
      </c>
      <c r="L731">
        <v>0</v>
      </c>
      <c r="M731">
        <v>0</v>
      </c>
      <c r="N731" t="str">
        <v>CC15</v>
      </c>
      <c r="O731" t="str">
        <v>gastos_produccion</v>
      </c>
      <c r="P731">
        <v>10</v>
      </c>
      <c r="Q731" t="str">
        <v>BACHAS, CEREAL Y POLVILLO, COMPOST Y FERTILIZANTES, DISPOSICION FINAL DE R. LIQUIDOS, DISPOSICION FINAL DE R. SOLIDOS, EXPORTACION, NFU, PILETAS, REACTORES, TIERRAS FILTRANTES</v>
      </c>
      <c r="R731">
        <v>1</v>
      </c>
      <c r="S731">
        <v>-1031623.7943</v>
      </c>
      <c r="T731">
        <v>1</v>
      </c>
      <c r="U731" t="str">
        <v>APERTURADO POR EMPRESA</v>
      </c>
      <c r="V731" t="str">
        <v>REACTORES</v>
      </c>
    </row>
    <row r="732" spans="1:22" x14ac:dyDescent="0.3">
      <c r="A732" vm="1">
        <v>46081</v>
      </c>
      <c r="B732" t="str">
        <v>WORMS-RRHH</v>
      </c>
      <c r="C732" t="str">
        <v>MORENO JUAN PABLO</v>
      </c>
      <c r="D732">
        <v>-1031623.7943</v>
      </c>
      <c r="E732" t="str">
        <v>REACTOR</v>
      </c>
      <c r="F732">
        <v>1</v>
      </c>
      <c r="G732">
        <v>1031623.7943131266</v>
      </c>
      <c r="H732" t="str">
        <v>#RRHH</v>
      </c>
      <c r="I732" t="str">
        <v>PERSONAL</v>
      </c>
      <c r="J732" t="str">
        <v>OPEX</v>
      </c>
      <c r="K732">
        <v>0</v>
      </c>
      <c r="L732">
        <v>0</v>
      </c>
      <c r="M732">
        <v>0</v>
      </c>
      <c r="N732" t="str">
        <v>CC15</v>
      </c>
      <c r="O732" t="str">
        <v>gastos_produccion</v>
      </c>
      <c r="P732">
        <v>10</v>
      </c>
      <c r="Q732" t="str">
        <v>BACHAS, CEREAL Y POLVILLO, COMPOST Y FERTILIZANTES, DISPOSICION FINAL DE R. LIQUIDOS, DISPOSICION FINAL DE R. SOLIDOS, EXPORTACION, NFU, PILETAS, REACTORES, TIERRAS FILTRANTES</v>
      </c>
      <c r="R732">
        <v>1</v>
      </c>
      <c r="S732">
        <v>-1031623.7943</v>
      </c>
      <c r="T732">
        <v>1</v>
      </c>
      <c r="U732" t="str">
        <v>APERTURADO POR EMPRESA</v>
      </c>
      <c r="V732" t="str">
        <v>TIERRAS FILTRANTES</v>
      </c>
    </row>
    <row r="733" spans="1:22" x14ac:dyDescent="0.3">
      <c r="A733" vm="1">
        <v>46081</v>
      </c>
      <c r="B733" t="str">
        <v>WORMS-RRHH</v>
      </c>
      <c r="C733" t="str">
        <v>MORENO ENZO</v>
      </c>
      <c r="D733">
        <v>-1031623.7943</v>
      </c>
      <c r="E733" t="str">
        <v>NFU</v>
      </c>
      <c r="F733">
        <v>1</v>
      </c>
      <c r="G733">
        <v>1031623.7943131266</v>
      </c>
      <c r="H733" t="str">
        <v>#RRHH</v>
      </c>
      <c r="I733" t="str">
        <v>PERSONAL</v>
      </c>
      <c r="J733" t="str">
        <v>OPEX</v>
      </c>
      <c r="K733">
        <v>0</v>
      </c>
      <c r="L733">
        <v>0</v>
      </c>
      <c r="M733">
        <v>0</v>
      </c>
      <c r="N733" t="str">
        <v>CC7</v>
      </c>
      <c r="O733" t="str">
        <v>gastos_produccion</v>
      </c>
      <c r="P733">
        <v>1</v>
      </c>
      <c r="Q733" t="str">
        <v>NFU</v>
      </c>
      <c r="R733">
        <v>1</v>
      </c>
      <c r="S733">
        <v>-1031623.7943</v>
      </c>
      <c r="T733">
        <v>1</v>
      </c>
      <c r="U733" t="str">
        <v>APERTURADO POR EMPRESA</v>
      </c>
      <c r="V733" t="str">
        <v>NFU</v>
      </c>
    </row>
    <row r="734" spans="1:22" x14ac:dyDescent="0.3">
      <c r="A734" vm="1">
        <v>46081</v>
      </c>
      <c r="B734" t="str">
        <v>WORMS-RRHH</v>
      </c>
      <c r="C734" t="str">
        <v>NIZ, GERMAN RODRIGO</v>
      </c>
      <c r="D734">
        <v>-1029415.9402</v>
      </c>
      <c r="E734" t="str">
        <v>NFU</v>
      </c>
      <c r="F734">
        <v>1</v>
      </c>
      <c r="G734">
        <v>1029415.9401531266</v>
      </c>
      <c r="H734" t="str">
        <v>#RRHH</v>
      </c>
      <c r="I734" t="str">
        <v>PERSONAL</v>
      </c>
      <c r="J734" t="str">
        <v>OPEX</v>
      </c>
      <c r="K734">
        <v>0</v>
      </c>
      <c r="L734">
        <v>0</v>
      </c>
      <c r="M734">
        <v>0</v>
      </c>
      <c r="N734" t="str">
        <v>CC7</v>
      </c>
      <c r="O734" t="str">
        <v>gastos_rrhh</v>
      </c>
      <c r="P734">
        <v>1</v>
      </c>
      <c r="Q734" t="str">
        <v>NFU</v>
      </c>
      <c r="R734">
        <v>1</v>
      </c>
      <c r="S734">
        <v>-1029415.9402</v>
      </c>
      <c r="T734">
        <v>1</v>
      </c>
      <c r="U734" t="str">
        <v>APERTURADO POR EMPRESA</v>
      </c>
      <c r="V734" t="str">
        <v>NFU</v>
      </c>
    </row>
    <row r="735" spans="1:22" x14ac:dyDescent="0.3">
      <c r="A735" vm="13">
        <v>46061</v>
      </c>
      <c r="B735" t="str">
        <v>Cina, Dario Ruben</v>
      </c>
      <c r="C735" t="str">
        <v>FA-A 00002-00000006</v>
      </c>
      <c r="D735">
        <v>-1028500</v>
      </c>
      <c r="E735" t="str">
        <v>OC 0001-00004428: INVERSION
Perforaciones</v>
      </c>
      <c r="F735">
        <v>2</v>
      </c>
      <c r="G735">
        <v>425000</v>
      </c>
      <c r="H735" t="str">
        <v xml:space="preserve">UN </v>
      </c>
      <c r="I735" t="str">
        <v>INVERSION</v>
      </c>
      <c r="J735" t="str">
        <v>CAPEX</v>
      </c>
      <c r="K735" t="str">
        <v>VARIABLE</v>
      </c>
      <c r="L735" t="str">
        <v>INDIRECTO</v>
      </c>
      <c r="M735">
        <v>0</v>
      </c>
      <c r="N735" t="str">
        <v>CC1</v>
      </c>
      <c r="O735" t="str">
        <v>gastos_produccion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-1028500</v>
      </c>
      <c r="T735">
        <v>2</v>
      </c>
      <c r="U735" t="str">
        <v>APERTURADO POR EMPRESA</v>
      </c>
      <c r="V735" t="str">
        <v>BACHAS</v>
      </c>
    </row>
    <row r="736" spans="1:22" x14ac:dyDescent="0.3">
      <c r="A736" vm="13">
        <v>46061</v>
      </c>
      <c r="B736" t="str">
        <v>Cina, Dario Ruben</v>
      </c>
      <c r="C736" t="str">
        <v>FA-A 00002-00000006</v>
      </c>
      <c r="D736">
        <v>-1028500</v>
      </c>
      <c r="E736" t="str">
        <v>OC 0001-00004428: INVERSION
Perforaciones</v>
      </c>
      <c r="F736">
        <v>2</v>
      </c>
      <c r="G736">
        <v>425000</v>
      </c>
      <c r="H736" t="str">
        <v xml:space="preserve">UN </v>
      </c>
      <c r="I736" t="str">
        <v>INVERSION</v>
      </c>
      <c r="J736" t="str">
        <v>CAPEX</v>
      </c>
      <c r="K736" t="str">
        <v>VARIABLE</v>
      </c>
      <c r="L736" t="str">
        <v>INDIRECTO</v>
      </c>
      <c r="M736">
        <v>0</v>
      </c>
      <c r="N736" t="str">
        <v>CC1</v>
      </c>
      <c r="O736" t="str">
        <v>gastos_produccion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-1028500</v>
      </c>
      <c r="T736">
        <v>2</v>
      </c>
      <c r="U736" t="str">
        <v>APERTURADO POR EMPRESA</v>
      </c>
      <c r="V736" t="str">
        <v>CEREAL &amp; POLVILLO</v>
      </c>
    </row>
    <row r="737" spans="1:22" x14ac:dyDescent="0.3">
      <c r="A737" vm="13">
        <v>46061</v>
      </c>
      <c r="B737" t="str">
        <v>Cina, Dario Ruben</v>
      </c>
      <c r="C737" t="str">
        <v>FA-A 00002-00000006</v>
      </c>
      <c r="D737">
        <v>-1028500</v>
      </c>
      <c r="E737" t="str">
        <v>OC 0001-00004428: INVERSION
Perforaciones</v>
      </c>
      <c r="F737">
        <v>2</v>
      </c>
      <c r="G737">
        <v>425000</v>
      </c>
      <c r="H737" t="str">
        <v xml:space="preserve">UN </v>
      </c>
      <c r="I737" t="str">
        <v>INVERSION</v>
      </c>
      <c r="J737" t="str">
        <v>CAPEX</v>
      </c>
      <c r="K737" t="str">
        <v>VARIABLE</v>
      </c>
      <c r="L737" t="str">
        <v>INDIRECTO</v>
      </c>
      <c r="M737">
        <v>0</v>
      </c>
      <c r="N737" t="str">
        <v>CC1</v>
      </c>
      <c r="O737" t="str">
        <v>gastos_produccion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-1028500</v>
      </c>
      <c r="T737">
        <v>2</v>
      </c>
      <c r="U737" t="str">
        <v>APERTURADO POR EMPRESA</v>
      </c>
      <c r="V737" t="str">
        <v>COMPOST &amp; FERTILIZANTES</v>
      </c>
    </row>
    <row r="738" spans="1:22" x14ac:dyDescent="0.3">
      <c r="A738" vm="13">
        <v>46061</v>
      </c>
      <c r="B738" t="str">
        <v>Cina, Dario Ruben</v>
      </c>
      <c r="C738" t="str">
        <v>FA-A 00002-00000006</v>
      </c>
      <c r="D738">
        <v>-1028500</v>
      </c>
      <c r="E738" t="str">
        <v>OC 0001-00004428: INVERSION
Perforaciones</v>
      </c>
      <c r="F738">
        <v>2</v>
      </c>
      <c r="G738">
        <v>425000</v>
      </c>
      <c r="H738" t="str">
        <v xml:space="preserve">UN </v>
      </c>
      <c r="I738" t="str">
        <v>INVERSION</v>
      </c>
      <c r="J738" t="str">
        <v>CAPEX</v>
      </c>
      <c r="K738" t="str">
        <v>VARIABLE</v>
      </c>
      <c r="L738" t="str">
        <v>INDIRECTO</v>
      </c>
      <c r="M738">
        <v>0</v>
      </c>
      <c r="N738" t="str">
        <v>CC1</v>
      </c>
      <c r="O738" t="str">
        <v>gastos_produccion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-1028500</v>
      </c>
      <c r="T738">
        <v>2</v>
      </c>
      <c r="U738" t="str">
        <v>APERTURADO POR EMPRESA</v>
      </c>
      <c r="V738" t="str">
        <v>DISPOSICIÓN FINAL RESIDUOS LIQUIDOS</v>
      </c>
    </row>
    <row r="739" spans="1:22" x14ac:dyDescent="0.3">
      <c r="A739" vm="13">
        <v>46061</v>
      </c>
      <c r="B739" t="str">
        <v>Cina, Dario Ruben</v>
      </c>
      <c r="C739" t="str">
        <v>FA-A 00002-00000006</v>
      </c>
      <c r="D739">
        <v>-1028500</v>
      </c>
      <c r="E739" t="str">
        <v>OC 0001-00004428: INVERSION
Perforaciones</v>
      </c>
      <c r="F739">
        <v>2</v>
      </c>
      <c r="G739">
        <v>425000</v>
      </c>
      <c r="H739" t="str">
        <v xml:space="preserve">UN </v>
      </c>
      <c r="I739" t="str">
        <v>INVERSION</v>
      </c>
      <c r="J739" t="str">
        <v>CAPEX</v>
      </c>
      <c r="K739" t="str">
        <v>VARIABLE</v>
      </c>
      <c r="L739" t="str">
        <v>INDIRECTO</v>
      </c>
      <c r="M739">
        <v>0</v>
      </c>
      <c r="N739" t="str">
        <v>CC1</v>
      </c>
      <c r="O739" t="str">
        <v>gastos_produccion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-1028500</v>
      </c>
      <c r="T739">
        <v>2</v>
      </c>
      <c r="U739" t="str">
        <v>APERTURADO POR EMPRESA</v>
      </c>
      <c r="V739" t="str">
        <v>DISPOSICIÓN FINAL RESIDUOS SOLIDOS</v>
      </c>
    </row>
    <row r="740" spans="1:22" x14ac:dyDescent="0.3">
      <c r="A740" vm="13">
        <v>46061</v>
      </c>
      <c r="B740" t="str">
        <v>Cina, Dario Ruben</v>
      </c>
      <c r="C740" t="str">
        <v>FA-A 00002-00000006</v>
      </c>
      <c r="D740">
        <v>-1028500</v>
      </c>
      <c r="E740" t="str">
        <v>OC 0001-00004428: INVERSION
Perforaciones</v>
      </c>
      <c r="F740">
        <v>2</v>
      </c>
      <c r="G740">
        <v>425000</v>
      </c>
      <c r="H740" t="str">
        <v xml:space="preserve">UN </v>
      </c>
      <c r="I740" t="str">
        <v>INVERSION</v>
      </c>
      <c r="J740" t="str">
        <v>CAPEX</v>
      </c>
      <c r="K740" t="str">
        <v>VARIABLE</v>
      </c>
      <c r="L740" t="str">
        <v>INDIRECTO</v>
      </c>
      <c r="M740">
        <v>0</v>
      </c>
      <c r="N740" t="str">
        <v>CC1</v>
      </c>
      <c r="O740" t="str">
        <v>gastos_produccion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-1028500</v>
      </c>
      <c r="T740">
        <v>2</v>
      </c>
      <c r="U740" t="str">
        <v>APERTURADO POR EMPRESA</v>
      </c>
      <c r="V740" t="str">
        <v>EXPORTACION</v>
      </c>
    </row>
    <row r="741" spans="1:22" x14ac:dyDescent="0.3">
      <c r="A741" vm="13">
        <v>46061</v>
      </c>
      <c r="B741" t="str">
        <v>Cina, Dario Ruben</v>
      </c>
      <c r="C741" t="str">
        <v>FA-A 00002-00000006</v>
      </c>
      <c r="D741">
        <v>-1028500</v>
      </c>
      <c r="E741" t="str">
        <v>OC 0001-00004428: INVERSION
Perforaciones</v>
      </c>
      <c r="F741">
        <v>2</v>
      </c>
      <c r="G741">
        <v>425000</v>
      </c>
      <c r="H741" t="str">
        <v xml:space="preserve">UN </v>
      </c>
      <c r="I741" t="str">
        <v>INVERSION</v>
      </c>
      <c r="J741" t="str">
        <v>CAPEX</v>
      </c>
      <c r="K741" t="str">
        <v>VARIABLE</v>
      </c>
      <c r="L741" t="str">
        <v>INDIRECTO</v>
      </c>
      <c r="M741">
        <v>0</v>
      </c>
      <c r="N741" t="str">
        <v>CC1</v>
      </c>
      <c r="O741" t="str">
        <v>gastos_produccion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-1028500</v>
      </c>
      <c r="T741">
        <v>2</v>
      </c>
      <c r="U741" t="str">
        <v>APERTURADO POR EMPRESA</v>
      </c>
      <c r="V741" t="str">
        <v>NFU</v>
      </c>
    </row>
    <row r="742" spans="1:22" x14ac:dyDescent="0.3">
      <c r="A742" vm="13">
        <v>46061</v>
      </c>
      <c r="B742" t="str">
        <v>Cina, Dario Ruben</v>
      </c>
      <c r="C742" t="str">
        <v>FA-A 00002-00000006</v>
      </c>
      <c r="D742">
        <v>-1028500</v>
      </c>
      <c r="E742" t="str">
        <v>OC 0001-00004428: INVERSION
Perforaciones</v>
      </c>
      <c r="F742">
        <v>2</v>
      </c>
      <c r="G742">
        <v>425000</v>
      </c>
      <c r="H742" t="str">
        <v xml:space="preserve">UN </v>
      </c>
      <c r="I742" t="str">
        <v>INVERSION</v>
      </c>
      <c r="J742" t="str">
        <v>CAPEX</v>
      </c>
      <c r="K742" t="str">
        <v>VARIABLE</v>
      </c>
      <c r="L742" t="str">
        <v>INDIRECTO</v>
      </c>
      <c r="M742">
        <v>0</v>
      </c>
      <c r="N742" t="str">
        <v>CC1</v>
      </c>
      <c r="O742" t="str">
        <v>gastos_produccion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-1028500</v>
      </c>
      <c r="T742">
        <v>2</v>
      </c>
      <c r="U742" t="str">
        <v>APERTURADO POR EMPRESA</v>
      </c>
      <c r="V742" t="str">
        <v>PILETAS</v>
      </c>
    </row>
    <row r="743" spans="1:22" x14ac:dyDescent="0.3">
      <c r="A743" vm="13">
        <v>46061</v>
      </c>
      <c r="B743" t="str">
        <v>Cina, Dario Ruben</v>
      </c>
      <c r="C743" t="str">
        <v>FA-A 00002-00000006</v>
      </c>
      <c r="D743">
        <v>-1028500</v>
      </c>
      <c r="E743" t="str">
        <v>OC 0001-00004428: INVERSION
Perforaciones</v>
      </c>
      <c r="F743">
        <v>2</v>
      </c>
      <c r="G743">
        <v>425000</v>
      </c>
      <c r="H743" t="str">
        <v xml:space="preserve">UN </v>
      </c>
      <c r="I743" t="str">
        <v>INVERSION</v>
      </c>
      <c r="J743" t="str">
        <v>CAPEX</v>
      </c>
      <c r="K743" t="str">
        <v>VARIABLE</v>
      </c>
      <c r="L743" t="str">
        <v>INDIRECTO</v>
      </c>
      <c r="M743">
        <v>0</v>
      </c>
      <c r="N743" t="str">
        <v>CC1</v>
      </c>
      <c r="O743" t="str">
        <v>gastos_produccion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-1028500</v>
      </c>
      <c r="T743">
        <v>2</v>
      </c>
      <c r="U743" t="str">
        <v>APERTURADO POR EMPRESA</v>
      </c>
      <c r="V743" t="str">
        <v>REACTORES</v>
      </c>
    </row>
    <row r="744" spans="1:22" x14ac:dyDescent="0.3">
      <c r="A744" vm="13">
        <v>46061</v>
      </c>
      <c r="B744" t="str">
        <v>Cina, Dario Ruben</v>
      </c>
      <c r="C744" t="str">
        <v>FA-A 00002-00000006</v>
      </c>
      <c r="D744">
        <v>-1028500</v>
      </c>
      <c r="E744" t="str">
        <v>OC 0001-00004428: INVERSION
Perforaciones</v>
      </c>
      <c r="F744">
        <v>2</v>
      </c>
      <c r="G744">
        <v>425000</v>
      </c>
      <c r="H744" t="str">
        <v xml:space="preserve">UN </v>
      </c>
      <c r="I744" t="str">
        <v>INVERSION</v>
      </c>
      <c r="J744" t="str">
        <v>CAPEX</v>
      </c>
      <c r="K744" t="str">
        <v>VARIABLE</v>
      </c>
      <c r="L744" t="str">
        <v>INDIRECTO</v>
      </c>
      <c r="M744">
        <v>0</v>
      </c>
      <c r="N744" t="str">
        <v>CC1</v>
      </c>
      <c r="O744" t="str">
        <v>gastos_produccion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-1028500</v>
      </c>
      <c r="T744">
        <v>2</v>
      </c>
      <c r="U744" t="str">
        <v>APERTURADO POR EMPRESA</v>
      </c>
      <c r="V744" t="str">
        <v>TIERRAS FILTRANTES</v>
      </c>
    </row>
    <row r="745" spans="1:22" x14ac:dyDescent="0.3">
      <c r="A745" vm="1">
        <v>46081</v>
      </c>
      <c r="B745" t="str">
        <v>WORMS-RRHH</v>
      </c>
      <c r="C745" t="str">
        <v>ABAD, GONZALO</v>
      </c>
      <c r="D745">
        <v>-1000000</v>
      </c>
      <c r="E745" t="str">
        <v>ADMINISTRACION</v>
      </c>
      <c r="F745">
        <v>1</v>
      </c>
      <c r="G745">
        <v>1000000</v>
      </c>
      <c r="H745" t="str">
        <v>#RRHH</v>
      </c>
      <c r="I745" t="str">
        <v>PERSONAL</v>
      </c>
      <c r="J745" t="str">
        <v>OPEX</v>
      </c>
      <c r="K745">
        <v>0</v>
      </c>
      <c r="L745">
        <v>0</v>
      </c>
      <c r="M745">
        <v>0</v>
      </c>
      <c r="N745" t="str">
        <v>CC15</v>
      </c>
      <c r="O745" t="str">
        <v>gastos_produccion</v>
      </c>
      <c r="P745">
        <v>10</v>
      </c>
      <c r="Q745" t="str">
        <v>BACHAS, CEREAL Y POLVILLO, COMPOST Y FERTILIZANTES, DISPOSICION FINAL DE R. LIQUIDOS, DISPOSICION FINAL DE R. SOLIDOS, EXPORTACION, NFU, PILETAS, REACTORES, TIERRAS FILTRANTES</v>
      </c>
      <c r="R745">
        <v>1</v>
      </c>
      <c r="S745">
        <v>-1000000</v>
      </c>
      <c r="T745">
        <v>1</v>
      </c>
      <c r="U745" t="str">
        <v>APERTURADO POR EMPRESA</v>
      </c>
      <c r="V745" t="str">
        <v>BACHAS</v>
      </c>
    </row>
    <row r="746" spans="1:22" x14ac:dyDescent="0.3">
      <c r="A746" vm="1">
        <v>46081</v>
      </c>
      <c r="B746" t="str">
        <v>WORMS-RRHH</v>
      </c>
      <c r="C746" t="str">
        <v>ABAD, GONZALO</v>
      </c>
      <c r="D746">
        <v>-1000000</v>
      </c>
      <c r="E746" t="str">
        <v>ADMINISTRACION</v>
      </c>
      <c r="F746">
        <v>1</v>
      </c>
      <c r="G746">
        <v>1000000</v>
      </c>
      <c r="H746" t="str">
        <v>#RRHH</v>
      </c>
      <c r="I746" t="str">
        <v>PERSONAL</v>
      </c>
      <c r="J746" t="str">
        <v>OPEX</v>
      </c>
      <c r="K746">
        <v>0</v>
      </c>
      <c r="L746">
        <v>0</v>
      </c>
      <c r="M746">
        <v>0</v>
      </c>
      <c r="N746" t="str">
        <v>CC15</v>
      </c>
      <c r="O746" t="str">
        <v>gastos_produccion</v>
      </c>
      <c r="P746">
        <v>10</v>
      </c>
      <c r="Q746" t="str">
        <v>BACHAS, CEREAL Y POLVILLO, COMPOST Y FERTILIZANTES, DISPOSICION FINAL DE R. LIQUIDOS, DISPOSICION FINAL DE R. SOLIDOS, EXPORTACION, NFU, PILETAS, REACTORES, TIERRAS FILTRANTES</v>
      </c>
      <c r="R746">
        <v>1</v>
      </c>
      <c r="S746">
        <v>-1000000</v>
      </c>
      <c r="T746">
        <v>1</v>
      </c>
      <c r="U746" t="str">
        <v>APERTURADO POR EMPRESA</v>
      </c>
      <c r="V746" t="str">
        <v>CEREAL Y POLVILLO</v>
      </c>
    </row>
    <row r="747" spans="1:22" x14ac:dyDescent="0.3">
      <c r="A747" vm="1">
        <v>46081</v>
      </c>
      <c r="B747" t="str">
        <v>WORMS-RRHH</v>
      </c>
      <c r="C747" t="str">
        <v>ABAD, GONZALO</v>
      </c>
      <c r="D747">
        <v>-1000000</v>
      </c>
      <c r="E747" t="str">
        <v>ADMINISTRACION</v>
      </c>
      <c r="F747">
        <v>1</v>
      </c>
      <c r="G747">
        <v>1000000</v>
      </c>
      <c r="H747" t="str">
        <v>#RRHH</v>
      </c>
      <c r="I747" t="str">
        <v>PERSONAL</v>
      </c>
      <c r="J747" t="str">
        <v>OPEX</v>
      </c>
      <c r="K747">
        <v>0</v>
      </c>
      <c r="L747">
        <v>0</v>
      </c>
      <c r="M747">
        <v>0</v>
      </c>
      <c r="N747" t="str">
        <v>CC15</v>
      </c>
      <c r="O747" t="str">
        <v>gastos_produccion</v>
      </c>
      <c r="P747">
        <v>10</v>
      </c>
      <c r="Q747" t="str">
        <v>BACHAS, CEREAL Y POLVILLO, COMPOST Y FERTILIZANTES, DISPOSICION FINAL DE R. LIQUIDOS, DISPOSICION FINAL DE R. SOLIDOS, EXPORTACION, NFU, PILETAS, REACTORES, TIERRAS FILTRANTES</v>
      </c>
      <c r="R747">
        <v>1</v>
      </c>
      <c r="S747">
        <v>-1000000</v>
      </c>
      <c r="T747">
        <v>1</v>
      </c>
      <c r="U747" t="str">
        <v>APERTURADO POR EMPRESA</v>
      </c>
      <c r="V747" t="str">
        <v>COMPOST Y FERTILIZANTES</v>
      </c>
    </row>
    <row r="748" spans="1:22" x14ac:dyDescent="0.3">
      <c r="A748" vm="1">
        <v>46081</v>
      </c>
      <c r="B748" t="str">
        <v>WORMS-RRHH</v>
      </c>
      <c r="C748" t="str">
        <v>ABAD, GONZALO</v>
      </c>
      <c r="D748">
        <v>-1000000</v>
      </c>
      <c r="E748" t="str">
        <v>ADMINISTRACION</v>
      </c>
      <c r="F748">
        <v>1</v>
      </c>
      <c r="G748">
        <v>1000000</v>
      </c>
      <c r="H748" t="str">
        <v>#RRHH</v>
      </c>
      <c r="I748" t="str">
        <v>PERSONAL</v>
      </c>
      <c r="J748" t="str">
        <v>OPEX</v>
      </c>
      <c r="K748">
        <v>0</v>
      </c>
      <c r="L748">
        <v>0</v>
      </c>
      <c r="M748">
        <v>0</v>
      </c>
      <c r="N748" t="str">
        <v>CC15</v>
      </c>
      <c r="O748" t="str">
        <v>gastos_produccion</v>
      </c>
      <c r="P748">
        <v>10</v>
      </c>
      <c r="Q748" t="str">
        <v>BACHAS, CEREAL Y POLVILLO, COMPOST Y FERTILIZANTES, DISPOSICION FINAL DE R. LIQUIDOS, DISPOSICION FINAL DE R. SOLIDOS, EXPORTACION, NFU, PILETAS, REACTORES, TIERRAS FILTRANTES</v>
      </c>
      <c r="R748">
        <v>1</v>
      </c>
      <c r="S748">
        <v>-1000000</v>
      </c>
      <c r="T748">
        <v>1</v>
      </c>
      <c r="U748" t="str">
        <v>APERTURADO POR EMPRESA</v>
      </c>
      <c r="V748" t="str">
        <v>DISPOSICION FINAL DE R. LIQUIDOS</v>
      </c>
    </row>
    <row r="749" spans="1:22" x14ac:dyDescent="0.3">
      <c r="A749" vm="1">
        <v>46081</v>
      </c>
      <c r="B749" t="str">
        <v>WORMS-RRHH</v>
      </c>
      <c r="C749" t="str">
        <v>ABAD, GONZALO</v>
      </c>
      <c r="D749">
        <v>-1000000</v>
      </c>
      <c r="E749" t="str">
        <v>ADMINISTRACION</v>
      </c>
      <c r="F749">
        <v>1</v>
      </c>
      <c r="G749">
        <v>1000000</v>
      </c>
      <c r="H749" t="str">
        <v>#RRHH</v>
      </c>
      <c r="I749" t="str">
        <v>PERSONAL</v>
      </c>
      <c r="J749" t="str">
        <v>OPEX</v>
      </c>
      <c r="K749">
        <v>0</v>
      </c>
      <c r="L749">
        <v>0</v>
      </c>
      <c r="M749">
        <v>0</v>
      </c>
      <c r="N749" t="str">
        <v>CC15</v>
      </c>
      <c r="O749" t="str">
        <v>gastos_produccion</v>
      </c>
      <c r="P749">
        <v>10</v>
      </c>
      <c r="Q749" t="str">
        <v>BACHAS, CEREAL Y POLVILLO, COMPOST Y FERTILIZANTES, DISPOSICION FINAL DE R. LIQUIDOS, DISPOSICION FINAL DE R. SOLIDOS, EXPORTACION, NFU, PILETAS, REACTORES, TIERRAS FILTRANTES</v>
      </c>
      <c r="R749">
        <v>1</v>
      </c>
      <c r="S749">
        <v>-1000000</v>
      </c>
      <c r="T749">
        <v>1</v>
      </c>
      <c r="U749" t="str">
        <v>APERTURADO POR EMPRESA</v>
      </c>
      <c r="V749" t="str">
        <v>DISPOSICION FINAL DE R. SOLIDOS</v>
      </c>
    </row>
    <row r="750" spans="1:22" x14ac:dyDescent="0.3">
      <c r="A750" vm="1">
        <v>46081</v>
      </c>
      <c r="B750" t="str">
        <v>WORMS-RRHH</v>
      </c>
      <c r="C750" t="str">
        <v>ABAD, GONZALO</v>
      </c>
      <c r="D750">
        <v>-1000000</v>
      </c>
      <c r="E750" t="str">
        <v>ADMINISTRACION</v>
      </c>
      <c r="F750">
        <v>1</v>
      </c>
      <c r="G750">
        <v>1000000</v>
      </c>
      <c r="H750" t="str">
        <v>#RRHH</v>
      </c>
      <c r="I750" t="str">
        <v>PERSONAL</v>
      </c>
      <c r="J750" t="str">
        <v>OPEX</v>
      </c>
      <c r="K750">
        <v>0</v>
      </c>
      <c r="L750">
        <v>0</v>
      </c>
      <c r="M750">
        <v>0</v>
      </c>
      <c r="N750" t="str">
        <v>CC15</v>
      </c>
      <c r="O750" t="str">
        <v>gastos_produccion</v>
      </c>
      <c r="P750">
        <v>10</v>
      </c>
      <c r="Q750" t="str">
        <v>BACHAS, CEREAL Y POLVILLO, COMPOST Y FERTILIZANTES, DISPOSICION FINAL DE R. LIQUIDOS, DISPOSICION FINAL DE R. SOLIDOS, EXPORTACION, NFU, PILETAS, REACTORES, TIERRAS FILTRANTES</v>
      </c>
      <c r="R750">
        <v>1</v>
      </c>
      <c r="S750">
        <v>-1000000</v>
      </c>
      <c r="T750">
        <v>1</v>
      </c>
      <c r="U750" t="str">
        <v>APERTURADO POR EMPRESA</v>
      </c>
      <c r="V750" t="str">
        <v>EXPORTACION</v>
      </c>
    </row>
    <row r="751" spans="1:22" x14ac:dyDescent="0.3">
      <c r="A751" vm="1">
        <v>46081</v>
      </c>
      <c r="B751" t="str">
        <v>WORMS-RRHH</v>
      </c>
      <c r="C751" t="str">
        <v>ABAD, GONZALO</v>
      </c>
      <c r="D751">
        <v>-1000000</v>
      </c>
      <c r="E751" t="str">
        <v>ADMINISTRACION</v>
      </c>
      <c r="F751">
        <v>1</v>
      </c>
      <c r="G751">
        <v>1000000</v>
      </c>
      <c r="H751" t="str">
        <v>#RRHH</v>
      </c>
      <c r="I751" t="str">
        <v>PERSONAL</v>
      </c>
      <c r="J751" t="str">
        <v>OPEX</v>
      </c>
      <c r="K751">
        <v>0</v>
      </c>
      <c r="L751">
        <v>0</v>
      </c>
      <c r="M751">
        <v>0</v>
      </c>
      <c r="N751" t="str">
        <v>CC15</v>
      </c>
      <c r="O751" t="str">
        <v>gastos_produccion</v>
      </c>
      <c r="P751">
        <v>10</v>
      </c>
      <c r="Q751" t="str">
        <v>BACHAS, CEREAL Y POLVILLO, COMPOST Y FERTILIZANTES, DISPOSICION FINAL DE R. LIQUIDOS, DISPOSICION FINAL DE R. SOLIDOS, EXPORTACION, NFU, PILETAS, REACTORES, TIERRAS FILTRANTES</v>
      </c>
      <c r="R751">
        <v>1</v>
      </c>
      <c r="S751">
        <v>-1000000</v>
      </c>
      <c r="T751">
        <v>1</v>
      </c>
      <c r="U751" t="str">
        <v>APERTURADO POR EMPRESA</v>
      </c>
      <c r="V751" t="str">
        <v>NFU</v>
      </c>
    </row>
    <row r="752" spans="1:22" x14ac:dyDescent="0.3">
      <c r="A752" vm="1">
        <v>46081</v>
      </c>
      <c r="B752" t="str">
        <v>WORMS-RRHH</v>
      </c>
      <c r="C752" t="str">
        <v>ABAD, GONZALO</v>
      </c>
      <c r="D752">
        <v>-1000000</v>
      </c>
      <c r="E752" t="str">
        <v>ADMINISTRACION</v>
      </c>
      <c r="F752">
        <v>1</v>
      </c>
      <c r="G752">
        <v>1000000</v>
      </c>
      <c r="H752" t="str">
        <v>#RRHH</v>
      </c>
      <c r="I752" t="str">
        <v>PERSONAL</v>
      </c>
      <c r="J752" t="str">
        <v>OPEX</v>
      </c>
      <c r="K752">
        <v>0</v>
      </c>
      <c r="L752">
        <v>0</v>
      </c>
      <c r="M752">
        <v>0</v>
      </c>
      <c r="N752" t="str">
        <v>CC15</v>
      </c>
      <c r="O752" t="str">
        <v>gastos_produccion</v>
      </c>
      <c r="P752">
        <v>10</v>
      </c>
      <c r="Q752" t="str">
        <v>BACHAS, CEREAL Y POLVILLO, COMPOST Y FERTILIZANTES, DISPOSICION FINAL DE R. LIQUIDOS, DISPOSICION FINAL DE R. SOLIDOS, EXPORTACION, NFU, PILETAS, REACTORES, TIERRAS FILTRANTES</v>
      </c>
      <c r="R752">
        <v>1</v>
      </c>
      <c r="S752">
        <v>-1000000</v>
      </c>
      <c r="T752">
        <v>1</v>
      </c>
      <c r="U752" t="str">
        <v>APERTURADO POR EMPRESA</v>
      </c>
      <c r="V752" t="str">
        <v>PILETAS</v>
      </c>
    </row>
    <row r="753" spans="1:22" x14ac:dyDescent="0.3">
      <c r="A753" vm="1">
        <v>46081</v>
      </c>
      <c r="B753" t="str">
        <v>WORMS-RRHH</v>
      </c>
      <c r="C753" t="str">
        <v>ABAD, GONZALO</v>
      </c>
      <c r="D753">
        <v>-1000000</v>
      </c>
      <c r="E753" t="str">
        <v>ADMINISTRACION</v>
      </c>
      <c r="F753">
        <v>1</v>
      </c>
      <c r="G753">
        <v>1000000</v>
      </c>
      <c r="H753" t="str">
        <v>#RRHH</v>
      </c>
      <c r="I753" t="str">
        <v>PERSONAL</v>
      </c>
      <c r="J753" t="str">
        <v>OPEX</v>
      </c>
      <c r="K753">
        <v>0</v>
      </c>
      <c r="L753">
        <v>0</v>
      </c>
      <c r="M753">
        <v>0</v>
      </c>
      <c r="N753" t="str">
        <v>CC15</v>
      </c>
      <c r="O753" t="str">
        <v>gastos_produccion</v>
      </c>
      <c r="P753">
        <v>10</v>
      </c>
      <c r="Q753" t="str">
        <v>BACHAS, CEREAL Y POLVILLO, COMPOST Y FERTILIZANTES, DISPOSICION FINAL DE R. LIQUIDOS, DISPOSICION FINAL DE R. SOLIDOS, EXPORTACION, NFU, PILETAS, REACTORES, TIERRAS FILTRANTES</v>
      </c>
      <c r="R753">
        <v>1</v>
      </c>
      <c r="S753">
        <v>-1000000</v>
      </c>
      <c r="T753">
        <v>1</v>
      </c>
      <c r="U753" t="str">
        <v>APERTURADO POR EMPRESA</v>
      </c>
      <c r="V753" t="str">
        <v>REACTORES</v>
      </c>
    </row>
    <row r="754" spans="1:22" x14ac:dyDescent="0.3">
      <c r="A754" vm="1">
        <v>46081</v>
      </c>
      <c r="B754" t="str">
        <v>WORMS-RRHH</v>
      </c>
      <c r="C754" t="str">
        <v>ABAD, GONZALO</v>
      </c>
      <c r="D754">
        <v>-1000000</v>
      </c>
      <c r="E754" t="str">
        <v>ADMINISTRACION</v>
      </c>
      <c r="F754">
        <v>1</v>
      </c>
      <c r="G754">
        <v>1000000</v>
      </c>
      <c r="H754" t="str">
        <v>#RRHH</v>
      </c>
      <c r="I754" t="str">
        <v>PERSONAL</v>
      </c>
      <c r="J754" t="str">
        <v>OPEX</v>
      </c>
      <c r="K754">
        <v>0</v>
      </c>
      <c r="L754">
        <v>0</v>
      </c>
      <c r="M754">
        <v>0</v>
      </c>
      <c r="N754" t="str">
        <v>CC15</v>
      </c>
      <c r="O754" t="str">
        <v>gastos_produccion</v>
      </c>
      <c r="P754">
        <v>10</v>
      </c>
      <c r="Q754" t="str">
        <v>BACHAS, CEREAL Y POLVILLO, COMPOST Y FERTILIZANTES, DISPOSICION FINAL DE R. LIQUIDOS, DISPOSICION FINAL DE R. SOLIDOS, EXPORTACION, NFU, PILETAS, REACTORES, TIERRAS FILTRANTES</v>
      </c>
      <c r="R754">
        <v>1</v>
      </c>
      <c r="S754">
        <v>-1000000</v>
      </c>
      <c r="T754">
        <v>1</v>
      </c>
      <c r="U754" t="str">
        <v>APERTURADO POR EMPRESA</v>
      </c>
      <c r="V754" t="str">
        <v>TIERRAS FILTRANTES</v>
      </c>
    </row>
    <row r="755" spans="1:22" x14ac:dyDescent="0.3">
      <c r="A755" vm="10">
        <v>46057</v>
      </c>
      <c r="B755" t="str">
        <v>Telmex Argentina Sa</v>
      </c>
      <c r="C755" t="str">
        <v>FA-A 00070-00343041</v>
      </c>
      <c r="D755">
        <v>-946302.64</v>
      </c>
      <c r="E755" t="str">
        <v xml:space="preserve">OC 0001-00003864: SERVICIOS
Internet </v>
      </c>
      <c r="F755">
        <v>1</v>
      </c>
      <c r="G755">
        <v>782068.3</v>
      </c>
      <c r="H755" t="str">
        <v xml:space="preserve">UN </v>
      </c>
      <c r="I755" t="str">
        <v>SERVICIOS</v>
      </c>
      <c r="J755" t="str">
        <v>OPEX</v>
      </c>
      <c r="K755" t="str">
        <v>VARIABLE</v>
      </c>
      <c r="L755" t="str">
        <v>INDIRECTO</v>
      </c>
      <c r="M755">
        <v>0</v>
      </c>
      <c r="N755" t="str">
        <v>CC1</v>
      </c>
      <c r="O755" t="str">
        <v>gastos_produccion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-946302.64</v>
      </c>
      <c r="T755">
        <v>1</v>
      </c>
      <c r="U755" t="str">
        <v>APERTURADO POR EMPRESA</v>
      </c>
      <c r="V755" t="str">
        <v>BACHAS</v>
      </c>
    </row>
    <row r="756" spans="1:22" x14ac:dyDescent="0.3">
      <c r="A756" vm="10">
        <v>46057</v>
      </c>
      <c r="B756" t="str">
        <v>Telmex Argentina Sa</v>
      </c>
      <c r="C756" t="str">
        <v>FA-A 00070-00343041</v>
      </c>
      <c r="D756">
        <v>-946302.64</v>
      </c>
      <c r="E756" t="str">
        <v xml:space="preserve">OC 0001-00003864: SERVICIOS
Internet </v>
      </c>
      <c r="F756">
        <v>1</v>
      </c>
      <c r="G756">
        <v>782068.3</v>
      </c>
      <c r="H756" t="str">
        <v xml:space="preserve">UN </v>
      </c>
      <c r="I756" t="str">
        <v>SERVICIOS</v>
      </c>
      <c r="J756" t="str">
        <v>OPEX</v>
      </c>
      <c r="K756" t="str">
        <v>VARIABLE</v>
      </c>
      <c r="L756" t="str">
        <v>INDIRECTO</v>
      </c>
      <c r="M756">
        <v>0</v>
      </c>
      <c r="N756" t="str">
        <v>CC1</v>
      </c>
      <c r="O756" t="str">
        <v>gastos_produccion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-946302.64</v>
      </c>
      <c r="T756">
        <v>1</v>
      </c>
      <c r="U756" t="str">
        <v>APERTURADO POR EMPRESA</v>
      </c>
      <c r="V756" t="str">
        <v>CEREAL &amp; POLVILLO</v>
      </c>
    </row>
    <row r="757" spans="1:22" x14ac:dyDescent="0.3">
      <c r="A757" vm="10">
        <v>46057</v>
      </c>
      <c r="B757" t="str">
        <v>Telmex Argentina Sa</v>
      </c>
      <c r="C757" t="str">
        <v>FA-A 00070-00343041</v>
      </c>
      <c r="D757">
        <v>-946302.64</v>
      </c>
      <c r="E757" t="str">
        <v xml:space="preserve">OC 0001-00003864: SERVICIOS
Internet </v>
      </c>
      <c r="F757">
        <v>1</v>
      </c>
      <c r="G757">
        <v>782068.3</v>
      </c>
      <c r="H757" t="str">
        <v xml:space="preserve">UN </v>
      </c>
      <c r="I757" t="str">
        <v>SERVICIOS</v>
      </c>
      <c r="J757" t="str">
        <v>OPEX</v>
      </c>
      <c r="K757" t="str">
        <v>VARIABLE</v>
      </c>
      <c r="L757" t="str">
        <v>INDIRECTO</v>
      </c>
      <c r="M757">
        <v>0</v>
      </c>
      <c r="N757" t="str">
        <v>CC1</v>
      </c>
      <c r="O757" t="str">
        <v>gastos_produccion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-946302.64</v>
      </c>
      <c r="T757">
        <v>1</v>
      </c>
      <c r="U757" t="str">
        <v>APERTURADO POR EMPRESA</v>
      </c>
      <c r="V757" t="str">
        <v>COMPOST &amp; FERTILIZANTES</v>
      </c>
    </row>
    <row r="758" spans="1:22" x14ac:dyDescent="0.3">
      <c r="A758" vm="10">
        <v>46057</v>
      </c>
      <c r="B758" t="str">
        <v>Telmex Argentina Sa</v>
      </c>
      <c r="C758" t="str">
        <v>FA-A 00070-00343041</v>
      </c>
      <c r="D758">
        <v>-946302.64</v>
      </c>
      <c r="E758" t="str">
        <v xml:space="preserve">OC 0001-00003864: SERVICIOS
Internet </v>
      </c>
      <c r="F758">
        <v>1</v>
      </c>
      <c r="G758">
        <v>782068.3</v>
      </c>
      <c r="H758" t="str">
        <v xml:space="preserve">UN </v>
      </c>
      <c r="I758" t="str">
        <v>SERVICIOS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str">
        <v>gastos_produccion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-946302.64</v>
      </c>
      <c r="T758">
        <v>1</v>
      </c>
      <c r="U758" t="str">
        <v>APERTURADO POR EMPRESA</v>
      </c>
      <c r="V758" t="str">
        <v>DISPOSICIÓN FINAL RESIDUOS LIQUIDOS</v>
      </c>
    </row>
    <row r="759" spans="1:22" x14ac:dyDescent="0.3">
      <c r="A759" vm="10">
        <v>46057</v>
      </c>
      <c r="B759" t="str">
        <v>Telmex Argentina Sa</v>
      </c>
      <c r="C759" t="str">
        <v>FA-A 00070-00343041</v>
      </c>
      <c r="D759">
        <v>-946302.64</v>
      </c>
      <c r="E759" t="str">
        <v xml:space="preserve">OC 0001-00003864: SERVICIOS
Internet </v>
      </c>
      <c r="F759">
        <v>1</v>
      </c>
      <c r="G759">
        <v>782068.3</v>
      </c>
      <c r="H759" t="str">
        <v xml:space="preserve">UN </v>
      </c>
      <c r="I759" t="str">
        <v>SERVICIOS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CC1</v>
      </c>
      <c r="O759" t="str">
        <v>gastos_produccion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-946302.64</v>
      </c>
      <c r="T759">
        <v>1</v>
      </c>
      <c r="U759" t="str">
        <v>APERTURADO POR EMPRESA</v>
      </c>
      <c r="V759" t="str">
        <v>DISPOSICIÓN FINAL RESIDUOS SOLIDOS</v>
      </c>
    </row>
    <row r="760" spans="1:22" x14ac:dyDescent="0.3">
      <c r="A760" vm="10">
        <v>46057</v>
      </c>
      <c r="B760" t="str">
        <v>Telmex Argentina Sa</v>
      </c>
      <c r="C760" t="str">
        <v>FA-A 00070-00343041</v>
      </c>
      <c r="D760">
        <v>-946302.64</v>
      </c>
      <c r="E760" t="str">
        <v xml:space="preserve">OC 0001-00003864: SERVICIOS
Internet </v>
      </c>
      <c r="F760">
        <v>1</v>
      </c>
      <c r="G760">
        <v>782068.3</v>
      </c>
      <c r="H760" t="str">
        <v xml:space="preserve">UN </v>
      </c>
      <c r="I760" t="str">
        <v>SERVICIOS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CC1</v>
      </c>
      <c r="O760" t="str">
        <v>gastos_produccion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-946302.64</v>
      </c>
      <c r="T760">
        <v>1</v>
      </c>
      <c r="U760" t="str">
        <v>APERTURADO POR EMPRESA</v>
      </c>
      <c r="V760" t="str">
        <v>EXPORTACION</v>
      </c>
    </row>
    <row r="761" spans="1:22" x14ac:dyDescent="0.3">
      <c r="A761" vm="10">
        <v>46057</v>
      </c>
      <c r="B761" t="str">
        <v>Telmex Argentina Sa</v>
      </c>
      <c r="C761" t="str">
        <v>FA-A 00070-00343041</v>
      </c>
      <c r="D761">
        <v>-946302.64</v>
      </c>
      <c r="E761" t="str">
        <v xml:space="preserve">OC 0001-00003864: SERVICIOS
Internet </v>
      </c>
      <c r="F761">
        <v>1</v>
      </c>
      <c r="G761">
        <v>782068.3</v>
      </c>
      <c r="H761" t="str">
        <v xml:space="preserve">UN </v>
      </c>
      <c r="I761" t="str">
        <v>SERVICIOS</v>
      </c>
      <c r="J761" t="str">
        <v>OPEX</v>
      </c>
      <c r="K761" t="str">
        <v>VARIABLE</v>
      </c>
      <c r="L761" t="str">
        <v>INDIRECTO</v>
      </c>
      <c r="M761">
        <v>0</v>
      </c>
      <c r="N761" t="str">
        <v>CC1</v>
      </c>
      <c r="O761" t="str">
        <v>gastos_produccion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-946302.64</v>
      </c>
      <c r="T761">
        <v>1</v>
      </c>
      <c r="U761" t="str">
        <v>APERTURADO POR EMPRESA</v>
      </c>
      <c r="V761" t="str">
        <v>NFU</v>
      </c>
    </row>
    <row r="762" spans="1:22" x14ac:dyDescent="0.3">
      <c r="A762" vm="10">
        <v>46057</v>
      </c>
      <c r="B762" t="str">
        <v>Telmex Argentina Sa</v>
      </c>
      <c r="C762" t="str">
        <v>FA-A 00070-00343041</v>
      </c>
      <c r="D762">
        <v>-946302.64</v>
      </c>
      <c r="E762" t="str">
        <v xml:space="preserve">OC 0001-00003864: SERVICIOS
Internet </v>
      </c>
      <c r="F762">
        <v>1</v>
      </c>
      <c r="G762">
        <v>782068.3</v>
      </c>
      <c r="H762" t="str">
        <v xml:space="preserve">UN </v>
      </c>
      <c r="I762" t="str">
        <v>SERVICIOS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str">
        <v>gastos_produccion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-946302.64</v>
      </c>
      <c r="T762">
        <v>1</v>
      </c>
      <c r="U762" t="str">
        <v>APERTURADO POR EMPRESA</v>
      </c>
      <c r="V762" t="str">
        <v>PILETAS</v>
      </c>
    </row>
    <row r="763" spans="1:22" x14ac:dyDescent="0.3">
      <c r="A763" vm="10">
        <v>46057</v>
      </c>
      <c r="B763" t="str">
        <v>Telmex Argentina Sa</v>
      </c>
      <c r="C763" t="str">
        <v>FA-A 00070-00343041</v>
      </c>
      <c r="D763">
        <v>-946302.64</v>
      </c>
      <c r="E763" t="str">
        <v xml:space="preserve">OC 0001-00003864: SERVICIOS
Internet </v>
      </c>
      <c r="F763">
        <v>1</v>
      </c>
      <c r="G763">
        <v>782068.3</v>
      </c>
      <c r="H763" t="str">
        <v xml:space="preserve">UN </v>
      </c>
      <c r="I763" t="str">
        <v>SERVICIOS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str">
        <v>gastos_produccion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-946302.64</v>
      </c>
      <c r="T763">
        <v>1</v>
      </c>
      <c r="U763" t="str">
        <v>APERTURADO POR EMPRESA</v>
      </c>
      <c r="V763" t="str">
        <v>REACTORES</v>
      </c>
    </row>
    <row r="764" spans="1:22" x14ac:dyDescent="0.3">
      <c r="A764" vm="10">
        <v>46057</v>
      </c>
      <c r="B764" t="str">
        <v>Telmex Argentina Sa</v>
      </c>
      <c r="C764" t="str">
        <v>FA-A 00070-00343041</v>
      </c>
      <c r="D764">
        <v>-946302.64</v>
      </c>
      <c r="E764" t="str">
        <v xml:space="preserve">OC 0001-00003864: SERVICIOS
Internet </v>
      </c>
      <c r="F764">
        <v>1</v>
      </c>
      <c r="G764">
        <v>782068.3</v>
      </c>
      <c r="H764" t="str">
        <v xml:space="preserve">UN </v>
      </c>
      <c r="I764" t="str">
        <v>SERVICIOS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str">
        <v>gastos_produccion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-946302.64</v>
      </c>
      <c r="T764">
        <v>1</v>
      </c>
      <c r="U764" t="str">
        <v>APERTURADO POR EMPRESA</v>
      </c>
      <c r="V764" t="str">
        <v>TIERRAS FILTRANTES</v>
      </c>
    </row>
    <row r="765" spans="1:22" x14ac:dyDescent="0.3">
      <c r="A765" vm="16">
        <v>46075</v>
      </c>
      <c r="B765" t="str">
        <v>Picatto, Santiago</v>
      </c>
      <c r="C765" t="str">
        <v>FA-A 00002-00004585</v>
      </c>
      <c r="D765">
        <v>-942493.2</v>
      </c>
      <c r="E765" t="str">
        <v>INSUMOS
pipeta-papel PH-aquametric</v>
      </c>
      <c r="F765">
        <v>1</v>
      </c>
      <c r="G765">
        <v>778920</v>
      </c>
      <c r="H765" t="str">
        <v xml:space="preserve">UN </v>
      </c>
      <c r="I765" t="str">
        <v>INSUMOS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str">
        <v>gastos_rrhh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-942493.2</v>
      </c>
      <c r="T765">
        <v>1</v>
      </c>
      <c r="U765" t="str">
        <v>APERTURADO POR EMPRESA</v>
      </c>
      <c r="V765" t="str">
        <v>BACHAS</v>
      </c>
    </row>
    <row r="766" spans="1:22" x14ac:dyDescent="0.3">
      <c r="A766" vm="16">
        <v>46075</v>
      </c>
      <c r="B766" t="str">
        <v>Picatto, Santiago</v>
      </c>
      <c r="C766" t="str">
        <v>FA-A 00002-00004585</v>
      </c>
      <c r="D766">
        <v>-942493.2</v>
      </c>
      <c r="E766" t="str">
        <v>INSUMOS
pipeta-papel PH-aquametric</v>
      </c>
      <c r="F766">
        <v>1</v>
      </c>
      <c r="G766">
        <v>778920</v>
      </c>
      <c r="H766" t="str">
        <v xml:space="preserve">UN </v>
      </c>
      <c r="I766" t="str">
        <v>INSUMOS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str">
        <v>gastos_rrhh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-942493.2</v>
      </c>
      <c r="T766">
        <v>1</v>
      </c>
      <c r="U766" t="str">
        <v>APERTURADO POR EMPRESA</v>
      </c>
      <c r="V766" t="str">
        <v>CEREAL &amp; POLVILLO</v>
      </c>
    </row>
    <row r="767" spans="1:22" x14ac:dyDescent="0.3">
      <c r="A767" vm="16">
        <v>46075</v>
      </c>
      <c r="B767" t="str">
        <v>Picatto, Santiago</v>
      </c>
      <c r="C767" t="str">
        <v>FA-A 00002-00004585</v>
      </c>
      <c r="D767">
        <v>-942493.2</v>
      </c>
      <c r="E767" t="str">
        <v>INSUMOS
pipeta-papel PH-aquametric</v>
      </c>
      <c r="F767">
        <v>1</v>
      </c>
      <c r="G767">
        <v>778920</v>
      </c>
      <c r="H767" t="str">
        <v xml:space="preserve">UN </v>
      </c>
      <c r="I767" t="str">
        <v>INSUMOS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str">
        <v>gastos_rrhh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-942493.2</v>
      </c>
      <c r="T767">
        <v>1</v>
      </c>
      <c r="U767" t="str">
        <v>APERTURADO POR EMPRESA</v>
      </c>
      <c r="V767" t="str">
        <v>COMPOST &amp; FERTILIZANTES</v>
      </c>
    </row>
    <row r="768" spans="1:22" x14ac:dyDescent="0.3">
      <c r="A768" vm="16">
        <v>46075</v>
      </c>
      <c r="B768" t="str">
        <v>Picatto, Santiago</v>
      </c>
      <c r="C768" t="str">
        <v>FA-A 00002-00004585</v>
      </c>
      <c r="D768">
        <v>-942493.2</v>
      </c>
      <c r="E768" t="str">
        <v>INSUMOS
pipeta-papel PH-aquametric</v>
      </c>
      <c r="F768">
        <v>1</v>
      </c>
      <c r="G768">
        <v>778920</v>
      </c>
      <c r="H768" t="str">
        <v xml:space="preserve">UN </v>
      </c>
      <c r="I768" t="str">
        <v>INSUMOS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str">
        <v>gastos_rrhh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-942493.2</v>
      </c>
      <c r="T768">
        <v>1</v>
      </c>
      <c r="U768" t="str">
        <v>APERTURADO POR EMPRESA</v>
      </c>
      <c r="V768" t="str">
        <v>DISPOSICIÓN FINAL RESIDUOS LIQUIDOS</v>
      </c>
    </row>
    <row r="769" spans="1:22" x14ac:dyDescent="0.3">
      <c r="A769" vm="16">
        <v>46075</v>
      </c>
      <c r="B769" t="str">
        <v>Picatto, Santiago</v>
      </c>
      <c r="C769" t="str">
        <v>FA-A 00002-00004585</v>
      </c>
      <c r="D769">
        <v>-942493.2</v>
      </c>
      <c r="E769" t="str">
        <v>INSUMOS
pipeta-papel PH-aquametric</v>
      </c>
      <c r="F769">
        <v>1</v>
      </c>
      <c r="G769">
        <v>778920</v>
      </c>
      <c r="H769" t="str">
        <v xml:space="preserve">UN </v>
      </c>
      <c r="I769" t="str">
        <v>INSUMOS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str">
        <v>gastos_rrhh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-942493.2</v>
      </c>
      <c r="T769">
        <v>1</v>
      </c>
      <c r="U769" t="str">
        <v>APERTURADO POR EMPRESA</v>
      </c>
      <c r="V769" t="str">
        <v>DISPOSICIÓN FINAL RESIDUOS SOLIDOS</v>
      </c>
    </row>
    <row r="770" spans="1:22" x14ac:dyDescent="0.3">
      <c r="A770" vm="16">
        <v>46075</v>
      </c>
      <c r="B770" t="str">
        <v>Picatto, Santiago</v>
      </c>
      <c r="C770" t="str">
        <v>FA-A 00002-00004585</v>
      </c>
      <c r="D770">
        <v>-942493.2</v>
      </c>
      <c r="E770" t="str">
        <v>INSUMOS
pipeta-papel PH-aquametric</v>
      </c>
      <c r="F770">
        <v>1</v>
      </c>
      <c r="G770">
        <v>778920</v>
      </c>
      <c r="H770" t="str">
        <v xml:space="preserve">UN </v>
      </c>
      <c r="I770" t="str">
        <v>INSUMOS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str">
        <v>gastos_rrhh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-942493.2</v>
      </c>
      <c r="T770">
        <v>1</v>
      </c>
      <c r="U770" t="str">
        <v>APERTURADO POR EMPRESA</v>
      </c>
      <c r="V770" t="str">
        <v>EXPORTACION</v>
      </c>
    </row>
    <row r="771" spans="1:22" x14ac:dyDescent="0.3">
      <c r="A771" vm="16">
        <v>46075</v>
      </c>
      <c r="B771" t="str">
        <v>Picatto, Santiago</v>
      </c>
      <c r="C771" t="str">
        <v>FA-A 00002-00004585</v>
      </c>
      <c r="D771">
        <v>-942493.2</v>
      </c>
      <c r="E771" t="str">
        <v>INSUMOS
pipeta-papel PH-aquametric</v>
      </c>
      <c r="F771">
        <v>1</v>
      </c>
      <c r="G771">
        <v>778920</v>
      </c>
      <c r="H771" t="str">
        <v xml:space="preserve">UN </v>
      </c>
      <c r="I771" t="str">
        <v>INSUMOS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str">
        <v>gastos_rrhh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-942493.2</v>
      </c>
      <c r="T771">
        <v>1</v>
      </c>
      <c r="U771" t="str">
        <v>APERTURADO POR EMPRESA</v>
      </c>
      <c r="V771" t="str">
        <v>NFU</v>
      </c>
    </row>
    <row r="772" spans="1:22" x14ac:dyDescent="0.3">
      <c r="A772" vm="16">
        <v>46075</v>
      </c>
      <c r="B772" t="str">
        <v>Picatto, Santiago</v>
      </c>
      <c r="C772" t="str">
        <v>FA-A 00002-00004585</v>
      </c>
      <c r="D772">
        <v>-942493.2</v>
      </c>
      <c r="E772" t="str">
        <v>INSUMOS
pipeta-papel PH-aquametric</v>
      </c>
      <c r="F772">
        <v>1</v>
      </c>
      <c r="G772">
        <v>778920</v>
      </c>
      <c r="H772" t="str">
        <v xml:space="preserve">UN </v>
      </c>
      <c r="I772" t="str">
        <v>INSUMOS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str">
        <v>gastos_rrhh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-942493.2</v>
      </c>
      <c r="T772">
        <v>1</v>
      </c>
      <c r="U772" t="str">
        <v>APERTURADO POR EMPRESA</v>
      </c>
      <c r="V772" t="str">
        <v>PILETAS</v>
      </c>
    </row>
    <row r="773" spans="1:22" x14ac:dyDescent="0.3">
      <c r="A773" vm="16">
        <v>46075</v>
      </c>
      <c r="B773" t="str">
        <v>Picatto, Santiago</v>
      </c>
      <c r="C773" t="str">
        <v>FA-A 00002-00004585</v>
      </c>
      <c r="D773">
        <v>-942493.2</v>
      </c>
      <c r="E773" t="str">
        <v>INSUMOS
pipeta-papel PH-aquametric</v>
      </c>
      <c r="F773">
        <v>1</v>
      </c>
      <c r="G773">
        <v>778920</v>
      </c>
      <c r="H773" t="str">
        <v xml:space="preserve">UN </v>
      </c>
      <c r="I773" t="str">
        <v>INSUMOS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str">
        <v>gastos_rrhh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-942493.2</v>
      </c>
      <c r="T773">
        <v>1</v>
      </c>
      <c r="U773" t="str">
        <v>APERTURADO POR EMPRESA</v>
      </c>
      <c r="V773" t="str">
        <v>REACTORES</v>
      </c>
    </row>
    <row r="774" spans="1:22" x14ac:dyDescent="0.3">
      <c r="A774" vm="16">
        <v>46075</v>
      </c>
      <c r="B774" t="str">
        <v>Picatto, Santiago</v>
      </c>
      <c r="C774" t="str">
        <v>FA-A 00002-00004585</v>
      </c>
      <c r="D774">
        <v>-942493.2</v>
      </c>
      <c r="E774" t="str">
        <v>INSUMOS
pipeta-papel PH-aquametric</v>
      </c>
      <c r="F774">
        <v>1</v>
      </c>
      <c r="G774">
        <v>778920</v>
      </c>
      <c r="H774" t="str">
        <v xml:space="preserve">UN </v>
      </c>
      <c r="I774" t="str">
        <v>INSUMOS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str">
        <v>gastos_rrhh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-942493.2</v>
      </c>
      <c r="T774">
        <v>1</v>
      </c>
      <c r="U774" t="str">
        <v>APERTURADO POR EMPRESA</v>
      </c>
      <c r="V774" t="str">
        <v>TIERRAS FILTRANTES</v>
      </c>
    </row>
    <row r="775" spans="1:22" x14ac:dyDescent="0.3">
      <c r="A775" vm="6">
        <v>46063</v>
      </c>
      <c r="B775" t="str">
        <v>Richetti, Adrian Leonardo</v>
      </c>
      <c r="C775" t="str">
        <v>FA-A 00005-00003603</v>
      </c>
      <c r="D775">
        <v>-917206.98</v>
      </c>
      <c r="E775" t="str">
        <v xml:space="preserve">OC 0001-00004615: INVERSION
para bomba nueva pileta </v>
      </c>
      <c r="F775">
        <v>1</v>
      </c>
      <c r="G775">
        <v>758022.3</v>
      </c>
      <c r="H775" t="str">
        <v xml:space="preserve">UN </v>
      </c>
      <c r="I775" t="str">
        <v>INVERSION</v>
      </c>
      <c r="J775" t="str">
        <v>CAPEX</v>
      </c>
      <c r="K775" t="str">
        <v>VARIABLE</v>
      </c>
      <c r="L775" t="str">
        <v>INDIRECTO</v>
      </c>
      <c r="M775">
        <v>0</v>
      </c>
      <c r="N775" t="str">
        <v>CC4</v>
      </c>
      <c r="O775" t="str">
        <v>gastos_produccion</v>
      </c>
      <c r="P775">
        <v>1</v>
      </c>
      <c r="Q775" t="str">
        <v>PILETAS</v>
      </c>
      <c r="R775">
        <v>1</v>
      </c>
      <c r="S775">
        <v>-917206.98</v>
      </c>
      <c r="T775">
        <v>1</v>
      </c>
      <c r="U775" t="str">
        <v>APERTURADO POR EMPRESA</v>
      </c>
      <c r="V775" t="str">
        <v>PILETAS</v>
      </c>
    </row>
    <row r="776" spans="1:22" x14ac:dyDescent="0.3">
      <c r="A776" vm="17">
        <v>46079</v>
      </c>
      <c r="B776" t="str">
        <v>Septima Region S A</v>
      </c>
      <c r="C776" t="str">
        <v>FA-A 00002-00005318</v>
      </c>
      <c r="D776">
        <v>-881218.8</v>
      </c>
      <c r="E776" t="str">
        <v>SERVICIOS
Disposición final de residuos industriales no peligrosos -PERIODO ENERO</v>
      </c>
      <c r="F776">
        <v>21.42</v>
      </c>
      <c r="G776">
        <v>34000</v>
      </c>
      <c r="H776" t="str">
        <v xml:space="preserve">UN </v>
      </c>
      <c r="I776" t="str">
        <v>SERVICIOS</v>
      </c>
      <c r="J776" t="str">
        <v>OPEX</v>
      </c>
      <c r="K776" t="str">
        <v>FIJO</v>
      </c>
      <c r="L776" t="str">
        <v>DIRECTO</v>
      </c>
      <c r="M776">
        <v>0</v>
      </c>
      <c r="N776" t="str">
        <v>CC1</v>
      </c>
      <c r="O776" t="str">
        <v>gastos_rrhh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-881218.8</v>
      </c>
      <c r="T776">
        <v>21.42</v>
      </c>
      <c r="U776" t="str">
        <v>APERTURADO POR EMPRESA</v>
      </c>
      <c r="V776" t="str">
        <v>BACHAS</v>
      </c>
    </row>
    <row r="777" spans="1:22" x14ac:dyDescent="0.3">
      <c r="A777" vm="17">
        <v>46079</v>
      </c>
      <c r="B777" t="str">
        <v>Septima Region S A</v>
      </c>
      <c r="C777" t="str">
        <v>FA-A 00002-00005318</v>
      </c>
      <c r="D777">
        <v>-881218.8</v>
      </c>
      <c r="E777" t="str">
        <v>SERVICIOS
Disposición final de residuos industriales no peligrosos -PERIODO ENERO</v>
      </c>
      <c r="F777">
        <v>21.42</v>
      </c>
      <c r="G777">
        <v>34000</v>
      </c>
      <c r="H777" t="str">
        <v xml:space="preserve">UN </v>
      </c>
      <c r="I777" t="str">
        <v>SERVICIOS</v>
      </c>
      <c r="J777" t="str">
        <v>OPEX</v>
      </c>
      <c r="K777" t="str">
        <v>FIJO</v>
      </c>
      <c r="L777" t="str">
        <v>DIRECTO</v>
      </c>
      <c r="M777">
        <v>0</v>
      </c>
      <c r="N777" t="str">
        <v>CC1</v>
      </c>
      <c r="O777" t="str">
        <v>gastos_rrhh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-881218.8</v>
      </c>
      <c r="T777">
        <v>21.42</v>
      </c>
      <c r="U777" t="str">
        <v>APERTURADO POR EMPRESA</v>
      </c>
      <c r="V777" t="str">
        <v>CEREAL &amp; POLVILLO</v>
      </c>
    </row>
    <row r="778" spans="1:22" x14ac:dyDescent="0.3">
      <c r="A778" vm="17">
        <v>46079</v>
      </c>
      <c r="B778" t="str">
        <v>Septima Region S A</v>
      </c>
      <c r="C778" t="str">
        <v>FA-A 00002-00005318</v>
      </c>
      <c r="D778">
        <v>-881218.8</v>
      </c>
      <c r="E778" t="str">
        <v>SERVICIOS
Disposición final de residuos industriales no peligrosos -PERIODO ENERO</v>
      </c>
      <c r="F778">
        <v>21.42</v>
      </c>
      <c r="G778">
        <v>34000</v>
      </c>
      <c r="H778" t="str">
        <v xml:space="preserve">UN </v>
      </c>
      <c r="I778" t="str">
        <v>SERVICIOS</v>
      </c>
      <c r="J778" t="str">
        <v>OPEX</v>
      </c>
      <c r="K778" t="str">
        <v>FIJO</v>
      </c>
      <c r="L778" t="str">
        <v>DIRECTO</v>
      </c>
      <c r="M778">
        <v>0</v>
      </c>
      <c r="N778" t="str">
        <v>CC1</v>
      </c>
      <c r="O778" t="str">
        <v>gastos_rrhh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-881218.8</v>
      </c>
      <c r="T778">
        <v>21.42</v>
      </c>
      <c r="U778" t="str">
        <v>APERTURADO POR EMPRESA</v>
      </c>
      <c r="V778" t="str">
        <v>COMPOST &amp; FERTILIZANTES</v>
      </c>
    </row>
    <row r="779" spans="1:22" x14ac:dyDescent="0.3">
      <c r="A779" vm="17">
        <v>46079</v>
      </c>
      <c r="B779" t="str">
        <v>Septima Region S A</v>
      </c>
      <c r="C779" t="str">
        <v>FA-A 00002-00005318</v>
      </c>
      <c r="D779">
        <v>-881218.8</v>
      </c>
      <c r="E779" t="str">
        <v>SERVICIOS
Disposición final de residuos industriales no peligrosos -PERIODO ENERO</v>
      </c>
      <c r="F779">
        <v>21.42</v>
      </c>
      <c r="G779">
        <v>34000</v>
      </c>
      <c r="H779" t="str">
        <v xml:space="preserve">UN </v>
      </c>
      <c r="I779" t="str">
        <v>SERVICIOS</v>
      </c>
      <c r="J779" t="str">
        <v>OPEX</v>
      </c>
      <c r="K779" t="str">
        <v>FIJO</v>
      </c>
      <c r="L779" t="str">
        <v>DIRECTO</v>
      </c>
      <c r="M779">
        <v>0</v>
      </c>
      <c r="N779" t="str">
        <v>CC1</v>
      </c>
      <c r="O779" t="str">
        <v>gastos_rrhh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-881218.8</v>
      </c>
      <c r="T779">
        <v>21.42</v>
      </c>
      <c r="U779" t="str">
        <v>APERTURADO POR EMPRESA</v>
      </c>
      <c r="V779" t="str">
        <v>DISPOSICIÓN FINAL RESIDUOS LIQUIDOS</v>
      </c>
    </row>
    <row r="780" spans="1:22" x14ac:dyDescent="0.3">
      <c r="A780" vm="17">
        <v>46079</v>
      </c>
      <c r="B780" t="str">
        <v>Septima Region S A</v>
      </c>
      <c r="C780" t="str">
        <v>FA-A 00002-00005318</v>
      </c>
      <c r="D780">
        <v>-881218.8</v>
      </c>
      <c r="E780" t="str">
        <v>SERVICIOS
Disposición final de residuos industriales no peligrosos -PERIODO ENERO</v>
      </c>
      <c r="F780">
        <v>21.42</v>
      </c>
      <c r="G780">
        <v>34000</v>
      </c>
      <c r="H780" t="str">
        <v xml:space="preserve">UN </v>
      </c>
      <c r="I780" t="str">
        <v>SERVICIOS</v>
      </c>
      <c r="J780" t="str">
        <v>OPEX</v>
      </c>
      <c r="K780" t="str">
        <v>FIJO</v>
      </c>
      <c r="L780" t="str">
        <v>DIRECTO</v>
      </c>
      <c r="M780">
        <v>0</v>
      </c>
      <c r="N780" t="str">
        <v>CC1</v>
      </c>
      <c r="O780" t="str">
        <v>gastos_rrhh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-881218.8</v>
      </c>
      <c r="T780">
        <v>21.42</v>
      </c>
      <c r="U780" t="str">
        <v>APERTURADO POR EMPRESA</v>
      </c>
      <c r="V780" t="str">
        <v>DISPOSICIÓN FINAL RESIDUOS SOLIDOS</v>
      </c>
    </row>
    <row r="781" spans="1:22" x14ac:dyDescent="0.3">
      <c r="A781" vm="17">
        <v>46079</v>
      </c>
      <c r="B781" t="str">
        <v>Septima Region S A</v>
      </c>
      <c r="C781" t="str">
        <v>FA-A 00002-00005318</v>
      </c>
      <c r="D781">
        <v>-881218.8</v>
      </c>
      <c r="E781" t="str">
        <v>SERVICIOS
Disposición final de residuos industriales no peligrosos -PERIODO ENERO</v>
      </c>
      <c r="F781">
        <v>21.42</v>
      </c>
      <c r="G781">
        <v>34000</v>
      </c>
      <c r="H781" t="str">
        <v xml:space="preserve">UN </v>
      </c>
      <c r="I781" t="str">
        <v>SERVICIOS</v>
      </c>
      <c r="J781" t="str">
        <v>OPEX</v>
      </c>
      <c r="K781" t="str">
        <v>FIJO</v>
      </c>
      <c r="L781" t="str">
        <v>DIRECTO</v>
      </c>
      <c r="M781">
        <v>0</v>
      </c>
      <c r="N781" t="str">
        <v>CC1</v>
      </c>
      <c r="O781" t="str">
        <v>gastos_rrhh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-881218.8</v>
      </c>
      <c r="T781">
        <v>21.42</v>
      </c>
      <c r="U781" t="str">
        <v>APERTURADO POR EMPRESA</v>
      </c>
      <c r="V781" t="str">
        <v>EXPORTACION</v>
      </c>
    </row>
    <row r="782" spans="1:22" x14ac:dyDescent="0.3">
      <c r="A782" vm="17">
        <v>46079</v>
      </c>
      <c r="B782" t="str">
        <v>Septima Region S A</v>
      </c>
      <c r="C782" t="str">
        <v>FA-A 00002-00005318</v>
      </c>
      <c r="D782">
        <v>-881218.8</v>
      </c>
      <c r="E782" t="str">
        <v>SERVICIOS
Disposición final de residuos industriales no peligrosos -PERIODO ENERO</v>
      </c>
      <c r="F782">
        <v>21.42</v>
      </c>
      <c r="G782">
        <v>34000</v>
      </c>
      <c r="H782" t="str">
        <v xml:space="preserve">UN </v>
      </c>
      <c r="I782" t="str">
        <v>SERVICIOS</v>
      </c>
      <c r="J782" t="str">
        <v>OPEX</v>
      </c>
      <c r="K782" t="str">
        <v>FIJO</v>
      </c>
      <c r="L782" t="str">
        <v>DIRECTO</v>
      </c>
      <c r="M782">
        <v>0</v>
      </c>
      <c r="N782" t="str">
        <v>CC1</v>
      </c>
      <c r="O782" t="str">
        <v>gastos_rrhh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-881218.8</v>
      </c>
      <c r="T782">
        <v>21.42</v>
      </c>
      <c r="U782" t="str">
        <v>APERTURADO POR EMPRESA</v>
      </c>
      <c r="V782" t="str">
        <v>NFU</v>
      </c>
    </row>
    <row r="783" spans="1:22" x14ac:dyDescent="0.3">
      <c r="A783" vm="17">
        <v>46079</v>
      </c>
      <c r="B783" t="str">
        <v>Septima Region S A</v>
      </c>
      <c r="C783" t="str">
        <v>FA-A 00002-00005318</v>
      </c>
      <c r="D783">
        <v>-881218.8</v>
      </c>
      <c r="E783" t="str">
        <v>SERVICIOS
Disposición final de residuos industriales no peligrosos -PERIODO ENERO</v>
      </c>
      <c r="F783">
        <v>21.42</v>
      </c>
      <c r="G783">
        <v>34000</v>
      </c>
      <c r="H783" t="str">
        <v xml:space="preserve">UN </v>
      </c>
      <c r="I783" t="str">
        <v>SERVICIOS</v>
      </c>
      <c r="J783" t="str">
        <v>OPEX</v>
      </c>
      <c r="K783" t="str">
        <v>FIJO</v>
      </c>
      <c r="L783" t="str">
        <v>DIRECTO</v>
      </c>
      <c r="M783">
        <v>0</v>
      </c>
      <c r="N783" t="str">
        <v>CC1</v>
      </c>
      <c r="O783" t="str">
        <v>gastos_rrhh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-881218.8</v>
      </c>
      <c r="T783">
        <v>21.42</v>
      </c>
      <c r="U783" t="str">
        <v>APERTURADO POR EMPRESA</v>
      </c>
      <c r="V783" t="str">
        <v>PILETAS</v>
      </c>
    </row>
    <row r="784" spans="1:22" x14ac:dyDescent="0.3">
      <c r="A784" vm="17">
        <v>46079</v>
      </c>
      <c r="B784" t="str">
        <v>Septima Region S A</v>
      </c>
      <c r="C784" t="str">
        <v>FA-A 00002-00005318</v>
      </c>
      <c r="D784">
        <v>-881218.8</v>
      </c>
      <c r="E784" t="str">
        <v>SERVICIOS
Disposición final de residuos industriales no peligrosos -PERIODO ENERO</v>
      </c>
      <c r="F784">
        <v>21.42</v>
      </c>
      <c r="G784">
        <v>34000</v>
      </c>
      <c r="H784" t="str">
        <v xml:space="preserve">UN </v>
      </c>
      <c r="I784" t="str">
        <v>SERVICIOS</v>
      </c>
      <c r="J784" t="str">
        <v>OPEX</v>
      </c>
      <c r="K784" t="str">
        <v>FIJO</v>
      </c>
      <c r="L784" t="str">
        <v>DIRECTO</v>
      </c>
      <c r="M784">
        <v>0</v>
      </c>
      <c r="N784" t="str">
        <v>CC1</v>
      </c>
      <c r="O784" t="str">
        <v>gastos_rrhh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-881218.8</v>
      </c>
      <c r="T784">
        <v>21.42</v>
      </c>
      <c r="U784" t="str">
        <v>APERTURADO POR EMPRESA</v>
      </c>
      <c r="V784" t="str">
        <v>REACTORES</v>
      </c>
    </row>
    <row r="785" spans="1:22" x14ac:dyDescent="0.3">
      <c r="A785" vm="17">
        <v>46079</v>
      </c>
      <c r="B785" t="str">
        <v>Septima Region S A</v>
      </c>
      <c r="C785" t="str">
        <v>FA-A 00002-00005318</v>
      </c>
      <c r="D785">
        <v>-881218.8</v>
      </c>
      <c r="E785" t="str">
        <v>SERVICIOS
Disposición final de residuos industriales no peligrosos -PERIODO ENERO</v>
      </c>
      <c r="F785">
        <v>21.42</v>
      </c>
      <c r="G785">
        <v>34000</v>
      </c>
      <c r="H785" t="str">
        <v xml:space="preserve">UN </v>
      </c>
      <c r="I785" t="str">
        <v>SERVICIOS</v>
      </c>
      <c r="J785" t="str">
        <v>OPEX</v>
      </c>
      <c r="K785" t="str">
        <v>FIJO</v>
      </c>
      <c r="L785" t="str">
        <v>DIRECTO</v>
      </c>
      <c r="M785">
        <v>0</v>
      </c>
      <c r="N785" t="str">
        <v>CC1</v>
      </c>
      <c r="O785" t="str">
        <v>gastos_rrhh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-881218.8</v>
      </c>
      <c r="T785">
        <v>21.42</v>
      </c>
      <c r="U785" t="str">
        <v>APERTURADO POR EMPRESA</v>
      </c>
      <c r="V785" t="str">
        <v>TIERRAS FILTRANTES</v>
      </c>
    </row>
    <row r="786" spans="1:22" x14ac:dyDescent="0.3">
      <c r="A786" vm="5">
        <v>46055</v>
      </c>
      <c r="B786" t="str">
        <v>Estudio De Profesionales Sa</v>
      </c>
      <c r="C786" t="str">
        <v>FA-A 00002-00001532</v>
      </c>
      <c r="D786">
        <v>-872410</v>
      </c>
      <c r="E786" t="str">
        <v>OC 0001-00003839: HONORARIOS
Estudio contable</v>
      </c>
      <c r="F786">
        <v>1</v>
      </c>
      <c r="G786">
        <v>721000</v>
      </c>
      <c r="H786" t="str">
        <v xml:space="preserve">UN </v>
      </c>
      <c r="I786" t="str">
        <v>HONORARIOS</v>
      </c>
      <c r="J786" t="str">
        <v>OPEX</v>
      </c>
      <c r="K786" t="str">
        <v>FIJO</v>
      </c>
      <c r="L786" t="str">
        <v>INDIRECTO</v>
      </c>
      <c r="M786">
        <v>0</v>
      </c>
      <c r="N786" t="str">
        <v>CC1</v>
      </c>
      <c r="O786" t="str">
        <v>gastos_rrhh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-872410</v>
      </c>
      <c r="T786">
        <v>1</v>
      </c>
      <c r="U786" t="str">
        <v>APERTURADO POR EMPRESA</v>
      </c>
      <c r="V786" t="str">
        <v>BACHAS</v>
      </c>
    </row>
    <row r="787" spans="1:22" x14ac:dyDescent="0.3">
      <c r="A787" vm="5">
        <v>46055</v>
      </c>
      <c r="B787" t="str">
        <v>Estudio De Profesionales Sa</v>
      </c>
      <c r="C787" t="str">
        <v>FA-A 00002-00001532</v>
      </c>
      <c r="D787">
        <v>-872410</v>
      </c>
      <c r="E787" t="str">
        <v>OC 0001-00003839: HONORARIOS
Estudio contable</v>
      </c>
      <c r="F787">
        <v>1</v>
      </c>
      <c r="G787">
        <v>721000</v>
      </c>
      <c r="H787" t="str">
        <v xml:space="preserve">UN </v>
      </c>
      <c r="I787" t="str">
        <v>HONORARIOS</v>
      </c>
      <c r="J787" t="str">
        <v>OPEX</v>
      </c>
      <c r="K787" t="str">
        <v>FIJO</v>
      </c>
      <c r="L787" t="str">
        <v>INDIRECTO</v>
      </c>
      <c r="M787">
        <v>0</v>
      </c>
      <c r="N787" t="str">
        <v>CC1</v>
      </c>
      <c r="O787" t="str">
        <v>gastos_rrhh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-872410</v>
      </c>
      <c r="T787">
        <v>1</v>
      </c>
      <c r="U787" t="str">
        <v>APERTURADO POR EMPRESA</v>
      </c>
      <c r="V787" t="str">
        <v>CEREAL &amp; POLVILLO</v>
      </c>
    </row>
    <row r="788" spans="1:22" x14ac:dyDescent="0.3">
      <c r="A788" vm="5">
        <v>46055</v>
      </c>
      <c r="B788" t="str">
        <v>Estudio De Profesionales Sa</v>
      </c>
      <c r="C788" t="str">
        <v>FA-A 00002-00001532</v>
      </c>
      <c r="D788">
        <v>-872410</v>
      </c>
      <c r="E788" t="str">
        <v>OC 0001-00003839: HONORARIOS
Estudio contable</v>
      </c>
      <c r="F788">
        <v>1</v>
      </c>
      <c r="G788">
        <v>721000</v>
      </c>
      <c r="H788" t="str">
        <v xml:space="preserve">UN </v>
      </c>
      <c r="I788" t="str">
        <v>HONORARIOS</v>
      </c>
      <c r="J788" t="str">
        <v>OPEX</v>
      </c>
      <c r="K788" t="str">
        <v>FIJO</v>
      </c>
      <c r="L788" t="str">
        <v>INDIRECTO</v>
      </c>
      <c r="M788">
        <v>0</v>
      </c>
      <c r="N788" t="str">
        <v>CC1</v>
      </c>
      <c r="O788" t="str">
        <v>gastos_rrhh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-872410</v>
      </c>
      <c r="T788">
        <v>1</v>
      </c>
      <c r="U788" t="str">
        <v>APERTURADO POR EMPRESA</v>
      </c>
      <c r="V788" t="str">
        <v>COMPOST &amp; FERTILIZANTES</v>
      </c>
    </row>
    <row r="789" spans="1:22" x14ac:dyDescent="0.3">
      <c r="A789" vm="5">
        <v>46055</v>
      </c>
      <c r="B789" t="str">
        <v>Estudio De Profesionales Sa</v>
      </c>
      <c r="C789" t="str">
        <v>FA-A 00002-00001532</v>
      </c>
      <c r="D789">
        <v>-872410</v>
      </c>
      <c r="E789" t="str">
        <v>OC 0001-00003839: HONORARIOS
Estudio contable</v>
      </c>
      <c r="F789">
        <v>1</v>
      </c>
      <c r="G789">
        <v>721000</v>
      </c>
      <c r="H789" t="str">
        <v xml:space="preserve">UN </v>
      </c>
      <c r="I789" t="str">
        <v>HONORARIOS</v>
      </c>
      <c r="J789" t="str">
        <v>OPEX</v>
      </c>
      <c r="K789" t="str">
        <v>FIJO</v>
      </c>
      <c r="L789" t="str">
        <v>INDIRECTO</v>
      </c>
      <c r="M789">
        <v>0</v>
      </c>
      <c r="N789" t="str">
        <v>CC1</v>
      </c>
      <c r="O789" t="str">
        <v>gastos_rrhh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-872410</v>
      </c>
      <c r="T789">
        <v>1</v>
      </c>
      <c r="U789" t="str">
        <v>APERTURADO POR EMPRESA</v>
      </c>
      <c r="V789" t="str">
        <v>DISPOSICIÓN FINAL RESIDUOS LIQUIDOS</v>
      </c>
    </row>
    <row r="790" spans="1:22" x14ac:dyDescent="0.3">
      <c r="A790" vm="5">
        <v>46055</v>
      </c>
      <c r="B790" t="str">
        <v>Estudio De Profesionales Sa</v>
      </c>
      <c r="C790" t="str">
        <v>FA-A 00002-00001532</v>
      </c>
      <c r="D790">
        <v>-872410</v>
      </c>
      <c r="E790" t="str">
        <v>OC 0001-00003839: HONORARIOS
Estudio contable</v>
      </c>
      <c r="F790">
        <v>1</v>
      </c>
      <c r="G790">
        <v>721000</v>
      </c>
      <c r="H790" t="str">
        <v xml:space="preserve">UN </v>
      </c>
      <c r="I790" t="str">
        <v>HONORARIOS</v>
      </c>
      <c r="J790" t="str">
        <v>OPEX</v>
      </c>
      <c r="K790" t="str">
        <v>FIJO</v>
      </c>
      <c r="L790" t="str">
        <v>INDIRECTO</v>
      </c>
      <c r="M790">
        <v>0</v>
      </c>
      <c r="N790" t="str">
        <v>CC1</v>
      </c>
      <c r="O790" t="str">
        <v>gastos_rrhh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-872410</v>
      </c>
      <c r="T790">
        <v>1</v>
      </c>
      <c r="U790" t="str">
        <v>APERTURADO POR EMPRESA</v>
      </c>
      <c r="V790" t="str">
        <v>DISPOSICIÓN FINAL RESIDUOS SOLIDOS</v>
      </c>
    </row>
    <row r="791" spans="1:22" x14ac:dyDescent="0.3">
      <c r="A791" vm="5">
        <v>46055</v>
      </c>
      <c r="B791" t="str">
        <v>Estudio De Profesionales Sa</v>
      </c>
      <c r="C791" t="str">
        <v>FA-A 00002-00001532</v>
      </c>
      <c r="D791">
        <v>-872410</v>
      </c>
      <c r="E791" t="str">
        <v>OC 0001-00003839: HONORARIOS
Estudio contable</v>
      </c>
      <c r="F791">
        <v>1</v>
      </c>
      <c r="G791">
        <v>721000</v>
      </c>
      <c r="H791" t="str">
        <v xml:space="preserve">UN </v>
      </c>
      <c r="I791" t="str">
        <v>HONORARIOS</v>
      </c>
      <c r="J791" t="str">
        <v>OPEX</v>
      </c>
      <c r="K791" t="str">
        <v>FIJO</v>
      </c>
      <c r="L791" t="str">
        <v>INDIRECTO</v>
      </c>
      <c r="M791">
        <v>0</v>
      </c>
      <c r="N791" t="str">
        <v>CC1</v>
      </c>
      <c r="O791" t="str">
        <v>gastos_rrhh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-872410</v>
      </c>
      <c r="T791">
        <v>1</v>
      </c>
      <c r="U791" t="str">
        <v>APERTURADO POR EMPRESA</v>
      </c>
      <c r="V791" t="str">
        <v>EXPORTACION</v>
      </c>
    </row>
    <row r="792" spans="1:22" x14ac:dyDescent="0.3">
      <c r="A792" vm="5">
        <v>46055</v>
      </c>
      <c r="B792" t="str">
        <v>Estudio De Profesionales Sa</v>
      </c>
      <c r="C792" t="str">
        <v>FA-A 00002-00001532</v>
      </c>
      <c r="D792">
        <v>-872410</v>
      </c>
      <c r="E792" t="str">
        <v>OC 0001-00003839: HONORARIOS
Estudio contable</v>
      </c>
      <c r="F792">
        <v>1</v>
      </c>
      <c r="G792">
        <v>721000</v>
      </c>
      <c r="H792" t="str">
        <v xml:space="preserve">UN </v>
      </c>
      <c r="I792" t="str">
        <v>HONORARIOS</v>
      </c>
      <c r="J792" t="str">
        <v>OPEX</v>
      </c>
      <c r="K792" t="str">
        <v>FIJO</v>
      </c>
      <c r="L792" t="str">
        <v>INDIRECTO</v>
      </c>
      <c r="M792">
        <v>0</v>
      </c>
      <c r="N792" t="str">
        <v>CC1</v>
      </c>
      <c r="O792" t="str">
        <v>gastos_rrhh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-872410</v>
      </c>
      <c r="T792">
        <v>1</v>
      </c>
      <c r="U792" t="str">
        <v>APERTURADO POR EMPRESA</v>
      </c>
      <c r="V792" t="str">
        <v>NFU</v>
      </c>
    </row>
    <row r="793" spans="1:22" x14ac:dyDescent="0.3">
      <c r="A793" vm="5">
        <v>46055</v>
      </c>
      <c r="B793" t="str">
        <v>Estudio De Profesionales Sa</v>
      </c>
      <c r="C793" t="str">
        <v>FA-A 00002-00001532</v>
      </c>
      <c r="D793">
        <v>-872410</v>
      </c>
      <c r="E793" t="str">
        <v>OC 0001-00003839: HONORARIOS
Estudio contable</v>
      </c>
      <c r="F793">
        <v>1</v>
      </c>
      <c r="G793">
        <v>721000</v>
      </c>
      <c r="H793" t="str">
        <v xml:space="preserve">UN </v>
      </c>
      <c r="I793" t="str">
        <v>HONORARIOS</v>
      </c>
      <c r="J793" t="str">
        <v>OPEX</v>
      </c>
      <c r="K793" t="str">
        <v>FIJO</v>
      </c>
      <c r="L793" t="str">
        <v>INDIRECTO</v>
      </c>
      <c r="M793">
        <v>0</v>
      </c>
      <c r="N793" t="str">
        <v>CC1</v>
      </c>
      <c r="O793" t="str">
        <v>gastos_rrhh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-872410</v>
      </c>
      <c r="T793">
        <v>1</v>
      </c>
      <c r="U793" t="str">
        <v>APERTURADO POR EMPRESA</v>
      </c>
      <c r="V793" t="str">
        <v>PILETAS</v>
      </c>
    </row>
    <row r="794" spans="1:22" x14ac:dyDescent="0.3">
      <c r="A794" vm="5">
        <v>46055</v>
      </c>
      <c r="B794" t="str">
        <v>Estudio De Profesionales Sa</v>
      </c>
      <c r="C794" t="str">
        <v>FA-A 00002-00001532</v>
      </c>
      <c r="D794">
        <v>-872410</v>
      </c>
      <c r="E794" t="str">
        <v>OC 0001-00003839: HONORARIOS
Estudio contable</v>
      </c>
      <c r="F794">
        <v>1</v>
      </c>
      <c r="G794">
        <v>721000</v>
      </c>
      <c r="H794" t="str">
        <v xml:space="preserve">UN </v>
      </c>
      <c r="I794" t="str">
        <v>HONORARIOS</v>
      </c>
      <c r="J794" t="str">
        <v>OPEX</v>
      </c>
      <c r="K794" t="str">
        <v>FIJO</v>
      </c>
      <c r="L794" t="str">
        <v>INDIRECTO</v>
      </c>
      <c r="M794">
        <v>0</v>
      </c>
      <c r="N794" t="str">
        <v>CC1</v>
      </c>
      <c r="O794" t="str">
        <v>gastos_rrhh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-872410</v>
      </c>
      <c r="T794">
        <v>1</v>
      </c>
      <c r="U794" t="str">
        <v>APERTURADO POR EMPRESA</v>
      </c>
      <c r="V794" t="str">
        <v>REACTORES</v>
      </c>
    </row>
    <row r="795" spans="1:22" x14ac:dyDescent="0.3">
      <c r="A795" vm="5">
        <v>46055</v>
      </c>
      <c r="B795" t="str">
        <v>Estudio De Profesionales Sa</v>
      </c>
      <c r="C795" t="str">
        <v>FA-A 00002-00001532</v>
      </c>
      <c r="D795">
        <v>-872410</v>
      </c>
      <c r="E795" t="str">
        <v>OC 0001-00003839: HONORARIOS
Estudio contable</v>
      </c>
      <c r="F795">
        <v>1</v>
      </c>
      <c r="G795">
        <v>721000</v>
      </c>
      <c r="H795" t="str">
        <v xml:space="preserve">UN </v>
      </c>
      <c r="I795" t="str">
        <v>HONORARIOS</v>
      </c>
      <c r="J795" t="str">
        <v>OPEX</v>
      </c>
      <c r="K795" t="str">
        <v>FIJO</v>
      </c>
      <c r="L795" t="str">
        <v>INDIRECTO</v>
      </c>
      <c r="M795">
        <v>0</v>
      </c>
      <c r="N795" t="str">
        <v>CC1</v>
      </c>
      <c r="O795" t="str">
        <v>gastos_rrhh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-872410</v>
      </c>
      <c r="T795">
        <v>1</v>
      </c>
      <c r="U795" t="str">
        <v>APERTURADO POR EMPRESA</v>
      </c>
      <c r="V795" t="str">
        <v>TIERRAS FILTRANTES</v>
      </c>
    </row>
    <row r="796" spans="1:22" x14ac:dyDescent="0.3">
      <c r="A796" vm="10">
        <v>46057</v>
      </c>
      <c r="B796" t="str">
        <v>Petrolera Del Sur S R L</v>
      </c>
      <c r="C796" t="str">
        <v>FA-A 00002-00006709</v>
      </c>
      <c r="D796">
        <v>-857072</v>
      </c>
      <c r="E796" t="str">
        <v>OC 0001-00004476: MANTENIMIENTO PREVENTIVO
20w50 x 80</v>
      </c>
      <c r="F796">
        <v>4</v>
      </c>
      <c r="G796">
        <v>74973.55</v>
      </c>
      <c r="H796" t="str">
        <v xml:space="preserve">UN </v>
      </c>
      <c r="I796" t="str">
        <v>MANTENIMIENTO PREVENTIVO</v>
      </c>
      <c r="J796" t="str">
        <v>OPEX</v>
      </c>
      <c r="K796" t="str">
        <v>VARIABLE</v>
      </c>
      <c r="L796" t="str">
        <v>DIRECTO</v>
      </c>
      <c r="M796">
        <v>0</v>
      </c>
      <c r="N796" t="str">
        <v>CC1</v>
      </c>
      <c r="O796" t="str">
        <v>gastos_rrhh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-857072</v>
      </c>
      <c r="T796">
        <v>4</v>
      </c>
      <c r="U796" t="str">
        <v>APERTURADO POR EMPRESA</v>
      </c>
      <c r="V796" t="str">
        <v>BACHAS</v>
      </c>
    </row>
    <row r="797" spans="1:22" x14ac:dyDescent="0.3">
      <c r="A797" vm="10">
        <v>46057</v>
      </c>
      <c r="B797" t="str">
        <v>Petrolera Del Sur S R L</v>
      </c>
      <c r="C797" t="str">
        <v>FA-A 00002-00006709</v>
      </c>
      <c r="D797">
        <v>-857072</v>
      </c>
      <c r="E797" t="str">
        <v>OC 0001-00004476: MANTENIMIENTO PREVENTIVO
20w50 x 80</v>
      </c>
      <c r="F797">
        <v>4</v>
      </c>
      <c r="G797">
        <v>74973.55</v>
      </c>
      <c r="H797" t="str">
        <v xml:space="preserve">UN </v>
      </c>
      <c r="I797" t="str">
        <v>MANTENIMIENTO PREVENTIVO</v>
      </c>
      <c r="J797" t="str">
        <v>OPEX</v>
      </c>
      <c r="K797" t="str">
        <v>VARIABLE</v>
      </c>
      <c r="L797" t="str">
        <v>DIRECTO</v>
      </c>
      <c r="M797">
        <v>0</v>
      </c>
      <c r="N797" t="str">
        <v>CC1</v>
      </c>
      <c r="O797" t="str">
        <v>gastos_rrhh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-857072</v>
      </c>
      <c r="T797">
        <v>4</v>
      </c>
      <c r="U797" t="str">
        <v>APERTURADO POR EMPRESA</v>
      </c>
      <c r="V797" t="str">
        <v>CEREAL &amp; POLVILLO</v>
      </c>
    </row>
    <row r="798" spans="1:22" x14ac:dyDescent="0.3">
      <c r="A798" vm="10">
        <v>46057</v>
      </c>
      <c r="B798" t="str">
        <v>Petrolera Del Sur S R L</v>
      </c>
      <c r="C798" t="str">
        <v>FA-A 00002-00006709</v>
      </c>
      <c r="D798">
        <v>-857072</v>
      </c>
      <c r="E798" t="str">
        <v>OC 0001-00004476: MANTENIMIENTO PREVENTIVO
20w50 x 80</v>
      </c>
      <c r="F798">
        <v>4</v>
      </c>
      <c r="G798">
        <v>74973.55</v>
      </c>
      <c r="H798" t="str">
        <v xml:space="preserve">UN </v>
      </c>
      <c r="I798" t="str">
        <v>MANTENIMIENTO PREVENTIVO</v>
      </c>
      <c r="J798" t="str">
        <v>OPEX</v>
      </c>
      <c r="K798" t="str">
        <v>VARIABLE</v>
      </c>
      <c r="L798" t="str">
        <v>DIRECTO</v>
      </c>
      <c r="M798">
        <v>0</v>
      </c>
      <c r="N798" t="str">
        <v>CC1</v>
      </c>
      <c r="O798" t="str">
        <v>gastos_rrhh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-857072</v>
      </c>
      <c r="T798">
        <v>4</v>
      </c>
      <c r="U798" t="str">
        <v>APERTURADO POR EMPRESA</v>
      </c>
      <c r="V798" t="str">
        <v>COMPOST &amp; FERTILIZANTES</v>
      </c>
    </row>
    <row r="799" spans="1:22" x14ac:dyDescent="0.3">
      <c r="A799" vm="10">
        <v>46057</v>
      </c>
      <c r="B799" t="str">
        <v>Petrolera Del Sur S R L</v>
      </c>
      <c r="C799" t="str">
        <v>FA-A 00002-00006709</v>
      </c>
      <c r="D799">
        <v>-857072</v>
      </c>
      <c r="E799" t="str">
        <v>OC 0001-00004476: MANTENIMIENTO PREVENTIVO
20w50 x 80</v>
      </c>
      <c r="F799">
        <v>4</v>
      </c>
      <c r="G799">
        <v>74973.55</v>
      </c>
      <c r="H799" t="str">
        <v xml:space="preserve">UN </v>
      </c>
      <c r="I799" t="str">
        <v>MANTENIMIENTO PREVENTIVO</v>
      </c>
      <c r="J799" t="str">
        <v>OPEX</v>
      </c>
      <c r="K799" t="str">
        <v>VARIABLE</v>
      </c>
      <c r="L799" t="str">
        <v>DIRECTO</v>
      </c>
      <c r="M799">
        <v>0</v>
      </c>
      <c r="N799" t="str">
        <v>CC1</v>
      </c>
      <c r="O799" t="str">
        <v>gastos_rrhh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-857072</v>
      </c>
      <c r="T799">
        <v>4</v>
      </c>
      <c r="U799" t="str">
        <v>APERTURADO POR EMPRESA</v>
      </c>
      <c r="V799" t="str">
        <v>DISPOSICIÓN FINAL RESIDUOS LIQUIDOS</v>
      </c>
    </row>
    <row r="800" spans="1:22" x14ac:dyDescent="0.3">
      <c r="A800" vm="10">
        <v>46057</v>
      </c>
      <c r="B800" t="str">
        <v>Petrolera Del Sur S R L</v>
      </c>
      <c r="C800" t="str">
        <v>FA-A 00002-00006709</v>
      </c>
      <c r="D800">
        <v>-857072</v>
      </c>
      <c r="E800" t="str">
        <v>OC 0001-00004476: MANTENIMIENTO PREVENTIVO
20w50 x 80</v>
      </c>
      <c r="F800">
        <v>4</v>
      </c>
      <c r="G800">
        <v>74973.55</v>
      </c>
      <c r="H800" t="str">
        <v xml:space="preserve">UN </v>
      </c>
      <c r="I800" t="str">
        <v>MANTENIMIENTO PREVENTIVO</v>
      </c>
      <c r="J800" t="str">
        <v>OPEX</v>
      </c>
      <c r="K800" t="str">
        <v>VARIABLE</v>
      </c>
      <c r="L800" t="str">
        <v>DIRECTO</v>
      </c>
      <c r="M800">
        <v>0</v>
      </c>
      <c r="N800" t="str">
        <v>CC1</v>
      </c>
      <c r="O800" t="str">
        <v>gastos_rrhh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-857072</v>
      </c>
      <c r="T800">
        <v>4</v>
      </c>
      <c r="U800" t="str">
        <v>APERTURADO POR EMPRESA</v>
      </c>
      <c r="V800" t="str">
        <v>DISPOSICIÓN FINAL RESIDUOS SOLIDOS</v>
      </c>
    </row>
    <row r="801" spans="1:22" x14ac:dyDescent="0.3">
      <c r="A801" vm="10">
        <v>46057</v>
      </c>
      <c r="B801" t="str">
        <v>Petrolera Del Sur S R L</v>
      </c>
      <c r="C801" t="str">
        <v>FA-A 00002-00006709</v>
      </c>
      <c r="D801">
        <v>-857072</v>
      </c>
      <c r="E801" t="str">
        <v>OC 0001-00004476: MANTENIMIENTO PREVENTIVO
20w50 x 80</v>
      </c>
      <c r="F801">
        <v>4</v>
      </c>
      <c r="G801">
        <v>74973.55</v>
      </c>
      <c r="H801" t="str">
        <v xml:space="preserve">UN </v>
      </c>
      <c r="I801" t="str">
        <v>MANTENIMIENTO PREVENTIVO</v>
      </c>
      <c r="J801" t="str">
        <v>OPEX</v>
      </c>
      <c r="K801" t="str">
        <v>VARIABLE</v>
      </c>
      <c r="L801" t="str">
        <v>DIRECTO</v>
      </c>
      <c r="M801">
        <v>0</v>
      </c>
      <c r="N801" t="str">
        <v>CC1</v>
      </c>
      <c r="O801" t="str">
        <v>gastos_rrhh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-857072</v>
      </c>
      <c r="T801">
        <v>4</v>
      </c>
      <c r="U801" t="str">
        <v>APERTURADO POR EMPRESA</v>
      </c>
      <c r="V801" t="str">
        <v>EXPORTACION</v>
      </c>
    </row>
    <row r="802" spans="1:22" x14ac:dyDescent="0.3">
      <c r="A802" vm="10">
        <v>46057</v>
      </c>
      <c r="B802" t="str">
        <v>Petrolera Del Sur S R L</v>
      </c>
      <c r="C802" t="str">
        <v>FA-A 00002-00006709</v>
      </c>
      <c r="D802">
        <v>-857072</v>
      </c>
      <c r="E802" t="str">
        <v>OC 0001-00004476: MANTENIMIENTO PREVENTIVO
20w50 x 80</v>
      </c>
      <c r="F802">
        <v>4</v>
      </c>
      <c r="G802">
        <v>74973.55</v>
      </c>
      <c r="H802" t="str">
        <v xml:space="preserve">UN </v>
      </c>
      <c r="I802" t="str">
        <v>MANTENIMIENTO PREVENTIVO</v>
      </c>
      <c r="J802" t="str">
        <v>OPEX</v>
      </c>
      <c r="K802" t="str">
        <v>VARIABLE</v>
      </c>
      <c r="L802" t="str">
        <v>DIRECTO</v>
      </c>
      <c r="M802">
        <v>0</v>
      </c>
      <c r="N802" t="str">
        <v>CC1</v>
      </c>
      <c r="O802" t="str">
        <v>gastos_rrhh</v>
      </c>
      <c r="P802">
        <v>10</v>
      </c>
      <c r="Q802" t="str">
        <v>BACHAS, CEREAL &amp; POLVILLO, COMPOST &amp; FERTILIZANTES, DISPOSICIÓN FINAL RESIDUOS LIQUIDOS, DISPOSICIÓN FINAL RESIDUOS SOLIDOS, EXPORTACION, NFU, PILETAS, REACTORES, TIERRAS FILTRANTES</v>
      </c>
      <c r="R802">
        <v>1</v>
      </c>
      <c r="S802">
        <v>-857072</v>
      </c>
      <c r="T802">
        <v>4</v>
      </c>
      <c r="U802" t="str">
        <v>APERTURADO POR EMPRESA</v>
      </c>
      <c r="V802" t="str">
        <v>NFU</v>
      </c>
    </row>
    <row r="803" spans="1:22" x14ac:dyDescent="0.3">
      <c r="A803" vm="10">
        <v>46057</v>
      </c>
      <c r="B803" t="str">
        <v>Petrolera Del Sur S R L</v>
      </c>
      <c r="C803" t="str">
        <v>FA-A 00002-00006709</v>
      </c>
      <c r="D803">
        <v>-857072</v>
      </c>
      <c r="E803" t="str">
        <v>OC 0001-00004476: MANTENIMIENTO PREVENTIVO
20w50 x 80</v>
      </c>
      <c r="F803">
        <v>4</v>
      </c>
      <c r="G803">
        <v>74973.55</v>
      </c>
      <c r="H803" t="str">
        <v xml:space="preserve">UN </v>
      </c>
      <c r="I803" t="str">
        <v>MANTENIMIENTO PREVENTIVO</v>
      </c>
      <c r="J803" t="str">
        <v>OPEX</v>
      </c>
      <c r="K803" t="str">
        <v>VARIABLE</v>
      </c>
      <c r="L803" t="str">
        <v>DIRECTO</v>
      </c>
      <c r="M803">
        <v>0</v>
      </c>
      <c r="N803" t="str">
        <v>CC1</v>
      </c>
      <c r="O803" t="str">
        <v>gastos_rrhh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-857072</v>
      </c>
      <c r="T803">
        <v>4</v>
      </c>
      <c r="U803" t="str">
        <v>APERTURADO POR EMPRESA</v>
      </c>
      <c r="V803" t="str">
        <v>PILETAS</v>
      </c>
    </row>
    <row r="804" spans="1:22" x14ac:dyDescent="0.3">
      <c r="A804" vm="10">
        <v>46057</v>
      </c>
      <c r="B804" t="str">
        <v>Petrolera Del Sur S R L</v>
      </c>
      <c r="C804" t="str">
        <v>FA-A 00002-00006709</v>
      </c>
      <c r="D804">
        <v>-857072</v>
      </c>
      <c r="E804" t="str">
        <v>OC 0001-00004476: MANTENIMIENTO PREVENTIVO
20w50 x 80</v>
      </c>
      <c r="F804">
        <v>4</v>
      </c>
      <c r="G804">
        <v>74973.55</v>
      </c>
      <c r="H804" t="str">
        <v xml:space="preserve">UN </v>
      </c>
      <c r="I804" t="str">
        <v>MANTENIMIENTO PREVENTIVO</v>
      </c>
      <c r="J804" t="str">
        <v>OPEX</v>
      </c>
      <c r="K804" t="str">
        <v>VARIABLE</v>
      </c>
      <c r="L804" t="str">
        <v>DIRECTO</v>
      </c>
      <c r="M804">
        <v>0</v>
      </c>
      <c r="N804" t="str">
        <v>CC1</v>
      </c>
      <c r="O804" t="str">
        <v>gastos_rrhh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-857072</v>
      </c>
      <c r="T804">
        <v>4</v>
      </c>
      <c r="U804" t="str">
        <v>APERTURADO POR EMPRESA</v>
      </c>
      <c r="V804" t="str">
        <v>REACTORES</v>
      </c>
    </row>
    <row r="805" spans="1:22" x14ac:dyDescent="0.3">
      <c r="A805" vm="10">
        <v>46057</v>
      </c>
      <c r="B805" t="str">
        <v>Petrolera Del Sur S R L</v>
      </c>
      <c r="C805" t="str">
        <v>FA-A 00002-00006709</v>
      </c>
      <c r="D805">
        <v>-857072</v>
      </c>
      <c r="E805" t="str">
        <v>OC 0001-00004476: MANTENIMIENTO PREVENTIVO
20w50 x 80</v>
      </c>
      <c r="F805">
        <v>4</v>
      </c>
      <c r="G805">
        <v>74973.55</v>
      </c>
      <c r="H805" t="str">
        <v xml:space="preserve">UN </v>
      </c>
      <c r="I805" t="str">
        <v>MANTENIMIENTO PREVENTIVO</v>
      </c>
      <c r="J805" t="str">
        <v>OPEX</v>
      </c>
      <c r="K805" t="str">
        <v>VARIABLE</v>
      </c>
      <c r="L805" t="str">
        <v>DIRECTO</v>
      </c>
      <c r="M805">
        <v>0</v>
      </c>
      <c r="N805" t="str">
        <v>CC1</v>
      </c>
      <c r="O805" t="str">
        <v>gastos_rrhh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-857072</v>
      </c>
      <c r="T805">
        <v>4</v>
      </c>
      <c r="U805" t="str">
        <v>APERTURADO POR EMPRESA</v>
      </c>
      <c r="V805" t="str">
        <v>TIERRAS FILTRANTES</v>
      </c>
    </row>
    <row r="806" spans="1:22" x14ac:dyDescent="0.3">
      <c r="A806" vm="1">
        <v>46081</v>
      </c>
      <c r="B806" t="str">
        <v>IMPUESTOS</v>
      </c>
      <c r="C806" t="str">
        <v>imp7</v>
      </c>
      <c r="D806">
        <v>-853146.27</v>
      </c>
      <c r="E806" t="str">
        <v>IMPUESTOS</v>
      </c>
      <c r="F806">
        <v>1</v>
      </c>
      <c r="G806">
        <v>853146.27</v>
      </c>
      <c r="H806" t="str">
        <v xml:space="preserve">UN </v>
      </c>
      <c r="I806" t="str">
        <v>IMPUESTOS</v>
      </c>
      <c r="J806" t="str">
        <v>OPEX</v>
      </c>
      <c r="K806" t="str">
        <v>VARIABLE</v>
      </c>
      <c r="L806" t="str">
        <v>INDIRECTO</v>
      </c>
      <c r="M806">
        <v>0</v>
      </c>
      <c r="N806" t="str">
        <v>CC7</v>
      </c>
      <c r="O806" t="str">
        <v>gastos_produccion</v>
      </c>
      <c r="P806">
        <v>1</v>
      </c>
      <c r="Q806" t="str">
        <v>NFU</v>
      </c>
      <c r="R806">
        <v>1</v>
      </c>
      <c r="S806">
        <v>-853146.27</v>
      </c>
      <c r="T806">
        <v>1</v>
      </c>
      <c r="U806" t="str">
        <v>APERTURADO POR EMPRESA</v>
      </c>
      <c r="V806" t="str">
        <v>NFU</v>
      </c>
    </row>
    <row r="807" spans="1:22" x14ac:dyDescent="0.3">
      <c r="A807" vm="6">
        <v>46063</v>
      </c>
      <c r="B807" t="str">
        <v>Telecom Argentina Sociedad Anonima</v>
      </c>
      <c r="C807" t="str">
        <v>FA-A 06364-09371005</v>
      </c>
      <c r="D807">
        <v>-804914.69</v>
      </c>
      <c r="E807" t="str">
        <v>SERVICIOS
Telefonía móvil Enero 2026</v>
      </c>
      <c r="F807">
        <v>1</v>
      </c>
      <c r="G807">
        <v>647707.5</v>
      </c>
      <c r="H807" t="str">
        <v xml:space="preserve">UN </v>
      </c>
      <c r="I807" t="str">
        <v>SERVICIOS</v>
      </c>
      <c r="J807" t="str">
        <v>OPEX</v>
      </c>
      <c r="K807" t="str">
        <v>VARIABLE</v>
      </c>
      <c r="L807" t="str">
        <v>INDIRECTO</v>
      </c>
      <c r="M807">
        <v>0</v>
      </c>
      <c r="N807" t="str">
        <v>CC1</v>
      </c>
      <c r="O807" t="str">
        <v>gastos_produccion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-804914.69</v>
      </c>
      <c r="T807">
        <v>1</v>
      </c>
      <c r="U807" t="str">
        <v>APERTURADO POR EMPRESA</v>
      </c>
      <c r="V807" t="str">
        <v>BACHAS</v>
      </c>
    </row>
    <row r="808" spans="1:22" x14ac:dyDescent="0.3">
      <c r="A808" vm="6">
        <v>46063</v>
      </c>
      <c r="B808" t="str">
        <v>Telecom Argentina Sociedad Anonima</v>
      </c>
      <c r="C808" t="str">
        <v>FA-A 06364-09371005</v>
      </c>
      <c r="D808">
        <v>-804914.69</v>
      </c>
      <c r="E808" t="str">
        <v>SERVICIOS
Telefonía móvil Enero 2026</v>
      </c>
      <c r="F808">
        <v>1</v>
      </c>
      <c r="G808">
        <v>647707.5</v>
      </c>
      <c r="H808" t="str">
        <v xml:space="preserve">UN </v>
      </c>
      <c r="I808" t="str">
        <v>SERVICIOS</v>
      </c>
      <c r="J808" t="str">
        <v>OPEX</v>
      </c>
      <c r="K808" t="str">
        <v>VARIABLE</v>
      </c>
      <c r="L808" t="str">
        <v>INDIRECTO</v>
      </c>
      <c r="M808">
        <v>0</v>
      </c>
      <c r="N808" t="str">
        <v>CC1</v>
      </c>
      <c r="O808" t="str">
        <v>gastos_produccion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-804914.69</v>
      </c>
      <c r="T808">
        <v>1</v>
      </c>
      <c r="U808" t="str">
        <v>APERTURADO POR EMPRESA</v>
      </c>
      <c r="V808" t="str">
        <v>CEREAL &amp; POLVILLO</v>
      </c>
    </row>
    <row r="809" spans="1:22" x14ac:dyDescent="0.3">
      <c r="A809" vm="6">
        <v>46063</v>
      </c>
      <c r="B809" t="str">
        <v>Telecom Argentina Sociedad Anonima</v>
      </c>
      <c r="C809" t="str">
        <v>FA-A 06364-09371005</v>
      </c>
      <c r="D809">
        <v>-804914.69</v>
      </c>
      <c r="E809" t="str">
        <v>SERVICIOS
Telefonía móvil Enero 2026</v>
      </c>
      <c r="F809">
        <v>1</v>
      </c>
      <c r="G809">
        <v>647707.5</v>
      </c>
      <c r="H809" t="str">
        <v xml:space="preserve">UN </v>
      </c>
      <c r="I809" t="str">
        <v>SERVICIOS</v>
      </c>
      <c r="J809" t="str">
        <v>OPEX</v>
      </c>
      <c r="K809" t="str">
        <v>VARIABLE</v>
      </c>
      <c r="L809" t="str">
        <v>INDIRECTO</v>
      </c>
      <c r="M809">
        <v>0</v>
      </c>
      <c r="N809" t="str">
        <v>CC1</v>
      </c>
      <c r="O809" t="str">
        <v>gastos_produccion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-804914.69</v>
      </c>
      <c r="T809">
        <v>1</v>
      </c>
      <c r="U809" t="str">
        <v>APERTURADO POR EMPRESA</v>
      </c>
      <c r="V809" t="str">
        <v>COMPOST &amp; FERTILIZANTES</v>
      </c>
    </row>
    <row r="810" spans="1:22" x14ac:dyDescent="0.3">
      <c r="A810" vm="6">
        <v>46063</v>
      </c>
      <c r="B810" t="str">
        <v>Telecom Argentina Sociedad Anonima</v>
      </c>
      <c r="C810" t="str">
        <v>FA-A 06364-09371005</v>
      </c>
      <c r="D810">
        <v>-804914.69</v>
      </c>
      <c r="E810" t="str">
        <v>SERVICIOS
Telefonía móvil Enero 2026</v>
      </c>
      <c r="F810">
        <v>1</v>
      </c>
      <c r="G810">
        <v>647707.5</v>
      </c>
      <c r="H810" t="str">
        <v xml:space="preserve">UN </v>
      </c>
      <c r="I810" t="str">
        <v>SERVICIOS</v>
      </c>
      <c r="J810" t="str">
        <v>OPEX</v>
      </c>
      <c r="K810" t="str">
        <v>VARIABLE</v>
      </c>
      <c r="L810" t="str">
        <v>INDIRECTO</v>
      </c>
      <c r="M810">
        <v>0</v>
      </c>
      <c r="N810" t="str">
        <v>CC1</v>
      </c>
      <c r="O810" t="str">
        <v>gastos_produccion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-804914.69</v>
      </c>
      <c r="T810">
        <v>1</v>
      </c>
      <c r="U810" t="str">
        <v>APERTURADO POR EMPRESA</v>
      </c>
      <c r="V810" t="str">
        <v>DISPOSICIÓN FINAL RESIDUOS LIQUIDOS</v>
      </c>
    </row>
    <row r="811" spans="1:22" x14ac:dyDescent="0.3">
      <c r="A811" vm="6">
        <v>46063</v>
      </c>
      <c r="B811" t="str">
        <v>Telecom Argentina Sociedad Anonima</v>
      </c>
      <c r="C811" t="str">
        <v>FA-A 06364-09371005</v>
      </c>
      <c r="D811">
        <v>-804914.69</v>
      </c>
      <c r="E811" t="str">
        <v>SERVICIOS
Telefonía móvil Enero 2026</v>
      </c>
      <c r="F811">
        <v>1</v>
      </c>
      <c r="G811">
        <v>647707.5</v>
      </c>
      <c r="H811" t="str">
        <v xml:space="preserve">UN </v>
      </c>
      <c r="I811" t="str">
        <v>SERVICIOS</v>
      </c>
      <c r="J811" t="str">
        <v>OPEX</v>
      </c>
      <c r="K811" t="str">
        <v>VARIABLE</v>
      </c>
      <c r="L811" t="str">
        <v>INDIRECTO</v>
      </c>
      <c r="M811">
        <v>0</v>
      </c>
      <c r="N811" t="str">
        <v>CC1</v>
      </c>
      <c r="O811" t="str">
        <v>gastos_produccion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-804914.69</v>
      </c>
      <c r="T811">
        <v>1</v>
      </c>
      <c r="U811" t="str">
        <v>APERTURADO POR EMPRESA</v>
      </c>
      <c r="V811" t="str">
        <v>DISPOSICIÓN FINAL RESIDUOS SOLIDOS</v>
      </c>
    </row>
    <row r="812" spans="1:22" x14ac:dyDescent="0.3">
      <c r="A812" vm="6">
        <v>46063</v>
      </c>
      <c r="B812" t="str">
        <v>Telecom Argentina Sociedad Anonima</v>
      </c>
      <c r="C812" t="str">
        <v>FA-A 06364-09371005</v>
      </c>
      <c r="D812">
        <v>-804914.69</v>
      </c>
      <c r="E812" t="str">
        <v>SERVICIOS
Telefonía móvil Enero 2026</v>
      </c>
      <c r="F812">
        <v>1</v>
      </c>
      <c r="G812">
        <v>647707.5</v>
      </c>
      <c r="H812" t="str">
        <v xml:space="preserve">UN </v>
      </c>
      <c r="I812" t="str">
        <v>SERVICIOS</v>
      </c>
      <c r="J812" t="str">
        <v>OPEX</v>
      </c>
      <c r="K812" t="str">
        <v>VARIABLE</v>
      </c>
      <c r="L812" t="str">
        <v>INDIRECTO</v>
      </c>
      <c r="M812">
        <v>0</v>
      </c>
      <c r="N812" t="str">
        <v>CC1</v>
      </c>
      <c r="O812" t="str">
        <v>gastos_produccion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-804914.69</v>
      </c>
      <c r="T812">
        <v>1</v>
      </c>
      <c r="U812" t="str">
        <v>APERTURADO POR EMPRESA</v>
      </c>
      <c r="V812" t="str">
        <v>EXPORTACION</v>
      </c>
    </row>
    <row r="813" spans="1:22" x14ac:dyDescent="0.3">
      <c r="A813" vm="6">
        <v>46063</v>
      </c>
      <c r="B813" t="str">
        <v>Telecom Argentina Sociedad Anonima</v>
      </c>
      <c r="C813" t="str">
        <v>FA-A 06364-09371005</v>
      </c>
      <c r="D813">
        <v>-804914.69</v>
      </c>
      <c r="E813" t="str">
        <v>SERVICIOS
Telefonía móvil Enero 2026</v>
      </c>
      <c r="F813">
        <v>1</v>
      </c>
      <c r="G813">
        <v>647707.5</v>
      </c>
      <c r="H813" t="str">
        <v xml:space="preserve">UN </v>
      </c>
      <c r="I813" t="str">
        <v>SERVICIOS</v>
      </c>
      <c r="J813" t="str">
        <v>OPEX</v>
      </c>
      <c r="K813" t="str">
        <v>VARIABLE</v>
      </c>
      <c r="L813" t="str">
        <v>INDIRECTO</v>
      </c>
      <c r="M813">
        <v>0</v>
      </c>
      <c r="N813" t="str">
        <v>CC1</v>
      </c>
      <c r="O813" t="str">
        <v>gastos_produccion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-804914.69</v>
      </c>
      <c r="T813">
        <v>1</v>
      </c>
      <c r="U813" t="str">
        <v>APERTURADO POR EMPRESA</v>
      </c>
      <c r="V813" t="str">
        <v>NFU</v>
      </c>
    </row>
    <row r="814" spans="1:22" x14ac:dyDescent="0.3">
      <c r="A814" vm="6">
        <v>46063</v>
      </c>
      <c r="B814" t="str">
        <v>Telecom Argentina Sociedad Anonima</v>
      </c>
      <c r="C814" t="str">
        <v>FA-A 06364-09371005</v>
      </c>
      <c r="D814">
        <v>-804914.69</v>
      </c>
      <c r="E814" t="str">
        <v>SERVICIOS
Telefonía móvil Enero 2026</v>
      </c>
      <c r="F814">
        <v>1</v>
      </c>
      <c r="G814">
        <v>647707.5</v>
      </c>
      <c r="H814" t="str">
        <v xml:space="preserve">UN </v>
      </c>
      <c r="I814" t="str">
        <v>SERVICIOS</v>
      </c>
      <c r="J814" t="str">
        <v>OPEX</v>
      </c>
      <c r="K814" t="str">
        <v>VARIABLE</v>
      </c>
      <c r="L814" t="str">
        <v>INDIRECTO</v>
      </c>
      <c r="M814">
        <v>0</v>
      </c>
      <c r="N814" t="str">
        <v>CC1</v>
      </c>
      <c r="O814" t="str">
        <v>gastos_produccion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-804914.69</v>
      </c>
      <c r="T814">
        <v>1</v>
      </c>
      <c r="U814" t="str">
        <v>APERTURADO POR EMPRESA</v>
      </c>
      <c r="V814" t="str">
        <v>PILETAS</v>
      </c>
    </row>
    <row r="815" spans="1:22" x14ac:dyDescent="0.3">
      <c r="A815" vm="6">
        <v>46063</v>
      </c>
      <c r="B815" t="str">
        <v>Telecom Argentina Sociedad Anonima</v>
      </c>
      <c r="C815" t="str">
        <v>FA-A 06364-09371005</v>
      </c>
      <c r="D815">
        <v>-804914.69</v>
      </c>
      <c r="E815" t="str">
        <v>SERVICIOS
Telefonía móvil Enero 2026</v>
      </c>
      <c r="F815">
        <v>1</v>
      </c>
      <c r="G815">
        <v>647707.5</v>
      </c>
      <c r="H815" t="str">
        <v xml:space="preserve">UN </v>
      </c>
      <c r="I815" t="str">
        <v>SERVICIOS</v>
      </c>
      <c r="J815" t="str">
        <v>OPEX</v>
      </c>
      <c r="K815" t="str">
        <v>VARIABLE</v>
      </c>
      <c r="L815" t="str">
        <v>INDIRECTO</v>
      </c>
      <c r="M815">
        <v>0</v>
      </c>
      <c r="N815" t="str">
        <v>CC1</v>
      </c>
      <c r="O815" t="str">
        <v>gastos_produccion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-804914.69</v>
      </c>
      <c r="T815">
        <v>1</v>
      </c>
      <c r="U815" t="str">
        <v>APERTURADO POR EMPRESA</v>
      </c>
      <c r="V815" t="str">
        <v>REACTORES</v>
      </c>
    </row>
    <row r="816" spans="1:22" x14ac:dyDescent="0.3">
      <c r="A816" vm="6">
        <v>46063</v>
      </c>
      <c r="B816" t="str">
        <v>Telecom Argentina Sociedad Anonima</v>
      </c>
      <c r="C816" t="str">
        <v>FA-A 06364-09371005</v>
      </c>
      <c r="D816">
        <v>-804914.69</v>
      </c>
      <c r="E816" t="str">
        <v>SERVICIOS
Telefonía móvil Enero 2026</v>
      </c>
      <c r="F816">
        <v>1</v>
      </c>
      <c r="G816">
        <v>647707.5</v>
      </c>
      <c r="H816" t="str">
        <v xml:space="preserve">UN </v>
      </c>
      <c r="I816" t="str">
        <v>SERVICIOS</v>
      </c>
      <c r="J816" t="str">
        <v>OPEX</v>
      </c>
      <c r="K816" t="str">
        <v>VARIABLE</v>
      </c>
      <c r="L816" t="str">
        <v>INDIRECTO</v>
      </c>
      <c r="M816">
        <v>0</v>
      </c>
      <c r="N816" t="str">
        <v>CC1</v>
      </c>
      <c r="O816" t="str">
        <v>gastos_produccion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-804914.69</v>
      </c>
      <c r="T816">
        <v>1</v>
      </c>
      <c r="U816" t="str">
        <v>APERTURADO POR EMPRESA</v>
      </c>
      <c r="V816" t="str">
        <v>TIERRAS FILTRANTES</v>
      </c>
    </row>
    <row r="817" spans="1:22" x14ac:dyDescent="0.3">
      <c r="A817" vm="18">
        <v>46076</v>
      </c>
      <c r="B817" t="str">
        <v>Southcross Logistics  S.A real</v>
      </c>
      <c r="C817" t="str">
        <v>FA-A 00004-00037156</v>
      </c>
      <c r="D817">
        <v>-776996.56</v>
      </c>
      <c r="E817" t="str">
        <v>SERVICIOS
reacondicionamiento de contenedor</v>
      </c>
      <c r="F817">
        <v>1</v>
      </c>
      <c r="G817">
        <v>628357.5</v>
      </c>
      <c r="H817" t="str">
        <v xml:space="preserve">UN </v>
      </c>
      <c r="I817" t="str">
        <v>SERVICIOS</v>
      </c>
      <c r="J817" t="str">
        <v>OPEX</v>
      </c>
      <c r="K817" t="str">
        <v>VARIABLE</v>
      </c>
      <c r="L817" t="str">
        <v>DIRECTO</v>
      </c>
      <c r="M817">
        <v>0</v>
      </c>
      <c r="N817" t="str">
        <v>CC11</v>
      </c>
      <c r="O817" t="str">
        <v>gastos_produccion</v>
      </c>
      <c r="P817">
        <v>1</v>
      </c>
      <c r="Q817" t="str">
        <v>EXPORTACION</v>
      </c>
      <c r="R817">
        <v>1</v>
      </c>
      <c r="S817">
        <v>-776996.56</v>
      </c>
      <c r="T817">
        <v>1</v>
      </c>
      <c r="U817" t="str">
        <v>APERTURADO POR EMPRESA</v>
      </c>
      <c r="V817" t="str">
        <v>EXPORTACION</v>
      </c>
    </row>
    <row r="818" spans="1:22" x14ac:dyDescent="0.3">
      <c r="A818" vm="3">
        <v>46066</v>
      </c>
      <c r="B818" t="str">
        <v>Stangoni Alejandro</v>
      </c>
      <c r="C818" t="str">
        <v>OCOM/2026/0137</v>
      </c>
      <c r="D818">
        <v>-755578</v>
      </c>
      <c r="E818" t="str">
        <v>HONORARIOS
Cuota 4-Acuerdo Fighiera</v>
      </c>
      <c r="F818">
        <v>1</v>
      </c>
      <c r="G818">
        <v>755578</v>
      </c>
      <c r="H818" t="str">
        <v xml:space="preserve">UN </v>
      </c>
      <c r="I818" t="str">
        <v>HONORARIOS</v>
      </c>
      <c r="J818" t="str">
        <v>DEUDA</v>
      </c>
      <c r="K818" t="str">
        <v>VARIABLE</v>
      </c>
      <c r="L818" t="str">
        <v>INDIRECTO</v>
      </c>
      <c r="M818">
        <v>0</v>
      </c>
      <c r="N818" t="str">
        <v>CC1</v>
      </c>
      <c r="O818" t="str">
        <v>gastos_produccion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-755578</v>
      </c>
      <c r="T818">
        <v>1</v>
      </c>
      <c r="U818" t="str">
        <v>APERTURADO POR EMPRESA</v>
      </c>
      <c r="V818" t="str">
        <v>BACHAS</v>
      </c>
    </row>
    <row r="819" spans="1:22" x14ac:dyDescent="0.3">
      <c r="A819" vm="3">
        <v>46066</v>
      </c>
      <c r="B819" t="str">
        <v>Stangoni Alejandro</v>
      </c>
      <c r="C819" t="str">
        <v>OCOM/2026/0137</v>
      </c>
      <c r="D819">
        <v>-755578</v>
      </c>
      <c r="E819" t="str">
        <v>HONORARIOS
Cuota 4-Acuerdo Fighiera</v>
      </c>
      <c r="F819">
        <v>1</v>
      </c>
      <c r="G819">
        <v>755578</v>
      </c>
      <c r="H819" t="str">
        <v xml:space="preserve">UN </v>
      </c>
      <c r="I819" t="str">
        <v>HONORARIOS</v>
      </c>
      <c r="J819" t="str">
        <v>DEUDA</v>
      </c>
      <c r="K819" t="str">
        <v>VARIABLE</v>
      </c>
      <c r="L819" t="str">
        <v>INDIRECTO</v>
      </c>
      <c r="M819">
        <v>0</v>
      </c>
      <c r="N819" t="str">
        <v>CC1</v>
      </c>
      <c r="O819" t="str">
        <v>gastos_produccion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-755578</v>
      </c>
      <c r="T819">
        <v>1</v>
      </c>
      <c r="U819" t="str">
        <v>APERTURADO POR EMPRESA</v>
      </c>
      <c r="V819" t="str">
        <v>CEREAL &amp; POLVILLO</v>
      </c>
    </row>
    <row r="820" spans="1:22" x14ac:dyDescent="0.3">
      <c r="A820" vm="3">
        <v>46066</v>
      </c>
      <c r="B820" t="str">
        <v>Stangoni Alejandro</v>
      </c>
      <c r="C820" t="str">
        <v>OCOM/2026/0137</v>
      </c>
      <c r="D820">
        <v>-755578</v>
      </c>
      <c r="E820" t="str">
        <v>HONORARIOS
Cuota 4-Acuerdo Fighiera</v>
      </c>
      <c r="F820">
        <v>1</v>
      </c>
      <c r="G820">
        <v>755578</v>
      </c>
      <c r="H820" t="str">
        <v xml:space="preserve">UN </v>
      </c>
      <c r="I820" t="str">
        <v>HONORARIOS</v>
      </c>
      <c r="J820" t="str">
        <v>DEUDA</v>
      </c>
      <c r="K820" t="str">
        <v>VARIABLE</v>
      </c>
      <c r="L820" t="str">
        <v>INDIRECTO</v>
      </c>
      <c r="M820">
        <v>0</v>
      </c>
      <c r="N820" t="str">
        <v>CC1</v>
      </c>
      <c r="O820" t="str">
        <v>gastos_produccion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-755578</v>
      </c>
      <c r="T820">
        <v>1</v>
      </c>
      <c r="U820" t="str">
        <v>APERTURADO POR EMPRESA</v>
      </c>
      <c r="V820" t="str">
        <v>COMPOST &amp; FERTILIZANTES</v>
      </c>
    </row>
    <row r="821" spans="1:22" x14ac:dyDescent="0.3">
      <c r="A821" vm="3">
        <v>46066</v>
      </c>
      <c r="B821" t="str">
        <v>Stangoni Alejandro</v>
      </c>
      <c r="C821" t="str">
        <v>OCOM/2026/0137</v>
      </c>
      <c r="D821">
        <v>-755578</v>
      </c>
      <c r="E821" t="str">
        <v>HONORARIOS
Cuota 4-Acuerdo Fighiera</v>
      </c>
      <c r="F821">
        <v>1</v>
      </c>
      <c r="G821">
        <v>755578</v>
      </c>
      <c r="H821" t="str">
        <v xml:space="preserve">UN </v>
      </c>
      <c r="I821" t="str">
        <v>HONORARIOS</v>
      </c>
      <c r="J821" t="str">
        <v>DEUDA</v>
      </c>
      <c r="K821" t="str">
        <v>VARIABLE</v>
      </c>
      <c r="L821" t="str">
        <v>INDIRECTO</v>
      </c>
      <c r="M821">
        <v>0</v>
      </c>
      <c r="N821" t="str">
        <v>CC1</v>
      </c>
      <c r="O821" t="str">
        <v>gastos_produccion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-755578</v>
      </c>
      <c r="T821">
        <v>1</v>
      </c>
      <c r="U821" t="str">
        <v>APERTURADO POR EMPRESA</v>
      </c>
      <c r="V821" t="str">
        <v>DISPOSICIÓN FINAL RESIDUOS LIQUIDOS</v>
      </c>
    </row>
    <row r="822" spans="1:22" x14ac:dyDescent="0.3">
      <c r="A822" vm="3">
        <v>46066</v>
      </c>
      <c r="B822" t="str">
        <v>Stangoni Alejandro</v>
      </c>
      <c r="C822" t="str">
        <v>OCOM/2026/0137</v>
      </c>
      <c r="D822">
        <v>-755578</v>
      </c>
      <c r="E822" t="str">
        <v>HONORARIOS
Cuota 4-Acuerdo Fighiera</v>
      </c>
      <c r="F822">
        <v>1</v>
      </c>
      <c r="G822">
        <v>755578</v>
      </c>
      <c r="H822" t="str">
        <v xml:space="preserve">UN </v>
      </c>
      <c r="I822" t="str">
        <v>HONORARIOS</v>
      </c>
      <c r="J822" t="str">
        <v>DEUDA</v>
      </c>
      <c r="K822" t="str">
        <v>VARIABLE</v>
      </c>
      <c r="L822" t="str">
        <v>INDIRECTO</v>
      </c>
      <c r="M822">
        <v>0</v>
      </c>
      <c r="N822" t="str">
        <v>CC1</v>
      </c>
      <c r="O822" t="str">
        <v>gastos_produccion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-755578</v>
      </c>
      <c r="T822">
        <v>1</v>
      </c>
      <c r="U822" t="str">
        <v>APERTURADO POR EMPRESA</v>
      </c>
      <c r="V822" t="str">
        <v>DISPOSICIÓN FINAL RESIDUOS SOLIDOS</v>
      </c>
    </row>
    <row r="823" spans="1:22" x14ac:dyDescent="0.3">
      <c r="A823" vm="3">
        <v>46066</v>
      </c>
      <c r="B823" t="str">
        <v>Stangoni Alejandro</v>
      </c>
      <c r="C823" t="str">
        <v>OCOM/2026/0137</v>
      </c>
      <c r="D823">
        <v>-755578</v>
      </c>
      <c r="E823" t="str">
        <v>HONORARIOS
Cuota 4-Acuerdo Fighiera</v>
      </c>
      <c r="F823">
        <v>1</v>
      </c>
      <c r="G823">
        <v>755578</v>
      </c>
      <c r="H823" t="str">
        <v xml:space="preserve">UN </v>
      </c>
      <c r="I823" t="str">
        <v>HONORARIOS</v>
      </c>
      <c r="J823" t="str">
        <v>DEUDA</v>
      </c>
      <c r="K823" t="str">
        <v>VARIABLE</v>
      </c>
      <c r="L823" t="str">
        <v>INDIRECTO</v>
      </c>
      <c r="M823">
        <v>0</v>
      </c>
      <c r="N823" t="str">
        <v>CC1</v>
      </c>
      <c r="O823" t="str">
        <v>gastos_produccion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-755578</v>
      </c>
      <c r="T823">
        <v>1</v>
      </c>
      <c r="U823" t="str">
        <v>APERTURADO POR EMPRESA</v>
      </c>
      <c r="V823" t="str">
        <v>EXPORTACION</v>
      </c>
    </row>
    <row r="824" spans="1:22" x14ac:dyDescent="0.3">
      <c r="A824" vm="3">
        <v>46066</v>
      </c>
      <c r="B824" t="str">
        <v>Stangoni Alejandro</v>
      </c>
      <c r="C824" t="str">
        <v>OCOM/2026/0137</v>
      </c>
      <c r="D824">
        <v>-755578</v>
      </c>
      <c r="E824" t="str">
        <v>HONORARIOS
Cuota 4-Acuerdo Fighiera</v>
      </c>
      <c r="F824">
        <v>1</v>
      </c>
      <c r="G824">
        <v>755578</v>
      </c>
      <c r="H824" t="str">
        <v xml:space="preserve">UN </v>
      </c>
      <c r="I824" t="str">
        <v>HONORARIOS</v>
      </c>
      <c r="J824" t="str">
        <v>DEUDA</v>
      </c>
      <c r="K824" t="str">
        <v>VARIABLE</v>
      </c>
      <c r="L824" t="str">
        <v>INDIRECTO</v>
      </c>
      <c r="M824">
        <v>0</v>
      </c>
      <c r="N824" t="str">
        <v>CC1</v>
      </c>
      <c r="O824" t="str">
        <v>gastos_produccion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-755578</v>
      </c>
      <c r="T824">
        <v>1</v>
      </c>
      <c r="U824" t="str">
        <v>APERTURADO POR EMPRESA</v>
      </c>
      <c r="V824" t="str">
        <v>NFU</v>
      </c>
    </row>
    <row r="825" spans="1:22" x14ac:dyDescent="0.3">
      <c r="A825" vm="3">
        <v>46066</v>
      </c>
      <c r="B825" t="str">
        <v>Stangoni Alejandro</v>
      </c>
      <c r="C825" t="str">
        <v>OCOM/2026/0137</v>
      </c>
      <c r="D825">
        <v>-755578</v>
      </c>
      <c r="E825" t="str">
        <v>HONORARIOS
Cuota 4-Acuerdo Fighiera</v>
      </c>
      <c r="F825">
        <v>1</v>
      </c>
      <c r="G825">
        <v>755578</v>
      </c>
      <c r="H825" t="str">
        <v xml:space="preserve">UN </v>
      </c>
      <c r="I825" t="str">
        <v>HONORARIOS</v>
      </c>
      <c r="J825" t="str">
        <v>DEUDA</v>
      </c>
      <c r="K825" t="str">
        <v>VARIABLE</v>
      </c>
      <c r="L825" t="str">
        <v>INDIRECTO</v>
      </c>
      <c r="M825">
        <v>0</v>
      </c>
      <c r="N825" t="str">
        <v>CC1</v>
      </c>
      <c r="O825" t="str">
        <v>gastos_produccion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-755578</v>
      </c>
      <c r="T825">
        <v>1</v>
      </c>
      <c r="U825" t="str">
        <v>APERTURADO POR EMPRESA</v>
      </c>
      <c r="V825" t="str">
        <v>PILETAS</v>
      </c>
    </row>
    <row r="826" spans="1:22" x14ac:dyDescent="0.3">
      <c r="A826" vm="3">
        <v>46066</v>
      </c>
      <c r="B826" t="str">
        <v>Stangoni Alejandro</v>
      </c>
      <c r="C826" t="str">
        <v>OCOM/2026/0137</v>
      </c>
      <c r="D826">
        <v>-755578</v>
      </c>
      <c r="E826" t="str">
        <v>HONORARIOS
Cuota 4-Acuerdo Fighiera</v>
      </c>
      <c r="F826">
        <v>1</v>
      </c>
      <c r="G826">
        <v>755578</v>
      </c>
      <c r="H826" t="str">
        <v xml:space="preserve">UN </v>
      </c>
      <c r="I826" t="str">
        <v>HONORARIOS</v>
      </c>
      <c r="J826" t="str">
        <v>DEUDA</v>
      </c>
      <c r="K826" t="str">
        <v>VARIABLE</v>
      </c>
      <c r="L826" t="str">
        <v>INDIRECTO</v>
      </c>
      <c r="M826">
        <v>0</v>
      </c>
      <c r="N826" t="str">
        <v>CC1</v>
      </c>
      <c r="O826" t="str">
        <v>gastos_produccion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-755578</v>
      </c>
      <c r="T826">
        <v>1</v>
      </c>
      <c r="U826" t="str">
        <v>APERTURADO POR EMPRESA</v>
      </c>
      <c r="V826" t="str">
        <v>REACTORES</v>
      </c>
    </row>
    <row r="827" spans="1:22" x14ac:dyDescent="0.3">
      <c r="A827" vm="3">
        <v>46066</v>
      </c>
      <c r="B827" t="str">
        <v>Stangoni Alejandro</v>
      </c>
      <c r="C827" t="str">
        <v>OCOM/2026/0137</v>
      </c>
      <c r="D827">
        <v>-755578</v>
      </c>
      <c r="E827" t="str">
        <v>HONORARIOS
Cuota 4-Acuerdo Fighiera</v>
      </c>
      <c r="F827">
        <v>1</v>
      </c>
      <c r="G827">
        <v>755578</v>
      </c>
      <c r="H827" t="str">
        <v xml:space="preserve">UN </v>
      </c>
      <c r="I827" t="str">
        <v>HONORARIOS</v>
      </c>
      <c r="J827" t="str">
        <v>DEUDA</v>
      </c>
      <c r="K827" t="str">
        <v>VARIABLE</v>
      </c>
      <c r="L827" t="str">
        <v>INDIRECTO</v>
      </c>
      <c r="M827">
        <v>0</v>
      </c>
      <c r="N827" t="str">
        <v>CC1</v>
      </c>
      <c r="O827" t="str">
        <v>gastos_produccion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-755578</v>
      </c>
      <c r="T827">
        <v>1</v>
      </c>
      <c r="U827" t="str">
        <v>APERTURADO POR EMPRESA</v>
      </c>
      <c r="V827" t="str">
        <v>TIERRAS FILTRANTES</v>
      </c>
    </row>
    <row r="828" spans="1:22" x14ac:dyDescent="0.3">
      <c r="A828" vm="3">
        <v>46066</v>
      </c>
      <c r="B828" t="str">
        <v>Downes, Javier</v>
      </c>
      <c r="C828" t="str">
        <v>OCOM/2026/0138</v>
      </c>
      <c r="D828">
        <v>-755577.85</v>
      </c>
      <c r="E828" t="str">
        <v>HONORARIOS Cuota 4 Acuerdo Fighiera</v>
      </c>
      <c r="F828">
        <v>1</v>
      </c>
      <c r="G828">
        <v>755577.85</v>
      </c>
      <c r="H828" t="str">
        <v xml:space="preserve">UN </v>
      </c>
      <c r="I828" t="str">
        <v>HONORARIOS</v>
      </c>
      <c r="J828" t="str">
        <v>DEUDA</v>
      </c>
      <c r="K828" t="str">
        <v>VARIABLE</v>
      </c>
      <c r="L828" t="str">
        <v>INDIRECTO</v>
      </c>
      <c r="M828">
        <v>0</v>
      </c>
      <c r="N828" t="str">
        <v>CC1</v>
      </c>
      <c r="O828" t="str">
        <v>gastos_produccion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-755577.85</v>
      </c>
      <c r="T828">
        <v>1</v>
      </c>
      <c r="U828" t="str">
        <v>APERTURADO POR EMPRESA</v>
      </c>
      <c r="V828" t="str">
        <v>BACHAS</v>
      </c>
    </row>
    <row r="829" spans="1:22" x14ac:dyDescent="0.3">
      <c r="A829" vm="3">
        <v>46066</v>
      </c>
      <c r="B829" t="str">
        <v>Downes, Javier</v>
      </c>
      <c r="C829" t="str">
        <v>OCOM/2026/0138</v>
      </c>
      <c r="D829">
        <v>-755577.85</v>
      </c>
      <c r="E829" t="str">
        <v>HONORARIOS Cuota 4 Acuerdo Fighiera</v>
      </c>
      <c r="F829">
        <v>1</v>
      </c>
      <c r="G829">
        <v>755577.85</v>
      </c>
      <c r="H829" t="str">
        <v xml:space="preserve">UN </v>
      </c>
      <c r="I829" t="str">
        <v>HONORARIOS</v>
      </c>
      <c r="J829" t="str">
        <v>DEUDA</v>
      </c>
      <c r="K829" t="str">
        <v>VARIABLE</v>
      </c>
      <c r="L829" t="str">
        <v>INDIRECTO</v>
      </c>
      <c r="M829">
        <v>0</v>
      </c>
      <c r="N829" t="str">
        <v>CC1</v>
      </c>
      <c r="O829" t="str">
        <v>gastos_produccion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-755577.85</v>
      </c>
      <c r="T829">
        <v>1</v>
      </c>
      <c r="U829" t="str">
        <v>APERTURADO POR EMPRESA</v>
      </c>
      <c r="V829" t="str">
        <v>CEREAL &amp; POLVILLO</v>
      </c>
    </row>
    <row r="830" spans="1:22" x14ac:dyDescent="0.3">
      <c r="A830" vm="3">
        <v>46066</v>
      </c>
      <c r="B830" t="str">
        <v>Downes, Javier</v>
      </c>
      <c r="C830" t="str">
        <v>OCOM/2026/0138</v>
      </c>
      <c r="D830">
        <v>-755577.85</v>
      </c>
      <c r="E830" t="str">
        <v>HONORARIOS Cuota 4 Acuerdo Fighiera</v>
      </c>
      <c r="F830">
        <v>1</v>
      </c>
      <c r="G830">
        <v>755577.85</v>
      </c>
      <c r="H830" t="str">
        <v xml:space="preserve">UN </v>
      </c>
      <c r="I830" t="str">
        <v>HONORARIOS</v>
      </c>
      <c r="J830" t="str">
        <v>DEUDA</v>
      </c>
      <c r="K830" t="str">
        <v>VARIABLE</v>
      </c>
      <c r="L830" t="str">
        <v>INDIRECTO</v>
      </c>
      <c r="M830">
        <v>0</v>
      </c>
      <c r="N830" t="str">
        <v>CC1</v>
      </c>
      <c r="O830" t="str">
        <v>gastos_produccion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-755577.85</v>
      </c>
      <c r="T830">
        <v>1</v>
      </c>
      <c r="U830" t="str">
        <v>APERTURADO POR EMPRESA</v>
      </c>
      <c r="V830" t="str">
        <v>COMPOST &amp; FERTILIZANTES</v>
      </c>
    </row>
    <row r="831" spans="1:22" x14ac:dyDescent="0.3">
      <c r="A831" vm="3">
        <v>46066</v>
      </c>
      <c r="B831" t="str">
        <v>Downes, Javier</v>
      </c>
      <c r="C831" t="str">
        <v>OCOM/2026/0138</v>
      </c>
      <c r="D831">
        <v>-755577.85</v>
      </c>
      <c r="E831" t="str">
        <v>HONORARIOS Cuota 4 Acuerdo Fighiera</v>
      </c>
      <c r="F831">
        <v>1</v>
      </c>
      <c r="G831">
        <v>755577.85</v>
      </c>
      <c r="H831" t="str">
        <v xml:space="preserve">UN </v>
      </c>
      <c r="I831" t="str">
        <v>HONORARIOS</v>
      </c>
      <c r="J831" t="str">
        <v>DEUDA</v>
      </c>
      <c r="K831" t="str">
        <v>VARIABLE</v>
      </c>
      <c r="L831" t="str">
        <v>INDIRECTO</v>
      </c>
      <c r="M831">
        <v>0</v>
      </c>
      <c r="N831" t="str">
        <v>CC1</v>
      </c>
      <c r="O831" t="str">
        <v>gastos_produccion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-755577.85</v>
      </c>
      <c r="T831">
        <v>1</v>
      </c>
      <c r="U831" t="str">
        <v>APERTURADO POR EMPRESA</v>
      </c>
      <c r="V831" t="str">
        <v>DISPOSICIÓN FINAL RESIDUOS LIQUIDOS</v>
      </c>
    </row>
    <row r="832" spans="1:22" x14ac:dyDescent="0.3">
      <c r="A832" vm="3">
        <v>46066</v>
      </c>
      <c r="B832" t="str">
        <v>Downes, Javier</v>
      </c>
      <c r="C832" t="str">
        <v>OCOM/2026/0138</v>
      </c>
      <c r="D832">
        <v>-755577.85</v>
      </c>
      <c r="E832" t="str">
        <v>HONORARIOS Cuota 4 Acuerdo Fighiera</v>
      </c>
      <c r="F832">
        <v>1</v>
      </c>
      <c r="G832">
        <v>755577.85</v>
      </c>
      <c r="H832" t="str">
        <v xml:space="preserve">UN </v>
      </c>
      <c r="I832" t="str">
        <v>HONORARIOS</v>
      </c>
      <c r="J832" t="str">
        <v>DEUDA</v>
      </c>
      <c r="K832" t="str">
        <v>VARIABLE</v>
      </c>
      <c r="L832" t="str">
        <v>INDIRECTO</v>
      </c>
      <c r="M832">
        <v>0</v>
      </c>
      <c r="N832" t="str">
        <v>CC1</v>
      </c>
      <c r="O832" t="str">
        <v>gastos_produccion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-755577.85</v>
      </c>
      <c r="T832">
        <v>1</v>
      </c>
      <c r="U832" t="str">
        <v>APERTURADO POR EMPRESA</v>
      </c>
      <c r="V832" t="str">
        <v>DISPOSICIÓN FINAL RESIDUOS SOLIDOS</v>
      </c>
    </row>
    <row r="833" spans="1:22" x14ac:dyDescent="0.3">
      <c r="A833" vm="3">
        <v>46066</v>
      </c>
      <c r="B833" t="str">
        <v>Downes, Javier</v>
      </c>
      <c r="C833" t="str">
        <v>OCOM/2026/0138</v>
      </c>
      <c r="D833">
        <v>-755577.85</v>
      </c>
      <c r="E833" t="str">
        <v>HONORARIOS Cuota 4 Acuerdo Fighiera</v>
      </c>
      <c r="F833">
        <v>1</v>
      </c>
      <c r="G833">
        <v>755577.85</v>
      </c>
      <c r="H833" t="str">
        <v xml:space="preserve">UN </v>
      </c>
      <c r="I833" t="str">
        <v>HONORARIOS</v>
      </c>
      <c r="J833" t="str">
        <v>DEUDA</v>
      </c>
      <c r="K833" t="str">
        <v>VARIABLE</v>
      </c>
      <c r="L833" t="str">
        <v>INDIRECTO</v>
      </c>
      <c r="M833">
        <v>0</v>
      </c>
      <c r="N833" t="str">
        <v>CC1</v>
      </c>
      <c r="O833" t="str">
        <v>gastos_produccion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-755577.85</v>
      </c>
      <c r="T833">
        <v>1</v>
      </c>
      <c r="U833" t="str">
        <v>APERTURADO POR EMPRESA</v>
      </c>
      <c r="V833" t="str">
        <v>EXPORTACION</v>
      </c>
    </row>
    <row r="834" spans="1:22" x14ac:dyDescent="0.3">
      <c r="A834" vm="3">
        <v>46066</v>
      </c>
      <c r="B834" t="str">
        <v>Downes, Javier</v>
      </c>
      <c r="C834" t="str">
        <v>OCOM/2026/0138</v>
      </c>
      <c r="D834">
        <v>-755577.85</v>
      </c>
      <c r="E834" t="str">
        <v>HONORARIOS Cuota 4 Acuerdo Fighiera</v>
      </c>
      <c r="F834">
        <v>1</v>
      </c>
      <c r="G834">
        <v>755577.85</v>
      </c>
      <c r="H834" t="str">
        <v xml:space="preserve">UN </v>
      </c>
      <c r="I834" t="str">
        <v>HONORARIOS</v>
      </c>
      <c r="J834" t="str">
        <v>DEUDA</v>
      </c>
      <c r="K834" t="str">
        <v>VARIABLE</v>
      </c>
      <c r="L834" t="str">
        <v>INDIRECTO</v>
      </c>
      <c r="M834">
        <v>0</v>
      </c>
      <c r="N834" t="str">
        <v>CC1</v>
      </c>
      <c r="O834" t="str">
        <v>gastos_produccion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-755577.85</v>
      </c>
      <c r="T834">
        <v>1</v>
      </c>
      <c r="U834" t="str">
        <v>APERTURADO POR EMPRESA</v>
      </c>
      <c r="V834" t="str">
        <v>NFU</v>
      </c>
    </row>
    <row r="835" spans="1:22" x14ac:dyDescent="0.3">
      <c r="A835" vm="3">
        <v>46066</v>
      </c>
      <c r="B835" t="str">
        <v>Downes, Javier</v>
      </c>
      <c r="C835" t="str">
        <v>OCOM/2026/0138</v>
      </c>
      <c r="D835">
        <v>-755577.85</v>
      </c>
      <c r="E835" t="str">
        <v>HONORARIOS Cuota 4 Acuerdo Fighiera</v>
      </c>
      <c r="F835">
        <v>1</v>
      </c>
      <c r="G835">
        <v>755577.85</v>
      </c>
      <c r="H835" t="str">
        <v xml:space="preserve">UN </v>
      </c>
      <c r="I835" t="str">
        <v>HONORARIOS</v>
      </c>
      <c r="J835" t="str">
        <v>DEUDA</v>
      </c>
      <c r="K835" t="str">
        <v>VARIABLE</v>
      </c>
      <c r="L835" t="str">
        <v>INDIRECTO</v>
      </c>
      <c r="M835">
        <v>0</v>
      </c>
      <c r="N835" t="str">
        <v>CC1</v>
      </c>
      <c r="O835" t="str">
        <v>gastos_produccion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-755577.85</v>
      </c>
      <c r="T835">
        <v>1</v>
      </c>
      <c r="U835" t="str">
        <v>APERTURADO POR EMPRESA</v>
      </c>
      <c r="V835" t="str">
        <v>PILETAS</v>
      </c>
    </row>
    <row r="836" spans="1:22" x14ac:dyDescent="0.3">
      <c r="A836" vm="3">
        <v>46066</v>
      </c>
      <c r="B836" t="str">
        <v>Downes, Javier</v>
      </c>
      <c r="C836" t="str">
        <v>OCOM/2026/0138</v>
      </c>
      <c r="D836">
        <v>-755577.85</v>
      </c>
      <c r="E836" t="str">
        <v>HONORARIOS Cuota 4 Acuerdo Fighiera</v>
      </c>
      <c r="F836">
        <v>1</v>
      </c>
      <c r="G836">
        <v>755577.85</v>
      </c>
      <c r="H836" t="str">
        <v xml:space="preserve">UN </v>
      </c>
      <c r="I836" t="str">
        <v>HONORARIOS</v>
      </c>
      <c r="J836" t="str">
        <v>DEUDA</v>
      </c>
      <c r="K836" t="str">
        <v>VARIABLE</v>
      </c>
      <c r="L836" t="str">
        <v>INDIRECTO</v>
      </c>
      <c r="M836">
        <v>0</v>
      </c>
      <c r="N836" t="str">
        <v>CC1</v>
      </c>
      <c r="O836" t="str">
        <v>gastos_produccion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-755577.85</v>
      </c>
      <c r="T836">
        <v>1</v>
      </c>
      <c r="U836" t="str">
        <v>APERTURADO POR EMPRESA</v>
      </c>
      <c r="V836" t="str">
        <v>REACTORES</v>
      </c>
    </row>
    <row r="837" spans="1:22" x14ac:dyDescent="0.3">
      <c r="A837" vm="3">
        <v>46066</v>
      </c>
      <c r="B837" t="str">
        <v>Downes, Javier</v>
      </c>
      <c r="C837" t="str">
        <v>OCOM/2026/0138</v>
      </c>
      <c r="D837">
        <v>-755577.85</v>
      </c>
      <c r="E837" t="str">
        <v>HONORARIOS Cuota 4 Acuerdo Fighiera</v>
      </c>
      <c r="F837">
        <v>1</v>
      </c>
      <c r="G837">
        <v>755577.85</v>
      </c>
      <c r="H837" t="str">
        <v xml:space="preserve">UN </v>
      </c>
      <c r="I837" t="str">
        <v>HONORARIOS</v>
      </c>
      <c r="J837" t="str">
        <v>DEUDA</v>
      </c>
      <c r="K837" t="str">
        <v>VARIABLE</v>
      </c>
      <c r="L837" t="str">
        <v>INDIRECTO</v>
      </c>
      <c r="M837">
        <v>0</v>
      </c>
      <c r="N837" t="str">
        <v>CC1</v>
      </c>
      <c r="O837" t="str">
        <v>gastos_produccion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-755577.85</v>
      </c>
      <c r="T837">
        <v>1</v>
      </c>
      <c r="U837" t="str">
        <v>APERTURADO POR EMPRESA</v>
      </c>
      <c r="V837" t="str">
        <v>TIERRAS FILTRANTES</v>
      </c>
    </row>
    <row r="838" spans="1:22" x14ac:dyDescent="0.3">
      <c r="A838" vm="11">
        <v>46071</v>
      </c>
      <c r="B838" t="str">
        <v>Boortmalt Argentina  S.A.U</v>
      </c>
      <c r="C838" t="str">
        <v>FA-A 00005-00001977</v>
      </c>
      <c r="D838">
        <v>-735569.92000000004</v>
      </c>
      <c r="E838" t="str">
        <v>MATERIA PRIMA
Recuperado seco</v>
      </c>
      <c r="F838">
        <v>35.880000000000003</v>
      </c>
      <c r="G838">
        <v>15731</v>
      </c>
      <c r="H838" t="str">
        <v xml:space="preserve">UN </v>
      </c>
      <c r="I838" t="str">
        <v>MATERIA PRIMA</v>
      </c>
      <c r="J838" t="str">
        <v>OPEX</v>
      </c>
      <c r="K838" t="str">
        <v>VARIABLE</v>
      </c>
      <c r="L838" t="str">
        <v>DIRECTO</v>
      </c>
      <c r="M838">
        <v>0</v>
      </c>
      <c r="N838" t="str">
        <v>CC2</v>
      </c>
      <c r="O838" t="str">
        <v>gastos_produccion</v>
      </c>
      <c r="P838">
        <v>1</v>
      </c>
      <c r="Q838" t="str">
        <v>DISPOSICIÓN FINAL RESIDUOS SOLIDOS</v>
      </c>
      <c r="R838">
        <v>1</v>
      </c>
      <c r="S838">
        <v>-735569.92000000004</v>
      </c>
      <c r="T838">
        <v>35.880000000000003</v>
      </c>
      <c r="U838" t="str">
        <v>APERTURADO POR EMPRESA</v>
      </c>
      <c r="V838" t="str">
        <v>DISPOSICIÓN FINAL RESIDUOS SOLIDOS</v>
      </c>
    </row>
    <row r="839" spans="1:22" x14ac:dyDescent="0.3">
      <c r="A839" vm="7">
        <v>46059</v>
      </c>
      <c r="B839" t="str">
        <v>Mollard, Martin  Enrique</v>
      </c>
      <c r="C839" t="str">
        <v>FA-A 00004-00011369</v>
      </c>
      <c r="D839">
        <v>-725286.28</v>
      </c>
      <c r="E839" t="str">
        <v>OC 0001-00004538: HIGIENE Y SEGURIDAD
GUANTE PVC ROJO ENTELADO LARGO</v>
      </c>
      <c r="F839">
        <v>90</v>
      </c>
      <c r="G839">
        <v>7568.31</v>
      </c>
      <c r="H839" t="str">
        <v xml:space="preserve">UN </v>
      </c>
      <c r="I839" t="str">
        <v>HIGIENE Y SEGURIDAD</v>
      </c>
      <c r="J839" t="str">
        <v>OPEX</v>
      </c>
      <c r="K839" t="str">
        <v>VARIABLE</v>
      </c>
      <c r="L839" t="str">
        <v>DIRECTO</v>
      </c>
      <c r="M839">
        <v>0</v>
      </c>
      <c r="N839" t="str">
        <v>CC1</v>
      </c>
      <c r="O839" t="str">
        <v>gastos_produccion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-725286.28</v>
      </c>
      <c r="T839">
        <v>90</v>
      </c>
      <c r="U839" t="str">
        <v>APERTURADO POR EMPRESA</v>
      </c>
      <c r="V839" t="str">
        <v>BACHAS</v>
      </c>
    </row>
    <row r="840" spans="1:22" x14ac:dyDescent="0.3">
      <c r="A840" vm="7">
        <v>46059</v>
      </c>
      <c r="B840" t="str">
        <v>Mollard, Martin  Enrique</v>
      </c>
      <c r="C840" t="str">
        <v>FA-A 00004-00011369</v>
      </c>
      <c r="D840">
        <v>-725286.28</v>
      </c>
      <c r="E840" t="str">
        <v>OC 0001-00004538: HIGIENE Y SEGURIDAD
GUANTE PVC ROJO ENTELADO LARGO</v>
      </c>
      <c r="F840">
        <v>90</v>
      </c>
      <c r="G840">
        <v>7568.31</v>
      </c>
      <c r="H840" t="str">
        <v xml:space="preserve">UN </v>
      </c>
      <c r="I840" t="str">
        <v>HIGIENE Y SEGURIDAD</v>
      </c>
      <c r="J840" t="str">
        <v>OPEX</v>
      </c>
      <c r="K840" t="str">
        <v>VARIABLE</v>
      </c>
      <c r="L840" t="str">
        <v>DIRECTO</v>
      </c>
      <c r="M840">
        <v>0</v>
      </c>
      <c r="N840" t="str">
        <v>CC1</v>
      </c>
      <c r="O840" t="str">
        <v>gastos_produccion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-725286.28</v>
      </c>
      <c r="T840">
        <v>90</v>
      </c>
      <c r="U840" t="str">
        <v>APERTURADO POR EMPRESA</v>
      </c>
      <c r="V840" t="str">
        <v>CEREAL &amp; POLVILLO</v>
      </c>
    </row>
    <row r="841" spans="1:22" x14ac:dyDescent="0.3">
      <c r="A841" vm="7">
        <v>46059</v>
      </c>
      <c r="B841" t="str">
        <v>Mollard, Martin  Enrique</v>
      </c>
      <c r="C841" t="str">
        <v>FA-A 00004-00011369</v>
      </c>
      <c r="D841">
        <v>-725286.28</v>
      </c>
      <c r="E841" t="str">
        <v>OC 0001-00004538: HIGIENE Y SEGURIDAD
GUANTE PVC ROJO ENTELADO LARGO</v>
      </c>
      <c r="F841">
        <v>90</v>
      </c>
      <c r="G841">
        <v>7568.31</v>
      </c>
      <c r="H841" t="str">
        <v xml:space="preserve">UN </v>
      </c>
      <c r="I841" t="str">
        <v>HIGIENE Y SEGURIDAD</v>
      </c>
      <c r="J841" t="str">
        <v>OPEX</v>
      </c>
      <c r="K841" t="str">
        <v>VARIABLE</v>
      </c>
      <c r="L841" t="str">
        <v>DIRECTO</v>
      </c>
      <c r="M841">
        <v>0</v>
      </c>
      <c r="N841" t="str">
        <v>CC1</v>
      </c>
      <c r="O841" t="str">
        <v>gastos_produccion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-725286.28</v>
      </c>
      <c r="T841">
        <v>90</v>
      </c>
      <c r="U841" t="str">
        <v>APERTURADO POR EMPRESA</v>
      </c>
      <c r="V841" t="str">
        <v>COMPOST &amp; FERTILIZANTES</v>
      </c>
    </row>
    <row r="842" spans="1:22" x14ac:dyDescent="0.3">
      <c r="A842" vm="7">
        <v>46059</v>
      </c>
      <c r="B842" t="str">
        <v>Mollard, Martin  Enrique</v>
      </c>
      <c r="C842" t="str">
        <v>FA-A 00004-00011369</v>
      </c>
      <c r="D842">
        <v>-725286.28</v>
      </c>
      <c r="E842" t="str">
        <v>OC 0001-00004538: HIGIENE Y SEGURIDAD
GUANTE PVC ROJO ENTELADO LARGO</v>
      </c>
      <c r="F842">
        <v>90</v>
      </c>
      <c r="G842">
        <v>7568.31</v>
      </c>
      <c r="H842" t="str">
        <v xml:space="preserve">UN </v>
      </c>
      <c r="I842" t="str">
        <v>HIGIENE Y SEGURIDAD</v>
      </c>
      <c r="J842" t="str">
        <v>OPEX</v>
      </c>
      <c r="K842" t="str">
        <v>VARIABLE</v>
      </c>
      <c r="L842" t="str">
        <v>DIRECTO</v>
      </c>
      <c r="M842">
        <v>0</v>
      </c>
      <c r="N842" t="str">
        <v>CC1</v>
      </c>
      <c r="O842" t="str">
        <v>gastos_produccion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-725286.28</v>
      </c>
      <c r="T842">
        <v>90</v>
      </c>
      <c r="U842" t="str">
        <v>APERTURADO POR EMPRESA</v>
      </c>
      <c r="V842" t="str">
        <v>DISPOSICIÓN FINAL RESIDUOS LIQUIDOS</v>
      </c>
    </row>
    <row r="843" spans="1:22" x14ac:dyDescent="0.3">
      <c r="A843" vm="7">
        <v>46059</v>
      </c>
      <c r="B843" t="str">
        <v>Mollard, Martin  Enrique</v>
      </c>
      <c r="C843" t="str">
        <v>FA-A 00004-00011369</v>
      </c>
      <c r="D843">
        <v>-725286.28</v>
      </c>
      <c r="E843" t="str">
        <v>OC 0001-00004538: HIGIENE Y SEGURIDAD
GUANTE PVC ROJO ENTELADO LARGO</v>
      </c>
      <c r="F843">
        <v>90</v>
      </c>
      <c r="G843">
        <v>7568.31</v>
      </c>
      <c r="H843" t="str">
        <v xml:space="preserve">UN </v>
      </c>
      <c r="I843" t="str">
        <v>HIGIENE Y SEGURIDAD</v>
      </c>
      <c r="J843" t="str">
        <v>OPEX</v>
      </c>
      <c r="K843" t="str">
        <v>VARIABLE</v>
      </c>
      <c r="L843" t="str">
        <v>DIRECTO</v>
      </c>
      <c r="M843">
        <v>0</v>
      </c>
      <c r="N843" t="str">
        <v>CC1</v>
      </c>
      <c r="O843" t="str">
        <v>gastos_produccion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-725286.28</v>
      </c>
      <c r="T843">
        <v>90</v>
      </c>
      <c r="U843" t="str">
        <v>APERTURADO POR EMPRESA</v>
      </c>
      <c r="V843" t="str">
        <v>DISPOSICIÓN FINAL RESIDUOS SOLIDOS</v>
      </c>
    </row>
    <row r="844" spans="1:22" x14ac:dyDescent="0.3">
      <c r="A844" vm="7">
        <v>46059</v>
      </c>
      <c r="B844" t="str">
        <v>Mollard, Martin  Enrique</v>
      </c>
      <c r="C844" t="str">
        <v>FA-A 00004-00011369</v>
      </c>
      <c r="D844">
        <v>-725286.28</v>
      </c>
      <c r="E844" t="str">
        <v>OC 0001-00004538: HIGIENE Y SEGURIDAD
GUANTE PVC ROJO ENTELADO LARGO</v>
      </c>
      <c r="F844">
        <v>90</v>
      </c>
      <c r="G844">
        <v>7568.31</v>
      </c>
      <c r="H844" t="str">
        <v xml:space="preserve">UN </v>
      </c>
      <c r="I844" t="str">
        <v>HIGIENE Y SEGURIDAD</v>
      </c>
      <c r="J844" t="str">
        <v>OPEX</v>
      </c>
      <c r="K844" t="str">
        <v>VARIABLE</v>
      </c>
      <c r="L844" t="str">
        <v>DIRECTO</v>
      </c>
      <c r="M844">
        <v>0</v>
      </c>
      <c r="N844" t="str">
        <v>CC1</v>
      </c>
      <c r="O844" t="str">
        <v>gastos_produccion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-725286.28</v>
      </c>
      <c r="T844">
        <v>90</v>
      </c>
      <c r="U844" t="str">
        <v>APERTURADO POR EMPRESA</v>
      </c>
      <c r="V844" t="str">
        <v>EXPORTACION</v>
      </c>
    </row>
    <row r="845" spans="1:22" x14ac:dyDescent="0.3">
      <c r="A845" vm="7">
        <v>46059</v>
      </c>
      <c r="B845" t="str">
        <v>Mollard, Martin  Enrique</v>
      </c>
      <c r="C845" t="str">
        <v>FA-A 00004-00011369</v>
      </c>
      <c r="D845">
        <v>-725286.28</v>
      </c>
      <c r="E845" t="str">
        <v>OC 0001-00004538: HIGIENE Y SEGURIDAD
GUANTE PVC ROJO ENTELADO LARGO</v>
      </c>
      <c r="F845">
        <v>90</v>
      </c>
      <c r="G845">
        <v>7568.31</v>
      </c>
      <c r="H845" t="str">
        <v xml:space="preserve">UN </v>
      </c>
      <c r="I845" t="str">
        <v>HIGIENE Y SEGURIDAD</v>
      </c>
      <c r="J845" t="str">
        <v>OPEX</v>
      </c>
      <c r="K845" t="str">
        <v>VARIABLE</v>
      </c>
      <c r="L845" t="str">
        <v>DIRECTO</v>
      </c>
      <c r="M845">
        <v>0</v>
      </c>
      <c r="N845" t="str">
        <v>CC1</v>
      </c>
      <c r="O845" t="str">
        <v>gastos_produccion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-725286.28</v>
      </c>
      <c r="T845">
        <v>90</v>
      </c>
      <c r="U845" t="str">
        <v>APERTURADO POR EMPRESA</v>
      </c>
      <c r="V845" t="str">
        <v>NFU</v>
      </c>
    </row>
    <row r="846" spans="1:22" x14ac:dyDescent="0.3">
      <c r="A846" vm="7">
        <v>46059</v>
      </c>
      <c r="B846" t="str">
        <v>Mollard, Martin  Enrique</v>
      </c>
      <c r="C846" t="str">
        <v>FA-A 00004-00011369</v>
      </c>
      <c r="D846">
        <v>-725286.28</v>
      </c>
      <c r="E846" t="str">
        <v>OC 0001-00004538: HIGIENE Y SEGURIDAD
GUANTE PVC ROJO ENTELADO LARGO</v>
      </c>
      <c r="F846">
        <v>90</v>
      </c>
      <c r="G846">
        <v>7568.31</v>
      </c>
      <c r="H846" t="str">
        <v xml:space="preserve">UN </v>
      </c>
      <c r="I846" t="str">
        <v>HIGIENE Y SEGURIDAD</v>
      </c>
      <c r="J846" t="str">
        <v>OPEX</v>
      </c>
      <c r="K846" t="str">
        <v>VARIABLE</v>
      </c>
      <c r="L846" t="str">
        <v>DIRECTO</v>
      </c>
      <c r="M846">
        <v>0</v>
      </c>
      <c r="N846" t="str">
        <v>CC1</v>
      </c>
      <c r="O846" t="str">
        <v>gastos_produccion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-725286.28</v>
      </c>
      <c r="T846">
        <v>90</v>
      </c>
      <c r="U846" t="str">
        <v>APERTURADO POR EMPRESA</v>
      </c>
      <c r="V846" t="str">
        <v>PILETAS</v>
      </c>
    </row>
    <row r="847" spans="1:22" x14ac:dyDescent="0.3">
      <c r="A847" vm="7">
        <v>46059</v>
      </c>
      <c r="B847" t="str">
        <v>Mollard, Martin  Enrique</v>
      </c>
      <c r="C847" t="str">
        <v>FA-A 00004-00011369</v>
      </c>
      <c r="D847">
        <v>-725286.28</v>
      </c>
      <c r="E847" t="str">
        <v>OC 0001-00004538: HIGIENE Y SEGURIDAD
GUANTE PVC ROJO ENTELADO LARGO</v>
      </c>
      <c r="F847">
        <v>90</v>
      </c>
      <c r="G847">
        <v>7568.31</v>
      </c>
      <c r="H847" t="str">
        <v xml:space="preserve">UN </v>
      </c>
      <c r="I847" t="str">
        <v>HIGIENE Y SEGURIDAD</v>
      </c>
      <c r="J847" t="str">
        <v>OPEX</v>
      </c>
      <c r="K847" t="str">
        <v>VARIABLE</v>
      </c>
      <c r="L847" t="str">
        <v>DIRECTO</v>
      </c>
      <c r="M847">
        <v>0</v>
      </c>
      <c r="N847" t="str">
        <v>CC1</v>
      </c>
      <c r="O847" t="str">
        <v>gastos_produccion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-725286.28</v>
      </c>
      <c r="T847">
        <v>90</v>
      </c>
      <c r="U847" t="str">
        <v>APERTURADO POR EMPRESA</v>
      </c>
      <c r="V847" t="str">
        <v>REACTORES</v>
      </c>
    </row>
    <row r="848" spans="1:22" x14ac:dyDescent="0.3">
      <c r="A848" vm="7">
        <v>46059</v>
      </c>
      <c r="B848" t="str">
        <v>Mollard, Martin  Enrique</v>
      </c>
      <c r="C848" t="str">
        <v>FA-A 00004-00011369</v>
      </c>
      <c r="D848">
        <v>-725286.28</v>
      </c>
      <c r="E848" t="str">
        <v>OC 0001-00004538: HIGIENE Y SEGURIDAD
GUANTE PVC ROJO ENTELADO LARGO</v>
      </c>
      <c r="F848">
        <v>90</v>
      </c>
      <c r="G848">
        <v>7568.31</v>
      </c>
      <c r="H848" t="str">
        <v xml:space="preserve">UN </v>
      </c>
      <c r="I848" t="str">
        <v>HIGIENE Y SEGURIDAD</v>
      </c>
      <c r="J848" t="str">
        <v>OPEX</v>
      </c>
      <c r="K848" t="str">
        <v>VARIABLE</v>
      </c>
      <c r="L848" t="str">
        <v>DIRECTO</v>
      </c>
      <c r="M848">
        <v>0</v>
      </c>
      <c r="N848" t="str">
        <v>CC1</v>
      </c>
      <c r="O848" t="str">
        <v>gastos_produccion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-725286.28</v>
      </c>
      <c r="T848">
        <v>90</v>
      </c>
      <c r="U848" t="str">
        <v>APERTURADO POR EMPRESA</v>
      </c>
      <c r="V848" t="str">
        <v>TIERRAS FILTRANTES</v>
      </c>
    </row>
    <row r="849" spans="1:22" x14ac:dyDescent="0.3">
      <c r="A849" vm="18">
        <v>46076</v>
      </c>
      <c r="B849" t="str">
        <v>Aranda, Marisa Isabel</v>
      </c>
      <c r="C849" t="str">
        <v>FA-C 00005-00000251</v>
      </c>
      <c r="D849">
        <v>-720000</v>
      </c>
      <c r="E849" t="str">
        <v>SERVICIOS
corte de pasto</v>
      </c>
      <c r="F849">
        <v>9</v>
      </c>
      <c r="G849">
        <v>80000</v>
      </c>
      <c r="H849" t="str">
        <v xml:space="preserve">UN </v>
      </c>
      <c r="I849" t="str">
        <v>SERVICIOS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str">
        <v>gastos_produccion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-720000</v>
      </c>
      <c r="T849">
        <v>9</v>
      </c>
      <c r="U849" t="str">
        <v>APERTURADO POR EMPRESA</v>
      </c>
      <c r="V849" t="str">
        <v>BACHAS</v>
      </c>
    </row>
    <row r="850" spans="1:22" x14ac:dyDescent="0.3">
      <c r="A850" vm="18">
        <v>46076</v>
      </c>
      <c r="B850" t="str">
        <v>Aranda, Marisa Isabel</v>
      </c>
      <c r="C850" t="str">
        <v>FA-C 00005-00000251</v>
      </c>
      <c r="D850">
        <v>-720000</v>
      </c>
      <c r="E850" t="str">
        <v>SERVICIOS
corte de pasto</v>
      </c>
      <c r="F850">
        <v>9</v>
      </c>
      <c r="G850">
        <v>80000</v>
      </c>
      <c r="H850" t="str">
        <v xml:space="preserve">UN </v>
      </c>
      <c r="I850" t="str">
        <v>SERVICIOS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str">
        <v>gastos_produccion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-720000</v>
      </c>
      <c r="T850">
        <v>9</v>
      </c>
      <c r="U850" t="str">
        <v>APERTURADO POR EMPRESA</v>
      </c>
      <c r="V850" t="str">
        <v>CEREAL &amp; POLVILLO</v>
      </c>
    </row>
    <row r="851" spans="1:22" x14ac:dyDescent="0.3">
      <c r="A851" vm="18">
        <v>46076</v>
      </c>
      <c r="B851" t="str">
        <v>Aranda, Marisa Isabel</v>
      </c>
      <c r="C851" t="str">
        <v>FA-C 00005-00000251</v>
      </c>
      <c r="D851">
        <v>-720000</v>
      </c>
      <c r="E851" t="str">
        <v>SERVICIOS
corte de pasto</v>
      </c>
      <c r="F851">
        <v>9</v>
      </c>
      <c r="G851">
        <v>80000</v>
      </c>
      <c r="H851" t="str">
        <v xml:space="preserve">UN </v>
      </c>
      <c r="I851" t="str">
        <v>SERVICIOS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str">
        <v>gastos_produccion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-720000</v>
      </c>
      <c r="T851">
        <v>9</v>
      </c>
      <c r="U851" t="str">
        <v>APERTURADO POR EMPRESA</v>
      </c>
      <c r="V851" t="str">
        <v>COMPOST &amp; FERTILIZANTES</v>
      </c>
    </row>
    <row r="852" spans="1:22" x14ac:dyDescent="0.3">
      <c r="A852" vm="18">
        <v>46076</v>
      </c>
      <c r="B852" t="str">
        <v>Aranda, Marisa Isabel</v>
      </c>
      <c r="C852" t="str">
        <v>FA-C 00005-00000251</v>
      </c>
      <c r="D852">
        <v>-720000</v>
      </c>
      <c r="E852" t="str">
        <v>SERVICIOS
corte de pasto</v>
      </c>
      <c r="F852">
        <v>9</v>
      </c>
      <c r="G852">
        <v>80000</v>
      </c>
      <c r="H852" t="str">
        <v xml:space="preserve">UN </v>
      </c>
      <c r="I852" t="str">
        <v>SERVICIOS</v>
      </c>
      <c r="J852" t="str">
        <v>OPEX</v>
      </c>
      <c r="K852" t="str">
        <v>VARIABLE</v>
      </c>
      <c r="L852" t="str">
        <v>INDIRECTO</v>
      </c>
      <c r="M852">
        <v>0</v>
      </c>
      <c r="N852" t="str">
        <v>CC1</v>
      </c>
      <c r="O852" t="str">
        <v>gastos_produccion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-720000</v>
      </c>
      <c r="T852">
        <v>9</v>
      </c>
      <c r="U852" t="str">
        <v>APERTURADO POR EMPRESA</v>
      </c>
      <c r="V852" t="str">
        <v>DISPOSICIÓN FINAL RESIDUOS LIQUIDOS</v>
      </c>
    </row>
    <row r="853" spans="1:22" x14ac:dyDescent="0.3">
      <c r="A853" vm="18">
        <v>46076</v>
      </c>
      <c r="B853" t="str">
        <v>Aranda, Marisa Isabel</v>
      </c>
      <c r="C853" t="str">
        <v>FA-C 00005-00000251</v>
      </c>
      <c r="D853">
        <v>-720000</v>
      </c>
      <c r="E853" t="str">
        <v>SERVICIOS
corte de pasto</v>
      </c>
      <c r="F853">
        <v>9</v>
      </c>
      <c r="G853">
        <v>80000</v>
      </c>
      <c r="H853" t="str">
        <v xml:space="preserve">UN </v>
      </c>
      <c r="I853" t="str">
        <v>SERVICIOS</v>
      </c>
      <c r="J853" t="str">
        <v>OPEX</v>
      </c>
      <c r="K853" t="str">
        <v>VARIABLE</v>
      </c>
      <c r="L853" t="str">
        <v>INDIRECTO</v>
      </c>
      <c r="M853">
        <v>0</v>
      </c>
      <c r="N853" t="str">
        <v>CC1</v>
      </c>
      <c r="O853" t="str">
        <v>gastos_produccion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-720000</v>
      </c>
      <c r="T853">
        <v>9</v>
      </c>
      <c r="U853" t="str">
        <v>APERTURADO POR EMPRESA</v>
      </c>
      <c r="V853" t="str">
        <v>DISPOSICIÓN FINAL RESIDUOS SOLIDOS</v>
      </c>
    </row>
    <row r="854" spans="1:22" x14ac:dyDescent="0.3">
      <c r="A854" vm="18">
        <v>46076</v>
      </c>
      <c r="B854" t="str">
        <v>Aranda, Marisa Isabel</v>
      </c>
      <c r="C854" t="str">
        <v>FA-C 00005-00000251</v>
      </c>
      <c r="D854">
        <v>-720000</v>
      </c>
      <c r="E854" t="str">
        <v>SERVICIOS
corte de pasto</v>
      </c>
      <c r="F854">
        <v>9</v>
      </c>
      <c r="G854">
        <v>80000</v>
      </c>
      <c r="H854" t="str">
        <v xml:space="preserve">UN </v>
      </c>
      <c r="I854" t="str">
        <v>SERVICIOS</v>
      </c>
      <c r="J854" t="str">
        <v>OPEX</v>
      </c>
      <c r="K854" t="str">
        <v>VARIABLE</v>
      </c>
      <c r="L854" t="str">
        <v>INDIRECTO</v>
      </c>
      <c r="M854">
        <v>0</v>
      </c>
      <c r="N854" t="str">
        <v>CC1</v>
      </c>
      <c r="O854" t="str">
        <v>gastos_produccion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-720000</v>
      </c>
      <c r="T854">
        <v>9</v>
      </c>
      <c r="U854" t="str">
        <v>APERTURADO POR EMPRESA</v>
      </c>
      <c r="V854" t="str">
        <v>EXPORTACION</v>
      </c>
    </row>
    <row r="855" spans="1:22" x14ac:dyDescent="0.3">
      <c r="A855" vm="18">
        <v>46076</v>
      </c>
      <c r="B855" t="str">
        <v>Aranda, Marisa Isabel</v>
      </c>
      <c r="C855" t="str">
        <v>FA-C 00005-00000251</v>
      </c>
      <c r="D855">
        <v>-720000</v>
      </c>
      <c r="E855" t="str">
        <v>SERVICIOS
corte de pasto</v>
      </c>
      <c r="F855">
        <v>9</v>
      </c>
      <c r="G855">
        <v>80000</v>
      </c>
      <c r="H855" t="str">
        <v xml:space="preserve">UN </v>
      </c>
      <c r="I855" t="str">
        <v>SERVICIOS</v>
      </c>
      <c r="J855" t="str">
        <v>OPEX</v>
      </c>
      <c r="K855" t="str">
        <v>VARIABLE</v>
      </c>
      <c r="L855" t="str">
        <v>INDIRECTO</v>
      </c>
      <c r="M855">
        <v>0</v>
      </c>
      <c r="N855" t="str">
        <v>CC1</v>
      </c>
      <c r="O855" t="str">
        <v>gastos_produccion</v>
      </c>
      <c r="P855">
        <v>10</v>
      </c>
      <c r="Q855" t="str">
        <v>BACHAS, CEREAL &amp; POLVILLO, COMPOST &amp; FERTILIZANTES, DISPOSICIÓN FINAL RESIDUOS LIQUIDOS, DISPOSICIÓN FINAL RESIDUOS SOLIDOS, EXPORTACION, NFU, PILETAS, REACTORES, TIERRAS FILTRANTES</v>
      </c>
      <c r="R855">
        <v>1</v>
      </c>
      <c r="S855">
        <v>-720000</v>
      </c>
      <c r="T855">
        <v>9</v>
      </c>
      <c r="U855" t="str">
        <v>APERTURADO POR EMPRESA</v>
      </c>
      <c r="V855" t="str">
        <v>NFU</v>
      </c>
    </row>
    <row r="856" spans="1:22" x14ac:dyDescent="0.3">
      <c r="A856" vm="18">
        <v>46076</v>
      </c>
      <c r="B856" t="str">
        <v>Aranda, Marisa Isabel</v>
      </c>
      <c r="C856" t="str">
        <v>FA-C 00005-00000251</v>
      </c>
      <c r="D856">
        <v>-720000</v>
      </c>
      <c r="E856" t="str">
        <v>SERVICIOS
corte de pasto</v>
      </c>
      <c r="F856">
        <v>9</v>
      </c>
      <c r="G856">
        <v>80000</v>
      </c>
      <c r="H856" t="str">
        <v xml:space="preserve">UN </v>
      </c>
      <c r="I856" t="str">
        <v>SERVICIOS</v>
      </c>
      <c r="J856" t="str">
        <v>OPEX</v>
      </c>
      <c r="K856" t="str">
        <v>VARIABLE</v>
      </c>
      <c r="L856" t="str">
        <v>INDIRECTO</v>
      </c>
      <c r="M856">
        <v>0</v>
      </c>
      <c r="N856" t="str">
        <v>CC1</v>
      </c>
      <c r="O856" t="str">
        <v>gastos_produccion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-720000</v>
      </c>
      <c r="T856">
        <v>9</v>
      </c>
      <c r="U856" t="str">
        <v>APERTURADO POR EMPRESA</v>
      </c>
      <c r="V856" t="str">
        <v>PILETAS</v>
      </c>
    </row>
    <row r="857" spans="1:22" x14ac:dyDescent="0.3">
      <c r="A857" vm="18">
        <v>46076</v>
      </c>
      <c r="B857" t="str">
        <v>Aranda, Marisa Isabel</v>
      </c>
      <c r="C857" t="str">
        <v>FA-C 00005-00000251</v>
      </c>
      <c r="D857">
        <v>-720000</v>
      </c>
      <c r="E857" t="str">
        <v>SERVICIOS
corte de pasto</v>
      </c>
      <c r="F857">
        <v>9</v>
      </c>
      <c r="G857">
        <v>80000</v>
      </c>
      <c r="H857" t="str">
        <v xml:space="preserve">UN </v>
      </c>
      <c r="I857" t="str">
        <v>SERVICIOS</v>
      </c>
      <c r="J857" t="str">
        <v>OPEX</v>
      </c>
      <c r="K857" t="str">
        <v>VARIABLE</v>
      </c>
      <c r="L857" t="str">
        <v>INDIRECTO</v>
      </c>
      <c r="M857">
        <v>0</v>
      </c>
      <c r="N857" t="str">
        <v>CC1</v>
      </c>
      <c r="O857" t="str">
        <v>gastos_produccion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-720000</v>
      </c>
      <c r="T857">
        <v>9</v>
      </c>
      <c r="U857" t="str">
        <v>APERTURADO POR EMPRESA</v>
      </c>
      <c r="V857" t="str">
        <v>REACTORES</v>
      </c>
    </row>
    <row r="858" spans="1:22" x14ac:dyDescent="0.3">
      <c r="A858" vm="18">
        <v>46076</v>
      </c>
      <c r="B858" t="str">
        <v>Aranda, Marisa Isabel</v>
      </c>
      <c r="C858" t="str">
        <v>FA-C 00005-00000251</v>
      </c>
      <c r="D858">
        <v>-720000</v>
      </c>
      <c r="E858" t="str">
        <v>SERVICIOS
corte de pasto</v>
      </c>
      <c r="F858">
        <v>9</v>
      </c>
      <c r="G858">
        <v>80000</v>
      </c>
      <c r="H858" t="str">
        <v xml:space="preserve">UN </v>
      </c>
      <c r="I858" t="str">
        <v>SERVICIOS</v>
      </c>
      <c r="J858" t="str">
        <v>OPEX</v>
      </c>
      <c r="K858" t="str">
        <v>VARIABLE</v>
      </c>
      <c r="L858" t="str">
        <v>INDIRECTO</v>
      </c>
      <c r="M858">
        <v>0</v>
      </c>
      <c r="N858" t="str">
        <v>CC1</v>
      </c>
      <c r="O858" t="str">
        <v>gastos_produccion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-720000</v>
      </c>
      <c r="T858">
        <v>9</v>
      </c>
      <c r="U858" t="str">
        <v>APERTURADO POR EMPRESA</v>
      </c>
      <c r="V858" t="str">
        <v>TIERRAS FILTRANTES</v>
      </c>
    </row>
    <row r="859" spans="1:22" x14ac:dyDescent="0.3">
      <c r="A859" vm="19">
        <v>46070</v>
      </c>
      <c r="B859" t="str">
        <v>Aranda, Marisa Isabel</v>
      </c>
      <c r="C859" t="str">
        <v>FA-C 00005-00000249</v>
      </c>
      <c r="D859">
        <v>-720000</v>
      </c>
      <c r="E859" t="str">
        <v>SERVICIOS
servicios de perquisición 19-2</v>
      </c>
      <c r="F859">
        <v>9</v>
      </c>
      <c r="G859">
        <v>80000</v>
      </c>
      <c r="H859" t="str">
        <v xml:space="preserve">UN </v>
      </c>
      <c r="I859" t="str">
        <v>SERVICIOS</v>
      </c>
      <c r="J859" t="str">
        <v>OPEX</v>
      </c>
      <c r="K859" t="str">
        <v>VARIABLE</v>
      </c>
      <c r="L859" t="str">
        <v>INDIRECTO</v>
      </c>
      <c r="M859">
        <v>0</v>
      </c>
      <c r="N859" t="str">
        <v>CC1</v>
      </c>
      <c r="O859" t="str">
        <v>gastos_rrhh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-720000</v>
      </c>
      <c r="T859">
        <v>9</v>
      </c>
      <c r="U859" t="str">
        <v>APERTURADO POR EMPRESA</v>
      </c>
      <c r="V859" t="str">
        <v>BACHAS</v>
      </c>
    </row>
    <row r="860" spans="1:22" x14ac:dyDescent="0.3">
      <c r="A860" vm="19">
        <v>46070</v>
      </c>
      <c r="B860" t="str">
        <v>Aranda, Marisa Isabel</v>
      </c>
      <c r="C860" t="str">
        <v>FA-C 00005-00000249</v>
      </c>
      <c r="D860">
        <v>-720000</v>
      </c>
      <c r="E860" t="str">
        <v>SERVICIOS
servicios de perquisición 19-2</v>
      </c>
      <c r="F860">
        <v>9</v>
      </c>
      <c r="G860">
        <v>80000</v>
      </c>
      <c r="H860" t="str">
        <v xml:space="preserve">UN </v>
      </c>
      <c r="I860" t="str">
        <v>SERVICIOS</v>
      </c>
      <c r="J860" t="str">
        <v>OPEX</v>
      </c>
      <c r="K860" t="str">
        <v>VARIABLE</v>
      </c>
      <c r="L860" t="str">
        <v>INDIRECTO</v>
      </c>
      <c r="M860">
        <v>0</v>
      </c>
      <c r="N860" t="str">
        <v>CC1</v>
      </c>
      <c r="O860" t="str">
        <v>gastos_rrhh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-720000</v>
      </c>
      <c r="T860">
        <v>9</v>
      </c>
      <c r="U860" t="str">
        <v>APERTURADO POR EMPRESA</v>
      </c>
      <c r="V860" t="str">
        <v>CEREAL &amp; POLVILLO</v>
      </c>
    </row>
    <row r="861" spans="1:22" x14ac:dyDescent="0.3">
      <c r="A861" vm="19">
        <v>46070</v>
      </c>
      <c r="B861" t="str">
        <v>Aranda, Marisa Isabel</v>
      </c>
      <c r="C861" t="str">
        <v>FA-C 00005-00000249</v>
      </c>
      <c r="D861">
        <v>-720000</v>
      </c>
      <c r="E861" t="str">
        <v>SERVICIOS
servicios de perquisición 19-2</v>
      </c>
      <c r="F861">
        <v>9</v>
      </c>
      <c r="G861">
        <v>80000</v>
      </c>
      <c r="H861" t="str">
        <v xml:space="preserve">UN </v>
      </c>
      <c r="I861" t="str">
        <v>SERVICIOS</v>
      </c>
      <c r="J861" t="str">
        <v>OPEX</v>
      </c>
      <c r="K861" t="str">
        <v>VARIABLE</v>
      </c>
      <c r="L861" t="str">
        <v>INDIRECTO</v>
      </c>
      <c r="M861">
        <v>0</v>
      </c>
      <c r="N861" t="str">
        <v>CC1</v>
      </c>
      <c r="O861" t="str">
        <v>gastos_rrhh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-720000</v>
      </c>
      <c r="T861">
        <v>9</v>
      </c>
      <c r="U861" t="str">
        <v>APERTURADO POR EMPRESA</v>
      </c>
      <c r="V861" t="str">
        <v>COMPOST &amp; FERTILIZANTES</v>
      </c>
    </row>
    <row r="862" spans="1:22" x14ac:dyDescent="0.3">
      <c r="A862" vm="19">
        <v>46070</v>
      </c>
      <c r="B862" t="str">
        <v>Aranda, Marisa Isabel</v>
      </c>
      <c r="C862" t="str">
        <v>FA-C 00005-00000249</v>
      </c>
      <c r="D862">
        <v>-720000</v>
      </c>
      <c r="E862" t="str">
        <v>SERVICIOS
servicios de perquisición 19-2</v>
      </c>
      <c r="F862">
        <v>9</v>
      </c>
      <c r="G862">
        <v>80000</v>
      </c>
      <c r="H862" t="str">
        <v xml:space="preserve">UN </v>
      </c>
      <c r="I862" t="str">
        <v>SERVICIOS</v>
      </c>
      <c r="J862" t="str">
        <v>OPEX</v>
      </c>
      <c r="K862" t="str">
        <v>VARIABLE</v>
      </c>
      <c r="L862" t="str">
        <v>INDIRECTO</v>
      </c>
      <c r="M862">
        <v>0</v>
      </c>
      <c r="N862" t="str">
        <v>CC1</v>
      </c>
      <c r="O862" t="str">
        <v>gastos_rrhh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-720000</v>
      </c>
      <c r="T862">
        <v>9</v>
      </c>
      <c r="U862" t="str">
        <v>APERTURADO POR EMPRESA</v>
      </c>
      <c r="V862" t="str">
        <v>DISPOSICIÓN FINAL RESIDUOS LIQUIDOS</v>
      </c>
    </row>
    <row r="863" spans="1:22" x14ac:dyDescent="0.3">
      <c r="A863" vm="19">
        <v>46070</v>
      </c>
      <c r="B863" t="str">
        <v>Aranda, Marisa Isabel</v>
      </c>
      <c r="C863" t="str">
        <v>FA-C 00005-00000249</v>
      </c>
      <c r="D863">
        <v>-720000</v>
      </c>
      <c r="E863" t="str">
        <v>SERVICIOS
servicios de perquisición 19-2</v>
      </c>
      <c r="F863">
        <v>9</v>
      </c>
      <c r="G863">
        <v>80000</v>
      </c>
      <c r="H863" t="str">
        <v xml:space="preserve">UN </v>
      </c>
      <c r="I863" t="str">
        <v>SERVICIOS</v>
      </c>
      <c r="J863" t="str">
        <v>OPEX</v>
      </c>
      <c r="K863" t="str">
        <v>VARIABLE</v>
      </c>
      <c r="L863" t="str">
        <v>INDIRECTO</v>
      </c>
      <c r="M863">
        <v>0</v>
      </c>
      <c r="N863" t="str">
        <v>CC1</v>
      </c>
      <c r="O863" t="str">
        <v>gastos_rrhh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-720000</v>
      </c>
      <c r="T863">
        <v>9</v>
      </c>
      <c r="U863" t="str">
        <v>APERTURADO POR EMPRESA</v>
      </c>
      <c r="V863" t="str">
        <v>DISPOSICIÓN FINAL RESIDUOS SOLIDOS</v>
      </c>
    </row>
    <row r="864" spans="1:22" x14ac:dyDescent="0.3">
      <c r="A864" vm="19">
        <v>46070</v>
      </c>
      <c r="B864" t="str">
        <v>Aranda, Marisa Isabel</v>
      </c>
      <c r="C864" t="str">
        <v>FA-C 00005-00000249</v>
      </c>
      <c r="D864">
        <v>-720000</v>
      </c>
      <c r="E864" t="str">
        <v>SERVICIOS
servicios de perquisición 19-2</v>
      </c>
      <c r="F864">
        <v>9</v>
      </c>
      <c r="G864">
        <v>80000</v>
      </c>
      <c r="H864" t="str">
        <v xml:space="preserve">UN </v>
      </c>
      <c r="I864" t="str">
        <v>SERVICIOS</v>
      </c>
      <c r="J864" t="str">
        <v>OPEX</v>
      </c>
      <c r="K864" t="str">
        <v>VARIABLE</v>
      </c>
      <c r="L864" t="str">
        <v>INDIRECTO</v>
      </c>
      <c r="M864">
        <v>0</v>
      </c>
      <c r="N864" t="str">
        <v>CC1</v>
      </c>
      <c r="O864" t="str">
        <v>gastos_rrhh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-720000</v>
      </c>
      <c r="T864">
        <v>9</v>
      </c>
      <c r="U864" t="str">
        <v>APERTURADO POR EMPRESA</v>
      </c>
      <c r="V864" t="str">
        <v>EXPORTACION</v>
      </c>
    </row>
    <row r="865" spans="1:22" x14ac:dyDescent="0.3">
      <c r="A865" vm="19">
        <v>46070</v>
      </c>
      <c r="B865" t="str">
        <v>Aranda, Marisa Isabel</v>
      </c>
      <c r="C865" t="str">
        <v>FA-C 00005-00000249</v>
      </c>
      <c r="D865">
        <v>-720000</v>
      </c>
      <c r="E865" t="str">
        <v>SERVICIOS
servicios de perquisición 19-2</v>
      </c>
      <c r="F865">
        <v>9</v>
      </c>
      <c r="G865">
        <v>80000</v>
      </c>
      <c r="H865" t="str">
        <v xml:space="preserve">UN </v>
      </c>
      <c r="I865" t="str">
        <v>SERVICIOS</v>
      </c>
      <c r="J865" t="str">
        <v>OPEX</v>
      </c>
      <c r="K865" t="str">
        <v>VARIABLE</v>
      </c>
      <c r="L865" t="str">
        <v>INDIRECTO</v>
      </c>
      <c r="M865">
        <v>0</v>
      </c>
      <c r="N865" t="str">
        <v>CC1</v>
      </c>
      <c r="O865" t="str">
        <v>gastos_rrhh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-720000</v>
      </c>
      <c r="T865">
        <v>9</v>
      </c>
      <c r="U865" t="str">
        <v>APERTURADO POR EMPRESA</v>
      </c>
      <c r="V865" t="str">
        <v>NFU</v>
      </c>
    </row>
    <row r="866" spans="1:22" x14ac:dyDescent="0.3">
      <c r="A866" vm="19">
        <v>46070</v>
      </c>
      <c r="B866" t="str">
        <v>Aranda, Marisa Isabel</v>
      </c>
      <c r="C866" t="str">
        <v>FA-C 00005-00000249</v>
      </c>
      <c r="D866">
        <v>-720000</v>
      </c>
      <c r="E866" t="str">
        <v>SERVICIOS
servicios de perquisición 19-2</v>
      </c>
      <c r="F866">
        <v>9</v>
      </c>
      <c r="G866">
        <v>80000</v>
      </c>
      <c r="H866" t="str">
        <v xml:space="preserve">UN </v>
      </c>
      <c r="I866" t="str">
        <v>SERVICIOS</v>
      </c>
      <c r="J866" t="str">
        <v>OPEX</v>
      </c>
      <c r="K866" t="str">
        <v>VARIABLE</v>
      </c>
      <c r="L866" t="str">
        <v>INDIRECTO</v>
      </c>
      <c r="M866">
        <v>0</v>
      </c>
      <c r="N866" t="str">
        <v>CC1</v>
      </c>
      <c r="O866" t="str">
        <v>gastos_rrhh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-720000</v>
      </c>
      <c r="T866">
        <v>9</v>
      </c>
      <c r="U866" t="str">
        <v>APERTURADO POR EMPRESA</v>
      </c>
      <c r="V866" t="str">
        <v>PILETAS</v>
      </c>
    </row>
    <row r="867" spans="1:22" x14ac:dyDescent="0.3">
      <c r="A867" vm="19">
        <v>46070</v>
      </c>
      <c r="B867" t="str">
        <v>Aranda, Marisa Isabel</v>
      </c>
      <c r="C867" t="str">
        <v>FA-C 00005-00000249</v>
      </c>
      <c r="D867">
        <v>-720000</v>
      </c>
      <c r="E867" t="str">
        <v>SERVICIOS
servicios de perquisición 19-2</v>
      </c>
      <c r="F867">
        <v>9</v>
      </c>
      <c r="G867">
        <v>80000</v>
      </c>
      <c r="H867" t="str">
        <v xml:space="preserve">UN </v>
      </c>
      <c r="I867" t="str">
        <v>SERVICIOS</v>
      </c>
      <c r="J867" t="str">
        <v>OPEX</v>
      </c>
      <c r="K867" t="str">
        <v>VARIABLE</v>
      </c>
      <c r="L867" t="str">
        <v>INDIRECTO</v>
      </c>
      <c r="M867">
        <v>0</v>
      </c>
      <c r="N867" t="str">
        <v>CC1</v>
      </c>
      <c r="O867" t="str">
        <v>gastos_rrhh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-720000</v>
      </c>
      <c r="T867">
        <v>9</v>
      </c>
      <c r="U867" t="str">
        <v>APERTURADO POR EMPRESA</v>
      </c>
      <c r="V867" t="str">
        <v>REACTORES</v>
      </c>
    </row>
    <row r="868" spans="1:22" x14ac:dyDescent="0.3">
      <c r="A868" vm="19">
        <v>46070</v>
      </c>
      <c r="B868" t="str">
        <v>Aranda, Marisa Isabel</v>
      </c>
      <c r="C868" t="str">
        <v>FA-C 00005-00000249</v>
      </c>
      <c r="D868">
        <v>-720000</v>
      </c>
      <c r="E868" t="str">
        <v>SERVICIOS
servicios de perquisición 19-2</v>
      </c>
      <c r="F868">
        <v>9</v>
      </c>
      <c r="G868">
        <v>80000</v>
      </c>
      <c r="H868" t="str">
        <v xml:space="preserve">UN </v>
      </c>
      <c r="I868" t="str">
        <v>SERVICIOS</v>
      </c>
      <c r="J868" t="str">
        <v>OPEX</v>
      </c>
      <c r="K868" t="str">
        <v>VARIABLE</v>
      </c>
      <c r="L868" t="str">
        <v>INDIRECTO</v>
      </c>
      <c r="M868">
        <v>0</v>
      </c>
      <c r="N868" t="str">
        <v>CC1</v>
      </c>
      <c r="O868" t="str">
        <v>gastos_rrhh</v>
      </c>
      <c r="P868">
        <v>10</v>
      </c>
      <c r="Q868" t="str">
        <v>BACHAS, CEREAL &amp; POLVILLO, COMPOST &amp; FERTILIZANTES, DISPOSICIÓN FINAL RESIDUOS LIQUIDOS, DISPOSICIÓN FINAL RESIDUOS SOLIDOS, EXPORTACION, NFU, PILETAS, REACTORES, TIERRAS FILTRANTES</v>
      </c>
      <c r="R868">
        <v>1</v>
      </c>
      <c r="S868">
        <v>-720000</v>
      </c>
      <c r="T868">
        <v>9</v>
      </c>
      <c r="U868" t="str">
        <v>APERTURADO POR EMPRESA</v>
      </c>
      <c r="V868" t="str">
        <v>TIERRAS FILTRANTES</v>
      </c>
    </row>
    <row r="869" spans="1:22" x14ac:dyDescent="0.3">
      <c r="A869" vm="20">
        <v>46062</v>
      </c>
      <c r="B869" t="str">
        <v>Aranda, Marisa Isabel</v>
      </c>
      <c r="C869" t="str">
        <v>FA-C 00005-00000246</v>
      </c>
      <c r="D869">
        <v>-720000</v>
      </c>
      <c r="E869" t="str">
        <v xml:space="preserve">OC 0001-00004608: SERVICIOS
servicios de parquizacion 9 de febrero </v>
      </c>
      <c r="F869">
        <v>9</v>
      </c>
      <c r="G869">
        <v>80000</v>
      </c>
      <c r="H869" t="str">
        <v xml:space="preserve">UN </v>
      </c>
      <c r="I869" t="str">
        <v>SERVICIOS</v>
      </c>
      <c r="J869" t="str">
        <v>OPEX</v>
      </c>
      <c r="K869" t="str">
        <v>VARIABLE</v>
      </c>
      <c r="L869" t="str">
        <v>INDIRECTO</v>
      </c>
      <c r="M869">
        <v>0</v>
      </c>
      <c r="N869" t="str">
        <v>CC1</v>
      </c>
      <c r="O869" t="str">
        <v>gastos_produccion</v>
      </c>
      <c r="P869">
        <v>10</v>
      </c>
      <c r="Q869" t="str">
        <v>BACHAS, CEREAL &amp; POLVILLO, COMPOST &amp; FERTILIZANTES, DISPOSICIÓN FINAL RESIDUOS LIQUIDOS, DISPOSICIÓN FINAL RESIDUOS SOLIDOS, EXPORTACION, NFU, PILETAS, REACTORES, TIERRAS FILTRANTES</v>
      </c>
      <c r="R869">
        <v>1</v>
      </c>
      <c r="S869">
        <v>-720000</v>
      </c>
      <c r="T869">
        <v>9</v>
      </c>
      <c r="U869" t="str">
        <v>APERTURADO POR EMPRESA</v>
      </c>
      <c r="V869" t="str">
        <v>BACHAS</v>
      </c>
    </row>
    <row r="870" spans="1:22" x14ac:dyDescent="0.3">
      <c r="A870" vm="20">
        <v>46062</v>
      </c>
      <c r="B870" t="str">
        <v>Aranda, Marisa Isabel</v>
      </c>
      <c r="C870" t="str">
        <v>FA-C 00005-00000246</v>
      </c>
      <c r="D870">
        <v>-720000</v>
      </c>
      <c r="E870" t="str">
        <v xml:space="preserve">OC 0001-00004608: SERVICIOS
servicios de parquizacion 9 de febrero </v>
      </c>
      <c r="F870">
        <v>9</v>
      </c>
      <c r="G870">
        <v>80000</v>
      </c>
      <c r="H870" t="str">
        <v xml:space="preserve">UN </v>
      </c>
      <c r="I870" t="str">
        <v>SERVICIOS</v>
      </c>
      <c r="J870" t="str">
        <v>OPEX</v>
      </c>
      <c r="K870" t="str">
        <v>VARIABLE</v>
      </c>
      <c r="L870" t="str">
        <v>INDIRECTO</v>
      </c>
      <c r="M870">
        <v>0</v>
      </c>
      <c r="N870" t="str">
        <v>CC1</v>
      </c>
      <c r="O870" t="str">
        <v>gastos_produccion</v>
      </c>
      <c r="P870">
        <v>10</v>
      </c>
      <c r="Q870" t="str">
        <v>BACHAS, CEREAL &amp; POLVILLO, COMPOST &amp; FERTILIZANTES, DISPOSICIÓN FINAL RESIDUOS LIQUIDOS, DISPOSICIÓN FINAL RESIDUOS SOLIDOS, EXPORTACION, NFU, PILETAS, REACTORES, TIERRAS FILTRANTES</v>
      </c>
      <c r="R870">
        <v>1</v>
      </c>
      <c r="S870">
        <v>-720000</v>
      </c>
      <c r="T870">
        <v>9</v>
      </c>
      <c r="U870" t="str">
        <v>APERTURADO POR EMPRESA</v>
      </c>
      <c r="V870" t="str">
        <v>CEREAL &amp; POLVILLO</v>
      </c>
    </row>
    <row r="871" spans="1:22" x14ac:dyDescent="0.3">
      <c r="A871" vm="20">
        <v>46062</v>
      </c>
      <c r="B871" t="str">
        <v>Aranda, Marisa Isabel</v>
      </c>
      <c r="C871" t="str">
        <v>FA-C 00005-00000246</v>
      </c>
      <c r="D871">
        <v>-720000</v>
      </c>
      <c r="E871" t="str">
        <v xml:space="preserve">OC 0001-00004608: SERVICIOS
servicios de parquizacion 9 de febrero </v>
      </c>
      <c r="F871">
        <v>9</v>
      </c>
      <c r="G871">
        <v>80000</v>
      </c>
      <c r="H871" t="str">
        <v xml:space="preserve">UN </v>
      </c>
      <c r="I871" t="str">
        <v>SERVICIOS</v>
      </c>
      <c r="J871" t="str">
        <v>OPEX</v>
      </c>
      <c r="K871" t="str">
        <v>VARIABLE</v>
      </c>
      <c r="L871" t="str">
        <v>INDIRECTO</v>
      </c>
      <c r="M871">
        <v>0</v>
      </c>
      <c r="N871" t="str">
        <v>CC1</v>
      </c>
      <c r="O871" t="str">
        <v>gastos_produccion</v>
      </c>
      <c r="P871">
        <v>10</v>
      </c>
      <c r="Q871" t="str">
        <v>BACHAS, CEREAL &amp; POLVILLO, COMPOST &amp; FERTILIZANTES, DISPOSICIÓN FINAL RESIDUOS LIQUIDOS, DISPOSICIÓN FINAL RESIDUOS SOLIDOS, EXPORTACION, NFU, PILETAS, REACTORES, TIERRAS FILTRANTES</v>
      </c>
      <c r="R871">
        <v>1</v>
      </c>
      <c r="S871">
        <v>-720000</v>
      </c>
      <c r="T871">
        <v>9</v>
      </c>
      <c r="U871" t="str">
        <v>APERTURADO POR EMPRESA</v>
      </c>
      <c r="V871" t="str">
        <v>COMPOST &amp; FERTILIZANTES</v>
      </c>
    </row>
    <row r="872" spans="1:22" x14ac:dyDescent="0.3">
      <c r="A872" vm="20">
        <v>46062</v>
      </c>
      <c r="B872" t="str">
        <v>Aranda, Marisa Isabel</v>
      </c>
      <c r="C872" t="str">
        <v>FA-C 00005-00000246</v>
      </c>
      <c r="D872">
        <v>-720000</v>
      </c>
      <c r="E872" t="str">
        <v xml:space="preserve">OC 0001-00004608: SERVICIOS
servicios de parquizacion 9 de febrero </v>
      </c>
      <c r="F872">
        <v>9</v>
      </c>
      <c r="G872">
        <v>80000</v>
      </c>
      <c r="H872" t="str">
        <v xml:space="preserve">UN </v>
      </c>
      <c r="I872" t="str">
        <v>SERVICIOS</v>
      </c>
      <c r="J872" t="str">
        <v>OPEX</v>
      </c>
      <c r="K872" t="str">
        <v>VARIABLE</v>
      </c>
      <c r="L872" t="str">
        <v>INDIRECTO</v>
      </c>
      <c r="M872">
        <v>0</v>
      </c>
      <c r="N872" t="str">
        <v>CC1</v>
      </c>
      <c r="O872" t="str">
        <v>gastos_produccion</v>
      </c>
      <c r="P872">
        <v>10</v>
      </c>
      <c r="Q872" t="str">
        <v>BACHAS, CEREAL &amp; POLVILLO, COMPOST &amp; FERTILIZANTES, DISPOSICIÓN FINAL RESIDUOS LIQUIDOS, DISPOSICIÓN FINAL RESIDUOS SOLIDOS, EXPORTACION, NFU, PILETAS, REACTORES, TIERRAS FILTRANTES</v>
      </c>
      <c r="R872">
        <v>1</v>
      </c>
      <c r="S872">
        <v>-720000</v>
      </c>
      <c r="T872">
        <v>9</v>
      </c>
      <c r="U872" t="str">
        <v>APERTURADO POR EMPRESA</v>
      </c>
      <c r="V872" t="str">
        <v>DISPOSICIÓN FINAL RESIDUOS LIQUIDOS</v>
      </c>
    </row>
    <row r="873" spans="1:22" x14ac:dyDescent="0.3">
      <c r="A873" vm="20">
        <v>46062</v>
      </c>
      <c r="B873" t="str">
        <v>Aranda, Marisa Isabel</v>
      </c>
      <c r="C873" t="str">
        <v>FA-C 00005-00000246</v>
      </c>
      <c r="D873">
        <v>-720000</v>
      </c>
      <c r="E873" t="str">
        <v xml:space="preserve">OC 0001-00004608: SERVICIOS
servicios de parquizacion 9 de febrero </v>
      </c>
      <c r="F873">
        <v>9</v>
      </c>
      <c r="G873">
        <v>80000</v>
      </c>
      <c r="H873" t="str">
        <v xml:space="preserve">UN </v>
      </c>
      <c r="I873" t="str">
        <v>SERVICIOS</v>
      </c>
      <c r="J873" t="str">
        <v>OPEX</v>
      </c>
      <c r="K873" t="str">
        <v>VARIABLE</v>
      </c>
      <c r="L873" t="str">
        <v>INDIRECTO</v>
      </c>
      <c r="M873">
        <v>0</v>
      </c>
      <c r="N873" t="str">
        <v>CC1</v>
      </c>
      <c r="O873" t="str">
        <v>gastos_produccion</v>
      </c>
      <c r="P873">
        <v>10</v>
      </c>
      <c r="Q873" t="str">
        <v>BACHAS, CEREAL &amp; POLVILLO, COMPOST &amp; FERTILIZANTES, DISPOSICIÓN FINAL RESIDUOS LIQUIDOS, DISPOSICIÓN FINAL RESIDUOS SOLIDOS, EXPORTACION, NFU, PILETAS, REACTORES, TIERRAS FILTRANTES</v>
      </c>
      <c r="R873">
        <v>1</v>
      </c>
      <c r="S873">
        <v>-720000</v>
      </c>
      <c r="T873">
        <v>9</v>
      </c>
      <c r="U873" t="str">
        <v>APERTURADO POR EMPRESA</v>
      </c>
      <c r="V873" t="str">
        <v>DISPOSICIÓN FINAL RESIDUOS SOLIDOS</v>
      </c>
    </row>
    <row r="874" spans="1:22" x14ac:dyDescent="0.3">
      <c r="A874" vm="20">
        <v>46062</v>
      </c>
      <c r="B874" t="str">
        <v>Aranda, Marisa Isabel</v>
      </c>
      <c r="C874" t="str">
        <v>FA-C 00005-00000246</v>
      </c>
      <c r="D874">
        <v>-720000</v>
      </c>
      <c r="E874" t="str">
        <v xml:space="preserve">OC 0001-00004608: SERVICIOS
servicios de parquizacion 9 de febrero </v>
      </c>
      <c r="F874">
        <v>9</v>
      </c>
      <c r="G874">
        <v>80000</v>
      </c>
      <c r="H874" t="str">
        <v xml:space="preserve">UN </v>
      </c>
      <c r="I874" t="str">
        <v>SERVICIOS</v>
      </c>
      <c r="J874" t="str">
        <v>OPEX</v>
      </c>
      <c r="K874" t="str">
        <v>VARIABLE</v>
      </c>
      <c r="L874" t="str">
        <v>INDIRECTO</v>
      </c>
      <c r="M874">
        <v>0</v>
      </c>
      <c r="N874" t="str">
        <v>CC1</v>
      </c>
      <c r="O874" t="str">
        <v>gastos_produccion</v>
      </c>
      <c r="P874">
        <v>10</v>
      </c>
      <c r="Q874" t="str">
        <v>BACHAS, CEREAL &amp; POLVILLO, COMPOST &amp; FERTILIZANTES, DISPOSICIÓN FINAL RESIDUOS LIQUIDOS, DISPOSICIÓN FINAL RESIDUOS SOLIDOS, EXPORTACION, NFU, PILETAS, REACTORES, TIERRAS FILTRANTES</v>
      </c>
      <c r="R874">
        <v>1</v>
      </c>
      <c r="S874">
        <v>-720000</v>
      </c>
      <c r="T874">
        <v>9</v>
      </c>
      <c r="U874" t="str">
        <v>APERTURADO POR EMPRESA</v>
      </c>
      <c r="V874" t="str">
        <v>EXPORTACION</v>
      </c>
    </row>
    <row r="875" spans="1:22" x14ac:dyDescent="0.3">
      <c r="A875" vm="20">
        <v>46062</v>
      </c>
      <c r="B875" t="str">
        <v>Aranda, Marisa Isabel</v>
      </c>
      <c r="C875" t="str">
        <v>FA-C 00005-00000246</v>
      </c>
      <c r="D875">
        <v>-720000</v>
      </c>
      <c r="E875" t="str">
        <v xml:space="preserve">OC 0001-00004608: SERVICIOS
servicios de parquizacion 9 de febrero </v>
      </c>
      <c r="F875">
        <v>9</v>
      </c>
      <c r="G875">
        <v>80000</v>
      </c>
      <c r="H875" t="str">
        <v xml:space="preserve">UN </v>
      </c>
      <c r="I875" t="str">
        <v>SERVICIOS</v>
      </c>
      <c r="J875" t="str">
        <v>OPEX</v>
      </c>
      <c r="K875" t="str">
        <v>VARIABLE</v>
      </c>
      <c r="L875" t="str">
        <v>INDIRECTO</v>
      </c>
      <c r="M875">
        <v>0</v>
      </c>
      <c r="N875" t="str">
        <v>CC1</v>
      </c>
      <c r="O875" t="str">
        <v>gastos_produccion</v>
      </c>
      <c r="P875">
        <v>10</v>
      </c>
      <c r="Q875" t="str">
        <v>BACHAS, CEREAL &amp; POLVILLO, COMPOST &amp; FERTILIZANTES, DISPOSICIÓN FINAL RESIDUOS LIQUIDOS, DISPOSICIÓN FINAL RESIDUOS SOLIDOS, EXPORTACION, NFU, PILETAS, REACTORES, TIERRAS FILTRANTES</v>
      </c>
      <c r="R875">
        <v>1</v>
      </c>
      <c r="S875">
        <v>-720000</v>
      </c>
      <c r="T875">
        <v>9</v>
      </c>
      <c r="U875" t="str">
        <v>APERTURADO POR EMPRESA</v>
      </c>
      <c r="V875" t="str">
        <v>NFU</v>
      </c>
    </row>
    <row r="876" spans="1:22" x14ac:dyDescent="0.3">
      <c r="A876" vm="20">
        <v>46062</v>
      </c>
      <c r="B876" t="str">
        <v>Aranda, Marisa Isabel</v>
      </c>
      <c r="C876" t="str">
        <v>FA-C 00005-00000246</v>
      </c>
      <c r="D876">
        <v>-720000</v>
      </c>
      <c r="E876" t="str">
        <v xml:space="preserve">OC 0001-00004608: SERVICIOS
servicios de parquizacion 9 de febrero </v>
      </c>
      <c r="F876">
        <v>9</v>
      </c>
      <c r="G876">
        <v>80000</v>
      </c>
      <c r="H876" t="str">
        <v xml:space="preserve">UN </v>
      </c>
      <c r="I876" t="str">
        <v>SERVICIOS</v>
      </c>
      <c r="J876" t="str">
        <v>OPEX</v>
      </c>
      <c r="K876" t="str">
        <v>VARIABLE</v>
      </c>
      <c r="L876" t="str">
        <v>INDIRECTO</v>
      </c>
      <c r="M876">
        <v>0</v>
      </c>
      <c r="N876" t="str">
        <v>CC1</v>
      </c>
      <c r="O876" t="str">
        <v>gastos_produccion</v>
      </c>
      <c r="P876">
        <v>10</v>
      </c>
      <c r="Q876" t="str">
        <v>BACHAS, CEREAL &amp; POLVILLO, COMPOST &amp; FERTILIZANTES, DISPOSICIÓN FINAL RESIDUOS LIQUIDOS, DISPOSICIÓN FINAL RESIDUOS SOLIDOS, EXPORTACION, NFU, PILETAS, REACTORES, TIERRAS FILTRANTES</v>
      </c>
      <c r="R876">
        <v>1</v>
      </c>
      <c r="S876">
        <v>-720000</v>
      </c>
      <c r="T876">
        <v>9</v>
      </c>
      <c r="U876" t="str">
        <v>APERTURADO POR EMPRESA</v>
      </c>
      <c r="V876" t="str">
        <v>PILETAS</v>
      </c>
    </row>
    <row r="877" spans="1:22" x14ac:dyDescent="0.3">
      <c r="A877" vm="20">
        <v>46062</v>
      </c>
      <c r="B877" t="str">
        <v>Aranda, Marisa Isabel</v>
      </c>
      <c r="C877" t="str">
        <v>FA-C 00005-00000246</v>
      </c>
      <c r="D877">
        <v>-720000</v>
      </c>
      <c r="E877" t="str">
        <v xml:space="preserve">OC 0001-00004608: SERVICIOS
servicios de parquizacion 9 de febrero </v>
      </c>
      <c r="F877">
        <v>9</v>
      </c>
      <c r="G877">
        <v>80000</v>
      </c>
      <c r="H877" t="str">
        <v xml:space="preserve">UN </v>
      </c>
      <c r="I877" t="str">
        <v>SERVICIOS</v>
      </c>
      <c r="J877" t="str">
        <v>OPEX</v>
      </c>
      <c r="K877" t="str">
        <v>VARIABLE</v>
      </c>
      <c r="L877" t="str">
        <v>INDIRECTO</v>
      </c>
      <c r="M877">
        <v>0</v>
      </c>
      <c r="N877" t="str">
        <v>CC1</v>
      </c>
      <c r="O877" t="str">
        <v>gastos_produccion</v>
      </c>
      <c r="P877">
        <v>10</v>
      </c>
      <c r="Q877" t="str">
        <v>BACHAS, CEREAL &amp; POLVILLO, COMPOST &amp; FERTILIZANTES, DISPOSICIÓN FINAL RESIDUOS LIQUIDOS, DISPOSICIÓN FINAL RESIDUOS SOLIDOS, EXPORTACION, NFU, PILETAS, REACTORES, TIERRAS FILTRANTES</v>
      </c>
      <c r="R877">
        <v>1</v>
      </c>
      <c r="S877">
        <v>-720000</v>
      </c>
      <c r="T877">
        <v>9</v>
      </c>
      <c r="U877" t="str">
        <v>APERTURADO POR EMPRESA</v>
      </c>
      <c r="V877" t="str">
        <v>REACTORES</v>
      </c>
    </row>
    <row r="878" spans="1:22" x14ac:dyDescent="0.3">
      <c r="A878" vm="20">
        <v>46062</v>
      </c>
      <c r="B878" t="str">
        <v>Aranda, Marisa Isabel</v>
      </c>
      <c r="C878" t="str">
        <v>FA-C 00005-00000246</v>
      </c>
      <c r="D878">
        <v>-720000</v>
      </c>
      <c r="E878" t="str">
        <v xml:space="preserve">OC 0001-00004608: SERVICIOS
servicios de parquizacion 9 de febrero </v>
      </c>
      <c r="F878">
        <v>9</v>
      </c>
      <c r="G878">
        <v>80000</v>
      </c>
      <c r="H878" t="str">
        <v xml:space="preserve">UN </v>
      </c>
      <c r="I878" t="str">
        <v>SERVICIOS</v>
      </c>
      <c r="J878" t="str">
        <v>OPEX</v>
      </c>
      <c r="K878" t="str">
        <v>VARIABLE</v>
      </c>
      <c r="L878" t="str">
        <v>INDIRECTO</v>
      </c>
      <c r="M878">
        <v>0</v>
      </c>
      <c r="N878" t="str">
        <v>CC1</v>
      </c>
      <c r="O878" t="str">
        <v>gastos_produccion</v>
      </c>
      <c r="P878">
        <v>10</v>
      </c>
      <c r="Q878" t="str">
        <v>BACHAS, CEREAL &amp; POLVILLO, COMPOST &amp; FERTILIZANTES, DISPOSICIÓN FINAL RESIDUOS LIQUIDOS, DISPOSICIÓN FINAL RESIDUOS SOLIDOS, EXPORTACION, NFU, PILETAS, REACTORES, TIERRAS FILTRANTES</v>
      </c>
      <c r="R878">
        <v>1</v>
      </c>
      <c r="S878">
        <v>-720000</v>
      </c>
      <c r="T878">
        <v>9</v>
      </c>
      <c r="U878" t="str">
        <v>APERTURADO POR EMPRESA</v>
      </c>
      <c r="V878" t="str">
        <v>TIERRAS FILTRANTES</v>
      </c>
    </row>
    <row r="879" spans="1:22" x14ac:dyDescent="0.3">
      <c r="A879" vm="5">
        <v>46055</v>
      </c>
      <c r="B879" t="str">
        <v>Aranda, Marisa Isabel</v>
      </c>
      <c r="C879" t="str">
        <v>FA-C 00005-00000244</v>
      </c>
      <c r="D879">
        <v>-720000</v>
      </c>
      <c r="E879" t="str">
        <v>OC 0001-00004474: SERVICIOS
servicios de parquizacion</v>
      </c>
      <c r="F879">
        <v>9</v>
      </c>
      <c r="G879">
        <v>80000</v>
      </c>
      <c r="H879" t="str">
        <v xml:space="preserve">UN </v>
      </c>
      <c r="I879" t="str">
        <v>SERVICIOS</v>
      </c>
      <c r="J879" t="str">
        <v>OPEX</v>
      </c>
      <c r="K879" t="str">
        <v>VARIABLE</v>
      </c>
      <c r="L879" t="str">
        <v>INDIRECTO</v>
      </c>
      <c r="M879">
        <v>0</v>
      </c>
      <c r="N879" t="str">
        <v>CC1</v>
      </c>
      <c r="O879" t="str">
        <v>gastos_rrhh</v>
      </c>
      <c r="P879">
        <v>10</v>
      </c>
      <c r="Q879" t="str">
        <v>BACHAS, CEREAL &amp; POLVILLO, COMPOST &amp; FERTILIZANTES, DISPOSICIÓN FINAL RESIDUOS LIQUIDOS, DISPOSICIÓN FINAL RESIDUOS SOLIDOS, EXPORTACION, NFU, PILETAS, REACTORES, TIERRAS FILTRANTES</v>
      </c>
      <c r="R879">
        <v>1</v>
      </c>
      <c r="S879">
        <v>-720000</v>
      </c>
      <c r="T879">
        <v>9</v>
      </c>
      <c r="U879" t="str">
        <v>APERTURADO POR EMPRESA</v>
      </c>
      <c r="V879" t="str">
        <v>BACHAS</v>
      </c>
    </row>
    <row r="880" spans="1:22" x14ac:dyDescent="0.3">
      <c r="A880" vm="5">
        <v>46055</v>
      </c>
      <c r="B880" t="str">
        <v>Aranda, Marisa Isabel</v>
      </c>
      <c r="C880" t="str">
        <v>FA-C 00005-00000244</v>
      </c>
      <c r="D880">
        <v>-720000</v>
      </c>
      <c r="E880" t="str">
        <v>OC 0001-00004474: SERVICIOS
servicios de parquizacion</v>
      </c>
      <c r="F880">
        <v>9</v>
      </c>
      <c r="G880">
        <v>80000</v>
      </c>
      <c r="H880" t="str">
        <v xml:space="preserve">UN </v>
      </c>
      <c r="I880" t="str">
        <v>SERVICIOS</v>
      </c>
      <c r="J880" t="str">
        <v>OPEX</v>
      </c>
      <c r="K880" t="str">
        <v>VARIABLE</v>
      </c>
      <c r="L880" t="str">
        <v>INDIRECTO</v>
      </c>
      <c r="M880">
        <v>0</v>
      </c>
      <c r="N880" t="str">
        <v>CC1</v>
      </c>
      <c r="O880" t="str">
        <v>gastos_rrhh</v>
      </c>
      <c r="P880">
        <v>10</v>
      </c>
      <c r="Q880" t="str">
        <v>BACHAS, CEREAL &amp; POLVILLO, COMPOST &amp; FERTILIZANTES, DISPOSICIÓN FINAL RESIDUOS LIQUIDOS, DISPOSICIÓN FINAL RESIDUOS SOLIDOS, EXPORTACION, NFU, PILETAS, REACTORES, TIERRAS FILTRANTES</v>
      </c>
      <c r="R880">
        <v>1</v>
      </c>
      <c r="S880">
        <v>-720000</v>
      </c>
      <c r="T880">
        <v>9</v>
      </c>
      <c r="U880" t="str">
        <v>APERTURADO POR EMPRESA</v>
      </c>
      <c r="V880" t="str">
        <v>CEREAL &amp; POLVILLO</v>
      </c>
    </row>
    <row r="881" spans="1:22" x14ac:dyDescent="0.3">
      <c r="A881" vm="5">
        <v>46055</v>
      </c>
      <c r="B881" t="str">
        <v>Aranda, Marisa Isabel</v>
      </c>
      <c r="C881" t="str">
        <v>FA-C 00005-00000244</v>
      </c>
      <c r="D881">
        <v>-720000</v>
      </c>
      <c r="E881" t="str">
        <v>OC 0001-00004474: SERVICIOS
servicios de parquizacion</v>
      </c>
      <c r="F881">
        <v>9</v>
      </c>
      <c r="G881">
        <v>80000</v>
      </c>
      <c r="H881" t="str">
        <v xml:space="preserve">UN </v>
      </c>
      <c r="I881" t="str">
        <v>SERVICIOS</v>
      </c>
      <c r="J881" t="str">
        <v>OPEX</v>
      </c>
      <c r="K881" t="str">
        <v>VARIABLE</v>
      </c>
      <c r="L881" t="str">
        <v>INDIRECTO</v>
      </c>
      <c r="M881">
        <v>0</v>
      </c>
      <c r="N881" t="str">
        <v>CC1</v>
      </c>
      <c r="O881" t="str">
        <v>gastos_rrhh</v>
      </c>
      <c r="P881">
        <v>10</v>
      </c>
      <c r="Q881" t="str">
        <v>BACHAS, CEREAL &amp; POLVILLO, COMPOST &amp; FERTILIZANTES, DISPOSICIÓN FINAL RESIDUOS LIQUIDOS, DISPOSICIÓN FINAL RESIDUOS SOLIDOS, EXPORTACION, NFU, PILETAS, REACTORES, TIERRAS FILTRANTES</v>
      </c>
      <c r="R881">
        <v>1</v>
      </c>
      <c r="S881">
        <v>-720000</v>
      </c>
      <c r="T881">
        <v>9</v>
      </c>
      <c r="U881" t="str">
        <v>APERTURADO POR EMPRESA</v>
      </c>
      <c r="V881" t="str">
        <v>COMPOST &amp; FERTILIZANTES</v>
      </c>
    </row>
    <row r="882" spans="1:22" x14ac:dyDescent="0.3">
      <c r="A882" vm="5">
        <v>46055</v>
      </c>
      <c r="B882" t="str">
        <v>Aranda, Marisa Isabel</v>
      </c>
      <c r="C882" t="str">
        <v>FA-C 00005-00000244</v>
      </c>
      <c r="D882">
        <v>-720000</v>
      </c>
      <c r="E882" t="str">
        <v>OC 0001-00004474: SERVICIOS
servicios de parquizacion</v>
      </c>
      <c r="F882">
        <v>9</v>
      </c>
      <c r="G882">
        <v>80000</v>
      </c>
      <c r="H882" t="str">
        <v xml:space="preserve">UN </v>
      </c>
      <c r="I882" t="str">
        <v>SERVICIOS</v>
      </c>
      <c r="J882" t="str">
        <v>OPEX</v>
      </c>
      <c r="K882" t="str">
        <v>VARIABLE</v>
      </c>
      <c r="L882" t="str">
        <v>INDIRECTO</v>
      </c>
      <c r="M882">
        <v>0</v>
      </c>
      <c r="N882" t="str">
        <v>CC1</v>
      </c>
      <c r="O882" t="str">
        <v>gastos_rrhh</v>
      </c>
      <c r="P882">
        <v>10</v>
      </c>
      <c r="Q882" t="str">
        <v>BACHAS, CEREAL &amp; POLVILLO, COMPOST &amp; FERTILIZANTES, DISPOSICIÓN FINAL RESIDUOS LIQUIDOS, DISPOSICIÓN FINAL RESIDUOS SOLIDOS, EXPORTACION, NFU, PILETAS, REACTORES, TIERRAS FILTRANTES</v>
      </c>
      <c r="R882">
        <v>1</v>
      </c>
      <c r="S882">
        <v>-720000</v>
      </c>
      <c r="T882">
        <v>9</v>
      </c>
      <c r="U882" t="str">
        <v>APERTURADO POR EMPRESA</v>
      </c>
      <c r="V882" t="str">
        <v>DISPOSICIÓN FINAL RESIDUOS LIQUIDOS</v>
      </c>
    </row>
    <row r="883" spans="1:22" x14ac:dyDescent="0.3">
      <c r="A883" vm="5">
        <v>46055</v>
      </c>
      <c r="B883" t="str">
        <v>Aranda, Marisa Isabel</v>
      </c>
      <c r="C883" t="str">
        <v>FA-C 00005-00000244</v>
      </c>
      <c r="D883">
        <v>-720000</v>
      </c>
      <c r="E883" t="str">
        <v>OC 0001-00004474: SERVICIOS
servicios de parquizacion</v>
      </c>
      <c r="F883">
        <v>9</v>
      </c>
      <c r="G883">
        <v>80000</v>
      </c>
      <c r="H883" t="str">
        <v xml:space="preserve">UN </v>
      </c>
      <c r="I883" t="str">
        <v>SERVICIOS</v>
      </c>
      <c r="J883" t="str">
        <v>OPEX</v>
      </c>
      <c r="K883" t="str">
        <v>VARIABLE</v>
      </c>
      <c r="L883" t="str">
        <v>INDIRECTO</v>
      </c>
      <c r="M883">
        <v>0</v>
      </c>
      <c r="N883" t="str">
        <v>CC1</v>
      </c>
      <c r="O883" t="str">
        <v>gastos_rrhh</v>
      </c>
      <c r="P883">
        <v>10</v>
      </c>
      <c r="Q883" t="str">
        <v>BACHAS, CEREAL &amp; POLVILLO, COMPOST &amp; FERTILIZANTES, DISPOSICIÓN FINAL RESIDUOS LIQUIDOS, DISPOSICIÓN FINAL RESIDUOS SOLIDOS, EXPORTACION, NFU, PILETAS, REACTORES, TIERRAS FILTRANTES</v>
      </c>
      <c r="R883">
        <v>1</v>
      </c>
      <c r="S883">
        <v>-720000</v>
      </c>
      <c r="T883">
        <v>9</v>
      </c>
      <c r="U883" t="str">
        <v>APERTURADO POR EMPRESA</v>
      </c>
      <c r="V883" t="str">
        <v>DISPOSICIÓN FINAL RESIDUOS SOLIDOS</v>
      </c>
    </row>
    <row r="884" spans="1:22" x14ac:dyDescent="0.3">
      <c r="A884" vm="5">
        <v>46055</v>
      </c>
      <c r="B884" t="str">
        <v>Aranda, Marisa Isabel</v>
      </c>
      <c r="C884" t="str">
        <v>FA-C 00005-00000244</v>
      </c>
      <c r="D884">
        <v>-720000</v>
      </c>
      <c r="E884" t="str">
        <v>OC 0001-00004474: SERVICIOS
servicios de parquizacion</v>
      </c>
      <c r="F884">
        <v>9</v>
      </c>
      <c r="G884">
        <v>80000</v>
      </c>
      <c r="H884" t="str">
        <v xml:space="preserve">UN </v>
      </c>
      <c r="I884" t="str">
        <v>SERVICIOS</v>
      </c>
      <c r="J884" t="str">
        <v>OPEX</v>
      </c>
      <c r="K884" t="str">
        <v>VARIABLE</v>
      </c>
      <c r="L884" t="str">
        <v>INDIRECTO</v>
      </c>
      <c r="M884">
        <v>0</v>
      </c>
      <c r="N884" t="str">
        <v>CC1</v>
      </c>
      <c r="O884" t="str">
        <v>gastos_rrhh</v>
      </c>
      <c r="P884">
        <v>10</v>
      </c>
      <c r="Q884" t="str">
        <v>BACHAS, CEREAL &amp; POLVILLO, COMPOST &amp; FERTILIZANTES, DISPOSICIÓN FINAL RESIDUOS LIQUIDOS, DISPOSICIÓN FINAL RESIDUOS SOLIDOS, EXPORTACION, NFU, PILETAS, REACTORES, TIERRAS FILTRANTES</v>
      </c>
      <c r="R884">
        <v>1</v>
      </c>
      <c r="S884">
        <v>-720000</v>
      </c>
      <c r="T884">
        <v>9</v>
      </c>
      <c r="U884" t="str">
        <v>APERTURADO POR EMPRESA</v>
      </c>
      <c r="V884" t="str">
        <v>EXPORTACION</v>
      </c>
    </row>
    <row r="885" spans="1:22" x14ac:dyDescent="0.3">
      <c r="A885" vm="5">
        <v>46055</v>
      </c>
      <c r="B885" t="str">
        <v>Aranda, Marisa Isabel</v>
      </c>
      <c r="C885" t="str">
        <v>FA-C 00005-00000244</v>
      </c>
      <c r="D885">
        <v>-720000</v>
      </c>
      <c r="E885" t="str">
        <v>OC 0001-00004474: SERVICIOS
servicios de parquizacion</v>
      </c>
      <c r="F885">
        <v>9</v>
      </c>
      <c r="G885">
        <v>80000</v>
      </c>
      <c r="H885" t="str">
        <v xml:space="preserve">UN </v>
      </c>
      <c r="I885" t="str">
        <v>SERVICIOS</v>
      </c>
      <c r="J885" t="str">
        <v>OPEX</v>
      </c>
      <c r="K885" t="str">
        <v>VARIABLE</v>
      </c>
      <c r="L885" t="str">
        <v>INDIRECTO</v>
      </c>
      <c r="M885">
        <v>0</v>
      </c>
      <c r="N885" t="str">
        <v>CC1</v>
      </c>
      <c r="O885" t="str">
        <v>gastos_rrhh</v>
      </c>
      <c r="P885">
        <v>10</v>
      </c>
      <c r="Q885" t="str">
        <v>BACHAS, CEREAL &amp; POLVILLO, COMPOST &amp; FERTILIZANTES, DISPOSICIÓN FINAL RESIDUOS LIQUIDOS, DISPOSICIÓN FINAL RESIDUOS SOLIDOS, EXPORTACION, NFU, PILETAS, REACTORES, TIERRAS FILTRANTES</v>
      </c>
      <c r="R885">
        <v>1</v>
      </c>
      <c r="S885">
        <v>-720000</v>
      </c>
      <c r="T885">
        <v>9</v>
      </c>
      <c r="U885" t="str">
        <v>APERTURADO POR EMPRESA</v>
      </c>
      <c r="V885" t="str">
        <v>NFU</v>
      </c>
    </row>
    <row r="886" spans="1:22" x14ac:dyDescent="0.3">
      <c r="A886" vm="5">
        <v>46055</v>
      </c>
      <c r="B886" t="str">
        <v>Aranda, Marisa Isabel</v>
      </c>
      <c r="C886" t="str">
        <v>FA-C 00005-00000244</v>
      </c>
      <c r="D886">
        <v>-720000</v>
      </c>
      <c r="E886" t="str">
        <v>OC 0001-00004474: SERVICIOS
servicios de parquizacion</v>
      </c>
      <c r="F886">
        <v>9</v>
      </c>
      <c r="G886">
        <v>80000</v>
      </c>
      <c r="H886" t="str">
        <v xml:space="preserve">UN </v>
      </c>
      <c r="I886" t="str">
        <v>SERVICIOS</v>
      </c>
      <c r="J886" t="str">
        <v>OPEX</v>
      </c>
      <c r="K886" t="str">
        <v>VARIABLE</v>
      </c>
      <c r="L886" t="str">
        <v>INDIRECTO</v>
      </c>
      <c r="M886">
        <v>0</v>
      </c>
      <c r="N886" t="str">
        <v>CC1</v>
      </c>
      <c r="O886" t="str">
        <v>gastos_rrhh</v>
      </c>
      <c r="P886">
        <v>10</v>
      </c>
      <c r="Q886" t="str">
        <v>BACHAS, CEREAL &amp; POLVILLO, COMPOST &amp; FERTILIZANTES, DISPOSICIÓN FINAL RESIDUOS LIQUIDOS, DISPOSICIÓN FINAL RESIDUOS SOLIDOS, EXPORTACION, NFU, PILETAS, REACTORES, TIERRAS FILTRANTES</v>
      </c>
      <c r="R886">
        <v>1</v>
      </c>
      <c r="S886">
        <v>-720000</v>
      </c>
      <c r="T886">
        <v>9</v>
      </c>
      <c r="U886" t="str">
        <v>APERTURADO POR EMPRESA</v>
      </c>
      <c r="V886" t="str">
        <v>PILETAS</v>
      </c>
    </row>
    <row r="887" spans="1:22" x14ac:dyDescent="0.3">
      <c r="A887" vm="5">
        <v>46055</v>
      </c>
      <c r="B887" t="str">
        <v>Aranda, Marisa Isabel</v>
      </c>
      <c r="C887" t="str">
        <v>FA-C 00005-00000244</v>
      </c>
      <c r="D887">
        <v>-720000</v>
      </c>
      <c r="E887" t="str">
        <v>OC 0001-00004474: SERVICIOS
servicios de parquizacion</v>
      </c>
      <c r="F887">
        <v>9</v>
      </c>
      <c r="G887">
        <v>80000</v>
      </c>
      <c r="H887" t="str">
        <v xml:space="preserve">UN </v>
      </c>
      <c r="I887" t="str">
        <v>SERVICIOS</v>
      </c>
      <c r="J887" t="str">
        <v>OPEX</v>
      </c>
      <c r="K887" t="str">
        <v>VARIABLE</v>
      </c>
      <c r="L887" t="str">
        <v>INDIRECTO</v>
      </c>
      <c r="M887">
        <v>0</v>
      </c>
      <c r="N887" t="str">
        <v>CC1</v>
      </c>
      <c r="O887" t="str">
        <v>gastos_rrhh</v>
      </c>
      <c r="P887">
        <v>10</v>
      </c>
      <c r="Q887" t="str">
        <v>BACHAS, CEREAL &amp; POLVILLO, COMPOST &amp; FERTILIZANTES, DISPOSICIÓN FINAL RESIDUOS LIQUIDOS, DISPOSICIÓN FINAL RESIDUOS SOLIDOS, EXPORTACION, NFU, PILETAS, REACTORES, TIERRAS FILTRANTES</v>
      </c>
      <c r="R887">
        <v>1</v>
      </c>
      <c r="S887">
        <v>-720000</v>
      </c>
      <c r="T887">
        <v>9</v>
      </c>
      <c r="U887" t="str">
        <v>APERTURADO POR EMPRESA</v>
      </c>
      <c r="V887" t="str">
        <v>REACTORES</v>
      </c>
    </row>
    <row r="888" spans="1:22" x14ac:dyDescent="0.3">
      <c r="A888" vm="5">
        <v>46055</v>
      </c>
      <c r="B888" t="str">
        <v>Aranda, Marisa Isabel</v>
      </c>
      <c r="C888" t="str">
        <v>FA-C 00005-00000244</v>
      </c>
      <c r="D888">
        <v>-720000</v>
      </c>
      <c r="E888" t="str">
        <v>OC 0001-00004474: SERVICIOS
servicios de parquizacion</v>
      </c>
      <c r="F888">
        <v>9</v>
      </c>
      <c r="G888">
        <v>80000</v>
      </c>
      <c r="H888" t="str">
        <v xml:space="preserve">UN </v>
      </c>
      <c r="I888" t="str">
        <v>SERVICIOS</v>
      </c>
      <c r="J888" t="str">
        <v>OPEX</v>
      </c>
      <c r="K888" t="str">
        <v>VARIABLE</v>
      </c>
      <c r="L888" t="str">
        <v>INDIRECTO</v>
      </c>
      <c r="M888">
        <v>0</v>
      </c>
      <c r="N888" t="str">
        <v>CC1</v>
      </c>
      <c r="O888" t="str">
        <v>gastos_rrhh</v>
      </c>
      <c r="P888">
        <v>10</v>
      </c>
      <c r="Q888" t="str">
        <v>BACHAS, CEREAL &amp; POLVILLO, COMPOST &amp; FERTILIZANTES, DISPOSICIÓN FINAL RESIDUOS LIQUIDOS, DISPOSICIÓN FINAL RESIDUOS SOLIDOS, EXPORTACION, NFU, PILETAS, REACTORES, TIERRAS FILTRANTES</v>
      </c>
      <c r="R888">
        <v>1</v>
      </c>
      <c r="S888">
        <v>-720000</v>
      </c>
      <c r="T888">
        <v>9</v>
      </c>
      <c r="U888" t="str">
        <v>APERTURADO POR EMPRESA</v>
      </c>
      <c r="V888" t="str">
        <v>TIERRAS FILTRANTES</v>
      </c>
    </row>
    <row r="889" spans="1:22" x14ac:dyDescent="0.3">
      <c r="A889" vm="9">
        <v>46077</v>
      </c>
      <c r="B889" t="str">
        <v>Coroso, Hugo Ezequiel</v>
      </c>
      <c r="C889" t="str">
        <v>FA-A 00002-00000225</v>
      </c>
      <c r="D889">
        <v>-701800</v>
      </c>
      <c r="E889" t="str">
        <v xml:space="preserve">SERVICIOS
logistica de caldera </v>
      </c>
      <c r="F889">
        <v>1</v>
      </c>
      <c r="G889">
        <v>580000</v>
      </c>
      <c r="H889" t="str">
        <v xml:space="preserve">UN </v>
      </c>
      <c r="I889" t="str">
        <v>SERVICIOS</v>
      </c>
      <c r="J889" t="str">
        <v>OPEX</v>
      </c>
      <c r="K889" t="str">
        <v>VARIABLE</v>
      </c>
      <c r="L889" t="str">
        <v>INDIRECTO</v>
      </c>
      <c r="M889">
        <v>0</v>
      </c>
      <c r="N889" t="str">
        <v>CC1</v>
      </c>
      <c r="O889" t="str">
        <v>gastos_impuestos</v>
      </c>
      <c r="P889">
        <v>10</v>
      </c>
      <c r="Q889" t="str">
        <v>BACHAS, CEREAL &amp; POLVILLO, COMPOST &amp; FERTILIZANTES, DISPOSICIÓN FINAL RESIDUOS LIQUIDOS, DISPOSICIÓN FINAL RESIDUOS SOLIDOS, EXPORTACION, NFU, PILETAS, REACTORES, TIERRAS FILTRANTES</v>
      </c>
      <c r="R889">
        <v>1</v>
      </c>
      <c r="S889">
        <v>-701800</v>
      </c>
      <c r="T889">
        <v>1</v>
      </c>
      <c r="U889" t="str">
        <v>APERTURADO POR EMPRESA</v>
      </c>
      <c r="V889" t="str">
        <v>BACHAS</v>
      </c>
    </row>
    <row r="890" spans="1:22" x14ac:dyDescent="0.3">
      <c r="A890" vm="9">
        <v>46077</v>
      </c>
      <c r="B890" t="str">
        <v>Coroso, Hugo Ezequiel</v>
      </c>
      <c r="C890" t="str">
        <v>FA-A 00002-00000225</v>
      </c>
      <c r="D890">
        <v>-701800</v>
      </c>
      <c r="E890" t="str">
        <v xml:space="preserve">SERVICIOS
logistica de caldera </v>
      </c>
      <c r="F890">
        <v>1</v>
      </c>
      <c r="G890">
        <v>580000</v>
      </c>
      <c r="H890" t="str">
        <v xml:space="preserve">UN </v>
      </c>
      <c r="I890" t="str">
        <v>SERVICIOS</v>
      </c>
      <c r="J890" t="str">
        <v>OPEX</v>
      </c>
      <c r="K890" t="str">
        <v>VARIABLE</v>
      </c>
      <c r="L890" t="str">
        <v>INDIRECTO</v>
      </c>
      <c r="M890">
        <v>0</v>
      </c>
      <c r="N890" t="str">
        <v>CC1</v>
      </c>
      <c r="O890" t="str">
        <v>gastos_impuestos</v>
      </c>
      <c r="P890">
        <v>10</v>
      </c>
      <c r="Q890" t="str">
        <v>BACHAS, CEREAL &amp; POLVILLO, COMPOST &amp; FERTILIZANTES, DISPOSICIÓN FINAL RESIDUOS LIQUIDOS, DISPOSICIÓN FINAL RESIDUOS SOLIDOS, EXPORTACION, NFU, PILETAS, REACTORES, TIERRAS FILTRANTES</v>
      </c>
      <c r="R890">
        <v>1</v>
      </c>
      <c r="S890">
        <v>-701800</v>
      </c>
      <c r="T890">
        <v>1</v>
      </c>
      <c r="U890" t="str">
        <v>APERTURADO POR EMPRESA</v>
      </c>
      <c r="V890" t="str">
        <v>CEREAL &amp; POLVILLO</v>
      </c>
    </row>
    <row r="891" spans="1:22" x14ac:dyDescent="0.3">
      <c r="A891" vm="9">
        <v>46077</v>
      </c>
      <c r="B891" t="str">
        <v>Coroso, Hugo Ezequiel</v>
      </c>
      <c r="C891" t="str">
        <v>FA-A 00002-00000225</v>
      </c>
      <c r="D891">
        <v>-701800</v>
      </c>
      <c r="E891" t="str">
        <v xml:space="preserve">SERVICIOS
logistica de caldera </v>
      </c>
      <c r="F891">
        <v>1</v>
      </c>
      <c r="G891">
        <v>580000</v>
      </c>
      <c r="H891" t="str">
        <v xml:space="preserve">UN </v>
      </c>
      <c r="I891" t="str">
        <v>SERVICIOS</v>
      </c>
      <c r="J891" t="str">
        <v>OPEX</v>
      </c>
      <c r="K891" t="str">
        <v>VARIABLE</v>
      </c>
      <c r="L891" t="str">
        <v>INDIRECTO</v>
      </c>
      <c r="M891">
        <v>0</v>
      </c>
      <c r="N891" t="str">
        <v>CC1</v>
      </c>
      <c r="O891" t="str">
        <v>gastos_impuestos</v>
      </c>
      <c r="P891">
        <v>10</v>
      </c>
      <c r="Q891" t="str">
        <v>BACHAS, CEREAL &amp; POLVILLO, COMPOST &amp; FERTILIZANTES, DISPOSICIÓN FINAL RESIDUOS LIQUIDOS, DISPOSICIÓN FINAL RESIDUOS SOLIDOS, EXPORTACION, NFU, PILETAS, REACTORES, TIERRAS FILTRANTES</v>
      </c>
      <c r="R891">
        <v>1</v>
      </c>
      <c r="S891">
        <v>-701800</v>
      </c>
      <c r="T891">
        <v>1</v>
      </c>
      <c r="U891" t="str">
        <v>APERTURADO POR EMPRESA</v>
      </c>
      <c r="V891" t="str">
        <v>COMPOST &amp; FERTILIZANTES</v>
      </c>
    </row>
    <row r="892" spans="1:22" x14ac:dyDescent="0.3">
      <c r="A892" vm="9">
        <v>46077</v>
      </c>
      <c r="B892" t="str">
        <v>Coroso, Hugo Ezequiel</v>
      </c>
      <c r="C892" t="str">
        <v>FA-A 00002-00000225</v>
      </c>
      <c r="D892">
        <v>-701800</v>
      </c>
      <c r="E892" t="str">
        <v xml:space="preserve">SERVICIOS
logistica de caldera </v>
      </c>
      <c r="F892">
        <v>1</v>
      </c>
      <c r="G892">
        <v>580000</v>
      </c>
      <c r="H892" t="str">
        <v xml:space="preserve">UN </v>
      </c>
      <c r="I892" t="str">
        <v>SERVICIOS</v>
      </c>
      <c r="J892" t="str">
        <v>OPEX</v>
      </c>
      <c r="K892" t="str">
        <v>VARIABLE</v>
      </c>
      <c r="L892" t="str">
        <v>INDIRECTO</v>
      </c>
      <c r="M892">
        <v>0</v>
      </c>
      <c r="N892" t="str">
        <v>CC1</v>
      </c>
      <c r="O892" t="str">
        <v>gastos_impuestos</v>
      </c>
      <c r="P892">
        <v>10</v>
      </c>
      <c r="Q892" t="str">
        <v>BACHAS, CEREAL &amp; POLVILLO, COMPOST &amp; FERTILIZANTES, DISPOSICIÓN FINAL RESIDUOS LIQUIDOS, DISPOSICIÓN FINAL RESIDUOS SOLIDOS, EXPORTACION, NFU, PILETAS, REACTORES, TIERRAS FILTRANTES</v>
      </c>
      <c r="R892">
        <v>1</v>
      </c>
      <c r="S892">
        <v>-701800</v>
      </c>
      <c r="T892">
        <v>1</v>
      </c>
      <c r="U892" t="str">
        <v>APERTURADO POR EMPRESA</v>
      </c>
      <c r="V892" t="str">
        <v>DISPOSICIÓN FINAL RESIDUOS LIQUIDOS</v>
      </c>
    </row>
    <row r="893" spans="1:22" x14ac:dyDescent="0.3">
      <c r="A893" vm="9">
        <v>46077</v>
      </c>
      <c r="B893" t="str">
        <v>Coroso, Hugo Ezequiel</v>
      </c>
      <c r="C893" t="str">
        <v>FA-A 00002-00000225</v>
      </c>
      <c r="D893">
        <v>-701800</v>
      </c>
      <c r="E893" t="str">
        <v xml:space="preserve">SERVICIOS
logistica de caldera </v>
      </c>
      <c r="F893">
        <v>1</v>
      </c>
      <c r="G893">
        <v>580000</v>
      </c>
      <c r="H893" t="str">
        <v xml:space="preserve">UN </v>
      </c>
      <c r="I893" t="str">
        <v>SERVICIOS</v>
      </c>
      <c r="J893" t="str">
        <v>OPEX</v>
      </c>
      <c r="K893" t="str">
        <v>VARIABLE</v>
      </c>
      <c r="L893" t="str">
        <v>INDIRECTO</v>
      </c>
      <c r="M893">
        <v>0</v>
      </c>
      <c r="N893" t="str">
        <v>CC1</v>
      </c>
      <c r="O893" t="str">
        <v>gastos_impuestos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-701800</v>
      </c>
      <c r="T893">
        <v>1</v>
      </c>
      <c r="U893" t="str">
        <v>APERTURADO POR EMPRESA</v>
      </c>
      <c r="V893" t="str">
        <v>DISPOSICIÓN FINAL RESIDUOS SOLIDOS</v>
      </c>
    </row>
    <row r="894" spans="1:22" x14ac:dyDescent="0.3">
      <c r="A894" vm="9">
        <v>46077</v>
      </c>
      <c r="B894" t="str">
        <v>Coroso, Hugo Ezequiel</v>
      </c>
      <c r="C894" t="str">
        <v>FA-A 00002-00000225</v>
      </c>
      <c r="D894">
        <v>-701800</v>
      </c>
      <c r="E894" t="str">
        <v xml:space="preserve">SERVICIOS
logistica de caldera </v>
      </c>
      <c r="F894">
        <v>1</v>
      </c>
      <c r="G894">
        <v>580000</v>
      </c>
      <c r="H894" t="str">
        <v xml:space="preserve">UN </v>
      </c>
      <c r="I894" t="str">
        <v>SERVICIOS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CC1</v>
      </c>
      <c r="O894" t="str">
        <v>gastos_impuestos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-701800</v>
      </c>
      <c r="T894">
        <v>1</v>
      </c>
      <c r="U894" t="str">
        <v>APERTURADO POR EMPRESA</v>
      </c>
      <c r="V894" t="str">
        <v>EXPORTACION</v>
      </c>
    </row>
    <row r="895" spans="1:22" x14ac:dyDescent="0.3">
      <c r="A895" vm="9">
        <v>46077</v>
      </c>
      <c r="B895" t="str">
        <v>Coroso, Hugo Ezequiel</v>
      </c>
      <c r="C895" t="str">
        <v>FA-A 00002-00000225</v>
      </c>
      <c r="D895">
        <v>-701800</v>
      </c>
      <c r="E895" t="str">
        <v xml:space="preserve">SERVICIOS
logistica de caldera </v>
      </c>
      <c r="F895">
        <v>1</v>
      </c>
      <c r="G895">
        <v>580000</v>
      </c>
      <c r="H895" t="str">
        <v xml:space="preserve">UN </v>
      </c>
      <c r="I895" t="str">
        <v>SERVICIOS</v>
      </c>
      <c r="J895" t="str">
        <v>OPEX</v>
      </c>
      <c r="K895" t="str">
        <v>VARIABLE</v>
      </c>
      <c r="L895" t="str">
        <v>INDIRECTO</v>
      </c>
      <c r="M895">
        <v>0</v>
      </c>
      <c r="N895" t="str">
        <v>CC1</v>
      </c>
      <c r="O895" t="str">
        <v>gastos_impuestos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-701800</v>
      </c>
      <c r="T895">
        <v>1</v>
      </c>
      <c r="U895" t="str">
        <v>APERTURADO POR EMPRESA</v>
      </c>
      <c r="V895" t="str">
        <v>NFU</v>
      </c>
    </row>
    <row r="896" spans="1:22" x14ac:dyDescent="0.3">
      <c r="A896" vm="9">
        <v>46077</v>
      </c>
      <c r="B896" t="str">
        <v>Coroso, Hugo Ezequiel</v>
      </c>
      <c r="C896" t="str">
        <v>FA-A 00002-00000225</v>
      </c>
      <c r="D896">
        <v>-701800</v>
      </c>
      <c r="E896" t="str">
        <v xml:space="preserve">SERVICIOS
logistica de caldera </v>
      </c>
      <c r="F896">
        <v>1</v>
      </c>
      <c r="G896">
        <v>580000</v>
      </c>
      <c r="H896" t="str">
        <v xml:space="preserve">UN </v>
      </c>
      <c r="I896" t="str">
        <v>SERVICIOS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CC1</v>
      </c>
      <c r="O896" t="str">
        <v>gastos_impuestos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-701800</v>
      </c>
      <c r="T896">
        <v>1</v>
      </c>
      <c r="U896" t="str">
        <v>APERTURADO POR EMPRESA</v>
      </c>
      <c r="V896" t="str">
        <v>PILETAS</v>
      </c>
    </row>
    <row r="897" spans="1:22" x14ac:dyDescent="0.3">
      <c r="A897" vm="9">
        <v>46077</v>
      </c>
      <c r="B897" t="str">
        <v>Coroso, Hugo Ezequiel</v>
      </c>
      <c r="C897" t="str">
        <v>FA-A 00002-00000225</v>
      </c>
      <c r="D897">
        <v>-701800</v>
      </c>
      <c r="E897" t="str">
        <v xml:space="preserve">SERVICIOS
logistica de caldera </v>
      </c>
      <c r="F897">
        <v>1</v>
      </c>
      <c r="G897">
        <v>580000</v>
      </c>
      <c r="H897" t="str">
        <v xml:space="preserve">UN </v>
      </c>
      <c r="I897" t="str">
        <v>SERVICIOS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>CC1</v>
      </c>
      <c r="O897" t="str">
        <v>gastos_impuestos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-701800</v>
      </c>
      <c r="T897">
        <v>1</v>
      </c>
      <c r="U897" t="str">
        <v>APERTURADO POR EMPRESA</v>
      </c>
      <c r="V897" t="str">
        <v>REACTORES</v>
      </c>
    </row>
    <row r="898" spans="1:22" x14ac:dyDescent="0.3">
      <c r="A898" vm="9">
        <v>46077</v>
      </c>
      <c r="B898" t="str">
        <v>Coroso, Hugo Ezequiel</v>
      </c>
      <c r="C898" t="str">
        <v>FA-A 00002-00000225</v>
      </c>
      <c r="D898">
        <v>-701800</v>
      </c>
      <c r="E898" t="str">
        <v xml:space="preserve">SERVICIOS
logistica de caldera </v>
      </c>
      <c r="F898">
        <v>1</v>
      </c>
      <c r="G898">
        <v>580000</v>
      </c>
      <c r="H898" t="str">
        <v xml:space="preserve">UN </v>
      </c>
      <c r="I898" t="str">
        <v>SERVICIOS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str">
        <v>gastos_impuestos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-701800</v>
      </c>
      <c r="T898">
        <v>1</v>
      </c>
      <c r="U898" t="str">
        <v>APERTURADO POR EMPRESA</v>
      </c>
      <c r="V898" t="str">
        <v>TIERRAS FILTRANTES</v>
      </c>
    </row>
    <row r="899" spans="1:22" x14ac:dyDescent="0.3">
      <c r="A899" vm="1">
        <v>46081</v>
      </c>
      <c r="B899" t="str">
        <v>IMPUESTOS</v>
      </c>
      <c r="C899" t="str">
        <v>imp4</v>
      </c>
      <c r="D899">
        <v>-674169.95</v>
      </c>
      <c r="E899" t="str">
        <v>IMPUESTOS</v>
      </c>
      <c r="F899">
        <v>1</v>
      </c>
      <c r="G899">
        <v>674169.95</v>
      </c>
      <c r="H899" t="str">
        <v xml:space="preserve">UN </v>
      </c>
      <c r="I899" t="str">
        <v>IMPUESTOS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CC3</v>
      </c>
      <c r="O899" t="str">
        <v>gastos_produccion</v>
      </c>
      <c r="P899">
        <v>1</v>
      </c>
      <c r="Q899" t="str">
        <v>DISPOSICIÓN FINAL RESIDUOS LIQUIDOS</v>
      </c>
      <c r="R899">
        <v>1</v>
      </c>
      <c r="S899">
        <v>-674169.95</v>
      </c>
      <c r="T899">
        <v>1</v>
      </c>
      <c r="U899" t="str">
        <v>APERTURADO POR EMPRESA</v>
      </c>
      <c r="V899" t="str">
        <v>DISPOSICIÓN FINAL RESIDUOS LIQUIDOS</v>
      </c>
    </row>
    <row r="900" spans="1:22" x14ac:dyDescent="0.3">
      <c r="A900" vm="6">
        <v>46063</v>
      </c>
      <c r="B900" t="str">
        <v>Mastrangelo Productos Electricos Sa</v>
      </c>
      <c r="C900" t="str">
        <v>FA-A 00016-00063314</v>
      </c>
      <c r="D900">
        <v>-671499.2</v>
      </c>
      <c r="E900" t="str">
        <v>OC 0001-00004621: INVERSION
materiales para tablero de bomba a pedido de fernando</v>
      </c>
      <c r="F900">
        <v>1</v>
      </c>
      <c r="G900">
        <v>533553.22</v>
      </c>
      <c r="H900" t="str">
        <v xml:space="preserve">UN </v>
      </c>
      <c r="I900" t="str">
        <v>INVERSION</v>
      </c>
      <c r="J900" t="str">
        <v>CAPEX</v>
      </c>
      <c r="K900" t="str">
        <v>VARIABLE</v>
      </c>
      <c r="L900" t="str">
        <v>DIRECTO</v>
      </c>
      <c r="M900">
        <v>0</v>
      </c>
      <c r="N900" t="str">
        <v>CC4</v>
      </c>
      <c r="O900" t="str">
        <v>gastos_produccion</v>
      </c>
      <c r="P900">
        <v>1</v>
      </c>
      <c r="Q900" t="str">
        <v>PILETAS</v>
      </c>
      <c r="R900">
        <v>1</v>
      </c>
      <c r="S900">
        <v>-671499.2</v>
      </c>
      <c r="T900">
        <v>1</v>
      </c>
      <c r="U900" t="str">
        <v>APERTURADO POR EMPRESA</v>
      </c>
      <c r="V900" t="str">
        <v>PILETAS</v>
      </c>
    </row>
    <row r="901" spans="1:22" x14ac:dyDescent="0.3">
      <c r="A901" vm="7">
        <v>46059</v>
      </c>
      <c r="B901" t="str">
        <v>Berardi, Alberto Jose -</v>
      </c>
      <c r="C901" t="str">
        <v>FA-C 00005-00000214</v>
      </c>
      <c r="D901">
        <v>-670000</v>
      </c>
      <c r="E901" t="str">
        <v>OC 0001-00004553: SERVICIOS
Abono mensual</v>
      </c>
      <c r="F901">
        <v>1</v>
      </c>
      <c r="G901">
        <v>670000</v>
      </c>
      <c r="H901" t="str">
        <v xml:space="preserve">UN </v>
      </c>
      <c r="I901" t="str">
        <v>SERVICIOS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str">
        <v>gastos_produccion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-670000</v>
      </c>
      <c r="T901">
        <v>1</v>
      </c>
      <c r="U901" t="str">
        <v>APERTURADO POR EMPRESA</v>
      </c>
      <c r="V901" t="str">
        <v>BACHAS</v>
      </c>
    </row>
    <row r="902" spans="1:22" x14ac:dyDescent="0.3">
      <c r="A902" vm="7">
        <v>46059</v>
      </c>
      <c r="B902" t="str">
        <v>Berardi, Alberto Jose -</v>
      </c>
      <c r="C902" t="str">
        <v>FA-C 00005-00000214</v>
      </c>
      <c r="D902">
        <v>-670000</v>
      </c>
      <c r="E902" t="str">
        <v>OC 0001-00004553: SERVICIOS
Abono mensual</v>
      </c>
      <c r="F902">
        <v>1</v>
      </c>
      <c r="G902">
        <v>670000</v>
      </c>
      <c r="H902" t="str">
        <v xml:space="preserve">UN </v>
      </c>
      <c r="I902" t="str">
        <v>SERVICIOS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str">
        <v>gastos_produccion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-670000</v>
      </c>
      <c r="T902">
        <v>1</v>
      </c>
      <c r="U902" t="str">
        <v>APERTURADO POR EMPRESA</v>
      </c>
      <c r="V902" t="str">
        <v>CEREAL &amp; POLVILLO</v>
      </c>
    </row>
    <row r="903" spans="1:22" x14ac:dyDescent="0.3">
      <c r="A903" vm="7">
        <v>46059</v>
      </c>
      <c r="B903" t="str">
        <v>Berardi, Alberto Jose -</v>
      </c>
      <c r="C903" t="str">
        <v>FA-C 00005-00000214</v>
      </c>
      <c r="D903">
        <v>-670000</v>
      </c>
      <c r="E903" t="str">
        <v>OC 0001-00004553: SERVICIOS
Abono mensual</v>
      </c>
      <c r="F903">
        <v>1</v>
      </c>
      <c r="G903">
        <v>670000</v>
      </c>
      <c r="H903" t="str">
        <v xml:space="preserve">UN </v>
      </c>
      <c r="I903" t="str">
        <v>SERVICIOS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str">
        <v>gastos_produccion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-670000</v>
      </c>
      <c r="T903">
        <v>1</v>
      </c>
      <c r="U903" t="str">
        <v>APERTURADO POR EMPRESA</v>
      </c>
      <c r="V903" t="str">
        <v>COMPOST &amp; FERTILIZANTES</v>
      </c>
    </row>
    <row r="904" spans="1:22" x14ac:dyDescent="0.3">
      <c r="A904" vm="7">
        <v>46059</v>
      </c>
      <c r="B904" t="str">
        <v>Berardi, Alberto Jose -</v>
      </c>
      <c r="C904" t="str">
        <v>FA-C 00005-00000214</v>
      </c>
      <c r="D904">
        <v>-670000</v>
      </c>
      <c r="E904" t="str">
        <v>OC 0001-00004553: SERVICIOS
Abono mensual</v>
      </c>
      <c r="F904">
        <v>1</v>
      </c>
      <c r="G904">
        <v>670000</v>
      </c>
      <c r="H904" t="str">
        <v xml:space="preserve">UN </v>
      </c>
      <c r="I904" t="str">
        <v>SERVICIOS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str">
        <v>gastos_produccion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-670000</v>
      </c>
      <c r="T904">
        <v>1</v>
      </c>
      <c r="U904" t="str">
        <v>APERTURADO POR EMPRESA</v>
      </c>
      <c r="V904" t="str">
        <v>DISPOSICIÓN FINAL RESIDUOS LIQUIDOS</v>
      </c>
    </row>
    <row r="905" spans="1:22" x14ac:dyDescent="0.3">
      <c r="A905" vm="7">
        <v>46059</v>
      </c>
      <c r="B905" t="str">
        <v>Berardi, Alberto Jose -</v>
      </c>
      <c r="C905" t="str">
        <v>FA-C 00005-00000214</v>
      </c>
      <c r="D905">
        <v>-670000</v>
      </c>
      <c r="E905" t="str">
        <v>OC 0001-00004553: SERVICIOS
Abono mensual</v>
      </c>
      <c r="F905">
        <v>1</v>
      </c>
      <c r="G905">
        <v>670000</v>
      </c>
      <c r="H905" t="str">
        <v xml:space="preserve">UN </v>
      </c>
      <c r="I905" t="str">
        <v>SERVICIOS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str">
        <v>gastos_produccion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-670000</v>
      </c>
      <c r="T905">
        <v>1</v>
      </c>
      <c r="U905" t="str">
        <v>APERTURADO POR EMPRESA</v>
      </c>
      <c r="V905" t="str">
        <v>DISPOSICIÓN FINAL RESIDUOS SOLIDOS</v>
      </c>
    </row>
    <row r="906" spans="1:22" x14ac:dyDescent="0.3">
      <c r="A906" vm="7">
        <v>46059</v>
      </c>
      <c r="B906" t="str">
        <v>Berardi, Alberto Jose -</v>
      </c>
      <c r="C906" t="str">
        <v>FA-C 00005-00000214</v>
      </c>
      <c r="D906">
        <v>-670000</v>
      </c>
      <c r="E906" t="str">
        <v>OC 0001-00004553: SERVICIOS
Abono mensual</v>
      </c>
      <c r="F906">
        <v>1</v>
      </c>
      <c r="G906">
        <v>670000</v>
      </c>
      <c r="H906" t="str">
        <v xml:space="preserve">UN </v>
      </c>
      <c r="I906" t="str">
        <v>SERVICIOS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str">
        <v>gastos_produccion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-670000</v>
      </c>
      <c r="T906">
        <v>1</v>
      </c>
      <c r="U906" t="str">
        <v>APERTURADO POR EMPRESA</v>
      </c>
      <c r="V906" t="str">
        <v>EXPORTACION</v>
      </c>
    </row>
    <row r="907" spans="1:22" x14ac:dyDescent="0.3">
      <c r="A907" vm="7">
        <v>46059</v>
      </c>
      <c r="B907" t="str">
        <v>Berardi, Alberto Jose -</v>
      </c>
      <c r="C907" t="str">
        <v>FA-C 00005-00000214</v>
      </c>
      <c r="D907">
        <v>-670000</v>
      </c>
      <c r="E907" t="str">
        <v>OC 0001-00004553: SERVICIOS
Abono mensual</v>
      </c>
      <c r="F907">
        <v>1</v>
      </c>
      <c r="G907">
        <v>670000</v>
      </c>
      <c r="H907" t="str">
        <v xml:space="preserve">UN </v>
      </c>
      <c r="I907" t="str">
        <v>SERVICIOS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str">
        <v>gastos_produccion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-670000</v>
      </c>
      <c r="T907">
        <v>1</v>
      </c>
      <c r="U907" t="str">
        <v>APERTURADO POR EMPRESA</v>
      </c>
      <c r="V907" t="str">
        <v>NFU</v>
      </c>
    </row>
    <row r="908" spans="1:22" x14ac:dyDescent="0.3">
      <c r="A908" vm="7">
        <v>46059</v>
      </c>
      <c r="B908" t="str">
        <v>Berardi, Alberto Jose -</v>
      </c>
      <c r="C908" t="str">
        <v>FA-C 00005-00000214</v>
      </c>
      <c r="D908">
        <v>-670000</v>
      </c>
      <c r="E908" t="str">
        <v>OC 0001-00004553: SERVICIOS
Abono mensual</v>
      </c>
      <c r="F908">
        <v>1</v>
      </c>
      <c r="G908">
        <v>670000</v>
      </c>
      <c r="H908" t="str">
        <v xml:space="preserve">UN </v>
      </c>
      <c r="I908" t="str">
        <v>SERVICIOS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CC1</v>
      </c>
      <c r="O908" t="str">
        <v>gastos_produccion</v>
      </c>
      <c r="P908">
        <v>10</v>
      </c>
      <c r="Q908" t="str">
        <v>BACHAS, CEREAL &amp; POLVILLO, COMPOST &amp; FERTILIZANTES, DISPOSICIÓN FINAL RESIDUOS LIQUIDOS, DISPOSICIÓN FINAL RESIDUOS SOLIDOS, EXPORTACION, NFU, PILETAS, REACTORES, TIERRAS FILTRANTES</v>
      </c>
      <c r="R908">
        <v>1</v>
      </c>
      <c r="S908">
        <v>-670000</v>
      </c>
      <c r="T908">
        <v>1</v>
      </c>
      <c r="U908" t="str">
        <v>APERTURADO POR EMPRESA</v>
      </c>
      <c r="V908" t="str">
        <v>PILETAS</v>
      </c>
    </row>
    <row r="909" spans="1:22" x14ac:dyDescent="0.3">
      <c r="A909" vm="7">
        <v>46059</v>
      </c>
      <c r="B909" t="str">
        <v>Berardi, Alberto Jose -</v>
      </c>
      <c r="C909" t="str">
        <v>FA-C 00005-00000214</v>
      </c>
      <c r="D909">
        <v>-670000</v>
      </c>
      <c r="E909" t="str">
        <v>OC 0001-00004553: SERVICIOS
Abono mensual</v>
      </c>
      <c r="F909">
        <v>1</v>
      </c>
      <c r="G909">
        <v>670000</v>
      </c>
      <c r="H909" t="str">
        <v xml:space="preserve">UN </v>
      </c>
      <c r="I909" t="str">
        <v>SERVICIOS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CC1</v>
      </c>
      <c r="O909" t="str">
        <v>gastos_produccion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-670000</v>
      </c>
      <c r="T909">
        <v>1</v>
      </c>
      <c r="U909" t="str">
        <v>APERTURADO POR EMPRESA</v>
      </c>
      <c r="V909" t="str">
        <v>REACTORES</v>
      </c>
    </row>
    <row r="910" spans="1:22" x14ac:dyDescent="0.3">
      <c r="A910" vm="7">
        <v>46059</v>
      </c>
      <c r="B910" t="str">
        <v>Berardi, Alberto Jose -</v>
      </c>
      <c r="C910" t="str">
        <v>FA-C 00005-00000214</v>
      </c>
      <c r="D910">
        <v>-670000</v>
      </c>
      <c r="E910" t="str">
        <v>OC 0001-00004553: SERVICIOS
Abono mensual</v>
      </c>
      <c r="F910">
        <v>1</v>
      </c>
      <c r="G910">
        <v>670000</v>
      </c>
      <c r="H910" t="str">
        <v xml:space="preserve">UN </v>
      </c>
      <c r="I910" t="str">
        <v>SERVICIOS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CC1</v>
      </c>
      <c r="O910" t="str">
        <v>gastos_produccion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-670000</v>
      </c>
      <c r="T910">
        <v>1</v>
      </c>
      <c r="U910" t="str">
        <v>APERTURADO POR EMPRESA</v>
      </c>
      <c r="V910" t="str">
        <v>TIERRAS FILTRANTES</v>
      </c>
    </row>
    <row r="911" spans="1:22" x14ac:dyDescent="0.3">
      <c r="A911" vm="9">
        <v>46077</v>
      </c>
      <c r="B911" t="str">
        <v>Strupeni, Federico Lisandro</v>
      </c>
      <c r="C911" t="str">
        <v>FA-A 00008-00000062</v>
      </c>
      <c r="D911">
        <v>-655093.17000000004</v>
      </c>
      <c r="E911" t="str">
        <v xml:space="preserve">INVERSION
instalación cañerias y cajas de paso
</v>
      </c>
      <c r="F911">
        <v>1</v>
      </c>
      <c r="G911">
        <v>495000</v>
      </c>
      <c r="H911" t="str">
        <v xml:space="preserve">UN </v>
      </c>
      <c r="I911" t="str">
        <v>INVERSION</v>
      </c>
      <c r="J911" t="str">
        <v>CAPEX</v>
      </c>
      <c r="K911" t="str">
        <v>VARIABLE</v>
      </c>
      <c r="L911" t="str">
        <v>INDIRECTO</v>
      </c>
      <c r="M911">
        <v>0</v>
      </c>
      <c r="N911" t="str">
        <v>CC1</v>
      </c>
      <c r="O911" t="str">
        <v>gastos_produccion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-655093.17000000004</v>
      </c>
      <c r="T911">
        <v>1</v>
      </c>
      <c r="U911" t="str">
        <v>APERTURADO POR EMPRESA</v>
      </c>
      <c r="V911" t="str">
        <v>BACHAS</v>
      </c>
    </row>
    <row r="912" spans="1:22" x14ac:dyDescent="0.3">
      <c r="A912" vm="9">
        <v>46077</v>
      </c>
      <c r="B912" t="str">
        <v>Strupeni, Federico Lisandro</v>
      </c>
      <c r="C912" t="str">
        <v>FA-A 00008-00000062</v>
      </c>
      <c r="D912">
        <v>-655093.17000000004</v>
      </c>
      <c r="E912" t="str">
        <v xml:space="preserve">INVERSION
instalación cañerias y cajas de paso
</v>
      </c>
      <c r="F912">
        <v>1</v>
      </c>
      <c r="G912">
        <v>495000</v>
      </c>
      <c r="H912" t="str">
        <v xml:space="preserve">UN </v>
      </c>
      <c r="I912" t="str">
        <v>INVERSION</v>
      </c>
      <c r="J912" t="str">
        <v>CAPEX</v>
      </c>
      <c r="K912" t="str">
        <v>VARIABLE</v>
      </c>
      <c r="L912" t="str">
        <v>INDIRECTO</v>
      </c>
      <c r="M912">
        <v>0</v>
      </c>
      <c r="N912" t="str">
        <v>CC1</v>
      </c>
      <c r="O912" t="str">
        <v>gastos_produccion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-655093.17000000004</v>
      </c>
      <c r="T912">
        <v>1</v>
      </c>
      <c r="U912" t="str">
        <v>APERTURADO POR EMPRESA</v>
      </c>
      <c r="V912" t="str">
        <v>CEREAL &amp; POLVILLO</v>
      </c>
    </row>
    <row r="913" spans="1:22" x14ac:dyDescent="0.3">
      <c r="A913" vm="9">
        <v>46077</v>
      </c>
      <c r="B913" t="str">
        <v>Strupeni, Federico Lisandro</v>
      </c>
      <c r="C913" t="str">
        <v>FA-A 00008-00000062</v>
      </c>
      <c r="D913">
        <v>-655093.17000000004</v>
      </c>
      <c r="E913" t="str">
        <v xml:space="preserve">INVERSION
instalación cañerias y cajas de paso
</v>
      </c>
      <c r="F913">
        <v>1</v>
      </c>
      <c r="G913">
        <v>495000</v>
      </c>
      <c r="H913" t="str">
        <v xml:space="preserve">UN </v>
      </c>
      <c r="I913" t="str">
        <v>INVERSION</v>
      </c>
      <c r="J913" t="str">
        <v>CAPEX</v>
      </c>
      <c r="K913" t="str">
        <v>VARIABLE</v>
      </c>
      <c r="L913" t="str">
        <v>INDIRECTO</v>
      </c>
      <c r="M913">
        <v>0</v>
      </c>
      <c r="N913" t="str">
        <v>CC1</v>
      </c>
      <c r="O913" t="str">
        <v>gastos_produccion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-655093.17000000004</v>
      </c>
      <c r="T913">
        <v>1</v>
      </c>
      <c r="U913" t="str">
        <v>APERTURADO POR EMPRESA</v>
      </c>
      <c r="V913" t="str">
        <v>COMPOST &amp; FERTILIZANTES</v>
      </c>
    </row>
    <row r="914" spans="1:22" x14ac:dyDescent="0.3">
      <c r="A914" vm="9">
        <v>46077</v>
      </c>
      <c r="B914" t="str">
        <v>Strupeni, Federico Lisandro</v>
      </c>
      <c r="C914" t="str">
        <v>FA-A 00008-00000062</v>
      </c>
      <c r="D914">
        <v>-655093.17000000004</v>
      </c>
      <c r="E914" t="str">
        <v xml:space="preserve">INVERSION
instalación cañerias y cajas de paso
</v>
      </c>
      <c r="F914">
        <v>1</v>
      </c>
      <c r="G914">
        <v>495000</v>
      </c>
      <c r="H914" t="str">
        <v xml:space="preserve">UN </v>
      </c>
      <c r="I914" t="str">
        <v>INVERSION</v>
      </c>
      <c r="J914" t="str">
        <v>CAPEX</v>
      </c>
      <c r="K914" t="str">
        <v>VARIABLE</v>
      </c>
      <c r="L914" t="str">
        <v>INDIRECTO</v>
      </c>
      <c r="M914">
        <v>0</v>
      </c>
      <c r="N914" t="str">
        <v>CC1</v>
      </c>
      <c r="O914" t="str">
        <v>gastos_produccion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-655093.17000000004</v>
      </c>
      <c r="T914">
        <v>1</v>
      </c>
      <c r="U914" t="str">
        <v>APERTURADO POR EMPRESA</v>
      </c>
      <c r="V914" t="str">
        <v>DISPOSICIÓN FINAL RESIDUOS LIQUIDOS</v>
      </c>
    </row>
    <row r="915" spans="1:22" x14ac:dyDescent="0.3">
      <c r="A915" vm="9">
        <v>46077</v>
      </c>
      <c r="B915" t="str">
        <v>Strupeni, Federico Lisandro</v>
      </c>
      <c r="C915" t="str">
        <v>FA-A 00008-00000062</v>
      </c>
      <c r="D915">
        <v>-655093.17000000004</v>
      </c>
      <c r="E915" t="str">
        <v xml:space="preserve">INVERSION
instalación cañerias y cajas de paso
</v>
      </c>
      <c r="F915">
        <v>1</v>
      </c>
      <c r="G915">
        <v>495000</v>
      </c>
      <c r="H915" t="str">
        <v xml:space="preserve">UN </v>
      </c>
      <c r="I915" t="str">
        <v>INVERSION</v>
      </c>
      <c r="J915" t="str">
        <v>CAPEX</v>
      </c>
      <c r="K915" t="str">
        <v>VARIABLE</v>
      </c>
      <c r="L915" t="str">
        <v>INDIRECTO</v>
      </c>
      <c r="M915">
        <v>0</v>
      </c>
      <c r="N915" t="str">
        <v>CC1</v>
      </c>
      <c r="O915" t="str">
        <v>gastos_produccion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-655093.17000000004</v>
      </c>
      <c r="T915">
        <v>1</v>
      </c>
      <c r="U915" t="str">
        <v>APERTURADO POR EMPRESA</v>
      </c>
      <c r="V915" t="str">
        <v>DISPOSICIÓN FINAL RESIDUOS SOLIDOS</v>
      </c>
    </row>
    <row r="916" spans="1:22" x14ac:dyDescent="0.3">
      <c r="A916" vm="9">
        <v>46077</v>
      </c>
      <c r="B916" t="str">
        <v>Strupeni, Federico Lisandro</v>
      </c>
      <c r="C916" t="str">
        <v>FA-A 00008-00000062</v>
      </c>
      <c r="D916">
        <v>-655093.17000000004</v>
      </c>
      <c r="E916" t="str">
        <v xml:space="preserve">INVERSION
instalación cañerias y cajas de paso
</v>
      </c>
      <c r="F916">
        <v>1</v>
      </c>
      <c r="G916">
        <v>495000</v>
      </c>
      <c r="H916" t="str">
        <v xml:space="preserve">UN </v>
      </c>
      <c r="I916" t="str">
        <v>INVERSION</v>
      </c>
      <c r="J916" t="str">
        <v>CAPEX</v>
      </c>
      <c r="K916" t="str">
        <v>VARIABLE</v>
      </c>
      <c r="L916" t="str">
        <v>INDIRECTO</v>
      </c>
      <c r="M916">
        <v>0</v>
      </c>
      <c r="N916" t="str">
        <v>CC1</v>
      </c>
      <c r="O916" t="str">
        <v>gastos_produccion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-655093.17000000004</v>
      </c>
      <c r="T916">
        <v>1</v>
      </c>
      <c r="U916" t="str">
        <v>APERTURADO POR EMPRESA</v>
      </c>
      <c r="V916" t="str">
        <v>EXPORTACION</v>
      </c>
    </row>
    <row r="917" spans="1:22" x14ac:dyDescent="0.3">
      <c r="A917" vm="9">
        <v>46077</v>
      </c>
      <c r="B917" t="str">
        <v>Strupeni, Federico Lisandro</v>
      </c>
      <c r="C917" t="str">
        <v>FA-A 00008-00000062</v>
      </c>
      <c r="D917">
        <v>-655093.17000000004</v>
      </c>
      <c r="E917" t="str">
        <v xml:space="preserve">INVERSION
instalación cañerias y cajas de paso
</v>
      </c>
      <c r="F917">
        <v>1</v>
      </c>
      <c r="G917">
        <v>495000</v>
      </c>
      <c r="H917" t="str">
        <v xml:space="preserve">UN </v>
      </c>
      <c r="I917" t="str">
        <v>INVERSION</v>
      </c>
      <c r="J917" t="str">
        <v>CAPEX</v>
      </c>
      <c r="K917" t="str">
        <v>VARIABLE</v>
      </c>
      <c r="L917" t="str">
        <v>INDIRECTO</v>
      </c>
      <c r="M917">
        <v>0</v>
      </c>
      <c r="N917" t="str">
        <v>CC1</v>
      </c>
      <c r="O917" t="str">
        <v>gastos_produccion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-655093.17000000004</v>
      </c>
      <c r="T917">
        <v>1</v>
      </c>
      <c r="U917" t="str">
        <v>APERTURADO POR EMPRESA</v>
      </c>
      <c r="V917" t="str">
        <v>NFU</v>
      </c>
    </row>
    <row r="918" spans="1:22" x14ac:dyDescent="0.3">
      <c r="A918" vm="9">
        <v>46077</v>
      </c>
      <c r="B918" t="str">
        <v>Strupeni, Federico Lisandro</v>
      </c>
      <c r="C918" t="str">
        <v>FA-A 00008-00000062</v>
      </c>
      <c r="D918">
        <v>-655093.17000000004</v>
      </c>
      <c r="E918" t="str">
        <v xml:space="preserve">INVERSION
instalación cañerias y cajas de paso
</v>
      </c>
      <c r="F918">
        <v>1</v>
      </c>
      <c r="G918">
        <v>495000</v>
      </c>
      <c r="H918" t="str">
        <v xml:space="preserve">UN </v>
      </c>
      <c r="I918" t="str">
        <v>INVERSION</v>
      </c>
      <c r="J918" t="str">
        <v>CAPEX</v>
      </c>
      <c r="K918" t="str">
        <v>VARIABLE</v>
      </c>
      <c r="L918" t="str">
        <v>INDIRECTO</v>
      </c>
      <c r="M918">
        <v>0</v>
      </c>
      <c r="N918" t="str">
        <v>CC1</v>
      </c>
      <c r="O918" t="str">
        <v>gastos_produccion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-655093.17000000004</v>
      </c>
      <c r="T918">
        <v>1</v>
      </c>
      <c r="U918" t="str">
        <v>APERTURADO POR EMPRESA</v>
      </c>
      <c r="V918" t="str">
        <v>PILETAS</v>
      </c>
    </row>
    <row r="919" spans="1:22" x14ac:dyDescent="0.3">
      <c r="A919" vm="9">
        <v>46077</v>
      </c>
      <c r="B919" t="str">
        <v>Strupeni, Federico Lisandro</v>
      </c>
      <c r="C919" t="str">
        <v>FA-A 00008-00000062</v>
      </c>
      <c r="D919">
        <v>-655093.17000000004</v>
      </c>
      <c r="E919" t="str">
        <v xml:space="preserve">INVERSION
instalación cañerias y cajas de paso
</v>
      </c>
      <c r="F919">
        <v>1</v>
      </c>
      <c r="G919">
        <v>495000</v>
      </c>
      <c r="H919" t="str">
        <v xml:space="preserve">UN </v>
      </c>
      <c r="I919" t="str">
        <v>INVERSION</v>
      </c>
      <c r="J919" t="str">
        <v>CAPEX</v>
      </c>
      <c r="K919" t="str">
        <v>VARIABLE</v>
      </c>
      <c r="L919" t="str">
        <v>INDIRECTO</v>
      </c>
      <c r="M919">
        <v>0</v>
      </c>
      <c r="N919" t="str">
        <v>CC1</v>
      </c>
      <c r="O919" t="str">
        <v>gastos_produccion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-655093.17000000004</v>
      </c>
      <c r="T919">
        <v>1</v>
      </c>
      <c r="U919" t="str">
        <v>APERTURADO POR EMPRESA</v>
      </c>
      <c r="V919" t="str">
        <v>REACTORES</v>
      </c>
    </row>
    <row r="920" spans="1:22" x14ac:dyDescent="0.3">
      <c r="A920" vm="9">
        <v>46077</v>
      </c>
      <c r="B920" t="str">
        <v>Strupeni, Federico Lisandro</v>
      </c>
      <c r="C920" t="str">
        <v>FA-A 00008-00000062</v>
      </c>
      <c r="D920">
        <v>-655093.17000000004</v>
      </c>
      <c r="E920" t="str">
        <v xml:space="preserve">INVERSION
instalación cañerias y cajas de paso
</v>
      </c>
      <c r="F920">
        <v>1</v>
      </c>
      <c r="G920">
        <v>495000</v>
      </c>
      <c r="H920" t="str">
        <v xml:space="preserve">UN </v>
      </c>
      <c r="I920" t="str">
        <v>INVERSION</v>
      </c>
      <c r="J920" t="str">
        <v>CAPEX</v>
      </c>
      <c r="K920" t="str">
        <v>VARIABLE</v>
      </c>
      <c r="L920" t="str">
        <v>INDIRECTO</v>
      </c>
      <c r="M920">
        <v>0</v>
      </c>
      <c r="N920" t="str">
        <v>CC1</v>
      </c>
      <c r="O920" t="str">
        <v>gastos_produccion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-655093.17000000004</v>
      </c>
      <c r="T920">
        <v>1</v>
      </c>
      <c r="U920" t="str">
        <v>APERTURADO POR EMPRESA</v>
      </c>
      <c r="V920" t="str">
        <v>TIERRAS FILTRANTES</v>
      </c>
    </row>
    <row r="921" spans="1:22" x14ac:dyDescent="0.3">
      <c r="A921" vm="20">
        <v>46062</v>
      </c>
      <c r="B921" t="str">
        <v>Cg Rodamientos S. R. L.</v>
      </c>
      <c r="C921" t="str">
        <v>FA-A 00002-00001506</v>
      </c>
      <c r="D921">
        <v>-647350</v>
      </c>
      <c r="E921" t="str">
        <v>OC 0001-00004595: REPOSICION rod 6316</v>
      </c>
      <c r="F921">
        <v>1</v>
      </c>
      <c r="G921">
        <v>145000</v>
      </c>
      <c r="H921" t="str">
        <v xml:space="preserve">UN </v>
      </c>
      <c r="I921" t="str">
        <v>REPOSICION</v>
      </c>
      <c r="J921" t="str">
        <v>OPEX</v>
      </c>
      <c r="K921" t="str">
        <v>VARIABLE</v>
      </c>
      <c r="L921" t="str">
        <v>INDIRECTO</v>
      </c>
      <c r="M921">
        <v>0</v>
      </c>
      <c r="N921" t="str">
        <v>CC1</v>
      </c>
      <c r="O921" t="str">
        <v>gastos_produccion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-647350</v>
      </c>
      <c r="T921">
        <v>1</v>
      </c>
      <c r="U921" t="str">
        <v>APERTURADO POR EMPRESA</v>
      </c>
      <c r="V921" t="str">
        <v>BACHAS</v>
      </c>
    </row>
    <row r="922" spans="1:22" x14ac:dyDescent="0.3">
      <c r="A922" vm="20">
        <v>46062</v>
      </c>
      <c r="B922" t="str">
        <v>Cg Rodamientos S. R. L.</v>
      </c>
      <c r="C922" t="str">
        <v>FA-A 00002-00001506</v>
      </c>
      <c r="D922">
        <v>-647350</v>
      </c>
      <c r="E922" t="str">
        <v>OC 0001-00004595: REPOSICION rod 6316</v>
      </c>
      <c r="F922">
        <v>1</v>
      </c>
      <c r="G922">
        <v>145000</v>
      </c>
      <c r="H922" t="str">
        <v xml:space="preserve">UN </v>
      </c>
      <c r="I922" t="str">
        <v>REPOSICION</v>
      </c>
      <c r="J922" t="str">
        <v>OPEX</v>
      </c>
      <c r="K922" t="str">
        <v>VARIABLE</v>
      </c>
      <c r="L922" t="str">
        <v>INDIRECTO</v>
      </c>
      <c r="M922">
        <v>0</v>
      </c>
      <c r="N922" t="str">
        <v>CC1</v>
      </c>
      <c r="O922" t="str">
        <v>gastos_produccion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-647350</v>
      </c>
      <c r="T922">
        <v>1</v>
      </c>
      <c r="U922" t="str">
        <v>APERTURADO POR EMPRESA</v>
      </c>
      <c r="V922" t="str">
        <v>CEREAL &amp; POLVILLO</v>
      </c>
    </row>
    <row r="923" spans="1:22" x14ac:dyDescent="0.3">
      <c r="A923" vm="20">
        <v>46062</v>
      </c>
      <c r="B923" t="str">
        <v>Cg Rodamientos S. R. L.</v>
      </c>
      <c r="C923" t="str">
        <v>FA-A 00002-00001506</v>
      </c>
      <c r="D923">
        <v>-647350</v>
      </c>
      <c r="E923" t="str">
        <v>OC 0001-00004595: REPOSICION rod 6316</v>
      </c>
      <c r="F923">
        <v>1</v>
      </c>
      <c r="G923">
        <v>145000</v>
      </c>
      <c r="H923" t="str">
        <v xml:space="preserve">UN </v>
      </c>
      <c r="I923" t="str">
        <v>REPOSICION</v>
      </c>
      <c r="J923" t="str">
        <v>OPEX</v>
      </c>
      <c r="K923" t="str">
        <v>VARIABLE</v>
      </c>
      <c r="L923" t="str">
        <v>INDIRECTO</v>
      </c>
      <c r="M923">
        <v>0</v>
      </c>
      <c r="N923" t="str">
        <v>CC1</v>
      </c>
      <c r="O923" t="str">
        <v>gastos_produccion</v>
      </c>
      <c r="P923">
        <v>10</v>
      </c>
      <c r="Q923" t="str">
        <v>BACHAS, CEREAL &amp; POLVILLO, COMPOST &amp; FERTILIZANTES, DISPOSICIÓN FINAL RESIDUOS LIQUIDOS, DISPOSICIÓN FINAL RESIDUOS SOLIDOS, EXPORTACION, NFU, PILETAS, REACTORES, TIERRAS FILTRANTES</v>
      </c>
      <c r="R923">
        <v>1</v>
      </c>
      <c r="S923">
        <v>-647350</v>
      </c>
      <c r="T923">
        <v>1</v>
      </c>
      <c r="U923" t="str">
        <v>APERTURADO POR EMPRESA</v>
      </c>
      <c r="V923" t="str">
        <v>COMPOST &amp; FERTILIZANTES</v>
      </c>
    </row>
    <row r="924" spans="1:22" x14ac:dyDescent="0.3">
      <c r="A924" vm="20">
        <v>46062</v>
      </c>
      <c r="B924" t="str">
        <v>Cg Rodamientos S. R. L.</v>
      </c>
      <c r="C924" t="str">
        <v>FA-A 00002-00001506</v>
      </c>
      <c r="D924">
        <v>-647350</v>
      </c>
      <c r="E924" t="str">
        <v>OC 0001-00004595: REPOSICION rod 6316</v>
      </c>
      <c r="F924">
        <v>1</v>
      </c>
      <c r="G924">
        <v>145000</v>
      </c>
      <c r="H924" t="str">
        <v xml:space="preserve">UN </v>
      </c>
      <c r="I924" t="str">
        <v>REPOSICION</v>
      </c>
      <c r="J924" t="str">
        <v>OPEX</v>
      </c>
      <c r="K924" t="str">
        <v>VARIABLE</v>
      </c>
      <c r="L924" t="str">
        <v>INDIRECTO</v>
      </c>
      <c r="M924">
        <v>0</v>
      </c>
      <c r="N924" t="str">
        <v>CC1</v>
      </c>
      <c r="O924" t="str">
        <v>gastos_produccion</v>
      </c>
      <c r="P924">
        <v>10</v>
      </c>
      <c r="Q924" t="str">
        <v>BACHAS, CEREAL &amp; POLVILLO, COMPOST &amp; FERTILIZANTES, DISPOSICIÓN FINAL RESIDUOS LIQUIDOS, DISPOSICIÓN FINAL RESIDUOS SOLIDOS, EXPORTACION, NFU, PILETAS, REACTORES, TIERRAS FILTRANTES</v>
      </c>
      <c r="R924">
        <v>1</v>
      </c>
      <c r="S924">
        <v>-647350</v>
      </c>
      <c r="T924">
        <v>1</v>
      </c>
      <c r="U924" t="str">
        <v>APERTURADO POR EMPRESA</v>
      </c>
      <c r="V924" t="str">
        <v>DISPOSICIÓN FINAL RESIDUOS LIQUIDOS</v>
      </c>
    </row>
    <row r="925" spans="1:22" x14ac:dyDescent="0.3">
      <c r="A925" vm="20">
        <v>46062</v>
      </c>
      <c r="B925" t="str">
        <v>Cg Rodamientos S. R. L.</v>
      </c>
      <c r="C925" t="str">
        <v>FA-A 00002-00001506</v>
      </c>
      <c r="D925">
        <v>-647350</v>
      </c>
      <c r="E925" t="str">
        <v>OC 0001-00004595: REPOSICION rod 6316</v>
      </c>
      <c r="F925">
        <v>1</v>
      </c>
      <c r="G925">
        <v>145000</v>
      </c>
      <c r="H925" t="str">
        <v xml:space="preserve">UN </v>
      </c>
      <c r="I925" t="str">
        <v>REPOSICION</v>
      </c>
      <c r="J925" t="str">
        <v>OPEX</v>
      </c>
      <c r="K925" t="str">
        <v>VARIABLE</v>
      </c>
      <c r="L925" t="str">
        <v>INDIRECTO</v>
      </c>
      <c r="M925">
        <v>0</v>
      </c>
      <c r="N925" t="str">
        <v>CC1</v>
      </c>
      <c r="O925" t="str">
        <v>gastos_produccion</v>
      </c>
      <c r="P925">
        <v>10</v>
      </c>
      <c r="Q925" t="str">
        <v>BACHAS, CEREAL &amp; POLVILLO, COMPOST &amp; FERTILIZANTES, DISPOSICIÓN FINAL RESIDUOS LIQUIDOS, DISPOSICIÓN FINAL RESIDUOS SOLIDOS, EXPORTACION, NFU, PILETAS, REACTORES, TIERRAS FILTRANTES</v>
      </c>
      <c r="R925">
        <v>1</v>
      </c>
      <c r="S925">
        <v>-647350</v>
      </c>
      <c r="T925">
        <v>1</v>
      </c>
      <c r="U925" t="str">
        <v>APERTURADO POR EMPRESA</v>
      </c>
      <c r="V925" t="str">
        <v>DISPOSICIÓN FINAL RESIDUOS SOLIDOS</v>
      </c>
    </row>
    <row r="926" spans="1:22" x14ac:dyDescent="0.3">
      <c r="A926" vm="20">
        <v>46062</v>
      </c>
      <c r="B926" t="str">
        <v>Cg Rodamientos S. R. L.</v>
      </c>
      <c r="C926" t="str">
        <v>FA-A 00002-00001506</v>
      </c>
      <c r="D926">
        <v>-647350</v>
      </c>
      <c r="E926" t="str">
        <v>OC 0001-00004595: REPOSICION rod 6316</v>
      </c>
      <c r="F926">
        <v>1</v>
      </c>
      <c r="G926">
        <v>145000</v>
      </c>
      <c r="H926" t="str">
        <v xml:space="preserve">UN </v>
      </c>
      <c r="I926" t="str">
        <v>REPOSICION</v>
      </c>
      <c r="J926" t="str">
        <v>OPEX</v>
      </c>
      <c r="K926" t="str">
        <v>VARIABLE</v>
      </c>
      <c r="L926" t="str">
        <v>INDIRECTO</v>
      </c>
      <c r="M926">
        <v>0</v>
      </c>
      <c r="N926" t="str">
        <v>CC1</v>
      </c>
      <c r="O926" t="str">
        <v>gastos_produccion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-647350</v>
      </c>
      <c r="T926">
        <v>1</v>
      </c>
      <c r="U926" t="str">
        <v>APERTURADO POR EMPRESA</v>
      </c>
      <c r="V926" t="str">
        <v>EXPORTACION</v>
      </c>
    </row>
    <row r="927" spans="1:22" x14ac:dyDescent="0.3">
      <c r="A927" vm="20">
        <v>46062</v>
      </c>
      <c r="B927" t="str">
        <v>Cg Rodamientos S. R. L.</v>
      </c>
      <c r="C927" t="str">
        <v>FA-A 00002-00001506</v>
      </c>
      <c r="D927">
        <v>-647350</v>
      </c>
      <c r="E927" t="str">
        <v>OC 0001-00004595: REPOSICION rod 6316</v>
      </c>
      <c r="F927">
        <v>1</v>
      </c>
      <c r="G927">
        <v>145000</v>
      </c>
      <c r="H927" t="str">
        <v xml:space="preserve">UN </v>
      </c>
      <c r="I927" t="str">
        <v>REPOSICION</v>
      </c>
      <c r="J927" t="str">
        <v>OPEX</v>
      </c>
      <c r="K927" t="str">
        <v>VARIABLE</v>
      </c>
      <c r="L927" t="str">
        <v>INDIRECTO</v>
      </c>
      <c r="M927">
        <v>0</v>
      </c>
      <c r="N927" t="str">
        <v>CC1</v>
      </c>
      <c r="O927" t="str">
        <v>gastos_produccion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-647350</v>
      </c>
      <c r="T927">
        <v>1</v>
      </c>
      <c r="U927" t="str">
        <v>APERTURADO POR EMPRESA</v>
      </c>
      <c r="V927" t="str">
        <v>NFU</v>
      </c>
    </row>
    <row r="928" spans="1:22" x14ac:dyDescent="0.3">
      <c r="A928" vm="20">
        <v>46062</v>
      </c>
      <c r="B928" t="str">
        <v>Cg Rodamientos S. R. L.</v>
      </c>
      <c r="C928" t="str">
        <v>FA-A 00002-00001506</v>
      </c>
      <c r="D928">
        <v>-647350</v>
      </c>
      <c r="E928" t="str">
        <v>OC 0001-00004595: REPOSICION rod 6316</v>
      </c>
      <c r="F928">
        <v>1</v>
      </c>
      <c r="G928">
        <v>145000</v>
      </c>
      <c r="H928" t="str">
        <v xml:space="preserve">UN </v>
      </c>
      <c r="I928" t="str">
        <v>REPOSICION</v>
      </c>
      <c r="J928" t="str">
        <v>OPEX</v>
      </c>
      <c r="K928" t="str">
        <v>VARIABLE</v>
      </c>
      <c r="L928" t="str">
        <v>INDIRECTO</v>
      </c>
      <c r="M928">
        <v>0</v>
      </c>
      <c r="N928" t="str">
        <v>CC1</v>
      </c>
      <c r="O928" t="str">
        <v>gastos_produccion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-647350</v>
      </c>
      <c r="T928">
        <v>1</v>
      </c>
      <c r="U928" t="str">
        <v>APERTURADO POR EMPRESA</v>
      </c>
      <c r="V928" t="str">
        <v>PILETAS</v>
      </c>
    </row>
    <row r="929" spans="1:22" x14ac:dyDescent="0.3">
      <c r="A929" vm="20">
        <v>46062</v>
      </c>
      <c r="B929" t="str">
        <v>Cg Rodamientos S. R. L.</v>
      </c>
      <c r="C929" t="str">
        <v>FA-A 00002-00001506</v>
      </c>
      <c r="D929">
        <v>-647350</v>
      </c>
      <c r="E929" t="str">
        <v>OC 0001-00004595: REPOSICION rod 6316</v>
      </c>
      <c r="F929">
        <v>1</v>
      </c>
      <c r="G929">
        <v>145000</v>
      </c>
      <c r="H929" t="str">
        <v xml:space="preserve">UN </v>
      </c>
      <c r="I929" t="str">
        <v>REPOSICION</v>
      </c>
      <c r="J929" t="str">
        <v>OPEX</v>
      </c>
      <c r="K929" t="str">
        <v>VARIABLE</v>
      </c>
      <c r="L929" t="str">
        <v>INDIRECTO</v>
      </c>
      <c r="M929">
        <v>0</v>
      </c>
      <c r="N929" t="str">
        <v>CC1</v>
      </c>
      <c r="O929" t="str">
        <v>gastos_produccion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-647350</v>
      </c>
      <c r="T929">
        <v>1</v>
      </c>
      <c r="U929" t="str">
        <v>APERTURADO POR EMPRESA</v>
      </c>
      <c r="V929" t="str">
        <v>REACTORES</v>
      </c>
    </row>
    <row r="930" spans="1:22" x14ac:dyDescent="0.3">
      <c r="A930" vm="20">
        <v>46062</v>
      </c>
      <c r="B930" t="str">
        <v>Cg Rodamientos S. R. L.</v>
      </c>
      <c r="C930" t="str">
        <v>FA-A 00002-00001506</v>
      </c>
      <c r="D930">
        <v>-647350</v>
      </c>
      <c r="E930" t="str">
        <v>OC 0001-00004595: REPOSICION rod 6316</v>
      </c>
      <c r="F930">
        <v>1</v>
      </c>
      <c r="G930">
        <v>145000</v>
      </c>
      <c r="H930" t="str">
        <v xml:space="preserve">UN </v>
      </c>
      <c r="I930" t="str">
        <v>REPOSICION</v>
      </c>
      <c r="J930" t="str">
        <v>OPEX</v>
      </c>
      <c r="K930" t="str">
        <v>VARIABLE</v>
      </c>
      <c r="L930" t="str">
        <v>INDIRECTO</v>
      </c>
      <c r="M930">
        <v>0</v>
      </c>
      <c r="N930" t="str">
        <v>CC1</v>
      </c>
      <c r="O930" t="str">
        <v>gastos_produccion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-647350</v>
      </c>
      <c r="T930">
        <v>1</v>
      </c>
      <c r="U930" t="str">
        <v>APERTURADO POR EMPRESA</v>
      </c>
      <c r="V930" t="str">
        <v>TIERRAS FILTRANTES</v>
      </c>
    </row>
    <row r="931" spans="1:22" x14ac:dyDescent="0.3">
      <c r="A931" vm="8">
        <v>46072</v>
      </c>
      <c r="B931" t="str">
        <v>Strupeni, Federico Lisandro</v>
      </c>
      <c r="C931" t="str">
        <v>FA-A 00008-00000061</v>
      </c>
      <c r="D931">
        <v>-645349.31000000006</v>
      </c>
      <c r="E931" t="str">
        <v xml:space="preserve">INVERSION
instalación cañerias y cajas de paso
</v>
      </c>
      <c r="F931">
        <v>1</v>
      </c>
      <c r="G931">
        <v>495000</v>
      </c>
      <c r="H931" t="str">
        <v xml:space="preserve">UN </v>
      </c>
      <c r="I931" t="str">
        <v>INVERSION</v>
      </c>
      <c r="J931" t="str">
        <v>CAPEX</v>
      </c>
      <c r="K931" t="str">
        <v>VARIABLE</v>
      </c>
      <c r="L931" t="str">
        <v>INDIRECTO</v>
      </c>
      <c r="M931">
        <v>0</v>
      </c>
      <c r="N931" t="str">
        <v>CC1</v>
      </c>
      <c r="O931" t="str">
        <v>gastos_produccion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-645349.31000000006</v>
      </c>
      <c r="T931">
        <v>1</v>
      </c>
      <c r="U931" t="str">
        <v>APERTURADO POR EMPRESA</v>
      </c>
      <c r="V931" t="str">
        <v>BACHAS</v>
      </c>
    </row>
    <row r="932" spans="1:22" x14ac:dyDescent="0.3">
      <c r="A932" vm="8">
        <v>46072</v>
      </c>
      <c r="B932" t="str">
        <v>Strupeni, Federico Lisandro</v>
      </c>
      <c r="C932" t="str">
        <v>FA-A 00008-00000061</v>
      </c>
      <c r="D932">
        <v>-645349.31000000006</v>
      </c>
      <c r="E932" t="str">
        <v xml:space="preserve">INVERSION
instalación cañerias y cajas de paso
</v>
      </c>
      <c r="F932">
        <v>1</v>
      </c>
      <c r="G932">
        <v>495000</v>
      </c>
      <c r="H932" t="str">
        <v xml:space="preserve">UN </v>
      </c>
      <c r="I932" t="str">
        <v>INVERSION</v>
      </c>
      <c r="J932" t="str">
        <v>CAPEX</v>
      </c>
      <c r="K932" t="str">
        <v>VARIABLE</v>
      </c>
      <c r="L932" t="str">
        <v>INDIRECTO</v>
      </c>
      <c r="M932">
        <v>0</v>
      </c>
      <c r="N932" t="str">
        <v>CC1</v>
      </c>
      <c r="O932" t="str">
        <v>gastos_produccion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-645349.31000000006</v>
      </c>
      <c r="T932">
        <v>1</v>
      </c>
      <c r="U932" t="str">
        <v>APERTURADO POR EMPRESA</v>
      </c>
      <c r="V932" t="str">
        <v>CEREAL &amp; POLVILLO</v>
      </c>
    </row>
    <row r="933" spans="1:22" x14ac:dyDescent="0.3">
      <c r="A933" vm="8">
        <v>46072</v>
      </c>
      <c r="B933" t="str">
        <v>Strupeni, Federico Lisandro</v>
      </c>
      <c r="C933" t="str">
        <v>FA-A 00008-00000061</v>
      </c>
      <c r="D933">
        <v>-645349.31000000006</v>
      </c>
      <c r="E933" t="str">
        <v xml:space="preserve">INVERSION
instalación cañerias y cajas de paso
</v>
      </c>
      <c r="F933">
        <v>1</v>
      </c>
      <c r="G933">
        <v>495000</v>
      </c>
      <c r="H933" t="str">
        <v xml:space="preserve">UN </v>
      </c>
      <c r="I933" t="str">
        <v>INVERSION</v>
      </c>
      <c r="J933" t="str">
        <v>CAPEX</v>
      </c>
      <c r="K933" t="str">
        <v>VARIABLE</v>
      </c>
      <c r="L933" t="str">
        <v>INDIRECTO</v>
      </c>
      <c r="M933">
        <v>0</v>
      </c>
      <c r="N933" t="str">
        <v>CC1</v>
      </c>
      <c r="O933" t="str">
        <v>gastos_produccion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-645349.31000000006</v>
      </c>
      <c r="T933">
        <v>1</v>
      </c>
      <c r="U933" t="str">
        <v>APERTURADO POR EMPRESA</v>
      </c>
      <c r="V933" t="str">
        <v>COMPOST &amp; FERTILIZANTES</v>
      </c>
    </row>
    <row r="934" spans="1:22" x14ac:dyDescent="0.3">
      <c r="A934" vm="8">
        <v>46072</v>
      </c>
      <c r="B934" t="str">
        <v>Strupeni, Federico Lisandro</v>
      </c>
      <c r="C934" t="str">
        <v>FA-A 00008-00000061</v>
      </c>
      <c r="D934">
        <v>-645349.31000000006</v>
      </c>
      <c r="E934" t="str">
        <v xml:space="preserve">INVERSION
instalación cañerias y cajas de paso
</v>
      </c>
      <c r="F934">
        <v>1</v>
      </c>
      <c r="G934">
        <v>495000</v>
      </c>
      <c r="H934" t="str">
        <v xml:space="preserve">UN </v>
      </c>
      <c r="I934" t="str">
        <v>INVERSION</v>
      </c>
      <c r="J934" t="str">
        <v>CAPEX</v>
      </c>
      <c r="K934" t="str">
        <v>VARIABLE</v>
      </c>
      <c r="L934" t="str">
        <v>INDIRECTO</v>
      </c>
      <c r="M934">
        <v>0</v>
      </c>
      <c r="N934" t="str">
        <v>CC1</v>
      </c>
      <c r="O934" t="str">
        <v>gastos_produccion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-645349.31000000006</v>
      </c>
      <c r="T934">
        <v>1</v>
      </c>
      <c r="U934" t="str">
        <v>APERTURADO POR EMPRESA</v>
      </c>
      <c r="V934" t="str">
        <v>DISPOSICIÓN FINAL RESIDUOS LIQUIDOS</v>
      </c>
    </row>
    <row r="935" spans="1:22" x14ac:dyDescent="0.3">
      <c r="A935" vm="8">
        <v>46072</v>
      </c>
      <c r="B935" t="str">
        <v>Strupeni, Federico Lisandro</v>
      </c>
      <c r="C935" t="str">
        <v>FA-A 00008-00000061</v>
      </c>
      <c r="D935">
        <v>-645349.31000000006</v>
      </c>
      <c r="E935" t="str">
        <v xml:space="preserve">INVERSION
instalación cañerias y cajas de paso
</v>
      </c>
      <c r="F935">
        <v>1</v>
      </c>
      <c r="G935">
        <v>495000</v>
      </c>
      <c r="H935" t="str">
        <v xml:space="preserve">UN </v>
      </c>
      <c r="I935" t="str">
        <v>INVERSION</v>
      </c>
      <c r="J935" t="str">
        <v>CAPEX</v>
      </c>
      <c r="K935" t="str">
        <v>VARIABLE</v>
      </c>
      <c r="L935" t="str">
        <v>INDIRECTO</v>
      </c>
      <c r="M935">
        <v>0</v>
      </c>
      <c r="N935" t="str">
        <v>CC1</v>
      </c>
      <c r="O935" t="str">
        <v>gastos_produccion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-645349.31000000006</v>
      </c>
      <c r="T935">
        <v>1</v>
      </c>
      <c r="U935" t="str">
        <v>APERTURADO POR EMPRESA</v>
      </c>
      <c r="V935" t="str">
        <v>DISPOSICIÓN FINAL RESIDUOS SOLIDOS</v>
      </c>
    </row>
    <row r="936" spans="1:22" x14ac:dyDescent="0.3">
      <c r="A936" vm="8">
        <v>46072</v>
      </c>
      <c r="B936" t="str">
        <v>Strupeni, Federico Lisandro</v>
      </c>
      <c r="C936" t="str">
        <v>FA-A 00008-00000061</v>
      </c>
      <c r="D936">
        <v>-645349.31000000006</v>
      </c>
      <c r="E936" t="str">
        <v xml:space="preserve">INVERSION
instalación cañerias y cajas de paso
</v>
      </c>
      <c r="F936">
        <v>1</v>
      </c>
      <c r="G936">
        <v>495000</v>
      </c>
      <c r="H936" t="str">
        <v xml:space="preserve">UN </v>
      </c>
      <c r="I936" t="str">
        <v>INVERSION</v>
      </c>
      <c r="J936" t="str">
        <v>CAPEX</v>
      </c>
      <c r="K936" t="str">
        <v>VARIABLE</v>
      </c>
      <c r="L936" t="str">
        <v>INDIRECTO</v>
      </c>
      <c r="M936">
        <v>0</v>
      </c>
      <c r="N936" t="str">
        <v>CC1</v>
      </c>
      <c r="O936" t="str">
        <v>gastos_produccion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-645349.31000000006</v>
      </c>
      <c r="T936">
        <v>1</v>
      </c>
      <c r="U936" t="str">
        <v>APERTURADO POR EMPRESA</v>
      </c>
      <c r="V936" t="str">
        <v>EXPORTACION</v>
      </c>
    </row>
    <row r="937" spans="1:22" x14ac:dyDescent="0.3">
      <c r="A937" vm="8">
        <v>46072</v>
      </c>
      <c r="B937" t="str">
        <v>Strupeni, Federico Lisandro</v>
      </c>
      <c r="C937" t="str">
        <v>FA-A 00008-00000061</v>
      </c>
      <c r="D937">
        <v>-645349.31000000006</v>
      </c>
      <c r="E937" t="str">
        <v xml:space="preserve">INVERSION
instalación cañerias y cajas de paso
</v>
      </c>
      <c r="F937">
        <v>1</v>
      </c>
      <c r="G937">
        <v>495000</v>
      </c>
      <c r="H937" t="str">
        <v xml:space="preserve">UN </v>
      </c>
      <c r="I937" t="str">
        <v>INVERSION</v>
      </c>
      <c r="J937" t="str">
        <v>CAPEX</v>
      </c>
      <c r="K937" t="str">
        <v>VARIABLE</v>
      </c>
      <c r="L937" t="str">
        <v>INDIRECTO</v>
      </c>
      <c r="M937">
        <v>0</v>
      </c>
      <c r="N937" t="str">
        <v>CC1</v>
      </c>
      <c r="O937" t="str">
        <v>gastos_produccion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-645349.31000000006</v>
      </c>
      <c r="T937">
        <v>1</v>
      </c>
      <c r="U937" t="str">
        <v>APERTURADO POR EMPRESA</v>
      </c>
      <c r="V937" t="str">
        <v>NFU</v>
      </c>
    </row>
    <row r="938" spans="1:22" x14ac:dyDescent="0.3">
      <c r="A938" vm="8">
        <v>46072</v>
      </c>
      <c r="B938" t="str">
        <v>Strupeni, Federico Lisandro</v>
      </c>
      <c r="C938" t="str">
        <v>FA-A 00008-00000061</v>
      </c>
      <c r="D938">
        <v>-645349.31000000006</v>
      </c>
      <c r="E938" t="str">
        <v xml:space="preserve">INVERSION
instalación cañerias y cajas de paso
</v>
      </c>
      <c r="F938">
        <v>1</v>
      </c>
      <c r="G938">
        <v>495000</v>
      </c>
      <c r="H938" t="str">
        <v xml:space="preserve">UN </v>
      </c>
      <c r="I938" t="str">
        <v>INVERSION</v>
      </c>
      <c r="J938" t="str">
        <v>CAPEX</v>
      </c>
      <c r="K938" t="str">
        <v>VARIABLE</v>
      </c>
      <c r="L938" t="str">
        <v>INDIRECTO</v>
      </c>
      <c r="M938">
        <v>0</v>
      </c>
      <c r="N938" t="str">
        <v>CC1</v>
      </c>
      <c r="O938" t="str">
        <v>gastos_produccion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-645349.31000000006</v>
      </c>
      <c r="T938">
        <v>1</v>
      </c>
      <c r="U938" t="str">
        <v>APERTURADO POR EMPRESA</v>
      </c>
      <c r="V938" t="str">
        <v>PILETAS</v>
      </c>
    </row>
    <row r="939" spans="1:22" x14ac:dyDescent="0.3">
      <c r="A939" vm="8">
        <v>46072</v>
      </c>
      <c r="B939" t="str">
        <v>Strupeni, Federico Lisandro</v>
      </c>
      <c r="C939" t="str">
        <v>FA-A 00008-00000061</v>
      </c>
      <c r="D939">
        <v>-645349.31000000006</v>
      </c>
      <c r="E939" t="str">
        <v xml:space="preserve">INVERSION
instalación cañerias y cajas de paso
</v>
      </c>
      <c r="F939">
        <v>1</v>
      </c>
      <c r="G939">
        <v>495000</v>
      </c>
      <c r="H939" t="str">
        <v xml:space="preserve">UN </v>
      </c>
      <c r="I939" t="str">
        <v>INVERSION</v>
      </c>
      <c r="J939" t="str">
        <v>CAPEX</v>
      </c>
      <c r="K939" t="str">
        <v>VARIABLE</v>
      </c>
      <c r="L939" t="str">
        <v>INDIRECTO</v>
      </c>
      <c r="M939">
        <v>0</v>
      </c>
      <c r="N939" t="str">
        <v>CC1</v>
      </c>
      <c r="O939" t="str">
        <v>gastos_produccion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-645349.31000000006</v>
      </c>
      <c r="T939">
        <v>1</v>
      </c>
      <c r="U939" t="str">
        <v>APERTURADO POR EMPRESA</v>
      </c>
      <c r="V939" t="str">
        <v>REACTORES</v>
      </c>
    </row>
    <row r="940" spans="1:22" x14ac:dyDescent="0.3">
      <c r="A940" vm="8">
        <v>46072</v>
      </c>
      <c r="B940" t="str">
        <v>Strupeni, Federico Lisandro</v>
      </c>
      <c r="C940" t="str">
        <v>FA-A 00008-00000061</v>
      </c>
      <c r="D940">
        <v>-645349.31000000006</v>
      </c>
      <c r="E940" t="str">
        <v xml:space="preserve">INVERSION
instalación cañerias y cajas de paso
</v>
      </c>
      <c r="F940">
        <v>1</v>
      </c>
      <c r="G940">
        <v>495000</v>
      </c>
      <c r="H940" t="str">
        <v xml:space="preserve">UN </v>
      </c>
      <c r="I940" t="str">
        <v>INVERSION</v>
      </c>
      <c r="J940" t="str">
        <v>CAPEX</v>
      </c>
      <c r="K940" t="str">
        <v>VARIABLE</v>
      </c>
      <c r="L940" t="str">
        <v>INDIRECTO</v>
      </c>
      <c r="M940">
        <v>0</v>
      </c>
      <c r="N940" t="str">
        <v>CC1</v>
      </c>
      <c r="O940" t="str">
        <v>gastos_produccion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-645349.31000000006</v>
      </c>
      <c r="T940">
        <v>1</v>
      </c>
      <c r="U940" t="str">
        <v>APERTURADO POR EMPRESA</v>
      </c>
      <c r="V940" t="str">
        <v>TIERRAS FILTRANTES</v>
      </c>
    </row>
    <row r="941" spans="1:22" x14ac:dyDescent="0.3">
      <c r="A941" vm="17">
        <v>46079</v>
      </c>
      <c r="B941" t="str">
        <v>Bordon, Carlos Roberto</v>
      </c>
      <c r="C941" t="str">
        <v>FA-C 00004-00000003</v>
      </c>
      <c r="D941">
        <v>-600000</v>
      </c>
      <c r="E941" t="str">
        <v>INVERSION</v>
      </c>
      <c r="F941">
        <v>1</v>
      </c>
      <c r="G941">
        <v>600000</v>
      </c>
      <c r="H941" t="str">
        <v xml:space="preserve">UN </v>
      </c>
      <c r="I941" t="str">
        <v>INVERSION</v>
      </c>
      <c r="J941" t="str">
        <v>CAPEX</v>
      </c>
      <c r="K941" t="str">
        <v>VARIABLE</v>
      </c>
      <c r="L941" t="str">
        <v>INDIRECTO</v>
      </c>
      <c r="M941">
        <v>0</v>
      </c>
      <c r="N941" t="str">
        <v>CC6</v>
      </c>
      <c r="O941" t="str">
        <v>gastos_produccion</v>
      </c>
      <c r="P941">
        <v>1</v>
      </c>
      <c r="Q941" t="str">
        <v>BACHAS</v>
      </c>
      <c r="R941">
        <v>1</v>
      </c>
      <c r="S941">
        <v>-600000</v>
      </c>
      <c r="T941">
        <v>1</v>
      </c>
      <c r="U941" t="str">
        <v>APERTURADO POR EMPRESA</v>
      </c>
      <c r="V941" t="str">
        <v>BACHAS</v>
      </c>
    </row>
    <row r="942" spans="1:22" x14ac:dyDescent="0.3">
      <c r="A942" vm="5">
        <v>46055</v>
      </c>
      <c r="B942" t="str">
        <v>Pascual Materiales S. R. L.</v>
      </c>
      <c r="C942" t="str">
        <v>FA-A 00001-00000451</v>
      </c>
      <c r="D942">
        <v>-560647.49</v>
      </c>
      <c r="E942" t="str">
        <v xml:space="preserve">OC 0001-00004268: INVERSION
Playa estacionamiento 
Proyecto 9 </v>
      </c>
      <c r="F942">
        <v>1</v>
      </c>
      <c r="G942">
        <v>463345.03</v>
      </c>
      <c r="H942" t="str">
        <v xml:space="preserve">UN </v>
      </c>
      <c r="I942" t="str">
        <v>INVERSION</v>
      </c>
      <c r="J942" t="str">
        <v>CAPEX</v>
      </c>
      <c r="K942" t="str">
        <v>VARIABLE</v>
      </c>
      <c r="L942" t="str">
        <v>INDIRECTO</v>
      </c>
      <c r="M942">
        <v>0</v>
      </c>
      <c r="N942" t="str">
        <v>CC4</v>
      </c>
      <c r="O942" t="str">
        <v>gastos_produccion</v>
      </c>
      <c r="P942">
        <v>1</v>
      </c>
      <c r="Q942" t="str">
        <v>PILETAS</v>
      </c>
      <c r="R942">
        <v>1</v>
      </c>
      <c r="S942">
        <v>-560647.49</v>
      </c>
      <c r="T942">
        <v>1</v>
      </c>
      <c r="U942" t="str">
        <v>APERTURADO POR EMPRESA</v>
      </c>
      <c r="V942" t="str">
        <v>PILETAS</v>
      </c>
    </row>
    <row r="943" spans="1:22" x14ac:dyDescent="0.3">
      <c r="A943" vm="7">
        <v>46059</v>
      </c>
      <c r="B943" t="str">
        <v>Luque, Adrian Pablo</v>
      </c>
      <c r="C943" t="str">
        <v>FA-C 00001-00000099</v>
      </c>
      <c r="D943">
        <v>-555000</v>
      </c>
      <c r="E943" t="str">
        <v xml:space="preserve">INVERSION
5 juegos de acoples de 3 de aluminio </v>
      </c>
      <c r="F943">
        <v>1</v>
      </c>
      <c r="G943">
        <v>395000</v>
      </c>
      <c r="H943" t="str">
        <v xml:space="preserve">UN </v>
      </c>
      <c r="I943" t="str">
        <v>INVERSION</v>
      </c>
      <c r="J943" t="str">
        <v>CAPEX</v>
      </c>
      <c r="K943" t="str">
        <v>VARIABLE</v>
      </c>
      <c r="L943" t="str">
        <v>DIRECTO</v>
      </c>
      <c r="M943">
        <v>0</v>
      </c>
      <c r="N943" t="str">
        <v>CC4</v>
      </c>
      <c r="O943" t="str">
        <v>gastos_produccion</v>
      </c>
      <c r="P943">
        <v>1</v>
      </c>
      <c r="Q943" t="str">
        <v>PILETAS</v>
      </c>
      <c r="R943">
        <v>1</v>
      </c>
      <c r="S943">
        <v>-555000</v>
      </c>
      <c r="T943">
        <v>1</v>
      </c>
      <c r="U943" t="str">
        <v>APERTURADO POR EMPRESA</v>
      </c>
      <c r="V943" t="str">
        <v>PILETAS</v>
      </c>
    </row>
    <row r="944" spans="1:22" x14ac:dyDescent="0.3">
      <c r="A944" vm="21">
        <v>46058</v>
      </c>
      <c r="B944" t="str">
        <v>Alvarez, Alejandro Dario</v>
      </c>
      <c r="C944" t="str">
        <v>FA-C 00002-00000298</v>
      </c>
      <c r="D944">
        <v>-545622</v>
      </c>
      <c r="E944" t="str">
        <v>OC 0001-00003848: HIGIENE Y SEGURIDAD
Servicio de higiene y seguridad em el trabajo s/resol srt 905/15.
Servicio de asesor técnico ambiental en el marco de decreto maycc 153/25
mes 1/2026</v>
      </c>
      <c r="F944">
        <v>1</v>
      </c>
      <c r="G944">
        <v>545622</v>
      </c>
      <c r="H944" t="str">
        <v xml:space="preserve">UN </v>
      </c>
      <c r="I944" t="str">
        <v>HIGIENE Y SEGURIDAD</v>
      </c>
      <c r="J944" t="str">
        <v>OPEX</v>
      </c>
      <c r="K944" t="str">
        <v>FIJO</v>
      </c>
      <c r="L944" t="str">
        <v>DIRECTO</v>
      </c>
      <c r="M944">
        <v>0</v>
      </c>
      <c r="N944" t="str">
        <v>CC1</v>
      </c>
      <c r="O944" t="str">
        <v>gastos_produccion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-545622</v>
      </c>
      <c r="T944">
        <v>1</v>
      </c>
      <c r="U944" t="str">
        <v>APERTURADO POR EMPRESA</v>
      </c>
      <c r="V944" t="str">
        <v>BACHAS</v>
      </c>
    </row>
    <row r="945" spans="1:22" x14ac:dyDescent="0.3">
      <c r="A945" vm="21">
        <v>46058</v>
      </c>
      <c r="B945" t="str">
        <v>Alvarez, Alejandro Dario</v>
      </c>
      <c r="C945" t="str">
        <v>FA-C 00002-00000298</v>
      </c>
      <c r="D945">
        <v>-545622</v>
      </c>
      <c r="E945" t="str">
        <v>OC 0001-00003848: HIGIENE Y SEGURIDAD
Servicio de higiene y seguridad em el trabajo s/resol srt 905/15.
Servicio de asesor técnico ambiental en el marco de decreto maycc 153/25
mes 1/2026</v>
      </c>
      <c r="F945">
        <v>1</v>
      </c>
      <c r="G945">
        <v>545622</v>
      </c>
      <c r="H945" t="str">
        <v xml:space="preserve">UN </v>
      </c>
      <c r="I945" t="str">
        <v>HIGIENE Y SEGURIDAD</v>
      </c>
      <c r="J945" t="str">
        <v>OPEX</v>
      </c>
      <c r="K945" t="str">
        <v>FIJO</v>
      </c>
      <c r="L945" t="str">
        <v>DIRECTO</v>
      </c>
      <c r="M945">
        <v>0</v>
      </c>
      <c r="N945" t="str">
        <v>CC1</v>
      </c>
      <c r="O945" t="str">
        <v>gastos_produccion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-545622</v>
      </c>
      <c r="T945">
        <v>1</v>
      </c>
      <c r="U945" t="str">
        <v>APERTURADO POR EMPRESA</v>
      </c>
      <c r="V945" t="str">
        <v>CEREAL &amp; POLVILLO</v>
      </c>
    </row>
    <row r="946" spans="1:22" x14ac:dyDescent="0.3">
      <c r="A946" vm="21">
        <v>46058</v>
      </c>
      <c r="B946" t="str">
        <v>Alvarez, Alejandro Dario</v>
      </c>
      <c r="C946" t="str">
        <v>FA-C 00002-00000298</v>
      </c>
      <c r="D946">
        <v>-545622</v>
      </c>
      <c r="E946" t="str">
        <v>OC 0001-00003848: HIGIENE Y SEGURIDAD
Servicio de higiene y seguridad em el trabajo s/resol srt 905/15.
Servicio de asesor técnico ambiental en el marco de decreto maycc 153/25
mes 1/2026</v>
      </c>
      <c r="F946">
        <v>1</v>
      </c>
      <c r="G946">
        <v>545622</v>
      </c>
      <c r="H946" t="str">
        <v xml:space="preserve">UN </v>
      </c>
      <c r="I946" t="str">
        <v>HIGIENE Y SEGURIDAD</v>
      </c>
      <c r="J946" t="str">
        <v>OPEX</v>
      </c>
      <c r="K946" t="str">
        <v>FIJO</v>
      </c>
      <c r="L946" t="str">
        <v>DIRECTO</v>
      </c>
      <c r="M946">
        <v>0</v>
      </c>
      <c r="N946" t="str">
        <v>CC1</v>
      </c>
      <c r="O946" t="str">
        <v>gastos_produccion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-545622</v>
      </c>
      <c r="T946">
        <v>1</v>
      </c>
      <c r="U946" t="str">
        <v>APERTURADO POR EMPRESA</v>
      </c>
      <c r="V946" t="str">
        <v>COMPOST &amp; FERTILIZANTES</v>
      </c>
    </row>
    <row r="947" spans="1:22" x14ac:dyDescent="0.3">
      <c r="A947" vm="21">
        <v>46058</v>
      </c>
      <c r="B947" t="str">
        <v>Alvarez, Alejandro Dario</v>
      </c>
      <c r="C947" t="str">
        <v>FA-C 00002-00000298</v>
      </c>
      <c r="D947">
        <v>-545622</v>
      </c>
      <c r="E947" t="str">
        <v>OC 0001-00003848: HIGIENE Y SEGURIDAD
Servicio de higiene y seguridad em el trabajo s/resol srt 905/15.
Servicio de asesor técnico ambiental en el marco de decreto maycc 153/25
mes 1/2026</v>
      </c>
      <c r="F947">
        <v>1</v>
      </c>
      <c r="G947">
        <v>545622</v>
      </c>
      <c r="H947" t="str">
        <v xml:space="preserve">UN </v>
      </c>
      <c r="I947" t="str">
        <v>HIGIENE Y SEGURIDAD</v>
      </c>
      <c r="J947" t="str">
        <v>OPEX</v>
      </c>
      <c r="K947" t="str">
        <v>FIJO</v>
      </c>
      <c r="L947" t="str">
        <v>DIRECTO</v>
      </c>
      <c r="M947">
        <v>0</v>
      </c>
      <c r="N947" t="str">
        <v>CC1</v>
      </c>
      <c r="O947" t="str">
        <v>gastos_produccion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-545622</v>
      </c>
      <c r="T947">
        <v>1</v>
      </c>
      <c r="U947" t="str">
        <v>APERTURADO POR EMPRESA</v>
      </c>
      <c r="V947" t="str">
        <v>DISPOSICIÓN FINAL RESIDUOS LIQUIDOS</v>
      </c>
    </row>
    <row r="948" spans="1:22" x14ac:dyDescent="0.3">
      <c r="A948" vm="21">
        <v>46058</v>
      </c>
      <c r="B948" t="str">
        <v>Alvarez, Alejandro Dario</v>
      </c>
      <c r="C948" t="str">
        <v>FA-C 00002-00000298</v>
      </c>
      <c r="D948">
        <v>-545622</v>
      </c>
      <c r="E948" t="str">
        <v>OC 0001-00003848: HIGIENE Y SEGURIDAD
Servicio de higiene y seguridad em el trabajo s/resol srt 905/15.
Servicio de asesor técnico ambiental en el marco de decreto maycc 153/25
mes 1/2026</v>
      </c>
      <c r="F948">
        <v>1</v>
      </c>
      <c r="G948">
        <v>545622</v>
      </c>
      <c r="H948" t="str">
        <v xml:space="preserve">UN </v>
      </c>
      <c r="I948" t="str">
        <v>HIGIENE Y SEGURIDAD</v>
      </c>
      <c r="J948" t="str">
        <v>OPEX</v>
      </c>
      <c r="K948" t="str">
        <v>FIJO</v>
      </c>
      <c r="L948" t="str">
        <v>DIRECTO</v>
      </c>
      <c r="M948">
        <v>0</v>
      </c>
      <c r="N948" t="str">
        <v>CC1</v>
      </c>
      <c r="O948" t="str">
        <v>gastos_produccion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-545622</v>
      </c>
      <c r="T948">
        <v>1</v>
      </c>
      <c r="U948" t="str">
        <v>APERTURADO POR EMPRESA</v>
      </c>
      <c r="V948" t="str">
        <v>DISPOSICIÓN FINAL RESIDUOS SOLIDOS</v>
      </c>
    </row>
    <row r="949" spans="1:22" x14ac:dyDescent="0.3">
      <c r="A949" vm="21">
        <v>46058</v>
      </c>
      <c r="B949" t="str">
        <v>Alvarez, Alejandro Dario</v>
      </c>
      <c r="C949" t="str">
        <v>FA-C 00002-00000298</v>
      </c>
      <c r="D949">
        <v>-545622</v>
      </c>
      <c r="E949" t="str">
        <v>OC 0001-00003848: HIGIENE Y SEGURIDAD
Servicio de higiene y seguridad em el trabajo s/resol srt 905/15.
Servicio de asesor técnico ambiental en el marco de decreto maycc 153/25
mes 1/2026</v>
      </c>
      <c r="F949">
        <v>1</v>
      </c>
      <c r="G949">
        <v>545622</v>
      </c>
      <c r="H949" t="str">
        <v xml:space="preserve">UN </v>
      </c>
      <c r="I949" t="str">
        <v>HIGIENE Y SEGURIDAD</v>
      </c>
      <c r="J949" t="str">
        <v>OPEX</v>
      </c>
      <c r="K949" t="str">
        <v>FIJO</v>
      </c>
      <c r="L949" t="str">
        <v>DIRECTO</v>
      </c>
      <c r="M949">
        <v>0</v>
      </c>
      <c r="N949" t="str">
        <v>CC1</v>
      </c>
      <c r="O949" t="str">
        <v>gastos_produccion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-545622</v>
      </c>
      <c r="T949">
        <v>1</v>
      </c>
      <c r="U949" t="str">
        <v>APERTURADO POR EMPRESA</v>
      </c>
      <c r="V949" t="str">
        <v>EXPORTACION</v>
      </c>
    </row>
    <row r="950" spans="1:22" x14ac:dyDescent="0.3">
      <c r="A950" vm="21">
        <v>46058</v>
      </c>
      <c r="B950" t="str">
        <v>Alvarez, Alejandro Dario</v>
      </c>
      <c r="C950" t="str">
        <v>FA-C 00002-00000298</v>
      </c>
      <c r="D950">
        <v>-545622</v>
      </c>
      <c r="E950" t="str">
        <v>OC 0001-00003848: HIGIENE Y SEGURIDAD
Servicio de higiene y seguridad em el trabajo s/resol srt 905/15.
Servicio de asesor técnico ambiental en el marco de decreto maycc 153/25
mes 1/2026</v>
      </c>
      <c r="F950">
        <v>1</v>
      </c>
      <c r="G950">
        <v>545622</v>
      </c>
      <c r="H950" t="str">
        <v xml:space="preserve">UN </v>
      </c>
      <c r="I950" t="str">
        <v>HIGIENE Y SEGURIDAD</v>
      </c>
      <c r="J950" t="str">
        <v>OPEX</v>
      </c>
      <c r="K950" t="str">
        <v>FIJO</v>
      </c>
      <c r="L950" t="str">
        <v>DIRECTO</v>
      </c>
      <c r="M950">
        <v>0</v>
      </c>
      <c r="N950" t="str">
        <v>CC1</v>
      </c>
      <c r="O950" t="str">
        <v>gastos_produccion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-545622</v>
      </c>
      <c r="T950">
        <v>1</v>
      </c>
      <c r="U950" t="str">
        <v>APERTURADO POR EMPRESA</v>
      </c>
      <c r="V950" t="str">
        <v>NFU</v>
      </c>
    </row>
    <row r="951" spans="1:22" x14ac:dyDescent="0.3">
      <c r="A951" vm="21">
        <v>46058</v>
      </c>
      <c r="B951" t="str">
        <v>Alvarez, Alejandro Dario</v>
      </c>
      <c r="C951" t="str">
        <v>FA-C 00002-00000298</v>
      </c>
      <c r="D951">
        <v>-545622</v>
      </c>
      <c r="E951" t="str">
        <v>OC 0001-00003848: HIGIENE Y SEGURIDAD
Servicio de higiene y seguridad em el trabajo s/resol srt 905/15.
Servicio de asesor técnico ambiental en el marco de decreto maycc 153/25
mes 1/2026</v>
      </c>
      <c r="F951">
        <v>1</v>
      </c>
      <c r="G951">
        <v>545622</v>
      </c>
      <c r="H951" t="str">
        <v xml:space="preserve">UN </v>
      </c>
      <c r="I951" t="str">
        <v>HIGIENE Y SEGURIDAD</v>
      </c>
      <c r="J951" t="str">
        <v>OPEX</v>
      </c>
      <c r="K951" t="str">
        <v>FIJO</v>
      </c>
      <c r="L951" t="str">
        <v>DIRECTO</v>
      </c>
      <c r="M951">
        <v>0</v>
      </c>
      <c r="N951" t="str">
        <v>CC1</v>
      </c>
      <c r="O951" t="str">
        <v>gastos_produccion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-545622</v>
      </c>
      <c r="T951">
        <v>1</v>
      </c>
      <c r="U951" t="str">
        <v>APERTURADO POR EMPRESA</v>
      </c>
      <c r="V951" t="str">
        <v>PILETAS</v>
      </c>
    </row>
    <row r="952" spans="1:22" x14ac:dyDescent="0.3">
      <c r="A952" vm="21">
        <v>46058</v>
      </c>
      <c r="B952" t="str">
        <v>Alvarez, Alejandro Dario</v>
      </c>
      <c r="C952" t="str">
        <v>FA-C 00002-00000298</v>
      </c>
      <c r="D952">
        <v>-545622</v>
      </c>
      <c r="E952" t="str">
        <v>OC 0001-00003848: HIGIENE Y SEGURIDAD
Servicio de higiene y seguridad em el trabajo s/resol srt 905/15.
Servicio de asesor técnico ambiental en el marco de decreto maycc 153/25
mes 1/2026</v>
      </c>
      <c r="F952">
        <v>1</v>
      </c>
      <c r="G952">
        <v>545622</v>
      </c>
      <c r="H952" t="str">
        <v xml:space="preserve">UN </v>
      </c>
      <c r="I952" t="str">
        <v>HIGIENE Y SEGURIDAD</v>
      </c>
      <c r="J952" t="str">
        <v>OPEX</v>
      </c>
      <c r="K952" t="str">
        <v>FIJO</v>
      </c>
      <c r="L952" t="str">
        <v>DIRECTO</v>
      </c>
      <c r="M952">
        <v>0</v>
      </c>
      <c r="N952" t="str">
        <v>CC1</v>
      </c>
      <c r="O952" t="str">
        <v>gastos_produccion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-545622</v>
      </c>
      <c r="T952">
        <v>1</v>
      </c>
      <c r="U952" t="str">
        <v>APERTURADO POR EMPRESA</v>
      </c>
      <c r="V952" t="str">
        <v>REACTORES</v>
      </c>
    </row>
    <row r="953" spans="1:22" x14ac:dyDescent="0.3">
      <c r="A953" vm="21">
        <v>46058</v>
      </c>
      <c r="B953" t="str">
        <v>Alvarez, Alejandro Dario</v>
      </c>
      <c r="C953" t="str">
        <v>FA-C 00002-00000298</v>
      </c>
      <c r="D953">
        <v>-545622</v>
      </c>
      <c r="E953" t="str">
        <v>OC 0001-00003848: HIGIENE Y SEGURIDAD
Servicio de higiene y seguridad em el trabajo s/resol srt 905/15.
Servicio de asesor técnico ambiental en el marco de decreto maycc 153/25
mes 1/2026</v>
      </c>
      <c r="F953">
        <v>1</v>
      </c>
      <c r="G953">
        <v>545622</v>
      </c>
      <c r="H953" t="str">
        <v xml:space="preserve">UN </v>
      </c>
      <c r="I953" t="str">
        <v>HIGIENE Y SEGURIDAD</v>
      </c>
      <c r="J953" t="str">
        <v>OPEX</v>
      </c>
      <c r="K953" t="str">
        <v>FIJO</v>
      </c>
      <c r="L953" t="str">
        <v>DIRECTO</v>
      </c>
      <c r="M953">
        <v>0</v>
      </c>
      <c r="N953" t="str">
        <v>CC1</v>
      </c>
      <c r="O953" t="str">
        <v>gastos_produccion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-545622</v>
      </c>
      <c r="T953">
        <v>1</v>
      </c>
      <c r="U953" t="str">
        <v>APERTURADO POR EMPRESA</v>
      </c>
      <c r="V953" t="str">
        <v>TIERRAS FILTRANTES</v>
      </c>
    </row>
    <row r="954" spans="1:22" x14ac:dyDescent="0.3">
      <c r="A954" vm="1">
        <v>46081</v>
      </c>
      <c r="B954" t="str">
        <v>LOPEZ, JESUS RODRIGO</v>
      </c>
      <c r="C954" t="str">
        <v>FA-C 2-2026-3</v>
      </c>
      <c r="D954">
        <v>-513000</v>
      </c>
      <c r="E954" t="str">
        <v>LOGISTICA PUERT</v>
      </c>
      <c r="F954">
        <v>27</v>
      </c>
      <c r="G954">
        <v>19000</v>
      </c>
      <c r="H954" t="str">
        <v xml:space="preserve">UN </v>
      </c>
      <c r="I954" t="str">
        <v>LOGISTICA</v>
      </c>
      <c r="J954" t="str">
        <v>OPEX</v>
      </c>
      <c r="K954" t="str">
        <v>VARIABLE</v>
      </c>
      <c r="L954" t="str">
        <v>DIRECTO</v>
      </c>
      <c r="M954">
        <v>0</v>
      </c>
      <c r="N954" t="str">
        <v>CC9</v>
      </c>
      <c r="O954" t="str">
        <v>gastos_produccion</v>
      </c>
      <c r="P954">
        <v>1</v>
      </c>
      <c r="Q954" t="str">
        <v>CEREAL &amp; POLVILLO</v>
      </c>
      <c r="R954">
        <v>1</v>
      </c>
      <c r="S954">
        <v>-513000</v>
      </c>
      <c r="T954">
        <v>27</v>
      </c>
      <c r="U954" t="str">
        <v>APERTURADO POR EMPRESA</v>
      </c>
      <c r="V954" t="str">
        <v>CEREAL &amp; POLVILLO</v>
      </c>
    </row>
    <row r="955" spans="1:22" x14ac:dyDescent="0.3">
      <c r="A955" vm="5">
        <v>46055</v>
      </c>
      <c r="B955" t="str">
        <v>Goma Paz S.R.L.</v>
      </c>
      <c r="C955" t="str">
        <v>FA-A 00005-00091738</v>
      </c>
      <c r="D955">
        <v>-507378.56</v>
      </c>
      <c r="E955" t="str">
        <v>OC 0001-00004464: REPOSICION
caño asp/exp rauspiraflex h2 amarillo 76mm</v>
      </c>
      <c r="F955">
        <v>30</v>
      </c>
      <c r="G955">
        <v>13977.37</v>
      </c>
      <c r="H955" t="str">
        <v xml:space="preserve">UN </v>
      </c>
      <c r="I955" t="str">
        <v>REPOSICION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CC3</v>
      </c>
      <c r="O955" t="str">
        <v>gastos_rrhh</v>
      </c>
      <c r="P955">
        <v>1</v>
      </c>
      <c r="Q955" t="str">
        <v>DISPOSICIÓN FINAL RESIDUOS LIQUIDOS</v>
      </c>
      <c r="R955">
        <v>1</v>
      </c>
      <c r="S955">
        <v>-507378.56</v>
      </c>
      <c r="T955">
        <v>30</v>
      </c>
      <c r="U955" t="str">
        <v>APERTURADO POR EMPRESA</v>
      </c>
      <c r="V955" t="str">
        <v>DISPOSICIÓN FINAL RESIDUOS LIQUIDOS</v>
      </c>
    </row>
    <row r="956" spans="1:22" x14ac:dyDescent="0.3">
      <c r="A956" vm="1">
        <v>46081</v>
      </c>
      <c r="B956" t="str">
        <v>WORMS-RRHH</v>
      </c>
      <c r="C956" t="str">
        <v>DONDA, RUBEN</v>
      </c>
      <c r="D956">
        <v>-500000</v>
      </c>
      <c r="E956" t="str">
        <v>VIGILANCIA</v>
      </c>
      <c r="F956">
        <v>1</v>
      </c>
      <c r="G956">
        <v>500000</v>
      </c>
      <c r="H956" t="str">
        <v>#RRHH</v>
      </c>
      <c r="I956" t="str">
        <v>PERSONAL</v>
      </c>
      <c r="J956" t="str">
        <v>OPEX</v>
      </c>
      <c r="K956">
        <v>0</v>
      </c>
      <c r="L956">
        <v>0</v>
      </c>
      <c r="M956">
        <v>0</v>
      </c>
      <c r="N956" t="str">
        <v>CC29</v>
      </c>
      <c r="O956" t="str">
        <v>gastos_produccion</v>
      </c>
      <c r="P956">
        <v>10</v>
      </c>
      <c r="Q956" t="str">
        <v>BACHAS, CEREAL Y POLVILLO, COMPOST Y FERTILIZANTES, DISPOSICION FINAL DE R. LIQUIDOS, DISPOSICION FINAL DE R. SOLIDOS, EXPORTACION, NFU, PILETAS, REACTORES, TIERRAS FILTRANTES</v>
      </c>
      <c r="R956">
        <v>1</v>
      </c>
      <c r="S956">
        <v>-500000</v>
      </c>
      <c r="T956">
        <v>1</v>
      </c>
      <c r="U956" t="str">
        <v>APERTURADO POR EMPRESA</v>
      </c>
      <c r="V956" t="str">
        <v>BACHAS</v>
      </c>
    </row>
    <row r="957" spans="1:22" x14ac:dyDescent="0.3">
      <c r="A957" vm="1">
        <v>46081</v>
      </c>
      <c r="B957" t="str">
        <v>WORMS-RRHH</v>
      </c>
      <c r="C957" t="str">
        <v>DONDA, RUBEN</v>
      </c>
      <c r="D957">
        <v>-500000</v>
      </c>
      <c r="E957" t="str">
        <v>VIGILANCIA</v>
      </c>
      <c r="F957">
        <v>1</v>
      </c>
      <c r="G957">
        <v>500000</v>
      </c>
      <c r="H957" t="str">
        <v>#RRHH</v>
      </c>
      <c r="I957" t="str">
        <v>PERSONAL</v>
      </c>
      <c r="J957" t="str">
        <v>OPEX</v>
      </c>
      <c r="K957">
        <v>0</v>
      </c>
      <c r="L957">
        <v>0</v>
      </c>
      <c r="M957">
        <v>0</v>
      </c>
      <c r="N957" t="str">
        <v>CC29</v>
      </c>
      <c r="O957" t="str">
        <v>gastos_produccion</v>
      </c>
      <c r="P957">
        <v>10</v>
      </c>
      <c r="Q957" t="str">
        <v>BACHAS, CEREAL Y POLVILLO, COMPOST Y FERTILIZANTES, DISPOSICION FINAL DE R. LIQUIDOS, DISPOSICION FINAL DE R. SOLIDOS, EXPORTACION, NFU, PILETAS, REACTORES, TIERRAS FILTRANTES</v>
      </c>
      <c r="R957">
        <v>1</v>
      </c>
      <c r="S957">
        <v>-500000</v>
      </c>
      <c r="T957">
        <v>1</v>
      </c>
      <c r="U957" t="str">
        <v>APERTURADO POR EMPRESA</v>
      </c>
      <c r="V957" t="str">
        <v>CEREAL Y POLVILLO</v>
      </c>
    </row>
    <row r="958" spans="1:22" x14ac:dyDescent="0.3">
      <c r="A958" vm="1">
        <v>46081</v>
      </c>
      <c r="B958" t="str">
        <v>WORMS-RRHH</v>
      </c>
      <c r="C958" t="str">
        <v>DONDA, RUBEN</v>
      </c>
      <c r="D958">
        <v>-500000</v>
      </c>
      <c r="E958" t="str">
        <v>VIGILANCIA</v>
      </c>
      <c r="F958">
        <v>1</v>
      </c>
      <c r="G958">
        <v>500000</v>
      </c>
      <c r="H958" t="str">
        <v>#RRHH</v>
      </c>
      <c r="I958" t="str">
        <v>PERSONAL</v>
      </c>
      <c r="J958" t="str">
        <v>OPEX</v>
      </c>
      <c r="K958">
        <v>0</v>
      </c>
      <c r="L958">
        <v>0</v>
      </c>
      <c r="M958">
        <v>0</v>
      </c>
      <c r="N958" t="str">
        <v>CC29</v>
      </c>
      <c r="O958" t="str">
        <v>gastos_produccion</v>
      </c>
      <c r="P958">
        <v>10</v>
      </c>
      <c r="Q958" t="str">
        <v>BACHAS, CEREAL Y POLVILLO, COMPOST Y FERTILIZANTES, DISPOSICION FINAL DE R. LIQUIDOS, DISPOSICION FINAL DE R. SOLIDOS, EXPORTACION, NFU, PILETAS, REACTORES, TIERRAS FILTRANTES</v>
      </c>
      <c r="R958">
        <v>1</v>
      </c>
      <c r="S958">
        <v>-500000</v>
      </c>
      <c r="T958">
        <v>1</v>
      </c>
      <c r="U958" t="str">
        <v>APERTURADO POR EMPRESA</v>
      </c>
      <c r="V958" t="str">
        <v>COMPOST Y FERTILIZANTES</v>
      </c>
    </row>
    <row r="959" spans="1:22" x14ac:dyDescent="0.3">
      <c r="A959" vm="1">
        <v>46081</v>
      </c>
      <c r="B959" t="str">
        <v>WORMS-RRHH</v>
      </c>
      <c r="C959" t="str">
        <v>DONDA, RUBEN</v>
      </c>
      <c r="D959">
        <v>-500000</v>
      </c>
      <c r="E959" t="str">
        <v>VIGILANCIA</v>
      </c>
      <c r="F959">
        <v>1</v>
      </c>
      <c r="G959">
        <v>500000</v>
      </c>
      <c r="H959" t="str">
        <v>#RRHH</v>
      </c>
      <c r="I959" t="str">
        <v>PERSONAL</v>
      </c>
      <c r="J959" t="str">
        <v>OPEX</v>
      </c>
      <c r="K959">
        <v>0</v>
      </c>
      <c r="L959">
        <v>0</v>
      </c>
      <c r="M959">
        <v>0</v>
      </c>
      <c r="N959" t="str">
        <v>CC29</v>
      </c>
      <c r="O959" t="str">
        <v>gastos_produccion</v>
      </c>
      <c r="P959">
        <v>10</v>
      </c>
      <c r="Q959" t="str">
        <v>BACHAS, CEREAL Y POLVILLO, COMPOST Y FERTILIZANTES, DISPOSICION FINAL DE R. LIQUIDOS, DISPOSICION FINAL DE R. SOLIDOS, EXPORTACION, NFU, PILETAS, REACTORES, TIERRAS FILTRANTES</v>
      </c>
      <c r="R959">
        <v>1</v>
      </c>
      <c r="S959">
        <v>-500000</v>
      </c>
      <c r="T959">
        <v>1</v>
      </c>
      <c r="U959" t="str">
        <v>APERTURADO POR EMPRESA</v>
      </c>
      <c r="V959" t="str">
        <v>DISPOSICION FINAL DE R. LIQUIDOS</v>
      </c>
    </row>
    <row r="960" spans="1:22" x14ac:dyDescent="0.3">
      <c r="A960" vm="1">
        <v>46081</v>
      </c>
      <c r="B960" t="str">
        <v>WORMS-RRHH</v>
      </c>
      <c r="C960" t="str">
        <v>DONDA, RUBEN</v>
      </c>
      <c r="D960">
        <v>-500000</v>
      </c>
      <c r="E960" t="str">
        <v>VIGILANCIA</v>
      </c>
      <c r="F960">
        <v>1</v>
      </c>
      <c r="G960">
        <v>500000</v>
      </c>
      <c r="H960" t="str">
        <v>#RRHH</v>
      </c>
      <c r="I960" t="str">
        <v>PERSONAL</v>
      </c>
      <c r="J960" t="str">
        <v>OPEX</v>
      </c>
      <c r="K960">
        <v>0</v>
      </c>
      <c r="L960">
        <v>0</v>
      </c>
      <c r="M960">
        <v>0</v>
      </c>
      <c r="N960" t="str">
        <v>CC29</v>
      </c>
      <c r="O960" t="str">
        <v>gastos_produccion</v>
      </c>
      <c r="P960">
        <v>10</v>
      </c>
      <c r="Q960" t="str">
        <v>BACHAS, CEREAL Y POLVILLO, COMPOST Y FERTILIZANTES, DISPOSICION FINAL DE R. LIQUIDOS, DISPOSICION FINAL DE R. SOLIDOS, EXPORTACION, NFU, PILETAS, REACTORES, TIERRAS FILTRANTES</v>
      </c>
      <c r="R960">
        <v>1</v>
      </c>
      <c r="S960">
        <v>-500000</v>
      </c>
      <c r="T960">
        <v>1</v>
      </c>
      <c r="U960" t="str">
        <v>APERTURADO POR EMPRESA</v>
      </c>
      <c r="V960" t="str">
        <v>DISPOSICION FINAL DE R. SOLIDOS</v>
      </c>
    </row>
    <row r="961" spans="1:22" x14ac:dyDescent="0.3">
      <c r="A961" vm="1">
        <v>46081</v>
      </c>
      <c r="B961" t="str">
        <v>WORMS-RRHH</v>
      </c>
      <c r="C961" t="str">
        <v>DONDA, RUBEN</v>
      </c>
      <c r="D961">
        <v>-500000</v>
      </c>
      <c r="E961" t="str">
        <v>VIGILANCIA</v>
      </c>
      <c r="F961">
        <v>1</v>
      </c>
      <c r="G961">
        <v>500000</v>
      </c>
      <c r="H961" t="str">
        <v>#RRHH</v>
      </c>
      <c r="I961" t="str">
        <v>PERSONAL</v>
      </c>
      <c r="J961" t="str">
        <v>OPEX</v>
      </c>
      <c r="K961">
        <v>0</v>
      </c>
      <c r="L961">
        <v>0</v>
      </c>
      <c r="M961">
        <v>0</v>
      </c>
      <c r="N961" t="str">
        <v>CC29</v>
      </c>
      <c r="O961" t="str">
        <v>gastos_produccion</v>
      </c>
      <c r="P961">
        <v>10</v>
      </c>
      <c r="Q961" t="str">
        <v>BACHAS, CEREAL Y POLVILLO, COMPOST Y FERTILIZANTES, DISPOSICION FINAL DE R. LIQUIDOS, DISPOSICION FINAL DE R. SOLIDOS, EXPORTACION, NFU, PILETAS, REACTORES, TIERRAS FILTRANTES</v>
      </c>
      <c r="R961">
        <v>1</v>
      </c>
      <c r="S961">
        <v>-500000</v>
      </c>
      <c r="T961">
        <v>1</v>
      </c>
      <c r="U961" t="str">
        <v>APERTURADO POR EMPRESA</v>
      </c>
      <c r="V961" t="str">
        <v>EXPORTACION</v>
      </c>
    </row>
    <row r="962" spans="1:22" x14ac:dyDescent="0.3">
      <c r="A962" vm="1">
        <v>46081</v>
      </c>
      <c r="B962" t="str">
        <v>WORMS-RRHH</v>
      </c>
      <c r="C962" t="str">
        <v>DONDA, RUBEN</v>
      </c>
      <c r="D962">
        <v>-500000</v>
      </c>
      <c r="E962" t="str">
        <v>VIGILANCIA</v>
      </c>
      <c r="F962">
        <v>1</v>
      </c>
      <c r="G962">
        <v>500000</v>
      </c>
      <c r="H962" t="str">
        <v>#RRHH</v>
      </c>
      <c r="I962" t="str">
        <v>PERSONAL</v>
      </c>
      <c r="J962" t="str">
        <v>OPEX</v>
      </c>
      <c r="K962">
        <v>0</v>
      </c>
      <c r="L962">
        <v>0</v>
      </c>
      <c r="M962">
        <v>0</v>
      </c>
      <c r="N962" t="str">
        <v>CC29</v>
      </c>
      <c r="O962" t="str">
        <v>gastos_produccion</v>
      </c>
      <c r="P962">
        <v>10</v>
      </c>
      <c r="Q962" t="str">
        <v>BACHAS, CEREAL Y POLVILLO, COMPOST Y FERTILIZANTES, DISPOSICION FINAL DE R. LIQUIDOS, DISPOSICION FINAL DE R. SOLIDOS, EXPORTACION, NFU, PILETAS, REACTORES, TIERRAS FILTRANTES</v>
      </c>
      <c r="R962">
        <v>1</v>
      </c>
      <c r="S962">
        <v>-500000</v>
      </c>
      <c r="T962">
        <v>1</v>
      </c>
      <c r="U962" t="str">
        <v>APERTURADO POR EMPRESA</v>
      </c>
      <c r="V962" t="str">
        <v>NFU</v>
      </c>
    </row>
    <row r="963" spans="1:22" x14ac:dyDescent="0.3">
      <c r="A963" vm="1">
        <v>46081</v>
      </c>
      <c r="B963" t="str">
        <v>WORMS-RRHH</v>
      </c>
      <c r="C963" t="str">
        <v>DONDA, RUBEN</v>
      </c>
      <c r="D963">
        <v>-500000</v>
      </c>
      <c r="E963" t="str">
        <v>VIGILANCIA</v>
      </c>
      <c r="F963">
        <v>1</v>
      </c>
      <c r="G963">
        <v>500000</v>
      </c>
      <c r="H963" t="str">
        <v>#RRHH</v>
      </c>
      <c r="I963" t="str">
        <v>PERSONAL</v>
      </c>
      <c r="J963" t="str">
        <v>OPEX</v>
      </c>
      <c r="K963">
        <v>0</v>
      </c>
      <c r="L963">
        <v>0</v>
      </c>
      <c r="M963">
        <v>0</v>
      </c>
      <c r="N963" t="str">
        <v>CC29</v>
      </c>
      <c r="O963" t="str">
        <v>gastos_produccion</v>
      </c>
      <c r="P963">
        <v>10</v>
      </c>
      <c r="Q963" t="str">
        <v>BACHAS, CEREAL Y POLVILLO, COMPOST Y FERTILIZANTES, DISPOSICION FINAL DE R. LIQUIDOS, DISPOSICION FINAL DE R. SOLIDOS, EXPORTACION, NFU, PILETAS, REACTORES, TIERRAS FILTRANTES</v>
      </c>
      <c r="R963">
        <v>1</v>
      </c>
      <c r="S963">
        <v>-500000</v>
      </c>
      <c r="T963">
        <v>1</v>
      </c>
      <c r="U963" t="str">
        <v>APERTURADO POR EMPRESA</v>
      </c>
      <c r="V963" t="str">
        <v>PILETAS</v>
      </c>
    </row>
    <row r="964" spans="1:22" x14ac:dyDescent="0.3">
      <c r="A964" vm="1">
        <v>46081</v>
      </c>
      <c r="B964" t="str">
        <v>WORMS-RRHH</v>
      </c>
      <c r="C964" t="str">
        <v>DONDA, RUBEN</v>
      </c>
      <c r="D964">
        <v>-500000</v>
      </c>
      <c r="E964" t="str">
        <v>VIGILANCIA</v>
      </c>
      <c r="F964">
        <v>1</v>
      </c>
      <c r="G964">
        <v>500000</v>
      </c>
      <c r="H964" t="str">
        <v>#RRHH</v>
      </c>
      <c r="I964" t="str">
        <v>PERSONAL</v>
      </c>
      <c r="J964" t="str">
        <v>OPEX</v>
      </c>
      <c r="K964">
        <v>0</v>
      </c>
      <c r="L964">
        <v>0</v>
      </c>
      <c r="M964">
        <v>0</v>
      </c>
      <c r="N964" t="str">
        <v>CC29</v>
      </c>
      <c r="O964" t="str">
        <v>gastos_produccion</v>
      </c>
      <c r="P964">
        <v>10</v>
      </c>
      <c r="Q964" t="str">
        <v>BACHAS, CEREAL Y POLVILLO, COMPOST Y FERTILIZANTES, DISPOSICION FINAL DE R. LIQUIDOS, DISPOSICION FINAL DE R. SOLIDOS, EXPORTACION, NFU, PILETAS, REACTORES, TIERRAS FILTRANTES</v>
      </c>
      <c r="R964">
        <v>1</v>
      </c>
      <c r="S964">
        <v>-500000</v>
      </c>
      <c r="T964">
        <v>1</v>
      </c>
      <c r="U964" t="str">
        <v>APERTURADO POR EMPRESA</v>
      </c>
      <c r="V964" t="str">
        <v>REACTORES</v>
      </c>
    </row>
    <row r="965" spans="1:22" x14ac:dyDescent="0.3">
      <c r="A965" vm="1">
        <v>46081</v>
      </c>
      <c r="B965" t="str">
        <v>WORMS-RRHH</v>
      </c>
      <c r="C965" t="str">
        <v>DONDA, RUBEN</v>
      </c>
      <c r="D965">
        <v>-500000</v>
      </c>
      <c r="E965" t="str">
        <v>VIGILANCIA</v>
      </c>
      <c r="F965">
        <v>1</v>
      </c>
      <c r="G965">
        <v>500000</v>
      </c>
      <c r="H965" t="str">
        <v>#RRHH</v>
      </c>
      <c r="I965" t="str">
        <v>PERSONAL</v>
      </c>
      <c r="J965" t="str">
        <v>OPEX</v>
      </c>
      <c r="K965">
        <v>0</v>
      </c>
      <c r="L965">
        <v>0</v>
      </c>
      <c r="M965">
        <v>0</v>
      </c>
      <c r="N965" t="str">
        <v>CC29</v>
      </c>
      <c r="O965" t="str">
        <v>gastos_produccion</v>
      </c>
      <c r="P965">
        <v>10</v>
      </c>
      <c r="Q965" t="str">
        <v>BACHAS, CEREAL Y POLVILLO, COMPOST Y FERTILIZANTES, DISPOSICION FINAL DE R. LIQUIDOS, DISPOSICION FINAL DE R. SOLIDOS, EXPORTACION, NFU, PILETAS, REACTORES, TIERRAS FILTRANTES</v>
      </c>
      <c r="R965">
        <v>1</v>
      </c>
      <c r="S965">
        <v>-500000</v>
      </c>
      <c r="T965">
        <v>1</v>
      </c>
      <c r="U965" t="str">
        <v>APERTURADO POR EMPRESA</v>
      </c>
      <c r="V965" t="str">
        <v>TIERRAS FILTRANTES</v>
      </c>
    </row>
    <row r="966" spans="1:22" x14ac:dyDescent="0.3">
      <c r="A966" vm="17">
        <v>46079</v>
      </c>
      <c r="B966" t="str">
        <v>Mastrangelo Productos Electricos Sa</v>
      </c>
      <c r="C966" t="str">
        <v>FA-A 00015-00069810</v>
      </c>
      <c r="D966">
        <v>-497562.55</v>
      </c>
      <c r="E966" t="str">
        <v>INVERSION
para bomba de 15 HP</v>
      </c>
      <c r="F966">
        <v>1</v>
      </c>
      <c r="G966">
        <v>411208.72</v>
      </c>
      <c r="H966" t="str">
        <v xml:space="preserve">UN </v>
      </c>
      <c r="I966" t="str">
        <v>INVERSION</v>
      </c>
      <c r="J966" t="str">
        <v>CAPEX</v>
      </c>
      <c r="K966" t="str">
        <v>VARIABLE</v>
      </c>
      <c r="L966" t="str">
        <v>DIRECTO</v>
      </c>
      <c r="M966">
        <v>0</v>
      </c>
      <c r="N966" t="str">
        <v>CC6</v>
      </c>
      <c r="O966" t="str">
        <v>gastos_produccion</v>
      </c>
      <c r="P966">
        <v>1</v>
      </c>
      <c r="Q966" t="str">
        <v>BACHAS</v>
      </c>
      <c r="R966">
        <v>1</v>
      </c>
      <c r="S966">
        <v>-497562.55</v>
      </c>
      <c r="T966">
        <v>1</v>
      </c>
      <c r="U966" t="str">
        <v>APERTURADO POR EMPRESA</v>
      </c>
      <c r="V966" t="str">
        <v>BACHAS</v>
      </c>
    </row>
    <row r="967" spans="1:22" x14ac:dyDescent="0.3">
      <c r="A967" vm="22">
        <v>46065</v>
      </c>
      <c r="B967" t="str">
        <v>Comercial Uritorco S. R. L. (w)</v>
      </c>
      <c r="C967" t="str">
        <v>FA-A 00001-00008646</v>
      </c>
      <c r="D967">
        <v>-492932.06</v>
      </c>
      <c r="E967" t="str">
        <v>OC 0001-00004687: MANTENIMIENTO PREVENTIVO
corte 115
Flap 4 1/2 grano 40 , Electrodo Conarco P /gas macho  , acople rápido. Racords 
Perno, Cinta, abrazadera</v>
      </c>
      <c r="F967">
        <v>1</v>
      </c>
      <c r="G967">
        <v>328025.68</v>
      </c>
      <c r="H967" t="str">
        <v xml:space="preserve">UN </v>
      </c>
      <c r="I967" t="str">
        <v>MANTENIMIENTO PREVENTIVO</v>
      </c>
      <c r="J967" t="str">
        <v>OPEX</v>
      </c>
      <c r="K967" t="str">
        <v>VARIABLE</v>
      </c>
      <c r="L967" t="str">
        <v>INDIRECTO</v>
      </c>
      <c r="M967">
        <v>0</v>
      </c>
      <c r="N967" t="str">
        <v>CC5</v>
      </c>
      <c r="O967" t="str">
        <v>gastos_produccion</v>
      </c>
      <c r="P967">
        <v>1</v>
      </c>
      <c r="Q967" t="str">
        <v>REACTORES</v>
      </c>
      <c r="R967">
        <v>1</v>
      </c>
      <c r="S967">
        <v>-492932.06</v>
      </c>
      <c r="T967">
        <v>1</v>
      </c>
      <c r="U967" t="str">
        <v>APERTURADO POR EMPRESA</v>
      </c>
      <c r="V967" t="str">
        <v>REACTORES</v>
      </c>
    </row>
    <row r="968" spans="1:22" x14ac:dyDescent="0.3">
      <c r="A968" vm="5">
        <v>46055</v>
      </c>
      <c r="B968" t="str">
        <v>Picatto, Santiago</v>
      </c>
      <c r="C968" t="str">
        <v>FA-A 00002-00004502</v>
      </c>
      <c r="D968">
        <v>-489734.19</v>
      </c>
      <c r="E968" t="str">
        <v>OC 0001-00004425: INSUMOS
Laboratorio</v>
      </c>
      <c r="F968">
        <v>1</v>
      </c>
      <c r="G968">
        <v>404739</v>
      </c>
      <c r="H968" t="str">
        <v xml:space="preserve">UN </v>
      </c>
      <c r="I968" t="str">
        <v>INSUMOS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str">
        <v>gastos_produccion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-489734.19</v>
      </c>
      <c r="T968">
        <v>1</v>
      </c>
      <c r="U968" t="str">
        <v>APERTURADO POR EMPRESA</v>
      </c>
      <c r="V968" t="str">
        <v>BACHAS</v>
      </c>
    </row>
    <row r="969" spans="1:22" x14ac:dyDescent="0.3">
      <c r="A969" vm="5">
        <v>46055</v>
      </c>
      <c r="B969" t="str">
        <v>Picatto, Santiago</v>
      </c>
      <c r="C969" t="str">
        <v>FA-A 00002-00004502</v>
      </c>
      <c r="D969">
        <v>-489734.19</v>
      </c>
      <c r="E969" t="str">
        <v>OC 0001-00004425: INSUMOS
Laboratorio</v>
      </c>
      <c r="F969">
        <v>1</v>
      </c>
      <c r="G969">
        <v>404739</v>
      </c>
      <c r="H969" t="str">
        <v xml:space="preserve">UN </v>
      </c>
      <c r="I969" t="str">
        <v>INSUMOS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str">
        <v>gastos_produccion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-489734.19</v>
      </c>
      <c r="T969">
        <v>1</v>
      </c>
      <c r="U969" t="str">
        <v>APERTURADO POR EMPRESA</v>
      </c>
      <c r="V969" t="str">
        <v>CEREAL &amp; POLVILLO</v>
      </c>
    </row>
    <row r="970" spans="1:22" x14ac:dyDescent="0.3">
      <c r="A970" vm="5">
        <v>46055</v>
      </c>
      <c r="B970" t="str">
        <v>Picatto, Santiago</v>
      </c>
      <c r="C970" t="str">
        <v>FA-A 00002-00004502</v>
      </c>
      <c r="D970">
        <v>-489734.19</v>
      </c>
      <c r="E970" t="str">
        <v>OC 0001-00004425: INSUMOS
Laboratorio</v>
      </c>
      <c r="F970">
        <v>1</v>
      </c>
      <c r="G970">
        <v>404739</v>
      </c>
      <c r="H970" t="str">
        <v xml:space="preserve">UN </v>
      </c>
      <c r="I970" t="str">
        <v>INSUMOS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str">
        <v>gastos_produccion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-489734.19</v>
      </c>
      <c r="T970">
        <v>1</v>
      </c>
      <c r="U970" t="str">
        <v>APERTURADO POR EMPRESA</v>
      </c>
      <c r="V970" t="str">
        <v>COMPOST &amp; FERTILIZANTES</v>
      </c>
    </row>
    <row r="971" spans="1:22" x14ac:dyDescent="0.3">
      <c r="A971" vm="5">
        <v>46055</v>
      </c>
      <c r="B971" t="str">
        <v>Picatto, Santiago</v>
      </c>
      <c r="C971" t="str">
        <v>FA-A 00002-00004502</v>
      </c>
      <c r="D971">
        <v>-489734.19</v>
      </c>
      <c r="E971" t="str">
        <v>OC 0001-00004425: INSUMOS
Laboratorio</v>
      </c>
      <c r="F971">
        <v>1</v>
      </c>
      <c r="G971">
        <v>404739</v>
      </c>
      <c r="H971" t="str">
        <v xml:space="preserve">UN </v>
      </c>
      <c r="I971" t="str">
        <v>INSUMOS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str">
        <v>gastos_produccion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-489734.19</v>
      </c>
      <c r="T971">
        <v>1</v>
      </c>
      <c r="U971" t="str">
        <v>APERTURADO POR EMPRESA</v>
      </c>
      <c r="V971" t="str">
        <v>DISPOSICIÓN FINAL RESIDUOS LIQUIDOS</v>
      </c>
    </row>
    <row r="972" spans="1:22" x14ac:dyDescent="0.3">
      <c r="A972" vm="5">
        <v>46055</v>
      </c>
      <c r="B972" t="str">
        <v>Picatto, Santiago</v>
      </c>
      <c r="C972" t="str">
        <v>FA-A 00002-00004502</v>
      </c>
      <c r="D972">
        <v>-489734.19</v>
      </c>
      <c r="E972" t="str">
        <v>OC 0001-00004425: INSUMOS
Laboratorio</v>
      </c>
      <c r="F972">
        <v>1</v>
      </c>
      <c r="G972">
        <v>404739</v>
      </c>
      <c r="H972" t="str">
        <v xml:space="preserve">UN </v>
      </c>
      <c r="I972" t="str">
        <v>INSUMOS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str">
        <v>gastos_produccion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-489734.19</v>
      </c>
      <c r="T972">
        <v>1</v>
      </c>
      <c r="U972" t="str">
        <v>APERTURADO POR EMPRESA</v>
      </c>
      <c r="V972" t="str">
        <v>DISPOSICIÓN FINAL RESIDUOS SOLIDOS</v>
      </c>
    </row>
    <row r="973" spans="1:22" x14ac:dyDescent="0.3">
      <c r="A973" vm="5">
        <v>46055</v>
      </c>
      <c r="B973" t="str">
        <v>Picatto, Santiago</v>
      </c>
      <c r="C973" t="str">
        <v>FA-A 00002-00004502</v>
      </c>
      <c r="D973">
        <v>-489734.19</v>
      </c>
      <c r="E973" t="str">
        <v>OC 0001-00004425: INSUMOS
Laboratorio</v>
      </c>
      <c r="F973">
        <v>1</v>
      </c>
      <c r="G973">
        <v>404739</v>
      </c>
      <c r="H973" t="str">
        <v xml:space="preserve">UN </v>
      </c>
      <c r="I973" t="str">
        <v>INSUMOS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str">
        <v>gastos_produccion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-489734.19</v>
      </c>
      <c r="T973">
        <v>1</v>
      </c>
      <c r="U973" t="str">
        <v>APERTURADO POR EMPRESA</v>
      </c>
      <c r="V973" t="str">
        <v>EXPORTACION</v>
      </c>
    </row>
    <row r="974" spans="1:22" x14ac:dyDescent="0.3">
      <c r="A974" vm="5">
        <v>46055</v>
      </c>
      <c r="B974" t="str">
        <v>Picatto, Santiago</v>
      </c>
      <c r="C974" t="str">
        <v>FA-A 00002-00004502</v>
      </c>
      <c r="D974">
        <v>-489734.19</v>
      </c>
      <c r="E974" t="str">
        <v>OC 0001-00004425: INSUMOS
Laboratorio</v>
      </c>
      <c r="F974">
        <v>1</v>
      </c>
      <c r="G974">
        <v>404739</v>
      </c>
      <c r="H974" t="str">
        <v xml:space="preserve">UN </v>
      </c>
      <c r="I974" t="str">
        <v>INSUMOS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str">
        <v>gastos_produccion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-489734.19</v>
      </c>
      <c r="T974">
        <v>1</v>
      </c>
      <c r="U974" t="str">
        <v>APERTURADO POR EMPRESA</v>
      </c>
      <c r="V974" t="str">
        <v>NFU</v>
      </c>
    </row>
    <row r="975" spans="1:22" x14ac:dyDescent="0.3">
      <c r="A975" vm="5">
        <v>46055</v>
      </c>
      <c r="B975" t="str">
        <v>Picatto, Santiago</v>
      </c>
      <c r="C975" t="str">
        <v>FA-A 00002-00004502</v>
      </c>
      <c r="D975">
        <v>-489734.19</v>
      </c>
      <c r="E975" t="str">
        <v>OC 0001-00004425: INSUMOS
Laboratorio</v>
      </c>
      <c r="F975">
        <v>1</v>
      </c>
      <c r="G975">
        <v>404739</v>
      </c>
      <c r="H975" t="str">
        <v xml:space="preserve">UN </v>
      </c>
      <c r="I975" t="str">
        <v>INSUMOS</v>
      </c>
      <c r="J975" t="str">
        <v>OPEX</v>
      </c>
      <c r="K975" t="str">
        <v>VARIABLE</v>
      </c>
      <c r="L975" t="str">
        <v>INDIRECTO</v>
      </c>
      <c r="M975">
        <v>0</v>
      </c>
      <c r="N975" t="str">
        <v>CC1</v>
      </c>
      <c r="O975" t="str">
        <v>gastos_produccion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-489734.19</v>
      </c>
      <c r="T975">
        <v>1</v>
      </c>
      <c r="U975" t="str">
        <v>APERTURADO POR EMPRESA</v>
      </c>
      <c r="V975" t="str">
        <v>PILETAS</v>
      </c>
    </row>
    <row r="976" spans="1:22" x14ac:dyDescent="0.3">
      <c r="A976" vm="5">
        <v>46055</v>
      </c>
      <c r="B976" t="str">
        <v>Picatto, Santiago</v>
      </c>
      <c r="C976" t="str">
        <v>FA-A 00002-00004502</v>
      </c>
      <c r="D976">
        <v>-489734.19</v>
      </c>
      <c r="E976" t="str">
        <v>OC 0001-00004425: INSUMOS
Laboratorio</v>
      </c>
      <c r="F976">
        <v>1</v>
      </c>
      <c r="G976">
        <v>404739</v>
      </c>
      <c r="H976" t="str">
        <v xml:space="preserve">UN </v>
      </c>
      <c r="I976" t="str">
        <v>INSUMOS</v>
      </c>
      <c r="J976" t="str">
        <v>OPEX</v>
      </c>
      <c r="K976" t="str">
        <v>VARIABLE</v>
      </c>
      <c r="L976" t="str">
        <v>INDIRECTO</v>
      </c>
      <c r="M976">
        <v>0</v>
      </c>
      <c r="N976" t="str">
        <v>CC1</v>
      </c>
      <c r="O976" t="str">
        <v>gastos_produccion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-489734.19</v>
      </c>
      <c r="T976">
        <v>1</v>
      </c>
      <c r="U976" t="str">
        <v>APERTURADO POR EMPRESA</v>
      </c>
      <c r="V976" t="str">
        <v>REACTORES</v>
      </c>
    </row>
    <row r="977" spans="1:22" x14ac:dyDescent="0.3">
      <c r="A977" vm="5">
        <v>46055</v>
      </c>
      <c r="B977" t="str">
        <v>Picatto, Santiago</v>
      </c>
      <c r="C977" t="str">
        <v>FA-A 00002-00004502</v>
      </c>
      <c r="D977">
        <v>-489734.19</v>
      </c>
      <c r="E977" t="str">
        <v>OC 0001-00004425: INSUMOS
Laboratorio</v>
      </c>
      <c r="F977">
        <v>1</v>
      </c>
      <c r="G977">
        <v>404739</v>
      </c>
      <c r="H977" t="str">
        <v xml:space="preserve">UN </v>
      </c>
      <c r="I977" t="str">
        <v>INSUMOS</v>
      </c>
      <c r="J977" t="str">
        <v>OPEX</v>
      </c>
      <c r="K977" t="str">
        <v>VARIABLE</v>
      </c>
      <c r="L977" t="str">
        <v>INDIRECTO</v>
      </c>
      <c r="M977">
        <v>0</v>
      </c>
      <c r="N977" t="str">
        <v>CC1</v>
      </c>
      <c r="O977" t="str">
        <v>gastos_produccion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-489734.19</v>
      </c>
      <c r="T977">
        <v>1</v>
      </c>
      <c r="U977" t="str">
        <v>APERTURADO POR EMPRESA</v>
      </c>
      <c r="V977" t="str">
        <v>TIERRAS FILTRANTES</v>
      </c>
    </row>
    <row r="978" spans="1:22" x14ac:dyDescent="0.3">
      <c r="A978" vm="20">
        <v>46062</v>
      </c>
      <c r="B978" t="str">
        <v>Richetti, Adrian Leonardo</v>
      </c>
      <c r="C978" t="str">
        <v>FA-A 00005-00003600</v>
      </c>
      <c r="D978">
        <v>-474834.66</v>
      </c>
      <c r="E978" t="str">
        <v xml:space="preserve">OC 0001-00004581: INVERSION
Proyecto 40
Tanque de acido sulfúrico </v>
      </c>
      <c r="F978">
        <v>1</v>
      </c>
      <c r="G978">
        <v>392425.34</v>
      </c>
      <c r="H978" t="str">
        <v xml:space="preserve">UN </v>
      </c>
      <c r="I978" t="str">
        <v>INVERSION</v>
      </c>
      <c r="J978" t="str">
        <v>CAPEX</v>
      </c>
      <c r="K978" t="str">
        <v>VARIABLE</v>
      </c>
      <c r="L978" t="str">
        <v>INDIRECTO</v>
      </c>
      <c r="M978">
        <v>0</v>
      </c>
      <c r="N978" t="str">
        <v>CC5</v>
      </c>
      <c r="O978" t="str">
        <v>gastos_impuestos</v>
      </c>
      <c r="P978">
        <v>1</v>
      </c>
      <c r="Q978" t="str">
        <v>REACTORES</v>
      </c>
      <c r="R978">
        <v>1</v>
      </c>
      <c r="S978">
        <v>-474834.66</v>
      </c>
      <c r="T978">
        <v>1</v>
      </c>
      <c r="U978" t="str">
        <v>APERTURADO POR EMPRESA</v>
      </c>
      <c r="V978" t="str">
        <v>REACTORES</v>
      </c>
    </row>
    <row r="979" spans="1:22" x14ac:dyDescent="0.3">
      <c r="A979" vm="8">
        <v>46072</v>
      </c>
      <c r="B979" t="str">
        <v>Bca Distribuciones Sa</v>
      </c>
      <c r="C979" t="str">
        <v>FA-A 00001-00005786</v>
      </c>
      <c r="D979">
        <v>-454532.86</v>
      </c>
      <c r="E979" t="str">
        <v>COMERCIAL
tee galvanizada hhh</v>
      </c>
      <c r="F979">
        <v>1</v>
      </c>
      <c r="G979">
        <v>25805.66</v>
      </c>
      <c r="H979" t="str">
        <v xml:space="preserve">UN </v>
      </c>
      <c r="I979" t="str">
        <v>REPOSICION</v>
      </c>
      <c r="J979" t="str">
        <v>OPEX</v>
      </c>
      <c r="K979" t="str">
        <v>VARIABLE</v>
      </c>
      <c r="L979" t="str">
        <v>DIRECTO</v>
      </c>
      <c r="M979">
        <v>0</v>
      </c>
      <c r="N979" t="str">
        <v>CC4</v>
      </c>
      <c r="O979" t="str">
        <v>gastos_produccion</v>
      </c>
      <c r="P979">
        <v>1</v>
      </c>
      <c r="Q979" t="str">
        <v>PILETAS</v>
      </c>
      <c r="R979">
        <v>1</v>
      </c>
      <c r="S979">
        <v>-454532.86</v>
      </c>
      <c r="T979">
        <v>1</v>
      </c>
      <c r="U979" t="str">
        <v>APERTURADO POR EMPRESA</v>
      </c>
      <c r="V979" t="str">
        <v>PILETAS</v>
      </c>
    </row>
    <row r="980" spans="1:22" x14ac:dyDescent="0.3">
      <c r="A980" vm="10">
        <v>46057</v>
      </c>
      <c r="B980" t="str">
        <v>Acumuladores Argentinos Srl(W)</v>
      </c>
      <c r="C980" t="str">
        <v>FA-A 00004-00007156</v>
      </c>
      <c r="D980">
        <v>-449999.99</v>
      </c>
      <c r="E980" t="str">
        <v>OC 0001-00004514: REPOSICION
bateria automotor 110 amp
Para Iveco Tector 320</v>
      </c>
      <c r="F980">
        <v>2</v>
      </c>
      <c r="G980">
        <v>185950.41</v>
      </c>
      <c r="H980" t="str">
        <v xml:space="preserve">UN </v>
      </c>
      <c r="I980" t="str">
        <v>REPOSICION</v>
      </c>
      <c r="J980" t="str">
        <v>OPEX</v>
      </c>
      <c r="K980" t="str">
        <v>VARIABLE</v>
      </c>
      <c r="L980" t="str">
        <v>INDIRECTO</v>
      </c>
      <c r="M980">
        <v>0</v>
      </c>
      <c r="N980" t="str">
        <v>CC1</v>
      </c>
      <c r="O980" t="str">
        <v>gastos_produccion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-449999.99</v>
      </c>
      <c r="T980">
        <v>2</v>
      </c>
      <c r="U980" t="str">
        <v>APERTURADO POR EMPRESA</v>
      </c>
      <c r="V980" t="str">
        <v>BACHAS</v>
      </c>
    </row>
    <row r="981" spans="1:22" x14ac:dyDescent="0.3">
      <c r="A981" vm="10">
        <v>46057</v>
      </c>
      <c r="B981" t="str">
        <v>Acumuladores Argentinos Srl(W)</v>
      </c>
      <c r="C981" t="str">
        <v>FA-A 00004-00007156</v>
      </c>
      <c r="D981">
        <v>-449999.99</v>
      </c>
      <c r="E981" t="str">
        <v>OC 0001-00004514: REPOSICION
bateria automotor 110 amp
Para Iveco Tector 320</v>
      </c>
      <c r="F981">
        <v>2</v>
      </c>
      <c r="G981">
        <v>185950.41</v>
      </c>
      <c r="H981" t="str">
        <v xml:space="preserve">UN </v>
      </c>
      <c r="I981" t="str">
        <v>REPOSICION</v>
      </c>
      <c r="J981" t="str">
        <v>OPEX</v>
      </c>
      <c r="K981" t="str">
        <v>VARIABLE</v>
      </c>
      <c r="L981" t="str">
        <v>INDIRECTO</v>
      </c>
      <c r="M981">
        <v>0</v>
      </c>
      <c r="N981" t="str">
        <v>CC1</v>
      </c>
      <c r="O981" t="str">
        <v>gastos_produccion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-449999.99</v>
      </c>
      <c r="T981">
        <v>2</v>
      </c>
      <c r="U981" t="str">
        <v>APERTURADO POR EMPRESA</v>
      </c>
      <c r="V981" t="str">
        <v>CEREAL &amp; POLVILLO</v>
      </c>
    </row>
    <row r="982" spans="1:22" x14ac:dyDescent="0.3">
      <c r="A982" vm="10">
        <v>46057</v>
      </c>
      <c r="B982" t="str">
        <v>Acumuladores Argentinos Srl(W)</v>
      </c>
      <c r="C982" t="str">
        <v>FA-A 00004-00007156</v>
      </c>
      <c r="D982">
        <v>-449999.99</v>
      </c>
      <c r="E982" t="str">
        <v>OC 0001-00004514: REPOSICION
bateria automotor 110 amp
Para Iveco Tector 320</v>
      </c>
      <c r="F982">
        <v>2</v>
      </c>
      <c r="G982">
        <v>185950.41</v>
      </c>
      <c r="H982" t="str">
        <v xml:space="preserve">UN </v>
      </c>
      <c r="I982" t="str">
        <v>REPOSICION</v>
      </c>
      <c r="J982" t="str">
        <v>OPEX</v>
      </c>
      <c r="K982" t="str">
        <v>VARIABLE</v>
      </c>
      <c r="L982" t="str">
        <v>INDIRECTO</v>
      </c>
      <c r="M982">
        <v>0</v>
      </c>
      <c r="N982" t="str">
        <v>CC1</v>
      </c>
      <c r="O982" t="str">
        <v>gastos_produccion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-449999.99</v>
      </c>
      <c r="T982">
        <v>2</v>
      </c>
      <c r="U982" t="str">
        <v>APERTURADO POR EMPRESA</v>
      </c>
      <c r="V982" t="str">
        <v>COMPOST &amp; FERTILIZANTES</v>
      </c>
    </row>
    <row r="983" spans="1:22" x14ac:dyDescent="0.3">
      <c r="A983" vm="10">
        <v>46057</v>
      </c>
      <c r="B983" t="str">
        <v>Acumuladores Argentinos Srl(W)</v>
      </c>
      <c r="C983" t="str">
        <v>FA-A 00004-00007156</v>
      </c>
      <c r="D983">
        <v>-449999.99</v>
      </c>
      <c r="E983" t="str">
        <v>OC 0001-00004514: REPOSICION
bateria automotor 110 amp
Para Iveco Tector 320</v>
      </c>
      <c r="F983">
        <v>2</v>
      </c>
      <c r="G983">
        <v>185950.41</v>
      </c>
      <c r="H983" t="str">
        <v xml:space="preserve">UN </v>
      </c>
      <c r="I983" t="str">
        <v>REPOSICION</v>
      </c>
      <c r="J983" t="str">
        <v>OPEX</v>
      </c>
      <c r="K983" t="str">
        <v>VARIABLE</v>
      </c>
      <c r="L983" t="str">
        <v>INDIRECTO</v>
      </c>
      <c r="M983">
        <v>0</v>
      </c>
      <c r="N983" t="str">
        <v>CC1</v>
      </c>
      <c r="O983" t="str">
        <v>gastos_produccion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-449999.99</v>
      </c>
      <c r="T983">
        <v>2</v>
      </c>
      <c r="U983" t="str">
        <v>APERTURADO POR EMPRESA</v>
      </c>
      <c r="V983" t="str">
        <v>DISPOSICIÓN FINAL RESIDUOS LIQUIDOS</v>
      </c>
    </row>
    <row r="984" spans="1:22" x14ac:dyDescent="0.3">
      <c r="A984" vm="10">
        <v>46057</v>
      </c>
      <c r="B984" t="str">
        <v>Acumuladores Argentinos Srl(W)</v>
      </c>
      <c r="C984" t="str">
        <v>FA-A 00004-00007156</v>
      </c>
      <c r="D984">
        <v>-449999.99</v>
      </c>
      <c r="E984" t="str">
        <v>OC 0001-00004514: REPOSICION
bateria automotor 110 amp
Para Iveco Tector 320</v>
      </c>
      <c r="F984">
        <v>2</v>
      </c>
      <c r="G984">
        <v>185950.41</v>
      </c>
      <c r="H984" t="str">
        <v xml:space="preserve">UN </v>
      </c>
      <c r="I984" t="str">
        <v>REPOSICION</v>
      </c>
      <c r="J984" t="str">
        <v>OPEX</v>
      </c>
      <c r="K984" t="str">
        <v>VARIABLE</v>
      </c>
      <c r="L984" t="str">
        <v>INDIRECTO</v>
      </c>
      <c r="M984">
        <v>0</v>
      </c>
      <c r="N984" t="str">
        <v>CC1</v>
      </c>
      <c r="O984" t="str">
        <v>gastos_produccion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-449999.99</v>
      </c>
      <c r="T984">
        <v>2</v>
      </c>
      <c r="U984" t="str">
        <v>APERTURADO POR EMPRESA</v>
      </c>
      <c r="V984" t="str">
        <v>DISPOSICIÓN FINAL RESIDUOS SOLIDOS</v>
      </c>
    </row>
    <row r="985" spans="1:22" x14ac:dyDescent="0.3">
      <c r="A985" vm="10">
        <v>46057</v>
      </c>
      <c r="B985" t="str">
        <v>Acumuladores Argentinos Srl(W)</v>
      </c>
      <c r="C985" t="str">
        <v>FA-A 00004-00007156</v>
      </c>
      <c r="D985">
        <v>-449999.99</v>
      </c>
      <c r="E985" t="str">
        <v>OC 0001-00004514: REPOSICION
bateria automotor 110 amp
Para Iveco Tector 320</v>
      </c>
      <c r="F985">
        <v>2</v>
      </c>
      <c r="G985">
        <v>185950.41</v>
      </c>
      <c r="H985" t="str">
        <v xml:space="preserve">UN </v>
      </c>
      <c r="I985" t="str">
        <v>REPOSICION</v>
      </c>
      <c r="J985" t="str">
        <v>OPEX</v>
      </c>
      <c r="K985" t="str">
        <v>VARIABLE</v>
      </c>
      <c r="L985" t="str">
        <v>INDIRECTO</v>
      </c>
      <c r="M985">
        <v>0</v>
      </c>
      <c r="N985" t="str">
        <v>CC1</v>
      </c>
      <c r="O985" t="str">
        <v>gastos_produccion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-449999.99</v>
      </c>
      <c r="T985">
        <v>2</v>
      </c>
      <c r="U985" t="str">
        <v>APERTURADO POR EMPRESA</v>
      </c>
      <c r="V985" t="str">
        <v>EXPORTACION</v>
      </c>
    </row>
    <row r="986" spans="1:22" x14ac:dyDescent="0.3">
      <c r="A986" vm="10">
        <v>46057</v>
      </c>
      <c r="B986" t="str">
        <v>Acumuladores Argentinos Srl(W)</v>
      </c>
      <c r="C986" t="str">
        <v>FA-A 00004-00007156</v>
      </c>
      <c r="D986">
        <v>-449999.99</v>
      </c>
      <c r="E986" t="str">
        <v>OC 0001-00004514: REPOSICION
bateria automotor 110 amp
Para Iveco Tector 320</v>
      </c>
      <c r="F986">
        <v>2</v>
      </c>
      <c r="G986">
        <v>185950.41</v>
      </c>
      <c r="H986" t="str">
        <v xml:space="preserve">UN </v>
      </c>
      <c r="I986" t="str">
        <v>REPOSICION</v>
      </c>
      <c r="J986" t="str">
        <v>OPEX</v>
      </c>
      <c r="K986" t="str">
        <v>VARIABLE</v>
      </c>
      <c r="L986" t="str">
        <v>INDIRECTO</v>
      </c>
      <c r="M986">
        <v>0</v>
      </c>
      <c r="N986" t="str">
        <v>CC1</v>
      </c>
      <c r="O986" t="str">
        <v>gastos_produccion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-449999.99</v>
      </c>
      <c r="T986">
        <v>2</v>
      </c>
      <c r="U986" t="str">
        <v>APERTURADO POR EMPRESA</v>
      </c>
      <c r="V986" t="str">
        <v>NFU</v>
      </c>
    </row>
    <row r="987" spans="1:22" x14ac:dyDescent="0.3">
      <c r="A987" vm="10">
        <v>46057</v>
      </c>
      <c r="B987" t="str">
        <v>Acumuladores Argentinos Srl(W)</v>
      </c>
      <c r="C987" t="str">
        <v>FA-A 00004-00007156</v>
      </c>
      <c r="D987">
        <v>-449999.99</v>
      </c>
      <c r="E987" t="str">
        <v>OC 0001-00004514: REPOSICION
bateria automotor 110 amp
Para Iveco Tector 320</v>
      </c>
      <c r="F987">
        <v>2</v>
      </c>
      <c r="G987">
        <v>185950.41</v>
      </c>
      <c r="H987" t="str">
        <v xml:space="preserve">UN </v>
      </c>
      <c r="I987" t="str">
        <v>REPOSICION</v>
      </c>
      <c r="J987" t="str">
        <v>OPEX</v>
      </c>
      <c r="K987" t="str">
        <v>VARIABLE</v>
      </c>
      <c r="L987" t="str">
        <v>INDIRECTO</v>
      </c>
      <c r="M987">
        <v>0</v>
      </c>
      <c r="N987" t="str">
        <v>CC1</v>
      </c>
      <c r="O987" t="str">
        <v>gastos_produccion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-449999.99</v>
      </c>
      <c r="T987">
        <v>2</v>
      </c>
      <c r="U987" t="str">
        <v>APERTURADO POR EMPRESA</v>
      </c>
      <c r="V987" t="str">
        <v>PILETAS</v>
      </c>
    </row>
    <row r="988" spans="1:22" x14ac:dyDescent="0.3">
      <c r="A988" vm="10">
        <v>46057</v>
      </c>
      <c r="B988" t="str">
        <v>Acumuladores Argentinos Srl(W)</v>
      </c>
      <c r="C988" t="str">
        <v>FA-A 00004-00007156</v>
      </c>
      <c r="D988">
        <v>-449999.99</v>
      </c>
      <c r="E988" t="str">
        <v>OC 0001-00004514: REPOSICION
bateria automotor 110 amp
Para Iveco Tector 320</v>
      </c>
      <c r="F988">
        <v>2</v>
      </c>
      <c r="G988">
        <v>185950.41</v>
      </c>
      <c r="H988" t="str">
        <v xml:space="preserve">UN </v>
      </c>
      <c r="I988" t="str">
        <v>REPOSICION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str">
        <v>gastos_produccion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-449999.99</v>
      </c>
      <c r="T988">
        <v>2</v>
      </c>
      <c r="U988" t="str">
        <v>APERTURADO POR EMPRESA</v>
      </c>
      <c r="V988" t="str">
        <v>REACTORES</v>
      </c>
    </row>
    <row r="989" spans="1:22" x14ac:dyDescent="0.3">
      <c r="A989" vm="10">
        <v>46057</v>
      </c>
      <c r="B989" t="str">
        <v>Acumuladores Argentinos Srl(W)</v>
      </c>
      <c r="C989" t="str">
        <v>FA-A 00004-00007156</v>
      </c>
      <c r="D989">
        <v>-449999.99</v>
      </c>
      <c r="E989" t="str">
        <v>OC 0001-00004514: REPOSICION
bateria automotor 110 amp
Para Iveco Tector 320</v>
      </c>
      <c r="F989">
        <v>2</v>
      </c>
      <c r="G989">
        <v>185950.41</v>
      </c>
      <c r="H989" t="str">
        <v xml:space="preserve">UN </v>
      </c>
      <c r="I989" t="str">
        <v>REPOSICION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str">
        <v>gastos_produccion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-449999.99</v>
      </c>
      <c r="T989">
        <v>2</v>
      </c>
      <c r="U989" t="str">
        <v>APERTURADO POR EMPRESA</v>
      </c>
      <c r="V989" t="str">
        <v>TIERRAS FILTRANTES</v>
      </c>
    </row>
    <row r="990" spans="1:22" x14ac:dyDescent="0.3">
      <c r="A990" vm="3">
        <v>46066</v>
      </c>
      <c r="B990" t="str">
        <v>S I R Sociedad De Responsabilidad Limitada</v>
      </c>
      <c r="C990" t="str">
        <v>FA-A 00006-00021389</v>
      </c>
      <c r="D990">
        <v>-449610.59</v>
      </c>
      <c r="E990" t="str">
        <v>INVERSION</v>
      </c>
      <c r="F990">
        <v>1</v>
      </c>
      <c r="G990">
        <v>371579</v>
      </c>
      <c r="H990" t="str">
        <v xml:space="preserve">UN </v>
      </c>
      <c r="I990" t="str">
        <v>INVERSION</v>
      </c>
      <c r="J990" t="str">
        <v>CAPEX</v>
      </c>
      <c r="K990" t="str">
        <v>VARIABLE</v>
      </c>
      <c r="L990" t="str">
        <v>INDIRECTO</v>
      </c>
      <c r="M990">
        <v>0</v>
      </c>
      <c r="N990" t="str">
        <v>CC6</v>
      </c>
      <c r="O990" t="str">
        <v>gastos_produccion</v>
      </c>
      <c r="P990">
        <v>1</v>
      </c>
      <c r="Q990" t="str">
        <v>BACHAS</v>
      </c>
      <c r="R990">
        <v>1</v>
      </c>
      <c r="S990">
        <v>-449610.59</v>
      </c>
      <c r="T990">
        <v>1</v>
      </c>
      <c r="U990" t="str">
        <v>APERTURADO POR EMPRESA</v>
      </c>
      <c r="V990" t="str">
        <v>BACHAS</v>
      </c>
    </row>
    <row r="991" spans="1:22" x14ac:dyDescent="0.3">
      <c r="A991" vm="17">
        <v>46079</v>
      </c>
      <c r="B991" t="str">
        <v>Mercado Pago</v>
      </c>
      <c r="C991" t="str">
        <v>OCOM/2026/0169</v>
      </c>
      <c r="D991">
        <v>-400000</v>
      </c>
      <c r="E991" t="str">
        <v>SERVICIOS
Pago de seguro de camiones</v>
      </c>
      <c r="F991">
        <v>1</v>
      </c>
      <c r="G991">
        <v>400000</v>
      </c>
      <c r="H991" t="str">
        <v xml:space="preserve">UN </v>
      </c>
      <c r="I991" t="str">
        <v>SERVICIOS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str">
        <v>gastos_produccion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-400000</v>
      </c>
      <c r="T991">
        <v>1</v>
      </c>
      <c r="U991" t="str">
        <v>APERTURADO POR EMPRESA</v>
      </c>
      <c r="V991" t="str">
        <v>BACHAS</v>
      </c>
    </row>
    <row r="992" spans="1:22" x14ac:dyDescent="0.3">
      <c r="A992" vm="17">
        <v>46079</v>
      </c>
      <c r="B992" t="str">
        <v>Mercado Pago</v>
      </c>
      <c r="C992" t="str">
        <v>OCOM/2026/0169</v>
      </c>
      <c r="D992">
        <v>-400000</v>
      </c>
      <c r="E992" t="str">
        <v>SERVICIOS
Pago de seguro de camiones</v>
      </c>
      <c r="F992">
        <v>1</v>
      </c>
      <c r="G992">
        <v>400000</v>
      </c>
      <c r="H992" t="str">
        <v xml:space="preserve">UN </v>
      </c>
      <c r="I992" t="str">
        <v>SERVICIOS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str">
        <v>gastos_produccion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-400000</v>
      </c>
      <c r="T992">
        <v>1</v>
      </c>
      <c r="U992" t="str">
        <v>APERTURADO POR EMPRESA</v>
      </c>
      <c r="V992" t="str">
        <v>CEREAL &amp; POLVILLO</v>
      </c>
    </row>
    <row r="993" spans="1:22" x14ac:dyDescent="0.3">
      <c r="A993" vm="17">
        <v>46079</v>
      </c>
      <c r="B993" t="str">
        <v>Mercado Pago</v>
      </c>
      <c r="C993" t="str">
        <v>OCOM/2026/0169</v>
      </c>
      <c r="D993">
        <v>-400000</v>
      </c>
      <c r="E993" t="str">
        <v>SERVICIOS
Pago de seguro de camiones</v>
      </c>
      <c r="F993">
        <v>1</v>
      </c>
      <c r="G993">
        <v>400000</v>
      </c>
      <c r="H993" t="str">
        <v xml:space="preserve">UN </v>
      </c>
      <c r="I993" t="str">
        <v>SERVICIOS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str">
        <v>gastos_produccion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-400000</v>
      </c>
      <c r="T993">
        <v>1</v>
      </c>
      <c r="U993" t="str">
        <v>APERTURADO POR EMPRESA</v>
      </c>
      <c r="V993" t="str">
        <v>COMPOST &amp; FERTILIZANTES</v>
      </c>
    </row>
    <row r="994" spans="1:22" x14ac:dyDescent="0.3">
      <c r="A994" vm="17">
        <v>46079</v>
      </c>
      <c r="B994" t="str">
        <v>Mercado Pago</v>
      </c>
      <c r="C994" t="str">
        <v>OCOM/2026/0169</v>
      </c>
      <c r="D994">
        <v>-400000</v>
      </c>
      <c r="E994" t="str">
        <v>SERVICIOS
Pago de seguro de camiones</v>
      </c>
      <c r="F994">
        <v>1</v>
      </c>
      <c r="G994">
        <v>400000</v>
      </c>
      <c r="H994" t="str">
        <v xml:space="preserve">UN </v>
      </c>
      <c r="I994" t="str">
        <v>SERVICIOS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str">
        <v>gastos_produccion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-400000</v>
      </c>
      <c r="T994">
        <v>1</v>
      </c>
      <c r="U994" t="str">
        <v>APERTURADO POR EMPRESA</v>
      </c>
      <c r="V994" t="str">
        <v>DISPOSICIÓN FINAL RESIDUOS LIQUIDOS</v>
      </c>
    </row>
    <row r="995" spans="1:22" x14ac:dyDescent="0.3">
      <c r="A995" vm="17">
        <v>46079</v>
      </c>
      <c r="B995" t="str">
        <v>Mercado Pago</v>
      </c>
      <c r="C995" t="str">
        <v>OCOM/2026/0169</v>
      </c>
      <c r="D995">
        <v>-400000</v>
      </c>
      <c r="E995" t="str">
        <v>SERVICIOS
Pago de seguro de camiones</v>
      </c>
      <c r="F995">
        <v>1</v>
      </c>
      <c r="G995">
        <v>400000</v>
      </c>
      <c r="H995" t="str">
        <v xml:space="preserve">UN </v>
      </c>
      <c r="I995" t="str">
        <v>SERVICIOS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str">
        <v>gastos_produccion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-400000</v>
      </c>
      <c r="T995">
        <v>1</v>
      </c>
      <c r="U995" t="str">
        <v>APERTURADO POR EMPRESA</v>
      </c>
      <c r="V995" t="str">
        <v>DISPOSICIÓN FINAL RESIDUOS SOLIDOS</v>
      </c>
    </row>
    <row r="996" spans="1:22" x14ac:dyDescent="0.3">
      <c r="A996" vm="17">
        <v>46079</v>
      </c>
      <c r="B996" t="str">
        <v>Mercado Pago</v>
      </c>
      <c r="C996" t="str">
        <v>OCOM/2026/0169</v>
      </c>
      <c r="D996">
        <v>-400000</v>
      </c>
      <c r="E996" t="str">
        <v>SERVICIOS
Pago de seguro de camiones</v>
      </c>
      <c r="F996">
        <v>1</v>
      </c>
      <c r="G996">
        <v>400000</v>
      </c>
      <c r="H996" t="str">
        <v xml:space="preserve">UN </v>
      </c>
      <c r="I996" t="str">
        <v>SERVICIOS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str">
        <v>gastos_produccion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-400000</v>
      </c>
      <c r="T996">
        <v>1</v>
      </c>
      <c r="U996" t="str">
        <v>APERTURADO POR EMPRESA</v>
      </c>
      <c r="V996" t="str">
        <v>EXPORTACION</v>
      </c>
    </row>
    <row r="997" spans="1:22" x14ac:dyDescent="0.3">
      <c r="A997" vm="17">
        <v>46079</v>
      </c>
      <c r="B997" t="str">
        <v>Mercado Pago</v>
      </c>
      <c r="C997" t="str">
        <v>OCOM/2026/0169</v>
      </c>
      <c r="D997">
        <v>-400000</v>
      </c>
      <c r="E997" t="str">
        <v>SERVICIOS
Pago de seguro de camiones</v>
      </c>
      <c r="F997">
        <v>1</v>
      </c>
      <c r="G997">
        <v>400000</v>
      </c>
      <c r="H997" t="str">
        <v xml:space="preserve">UN </v>
      </c>
      <c r="I997" t="str">
        <v>SERVICIOS</v>
      </c>
      <c r="J997" t="str">
        <v>OPEX</v>
      </c>
      <c r="K997" t="str">
        <v>VARIABLE</v>
      </c>
      <c r="L997" t="str">
        <v>INDIRECTO</v>
      </c>
      <c r="M997">
        <v>0</v>
      </c>
      <c r="N997" t="str">
        <v>CC1</v>
      </c>
      <c r="O997" t="str">
        <v>gastos_produccion</v>
      </c>
      <c r="P997">
        <v>10</v>
      </c>
      <c r="Q997" t="str">
        <v>BACHAS, CEREAL &amp; POLVILLO, COMPOST &amp; FERTILIZANTES, DISPOSICIÓN FINAL RESIDUOS LIQUIDOS, DISPOSICIÓN FINAL RESIDUOS SOLIDOS, EXPORTACION, NFU, PILETAS, REACTORES, TIERRAS FILTRANTES</v>
      </c>
      <c r="R997">
        <v>1</v>
      </c>
      <c r="S997">
        <v>-400000</v>
      </c>
      <c r="T997">
        <v>1</v>
      </c>
      <c r="U997" t="str">
        <v>APERTURADO POR EMPRESA</v>
      </c>
      <c r="V997" t="str">
        <v>NFU</v>
      </c>
    </row>
    <row r="998" spans="1:22" x14ac:dyDescent="0.3">
      <c r="A998" vm="17">
        <v>46079</v>
      </c>
      <c r="B998" t="str">
        <v>Mercado Pago</v>
      </c>
      <c r="C998" t="str">
        <v>OCOM/2026/0169</v>
      </c>
      <c r="D998">
        <v>-400000</v>
      </c>
      <c r="E998" t="str">
        <v>SERVICIOS
Pago de seguro de camiones</v>
      </c>
      <c r="F998">
        <v>1</v>
      </c>
      <c r="G998">
        <v>400000</v>
      </c>
      <c r="H998" t="str">
        <v xml:space="preserve">UN </v>
      </c>
      <c r="I998" t="str">
        <v>SERVICIOS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CC1</v>
      </c>
      <c r="O998" t="str">
        <v>gastos_produccion</v>
      </c>
      <c r="P998">
        <v>10</v>
      </c>
      <c r="Q998" t="str">
        <v>BACHAS, CEREAL &amp; POLVILLO, COMPOST &amp; FERTILIZANTES, DISPOSICIÓN FINAL RESIDUOS LIQUIDOS, DISPOSICIÓN FINAL RESIDUOS SOLIDOS, EXPORTACION, NFU, PILETAS, REACTORES, TIERRAS FILTRANTES</v>
      </c>
      <c r="R998">
        <v>1</v>
      </c>
      <c r="S998">
        <v>-400000</v>
      </c>
      <c r="T998">
        <v>1</v>
      </c>
      <c r="U998" t="str">
        <v>APERTURADO POR EMPRESA</v>
      </c>
      <c r="V998" t="str">
        <v>PILETAS</v>
      </c>
    </row>
    <row r="999" spans="1:22" x14ac:dyDescent="0.3">
      <c r="A999" vm="17">
        <v>46079</v>
      </c>
      <c r="B999" t="str">
        <v>Mercado Pago</v>
      </c>
      <c r="C999" t="str">
        <v>OCOM/2026/0169</v>
      </c>
      <c r="D999">
        <v>-400000</v>
      </c>
      <c r="E999" t="str">
        <v>SERVICIOS
Pago de seguro de camiones</v>
      </c>
      <c r="F999">
        <v>1</v>
      </c>
      <c r="G999">
        <v>400000</v>
      </c>
      <c r="H999" t="str">
        <v xml:space="preserve">UN </v>
      </c>
      <c r="I999" t="str">
        <v>SERVICIOS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str">
        <v>gastos_produccion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-400000</v>
      </c>
      <c r="T999">
        <v>1</v>
      </c>
      <c r="U999" t="str">
        <v>APERTURADO POR EMPRESA</v>
      </c>
      <c r="V999" t="str">
        <v>REACTORES</v>
      </c>
    </row>
    <row r="1000" spans="1:22" x14ac:dyDescent="0.3">
      <c r="A1000" vm="17">
        <v>46079</v>
      </c>
      <c r="B1000" t="str">
        <v>Mercado Pago</v>
      </c>
      <c r="C1000" t="str">
        <v>OCOM/2026/0169</v>
      </c>
      <c r="D1000">
        <v>-400000</v>
      </c>
      <c r="E1000" t="str">
        <v>SERVICIOS
Pago de seguro de camiones</v>
      </c>
      <c r="F1000">
        <v>1</v>
      </c>
      <c r="G1000">
        <v>400000</v>
      </c>
      <c r="H1000" t="str">
        <v xml:space="preserve">UN </v>
      </c>
      <c r="I1000" t="str">
        <v>SERVICIOS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str">
        <v>gastos_produccion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-400000</v>
      </c>
      <c r="T1000">
        <v>1</v>
      </c>
      <c r="U1000" t="str">
        <v>APERTURADO POR EMPRESA</v>
      </c>
      <c r="V1000" t="str">
        <v>TIERRAS FILTRANTES</v>
      </c>
    </row>
    <row r="1001" spans="1:22" x14ac:dyDescent="0.3">
      <c r="A1001" vm="1">
        <v>46081</v>
      </c>
      <c r="B1001" t="str">
        <v>TOTAL QUIMICA S.A.</v>
      </c>
      <c r="C1001" t="str">
        <v>prod1</v>
      </c>
      <c r="D1001">
        <v>-375468.79999999999</v>
      </c>
      <c r="E1001" t="str">
        <v xml:space="preserve"> ACIDO CLORHIDRICO</v>
      </c>
      <c r="F1001">
        <v>809.19999999999993</v>
      </c>
      <c r="G1001">
        <v>464</v>
      </c>
      <c r="H1001" t="str">
        <v>KG</v>
      </c>
      <c r="I1001" t="str">
        <v>INSUMOS</v>
      </c>
      <c r="J1001" t="str">
        <v>OPEX</v>
      </c>
      <c r="K1001" t="str">
        <v>VARIABLE</v>
      </c>
      <c r="L1001" t="str">
        <v>DIRECTO</v>
      </c>
      <c r="M1001">
        <v>0</v>
      </c>
      <c r="N1001" t="str">
        <v>CC6</v>
      </c>
      <c r="O1001" t="str">
        <v>gastos_produccion</v>
      </c>
      <c r="P1001">
        <v>1</v>
      </c>
      <c r="Q1001" t="str">
        <v>BACHAS</v>
      </c>
      <c r="R1001">
        <v>1</v>
      </c>
      <c r="S1001">
        <v>-375468.79999999999</v>
      </c>
      <c r="T1001">
        <v>809.19999999999993</v>
      </c>
      <c r="U1001" t="str">
        <v>APERTURADO POR EMPRESA</v>
      </c>
      <c r="V1001" t="str">
        <v>BACHAS</v>
      </c>
    </row>
    <row r="1002" spans="1:22" x14ac:dyDescent="0.3">
      <c r="A1002" vm="5">
        <v>46055</v>
      </c>
      <c r="B1002" t="str">
        <v>Mastrangelo Productos Electricos Sa</v>
      </c>
      <c r="C1002" t="str">
        <v>FA-A 00015-00069785</v>
      </c>
      <c r="D1002">
        <v>-360820.64</v>
      </c>
      <c r="E1002" t="str">
        <v xml:space="preserve">OC 0001-00004473: INVERSION
pedido eléctrico de pileta </v>
      </c>
      <c r="F1002">
        <v>1</v>
      </c>
      <c r="G1002">
        <v>298198.88</v>
      </c>
      <c r="H1002" t="str">
        <v xml:space="preserve">UN </v>
      </c>
      <c r="I1002" t="str">
        <v>INVERSION</v>
      </c>
      <c r="J1002" t="str">
        <v>CAPEX</v>
      </c>
      <c r="K1002" t="str">
        <v>VARIABLE</v>
      </c>
      <c r="L1002" t="str">
        <v>DIRECTO</v>
      </c>
      <c r="M1002">
        <v>0</v>
      </c>
      <c r="N1002" t="str">
        <v>CC4</v>
      </c>
      <c r="O1002" t="str">
        <v>gastos_rrhh</v>
      </c>
      <c r="P1002">
        <v>1</v>
      </c>
      <c r="Q1002" t="str">
        <v>PILETAS</v>
      </c>
      <c r="R1002">
        <v>1</v>
      </c>
      <c r="S1002">
        <v>-360820.64</v>
      </c>
      <c r="T1002">
        <v>1</v>
      </c>
      <c r="U1002" t="str">
        <v>APERTURADO POR EMPRESA</v>
      </c>
      <c r="V1002" t="str">
        <v>PILETAS</v>
      </c>
    </row>
    <row r="1003" spans="1:22" x14ac:dyDescent="0.3">
      <c r="A1003" vm="18">
        <v>46076</v>
      </c>
      <c r="B1003" t="str">
        <v>American Express Argentina S. A.</v>
      </c>
      <c r="C1003" t="str">
        <v>OCOM/2026/0163</v>
      </c>
      <c r="D1003">
        <v>-328107.75</v>
      </c>
      <c r="E1003" t="str">
        <v>PERSONAL
tarjeta benjamin</v>
      </c>
      <c r="F1003">
        <v>1</v>
      </c>
      <c r="G1003">
        <v>328107.75</v>
      </c>
      <c r="H1003" t="str">
        <v xml:space="preserve">UN </v>
      </c>
      <c r="I1003" t="str">
        <v>PERSONAL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str">
        <v>gastos_produccion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-328107.75</v>
      </c>
      <c r="T1003">
        <v>1</v>
      </c>
      <c r="U1003" t="str">
        <v>APERTURADO POR EMPRESA</v>
      </c>
      <c r="V1003" t="str">
        <v>BACHAS</v>
      </c>
    </row>
    <row r="1004" spans="1:22" x14ac:dyDescent="0.3">
      <c r="A1004" vm="18">
        <v>46076</v>
      </c>
      <c r="B1004" t="str">
        <v>American Express Argentina S. A.</v>
      </c>
      <c r="C1004" t="str">
        <v>OCOM/2026/0163</v>
      </c>
      <c r="D1004">
        <v>-328107.75</v>
      </c>
      <c r="E1004" t="str">
        <v>PERSONAL
tarjeta benjamin</v>
      </c>
      <c r="F1004">
        <v>1</v>
      </c>
      <c r="G1004">
        <v>328107.75</v>
      </c>
      <c r="H1004" t="str">
        <v xml:space="preserve">UN </v>
      </c>
      <c r="I1004" t="str">
        <v>PERSONAL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str">
        <v>gastos_produccion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-328107.75</v>
      </c>
      <c r="T1004">
        <v>1</v>
      </c>
      <c r="U1004" t="str">
        <v>APERTURADO POR EMPRESA</v>
      </c>
      <c r="V1004" t="str">
        <v>CEREAL &amp; POLVILLO</v>
      </c>
    </row>
    <row r="1005" spans="1:22" x14ac:dyDescent="0.3">
      <c r="A1005" vm="18">
        <v>46076</v>
      </c>
      <c r="B1005" t="str">
        <v>American Express Argentina S. A.</v>
      </c>
      <c r="C1005" t="str">
        <v>OCOM/2026/0163</v>
      </c>
      <c r="D1005">
        <v>-328107.75</v>
      </c>
      <c r="E1005" t="str">
        <v>PERSONAL
tarjeta benjamin</v>
      </c>
      <c r="F1005">
        <v>1</v>
      </c>
      <c r="G1005">
        <v>328107.75</v>
      </c>
      <c r="H1005" t="str">
        <v xml:space="preserve">UN </v>
      </c>
      <c r="I1005" t="str">
        <v>PERSONAL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str">
        <v>gastos_produccion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-328107.75</v>
      </c>
      <c r="T1005">
        <v>1</v>
      </c>
      <c r="U1005" t="str">
        <v>APERTURADO POR EMPRESA</v>
      </c>
      <c r="V1005" t="str">
        <v>COMPOST &amp; FERTILIZANTES</v>
      </c>
    </row>
    <row r="1006" spans="1:22" x14ac:dyDescent="0.3">
      <c r="A1006" vm="18">
        <v>46076</v>
      </c>
      <c r="B1006" t="str">
        <v>American Express Argentina S. A.</v>
      </c>
      <c r="C1006" t="str">
        <v>OCOM/2026/0163</v>
      </c>
      <c r="D1006">
        <v>-328107.75</v>
      </c>
      <c r="E1006" t="str">
        <v>PERSONAL
tarjeta benjamin</v>
      </c>
      <c r="F1006">
        <v>1</v>
      </c>
      <c r="G1006">
        <v>328107.75</v>
      </c>
      <c r="H1006" t="str">
        <v xml:space="preserve">UN </v>
      </c>
      <c r="I1006" t="str">
        <v>PERSONAL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str">
        <v>gastos_produccion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-328107.75</v>
      </c>
      <c r="T1006">
        <v>1</v>
      </c>
      <c r="U1006" t="str">
        <v>APERTURADO POR EMPRESA</v>
      </c>
      <c r="V1006" t="str">
        <v>DISPOSICIÓN FINAL RESIDUOS LIQUIDOS</v>
      </c>
    </row>
    <row r="1007" spans="1:22" x14ac:dyDescent="0.3">
      <c r="A1007" vm="18">
        <v>46076</v>
      </c>
      <c r="B1007" t="str">
        <v>American Express Argentina S. A.</v>
      </c>
      <c r="C1007" t="str">
        <v>OCOM/2026/0163</v>
      </c>
      <c r="D1007">
        <v>-328107.75</v>
      </c>
      <c r="E1007" t="str">
        <v>PERSONAL
tarjeta benjamin</v>
      </c>
      <c r="F1007">
        <v>1</v>
      </c>
      <c r="G1007">
        <v>328107.75</v>
      </c>
      <c r="H1007" t="str">
        <v xml:space="preserve">UN </v>
      </c>
      <c r="I1007" t="str">
        <v>PERSONAL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str">
        <v>gastos_produccion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-328107.75</v>
      </c>
      <c r="T1007">
        <v>1</v>
      </c>
      <c r="U1007" t="str">
        <v>APERTURADO POR EMPRESA</v>
      </c>
      <c r="V1007" t="str">
        <v>DISPOSICIÓN FINAL RESIDUOS SOLIDOS</v>
      </c>
    </row>
    <row r="1008" spans="1:22" x14ac:dyDescent="0.3">
      <c r="A1008" vm="18">
        <v>46076</v>
      </c>
      <c r="B1008" t="str">
        <v>American Express Argentina S. A.</v>
      </c>
      <c r="C1008" t="str">
        <v>OCOM/2026/0163</v>
      </c>
      <c r="D1008">
        <v>-328107.75</v>
      </c>
      <c r="E1008" t="str">
        <v>PERSONAL
tarjeta benjamin</v>
      </c>
      <c r="F1008">
        <v>1</v>
      </c>
      <c r="G1008">
        <v>328107.75</v>
      </c>
      <c r="H1008" t="str">
        <v xml:space="preserve">UN </v>
      </c>
      <c r="I1008" t="str">
        <v>PERSONAL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str">
        <v>gastos_produccion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-328107.75</v>
      </c>
      <c r="T1008">
        <v>1</v>
      </c>
      <c r="U1008" t="str">
        <v>APERTURADO POR EMPRESA</v>
      </c>
      <c r="V1008" t="str">
        <v>EXPORTACION</v>
      </c>
    </row>
    <row r="1009" spans="1:22" x14ac:dyDescent="0.3">
      <c r="A1009" vm="18">
        <v>46076</v>
      </c>
      <c r="B1009" t="str">
        <v>American Express Argentina S. A.</v>
      </c>
      <c r="C1009" t="str">
        <v>OCOM/2026/0163</v>
      </c>
      <c r="D1009">
        <v>-328107.75</v>
      </c>
      <c r="E1009" t="str">
        <v>PERSONAL
tarjeta benjamin</v>
      </c>
      <c r="F1009">
        <v>1</v>
      </c>
      <c r="G1009">
        <v>328107.75</v>
      </c>
      <c r="H1009" t="str">
        <v xml:space="preserve">UN </v>
      </c>
      <c r="I1009" t="str">
        <v>PERSONAL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str">
        <v>gastos_produccion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-328107.75</v>
      </c>
      <c r="T1009">
        <v>1</v>
      </c>
      <c r="U1009" t="str">
        <v>APERTURADO POR EMPRESA</v>
      </c>
      <c r="V1009" t="str">
        <v>NFU</v>
      </c>
    </row>
    <row r="1010" spans="1:22" x14ac:dyDescent="0.3">
      <c r="A1010" vm="18">
        <v>46076</v>
      </c>
      <c r="B1010" t="str">
        <v>American Express Argentina S. A.</v>
      </c>
      <c r="C1010" t="str">
        <v>OCOM/2026/0163</v>
      </c>
      <c r="D1010">
        <v>-328107.75</v>
      </c>
      <c r="E1010" t="str">
        <v>PERSONAL
tarjeta benjamin</v>
      </c>
      <c r="F1010">
        <v>1</v>
      </c>
      <c r="G1010">
        <v>328107.75</v>
      </c>
      <c r="H1010" t="str">
        <v xml:space="preserve">UN </v>
      </c>
      <c r="I1010" t="str">
        <v>PERSONAL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str">
        <v>gastos_produccion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-328107.75</v>
      </c>
      <c r="T1010">
        <v>1</v>
      </c>
      <c r="U1010" t="str">
        <v>APERTURADO POR EMPRESA</v>
      </c>
      <c r="V1010" t="str">
        <v>PILETAS</v>
      </c>
    </row>
    <row r="1011" spans="1:22" x14ac:dyDescent="0.3">
      <c r="A1011" vm="18">
        <v>46076</v>
      </c>
      <c r="B1011" t="str">
        <v>American Express Argentina S. A.</v>
      </c>
      <c r="C1011" t="str">
        <v>OCOM/2026/0163</v>
      </c>
      <c r="D1011">
        <v>-328107.75</v>
      </c>
      <c r="E1011" t="str">
        <v>PERSONAL
tarjeta benjamin</v>
      </c>
      <c r="F1011">
        <v>1</v>
      </c>
      <c r="G1011">
        <v>328107.75</v>
      </c>
      <c r="H1011" t="str">
        <v xml:space="preserve">UN </v>
      </c>
      <c r="I1011" t="str">
        <v>PERSONAL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str">
        <v>gastos_produccion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-328107.75</v>
      </c>
      <c r="T1011">
        <v>1</v>
      </c>
      <c r="U1011" t="str">
        <v>APERTURADO POR EMPRESA</v>
      </c>
      <c r="V1011" t="str">
        <v>REACTORES</v>
      </c>
    </row>
    <row r="1012" spans="1:22" x14ac:dyDescent="0.3">
      <c r="A1012" vm="18">
        <v>46076</v>
      </c>
      <c r="B1012" t="str">
        <v>American Express Argentina S. A.</v>
      </c>
      <c r="C1012" t="str">
        <v>OCOM/2026/0163</v>
      </c>
      <c r="D1012">
        <v>-328107.75</v>
      </c>
      <c r="E1012" t="str">
        <v>PERSONAL
tarjeta benjamin</v>
      </c>
      <c r="F1012">
        <v>1</v>
      </c>
      <c r="G1012">
        <v>328107.75</v>
      </c>
      <c r="H1012" t="str">
        <v xml:space="preserve">UN </v>
      </c>
      <c r="I1012" t="str">
        <v>PERSONAL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str">
        <v>gastos_produccion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-328107.75</v>
      </c>
      <c r="T1012">
        <v>1</v>
      </c>
      <c r="U1012" t="str">
        <v>APERTURADO POR EMPRESA</v>
      </c>
      <c r="V1012" t="str">
        <v>TIERRAS FILTRANTES</v>
      </c>
    </row>
    <row r="1013" spans="1:22" x14ac:dyDescent="0.3">
      <c r="A1013" vm="5">
        <v>46055</v>
      </c>
      <c r="B1013" t="str">
        <v>Electric Litoral S.R.L.</v>
      </c>
      <c r="C1013" t="str">
        <v>FA-A 00001-00000504</v>
      </c>
      <c r="D1013">
        <v>-326733.15000000002</v>
      </c>
      <c r="E1013" t="str">
        <v>OC 0001-00004432: MANTENIMIENTO PREVENTIVO
lamparas infrarojas 250w e 27</v>
      </c>
      <c r="F1013">
        <v>20</v>
      </c>
      <c r="G1013">
        <v>13501.37</v>
      </c>
      <c r="H1013" t="str">
        <v xml:space="preserve">UN </v>
      </c>
      <c r="I1013" t="str">
        <v>MANTENIMIENTO PREVENTIVO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str">
        <v>gastos_produccion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-326733.15000000002</v>
      </c>
      <c r="T1013">
        <v>20</v>
      </c>
      <c r="U1013" t="str">
        <v>APERTURADO POR EMPRESA</v>
      </c>
      <c r="V1013" t="str">
        <v>BACHAS</v>
      </c>
    </row>
    <row r="1014" spans="1:22" x14ac:dyDescent="0.3">
      <c r="A1014" vm="5">
        <v>46055</v>
      </c>
      <c r="B1014" t="str">
        <v>Electric Litoral S.R.L.</v>
      </c>
      <c r="C1014" t="str">
        <v>FA-A 00001-00000504</v>
      </c>
      <c r="D1014">
        <v>-326733.15000000002</v>
      </c>
      <c r="E1014" t="str">
        <v>OC 0001-00004432: MANTENIMIENTO PREVENTIVO
lamparas infrarojas 250w e 27</v>
      </c>
      <c r="F1014">
        <v>20</v>
      </c>
      <c r="G1014">
        <v>13501.37</v>
      </c>
      <c r="H1014" t="str">
        <v xml:space="preserve">UN </v>
      </c>
      <c r="I1014" t="str">
        <v>MANTENIMIENTO PREVENTIVO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str">
        <v>gastos_produccion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-326733.15000000002</v>
      </c>
      <c r="T1014">
        <v>20</v>
      </c>
      <c r="U1014" t="str">
        <v>APERTURADO POR EMPRESA</v>
      </c>
      <c r="V1014" t="str">
        <v>CEREAL &amp; POLVILLO</v>
      </c>
    </row>
    <row r="1015" spans="1:22" x14ac:dyDescent="0.3">
      <c r="A1015" vm="5">
        <v>46055</v>
      </c>
      <c r="B1015" t="str">
        <v>Electric Litoral S.R.L.</v>
      </c>
      <c r="C1015" t="str">
        <v>FA-A 00001-00000504</v>
      </c>
      <c r="D1015">
        <v>-326733.15000000002</v>
      </c>
      <c r="E1015" t="str">
        <v>OC 0001-00004432: MANTENIMIENTO PREVENTIVO
lamparas infrarojas 250w e 27</v>
      </c>
      <c r="F1015">
        <v>20</v>
      </c>
      <c r="G1015">
        <v>13501.37</v>
      </c>
      <c r="H1015" t="str">
        <v xml:space="preserve">UN </v>
      </c>
      <c r="I1015" t="str">
        <v>MANTENIMIENTO PREVENTIVO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str">
        <v>gastos_produccion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-326733.15000000002</v>
      </c>
      <c r="T1015">
        <v>20</v>
      </c>
      <c r="U1015" t="str">
        <v>APERTURADO POR EMPRESA</v>
      </c>
      <c r="V1015" t="str">
        <v>COMPOST &amp; FERTILIZANTES</v>
      </c>
    </row>
    <row r="1016" spans="1:22" x14ac:dyDescent="0.3">
      <c r="A1016" vm="5">
        <v>46055</v>
      </c>
      <c r="B1016" t="str">
        <v>Electric Litoral S.R.L.</v>
      </c>
      <c r="C1016" t="str">
        <v>FA-A 00001-00000504</v>
      </c>
      <c r="D1016">
        <v>-326733.15000000002</v>
      </c>
      <c r="E1016" t="str">
        <v>OC 0001-00004432: MANTENIMIENTO PREVENTIVO
lamparas infrarojas 250w e 27</v>
      </c>
      <c r="F1016">
        <v>20</v>
      </c>
      <c r="G1016">
        <v>13501.37</v>
      </c>
      <c r="H1016" t="str">
        <v xml:space="preserve">UN </v>
      </c>
      <c r="I1016" t="str">
        <v>MANTENIMIENTO PREVENTIVO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str">
        <v>gastos_produccion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-326733.15000000002</v>
      </c>
      <c r="T1016">
        <v>20</v>
      </c>
      <c r="U1016" t="str">
        <v>APERTURADO POR EMPRESA</v>
      </c>
      <c r="V1016" t="str">
        <v>DISPOSICIÓN FINAL RESIDUOS LIQUIDOS</v>
      </c>
    </row>
    <row r="1017" spans="1:22" x14ac:dyDescent="0.3">
      <c r="A1017" vm="5">
        <v>46055</v>
      </c>
      <c r="B1017" t="str">
        <v>Electric Litoral S.R.L.</v>
      </c>
      <c r="C1017" t="str">
        <v>FA-A 00001-00000504</v>
      </c>
      <c r="D1017">
        <v>-326733.15000000002</v>
      </c>
      <c r="E1017" t="str">
        <v>OC 0001-00004432: MANTENIMIENTO PREVENTIVO
lamparas infrarojas 250w e 27</v>
      </c>
      <c r="F1017">
        <v>20</v>
      </c>
      <c r="G1017">
        <v>13501.37</v>
      </c>
      <c r="H1017" t="str">
        <v xml:space="preserve">UN </v>
      </c>
      <c r="I1017" t="str">
        <v>MANTENIMIENTO PREVENTIVO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str">
        <v>gastos_produccion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-326733.15000000002</v>
      </c>
      <c r="T1017">
        <v>20</v>
      </c>
      <c r="U1017" t="str">
        <v>APERTURADO POR EMPRESA</v>
      </c>
      <c r="V1017" t="str">
        <v>DISPOSICIÓN FINAL RESIDUOS SOLIDOS</v>
      </c>
    </row>
    <row r="1018" spans="1:22" x14ac:dyDescent="0.3">
      <c r="A1018" vm="5">
        <v>46055</v>
      </c>
      <c r="B1018" t="str">
        <v>Electric Litoral S.R.L.</v>
      </c>
      <c r="C1018" t="str">
        <v>FA-A 00001-00000504</v>
      </c>
      <c r="D1018">
        <v>-326733.15000000002</v>
      </c>
      <c r="E1018" t="str">
        <v>OC 0001-00004432: MANTENIMIENTO PREVENTIVO
lamparas infrarojas 250w e 27</v>
      </c>
      <c r="F1018">
        <v>20</v>
      </c>
      <c r="G1018">
        <v>13501.37</v>
      </c>
      <c r="H1018" t="str">
        <v xml:space="preserve">UN </v>
      </c>
      <c r="I1018" t="str">
        <v>MANTENIMIENTO PREVENTIVO</v>
      </c>
      <c r="J1018" t="str">
        <v>OPEX</v>
      </c>
      <c r="K1018" t="str">
        <v>VARIABLE</v>
      </c>
      <c r="L1018" t="str">
        <v>INDIRECTO</v>
      </c>
      <c r="M1018">
        <v>0</v>
      </c>
      <c r="N1018" t="str">
        <v>CC1</v>
      </c>
      <c r="O1018" t="str">
        <v>gastos_produccion</v>
      </c>
      <c r="P1018">
        <v>10</v>
      </c>
      <c r="Q1018" t="str">
        <v>BACHAS, CEREAL &amp; POLVILLO, COMPOST &amp; FERTILIZANTES, DISPOSICIÓN FINAL RESIDUOS LIQUIDOS, DISPOSICIÓN FINAL RESIDUOS SOLIDOS, EXPORTACION, NFU, PILETAS, REACTORES, TIERRAS FILTRANTES</v>
      </c>
      <c r="R1018">
        <v>1</v>
      </c>
      <c r="S1018">
        <v>-326733.15000000002</v>
      </c>
      <c r="T1018">
        <v>20</v>
      </c>
      <c r="U1018" t="str">
        <v>APERTURADO POR EMPRESA</v>
      </c>
      <c r="V1018" t="str">
        <v>EXPORTACION</v>
      </c>
    </row>
    <row r="1019" spans="1:22" x14ac:dyDescent="0.3">
      <c r="A1019" vm="5">
        <v>46055</v>
      </c>
      <c r="B1019" t="str">
        <v>Electric Litoral S.R.L.</v>
      </c>
      <c r="C1019" t="str">
        <v>FA-A 00001-00000504</v>
      </c>
      <c r="D1019">
        <v>-326733.15000000002</v>
      </c>
      <c r="E1019" t="str">
        <v>OC 0001-00004432: MANTENIMIENTO PREVENTIVO
lamparas infrarojas 250w e 27</v>
      </c>
      <c r="F1019">
        <v>20</v>
      </c>
      <c r="G1019">
        <v>13501.37</v>
      </c>
      <c r="H1019" t="str">
        <v xml:space="preserve">UN </v>
      </c>
      <c r="I1019" t="str">
        <v>MANTENIMIENTO PREVENTIVO</v>
      </c>
      <c r="J1019" t="str">
        <v>OPEX</v>
      </c>
      <c r="K1019" t="str">
        <v>VARIABLE</v>
      </c>
      <c r="L1019" t="str">
        <v>INDIRECTO</v>
      </c>
      <c r="M1019">
        <v>0</v>
      </c>
      <c r="N1019" t="str">
        <v>CC1</v>
      </c>
      <c r="O1019" t="str">
        <v>gastos_produccion</v>
      </c>
      <c r="P1019">
        <v>10</v>
      </c>
      <c r="Q1019" t="str">
        <v>BACHAS, CEREAL &amp; POLVILLO, COMPOST &amp; FERTILIZANTES, DISPOSICIÓN FINAL RESIDUOS LIQUIDOS, DISPOSICIÓN FINAL RESIDUOS SOLIDOS, EXPORTACION, NFU, PILETAS, REACTORES, TIERRAS FILTRANTES</v>
      </c>
      <c r="R1019">
        <v>1</v>
      </c>
      <c r="S1019">
        <v>-326733.15000000002</v>
      </c>
      <c r="T1019">
        <v>20</v>
      </c>
      <c r="U1019" t="str">
        <v>APERTURADO POR EMPRESA</v>
      </c>
      <c r="V1019" t="str">
        <v>NFU</v>
      </c>
    </row>
    <row r="1020" spans="1:22" x14ac:dyDescent="0.3">
      <c r="A1020" vm="5">
        <v>46055</v>
      </c>
      <c r="B1020" t="str">
        <v>Electric Litoral S.R.L.</v>
      </c>
      <c r="C1020" t="str">
        <v>FA-A 00001-00000504</v>
      </c>
      <c r="D1020">
        <v>-326733.15000000002</v>
      </c>
      <c r="E1020" t="str">
        <v>OC 0001-00004432: MANTENIMIENTO PREVENTIVO
lamparas infrarojas 250w e 27</v>
      </c>
      <c r="F1020">
        <v>20</v>
      </c>
      <c r="G1020">
        <v>13501.37</v>
      </c>
      <c r="H1020" t="str">
        <v xml:space="preserve">UN </v>
      </c>
      <c r="I1020" t="str">
        <v>MANTENIMIENTO PREVENTIVO</v>
      </c>
      <c r="J1020" t="str">
        <v>OPEX</v>
      </c>
      <c r="K1020" t="str">
        <v>VARIABLE</v>
      </c>
      <c r="L1020" t="str">
        <v>INDIRECTO</v>
      </c>
      <c r="M1020">
        <v>0</v>
      </c>
      <c r="N1020" t="str">
        <v>CC1</v>
      </c>
      <c r="O1020" t="str">
        <v>gastos_produccion</v>
      </c>
      <c r="P1020">
        <v>10</v>
      </c>
      <c r="Q1020" t="str">
        <v>BACHAS, CEREAL &amp; POLVILLO, COMPOST &amp; FERTILIZANTES, DISPOSICIÓN FINAL RESIDUOS LIQUIDOS, DISPOSICIÓN FINAL RESIDUOS SOLIDOS, EXPORTACION, NFU, PILETAS, REACTORES, TIERRAS FILTRANTES</v>
      </c>
      <c r="R1020">
        <v>1</v>
      </c>
      <c r="S1020">
        <v>-326733.15000000002</v>
      </c>
      <c r="T1020">
        <v>20</v>
      </c>
      <c r="U1020" t="str">
        <v>APERTURADO POR EMPRESA</v>
      </c>
      <c r="V1020" t="str">
        <v>PILETAS</v>
      </c>
    </row>
    <row r="1021" spans="1:22" x14ac:dyDescent="0.3">
      <c r="A1021" vm="5">
        <v>46055</v>
      </c>
      <c r="B1021" t="str">
        <v>Electric Litoral S.R.L.</v>
      </c>
      <c r="C1021" t="str">
        <v>FA-A 00001-00000504</v>
      </c>
      <c r="D1021">
        <v>-326733.15000000002</v>
      </c>
      <c r="E1021" t="str">
        <v>OC 0001-00004432: MANTENIMIENTO PREVENTIVO
lamparas infrarojas 250w e 27</v>
      </c>
      <c r="F1021">
        <v>20</v>
      </c>
      <c r="G1021">
        <v>13501.37</v>
      </c>
      <c r="H1021" t="str">
        <v xml:space="preserve">UN </v>
      </c>
      <c r="I1021" t="str">
        <v>MANTENIMIENTO PREVENTIVO</v>
      </c>
      <c r="J1021" t="str">
        <v>OPEX</v>
      </c>
      <c r="K1021" t="str">
        <v>VARIABLE</v>
      </c>
      <c r="L1021" t="str">
        <v>INDIRECTO</v>
      </c>
      <c r="M1021">
        <v>0</v>
      </c>
      <c r="N1021" t="str">
        <v>CC1</v>
      </c>
      <c r="O1021" t="str">
        <v>gastos_produccion</v>
      </c>
      <c r="P1021">
        <v>10</v>
      </c>
      <c r="Q1021" t="str">
        <v>BACHAS, CEREAL &amp; POLVILLO, COMPOST &amp; FERTILIZANTES, DISPOSICIÓN FINAL RESIDUOS LIQUIDOS, DISPOSICIÓN FINAL RESIDUOS SOLIDOS, EXPORTACION, NFU, PILETAS, REACTORES, TIERRAS FILTRANTES</v>
      </c>
      <c r="R1021">
        <v>1</v>
      </c>
      <c r="S1021">
        <v>-326733.15000000002</v>
      </c>
      <c r="T1021">
        <v>20</v>
      </c>
      <c r="U1021" t="str">
        <v>APERTURADO POR EMPRESA</v>
      </c>
      <c r="V1021" t="str">
        <v>REACTORES</v>
      </c>
    </row>
    <row r="1022" spans="1:22" x14ac:dyDescent="0.3">
      <c r="A1022" vm="5">
        <v>46055</v>
      </c>
      <c r="B1022" t="str">
        <v>Electric Litoral S.R.L.</v>
      </c>
      <c r="C1022" t="str">
        <v>FA-A 00001-00000504</v>
      </c>
      <c r="D1022">
        <v>-326733.15000000002</v>
      </c>
      <c r="E1022" t="str">
        <v>OC 0001-00004432: MANTENIMIENTO PREVENTIVO
lamparas infrarojas 250w e 27</v>
      </c>
      <c r="F1022">
        <v>20</v>
      </c>
      <c r="G1022">
        <v>13501.37</v>
      </c>
      <c r="H1022" t="str">
        <v xml:space="preserve">UN </v>
      </c>
      <c r="I1022" t="str">
        <v>MANTENIMIENTO PREVENTIVO</v>
      </c>
      <c r="J1022" t="str">
        <v>OPEX</v>
      </c>
      <c r="K1022" t="str">
        <v>VARIABLE</v>
      </c>
      <c r="L1022" t="str">
        <v>INDIRECTO</v>
      </c>
      <c r="M1022">
        <v>0</v>
      </c>
      <c r="N1022" t="str">
        <v>CC1</v>
      </c>
      <c r="O1022" t="str">
        <v>gastos_produccion</v>
      </c>
      <c r="P1022">
        <v>10</v>
      </c>
      <c r="Q1022" t="str">
        <v>BACHAS, CEREAL &amp; POLVILLO, COMPOST &amp; FERTILIZANTES, DISPOSICIÓN FINAL RESIDUOS LIQUIDOS, DISPOSICIÓN FINAL RESIDUOS SOLIDOS, EXPORTACION, NFU, PILETAS, REACTORES, TIERRAS FILTRANTES</v>
      </c>
      <c r="R1022">
        <v>1</v>
      </c>
      <c r="S1022">
        <v>-326733.15000000002</v>
      </c>
      <c r="T1022">
        <v>20</v>
      </c>
      <c r="U1022" t="str">
        <v>APERTURADO POR EMPRESA</v>
      </c>
      <c r="V1022" t="str">
        <v>TIERRAS FILTRANTES</v>
      </c>
    </row>
    <row r="1023" spans="1:22" x14ac:dyDescent="0.3">
      <c r="A1023" vm="23">
        <v>46064</v>
      </c>
      <c r="B1023" t="str">
        <v>Franklin Santiago Boglich Srl</v>
      </c>
      <c r="C1023" t="str">
        <v>FA-A 00009-00043964</v>
      </c>
      <c r="D1023">
        <v>-323021.59999999998</v>
      </c>
      <c r="E1023" t="str">
        <v xml:space="preserve">OC 0001-00004685: MANTENIMIENTO PREVENTIVO
Aceite motor plus -50
para Komatzu y Manitub </v>
      </c>
      <c r="F1023">
        <v>2</v>
      </c>
      <c r="G1023">
        <v>133480</v>
      </c>
      <c r="H1023" t="str">
        <v xml:space="preserve">UN </v>
      </c>
      <c r="I1023" t="str">
        <v>MANTENIMIENTO PREVENTIVO</v>
      </c>
      <c r="J1023" t="str">
        <v>OPEX</v>
      </c>
      <c r="K1023" t="str">
        <v>VARIABLE</v>
      </c>
      <c r="L1023" t="str">
        <v>DIRECTO</v>
      </c>
      <c r="M1023">
        <v>0</v>
      </c>
      <c r="N1023" t="str">
        <v>CC1</v>
      </c>
      <c r="O1023" t="str">
        <v>gastos_produccion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-323021.59999999998</v>
      </c>
      <c r="T1023">
        <v>2</v>
      </c>
      <c r="U1023" t="str">
        <v>APERTURADO POR EMPRESA</v>
      </c>
      <c r="V1023" t="str">
        <v>BACHAS</v>
      </c>
    </row>
    <row r="1024" spans="1:22" x14ac:dyDescent="0.3">
      <c r="A1024" vm="23">
        <v>46064</v>
      </c>
      <c r="B1024" t="str">
        <v>Franklin Santiago Boglich Srl</v>
      </c>
      <c r="C1024" t="str">
        <v>FA-A 00009-00043964</v>
      </c>
      <c r="D1024">
        <v>-323021.59999999998</v>
      </c>
      <c r="E1024" t="str">
        <v xml:space="preserve">OC 0001-00004685: MANTENIMIENTO PREVENTIVO
Aceite motor plus -50
para Komatzu y Manitub </v>
      </c>
      <c r="F1024">
        <v>2</v>
      </c>
      <c r="G1024">
        <v>133480</v>
      </c>
      <c r="H1024" t="str">
        <v xml:space="preserve">UN </v>
      </c>
      <c r="I1024" t="str">
        <v>MANTENIMIENTO PREVENTIVO</v>
      </c>
      <c r="J1024" t="str">
        <v>OPEX</v>
      </c>
      <c r="K1024" t="str">
        <v>VARIABLE</v>
      </c>
      <c r="L1024" t="str">
        <v>DIRECTO</v>
      </c>
      <c r="M1024">
        <v>0</v>
      </c>
      <c r="N1024" t="str">
        <v>CC1</v>
      </c>
      <c r="O1024" t="str">
        <v>gastos_produccion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-323021.59999999998</v>
      </c>
      <c r="T1024">
        <v>2</v>
      </c>
      <c r="U1024" t="str">
        <v>APERTURADO POR EMPRESA</v>
      </c>
      <c r="V1024" t="str">
        <v>CEREAL &amp; POLVILLO</v>
      </c>
    </row>
    <row r="1025" spans="1:22" x14ac:dyDescent="0.3">
      <c r="A1025" vm="23">
        <v>46064</v>
      </c>
      <c r="B1025" t="str">
        <v>Franklin Santiago Boglich Srl</v>
      </c>
      <c r="C1025" t="str">
        <v>FA-A 00009-00043964</v>
      </c>
      <c r="D1025">
        <v>-323021.59999999998</v>
      </c>
      <c r="E1025" t="str">
        <v xml:space="preserve">OC 0001-00004685: MANTENIMIENTO PREVENTIVO
Aceite motor plus -50
para Komatzu y Manitub </v>
      </c>
      <c r="F1025">
        <v>2</v>
      </c>
      <c r="G1025">
        <v>133480</v>
      </c>
      <c r="H1025" t="str">
        <v xml:space="preserve">UN </v>
      </c>
      <c r="I1025" t="str">
        <v>MANTENIMIENTO PREVENTIVO</v>
      </c>
      <c r="J1025" t="str">
        <v>OPEX</v>
      </c>
      <c r="K1025" t="str">
        <v>VARIABLE</v>
      </c>
      <c r="L1025" t="str">
        <v>DIRECTO</v>
      </c>
      <c r="M1025">
        <v>0</v>
      </c>
      <c r="N1025" t="str">
        <v>CC1</v>
      </c>
      <c r="O1025" t="str">
        <v>gastos_produccion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-323021.59999999998</v>
      </c>
      <c r="T1025">
        <v>2</v>
      </c>
      <c r="U1025" t="str">
        <v>APERTURADO POR EMPRESA</v>
      </c>
      <c r="V1025" t="str">
        <v>COMPOST &amp; FERTILIZANTES</v>
      </c>
    </row>
    <row r="1026" spans="1:22" x14ac:dyDescent="0.3">
      <c r="A1026" vm="23">
        <v>46064</v>
      </c>
      <c r="B1026" t="str">
        <v>Franklin Santiago Boglich Srl</v>
      </c>
      <c r="C1026" t="str">
        <v>FA-A 00009-00043964</v>
      </c>
      <c r="D1026">
        <v>-323021.59999999998</v>
      </c>
      <c r="E1026" t="str">
        <v xml:space="preserve">OC 0001-00004685: MANTENIMIENTO PREVENTIVO
Aceite motor plus -50
para Komatzu y Manitub </v>
      </c>
      <c r="F1026">
        <v>2</v>
      </c>
      <c r="G1026">
        <v>133480</v>
      </c>
      <c r="H1026" t="str">
        <v xml:space="preserve">UN </v>
      </c>
      <c r="I1026" t="str">
        <v>MANTENIMIENTO PREVENTIVO</v>
      </c>
      <c r="J1026" t="str">
        <v>OPEX</v>
      </c>
      <c r="K1026" t="str">
        <v>VARIABLE</v>
      </c>
      <c r="L1026" t="str">
        <v>DIRECTO</v>
      </c>
      <c r="M1026">
        <v>0</v>
      </c>
      <c r="N1026" t="str">
        <v>CC1</v>
      </c>
      <c r="O1026" t="str">
        <v>gastos_produccion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-323021.59999999998</v>
      </c>
      <c r="T1026">
        <v>2</v>
      </c>
      <c r="U1026" t="str">
        <v>APERTURADO POR EMPRESA</v>
      </c>
      <c r="V1026" t="str">
        <v>DISPOSICIÓN FINAL RESIDUOS LIQUIDOS</v>
      </c>
    </row>
    <row r="1027" spans="1:22" x14ac:dyDescent="0.3">
      <c r="A1027" vm="23">
        <v>46064</v>
      </c>
      <c r="B1027" t="str">
        <v>Franklin Santiago Boglich Srl</v>
      </c>
      <c r="C1027" t="str">
        <v>FA-A 00009-00043964</v>
      </c>
      <c r="D1027">
        <v>-323021.59999999998</v>
      </c>
      <c r="E1027" t="str">
        <v xml:space="preserve">OC 0001-00004685: MANTENIMIENTO PREVENTIVO
Aceite motor plus -50
para Komatzu y Manitub </v>
      </c>
      <c r="F1027">
        <v>2</v>
      </c>
      <c r="G1027">
        <v>133480</v>
      </c>
      <c r="H1027" t="str">
        <v xml:space="preserve">UN </v>
      </c>
      <c r="I1027" t="str">
        <v>MANTENIMIENTO PREVENTIVO</v>
      </c>
      <c r="J1027" t="str">
        <v>OPEX</v>
      </c>
      <c r="K1027" t="str">
        <v>VARIABLE</v>
      </c>
      <c r="L1027" t="str">
        <v>DIRECTO</v>
      </c>
      <c r="M1027">
        <v>0</v>
      </c>
      <c r="N1027" t="str">
        <v>CC1</v>
      </c>
      <c r="O1027" t="str">
        <v>gastos_produccion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-323021.59999999998</v>
      </c>
      <c r="T1027">
        <v>2</v>
      </c>
      <c r="U1027" t="str">
        <v>APERTURADO POR EMPRESA</v>
      </c>
      <c r="V1027" t="str">
        <v>DISPOSICIÓN FINAL RESIDUOS SOLIDOS</v>
      </c>
    </row>
    <row r="1028" spans="1:22" x14ac:dyDescent="0.3">
      <c r="A1028" vm="23">
        <v>46064</v>
      </c>
      <c r="B1028" t="str">
        <v>Franklin Santiago Boglich Srl</v>
      </c>
      <c r="C1028" t="str">
        <v>FA-A 00009-00043964</v>
      </c>
      <c r="D1028">
        <v>-323021.59999999998</v>
      </c>
      <c r="E1028" t="str">
        <v xml:space="preserve">OC 0001-00004685: MANTENIMIENTO PREVENTIVO
Aceite motor plus -50
para Komatzu y Manitub </v>
      </c>
      <c r="F1028">
        <v>2</v>
      </c>
      <c r="G1028">
        <v>133480</v>
      </c>
      <c r="H1028" t="str">
        <v xml:space="preserve">UN </v>
      </c>
      <c r="I1028" t="str">
        <v>MANTENIMIENTO PREVENTIVO</v>
      </c>
      <c r="J1028" t="str">
        <v>OPEX</v>
      </c>
      <c r="K1028" t="str">
        <v>VARIABLE</v>
      </c>
      <c r="L1028" t="str">
        <v>DIRECTO</v>
      </c>
      <c r="M1028">
        <v>0</v>
      </c>
      <c r="N1028" t="str">
        <v>CC1</v>
      </c>
      <c r="O1028" t="str">
        <v>gastos_produccion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-323021.59999999998</v>
      </c>
      <c r="T1028">
        <v>2</v>
      </c>
      <c r="U1028" t="str">
        <v>APERTURADO POR EMPRESA</v>
      </c>
      <c r="V1028" t="str">
        <v>EXPORTACION</v>
      </c>
    </row>
    <row r="1029" spans="1:22" x14ac:dyDescent="0.3">
      <c r="A1029" vm="23">
        <v>46064</v>
      </c>
      <c r="B1029" t="str">
        <v>Franklin Santiago Boglich Srl</v>
      </c>
      <c r="C1029" t="str">
        <v>FA-A 00009-00043964</v>
      </c>
      <c r="D1029">
        <v>-323021.59999999998</v>
      </c>
      <c r="E1029" t="str">
        <v xml:space="preserve">OC 0001-00004685: MANTENIMIENTO PREVENTIVO
Aceite motor plus -50
para Komatzu y Manitub </v>
      </c>
      <c r="F1029">
        <v>2</v>
      </c>
      <c r="G1029">
        <v>133480</v>
      </c>
      <c r="H1029" t="str">
        <v xml:space="preserve">UN </v>
      </c>
      <c r="I1029" t="str">
        <v>MANTENIMIENTO PREVENTIVO</v>
      </c>
      <c r="J1029" t="str">
        <v>OPEX</v>
      </c>
      <c r="K1029" t="str">
        <v>VARIABLE</v>
      </c>
      <c r="L1029" t="str">
        <v>DIRECTO</v>
      </c>
      <c r="M1029">
        <v>0</v>
      </c>
      <c r="N1029" t="str">
        <v>CC1</v>
      </c>
      <c r="O1029" t="str">
        <v>gastos_produccion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-323021.59999999998</v>
      </c>
      <c r="T1029">
        <v>2</v>
      </c>
      <c r="U1029" t="str">
        <v>APERTURADO POR EMPRESA</v>
      </c>
      <c r="V1029" t="str">
        <v>NFU</v>
      </c>
    </row>
    <row r="1030" spans="1:22" x14ac:dyDescent="0.3">
      <c r="A1030" vm="23">
        <v>46064</v>
      </c>
      <c r="B1030" t="str">
        <v>Franklin Santiago Boglich Srl</v>
      </c>
      <c r="C1030" t="str">
        <v>FA-A 00009-00043964</v>
      </c>
      <c r="D1030">
        <v>-323021.59999999998</v>
      </c>
      <c r="E1030" t="str">
        <v xml:space="preserve">OC 0001-00004685: MANTENIMIENTO PREVENTIVO
Aceite motor plus -50
para Komatzu y Manitub </v>
      </c>
      <c r="F1030">
        <v>2</v>
      </c>
      <c r="G1030">
        <v>133480</v>
      </c>
      <c r="H1030" t="str">
        <v xml:space="preserve">UN </v>
      </c>
      <c r="I1030" t="str">
        <v>MANTENIMIENTO PREVENTIVO</v>
      </c>
      <c r="J1030" t="str">
        <v>OPEX</v>
      </c>
      <c r="K1030" t="str">
        <v>VARIABLE</v>
      </c>
      <c r="L1030" t="str">
        <v>DIRECTO</v>
      </c>
      <c r="M1030">
        <v>0</v>
      </c>
      <c r="N1030" t="str">
        <v>CC1</v>
      </c>
      <c r="O1030" t="str">
        <v>gastos_produccion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-323021.59999999998</v>
      </c>
      <c r="T1030">
        <v>2</v>
      </c>
      <c r="U1030" t="str">
        <v>APERTURADO POR EMPRESA</v>
      </c>
      <c r="V1030" t="str">
        <v>PILETAS</v>
      </c>
    </row>
    <row r="1031" spans="1:22" x14ac:dyDescent="0.3">
      <c r="A1031" vm="23">
        <v>46064</v>
      </c>
      <c r="B1031" t="str">
        <v>Franklin Santiago Boglich Srl</v>
      </c>
      <c r="C1031" t="str">
        <v>FA-A 00009-00043964</v>
      </c>
      <c r="D1031">
        <v>-323021.59999999998</v>
      </c>
      <c r="E1031" t="str">
        <v xml:space="preserve">OC 0001-00004685: MANTENIMIENTO PREVENTIVO
Aceite motor plus -50
para Komatzu y Manitub </v>
      </c>
      <c r="F1031">
        <v>2</v>
      </c>
      <c r="G1031">
        <v>133480</v>
      </c>
      <c r="H1031" t="str">
        <v xml:space="preserve">UN </v>
      </c>
      <c r="I1031" t="str">
        <v>MANTENIMIENTO PREVENTIVO</v>
      </c>
      <c r="J1031" t="str">
        <v>OPEX</v>
      </c>
      <c r="K1031" t="str">
        <v>VARIABLE</v>
      </c>
      <c r="L1031" t="str">
        <v>DIRECTO</v>
      </c>
      <c r="M1031">
        <v>0</v>
      </c>
      <c r="N1031" t="str">
        <v>CC1</v>
      </c>
      <c r="O1031" t="str">
        <v>gastos_produccion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-323021.59999999998</v>
      </c>
      <c r="T1031">
        <v>2</v>
      </c>
      <c r="U1031" t="str">
        <v>APERTURADO POR EMPRESA</v>
      </c>
      <c r="V1031" t="str">
        <v>REACTORES</v>
      </c>
    </row>
    <row r="1032" spans="1:22" x14ac:dyDescent="0.3">
      <c r="A1032" vm="23">
        <v>46064</v>
      </c>
      <c r="B1032" t="str">
        <v>Franklin Santiago Boglich Srl</v>
      </c>
      <c r="C1032" t="str">
        <v>FA-A 00009-00043964</v>
      </c>
      <c r="D1032">
        <v>-323021.59999999998</v>
      </c>
      <c r="E1032" t="str">
        <v xml:space="preserve">OC 0001-00004685: MANTENIMIENTO PREVENTIVO
Aceite motor plus -50
para Komatzu y Manitub </v>
      </c>
      <c r="F1032">
        <v>2</v>
      </c>
      <c r="G1032">
        <v>133480</v>
      </c>
      <c r="H1032" t="str">
        <v xml:space="preserve">UN </v>
      </c>
      <c r="I1032" t="str">
        <v>MANTENIMIENTO PREVENTIVO</v>
      </c>
      <c r="J1032" t="str">
        <v>OPEX</v>
      </c>
      <c r="K1032" t="str">
        <v>VARIABLE</v>
      </c>
      <c r="L1032" t="str">
        <v>DIRECTO</v>
      </c>
      <c r="M1032">
        <v>0</v>
      </c>
      <c r="N1032" t="str">
        <v>CC1</v>
      </c>
      <c r="O1032" t="str">
        <v>gastos_produccion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-323021.59999999998</v>
      </c>
      <c r="T1032">
        <v>2</v>
      </c>
      <c r="U1032" t="str">
        <v>APERTURADO POR EMPRESA</v>
      </c>
      <c r="V1032" t="str">
        <v>TIERRAS FILTRANTES</v>
      </c>
    </row>
    <row r="1033" spans="1:22" x14ac:dyDescent="0.3">
      <c r="A1033" vm="22">
        <v>46065</v>
      </c>
      <c r="B1033" t="str">
        <v>Carrizo, Juan Mario</v>
      </c>
      <c r="C1033" t="str">
        <v>FA-C 00001-00000198</v>
      </c>
      <c r="D1033">
        <v>-320000</v>
      </c>
      <c r="E1033" t="str">
        <v>REPARACIONES
Reparacion centrifuga 5.5 hp. 380 v</v>
      </c>
      <c r="F1033">
        <v>1</v>
      </c>
      <c r="G1033">
        <v>320000</v>
      </c>
      <c r="H1033" t="str">
        <v xml:space="preserve">UN </v>
      </c>
      <c r="I1033" t="str">
        <v>REPARACIONES</v>
      </c>
      <c r="J1033" t="str">
        <v>OPEX</v>
      </c>
      <c r="K1033" t="str">
        <v>VARIABLE</v>
      </c>
      <c r="L1033" t="str">
        <v>INDIRECTO</v>
      </c>
      <c r="M1033">
        <v>0</v>
      </c>
      <c r="N1033" t="str">
        <v>CC1</v>
      </c>
      <c r="O1033" t="str">
        <v>gastos_produccion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-320000</v>
      </c>
      <c r="T1033">
        <v>1</v>
      </c>
      <c r="U1033" t="str">
        <v>APERTURADO POR EMPRESA</v>
      </c>
      <c r="V1033" t="str">
        <v>BACHAS</v>
      </c>
    </row>
    <row r="1034" spans="1:22" x14ac:dyDescent="0.3">
      <c r="A1034" vm="22">
        <v>46065</v>
      </c>
      <c r="B1034" t="str">
        <v>Carrizo, Juan Mario</v>
      </c>
      <c r="C1034" t="str">
        <v>FA-C 00001-00000198</v>
      </c>
      <c r="D1034">
        <v>-320000</v>
      </c>
      <c r="E1034" t="str">
        <v>REPARACIONES
Reparacion centrifuga 5.5 hp. 380 v</v>
      </c>
      <c r="F1034">
        <v>1</v>
      </c>
      <c r="G1034">
        <v>320000</v>
      </c>
      <c r="H1034" t="str">
        <v xml:space="preserve">UN </v>
      </c>
      <c r="I1034" t="str">
        <v>REPARACIONES</v>
      </c>
      <c r="J1034" t="str">
        <v>OPEX</v>
      </c>
      <c r="K1034" t="str">
        <v>VARIABLE</v>
      </c>
      <c r="L1034" t="str">
        <v>INDIRECTO</v>
      </c>
      <c r="M1034">
        <v>0</v>
      </c>
      <c r="N1034" t="str">
        <v>CC1</v>
      </c>
      <c r="O1034" t="str">
        <v>gastos_produccion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-320000</v>
      </c>
      <c r="T1034">
        <v>1</v>
      </c>
      <c r="U1034" t="str">
        <v>APERTURADO POR EMPRESA</v>
      </c>
      <c r="V1034" t="str">
        <v>CEREAL &amp; POLVILLO</v>
      </c>
    </row>
    <row r="1035" spans="1:22" x14ac:dyDescent="0.3">
      <c r="A1035" vm="22">
        <v>46065</v>
      </c>
      <c r="B1035" t="str">
        <v>Carrizo, Juan Mario</v>
      </c>
      <c r="C1035" t="str">
        <v>FA-C 00001-00000198</v>
      </c>
      <c r="D1035">
        <v>-320000</v>
      </c>
      <c r="E1035" t="str">
        <v>REPARACIONES
Reparacion centrifuga 5.5 hp. 380 v</v>
      </c>
      <c r="F1035">
        <v>1</v>
      </c>
      <c r="G1035">
        <v>320000</v>
      </c>
      <c r="H1035" t="str">
        <v xml:space="preserve">UN </v>
      </c>
      <c r="I1035" t="str">
        <v>REPARACIONES</v>
      </c>
      <c r="J1035" t="str">
        <v>OPEX</v>
      </c>
      <c r="K1035" t="str">
        <v>VARIABLE</v>
      </c>
      <c r="L1035" t="str">
        <v>INDIRECTO</v>
      </c>
      <c r="M1035">
        <v>0</v>
      </c>
      <c r="N1035" t="str">
        <v>CC1</v>
      </c>
      <c r="O1035" t="str">
        <v>gastos_produccion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-320000</v>
      </c>
      <c r="T1035">
        <v>1</v>
      </c>
      <c r="U1035" t="str">
        <v>APERTURADO POR EMPRESA</v>
      </c>
      <c r="V1035" t="str">
        <v>COMPOST &amp; FERTILIZANTES</v>
      </c>
    </row>
    <row r="1036" spans="1:22" x14ac:dyDescent="0.3">
      <c r="A1036" vm="22">
        <v>46065</v>
      </c>
      <c r="B1036" t="str">
        <v>Carrizo, Juan Mario</v>
      </c>
      <c r="C1036" t="str">
        <v>FA-C 00001-00000198</v>
      </c>
      <c r="D1036">
        <v>-320000</v>
      </c>
      <c r="E1036" t="str">
        <v>REPARACIONES
Reparacion centrifuga 5.5 hp. 380 v</v>
      </c>
      <c r="F1036">
        <v>1</v>
      </c>
      <c r="G1036">
        <v>320000</v>
      </c>
      <c r="H1036" t="str">
        <v xml:space="preserve">UN </v>
      </c>
      <c r="I1036" t="str">
        <v>REPARACIONES</v>
      </c>
      <c r="J1036" t="str">
        <v>OPEX</v>
      </c>
      <c r="K1036" t="str">
        <v>VARIABLE</v>
      </c>
      <c r="L1036" t="str">
        <v>INDIRECTO</v>
      </c>
      <c r="M1036">
        <v>0</v>
      </c>
      <c r="N1036" t="str">
        <v>CC1</v>
      </c>
      <c r="O1036" t="str">
        <v>gastos_produccion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-320000</v>
      </c>
      <c r="T1036">
        <v>1</v>
      </c>
      <c r="U1036" t="str">
        <v>APERTURADO POR EMPRESA</v>
      </c>
      <c r="V1036" t="str">
        <v>DISPOSICIÓN FINAL RESIDUOS LIQUIDOS</v>
      </c>
    </row>
    <row r="1037" spans="1:22" x14ac:dyDescent="0.3">
      <c r="A1037" vm="22">
        <v>46065</v>
      </c>
      <c r="B1037" t="str">
        <v>Carrizo, Juan Mario</v>
      </c>
      <c r="C1037" t="str">
        <v>FA-C 00001-00000198</v>
      </c>
      <c r="D1037">
        <v>-320000</v>
      </c>
      <c r="E1037" t="str">
        <v>REPARACIONES
Reparacion centrifuga 5.5 hp. 380 v</v>
      </c>
      <c r="F1037">
        <v>1</v>
      </c>
      <c r="G1037">
        <v>320000</v>
      </c>
      <c r="H1037" t="str">
        <v xml:space="preserve">UN </v>
      </c>
      <c r="I1037" t="str">
        <v>REPARACIONES</v>
      </c>
      <c r="J1037" t="str">
        <v>OPEX</v>
      </c>
      <c r="K1037" t="str">
        <v>VARIABLE</v>
      </c>
      <c r="L1037" t="str">
        <v>INDIRECTO</v>
      </c>
      <c r="M1037">
        <v>0</v>
      </c>
      <c r="N1037" t="str">
        <v>CC1</v>
      </c>
      <c r="O1037" t="str">
        <v>gastos_produccion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-320000</v>
      </c>
      <c r="T1037">
        <v>1</v>
      </c>
      <c r="U1037" t="str">
        <v>APERTURADO POR EMPRESA</v>
      </c>
      <c r="V1037" t="str">
        <v>DISPOSICIÓN FINAL RESIDUOS SOLIDOS</v>
      </c>
    </row>
    <row r="1038" spans="1:22" x14ac:dyDescent="0.3">
      <c r="A1038" vm="22">
        <v>46065</v>
      </c>
      <c r="B1038" t="str">
        <v>Carrizo, Juan Mario</v>
      </c>
      <c r="C1038" t="str">
        <v>FA-C 00001-00000198</v>
      </c>
      <c r="D1038">
        <v>-320000</v>
      </c>
      <c r="E1038" t="str">
        <v>REPARACIONES
Reparacion centrifuga 5.5 hp. 380 v</v>
      </c>
      <c r="F1038">
        <v>1</v>
      </c>
      <c r="G1038">
        <v>320000</v>
      </c>
      <c r="H1038" t="str">
        <v xml:space="preserve">UN </v>
      </c>
      <c r="I1038" t="str">
        <v>REPARACIONES</v>
      </c>
      <c r="J1038" t="str">
        <v>OPEX</v>
      </c>
      <c r="K1038" t="str">
        <v>VARIABLE</v>
      </c>
      <c r="L1038" t="str">
        <v>INDIRECTO</v>
      </c>
      <c r="M1038">
        <v>0</v>
      </c>
      <c r="N1038" t="str">
        <v>CC1</v>
      </c>
      <c r="O1038" t="str">
        <v>gastos_produccion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-320000</v>
      </c>
      <c r="T1038">
        <v>1</v>
      </c>
      <c r="U1038" t="str">
        <v>APERTURADO POR EMPRESA</v>
      </c>
      <c r="V1038" t="str">
        <v>EXPORTACION</v>
      </c>
    </row>
    <row r="1039" spans="1:22" x14ac:dyDescent="0.3">
      <c r="A1039" vm="22">
        <v>46065</v>
      </c>
      <c r="B1039" t="str">
        <v>Carrizo, Juan Mario</v>
      </c>
      <c r="C1039" t="str">
        <v>FA-C 00001-00000198</v>
      </c>
      <c r="D1039">
        <v>-320000</v>
      </c>
      <c r="E1039" t="str">
        <v>REPARACIONES
Reparacion centrifuga 5.5 hp. 380 v</v>
      </c>
      <c r="F1039">
        <v>1</v>
      </c>
      <c r="G1039">
        <v>320000</v>
      </c>
      <c r="H1039" t="str">
        <v xml:space="preserve">UN </v>
      </c>
      <c r="I1039" t="str">
        <v>REPARACIONES</v>
      </c>
      <c r="J1039" t="str">
        <v>OPEX</v>
      </c>
      <c r="K1039" t="str">
        <v>VARIABLE</v>
      </c>
      <c r="L1039" t="str">
        <v>INDIRECTO</v>
      </c>
      <c r="M1039">
        <v>0</v>
      </c>
      <c r="N1039" t="str">
        <v>CC1</v>
      </c>
      <c r="O1039" t="str">
        <v>gastos_produccion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-320000</v>
      </c>
      <c r="T1039">
        <v>1</v>
      </c>
      <c r="U1039" t="str">
        <v>APERTURADO POR EMPRESA</v>
      </c>
      <c r="V1039" t="str">
        <v>NFU</v>
      </c>
    </row>
    <row r="1040" spans="1:22" x14ac:dyDescent="0.3">
      <c r="A1040" vm="22">
        <v>46065</v>
      </c>
      <c r="B1040" t="str">
        <v>Carrizo, Juan Mario</v>
      </c>
      <c r="C1040" t="str">
        <v>FA-C 00001-00000198</v>
      </c>
      <c r="D1040">
        <v>-320000</v>
      </c>
      <c r="E1040" t="str">
        <v>REPARACIONES
Reparacion centrifuga 5.5 hp. 380 v</v>
      </c>
      <c r="F1040">
        <v>1</v>
      </c>
      <c r="G1040">
        <v>320000</v>
      </c>
      <c r="H1040" t="str">
        <v xml:space="preserve">UN </v>
      </c>
      <c r="I1040" t="str">
        <v>REPARACIONES</v>
      </c>
      <c r="J1040" t="str">
        <v>OPEX</v>
      </c>
      <c r="K1040" t="str">
        <v>VARIABLE</v>
      </c>
      <c r="L1040" t="str">
        <v>INDIRECTO</v>
      </c>
      <c r="M1040">
        <v>0</v>
      </c>
      <c r="N1040" t="str">
        <v>CC1</v>
      </c>
      <c r="O1040" t="str">
        <v>gastos_produccion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-320000</v>
      </c>
      <c r="T1040">
        <v>1</v>
      </c>
      <c r="U1040" t="str">
        <v>APERTURADO POR EMPRESA</v>
      </c>
      <c r="V1040" t="str">
        <v>PILETAS</v>
      </c>
    </row>
    <row r="1041" spans="1:22" x14ac:dyDescent="0.3">
      <c r="A1041" vm="22">
        <v>46065</v>
      </c>
      <c r="B1041" t="str">
        <v>Carrizo, Juan Mario</v>
      </c>
      <c r="C1041" t="str">
        <v>FA-C 00001-00000198</v>
      </c>
      <c r="D1041">
        <v>-320000</v>
      </c>
      <c r="E1041" t="str">
        <v>REPARACIONES
Reparacion centrifuga 5.5 hp. 380 v</v>
      </c>
      <c r="F1041">
        <v>1</v>
      </c>
      <c r="G1041">
        <v>320000</v>
      </c>
      <c r="H1041" t="str">
        <v xml:space="preserve">UN </v>
      </c>
      <c r="I1041" t="str">
        <v>REPARACIONES</v>
      </c>
      <c r="J1041" t="str">
        <v>OPEX</v>
      </c>
      <c r="K1041" t="str">
        <v>VARIABLE</v>
      </c>
      <c r="L1041" t="str">
        <v>INDIRECTO</v>
      </c>
      <c r="M1041">
        <v>0</v>
      </c>
      <c r="N1041" t="str">
        <v>CC1</v>
      </c>
      <c r="O1041" t="str">
        <v>gastos_produccion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-320000</v>
      </c>
      <c r="T1041">
        <v>1</v>
      </c>
      <c r="U1041" t="str">
        <v>APERTURADO POR EMPRESA</v>
      </c>
      <c r="V1041" t="str">
        <v>REACTORES</v>
      </c>
    </row>
    <row r="1042" spans="1:22" x14ac:dyDescent="0.3">
      <c r="A1042" vm="22">
        <v>46065</v>
      </c>
      <c r="B1042" t="str">
        <v>Carrizo, Juan Mario</v>
      </c>
      <c r="C1042" t="str">
        <v>FA-C 00001-00000198</v>
      </c>
      <c r="D1042">
        <v>-320000</v>
      </c>
      <c r="E1042" t="str">
        <v>REPARACIONES
Reparacion centrifuga 5.5 hp. 380 v</v>
      </c>
      <c r="F1042">
        <v>1</v>
      </c>
      <c r="G1042">
        <v>320000</v>
      </c>
      <c r="H1042" t="str">
        <v xml:space="preserve">UN </v>
      </c>
      <c r="I1042" t="str">
        <v>REPARACIONES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CC1</v>
      </c>
      <c r="O1042" t="str">
        <v>gastos_produccion</v>
      </c>
      <c r="P1042">
        <v>10</v>
      </c>
      <c r="Q1042" t="str">
        <v>BACHAS, CEREAL &amp; POLVILLO, COMPOST &amp; FERTILIZANTES, DISPOSICIÓN FINAL RESIDUOS LIQUIDOS, DISPOSICIÓN FINAL RESIDUOS SOLIDOS, EXPORTACION, NFU, PILETAS, REACTORES, TIERRAS FILTRANTES</v>
      </c>
      <c r="R1042">
        <v>1</v>
      </c>
      <c r="S1042">
        <v>-320000</v>
      </c>
      <c r="T1042">
        <v>1</v>
      </c>
      <c r="U1042" t="str">
        <v>APERTURADO POR EMPRESA</v>
      </c>
      <c r="V1042" t="str">
        <v>TIERRAS FILTRANTES</v>
      </c>
    </row>
    <row r="1043" spans="1:22" x14ac:dyDescent="0.3">
      <c r="A1043" vm="11">
        <v>46071</v>
      </c>
      <c r="B1043" t="str">
        <v>Rotmistrovsky, Lidia Yanina</v>
      </c>
      <c r="C1043" t="str">
        <v>FA-A 00003-00000867</v>
      </c>
      <c r="D1043">
        <v>-303322</v>
      </c>
      <c r="E1043" t="str">
        <v>HONORARIOS
legalizacion y certificacion</v>
      </c>
      <c r="F1043">
        <v>1</v>
      </c>
      <c r="G1043">
        <v>175000</v>
      </c>
      <c r="H1043" t="str">
        <v xml:space="preserve">UN </v>
      </c>
      <c r="I1043" t="str">
        <v>HONORARIOS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CC1</v>
      </c>
      <c r="O1043" t="str">
        <v>gastos_produccion</v>
      </c>
      <c r="P1043">
        <v>10</v>
      </c>
      <c r="Q1043" t="str">
        <v>BACHAS, CEREAL &amp; POLVILLO, COMPOST &amp; FERTILIZANTES, DISPOSICIÓN FINAL RESIDUOS LIQUIDOS, DISPOSICIÓN FINAL RESIDUOS SOLIDOS, EXPORTACION, NFU, PILETAS, REACTORES, TIERRAS FILTRANTES</v>
      </c>
      <c r="R1043">
        <v>1</v>
      </c>
      <c r="S1043">
        <v>-303322</v>
      </c>
      <c r="T1043">
        <v>1</v>
      </c>
      <c r="U1043" t="str">
        <v>APERTURADO POR EMPRESA</v>
      </c>
      <c r="V1043" t="str">
        <v>BACHAS</v>
      </c>
    </row>
    <row r="1044" spans="1:22" x14ac:dyDescent="0.3">
      <c r="A1044" vm="11">
        <v>46071</v>
      </c>
      <c r="B1044" t="str">
        <v>Rotmistrovsky, Lidia Yanina</v>
      </c>
      <c r="C1044" t="str">
        <v>FA-A 00003-00000867</v>
      </c>
      <c r="D1044">
        <v>-303322</v>
      </c>
      <c r="E1044" t="str">
        <v>HONORARIOS
legalizacion y certificacion</v>
      </c>
      <c r="F1044">
        <v>1</v>
      </c>
      <c r="G1044">
        <v>175000</v>
      </c>
      <c r="H1044" t="str">
        <v xml:space="preserve">UN </v>
      </c>
      <c r="I1044" t="str">
        <v>HONORARIOS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CC1</v>
      </c>
      <c r="O1044" t="str">
        <v>gastos_produccion</v>
      </c>
      <c r="P1044">
        <v>10</v>
      </c>
      <c r="Q1044" t="str">
        <v>BACHAS, CEREAL &amp; POLVILLO, COMPOST &amp; FERTILIZANTES, DISPOSICIÓN FINAL RESIDUOS LIQUIDOS, DISPOSICIÓN FINAL RESIDUOS SOLIDOS, EXPORTACION, NFU, PILETAS, REACTORES, TIERRAS FILTRANTES</v>
      </c>
      <c r="R1044">
        <v>1</v>
      </c>
      <c r="S1044">
        <v>-303322</v>
      </c>
      <c r="T1044">
        <v>1</v>
      </c>
      <c r="U1044" t="str">
        <v>APERTURADO POR EMPRESA</v>
      </c>
      <c r="V1044" t="str">
        <v>CEREAL &amp; POLVILLO</v>
      </c>
    </row>
    <row r="1045" spans="1:22" x14ac:dyDescent="0.3">
      <c r="A1045" vm="11">
        <v>46071</v>
      </c>
      <c r="B1045" t="str">
        <v>Rotmistrovsky, Lidia Yanina</v>
      </c>
      <c r="C1045" t="str">
        <v>FA-A 00003-00000867</v>
      </c>
      <c r="D1045">
        <v>-303322</v>
      </c>
      <c r="E1045" t="str">
        <v>HONORARIOS
legalizacion y certificacion</v>
      </c>
      <c r="F1045">
        <v>1</v>
      </c>
      <c r="G1045">
        <v>175000</v>
      </c>
      <c r="H1045" t="str">
        <v xml:space="preserve">UN </v>
      </c>
      <c r="I1045" t="str">
        <v>HONORARIOS</v>
      </c>
      <c r="J1045" t="str">
        <v>OPEX</v>
      </c>
      <c r="K1045" t="str">
        <v>VARIABLE</v>
      </c>
      <c r="L1045" t="str">
        <v>INDIRECTO</v>
      </c>
      <c r="M1045">
        <v>0</v>
      </c>
      <c r="N1045" t="str">
        <v>CC1</v>
      </c>
      <c r="O1045" t="str">
        <v>gastos_produccion</v>
      </c>
      <c r="P1045">
        <v>10</v>
      </c>
      <c r="Q1045" t="str">
        <v>BACHAS, CEREAL &amp; POLVILLO, COMPOST &amp; FERTILIZANTES, DISPOSICIÓN FINAL RESIDUOS LIQUIDOS, DISPOSICIÓN FINAL RESIDUOS SOLIDOS, EXPORTACION, NFU, PILETAS, REACTORES, TIERRAS FILTRANTES</v>
      </c>
      <c r="R1045">
        <v>1</v>
      </c>
      <c r="S1045">
        <v>-303322</v>
      </c>
      <c r="T1045">
        <v>1</v>
      </c>
      <c r="U1045" t="str">
        <v>APERTURADO POR EMPRESA</v>
      </c>
      <c r="V1045" t="str">
        <v>COMPOST &amp; FERTILIZANTES</v>
      </c>
    </row>
    <row r="1046" spans="1:22" x14ac:dyDescent="0.3">
      <c r="A1046" vm="11">
        <v>46071</v>
      </c>
      <c r="B1046" t="str">
        <v>Rotmistrovsky, Lidia Yanina</v>
      </c>
      <c r="C1046" t="str">
        <v>FA-A 00003-00000867</v>
      </c>
      <c r="D1046">
        <v>-303322</v>
      </c>
      <c r="E1046" t="str">
        <v>HONORARIOS
legalizacion y certificacion</v>
      </c>
      <c r="F1046">
        <v>1</v>
      </c>
      <c r="G1046">
        <v>175000</v>
      </c>
      <c r="H1046" t="str">
        <v xml:space="preserve">UN </v>
      </c>
      <c r="I1046" t="str">
        <v>HONORARIOS</v>
      </c>
      <c r="J1046" t="str">
        <v>OPEX</v>
      </c>
      <c r="K1046" t="str">
        <v>VARIABLE</v>
      </c>
      <c r="L1046" t="str">
        <v>INDIRECTO</v>
      </c>
      <c r="M1046">
        <v>0</v>
      </c>
      <c r="N1046" t="str">
        <v>CC1</v>
      </c>
      <c r="O1046" t="str">
        <v>gastos_produccion</v>
      </c>
      <c r="P1046">
        <v>10</v>
      </c>
      <c r="Q1046" t="str">
        <v>BACHAS, CEREAL &amp; POLVILLO, COMPOST &amp; FERTILIZANTES, DISPOSICIÓN FINAL RESIDUOS LIQUIDOS, DISPOSICIÓN FINAL RESIDUOS SOLIDOS, EXPORTACION, NFU, PILETAS, REACTORES, TIERRAS FILTRANTES</v>
      </c>
      <c r="R1046">
        <v>1</v>
      </c>
      <c r="S1046">
        <v>-303322</v>
      </c>
      <c r="T1046">
        <v>1</v>
      </c>
      <c r="U1046" t="str">
        <v>APERTURADO POR EMPRESA</v>
      </c>
      <c r="V1046" t="str">
        <v>DISPOSICIÓN FINAL RESIDUOS LIQUIDOS</v>
      </c>
    </row>
    <row r="1047" spans="1:22" x14ac:dyDescent="0.3">
      <c r="A1047" vm="11">
        <v>46071</v>
      </c>
      <c r="B1047" t="str">
        <v>Rotmistrovsky, Lidia Yanina</v>
      </c>
      <c r="C1047" t="str">
        <v>FA-A 00003-00000867</v>
      </c>
      <c r="D1047">
        <v>-303322</v>
      </c>
      <c r="E1047" t="str">
        <v>HONORARIOS
legalizacion y certificacion</v>
      </c>
      <c r="F1047">
        <v>1</v>
      </c>
      <c r="G1047">
        <v>175000</v>
      </c>
      <c r="H1047" t="str">
        <v xml:space="preserve">UN </v>
      </c>
      <c r="I1047" t="str">
        <v>HONORARIOS</v>
      </c>
      <c r="J1047" t="str">
        <v>OPEX</v>
      </c>
      <c r="K1047" t="str">
        <v>VARIABLE</v>
      </c>
      <c r="L1047" t="str">
        <v>INDIRECTO</v>
      </c>
      <c r="M1047">
        <v>0</v>
      </c>
      <c r="N1047" t="str">
        <v>CC1</v>
      </c>
      <c r="O1047" t="str">
        <v>gastos_produccion</v>
      </c>
      <c r="P1047">
        <v>10</v>
      </c>
      <c r="Q1047" t="str">
        <v>BACHAS, CEREAL &amp; POLVILLO, COMPOST &amp; FERTILIZANTES, DISPOSICIÓN FINAL RESIDUOS LIQUIDOS, DISPOSICIÓN FINAL RESIDUOS SOLIDOS, EXPORTACION, NFU, PILETAS, REACTORES, TIERRAS FILTRANTES</v>
      </c>
      <c r="R1047">
        <v>1</v>
      </c>
      <c r="S1047">
        <v>-303322</v>
      </c>
      <c r="T1047">
        <v>1</v>
      </c>
      <c r="U1047" t="str">
        <v>APERTURADO POR EMPRESA</v>
      </c>
      <c r="V1047" t="str">
        <v>DISPOSICIÓN FINAL RESIDUOS SOLIDOS</v>
      </c>
    </row>
    <row r="1048" spans="1:22" x14ac:dyDescent="0.3">
      <c r="A1048" vm="11">
        <v>46071</v>
      </c>
      <c r="B1048" t="str">
        <v>Rotmistrovsky, Lidia Yanina</v>
      </c>
      <c r="C1048" t="str">
        <v>FA-A 00003-00000867</v>
      </c>
      <c r="D1048">
        <v>-303322</v>
      </c>
      <c r="E1048" t="str">
        <v>HONORARIOS
legalizacion y certificacion</v>
      </c>
      <c r="F1048">
        <v>1</v>
      </c>
      <c r="G1048">
        <v>175000</v>
      </c>
      <c r="H1048" t="str">
        <v xml:space="preserve">UN </v>
      </c>
      <c r="I1048" t="str">
        <v>HONORARIOS</v>
      </c>
      <c r="J1048" t="str">
        <v>OPEX</v>
      </c>
      <c r="K1048" t="str">
        <v>VARIABLE</v>
      </c>
      <c r="L1048" t="str">
        <v>INDIRECTO</v>
      </c>
      <c r="M1048">
        <v>0</v>
      </c>
      <c r="N1048" t="str">
        <v>CC1</v>
      </c>
      <c r="O1048" t="str">
        <v>gastos_produccion</v>
      </c>
      <c r="P1048">
        <v>10</v>
      </c>
      <c r="Q1048" t="str">
        <v>BACHAS, CEREAL &amp; POLVILLO, COMPOST &amp; FERTILIZANTES, DISPOSICIÓN FINAL RESIDUOS LIQUIDOS, DISPOSICIÓN FINAL RESIDUOS SOLIDOS, EXPORTACION, NFU, PILETAS, REACTORES, TIERRAS FILTRANTES</v>
      </c>
      <c r="R1048">
        <v>1</v>
      </c>
      <c r="S1048">
        <v>-303322</v>
      </c>
      <c r="T1048">
        <v>1</v>
      </c>
      <c r="U1048" t="str">
        <v>APERTURADO POR EMPRESA</v>
      </c>
      <c r="V1048" t="str">
        <v>EXPORTACION</v>
      </c>
    </row>
    <row r="1049" spans="1:22" x14ac:dyDescent="0.3">
      <c r="A1049" vm="11">
        <v>46071</v>
      </c>
      <c r="B1049" t="str">
        <v>Rotmistrovsky, Lidia Yanina</v>
      </c>
      <c r="C1049" t="str">
        <v>FA-A 00003-00000867</v>
      </c>
      <c r="D1049">
        <v>-303322</v>
      </c>
      <c r="E1049" t="str">
        <v>HONORARIOS
legalizacion y certificacion</v>
      </c>
      <c r="F1049">
        <v>1</v>
      </c>
      <c r="G1049">
        <v>175000</v>
      </c>
      <c r="H1049" t="str">
        <v xml:space="preserve">UN </v>
      </c>
      <c r="I1049" t="str">
        <v>HONORARIOS</v>
      </c>
      <c r="J1049" t="str">
        <v>OPEX</v>
      </c>
      <c r="K1049" t="str">
        <v>VARIABLE</v>
      </c>
      <c r="L1049" t="str">
        <v>INDIRECTO</v>
      </c>
      <c r="M1049">
        <v>0</v>
      </c>
      <c r="N1049" t="str">
        <v>CC1</v>
      </c>
      <c r="O1049" t="str">
        <v>gastos_produccion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-303322</v>
      </c>
      <c r="T1049">
        <v>1</v>
      </c>
      <c r="U1049" t="str">
        <v>APERTURADO POR EMPRESA</v>
      </c>
      <c r="V1049" t="str">
        <v>NFU</v>
      </c>
    </row>
    <row r="1050" spans="1:22" x14ac:dyDescent="0.3">
      <c r="A1050" vm="11">
        <v>46071</v>
      </c>
      <c r="B1050" t="str">
        <v>Rotmistrovsky, Lidia Yanina</v>
      </c>
      <c r="C1050" t="str">
        <v>FA-A 00003-00000867</v>
      </c>
      <c r="D1050">
        <v>-303322</v>
      </c>
      <c r="E1050" t="str">
        <v>HONORARIOS
legalizacion y certificacion</v>
      </c>
      <c r="F1050">
        <v>1</v>
      </c>
      <c r="G1050">
        <v>175000</v>
      </c>
      <c r="H1050" t="str">
        <v xml:space="preserve">UN </v>
      </c>
      <c r="I1050" t="str">
        <v>HONORARIOS</v>
      </c>
      <c r="J1050" t="str">
        <v>OPEX</v>
      </c>
      <c r="K1050" t="str">
        <v>VARIABLE</v>
      </c>
      <c r="L1050" t="str">
        <v>INDIRECTO</v>
      </c>
      <c r="M1050">
        <v>0</v>
      </c>
      <c r="N1050" t="str">
        <v>CC1</v>
      </c>
      <c r="O1050" t="str">
        <v>gastos_produccion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-303322</v>
      </c>
      <c r="T1050">
        <v>1</v>
      </c>
      <c r="U1050" t="str">
        <v>APERTURADO POR EMPRESA</v>
      </c>
      <c r="V1050" t="str">
        <v>PILETAS</v>
      </c>
    </row>
    <row r="1051" spans="1:22" x14ac:dyDescent="0.3">
      <c r="A1051" vm="11">
        <v>46071</v>
      </c>
      <c r="B1051" t="str">
        <v>Rotmistrovsky, Lidia Yanina</v>
      </c>
      <c r="C1051" t="str">
        <v>FA-A 00003-00000867</v>
      </c>
      <c r="D1051">
        <v>-303322</v>
      </c>
      <c r="E1051" t="str">
        <v>HONORARIOS
legalizacion y certificacion</v>
      </c>
      <c r="F1051">
        <v>1</v>
      </c>
      <c r="G1051">
        <v>175000</v>
      </c>
      <c r="H1051" t="str">
        <v xml:space="preserve">UN </v>
      </c>
      <c r="I1051" t="str">
        <v>HONORARIOS</v>
      </c>
      <c r="J1051" t="str">
        <v>OPEX</v>
      </c>
      <c r="K1051" t="str">
        <v>VARIABLE</v>
      </c>
      <c r="L1051" t="str">
        <v>INDIRECTO</v>
      </c>
      <c r="M1051">
        <v>0</v>
      </c>
      <c r="N1051" t="str">
        <v>CC1</v>
      </c>
      <c r="O1051" t="str">
        <v>gastos_produccion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-303322</v>
      </c>
      <c r="T1051">
        <v>1</v>
      </c>
      <c r="U1051" t="str">
        <v>APERTURADO POR EMPRESA</v>
      </c>
      <c r="V1051" t="str">
        <v>REACTORES</v>
      </c>
    </row>
    <row r="1052" spans="1:22" x14ac:dyDescent="0.3">
      <c r="A1052" vm="11">
        <v>46071</v>
      </c>
      <c r="B1052" t="str">
        <v>Rotmistrovsky, Lidia Yanina</v>
      </c>
      <c r="C1052" t="str">
        <v>FA-A 00003-00000867</v>
      </c>
      <c r="D1052">
        <v>-303322</v>
      </c>
      <c r="E1052" t="str">
        <v>HONORARIOS
legalizacion y certificacion</v>
      </c>
      <c r="F1052">
        <v>1</v>
      </c>
      <c r="G1052">
        <v>175000</v>
      </c>
      <c r="H1052" t="str">
        <v xml:space="preserve">UN </v>
      </c>
      <c r="I1052" t="str">
        <v>HONORARIOS</v>
      </c>
      <c r="J1052" t="str">
        <v>OPEX</v>
      </c>
      <c r="K1052" t="str">
        <v>VARIABLE</v>
      </c>
      <c r="L1052" t="str">
        <v>INDIRECTO</v>
      </c>
      <c r="M1052">
        <v>0</v>
      </c>
      <c r="N1052" t="str">
        <v>CC1</v>
      </c>
      <c r="O1052" t="str">
        <v>gastos_produccion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-303322</v>
      </c>
      <c r="T1052">
        <v>1</v>
      </c>
      <c r="U1052" t="str">
        <v>APERTURADO POR EMPRESA</v>
      </c>
      <c r="V1052" t="str">
        <v>TIERRAS FILTRANTES</v>
      </c>
    </row>
    <row r="1053" spans="1:22" x14ac:dyDescent="0.3">
      <c r="A1053" vm="6">
        <v>46063</v>
      </c>
      <c r="B1053" t="str">
        <v>Mercado Pago</v>
      </c>
      <c r="C1053" t="str">
        <v>OCOM/2026/0128</v>
      </c>
      <c r="D1053">
        <v>-300000</v>
      </c>
      <c r="E1053" t="str">
        <v xml:space="preserve">OC 0001-00003959: SERVICIOS
Para boleta se senasa </v>
      </c>
      <c r="F1053">
        <v>1</v>
      </c>
      <c r="G1053">
        <v>150000</v>
      </c>
      <c r="H1053" t="str">
        <v xml:space="preserve">UN </v>
      </c>
      <c r="I1053" t="str">
        <v>SERVICIOS</v>
      </c>
      <c r="J1053" t="str">
        <v>OPEX</v>
      </c>
      <c r="K1053" t="str">
        <v>FIJO</v>
      </c>
      <c r="L1053" t="str">
        <v>DIRECTO</v>
      </c>
      <c r="M1053">
        <v>0</v>
      </c>
      <c r="N1053" t="str">
        <v>CC1</v>
      </c>
      <c r="O1053" t="str">
        <v>gastos_produccion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-300000</v>
      </c>
      <c r="T1053">
        <v>1</v>
      </c>
      <c r="U1053" t="str">
        <v>APERTURADO POR EMPRESA</v>
      </c>
      <c r="V1053" t="str">
        <v>BACHAS</v>
      </c>
    </row>
    <row r="1054" spans="1:22" x14ac:dyDescent="0.3">
      <c r="A1054" vm="6">
        <v>46063</v>
      </c>
      <c r="B1054" t="str">
        <v>Mercado Pago</v>
      </c>
      <c r="C1054" t="str">
        <v>OCOM/2026/0128</v>
      </c>
      <c r="D1054">
        <v>-300000</v>
      </c>
      <c r="E1054" t="str">
        <v xml:space="preserve">OC 0001-00003959: SERVICIOS
Para boleta se senasa </v>
      </c>
      <c r="F1054">
        <v>1</v>
      </c>
      <c r="G1054">
        <v>150000</v>
      </c>
      <c r="H1054" t="str">
        <v xml:space="preserve">UN </v>
      </c>
      <c r="I1054" t="str">
        <v>SERVICIOS</v>
      </c>
      <c r="J1054" t="str">
        <v>OPEX</v>
      </c>
      <c r="K1054" t="str">
        <v>FIJO</v>
      </c>
      <c r="L1054" t="str">
        <v>DIRECTO</v>
      </c>
      <c r="M1054">
        <v>0</v>
      </c>
      <c r="N1054" t="str">
        <v>CC1</v>
      </c>
      <c r="O1054" t="str">
        <v>gastos_produccion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-300000</v>
      </c>
      <c r="T1054">
        <v>1</v>
      </c>
      <c r="U1054" t="str">
        <v>APERTURADO POR EMPRESA</v>
      </c>
      <c r="V1054" t="str">
        <v>CEREAL &amp; POLVILLO</v>
      </c>
    </row>
    <row r="1055" spans="1:22" x14ac:dyDescent="0.3">
      <c r="A1055" vm="6">
        <v>46063</v>
      </c>
      <c r="B1055" t="str">
        <v>Mercado Pago</v>
      </c>
      <c r="C1055" t="str">
        <v>OCOM/2026/0128</v>
      </c>
      <c r="D1055">
        <v>-300000</v>
      </c>
      <c r="E1055" t="str">
        <v xml:space="preserve">OC 0001-00003959: SERVICIOS
Para boleta se senasa </v>
      </c>
      <c r="F1055">
        <v>1</v>
      </c>
      <c r="G1055">
        <v>150000</v>
      </c>
      <c r="H1055" t="str">
        <v xml:space="preserve">UN </v>
      </c>
      <c r="I1055" t="str">
        <v>SERVICIOS</v>
      </c>
      <c r="J1055" t="str">
        <v>OPEX</v>
      </c>
      <c r="K1055" t="str">
        <v>FIJO</v>
      </c>
      <c r="L1055" t="str">
        <v>DIRECTO</v>
      </c>
      <c r="M1055">
        <v>0</v>
      </c>
      <c r="N1055" t="str">
        <v>CC1</v>
      </c>
      <c r="O1055" t="str">
        <v>gastos_produccion</v>
      </c>
      <c r="P1055">
        <v>10</v>
      </c>
      <c r="Q1055" t="str">
        <v>BACHAS, CEREAL &amp; POLVILLO, COMPOST &amp; FERTILIZANTES, DISPOSICIÓN FINAL RESIDUOS LIQUIDOS, DISPOSICIÓN FINAL RESIDUOS SOLIDOS, EXPORTACION, NFU, PILETAS, REACTORES, TIERRAS FILTRANTES</v>
      </c>
      <c r="R1055">
        <v>1</v>
      </c>
      <c r="S1055">
        <v>-300000</v>
      </c>
      <c r="T1055">
        <v>1</v>
      </c>
      <c r="U1055" t="str">
        <v>APERTURADO POR EMPRESA</v>
      </c>
      <c r="V1055" t="str">
        <v>COMPOST &amp; FERTILIZANTES</v>
      </c>
    </row>
    <row r="1056" spans="1:22" x14ac:dyDescent="0.3">
      <c r="A1056" vm="6">
        <v>46063</v>
      </c>
      <c r="B1056" t="str">
        <v>Mercado Pago</v>
      </c>
      <c r="C1056" t="str">
        <v>OCOM/2026/0128</v>
      </c>
      <c r="D1056">
        <v>-300000</v>
      </c>
      <c r="E1056" t="str">
        <v xml:space="preserve">OC 0001-00003959: SERVICIOS
Para boleta se senasa </v>
      </c>
      <c r="F1056">
        <v>1</v>
      </c>
      <c r="G1056">
        <v>150000</v>
      </c>
      <c r="H1056" t="str">
        <v xml:space="preserve">UN </v>
      </c>
      <c r="I1056" t="str">
        <v>SERVICIOS</v>
      </c>
      <c r="J1056" t="str">
        <v>OPEX</v>
      </c>
      <c r="K1056" t="str">
        <v>FIJO</v>
      </c>
      <c r="L1056" t="str">
        <v>DIRECTO</v>
      </c>
      <c r="M1056">
        <v>0</v>
      </c>
      <c r="N1056" t="str">
        <v>CC1</v>
      </c>
      <c r="O1056" t="str">
        <v>gastos_produccion</v>
      </c>
      <c r="P1056">
        <v>10</v>
      </c>
      <c r="Q1056" t="str">
        <v>BACHAS, CEREAL &amp; POLVILLO, COMPOST &amp; FERTILIZANTES, DISPOSICIÓN FINAL RESIDUOS LIQUIDOS, DISPOSICIÓN FINAL RESIDUOS SOLIDOS, EXPORTACION, NFU, PILETAS, REACTORES, TIERRAS FILTRANTES</v>
      </c>
      <c r="R1056">
        <v>1</v>
      </c>
      <c r="S1056">
        <v>-300000</v>
      </c>
      <c r="T1056">
        <v>1</v>
      </c>
      <c r="U1056" t="str">
        <v>APERTURADO POR EMPRESA</v>
      </c>
      <c r="V1056" t="str">
        <v>DISPOSICIÓN FINAL RESIDUOS LIQUIDOS</v>
      </c>
    </row>
    <row r="1057" spans="1:22" x14ac:dyDescent="0.3">
      <c r="A1057" vm="6">
        <v>46063</v>
      </c>
      <c r="B1057" t="str">
        <v>Mercado Pago</v>
      </c>
      <c r="C1057" t="str">
        <v>OCOM/2026/0128</v>
      </c>
      <c r="D1057">
        <v>-300000</v>
      </c>
      <c r="E1057" t="str">
        <v xml:space="preserve">OC 0001-00003959: SERVICIOS
Para boleta se senasa </v>
      </c>
      <c r="F1057">
        <v>1</v>
      </c>
      <c r="G1057">
        <v>150000</v>
      </c>
      <c r="H1057" t="str">
        <v xml:space="preserve">UN </v>
      </c>
      <c r="I1057" t="str">
        <v>SERVICIOS</v>
      </c>
      <c r="J1057" t="str">
        <v>OPEX</v>
      </c>
      <c r="K1057" t="str">
        <v>FIJO</v>
      </c>
      <c r="L1057" t="str">
        <v>DIRECTO</v>
      </c>
      <c r="M1057">
        <v>0</v>
      </c>
      <c r="N1057" t="str">
        <v>CC1</v>
      </c>
      <c r="O1057" t="str">
        <v>gastos_produccion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-300000</v>
      </c>
      <c r="T1057">
        <v>1</v>
      </c>
      <c r="U1057" t="str">
        <v>APERTURADO POR EMPRESA</v>
      </c>
      <c r="V1057" t="str">
        <v>DISPOSICIÓN FINAL RESIDUOS SOLIDOS</v>
      </c>
    </row>
    <row r="1058" spans="1:22" x14ac:dyDescent="0.3">
      <c r="A1058" vm="6">
        <v>46063</v>
      </c>
      <c r="B1058" t="str">
        <v>Mercado Pago</v>
      </c>
      <c r="C1058" t="str">
        <v>OCOM/2026/0128</v>
      </c>
      <c r="D1058">
        <v>-300000</v>
      </c>
      <c r="E1058" t="str">
        <v xml:space="preserve">OC 0001-00003959: SERVICIOS
Para boleta se senasa </v>
      </c>
      <c r="F1058">
        <v>1</v>
      </c>
      <c r="G1058">
        <v>150000</v>
      </c>
      <c r="H1058" t="str">
        <v xml:space="preserve">UN </v>
      </c>
      <c r="I1058" t="str">
        <v>SERVICIOS</v>
      </c>
      <c r="J1058" t="str">
        <v>OPEX</v>
      </c>
      <c r="K1058" t="str">
        <v>FIJO</v>
      </c>
      <c r="L1058" t="str">
        <v>DIRECTO</v>
      </c>
      <c r="M1058">
        <v>0</v>
      </c>
      <c r="N1058" t="str">
        <v>CC1</v>
      </c>
      <c r="O1058" t="str">
        <v>gastos_produccion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-300000</v>
      </c>
      <c r="T1058">
        <v>1</v>
      </c>
      <c r="U1058" t="str">
        <v>APERTURADO POR EMPRESA</v>
      </c>
      <c r="V1058" t="str">
        <v>EXPORTACION</v>
      </c>
    </row>
    <row r="1059" spans="1:22" x14ac:dyDescent="0.3">
      <c r="A1059" vm="6">
        <v>46063</v>
      </c>
      <c r="B1059" t="str">
        <v>Mercado Pago</v>
      </c>
      <c r="C1059" t="str">
        <v>OCOM/2026/0128</v>
      </c>
      <c r="D1059">
        <v>-300000</v>
      </c>
      <c r="E1059" t="str">
        <v xml:space="preserve">OC 0001-00003959: SERVICIOS
Para boleta se senasa </v>
      </c>
      <c r="F1059">
        <v>1</v>
      </c>
      <c r="G1059">
        <v>150000</v>
      </c>
      <c r="H1059" t="str">
        <v xml:space="preserve">UN </v>
      </c>
      <c r="I1059" t="str">
        <v>SERVICIOS</v>
      </c>
      <c r="J1059" t="str">
        <v>OPEX</v>
      </c>
      <c r="K1059" t="str">
        <v>FIJO</v>
      </c>
      <c r="L1059" t="str">
        <v>DIRECTO</v>
      </c>
      <c r="M1059">
        <v>0</v>
      </c>
      <c r="N1059" t="str">
        <v>CC1</v>
      </c>
      <c r="O1059" t="str">
        <v>gastos_produccion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-300000</v>
      </c>
      <c r="T1059">
        <v>1</v>
      </c>
      <c r="U1059" t="str">
        <v>APERTURADO POR EMPRESA</v>
      </c>
      <c r="V1059" t="str">
        <v>NFU</v>
      </c>
    </row>
    <row r="1060" spans="1:22" x14ac:dyDescent="0.3">
      <c r="A1060" vm="6">
        <v>46063</v>
      </c>
      <c r="B1060" t="str">
        <v>Mercado Pago</v>
      </c>
      <c r="C1060" t="str">
        <v>OCOM/2026/0128</v>
      </c>
      <c r="D1060">
        <v>-300000</v>
      </c>
      <c r="E1060" t="str">
        <v xml:space="preserve">OC 0001-00003959: SERVICIOS
Para boleta se senasa </v>
      </c>
      <c r="F1060">
        <v>1</v>
      </c>
      <c r="G1060">
        <v>150000</v>
      </c>
      <c r="H1060" t="str">
        <v xml:space="preserve">UN </v>
      </c>
      <c r="I1060" t="str">
        <v>SERVICIOS</v>
      </c>
      <c r="J1060" t="str">
        <v>OPEX</v>
      </c>
      <c r="K1060" t="str">
        <v>FIJO</v>
      </c>
      <c r="L1060" t="str">
        <v>DIRECTO</v>
      </c>
      <c r="M1060">
        <v>0</v>
      </c>
      <c r="N1060" t="str">
        <v>CC1</v>
      </c>
      <c r="O1060" t="str">
        <v>gastos_produccion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-300000</v>
      </c>
      <c r="T1060">
        <v>1</v>
      </c>
      <c r="U1060" t="str">
        <v>APERTURADO POR EMPRESA</v>
      </c>
      <c r="V1060" t="str">
        <v>PILETAS</v>
      </c>
    </row>
    <row r="1061" spans="1:22" x14ac:dyDescent="0.3">
      <c r="A1061" vm="6">
        <v>46063</v>
      </c>
      <c r="B1061" t="str">
        <v>Mercado Pago</v>
      </c>
      <c r="C1061" t="str">
        <v>OCOM/2026/0128</v>
      </c>
      <c r="D1061">
        <v>-300000</v>
      </c>
      <c r="E1061" t="str">
        <v xml:space="preserve">OC 0001-00003959: SERVICIOS
Para boleta se senasa </v>
      </c>
      <c r="F1061">
        <v>1</v>
      </c>
      <c r="G1061">
        <v>150000</v>
      </c>
      <c r="H1061" t="str">
        <v xml:space="preserve">UN </v>
      </c>
      <c r="I1061" t="str">
        <v>SERVICIOS</v>
      </c>
      <c r="J1061" t="str">
        <v>OPEX</v>
      </c>
      <c r="K1061" t="str">
        <v>FIJO</v>
      </c>
      <c r="L1061" t="str">
        <v>DIRECTO</v>
      </c>
      <c r="M1061">
        <v>0</v>
      </c>
      <c r="N1061" t="str">
        <v>CC1</v>
      </c>
      <c r="O1061" t="str">
        <v>gastos_produccion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-300000</v>
      </c>
      <c r="T1061">
        <v>1</v>
      </c>
      <c r="U1061" t="str">
        <v>APERTURADO POR EMPRESA</v>
      </c>
      <c r="V1061" t="str">
        <v>REACTORES</v>
      </c>
    </row>
    <row r="1062" spans="1:22" x14ac:dyDescent="0.3">
      <c r="A1062" vm="6">
        <v>46063</v>
      </c>
      <c r="B1062" t="str">
        <v>Mercado Pago</v>
      </c>
      <c r="C1062" t="str">
        <v>OCOM/2026/0128</v>
      </c>
      <c r="D1062">
        <v>-300000</v>
      </c>
      <c r="E1062" t="str">
        <v xml:space="preserve">OC 0001-00003959: SERVICIOS
Para boleta se senasa </v>
      </c>
      <c r="F1062">
        <v>1</v>
      </c>
      <c r="G1062">
        <v>150000</v>
      </c>
      <c r="H1062" t="str">
        <v xml:space="preserve">UN </v>
      </c>
      <c r="I1062" t="str">
        <v>SERVICIOS</v>
      </c>
      <c r="J1062" t="str">
        <v>OPEX</v>
      </c>
      <c r="K1062" t="str">
        <v>FIJO</v>
      </c>
      <c r="L1062" t="str">
        <v>DIRECTO</v>
      </c>
      <c r="M1062">
        <v>0</v>
      </c>
      <c r="N1062" t="str">
        <v>CC1</v>
      </c>
      <c r="O1062" t="str">
        <v>gastos_produccion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-300000</v>
      </c>
      <c r="T1062">
        <v>1</v>
      </c>
      <c r="U1062" t="str">
        <v>APERTURADO POR EMPRESA</v>
      </c>
      <c r="V1062" t="str">
        <v>TIERRAS FILTRANTES</v>
      </c>
    </row>
    <row r="1063" spans="1:22" x14ac:dyDescent="0.3">
      <c r="A1063" vm="3">
        <v>46066</v>
      </c>
      <c r="B1063" t="str">
        <v>Richetti, Adrian Leonardo</v>
      </c>
      <c r="C1063" t="str">
        <v>FA-A 00005-00003622</v>
      </c>
      <c r="D1063">
        <v>-298418.82</v>
      </c>
      <c r="E1063" t="str">
        <v>INVERSION</v>
      </c>
      <c r="F1063">
        <v>86.48</v>
      </c>
      <c r="G1063">
        <v>2851.84</v>
      </c>
      <c r="H1063" t="str">
        <v xml:space="preserve">UN </v>
      </c>
      <c r="I1063" t="str">
        <v>INVERSION</v>
      </c>
      <c r="J1063" t="str">
        <v>CAPEX</v>
      </c>
      <c r="K1063" t="str">
        <v>VARIABLE</v>
      </c>
      <c r="L1063" t="str">
        <v>INDIRECTO</v>
      </c>
      <c r="M1063">
        <v>0</v>
      </c>
      <c r="N1063" t="str">
        <v>CC4</v>
      </c>
      <c r="O1063" t="str">
        <v>gastos_produccion</v>
      </c>
      <c r="P1063">
        <v>1</v>
      </c>
      <c r="Q1063" t="str">
        <v>PILETAS</v>
      </c>
      <c r="R1063">
        <v>1</v>
      </c>
      <c r="S1063">
        <v>-298418.82</v>
      </c>
      <c r="T1063">
        <v>86.48</v>
      </c>
      <c r="U1063" t="str">
        <v>APERTURADO POR EMPRESA</v>
      </c>
      <c r="V1063" t="str">
        <v>PILETAS</v>
      </c>
    </row>
    <row r="1064" spans="1:22" x14ac:dyDescent="0.3">
      <c r="A1064" vm="14">
        <v>46073</v>
      </c>
      <c r="B1064" t="str">
        <v>Adhoc S.A.(W)</v>
      </c>
      <c r="C1064" t="str">
        <v>FA-A 00003-00021527</v>
      </c>
      <c r="D1064">
        <v>-286917.84000000003</v>
      </c>
      <c r="E1064" t="str">
        <v>SERVICIOS
horas de consultoria</v>
      </c>
      <c r="F1064">
        <v>1</v>
      </c>
      <c r="G1064">
        <v>237122.18</v>
      </c>
      <c r="H1064" t="str">
        <v xml:space="preserve">UN </v>
      </c>
      <c r="I1064" t="str">
        <v>SERVICIOS</v>
      </c>
      <c r="J1064" t="str">
        <v>OPEX</v>
      </c>
      <c r="K1064" t="str">
        <v>FIJO</v>
      </c>
      <c r="L1064" t="str">
        <v>INDIRECTO</v>
      </c>
      <c r="M1064">
        <v>0</v>
      </c>
      <c r="N1064" t="str">
        <v>CC1</v>
      </c>
      <c r="O1064" t="str">
        <v>gastos_produccion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-286917.84000000003</v>
      </c>
      <c r="T1064">
        <v>1</v>
      </c>
      <c r="U1064" t="str">
        <v>APERTURADO POR EMPRESA</v>
      </c>
      <c r="V1064" t="str">
        <v>BACHAS</v>
      </c>
    </row>
    <row r="1065" spans="1:22" x14ac:dyDescent="0.3">
      <c r="A1065" vm="14">
        <v>46073</v>
      </c>
      <c r="B1065" t="str">
        <v>Adhoc S.A.(W)</v>
      </c>
      <c r="C1065" t="str">
        <v>FA-A 00003-00021527</v>
      </c>
      <c r="D1065">
        <v>-286917.84000000003</v>
      </c>
      <c r="E1065" t="str">
        <v>SERVICIOS
horas de consultoria</v>
      </c>
      <c r="F1065">
        <v>1</v>
      </c>
      <c r="G1065">
        <v>237122.18</v>
      </c>
      <c r="H1065" t="str">
        <v xml:space="preserve">UN </v>
      </c>
      <c r="I1065" t="str">
        <v>SERVICIOS</v>
      </c>
      <c r="J1065" t="str">
        <v>OPEX</v>
      </c>
      <c r="K1065" t="str">
        <v>FIJO</v>
      </c>
      <c r="L1065" t="str">
        <v>INDIRECTO</v>
      </c>
      <c r="M1065">
        <v>0</v>
      </c>
      <c r="N1065" t="str">
        <v>CC1</v>
      </c>
      <c r="O1065" t="str">
        <v>gastos_produccion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-286917.84000000003</v>
      </c>
      <c r="T1065">
        <v>1</v>
      </c>
      <c r="U1065" t="str">
        <v>APERTURADO POR EMPRESA</v>
      </c>
      <c r="V1065" t="str">
        <v>CEREAL &amp; POLVILLO</v>
      </c>
    </row>
    <row r="1066" spans="1:22" x14ac:dyDescent="0.3">
      <c r="A1066" vm="14">
        <v>46073</v>
      </c>
      <c r="B1066" t="str">
        <v>Adhoc S.A.(W)</v>
      </c>
      <c r="C1066" t="str">
        <v>FA-A 00003-00021527</v>
      </c>
      <c r="D1066">
        <v>-286917.84000000003</v>
      </c>
      <c r="E1066" t="str">
        <v>SERVICIOS
horas de consultoria</v>
      </c>
      <c r="F1066">
        <v>1</v>
      </c>
      <c r="G1066">
        <v>237122.18</v>
      </c>
      <c r="H1066" t="str">
        <v xml:space="preserve">UN </v>
      </c>
      <c r="I1066" t="str">
        <v>SERVICIOS</v>
      </c>
      <c r="J1066" t="str">
        <v>OPEX</v>
      </c>
      <c r="K1066" t="str">
        <v>FIJO</v>
      </c>
      <c r="L1066" t="str">
        <v>INDIRECTO</v>
      </c>
      <c r="M1066">
        <v>0</v>
      </c>
      <c r="N1066" t="str">
        <v>CC1</v>
      </c>
      <c r="O1066" t="str">
        <v>gastos_produccion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-286917.84000000003</v>
      </c>
      <c r="T1066">
        <v>1</v>
      </c>
      <c r="U1066" t="str">
        <v>APERTURADO POR EMPRESA</v>
      </c>
      <c r="V1066" t="str">
        <v>COMPOST &amp; FERTILIZANTES</v>
      </c>
    </row>
    <row r="1067" spans="1:22" x14ac:dyDescent="0.3">
      <c r="A1067" vm="14">
        <v>46073</v>
      </c>
      <c r="B1067" t="str">
        <v>Adhoc S.A.(W)</v>
      </c>
      <c r="C1067" t="str">
        <v>FA-A 00003-00021527</v>
      </c>
      <c r="D1067">
        <v>-286917.84000000003</v>
      </c>
      <c r="E1067" t="str">
        <v>SERVICIOS
horas de consultoria</v>
      </c>
      <c r="F1067">
        <v>1</v>
      </c>
      <c r="G1067">
        <v>237122.18</v>
      </c>
      <c r="H1067" t="str">
        <v xml:space="preserve">UN </v>
      </c>
      <c r="I1067" t="str">
        <v>SERVICIOS</v>
      </c>
      <c r="J1067" t="str">
        <v>OPEX</v>
      </c>
      <c r="K1067" t="str">
        <v>FIJO</v>
      </c>
      <c r="L1067" t="str">
        <v>INDIRECTO</v>
      </c>
      <c r="M1067">
        <v>0</v>
      </c>
      <c r="N1067" t="str">
        <v>CC1</v>
      </c>
      <c r="O1067" t="str">
        <v>gastos_produccion</v>
      </c>
      <c r="P1067">
        <v>10</v>
      </c>
      <c r="Q1067" t="str">
        <v>BACHAS, CEREAL &amp; POLVILLO, COMPOST &amp; FERTILIZANTES, DISPOSICIÓN FINAL RESIDUOS LIQUIDOS, DISPOSICIÓN FINAL RESIDUOS SOLIDOS, EXPORTACION, NFU, PILETAS, REACTORES, TIERRAS FILTRANTES</v>
      </c>
      <c r="R1067">
        <v>1</v>
      </c>
      <c r="S1067">
        <v>-286917.84000000003</v>
      </c>
      <c r="T1067">
        <v>1</v>
      </c>
      <c r="U1067" t="str">
        <v>APERTURADO POR EMPRESA</v>
      </c>
      <c r="V1067" t="str">
        <v>DISPOSICIÓN FINAL RESIDUOS LIQUIDOS</v>
      </c>
    </row>
    <row r="1068" spans="1:22" x14ac:dyDescent="0.3">
      <c r="A1068" vm="14">
        <v>46073</v>
      </c>
      <c r="B1068" t="str">
        <v>Adhoc S.A.(W)</v>
      </c>
      <c r="C1068" t="str">
        <v>FA-A 00003-00021527</v>
      </c>
      <c r="D1068">
        <v>-286917.84000000003</v>
      </c>
      <c r="E1068" t="str">
        <v>SERVICIOS
horas de consultoria</v>
      </c>
      <c r="F1068">
        <v>1</v>
      </c>
      <c r="G1068">
        <v>237122.18</v>
      </c>
      <c r="H1068" t="str">
        <v xml:space="preserve">UN </v>
      </c>
      <c r="I1068" t="str">
        <v>SERVICIOS</v>
      </c>
      <c r="J1068" t="str">
        <v>OPEX</v>
      </c>
      <c r="K1068" t="str">
        <v>FIJO</v>
      </c>
      <c r="L1068" t="str">
        <v>INDIRECTO</v>
      </c>
      <c r="M1068">
        <v>0</v>
      </c>
      <c r="N1068" t="str">
        <v>CC1</v>
      </c>
      <c r="O1068" t="str">
        <v>gastos_produccion</v>
      </c>
      <c r="P1068">
        <v>10</v>
      </c>
      <c r="Q1068" t="str">
        <v>BACHAS, CEREAL &amp; POLVILLO, COMPOST &amp; FERTILIZANTES, DISPOSICIÓN FINAL RESIDUOS LIQUIDOS, DISPOSICIÓN FINAL RESIDUOS SOLIDOS, EXPORTACION, NFU, PILETAS, REACTORES, TIERRAS FILTRANTES</v>
      </c>
      <c r="R1068">
        <v>1</v>
      </c>
      <c r="S1068">
        <v>-286917.84000000003</v>
      </c>
      <c r="T1068">
        <v>1</v>
      </c>
      <c r="U1068" t="str">
        <v>APERTURADO POR EMPRESA</v>
      </c>
      <c r="V1068" t="str">
        <v>DISPOSICIÓN FINAL RESIDUOS SOLIDOS</v>
      </c>
    </row>
    <row r="1069" spans="1:22" x14ac:dyDescent="0.3">
      <c r="A1069" vm="14">
        <v>46073</v>
      </c>
      <c r="B1069" t="str">
        <v>Adhoc S.A.(W)</v>
      </c>
      <c r="C1069" t="str">
        <v>FA-A 00003-00021527</v>
      </c>
      <c r="D1069">
        <v>-286917.84000000003</v>
      </c>
      <c r="E1069" t="str">
        <v>SERVICIOS
horas de consultoria</v>
      </c>
      <c r="F1069">
        <v>1</v>
      </c>
      <c r="G1069">
        <v>237122.18</v>
      </c>
      <c r="H1069" t="str">
        <v xml:space="preserve">UN </v>
      </c>
      <c r="I1069" t="str">
        <v>SERVICIOS</v>
      </c>
      <c r="J1069" t="str">
        <v>OPEX</v>
      </c>
      <c r="K1069" t="str">
        <v>FIJO</v>
      </c>
      <c r="L1069" t="str">
        <v>INDIRECTO</v>
      </c>
      <c r="M1069">
        <v>0</v>
      </c>
      <c r="N1069" t="str">
        <v>CC1</v>
      </c>
      <c r="O1069" t="str">
        <v>gastos_produccion</v>
      </c>
      <c r="P1069">
        <v>10</v>
      </c>
      <c r="Q1069" t="str">
        <v>BACHAS, CEREAL &amp; POLVILLO, COMPOST &amp; FERTILIZANTES, DISPOSICIÓN FINAL RESIDUOS LIQUIDOS, DISPOSICIÓN FINAL RESIDUOS SOLIDOS, EXPORTACION, NFU, PILETAS, REACTORES, TIERRAS FILTRANTES</v>
      </c>
      <c r="R1069">
        <v>1</v>
      </c>
      <c r="S1069">
        <v>-286917.84000000003</v>
      </c>
      <c r="T1069">
        <v>1</v>
      </c>
      <c r="U1069" t="str">
        <v>APERTURADO POR EMPRESA</v>
      </c>
      <c r="V1069" t="str">
        <v>EXPORTACION</v>
      </c>
    </row>
    <row r="1070" spans="1:22" x14ac:dyDescent="0.3">
      <c r="A1070" vm="14">
        <v>46073</v>
      </c>
      <c r="B1070" t="str">
        <v>Adhoc S.A.(W)</v>
      </c>
      <c r="C1070" t="str">
        <v>FA-A 00003-00021527</v>
      </c>
      <c r="D1070">
        <v>-286917.84000000003</v>
      </c>
      <c r="E1070" t="str">
        <v>SERVICIOS
horas de consultoria</v>
      </c>
      <c r="F1070">
        <v>1</v>
      </c>
      <c r="G1070">
        <v>237122.18</v>
      </c>
      <c r="H1070" t="str">
        <v xml:space="preserve">UN </v>
      </c>
      <c r="I1070" t="str">
        <v>SERVICIOS</v>
      </c>
      <c r="J1070" t="str">
        <v>OPEX</v>
      </c>
      <c r="K1070" t="str">
        <v>FIJO</v>
      </c>
      <c r="L1070" t="str">
        <v>INDIRECTO</v>
      </c>
      <c r="M1070">
        <v>0</v>
      </c>
      <c r="N1070" t="str">
        <v>CC1</v>
      </c>
      <c r="O1070" t="str">
        <v>gastos_produccion</v>
      </c>
      <c r="P1070">
        <v>10</v>
      </c>
      <c r="Q1070" t="str">
        <v>BACHAS, CEREAL &amp; POLVILLO, COMPOST &amp; FERTILIZANTES, DISPOSICIÓN FINAL RESIDUOS LIQUIDOS, DISPOSICIÓN FINAL RESIDUOS SOLIDOS, EXPORTACION, NFU, PILETAS, REACTORES, TIERRAS FILTRANTES</v>
      </c>
      <c r="R1070">
        <v>1</v>
      </c>
      <c r="S1070">
        <v>-286917.84000000003</v>
      </c>
      <c r="T1070">
        <v>1</v>
      </c>
      <c r="U1070" t="str">
        <v>APERTURADO POR EMPRESA</v>
      </c>
      <c r="V1070" t="str">
        <v>NFU</v>
      </c>
    </row>
    <row r="1071" spans="1:22" x14ac:dyDescent="0.3">
      <c r="A1071" vm="14">
        <v>46073</v>
      </c>
      <c r="B1071" t="str">
        <v>Adhoc S.A.(W)</v>
      </c>
      <c r="C1071" t="str">
        <v>FA-A 00003-00021527</v>
      </c>
      <c r="D1071">
        <v>-286917.84000000003</v>
      </c>
      <c r="E1071" t="str">
        <v>SERVICIOS
horas de consultoria</v>
      </c>
      <c r="F1071">
        <v>1</v>
      </c>
      <c r="G1071">
        <v>237122.18</v>
      </c>
      <c r="H1071" t="str">
        <v xml:space="preserve">UN </v>
      </c>
      <c r="I1071" t="str">
        <v>SERVICIOS</v>
      </c>
      <c r="J1071" t="str">
        <v>OPEX</v>
      </c>
      <c r="K1071" t="str">
        <v>FIJO</v>
      </c>
      <c r="L1071" t="str">
        <v>INDIRECTO</v>
      </c>
      <c r="M1071">
        <v>0</v>
      </c>
      <c r="N1071" t="str">
        <v>CC1</v>
      </c>
      <c r="O1071" t="str">
        <v>gastos_produccion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-286917.84000000003</v>
      </c>
      <c r="T1071">
        <v>1</v>
      </c>
      <c r="U1071" t="str">
        <v>APERTURADO POR EMPRESA</v>
      </c>
      <c r="V1071" t="str">
        <v>PILETAS</v>
      </c>
    </row>
    <row r="1072" spans="1:22" x14ac:dyDescent="0.3">
      <c r="A1072" vm="14">
        <v>46073</v>
      </c>
      <c r="B1072" t="str">
        <v>Adhoc S.A.(W)</v>
      </c>
      <c r="C1072" t="str">
        <v>FA-A 00003-00021527</v>
      </c>
      <c r="D1072">
        <v>-286917.84000000003</v>
      </c>
      <c r="E1072" t="str">
        <v>SERVICIOS
horas de consultoria</v>
      </c>
      <c r="F1072">
        <v>1</v>
      </c>
      <c r="G1072">
        <v>237122.18</v>
      </c>
      <c r="H1072" t="str">
        <v xml:space="preserve">UN </v>
      </c>
      <c r="I1072" t="str">
        <v>SERVICIOS</v>
      </c>
      <c r="J1072" t="str">
        <v>OPEX</v>
      </c>
      <c r="K1072" t="str">
        <v>FIJO</v>
      </c>
      <c r="L1072" t="str">
        <v>INDIRECTO</v>
      </c>
      <c r="M1072">
        <v>0</v>
      </c>
      <c r="N1072" t="str">
        <v>CC1</v>
      </c>
      <c r="O1072" t="str">
        <v>gastos_produccion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-286917.84000000003</v>
      </c>
      <c r="T1072">
        <v>1</v>
      </c>
      <c r="U1072" t="str">
        <v>APERTURADO POR EMPRESA</v>
      </c>
      <c r="V1072" t="str">
        <v>REACTORES</v>
      </c>
    </row>
    <row r="1073" spans="1:22" x14ac:dyDescent="0.3">
      <c r="A1073" vm="14">
        <v>46073</v>
      </c>
      <c r="B1073" t="str">
        <v>Adhoc S.A.(W)</v>
      </c>
      <c r="C1073" t="str">
        <v>FA-A 00003-00021527</v>
      </c>
      <c r="D1073">
        <v>-286917.84000000003</v>
      </c>
      <c r="E1073" t="str">
        <v>SERVICIOS
horas de consultoria</v>
      </c>
      <c r="F1073">
        <v>1</v>
      </c>
      <c r="G1073">
        <v>237122.18</v>
      </c>
      <c r="H1073" t="str">
        <v xml:space="preserve">UN </v>
      </c>
      <c r="I1073" t="str">
        <v>SERVICIOS</v>
      </c>
      <c r="J1073" t="str">
        <v>OPEX</v>
      </c>
      <c r="K1073" t="str">
        <v>FIJO</v>
      </c>
      <c r="L1073" t="str">
        <v>INDIRECTO</v>
      </c>
      <c r="M1073">
        <v>0</v>
      </c>
      <c r="N1073" t="str">
        <v>CC1</v>
      </c>
      <c r="O1073" t="str">
        <v>gastos_produccion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-286917.84000000003</v>
      </c>
      <c r="T1073">
        <v>1</v>
      </c>
      <c r="U1073" t="str">
        <v>APERTURADO POR EMPRESA</v>
      </c>
      <c r="V1073" t="str">
        <v>TIERRAS FILTRANTES</v>
      </c>
    </row>
    <row r="1074" spans="1:22" x14ac:dyDescent="0.3">
      <c r="A1074" vm="7">
        <v>46059</v>
      </c>
      <c r="B1074" t="str">
        <v>S I R Sociedad De Responsabilidad Limitada</v>
      </c>
      <c r="C1074" t="str">
        <v>FA-A 00006-00021362</v>
      </c>
      <c r="D1074">
        <v>-282656</v>
      </c>
      <c r="E1074" t="str">
        <v xml:space="preserve">OC 0001-00004562: INVERSION
¨Proyecto 35
Codo ac rl 2" a 90 sch 20
</v>
      </c>
      <c r="F1074">
        <v>20</v>
      </c>
      <c r="G1074">
        <v>8906</v>
      </c>
      <c r="H1074" t="str">
        <v xml:space="preserve">UN </v>
      </c>
      <c r="I1074" t="str">
        <v>INVERSION</v>
      </c>
      <c r="J1074" t="str">
        <v>CAPEX</v>
      </c>
      <c r="K1074" t="str">
        <v>VARIABLE</v>
      </c>
      <c r="L1074" t="str">
        <v>INDIRECTO</v>
      </c>
      <c r="M1074">
        <v>0</v>
      </c>
      <c r="N1074" t="str">
        <v>CC6</v>
      </c>
      <c r="O1074" t="str">
        <v>gastos_produccion</v>
      </c>
      <c r="P1074">
        <v>1</v>
      </c>
      <c r="Q1074" t="str">
        <v>BACHAS</v>
      </c>
      <c r="R1074">
        <v>1</v>
      </c>
      <c r="S1074">
        <v>-282656</v>
      </c>
      <c r="T1074">
        <v>20</v>
      </c>
      <c r="U1074" t="str">
        <v>APERTURADO POR EMPRESA</v>
      </c>
      <c r="V1074" t="str">
        <v>BACHAS</v>
      </c>
    </row>
    <row r="1075" spans="1:22" x14ac:dyDescent="0.3">
      <c r="A1075" vm="1">
        <v>46081</v>
      </c>
      <c r="B1075" t="str">
        <v>IMPUESTOS</v>
      </c>
      <c r="C1075" t="str">
        <v>imp6</v>
      </c>
      <c r="D1075">
        <v>-274451.49</v>
      </c>
      <c r="E1075" t="str">
        <v>IMPUESTOS</v>
      </c>
      <c r="F1075">
        <v>1</v>
      </c>
      <c r="G1075">
        <v>274451.49</v>
      </c>
      <c r="H1075" t="str">
        <v xml:space="preserve">UN </v>
      </c>
      <c r="I1075" t="str">
        <v>IMPUESTOS</v>
      </c>
      <c r="J1075" t="str">
        <v>OPEX</v>
      </c>
      <c r="K1075" t="str">
        <v>VARIABLE</v>
      </c>
      <c r="L1075" t="str">
        <v>INDIRECTO</v>
      </c>
      <c r="M1075">
        <v>0</v>
      </c>
      <c r="N1075" t="str">
        <v>CC4</v>
      </c>
      <c r="O1075" t="str">
        <v>gastos_produccion</v>
      </c>
      <c r="P1075">
        <v>1</v>
      </c>
      <c r="Q1075" t="str">
        <v>PILETAS</v>
      </c>
      <c r="R1075">
        <v>1</v>
      </c>
      <c r="S1075">
        <v>-274451.49</v>
      </c>
      <c r="T1075">
        <v>1</v>
      </c>
      <c r="U1075" t="str">
        <v>APERTURADO POR EMPRESA</v>
      </c>
      <c r="V1075" t="str">
        <v>PILETAS</v>
      </c>
    </row>
    <row r="1076" spans="1:22" x14ac:dyDescent="0.3">
      <c r="A1076" vm="7">
        <v>46059</v>
      </c>
      <c r="B1076" t="str">
        <v>Comercial Uritorco S. R. L. (w)</v>
      </c>
      <c r="C1076" t="str">
        <v>FA-A 00001-00008570</v>
      </c>
      <c r="D1076">
        <v>-264625.98</v>
      </c>
      <c r="E1076" t="str">
        <v xml:space="preserve">OC 0001-00004568: REPARACIONES
pala ancha
pala punta
Escobillón
Grampa </v>
      </c>
      <c r="F1076">
        <v>1</v>
      </c>
      <c r="G1076">
        <v>89116.39</v>
      </c>
      <c r="H1076" t="str">
        <v xml:space="preserve">UN </v>
      </c>
      <c r="I1076" t="str">
        <v>REPARACIONES</v>
      </c>
      <c r="J1076" t="str">
        <v>OPEX</v>
      </c>
      <c r="K1076" t="str">
        <v>VARIABLE</v>
      </c>
      <c r="L1076" t="str">
        <v>INDIRECTO</v>
      </c>
      <c r="M1076">
        <v>0</v>
      </c>
      <c r="N1076" t="str">
        <v>CC5</v>
      </c>
      <c r="O1076" t="str">
        <v>gastos_rrhh</v>
      </c>
      <c r="P1076">
        <v>1</v>
      </c>
      <c r="Q1076" t="str">
        <v>REACTORES</v>
      </c>
      <c r="R1076">
        <v>1</v>
      </c>
      <c r="S1076">
        <v>-264625.98</v>
      </c>
      <c r="T1076">
        <v>1</v>
      </c>
      <c r="U1076" t="str">
        <v>APERTURADO POR EMPRESA</v>
      </c>
      <c r="V1076" t="str">
        <v>REACTORES</v>
      </c>
    </row>
    <row r="1077" spans="1:22" x14ac:dyDescent="0.3">
      <c r="A1077" vm="17">
        <v>46079</v>
      </c>
      <c r="B1077" t="str">
        <v>Mastrangelo Productos Electricos Sa</v>
      </c>
      <c r="C1077" t="str">
        <v>FA-A 00015-00069811</v>
      </c>
      <c r="D1077">
        <v>-253877.72</v>
      </c>
      <c r="E1077" t="str">
        <v xml:space="preserve">INVERSION
para puesta en marcha de caldera
</v>
      </c>
      <c r="F1077">
        <v>1</v>
      </c>
      <c r="G1077">
        <v>209816.3</v>
      </c>
      <c r="H1077" t="str">
        <v xml:space="preserve">UN </v>
      </c>
      <c r="I1077" t="str">
        <v>INVERSION</v>
      </c>
      <c r="J1077" t="str">
        <v>CAPEX</v>
      </c>
      <c r="K1077" t="str">
        <v>VARIABLE</v>
      </c>
      <c r="L1077" t="str">
        <v>DIRECTO</v>
      </c>
      <c r="M1077">
        <v>0</v>
      </c>
      <c r="N1077" t="str">
        <v>CC5</v>
      </c>
      <c r="O1077" t="str">
        <v>gastos_rrhh</v>
      </c>
      <c r="P1077">
        <v>1</v>
      </c>
      <c r="Q1077" t="str">
        <v>REACTORES</v>
      </c>
      <c r="R1077">
        <v>1</v>
      </c>
      <c r="S1077">
        <v>-253877.72</v>
      </c>
      <c r="T1077">
        <v>1</v>
      </c>
      <c r="U1077" t="str">
        <v>APERTURADO POR EMPRESA</v>
      </c>
      <c r="V1077" t="str">
        <v>REACTORES</v>
      </c>
    </row>
    <row r="1078" spans="1:22" x14ac:dyDescent="0.3">
      <c r="A1078" vm="4">
        <v>46056</v>
      </c>
      <c r="B1078" t="str">
        <v>Cesar Javier Wagner</v>
      </c>
      <c r="C1078" t="str">
        <v>OCOM/2026/0120</v>
      </c>
      <c r="D1078">
        <v>-250000</v>
      </c>
      <c r="E1078" t="str">
        <v xml:space="preserve">OC 0001-00004510: REPARACIONES
Centrifuga Laboratorio </v>
      </c>
      <c r="F1078">
        <v>1</v>
      </c>
      <c r="G1078">
        <v>250000</v>
      </c>
      <c r="H1078" t="str">
        <v xml:space="preserve">UN </v>
      </c>
      <c r="I1078" t="str">
        <v>REPARACIONES</v>
      </c>
      <c r="J1078" t="str">
        <v>OPEX</v>
      </c>
      <c r="K1078" t="str">
        <v>VARIABLE</v>
      </c>
      <c r="L1078" t="str">
        <v>INDIRECTO</v>
      </c>
      <c r="M1078">
        <v>0</v>
      </c>
      <c r="N1078" t="str">
        <v>CC1</v>
      </c>
      <c r="O1078" t="str">
        <v>gastos_produccion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-250000</v>
      </c>
      <c r="T1078">
        <v>1</v>
      </c>
      <c r="U1078" t="str">
        <v>APERTURADO POR EMPRESA</v>
      </c>
      <c r="V1078" t="str">
        <v>BACHAS</v>
      </c>
    </row>
    <row r="1079" spans="1:22" x14ac:dyDescent="0.3">
      <c r="A1079" vm="4">
        <v>46056</v>
      </c>
      <c r="B1079" t="str">
        <v>Cesar Javier Wagner</v>
      </c>
      <c r="C1079" t="str">
        <v>OCOM/2026/0120</v>
      </c>
      <c r="D1079">
        <v>-250000</v>
      </c>
      <c r="E1079" t="str">
        <v xml:space="preserve">OC 0001-00004510: REPARACIONES
Centrifuga Laboratorio </v>
      </c>
      <c r="F1079">
        <v>1</v>
      </c>
      <c r="G1079">
        <v>250000</v>
      </c>
      <c r="H1079" t="str">
        <v xml:space="preserve">UN </v>
      </c>
      <c r="I1079" t="str">
        <v>REPARACIONES</v>
      </c>
      <c r="J1079" t="str">
        <v>OPEX</v>
      </c>
      <c r="K1079" t="str">
        <v>VARIABLE</v>
      </c>
      <c r="L1079" t="str">
        <v>INDIRECTO</v>
      </c>
      <c r="M1079">
        <v>0</v>
      </c>
      <c r="N1079" t="str">
        <v>CC1</v>
      </c>
      <c r="O1079" t="str">
        <v>gastos_produccion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-250000</v>
      </c>
      <c r="T1079">
        <v>1</v>
      </c>
      <c r="U1079" t="str">
        <v>APERTURADO POR EMPRESA</v>
      </c>
      <c r="V1079" t="str">
        <v>CEREAL &amp; POLVILLO</v>
      </c>
    </row>
    <row r="1080" spans="1:22" x14ac:dyDescent="0.3">
      <c r="A1080" vm="4">
        <v>46056</v>
      </c>
      <c r="B1080" t="str">
        <v>Cesar Javier Wagner</v>
      </c>
      <c r="C1080" t="str">
        <v>OCOM/2026/0120</v>
      </c>
      <c r="D1080">
        <v>-250000</v>
      </c>
      <c r="E1080" t="str">
        <v xml:space="preserve">OC 0001-00004510: REPARACIONES
Centrifuga Laboratorio </v>
      </c>
      <c r="F1080">
        <v>1</v>
      </c>
      <c r="G1080">
        <v>250000</v>
      </c>
      <c r="H1080" t="str">
        <v xml:space="preserve">UN </v>
      </c>
      <c r="I1080" t="str">
        <v>REPARACIONES</v>
      </c>
      <c r="J1080" t="str">
        <v>OPEX</v>
      </c>
      <c r="K1080" t="str">
        <v>VARIABLE</v>
      </c>
      <c r="L1080" t="str">
        <v>INDIRECTO</v>
      </c>
      <c r="M1080">
        <v>0</v>
      </c>
      <c r="N1080" t="str">
        <v>CC1</v>
      </c>
      <c r="O1080" t="str">
        <v>gastos_produccion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-250000</v>
      </c>
      <c r="T1080">
        <v>1</v>
      </c>
      <c r="U1080" t="str">
        <v>APERTURADO POR EMPRESA</v>
      </c>
      <c r="V1080" t="str">
        <v>COMPOST &amp; FERTILIZANTES</v>
      </c>
    </row>
    <row r="1081" spans="1:22" x14ac:dyDescent="0.3">
      <c r="A1081" vm="4">
        <v>46056</v>
      </c>
      <c r="B1081" t="str">
        <v>Cesar Javier Wagner</v>
      </c>
      <c r="C1081" t="str">
        <v>OCOM/2026/0120</v>
      </c>
      <c r="D1081">
        <v>-250000</v>
      </c>
      <c r="E1081" t="str">
        <v xml:space="preserve">OC 0001-00004510: REPARACIONES
Centrifuga Laboratorio </v>
      </c>
      <c r="F1081">
        <v>1</v>
      </c>
      <c r="G1081">
        <v>250000</v>
      </c>
      <c r="H1081" t="str">
        <v xml:space="preserve">UN </v>
      </c>
      <c r="I1081" t="str">
        <v>REPARACIONES</v>
      </c>
      <c r="J1081" t="str">
        <v>OPEX</v>
      </c>
      <c r="K1081" t="str">
        <v>VARIABLE</v>
      </c>
      <c r="L1081" t="str">
        <v>INDIRECTO</v>
      </c>
      <c r="M1081">
        <v>0</v>
      </c>
      <c r="N1081" t="str">
        <v>CC1</v>
      </c>
      <c r="O1081" t="str">
        <v>gastos_produccion</v>
      </c>
      <c r="P1081">
        <v>10</v>
      </c>
      <c r="Q1081" t="str">
        <v>BACHAS, CEREAL &amp; POLVILLO, COMPOST &amp; FERTILIZANTES, DISPOSICIÓN FINAL RESIDUOS LIQUIDOS, DISPOSICIÓN FINAL RESIDUOS SOLIDOS, EXPORTACION, NFU, PILETAS, REACTORES, TIERRAS FILTRANTES</v>
      </c>
      <c r="R1081">
        <v>1</v>
      </c>
      <c r="S1081">
        <v>-250000</v>
      </c>
      <c r="T1081">
        <v>1</v>
      </c>
      <c r="U1081" t="str">
        <v>APERTURADO POR EMPRESA</v>
      </c>
      <c r="V1081" t="str">
        <v>DISPOSICIÓN FINAL RESIDUOS LIQUIDOS</v>
      </c>
    </row>
    <row r="1082" spans="1:22" x14ac:dyDescent="0.3">
      <c r="A1082" vm="4">
        <v>46056</v>
      </c>
      <c r="B1082" t="str">
        <v>Cesar Javier Wagner</v>
      </c>
      <c r="C1082" t="str">
        <v>OCOM/2026/0120</v>
      </c>
      <c r="D1082">
        <v>-250000</v>
      </c>
      <c r="E1082" t="str">
        <v xml:space="preserve">OC 0001-00004510: REPARACIONES
Centrifuga Laboratorio </v>
      </c>
      <c r="F1082">
        <v>1</v>
      </c>
      <c r="G1082">
        <v>250000</v>
      </c>
      <c r="H1082" t="str">
        <v xml:space="preserve">UN </v>
      </c>
      <c r="I1082" t="str">
        <v>REPARACIONES</v>
      </c>
      <c r="J1082" t="str">
        <v>OPEX</v>
      </c>
      <c r="K1082" t="str">
        <v>VARIABLE</v>
      </c>
      <c r="L1082" t="str">
        <v>INDIRECTO</v>
      </c>
      <c r="M1082">
        <v>0</v>
      </c>
      <c r="N1082" t="str">
        <v>CC1</v>
      </c>
      <c r="O1082" t="str">
        <v>gastos_produccion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-250000</v>
      </c>
      <c r="T1082">
        <v>1</v>
      </c>
      <c r="U1082" t="str">
        <v>APERTURADO POR EMPRESA</v>
      </c>
      <c r="V1082" t="str">
        <v>DISPOSICIÓN FINAL RESIDUOS SOLIDOS</v>
      </c>
    </row>
    <row r="1083" spans="1:22" x14ac:dyDescent="0.3">
      <c r="A1083" vm="4">
        <v>46056</v>
      </c>
      <c r="B1083" t="str">
        <v>Cesar Javier Wagner</v>
      </c>
      <c r="C1083" t="str">
        <v>OCOM/2026/0120</v>
      </c>
      <c r="D1083">
        <v>-250000</v>
      </c>
      <c r="E1083" t="str">
        <v xml:space="preserve">OC 0001-00004510: REPARACIONES
Centrifuga Laboratorio </v>
      </c>
      <c r="F1083">
        <v>1</v>
      </c>
      <c r="G1083">
        <v>250000</v>
      </c>
      <c r="H1083" t="str">
        <v xml:space="preserve">UN </v>
      </c>
      <c r="I1083" t="str">
        <v>REPARACIONES</v>
      </c>
      <c r="J1083" t="str">
        <v>OPEX</v>
      </c>
      <c r="K1083" t="str">
        <v>VARIABLE</v>
      </c>
      <c r="L1083" t="str">
        <v>INDIRECTO</v>
      </c>
      <c r="M1083">
        <v>0</v>
      </c>
      <c r="N1083" t="str">
        <v>CC1</v>
      </c>
      <c r="O1083" t="str">
        <v>gastos_produccion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-250000</v>
      </c>
      <c r="T1083">
        <v>1</v>
      </c>
      <c r="U1083" t="str">
        <v>APERTURADO POR EMPRESA</v>
      </c>
      <c r="V1083" t="str">
        <v>EXPORTACION</v>
      </c>
    </row>
    <row r="1084" spans="1:22" x14ac:dyDescent="0.3">
      <c r="A1084" vm="4">
        <v>46056</v>
      </c>
      <c r="B1084" t="str">
        <v>Cesar Javier Wagner</v>
      </c>
      <c r="C1084" t="str">
        <v>OCOM/2026/0120</v>
      </c>
      <c r="D1084">
        <v>-250000</v>
      </c>
      <c r="E1084" t="str">
        <v xml:space="preserve">OC 0001-00004510: REPARACIONES
Centrifuga Laboratorio </v>
      </c>
      <c r="F1084">
        <v>1</v>
      </c>
      <c r="G1084">
        <v>250000</v>
      </c>
      <c r="H1084" t="str">
        <v xml:space="preserve">UN </v>
      </c>
      <c r="I1084" t="str">
        <v>REPARACIONES</v>
      </c>
      <c r="J1084" t="str">
        <v>OPEX</v>
      </c>
      <c r="K1084" t="str">
        <v>VARIABLE</v>
      </c>
      <c r="L1084" t="str">
        <v>INDIRECTO</v>
      </c>
      <c r="M1084">
        <v>0</v>
      </c>
      <c r="N1084" t="str">
        <v>CC1</v>
      </c>
      <c r="O1084" t="str">
        <v>gastos_produccion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-250000</v>
      </c>
      <c r="T1084">
        <v>1</v>
      </c>
      <c r="U1084" t="str">
        <v>APERTURADO POR EMPRESA</v>
      </c>
      <c r="V1084" t="str">
        <v>NFU</v>
      </c>
    </row>
    <row r="1085" spans="1:22" x14ac:dyDescent="0.3">
      <c r="A1085" vm="4">
        <v>46056</v>
      </c>
      <c r="B1085" t="str">
        <v>Cesar Javier Wagner</v>
      </c>
      <c r="C1085" t="str">
        <v>OCOM/2026/0120</v>
      </c>
      <c r="D1085">
        <v>-250000</v>
      </c>
      <c r="E1085" t="str">
        <v xml:space="preserve">OC 0001-00004510: REPARACIONES
Centrifuga Laboratorio </v>
      </c>
      <c r="F1085">
        <v>1</v>
      </c>
      <c r="G1085">
        <v>250000</v>
      </c>
      <c r="H1085" t="str">
        <v xml:space="preserve">UN </v>
      </c>
      <c r="I1085" t="str">
        <v>REPARACIONES</v>
      </c>
      <c r="J1085" t="str">
        <v>OPEX</v>
      </c>
      <c r="K1085" t="str">
        <v>VARIABLE</v>
      </c>
      <c r="L1085" t="str">
        <v>INDIRECTO</v>
      </c>
      <c r="M1085">
        <v>0</v>
      </c>
      <c r="N1085" t="str">
        <v>CC1</v>
      </c>
      <c r="O1085" t="str">
        <v>gastos_produccion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-250000</v>
      </c>
      <c r="T1085">
        <v>1</v>
      </c>
      <c r="U1085" t="str">
        <v>APERTURADO POR EMPRESA</v>
      </c>
      <c r="V1085" t="str">
        <v>PILETAS</v>
      </c>
    </row>
    <row r="1086" spans="1:22" x14ac:dyDescent="0.3">
      <c r="A1086" vm="4">
        <v>46056</v>
      </c>
      <c r="B1086" t="str">
        <v>Cesar Javier Wagner</v>
      </c>
      <c r="C1086" t="str">
        <v>OCOM/2026/0120</v>
      </c>
      <c r="D1086">
        <v>-250000</v>
      </c>
      <c r="E1086" t="str">
        <v xml:space="preserve">OC 0001-00004510: REPARACIONES
Centrifuga Laboratorio </v>
      </c>
      <c r="F1086">
        <v>1</v>
      </c>
      <c r="G1086">
        <v>250000</v>
      </c>
      <c r="H1086" t="str">
        <v xml:space="preserve">UN </v>
      </c>
      <c r="I1086" t="str">
        <v>REPARACIONES</v>
      </c>
      <c r="J1086" t="str">
        <v>OPEX</v>
      </c>
      <c r="K1086" t="str">
        <v>VARIABLE</v>
      </c>
      <c r="L1086" t="str">
        <v>INDIRECTO</v>
      </c>
      <c r="M1086">
        <v>0</v>
      </c>
      <c r="N1086" t="str">
        <v>CC1</v>
      </c>
      <c r="O1086" t="str">
        <v>gastos_produccion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-250000</v>
      </c>
      <c r="T1086">
        <v>1</v>
      </c>
      <c r="U1086" t="str">
        <v>APERTURADO POR EMPRESA</v>
      </c>
      <c r="V1086" t="str">
        <v>REACTORES</v>
      </c>
    </row>
    <row r="1087" spans="1:22" x14ac:dyDescent="0.3">
      <c r="A1087" vm="4">
        <v>46056</v>
      </c>
      <c r="B1087" t="str">
        <v>Cesar Javier Wagner</v>
      </c>
      <c r="C1087" t="str">
        <v>OCOM/2026/0120</v>
      </c>
      <c r="D1087">
        <v>-250000</v>
      </c>
      <c r="E1087" t="str">
        <v xml:space="preserve">OC 0001-00004510: REPARACIONES
Centrifuga Laboratorio </v>
      </c>
      <c r="F1087">
        <v>1</v>
      </c>
      <c r="G1087">
        <v>250000</v>
      </c>
      <c r="H1087" t="str">
        <v xml:space="preserve">UN </v>
      </c>
      <c r="I1087" t="str">
        <v>REPARACIONES</v>
      </c>
      <c r="J1087" t="str">
        <v>OPEX</v>
      </c>
      <c r="K1087" t="str">
        <v>VARIABLE</v>
      </c>
      <c r="L1087" t="str">
        <v>INDIRECTO</v>
      </c>
      <c r="M1087">
        <v>0</v>
      </c>
      <c r="N1087" t="str">
        <v>CC1</v>
      </c>
      <c r="O1087" t="str">
        <v>gastos_produccion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-250000</v>
      </c>
      <c r="T1087">
        <v>1</v>
      </c>
      <c r="U1087" t="str">
        <v>APERTURADO POR EMPRESA</v>
      </c>
      <c r="V1087" t="str">
        <v>TIERRAS FILTRANTES</v>
      </c>
    </row>
    <row r="1088" spans="1:22" x14ac:dyDescent="0.3">
      <c r="A1088" vm="5">
        <v>46055</v>
      </c>
      <c r="B1088" t="str">
        <v>Luque, Adrian Pablo</v>
      </c>
      <c r="C1088" t="str">
        <v>FA-C 00001-00000097</v>
      </c>
      <c r="D1088">
        <v>-246000</v>
      </c>
      <c r="E1088" t="str">
        <v>OC 0001-00004271: INVERSION Batan / skimer acoples</v>
      </c>
      <c r="F1088">
        <v>1</v>
      </c>
      <c r="G1088">
        <v>246000</v>
      </c>
      <c r="H1088" t="str">
        <v xml:space="preserve">UN </v>
      </c>
      <c r="I1088" t="str">
        <v>INVERSION</v>
      </c>
      <c r="J1088" t="str">
        <v>CAPEX</v>
      </c>
      <c r="K1088" t="str">
        <v>VARIABLE</v>
      </c>
      <c r="L1088" t="str">
        <v>DIRECTO</v>
      </c>
      <c r="M1088">
        <v>0</v>
      </c>
      <c r="N1088" t="str">
        <v>CC4</v>
      </c>
      <c r="O1088" t="str">
        <v>gastos_produccion</v>
      </c>
      <c r="P1088">
        <v>1</v>
      </c>
      <c r="Q1088" t="str">
        <v>PILETAS</v>
      </c>
      <c r="R1088">
        <v>1</v>
      </c>
      <c r="S1088">
        <v>-246000</v>
      </c>
      <c r="T1088">
        <v>1</v>
      </c>
      <c r="U1088" t="str">
        <v>APERTURADO POR EMPRESA</v>
      </c>
      <c r="V1088" t="str">
        <v>PILETAS</v>
      </c>
    </row>
    <row r="1089" spans="1:22" x14ac:dyDescent="0.3">
      <c r="A1089" vm="3">
        <v>46066</v>
      </c>
      <c r="B1089" t="str">
        <v>Russo, Gabriela</v>
      </c>
      <c r="C1089" t="str">
        <v>FA-A 00003-00001578</v>
      </c>
      <c r="D1089">
        <v>-233530</v>
      </c>
      <c r="E1089" t="str">
        <v>INSUMOS
Tubos de oxigeno 10.6</v>
      </c>
      <c r="F1089">
        <v>2</v>
      </c>
      <c r="G1089">
        <v>62000</v>
      </c>
      <c r="H1089" t="str">
        <v xml:space="preserve">UN </v>
      </c>
      <c r="I1089" t="str">
        <v>INSUMOS</v>
      </c>
      <c r="J1089" t="str">
        <v>OPEX</v>
      </c>
      <c r="K1089" t="str">
        <v>VARIABLE</v>
      </c>
      <c r="L1089" t="str">
        <v>INDIRECTO</v>
      </c>
      <c r="M1089">
        <v>0</v>
      </c>
      <c r="N1089" t="str">
        <v>CC5</v>
      </c>
      <c r="O1089" t="str">
        <v>gastos_produccion</v>
      </c>
      <c r="P1089">
        <v>1</v>
      </c>
      <c r="Q1089" t="str">
        <v>REACTORES</v>
      </c>
      <c r="R1089">
        <v>1</v>
      </c>
      <c r="S1089">
        <v>-233530</v>
      </c>
      <c r="T1089">
        <v>2</v>
      </c>
      <c r="U1089" t="str">
        <v>APERTURADO POR EMPRESA</v>
      </c>
      <c r="V1089" t="str">
        <v>REACTORES</v>
      </c>
    </row>
    <row r="1090" spans="1:22" x14ac:dyDescent="0.3">
      <c r="A1090" vm="24">
        <v>46078</v>
      </c>
      <c r="B1090" t="str">
        <v>Calderon, Alejandro Pablo</v>
      </c>
      <c r="C1090" t="str">
        <v>FA-A 00006-00000022</v>
      </c>
      <c r="D1090">
        <v>-232320</v>
      </c>
      <c r="E1090" t="str">
        <v>REPOSICION
luces Komatsu</v>
      </c>
      <c r="F1090">
        <v>1</v>
      </c>
      <c r="G1090">
        <v>192000</v>
      </c>
      <c r="H1090" t="str">
        <v xml:space="preserve">UN </v>
      </c>
      <c r="I1090" t="str">
        <v>REPOSICION</v>
      </c>
      <c r="J1090" t="str">
        <v>OPEX</v>
      </c>
      <c r="K1090" t="str">
        <v>VARIABLE</v>
      </c>
      <c r="L1090" t="str">
        <v>INDIRECTO</v>
      </c>
      <c r="M1090">
        <v>0</v>
      </c>
      <c r="N1090" t="str">
        <v>CC1</v>
      </c>
      <c r="O1090" t="str">
        <v>gastos_produccion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-232320</v>
      </c>
      <c r="T1090">
        <v>1</v>
      </c>
      <c r="U1090" t="str">
        <v>APERTURADO POR EMPRESA</v>
      </c>
      <c r="V1090" t="str">
        <v>BACHAS</v>
      </c>
    </row>
    <row r="1091" spans="1:22" x14ac:dyDescent="0.3">
      <c r="A1091" vm="24">
        <v>46078</v>
      </c>
      <c r="B1091" t="str">
        <v>Calderon, Alejandro Pablo</v>
      </c>
      <c r="C1091" t="str">
        <v>FA-A 00006-00000022</v>
      </c>
      <c r="D1091">
        <v>-232320</v>
      </c>
      <c r="E1091" t="str">
        <v>REPOSICION
luces Komatsu</v>
      </c>
      <c r="F1091">
        <v>1</v>
      </c>
      <c r="G1091">
        <v>192000</v>
      </c>
      <c r="H1091" t="str">
        <v xml:space="preserve">UN </v>
      </c>
      <c r="I1091" t="str">
        <v>REPOSICION</v>
      </c>
      <c r="J1091" t="str">
        <v>OPEX</v>
      </c>
      <c r="K1091" t="str">
        <v>VARIABLE</v>
      </c>
      <c r="L1091" t="str">
        <v>INDIRECTO</v>
      </c>
      <c r="M1091">
        <v>0</v>
      </c>
      <c r="N1091" t="str">
        <v>CC1</v>
      </c>
      <c r="O1091" t="str">
        <v>gastos_produccion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-232320</v>
      </c>
      <c r="T1091">
        <v>1</v>
      </c>
      <c r="U1091" t="str">
        <v>APERTURADO POR EMPRESA</v>
      </c>
      <c r="V1091" t="str">
        <v>CEREAL &amp; POLVILLO</v>
      </c>
    </row>
    <row r="1092" spans="1:22" x14ac:dyDescent="0.3">
      <c r="A1092" vm="24">
        <v>46078</v>
      </c>
      <c r="B1092" t="str">
        <v>Calderon, Alejandro Pablo</v>
      </c>
      <c r="C1092" t="str">
        <v>FA-A 00006-00000022</v>
      </c>
      <c r="D1092">
        <v>-232320</v>
      </c>
      <c r="E1092" t="str">
        <v>REPOSICION
luces Komatsu</v>
      </c>
      <c r="F1092">
        <v>1</v>
      </c>
      <c r="G1092">
        <v>192000</v>
      </c>
      <c r="H1092" t="str">
        <v xml:space="preserve">UN </v>
      </c>
      <c r="I1092" t="str">
        <v>REPOSICION</v>
      </c>
      <c r="J1092" t="str">
        <v>OPEX</v>
      </c>
      <c r="K1092" t="str">
        <v>VARIABLE</v>
      </c>
      <c r="L1092" t="str">
        <v>INDIRECTO</v>
      </c>
      <c r="M1092">
        <v>0</v>
      </c>
      <c r="N1092" t="str">
        <v>CC1</v>
      </c>
      <c r="O1092" t="str">
        <v>gastos_produccion</v>
      </c>
      <c r="P1092">
        <v>10</v>
      </c>
      <c r="Q1092" t="str">
        <v>BACHAS, CEREAL &amp; POLVILLO, COMPOST &amp; FERTILIZANTES, DISPOSICIÓN FINAL RESIDUOS LIQUIDOS, DISPOSICIÓN FINAL RESIDUOS SOLIDOS, EXPORTACION, NFU, PILETAS, REACTORES, TIERRAS FILTRANTES</v>
      </c>
      <c r="R1092">
        <v>1</v>
      </c>
      <c r="S1092">
        <v>-232320</v>
      </c>
      <c r="T1092">
        <v>1</v>
      </c>
      <c r="U1092" t="str">
        <v>APERTURADO POR EMPRESA</v>
      </c>
      <c r="V1092" t="str">
        <v>COMPOST &amp; FERTILIZANTES</v>
      </c>
    </row>
    <row r="1093" spans="1:22" x14ac:dyDescent="0.3">
      <c r="A1093" vm="24">
        <v>46078</v>
      </c>
      <c r="B1093" t="str">
        <v>Calderon, Alejandro Pablo</v>
      </c>
      <c r="C1093" t="str">
        <v>FA-A 00006-00000022</v>
      </c>
      <c r="D1093">
        <v>-232320</v>
      </c>
      <c r="E1093" t="str">
        <v>REPOSICION
luces Komatsu</v>
      </c>
      <c r="F1093">
        <v>1</v>
      </c>
      <c r="G1093">
        <v>192000</v>
      </c>
      <c r="H1093" t="str">
        <v xml:space="preserve">UN </v>
      </c>
      <c r="I1093" t="str">
        <v>REPOSICION</v>
      </c>
      <c r="J1093" t="str">
        <v>OPEX</v>
      </c>
      <c r="K1093" t="str">
        <v>VARIABLE</v>
      </c>
      <c r="L1093" t="str">
        <v>INDIRECTO</v>
      </c>
      <c r="M1093">
        <v>0</v>
      </c>
      <c r="N1093" t="str">
        <v>CC1</v>
      </c>
      <c r="O1093" t="str">
        <v>gastos_produccion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-232320</v>
      </c>
      <c r="T1093">
        <v>1</v>
      </c>
      <c r="U1093" t="str">
        <v>APERTURADO POR EMPRESA</v>
      </c>
      <c r="V1093" t="str">
        <v>DISPOSICIÓN FINAL RESIDUOS LIQUIDOS</v>
      </c>
    </row>
    <row r="1094" spans="1:22" x14ac:dyDescent="0.3">
      <c r="A1094" vm="24">
        <v>46078</v>
      </c>
      <c r="B1094" t="str">
        <v>Calderon, Alejandro Pablo</v>
      </c>
      <c r="C1094" t="str">
        <v>FA-A 00006-00000022</v>
      </c>
      <c r="D1094">
        <v>-232320</v>
      </c>
      <c r="E1094" t="str">
        <v>REPOSICION
luces Komatsu</v>
      </c>
      <c r="F1094">
        <v>1</v>
      </c>
      <c r="G1094">
        <v>192000</v>
      </c>
      <c r="H1094" t="str">
        <v xml:space="preserve">UN </v>
      </c>
      <c r="I1094" t="str">
        <v>REPOSICION</v>
      </c>
      <c r="J1094" t="str">
        <v>OPEX</v>
      </c>
      <c r="K1094" t="str">
        <v>VARIABLE</v>
      </c>
      <c r="L1094" t="str">
        <v>INDIRECTO</v>
      </c>
      <c r="M1094">
        <v>0</v>
      </c>
      <c r="N1094" t="str">
        <v>CC1</v>
      </c>
      <c r="O1094" t="str">
        <v>gastos_produccion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-232320</v>
      </c>
      <c r="T1094">
        <v>1</v>
      </c>
      <c r="U1094" t="str">
        <v>APERTURADO POR EMPRESA</v>
      </c>
      <c r="V1094" t="str">
        <v>DISPOSICIÓN FINAL RESIDUOS SOLIDOS</v>
      </c>
    </row>
    <row r="1095" spans="1:22" x14ac:dyDescent="0.3">
      <c r="A1095" vm="24">
        <v>46078</v>
      </c>
      <c r="B1095" t="str">
        <v>Calderon, Alejandro Pablo</v>
      </c>
      <c r="C1095" t="str">
        <v>FA-A 00006-00000022</v>
      </c>
      <c r="D1095">
        <v>-232320</v>
      </c>
      <c r="E1095" t="str">
        <v>REPOSICION
luces Komatsu</v>
      </c>
      <c r="F1095">
        <v>1</v>
      </c>
      <c r="G1095">
        <v>192000</v>
      </c>
      <c r="H1095" t="str">
        <v xml:space="preserve">UN </v>
      </c>
      <c r="I1095" t="str">
        <v>REPOSICION</v>
      </c>
      <c r="J1095" t="str">
        <v>OPEX</v>
      </c>
      <c r="K1095" t="str">
        <v>VARIABLE</v>
      </c>
      <c r="L1095" t="str">
        <v>INDIRECTO</v>
      </c>
      <c r="M1095">
        <v>0</v>
      </c>
      <c r="N1095" t="str">
        <v>CC1</v>
      </c>
      <c r="O1095" t="str">
        <v>gastos_produccion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-232320</v>
      </c>
      <c r="T1095">
        <v>1</v>
      </c>
      <c r="U1095" t="str">
        <v>APERTURADO POR EMPRESA</v>
      </c>
      <c r="V1095" t="str">
        <v>EXPORTACION</v>
      </c>
    </row>
    <row r="1096" spans="1:22" x14ac:dyDescent="0.3">
      <c r="A1096" vm="24">
        <v>46078</v>
      </c>
      <c r="B1096" t="str">
        <v>Calderon, Alejandro Pablo</v>
      </c>
      <c r="C1096" t="str">
        <v>FA-A 00006-00000022</v>
      </c>
      <c r="D1096">
        <v>-232320</v>
      </c>
      <c r="E1096" t="str">
        <v>REPOSICION
luces Komatsu</v>
      </c>
      <c r="F1096">
        <v>1</v>
      </c>
      <c r="G1096">
        <v>192000</v>
      </c>
      <c r="H1096" t="str">
        <v xml:space="preserve">UN </v>
      </c>
      <c r="I1096" t="str">
        <v>REPOSICION</v>
      </c>
      <c r="J1096" t="str">
        <v>OPEX</v>
      </c>
      <c r="K1096" t="str">
        <v>VARIABLE</v>
      </c>
      <c r="L1096" t="str">
        <v>INDIRECTO</v>
      </c>
      <c r="M1096">
        <v>0</v>
      </c>
      <c r="N1096" t="str">
        <v>CC1</v>
      </c>
      <c r="O1096" t="str">
        <v>gastos_produccion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-232320</v>
      </c>
      <c r="T1096">
        <v>1</v>
      </c>
      <c r="U1096" t="str">
        <v>APERTURADO POR EMPRESA</v>
      </c>
      <c r="V1096" t="str">
        <v>NFU</v>
      </c>
    </row>
    <row r="1097" spans="1:22" x14ac:dyDescent="0.3">
      <c r="A1097" vm="24">
        <v>46078</v>
      </c>
      <c r="B1097" t="str">
        <v>Calderon, Alejandro Pablo</v>
      </c>
      <c r="C1097" t="str">
        <v>FA-A 00006-00000022</v>
      </c>
      <c r="D1097">
        <v>-232320</v>
      </c>
      <c r="E1097" t="str">
        <v>REPOSICION
luces Komatsu</v>
      </c>
      <c r="F1097">
        <v>1</v>
      </c>
      <c r="G1097">
        <v>192000</v>
      </c>
      <c r="H1097" t="str">
        <v xml:space="preserve">UN </v>
      </c>
      <c r="I1097" t="str">
        <v>REPOSICION</v>
      </c>
      <c r="J1097" t="str">
        <v>OPEX</v>
      </c>
      <c r="K1097" t="str">
        <v>VARIABLE</v>
      </c>
      <c r="L1097" t="str">
        <v>INDIRECTO</v>
      </c>
      <c r="M1097">
        <v>0</v>
      </c>
      <c r="N1097" t="str">
        <v>CC1</v>
      </c>
      <c r="O1097" t="str">
        <v>gastos_produccion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-232320</v>
      </c>
      <c r="T1097">
        <v>1</v>
      </c>
      <c r="U1097" t="str">
        <v>APERTURADO POR EMPRESA</v>
      </c>
      <c r="V1097" t="str">
        <v>PILETAS</v>
      </c>
    </row>
    <row r="1098" spans="1:22" x14ac:dyDescent="0.3">
      <c r="A1098" vm="24">
        <v>46078</v>
      </c>
      <c r="B1098" t="str">
        <v>Calderon, Alejandro Pablo</v>
      </c>
      <c r="C1098" t="str">
        <v>FA-A 00006-00000022</v>
      </c>
      <c r="D1098">
        <v>-232320</v>
      </c>
      <c r="E1098" t="str">
        <v>REPOSICION
luces Komatsu</v>
      </c>
      <c r="F1098">
        <v>1</v>
      </c>
      <c r="G1098">
        <v>192000</v>
      </c>
      <c r="H1098" t="str">
        <v xml:space="preserve">UN </v>
      </c>
      <c r="I1098" t="str">
        <v>REPOSICION</v>
      </c>
      <c r="J1098" t="str">
        <v>OPEX</v>
      </c>
      <c r="K1098" t="str">
        <v>VARIABLE</v>
      </c>
      <c r="L1098" t="str">
        <v>INDIRECTO</v>
      </c>
      <c r="M1098">
        <v>0</v>
      </c>
      <c r="N1098" t="str">
        <v>CC1</v>
      </c>
      <c r="O1098" t="str">
        <v>gastos_produccion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-232320</v>
      </c>
      <c r="T1098">
        <v>1</v>
      </c>
      <c r="U1098" t="str">
        <v>APERTURADO POR EMPRESA</v>
      </c>
      <c r="V1098" t="str">
        <v>REACTORES</v>
      </c>
    </row>
    <row r="1099" spans="1:22" x14ac:dyDescent="0.3">
      <c r="A1099" vm="24">
        <v>46078</v>
      </c>
      <c r="B1099" t="str">
        <v>Calderon, Alejandro Pablo</v>
      </c>
      <c r="C1099" t="str">
        <v>FA-A 00006-00000022</v>
      </c>
      <c r="D1099">
        <v>-232320</v>
      </c>
      <c r="E1099" t="str">
        <v>REPOSICION
luces Komatsu</v>
      </c>
      <c r="F1099">
        <v>1</v>
      </c>
      <c r="G1099">
        <v>192000</v>
      </c>
      <c r="H1099" t="str">
        <v xml:space="preserve">UN </v>
      </c>
      <c r="I1099" t="str">
        <v>REPOSICION</v>
      </c>
      <c r="J1099" t="str">
        <v>OPEX</v>
      </c>
      <c r="K1099" t="str">
        <v>VARIABLE</v>
      </c>
      <c r="L1099" t="str">
        <v>INDIRECTO</v>
      </c>
      <c r="M1099">
        <v>0</v>
      </c>
      <c r="N1099" t="str">
        <v>CC1</v>
      </c>
      <c r="O1099" t="str">
        <v>gastos_produccion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-232320</v>
      </c>
      <c r="T1099">
        <v>1</v>
      </c>
      <c r="U1099" t="str">
        <v>APERTURADO POR EMPRESA</v>
      </c>
      <c r="V1099" t="str">
        <v>TIERRAS FILTRANTES</v>
      </c>
    </row>
    <row r="1100" spans="1:22" x14ac:dyDescent="0.3">
      <c r="A1100" vm="24">
        <v>46078</v>
      </c>
      <c r="B1100" t="str">
        <v>Picatto, Santiago</v>
      </c>
      <c r="C1100" t="str">
        <v>FA-A 00002-00004606</v>
      </c>
      <c r="D1100">
        <v>-218296.1</v>
      </c>
      <c r="E1100" t="str">
        <v>INSUMOS
consumibles para laboratorio</v>
      </c>
      <c r="F1100">
        <v>1</v>
      </c>
      <c r="G1100">
        <v>180410</v>
      </c>
      <c r="H1100" t="str">
        <v xml:space="preserve">UN </v>
      </c>
      <c r="I1100" t="str">
        <v>INSUMOS</v>
      </c>
      <c r="J1100" t="str">
        <v>OPEX</v>
      </c>
      <c r="K1100" t="str">
        <v>VARIABLE</v>
      </c>
      <c r="L1100" t="str">
        <v>INDIRECTO</v>
      </c>
      <c r="M1100">
        <v>0</v>
      </c>
      <c r="N1100" t="str">
        <v>CC1</v>
      </c>
      <c r="O1100" t="str">
        <v>gastos_produccion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-218296.1</v>
      </c>
      <c r="T1100">
        <v>1</v>
      </c>
      <c r="U1100" t="str">
        <v>APERTURADO POR EMPRESA</v>
      </c>
      <c r="V1100" t="str">
        <v>BACHAS</v>
      </c>
    </row>
    <row r="1101" spans="1:22" x14ac:dyDescent="0.3">
      <c r="A1101" vm="24">
        <v>46078</v>
      </c>
      <c r="B1101" t="str">
        <v>Picatto, Santiago</v>
      </c>
      <c r="C1101" t="str">
        <v>FA-A 00002-00004606</v>
      </c>
      <c r="D1101">
        <v>-218296.1</v>
      </c>
      <c r="E1101" t="str">
        <v>INSUMOS
consumibles para laboratorio</v>
      </c>
      <c r="F1101">
        <v>1</v>
      </c>
      <c r="G1101">
        <v>180410</v>
      </c>
      <c r="H1101" t="str">
        <v xml:space="preserve">UN </v>
      </c>
      <c r="I1101" t="str">
        <v>INSUMOS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CC1</v>
      </c>
      <c r="O1101" t="str">
        <v>gastos_produccion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-218296.1</v>
      </c>
      <c r="T1101">
        <v>1</v>
      </c>
      <c r="U1101" t="str">
        <v>APERTURADO POR EMPRESA</v>
      </c>
      <c r="V1101" t="str">
        <v>CEREAL &amp; POLVILLO</v>
      </c>
    </row>
    <row r="1102" spans="1:22" x14ac:dyDescent="0.3">
      <c r="A1102" vm="24">
        <v>46078</v>
      </c>
      <c r="B1102" t="str">
        <v>Picatto, Santiago</v>
      </c>
      <c r="C1102" t="str">
        <v>FA-A 00002-00004606</v>
      </c>
      <c r="D1102">
        <v>-218296.1</v>
      </c>
      <c r="E1102" t="str">
        <v>INSUMOS
consumibles para laboratorio</v>
      </c>
      <c r="F1102">
        <v>1</v>
      </c>
      <c r="G1102">
        <v>180410</v>
      </c>
      <c r="H1102" t="str">
        <v xml:space="preserve">UN </v>
      </c>
      <c r="I1102" t="str">
        <v>INSUMOS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str">
        <v>gastos_produccion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-218296.1</v>
      </c>
      <c r="T1102">
        <v>1</v>
      </c>
      <c r="U1102" t="str">
        <v>APERTURADO POR EMPRESA</v>
      </c>
      <c r="V1102" t="str">
        <v>COMPOST &amp; FERTILIZANTES</v>
      </c>
    </row>
    <row r="1103" spans="1:22" x14ac:dyDescent="0.3">
      <c r="A1103" vm="24">
        <v>46078</v>
      </c>
      <c r="B1103" t="str">
        <v>Picatto, Santiago</v>
      </c>
      <c r="C1103" t="str">
        <v>FA-A 00002-00004606</v>
      </c>
      <c r="D1103">
        <v>-218296.1</v>
      </c>
      <c r="E1103" t="str">
        <v>INSUMOS
consumibles para laboratorio</v>
      </c>
      <c r="F1103">
        <v>1</v>
      </c>
      <c r="G1103">
        <v>180410</v>
      </c>
      <c r="H1103" t="str">
        <v xml:space="preserve">UN </v>
      </c>
      <c r="I1103" t="str">
        <v>INSUMOS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CC1</v>
      </c>
      <c r="O1103" t="str">
        <v>gastos_produccion</v>
      </c>
      <c r="P1103">
        <v>10</v>
      </c>
      <c r="Q1103" t="str">
        <v>BACHAS, CEREAL &amp; POLVILLO, COMPOST &amp; FERTILIZANTES, DISPOSICIÓN FINAL RESIDUOS LIQUIDOS, DISPOSICIÓN FINAL RESIDUOS SOLIDOS, EXPORTACION, NFU, PILETAS, REACTORES, TIERRAS FILTRANTES</v>
      </c>
      <c r="R1103">
        <v>1</v>
      </c>
      <c r="S1103">
        <v>-218296.1</v>
      </c>
      <c r="T1103">
        <v>1</v>
      </c>
      <c r="U1103" t="str">
        <v>APERTURADO POR EMPRESA</v>
      </c>
      <c r="V1103" t="str">
        <v>DISPOSICIÓN FINAL RESIDUOS LIQUIDOS</v>
      </c>
    </row>
    <row r="1104" spans="1:22" x14ac:dyDescent="0.3">
      <c r="A1104" vm="24">
        <v>46078</v>
      </c>
      <c r="B1104" t="str">
        <v>Picatto, Santiago</v>
      </c>
      <c r="C1104" t="str">
        <v>FA-A 00002-00004606</v>
      </c>
      <c r="D1104">
        <v>-218296.1</v>
      </c>
      <c r="E1104" t="str">
        <v>INSUMOS
consumibles para laboratorio</v>
      </c>
      <c r="F1104">
        <v>1</v>
      </c>
      <c r="G1104">
        <v>180410</v>
      </c>
      <c r="H1104" t="str">
        <v xml:space="preserve">UN </v>
      </c>
      <c r="I1104" t="str">
        <v>INSUMOS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CC1</v>
      </c>
      <c r="O1104" t="str">
        <v>gastos_produccion</v>
      </c>
      <c r="P1104">
        <v>10</v>
      </c>
      <c r="Q1104" t="str">
        <v>BACHAS, CEREAL &amp; POLVILLO, COMPOST &amp; FERTILIZANTES, DISPOSICIÓN FINAL RESIDUOS LIQUIDOS, DISPOSICIÓN FINAL RESIDUOS SOLIDOS, EXPORTACION, NFU, PILETAS, REACTORES, TIERRAS FILTRANTES</v>
      </c>
      <c r="R1104">
        <v>1</v>
      </c>
      <c r="S1104">
        <v>-218296.1</v>
      </c>
      <c r="T1104">
        <v>1</v>
      </c>
      <c r="U1104" t="str">
        <v>APERTURADO POR EMPRESA</v>
      </c>
      <c r="V1104" t="str">
        <v>DISPOSICIÓN FINAL RESIDUOS SOLIDOS</v>
      </c>
    </row>
    <row r="1105" spans="1:22" x14ac:dyDescent="0.3">
      <c r="A1105" vm="24">
        <v>46078</v>
      </c>
      <c r="B1105" t="str">
        <v>Picatto, Santiago</v>
      </c>
      <c r="C1105" t="str">
        <v>FA-A 00002-00004606</v>
      </c>
      <c r="D1105">
        <v>-218296.1</v>
      </c>
      <c r="E1105" t="str">
        <v>INSUMOS
consumibles para laboratorio</v>
      </c>
      <c r="F1105">
        <v>1</v>
      </c>
      <c r="G1105">
        <v>180410</v>
      </c>
      <c r="H1105" t="str">
        <v xml:space="preserve">UN </v>
      </c>
      <c r="I1105" t="str">
        <v>INSUMOS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CC1</v>
      </c>
      <c r="O1105" t="str">
        <v>gastos_produccion</v>
      </c>
      <c r="P1105">
        <v>10</v>
      </c>
      <c r="Q1105" t="str">
        <v>BACHAS, CEREAL &amp; POLVILLO, COMPOST &amp; FERTILIZANTES, DISPOSICIÓN FINAL RESIDUOS LIQUIDOS, DISPOSICIÓN FINAL RESIDUOS SOLIDOS, EXPORTACION, NFU, PILETAS, REACTORES, TIERRAS FILTRANTES</v>
      </c>
      <c r="R1105">
        <v>1</v>
      </c>
      <c r="S1105">
        <v>-218296.1</v>
      </c>
      <c r="T1105">
        <v>1</v>
      </c>
      <c r="U1105" t="str">
        <v>APERTURADO POR EMPRESA</v>
      </c>
      <c r="V1105" t="str">
        <v>EXPORTACION</v>
      </c>
    </row>
    <row r="1106" spans="1:22" x14ac:dyDescent="0.3">
      <c r="A1106" vm="24">
        <v>46078</v>
      </c>
      <c r="B1106" t="str">
        <v>Picatto, Santiago</v>
      </c>
      <c r="C1106" t="str">
        <v>FA-A 00002-00004606</v>
      </c>
      <c r="D1106">
        <v>-218296.1</v>
      </c>
      <c r="E1106" t="str">
        <v>INSUMOS
consumibles para laboratorio</v>
      </c>
      <c r="F1106">
        <v>1</v>
      </c>
      <c r="G1106">
        <v>180410</v>
      </c>
      <c r="H1106" t="str">
        <v xml:space="preserve">UN </v>
      </c>
      <c r="I1106" t="str">
        <v>INSUMOS</v>
      </c>
      <c r="J1106" t="str">
        <v>OPEX</v>
      </c>
      <c r="K1106" t="str">
        <v>VARIABLE</v>
      </c>
      <c r="L1106" t="str">
        <v>INDIRECTO</v>
      </c>
      <c r="M1106">
        <v>0</v>
      </c>
      <c r="N1106" t="str">
        <v>CC1</v>
      </c>
      <c r="O1106" t="str">
        <v>gastos_produccion</v>
      </c>
      <c r="P1106">
        <v>10</v>
      </c>
      <c r="Q1106" t="str">
        <v>BACHAS, CEREAL &amp; POLVILLO, COMPOST &amp; FERTILIZANTES, DISPOSICIÓN FINAL RESIDUOS LIQUIDOS, DISPOSICIÓN FINAL RESIDUOS SOLIDOS, EXPORTACION, NFU, PILETAS, REACTORES, TIERRAS FILTRANTES</v>
      </c>
      <c r="R1106">
        <v>1</v>
      </c>
      <c r="S1106">
        <v>-218296.1</v>
      </c>
      <c r="T1106">
        <v>1</v>
      </c>
      <c r="U1106" t="str">
        <v>APERTURADO POR EMPRESA</v>
      </c>
      <c r="V1106" t="str">
        <v>NFU</v>
      </c>
    </row>
    <row r="1107" spans="1:22" x14ac:dyDescent="0.3">
      <c r="A1107" vm="24">
        <v>46078</v>
      </c>
      <c r="B1107" t="str">
        <v>Picatto, Santiago</v>
      </c>
      <c r="C1107" t="str">
        <v>FA-A 00002-00004606</v>
      </c>
      <c r="D1107">
        <v>-218296.1</v>
      </c>
      <c r="E1107" t="str">
        <v>INSUMOS
consumibles para laboratorio</v>
      </c>
      <c r="F1107">
        <v>1</v>
      </c>
      <c r="G1107">
        <v>180410</v>
      </c>
      <c r="H1107" t="str">
        <v xml:space="preserve">UN </v>
      </c>
      <c r="I1107" t="str">
        <v>INSUMOS</v>
      </c>
      <c r="J1107" t="str">
        <v>OPEX</v>
      </c>
      <c r="K1107" t="str">
        <v>VARIABLE</v>
      </c>
      <c r="L1107" t="str">
        <v>INDIRECTO</v>
      </c>
      <c r="M1107">
        <v>0</v>
      </c>
      <c r="N1107" t="str">
        <v>CC1</v>
      </c>
      <c r="O1107" t="str">
        <v>gastos_produccion</v>
      </c>
      <c r="P1107">
        <v>10</v>
      </c>
      <c r="Q1107" t="str">
        <v>BACHAS, CEREAL &amp; POLVILLO, COMPOST &amp; FERTILIZANTES, DISPOSICIÓN FINAL RESIDUOS LIQUIDOS, DISPOSICIÓN FINAL RESIDUOS SOLIDOS, EXPORTACION, NFU, PILETAS, REACTORES, TIERRAS FILTRANTES</v>
      </c>
      <c r="R1107">
        <v>1</v>
      </c>
      <c r="S1107">
        <v>-218296.1</v>
      </c>
      <c r="T1107">
        <v>1</v>
      </c>
      <c r="U1107" t="str">
        <v>APERTURADO POR EMPRESA</v>
      </c>
      <c r="V1107" t="str">
        <v>PILETAS</v>
      </c>
    </row>
    <row r="1108" spans="1:22" x14ac:dyDescent="0.3">
      <c r="A1108" vm="24">
        <v>46078</v>
      </c>
      <c r="B1108" t="str">
        <v>Picatto, Santiago</v>
      </c>
      <c r="C1108" t="str">
        <v>FA-A 00002-00004606</v>
      </c>
      <c r="D1108">
        <v>-218296.1</v>
      </c>
      <c r="E1108" t="str">
        <v>INSUMOS
consumibles para laboratorio</v>
      </c>
      <c r="F1108">
        <v>1</v>
      </c>
      <c r="G1108">
        <v>180410</v>
      </c>
      <c r="H1108" t="str">
        <v xml:space="preserve">UN </v>
      </c>
      <c r="I1108" t="str">
        <v>INSUMOS</v>
      </c>
      <c r="J1108" t="str">
        <v>OPEX</v>
      </c>
      <c r="K1108" t="str">
        <v>VARIABLE</v>
      </c>
      <c r="L1108" t="str">
        <v>INDIRECTO</v>
      </c>
      <c r="M1108">
        <v>0</v>
      </c>
      <c r="N1108" t="str">
        <v>CC1</v>
      </c>
      <c r="O1108" t="str">
        <v>gastos_produccion</v>
      </c>
      <c r="P1108">
        <v>10</v>
      </c>
      <c r="Q1108" t="str">
        <v>BACHAS, CEREAL &amp; POLVILLO, COMPOST &amp; FERTILIZANTES, DISPOSICIÓN FINAL RESIDUOS LIQUIDOS, DISPOSICIÓN FINAL RESIDUOS SOLIDOS, EXPORTACION, NFU, PILETAS, REACTORES, TIERRAS FILTRANTES</v>
      </c>
      <c r="R1108">
        <v>1</v>
      </c>
      <c r="S1108">
        <v>-218296.1</v>
      </c>
      <c r="T1108">
        <v>1</v>
      </c>
      <c r="U1108" t="str">
        <v>APERTURADO POR EMPRESA</v>
      </c>
      <c r="V1108" t="str">
        <v>REACTORES</v>
      </c>
    </row>
    <row r="1109" spans="1:22" x14ac:dyDescent="0.3">
      <c r="A1109" vm="24">
        <v>46078</v>
      </c>
      <c r="B1109" t="str">
        <v>Picatto, Santiago</v>
      </c>
      <c r="C1109" t="str">
        <v>FA-A 00002-00004606</v>
      </c>
      <c r="D1109">
        <v>-218296.1</v>
      </c>
      <c r="E1109" t="str">
        <v>INSUMOS
consumibles para laboratorio</v>
      </c>
      <c r="F1109">
        <v>1</v>
      </c>
      <c r="G1109">
        <v>180410</v>
      </c>
      <c r="H1109" t="str">
        <v xml:space="preserve">UN </v>
      </c>
      <c r="I1109" t="str">
        <v>INSUMOS</v>
      </c>
      <c r="J1109" t="str">
        <v>OPEX</v>
      </c>
      <c r="K1109" t="str">
        <v>VARIABLE</v>
      </c>
      <c r="L1109" t="str">
        <v>INDIRECTO</v>
      </c>
      <c r="M1109">
        <v>0</v>
      </c>
      <c r="N1109" t="str">
        <v>CC1</v>
      </c>
      <c r="O1109" t="str">
        <v>gastos_produccion</v>
      </c>
      <c r="P1109">
        <v>10</v>
      </c>
      <c r="Q1109" t="str">
        <v>BACHAS, CEREAL &amp; POLVILLO, COMPOST &amp; FERTILIZANTES, DISPOSICIÓN FINAL RESIDUOS LIQUIDOS, DISPOSICIÓN FINAL RESIDUOS SOLIDOS, EXPORTACION, NFU, PILETAS, REACTORES, TIERRAS FILTRANTES</v>
      </c>
      <c r="R1109">
        <v>1</v>
      </c>
      <c r="S1109">
        <v>-218296.1</v>
      </c>
      <c r="T1109">
        <v>1</v>
      </c>
      <c r="U1109" t="str">
        <v>APERTURADO POR EMPRESA</v>
      </c>
      <c r="V1109" t="str">
        <v>TIERRAS FILTRANTES</v>
      </c>
    </row>
    <row r="1110" spans="1:22" x14ac:dyDescent="0.3">
      <c r="A1110" vm="8">
        <v>46072</v>
      </c>
      <c r="B1110" t="str">
        <v>Pascual Materiales S. R. L.</v>
      </c>
      <c r="C1110" t="str">
        <v>FA-A 00001-00000469</v>
      </c>
      <c r="D1110">
        <v>-215815.24</v>
      </c>
      <c r="E1110" t="str">
        <v>INVERSION
Ladrillos - piedra - ceresita PP 15614</v>
      </c>
      <c r="F1110">
        <v>1</v>
      </c>
      <c r="G1110">
        <v>178359.7</v>
      </c>
      <c r="H1110" t="str">
        <v xml:space="preserve">UN </v>
      </c>
      <c r="I1110" t="str">
        <v>INVERSION</v>
      </c>
      <c r="J1110" t="str">
        <v>CAPEX</v>
      </c>
      <c r="K1110" t="str">
        <v>VARIABLE</v>
      </c>
      <c r="L1110" t="str">
        <v>INDIRECTO</v>
      </c>
      <c r="M1110">
        <v>0</v>
      </c>
      <c r="N1110" t="str">
        <v>CC1</v>
      </c>
      <c r="O1110" t="str">
        <v>gastos_produccion</v>
      </c>
      <c r="P1110">
        <v>10</v>
      </c>
      <c r="Q1110" t="str">
        <v>BACHAS, CEREAL &amp; POLVILLO, COMPOST &amp; FERTILIZANTES, DISPOSICIÓN FINAL RESIDUOS LIQUIDOS, DISPOSICIÓN FINAL RESIDUOS SOLIDOS, EXPORTACION, NFU, PILETAS, REACTORES, TIERRAS FILTRANTES</v>
      </c>
      <c r="R1110">
        <v>1</v>
      </c>
      <c r="S1110">
        <v>-215815.24</v>
      </c>
      <c r="T1110">
        <v>1</v>
      </c>
      <c r="U1110" t="str">
        <v>APERTURADO POR EMPRESA</v>
      </c>
      <c r="V1110" t="str">
        <v>BACHAS</v>
      </c>
    </row>
    <row r="1111" spans="1:22" x14ac:dyDescent="0.3">
      <c r="A1111" vm="8">
        <v>46072</v>
      </c>
      <c r="B1111" t="str">
        <v>Pascual Materiales S. R. L.</v>
      </c>
      <c r="C1111" t="str">
        <v>FA-A 00001-00000469</v>
      </c>
      <c r="D1111">
        <v>-215815.24</v>
      </c>
      <c r="E1111" t="str">
        <v>INVERSION
Ladrillos - piedra - ceresita PP 15614</v>
      </c>
      <c r="F1111">
        <v>1</v>
      </c>
      <c r="G1111">
        <v>178359.7</v>
      </c>
      <c r="H1111" t="str">
        <v xml:space="preserve">UN </v>
      </c>
      <c r="I1111" t="str">
        <v>INVERSION</v>
      </c>
      <c r="J1111" t="str">
        <v>CAPEX</v>
      </c>
      <c r="K1111" t="str">
        <v>VARIABLE</v>
      </c>
      <c r="L1111" t="str">
        <v>INDIRECTO</v>
      </c>
      <c r="M1111">
        <v>0</v>
      </c>
      <c r="N1111" t="str">
        <v>CC1</v>
      </c>
      <c r="O1111" t="str">
        <v>gastos_produccion</v>
      </c>
      <c r="P1111">
        <v>10</v>
      </c>
      <c r="Q1111" t="str">
        <v>BACHAS, CEREAL &amp; POLVILLO, COMPOST &amp; FERTILIZANTES, DISPOSICIÓN FINAL RESIDUOS LIQUIDOS, DISPOSICIÓN FINAL RESIDUOS SOLIDOS, EXPORTACION, NFU, PILETAS, REACTORES, TIERRAS FILTRANTES</v>
      </c>
      <c r="R1111">
        <v>1</v>
      </c>
      <c r="S1111">
        <v>-215815.24</v>
      </c>
      <c r="T1111">
        <v>1</v>
      </c>
      <c r="U1111" t="str">
        <v>APERTURADO POR EMPRESA</v>
      </c>
      <c r="V1111" t="str">
        <v>CEREAL &amp; POLVILLO</v>
      </c>
    </row>
    <row r="1112" spans="1:22" x14ac:dyDescent="0.3">
      <c r="A1112" vm="8">
        <v>46072</v>
      </c>
      <c r="B1112" t="str">
        <v>Pascual Materiales S. R. L.</v>
      </c>
      <c r="C1112" t="str">
        <v>FA-A 00001-00000469</v>
      </c>
      <c r="D1112">
        <v>-215815.24</v>
      </c>
      <c r="E1112" t="str">
        <v>INVERSION
Ladrillos - piedra - ceresita PP 15614</v>
      </c>
      <c r="F1112">
        <v>1</v>
      </c>
      <c r="G1112">
        <v>178359.7</v>
      </c>
      <c r="H1112" t="str">
        <v xml:space="preserve">UN </v>
      </c>
      <c r="I1112" t="str">
        <v>INVERSION</v>
      </c>
      <c r="J1112" t="str">
        <v>CAPEX</v>
      </c>
      <c r="K1112" t="str">
        <v>VARIABLE</v>
      </c>
      <c r="L1112" t="str">
        <v>INDIRECTO</v>
      </c>
      <c r="M1112">
        <v>0</v>
      </c>
      <c r="N1112" t="str">
        <v>CC1</v>
      </c>
      <c r="O1112" t="str">
        <v>gastos_produccion</v>
      </c>
      <c r="P1112">
        <v>10</v>
      </c>
      <c r="Q1112" t="str">
        <v>BACHAS, CEREAL &amp; POLVILLO, COMPOST &amp; FERTILIZANTES, DISPOSICIÓN FINAL RESIDUOS LIQUIDOS, DISPOSICIÓN FINAL RESIDUOS SOLIDOS, EXPORTACION, NFU, PILETAS, REACTORES, TIERRAS FILTRANTES</v>
      </c>
      <c r="R1112">
        <v>1</v>
      </c>
      <c r="S1112">
        <v>-215815.24</v>
      </c>
      <c r="T1112">
        <v>1</v>
      </c>
      <c r="U1112" t="str">
        <v>APERTURADO POR EMPRESA</v>
      </c>
      <c r="V1112" t="str">
        <v>COMPOST &amp; FERTILIZANTES</v>
      </c>
    </row>
    <row r="1113" spans="1:22" x14ac:dyDescent="0.3">
      <c r="A1113" vm="8">
        <v>46072</v>
      </c>
      <c r="B1113" t="str">
        <v>Pascual Materiales S. R. L.</v>
      </c>
      <c r="C1113" t="str">
        <v>FA-A 00001-00000469</v>
      </c>
      <c r="D1113">
        <v>-215815.24</v>
      </c>
      <c r="E1113" t="str">
        <v>INVERSION
Ladrillos - piedra - ceresita PP 15614</v>
      </c>
      <c r="F1113">
        <v>1</v>
      </c>
      <c r="G1113">
        <v>178359.7</v>
      </c>
      <c r="H1113" t="str">
        <v xml:space="preserve">UN </v>
      </c>
      <c r="I1113" t="str">
        <v>INVERSION</v>
      </c>
      <c r="J1113" t="str">
        <v>CAPEX</v>
      </c>
      <c r="K1113" t="str">
        <v>VARIABLE</v>
      </c>
      <c r="L1113" t="str">
        <v>INDIRECTO</v>
      </c>
      <c r="M1113">
        <v>0</v>
      </c>
      <c r="N1113" t="str">
        <v>CC1</v>
      </c>
      <c r="O1113" t="str">
        <v>gastos_produccion</v>
      </c>
      <c r="P1113">
        <v>10</v>
      </c>
      <c r="Q1113" t="str">
        <v>BACHAS, CEREAL &amp; POLVILLO, COMPOST &amp; FERTILIZANTES, DISPOSICIÓN FINAL RESIDUOS LIQUIDOS, DISPOSICIÓN FINAL RESIDUOS SOLIDOS, EXPORTACION, NFU, PILETAS, REACTORES, TIERRAS FILTRANTES</v>
      </c>
      <c r="R1113">
        <v>1</v>
      </c>
      <c r="S1113">
        <v>-215815.24</v>
      </c>
      <c r="T1113">
        <v>1</v>
      </c>
      <c r="U1113" t="str">
        <v>APERTURADO POR EMPRESA</v>
      </c>
      <c r="V1113" t="str">
        <v>DISPOSICIÓN FINAL RESIDUOS LIQUIDOS</v>
      </c>
    </row>
    <row r="1114" spans="1:22" x14ac:dyDescent="0.3">
      <c r="A1114" vm="8">
        <v>46072</v>
      </c>
      <c r="B1114" t="str">
        <v>Pascual Materiales S. R. L.</v>
      </c>
      <c r="C1114" t="str">
        <v>FA-A 00001-00000469</v>
      </c>
      <c r="D1114">
        <v>-215815.24</v>
      </c>
      <c r="E1114" t="str">
        <v>INVERSION
Ladrillos - piedra - ceresita PP 15614</v>
      </c>
      <c r="F1114">
        <v>1</v>
      </c>
      <c r="G1114">
        <v>178359.7</v>
      </c>
      <c r="H1114" t="str">
        <v xml:space="preserve">UN </v>
      </c>
      <c r="I1114" t="str">
        <v>INVERSION</v>
      </c>
      <c r="J1114" t="str">
        <v>CAPEX</v>
      </c>
      <c r="K1114" t="str">
        <v>VARIABLE</v>
      </c>
      <c r="L1114" t="str">
        <v>INDIRECTO</v>
      </c>
      <c r="M1114">
        <v>0</v>
      </c>
      <c r="N1114" t="str">
        <v>CC1</v>
      </c>
      <c r="O1114" t="str">
        <v>gastos_produccion</v>
      </c>
      <c r="P1114">
        <v>10</v>
      </c>
      <c r="Q1114" t="str">
        <v>BACHAS, CEREAL &amp; POLVILLO, COMPOST &amp; FERTILIZANTES, DISPOSICIÓN FINAL RESIDUOS LIQUIDOS, DISPOSICIÓN FINAL RESIDUOS SOLIDOS, EXPORTACION, NFU, PILETAS, REACTORES, TIERRAS FILTRANTES</v>
      </c>
      <c r="R1114">
        <v>1</v>
      </c>
      <c r="S1114">
        <v>-215815.24</v>
      </c>
      <c r="T1114">
        <v>1</v>
      </c>
      <c r="U1114" t="str">
        <v>APERTURADO POR EMPRESA</v>
      </c>
      <c r="V1114" t="str">
        <v>DISPOSICIÓN FINAL RESIDUOS SOLIDOS</v>
      </c>
    </row>
    <row r="1115" spans="1:22" x14ac:dyDescent="0.3">
      <c r="A1115" vm="8">
        <v>46072</v>
      </c>
      <c r="B1115" t="str">
        <v>Pascual Materiales S. R. L.</v>
      </c>
      <c r="C1115" t="str">
        <v>FA-A 00001-00000469</v>
      </c>
      <c r="D1115">
        <v>-215815.24</v>
      </c>
      <c r="E1115" t="str">
        <v>INVERSION
Ladrillos - piedra - ceresita PP 15614</v>
      </c>
      <c r="F1115">
        <v>1</v>
      </c>
      <c r="G1115">
        <v>178359.7</v>
      </c>
      <c r="H1115" t="str">
        <v xml:space="preserve">UN </v>
      </c>
      <c r="I1115" t="str">
        <v>INVERSION</v>
      </c>
      <c r="J1115" t="str">
        <v>CAPEX</v>
      </c>
      <c r="K1115" t="str">
        <v>VARIABLE</v>
      </c>
      <c r="L1115" t="str">
        <v>INDIRECTO</v>
      </c>
      <c r="M1115">
        <v>0</v>
      </c>
      <c r="N1115" t="str">
        <v>CC1</v>
      </c>
      <c r="O1115" t="str">
        <v>gastos_produccion</v>
      </c>
      <c r="P1115">
        <v>10</v>
      </c>
      <c r="Q1115" t="str">
        <v>BACHAS, CEREAL &amp; POLVILLO, COMPOST &amp; FERTILIZANTES, DISPOSICIÓN FINAL RESIDUOS LIQUIDOS, DISPOSICIÓN FINAL RESIDUOS SOLIDOS, EXPORTACION, NFU, PILETAS, REACTORES, TIERRAS FILTRANTES</v>
      </c>
      <c r="R1115">
        <v>1</v>
      </c>
      <c r="S1115">
        <v>-215815.24</v>
      </c>
      <c r="T1115">
        <v>1</v>
      </c>
      <c r="U1115" t="str">
        <v>APERTURADO POR EMPRESA</v>
      </c>
      <c r="V1115" t="str">
        <v>EXPORTACION</v>
      </c>
    </row>
    <row r="1116" spans="1:22" x14ac:dyDescent="0.3">
      <c r="A1116" vm="8">
        <v>46072</v>
      </c>
      <c r="B1116" t="str">
        <v>Pascual Materiales S. R. L.</v>
      </c>
      <c r="C1116" t="str">
        <v>FA-A 00001-00000469</v>
      </c>
      <c r="D1116">
        <v>-215815.24</v>
      </c>
      <c r="E1116" t="str">
        <v>INVERSION
Ladrillos - piedra - ceresita PP 15614</v>
      </c>
      <c r="F1116">
        <v>1</v>
      </c>
      <c r="G1116">
        <v>178359.7</v>
      </c>
      <c r="H1116" t="str">
        <v xml:space="preserve">UN </v>
      </c>
      <c r="I1116" t="str">
        <v>INVERSION</v>
      </c>
      <c r="J1116" t="str">
        <v>CAPEX</v>
      </c>
      <c r="K1116" t="str">
        <v>VARIABLE</v>
      </c>
      <c r="L1116" t="str">
        <v>INDIRECTO</v>
      </c>
      <c r="M1116">
        <v>0</v>
      </c>
      <c r="N1116" t="str">
        <v>CC1</v>
      </c>
      <c r="O1116" t="str">
        <v>gastos_produccion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-215815.24</v>
      </c>
      <c r="T1116">
        <v>1</v>
      </c>
      <c r="U1116" t="str">
        <v>APERTURADO POR EMPRESA</v>
      </c>
      <c r="V1116" t="str">
        <v>NFU</v>
      </c>
    </row>
    <row r="1117" spans="1:22" x14ac:dyDescent="0.3">
      <c r="A1117" vm="8">
        <v>46072</v>
      </c>
      <c r="B1117" t="str">
        <v>Pascual Materiales S. R. L.</v>
      </c>
      <c r="C1117" t="str">
        <v>FA-A 00001-00000469</v>
      </c>
      <c r="D1117">
        <v>-215815.24</v>
      </c>
      <c r="E1117" t="str">
        <v>INVERSION
Ladrillos - piedra - ceresita PP 15614</v>
      </c>
      <c r="F1117">
        <v>1</v>
      </c>
      <c r="G1117">
        <v>178359.7</v>
      </c>
      <c r="H1117" t="str">
        <v xml:space="preserve">UN </v>
      </c>
      <c r="I1117" t="str">
        <v>INVERSION</v>
      </c>
      <c r="J1117" t="str">
        <v>CAPEX</v>
      </c>
      <c r="K1117" t="str">
        <v>VARIABLE</v>
      </c>
      <c r="L1117" t="str">
        <v>INDIRECTO</v>
      </c>
      <c r="M1117">
        <v>0</v>
      </c>
      <c r="N1117" t="str">
        <v>CC1</v>
      </c>
      <c r="O1117" t="str">
        <v>gastos_produccion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-215815.24</v>
      </c>
      <c r="T1117">
        <v>1</v>
      </c>
      <c r="U1117" t="str">
        <v>APERTURADO POR EMPRESA</v>
      </c>
      <c r="V1117" t="str">
        <v>PILETAS</v>
      </c>
    </row>
    <row r="1118" spans="1:22" x14ac:dyDescent="0.3">
      <c r="A1118" vm="8">
        <v>46072</v>
      </c>
      <c r="B1118" t="str">
        <v>Pascual Materiales S. R. L.</v>
      </c>
      <c r="C1118" t="str">
        <v>FA-A 00001-00000469</v>
      </c>
      <c r="D1118">
        <v>-215815.24</v>
      </c>
      <c r="E1118" t="str">
        <v>INVERSION
Ladrillos - piedra - ceresita PP 15614</v>
      </c>
      <c r="F1118">
        <v>1</v>
      </c>
      <c r="G1118">
        <v>178359.7</v>
      </c>
      <c r="H1118" t="str">
        <v xml:space="preserve">UN </v>
      </c>
      <c r="I1118" t="str">
        <v>INVERSION</v>
      </c>
      <c r="J1118" t="str">
        <v>CAPEX</v>
      </c>
      <c r="K1118" t="str">
        <v>VARIABLE</v>
      </c>
      <c r="L1118" t="str">
        <v>INDIRECTO</v>
      </c>
      <c r="M1118">
        <v>0</v>
      </c>
      <c r="N1118" t="str">
        <v>CC1</v>
      </c>
      <c r="O1118" t="str">
        <v>gastos_produccion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-215815.24</v>
      </c>
      <c r="T1118">
        <v>1</v>
      </c>
      <c r="U1118" t="str">
        <v>APERTURADO POR EMPRESA</v>
      </c>
      <c r="V1118" t="str">
        <v>REACTORES</v>
      </c>
    </row>
    <row r="1119" spans="1:22" x14ac:dyDescent="0.3">
      <c r="A1119" vm="8">
        <v>46072</v>
      </c>
      <c r="B1119" t="str">
        <v>Pascual Materiales S. R. L.</v>
      </c>
      <c r="C1119" t="str">
        <v>FA-A 00001-00000469</v>
      </c>
      <c r="D1119">
        <v>-215815.24</v>
      </c>
      <c r="E1119" t="str">
        <v>INVERSION
Ladrillos - piedra - ceresita PP 15614</v>
      </c>
      <c r="F1119">
        <v>1</v>
      </c>
      <c r="G1119">
        <v>178359.7</v>
      </c>
      <c r="H1119" t="str">
        <v xml:space="preserve">UN </v>
      </c>
      <c r="I1119" t="str">
        <v>INVERSION</v>
      </c>
      <c r="J1119" t="str">
        <v>CAPEX</v>
      </c>
      <c r="K1119" t="str">
        <v>VARIABLE</v>
      </c>
      <c r="L1119" t="str">
        <v>INDIRECTO</v>
      </c>
      <c r="M1119">
        <v>0</v>
      </c>
      <c r="N1119" t="str">
        <v>CC1</v>
      </c>
      <c r="O1119" t="str">
        <v>gastos_produccion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-215815.24</v>
      </c>
      <c r="T1119">
        <v>1</v>
      </c>
      <c r="U1119" t="str">
        <v>APERTURADO POR EMPRESA</v>
      </c>
      <c r="V1119" t="str">
        <v>TIERRAS FILTRANTES</v>
      </c>
    </row>
    <row r="1120" spans="1:22" x14ac:dyDescent="0.3">
      <c r="A1120" vm="7">
        <v>46059</v>
      </c>
      <c r="B1120" t="str">
        <v>Mollard, Martin  Enrique</v>
      </c>
      <c r="C1120" t="str">
        <v>FA-A 00004-00011368</v>
      </c>
      <c r="D1120">
        <v>-196100.66</v>
      </c>
      <c r="E1120" t="str">
        <v>OC 0001-00004536: INVERSION candados para casilleros</v>
      </c>
      <c r="F1120">
        <v>74</v>
      </c>
      <c r="G1120">
        <v>2190.09</v>
      </c>
      <c r="H1120" t="str">
        <v xml:space="preserve">UN </v>
      </c>
      <c r="I1120" t="str">
        <v>INVERSION</v>
      </c>
      <c r="J1120" t="str">
        <v>CAPEX</v>
      </c>
      <c r="K1120" t="str">
        <v>VARIABLE</v>
      </c>
      <c r="L1120" t="str">
        <v>INDIRECTO</v>
      </c>
      <c r="M1120">
        <v>0</v>
      </c>
      <c r="N1120" t="str">
        <v>CC1</v>
      </c>
      <c r="O1120" t="str">
        <v>gastos_produccion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-196100.66</v>
      </c>
      <c r="T1120">
        <v>74</v>
      </c>
      <c r="U1120" t="str">
        <v>APERTURADO POR EMPRESA</v>
      </c>
      <c r="V1120" t="str">
        <v>BACHAS</v>
      </c>
    </row>
    <row r="1121" spans="1:22" x14ac:dyDescent="0.3">
      <c r="A1121" vm="7">
        <v>46059</v>
      </c>
      <c r="B1121" t="str">
        <v>Mollard, Martin  Enrique</v>
      </c>
      <c r="C1121" t="str">
        <v>FA-A 00004-00011368</v>
      </c>
      <c r="D1121">
        <v>-196100.66</v>
      </c>
      <c r="E1121" t="str">
        <v>OC 0001-00004536: INVERSION candados para casilleros</v>
      </c>
      <c r="F1121">
        <v>74</v>
      </c>
      <c r="G1121">
        <v>2190.09</v>
      </c>
      <c r="H1121" t="str">
        <v xml:space="preserve">UN </v>
      </c>
      <c r="I1121" t="str">
        <v>INVERSION</v>
      </c>
      <c r="J1121" t="str">
        <v>CAPEX</v>
      </c>
      <c r="K1121" t="str">
        <v>VARIABLE</v>
      </c>
      <c r="L1121" t="str">
        <v>INDIRECTO</v>
      </c>
      <c r="M1121">
        <v>0</v>
      </c>
      <c r="N1121" t="str">
        <v>CC1</v>
      </c>
      <c r="O1121" t="str">
        <v>gastos_produccion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-196100.66</v>
      </c>
      <c r="T1121">
        <v>74</v>
      </c>
      <c r="U1121" t="str">
        <v>APERTURADO POR EMPRESA</v>
      </c>
      <c r="V1121" t="str">
        <v>CEREAL &amp; POLVILLO</v>
      </c>
    </row>
    <row r="1122" spans="1:22" x14ac:dyDescent="0.3">
      <c r="A1122" vm="7">
        <v>46059</v>
      </c>
      <c r="B1122" t="str">
        <v>Mollard, Martin  Enrique</v>
      </c>
      <c r="C1122" t="str">
        <v>FA-A 00004-00011368</v>
      </c>
      <c r="D1122">
        <v>-196100.66</v>
      </c>
      <c r="E1122" t="str">
        <v>OC 0001-00004536: INVERSION candados para casilleros</v>
      </c>
      <c r="F1122">
        <v>74</v>
      </c>
      <c r="G1122">
        <v>2190.09</v>
      </c>
      <c r="H1122" t="str">
        <v xml:space="preserve">UN </v>
      </c>
      <c r="I1122" t="str">
        <v>INVERSION</v>
      </c>
      <c r="J1122" t="str">
        <v>CAPEX</v>
      </c>
      <c r="K1122" t="str">
        <v>VARIABLE</v>
      </c>
      <c r="L1122" t="str">
        <v>INDIRECTO</v>
      </c>
      <c r="M1122">
        <v>0</v>
      </c>
      <c r="N1122" t="str">
        <v>CC1</v>
      </c>
      <c r="O1122" t="str">
        <v>gastos_produccion</v>
      </c>
      <c r="P1122">
        <v>10</v>
      </c>
      <c r="Q1122" t="str">
        <v>BACHAS, CEREAL &amp; POLVILLO, COMPOST &amp; FERTILIZANTES, DISPOSICIÓN FINAL RESIDUOS LIQUIDOS, DISPOSICIÓN FINAL RESIDUOS SOLIDOS, EXPORTACION, NFU, PILETAS, REACTORES, TIERRAS FILTRANTES</v>
      </c>
      <c r="R1122">
        <v>1</v>
      </c>
      <c r="S1122">
        <v>-196100.66</v>
      </c>
      <c r="T1122">
        <v>74</v>
      </c>
      <c r="U1122" t="str">
        <v>APERTURADO POR EMPRESA</v>
      </c>
      <c r="V1122" t="str">
        <v>COMPOST &amp; FERTILIZANTES</v>
      </c>
    </row>
    <row r="1123" spans="1:22" x14ac:dyDescent="0.3">
      <c r="A1123" vm="7">
        <v>46059</v>
      </c>
      <c r="B1123" t="str">
        <v>Mollard, Martin  Enrique</v>
      </c>
      <c r="C1123" t="str">
        <v>FA-A 00004-00011368</v>
      </c>
      <c r="D1123">
        <v>-196100.66</v>
      </c>
      <c r="E1123" t="str">
        <v>OC 0001-00004536: INVERSION candados para casilleros</v>
      </c>
      <c r="F1123">
        <v>74</v>
      </c>
      <c r="G1123">
        <v>2190.09</v>
      </c>
      <c r="H1123" t="str">
        <v xml:space="preserve">UN </v>
      </c>
      <c r="I1123" t="str">
        <v>INVERSION</v>
      </c>
      <c r="J1123" t="str">
        <v>CAPEX</v>
      </c>
      <c r="K1123" t="str">
        <v>VARIABLE</v>
      </c>
      <c r="L1123" t="str">
        <v>INDIRECTO</v>
      </c>
      <c r="M1123">
        <v>0</v>
      </c>
      <c r="N1123" t="str">
        <v>CC1</v>
      </c>
      <c r="O1123" t="str">
        <v>gastos_produccion</v>
      </c>
      <c r="P1123">
        <v>10</v>
      </c>
      <c r="Q1123" t="str">
        <v>BACHAS, CEREAL &amp; POLVILLO, COMPOST &amp; FERTILIZANTES, DISPOSICIÓN FINAL RESIDUOS LIQUIDOS, DISPOSICIÓN FINAL RESIDUOS SOLIDOS, EXPORTACION, NFU, PILETAS, REACTORES, TIERRAS FILTRANTES</v>
      </c>
      <c r="R1123">
        <v>1</v>
      </c>
      <c r="S1123">
        <v>-196100.66</v>
      </c>
      <c r="T1123">
        <v>74</v>
      </c>
      <c r="U1123" t="str">
        <v>APERTURADO POR EMPRESA</v>
      </c>
      <c r="V1123" t="str">
        <v>DISPOSICIÓN FINAL RESIDUOS LIQUIDOS</v>
      </c>
    </row>
    <row r="1124" spans="1:22" x14ac:dyDescent="0.3">
      <c r="A1124" vm="7">
        <v>46059</v>
      </c>
      <c r="B1124" t="str">
        <v>Mollard, Martin  Enrique</v>
      </c>
      <c r="C1124" t="str">
        <v>FA-A 00004-00011368</v>
      </c>
      <c r="D1124">
        <v>-196100.66</v>
      </c>
      <c r="E1124" t="str">
        <v>OC 0001-00004536: INVERSION candados para casilleros</v>
      </c>
      <c r="F1124">
        <v>74</v>
      </c>
      <c r="G1124">
        <v>2190.09</v>
      </c>
      <c r="H1124" t="str">
        <v xml:space="preserve">UN </v>
      </c>
      <c r="I1124" t="str">
        <v>INVERSION</v>
      </c>
      <c r="J1124" t="str">
        <v>CAPEX</v>
      </c>
      <c r="K1124" t="str">
        <v>VARIABLE</v>
      </c>
      <c r="L1124" t="str">
        <v>INDIRECTO</v>
      </c>
      <c r="M1124">
        <v>0</v>
      </c>
      <c r="N1124" t="str">
        <v>CC1</v>
      </c>
      <c r="O1124" t="str">
        <v>gastos_produccion</v>
      </c>
      <c r="P1124">
        <v>10</v>
      </c>
      <c r="Q1124" t="str">
        <v>BACHAS, CEREAL &amp; POLVILLO, COMPOST &amp; FERTILIZANTES, DISPOSICIÓN FINAL RESIDUOS LIQUIDOS, DISPOSICIÓN FINAL RESIDUOS SOLIDOS, EXPORTACION, NFU, PILETAS, REACTORES, TIERRAS FILTRANTES</v>
      </c>
      <c r="R1124">
        <v>1</v>
      </c>
      <c r="S1124">
        <v>-196100.66</v>
      </c>
      <c r="T1124">
        <v>74</v>
      </c>
      <c r="U1124" t="str">
        <v>APERTURADO POR EMPRESA</v>
      </c>
      <c r="V1124" t="str">
        <v>DISPOSICIÓN FINAL RESIDUOS SOLIDOS</v>
      </c>
    </row>
    <row r="1125" spans="1:22" x14ac:dyDescent="0.3">
      <c r="A1125" vm="7">
        <v>46059</v>
      </c>
      <c r="B1125" t="str">
        <v>Mollard, Martin  Enrique</v>
      </c>
      <c r="C1125" t="str">
        <v>FA-A 00004-00011368</v>
      </c>
      <c r="D1125">
        <v>-196100.66</v>
      </c>
      <c r="E1125" t="str">
        <v>OC 0001-00004536: INVERSION candados para casilleros</v>
      </c>
      <c r="F1125">
        <v>74</v>
      </c>
      <c r="G1125">
        <v>2190.09</v>
      </c>
      <c r="H1125" t="str">
        <v xml:space="preserve">UN </v>
      </c>
      <c r="I1125" t="str">
        <v>INVERSION</v>
      </c>
      <c r="J1125" t="str">
        <v>CAPEX</v>
      </c>
      <c r="K1125" t="str">
        <v>VARIABLE</v>
      </c>
      <c r="L1125" t="str">
        <v>INDIRECTO</v>
      </c>
      <c r="M1125">
        <v>0</v>
      </c>
      <c r="N1125" t="str">
        <v>CC1</v>
      </c>
      <c r="O1125" t="str">
        <v>gastos_produccion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-196100.66</v>
      </c>
      <c r="T1125">
        <v>74</v>
      </c>
      <c r="U1125" t="str">
        <v>APERTURADO POR EMPRESA</v>
      </c>
      <c r="V1125" t="str">
        <v>EXPORTACION</v>
      </c>
    </row>
    <row r="1126" spans="1:22" x14ac:dyDescent="0.3">
      <c r="A1126" vm="7">
        <v>46059</v>
      </c>
      <c r="B1126" t="str">
        <v>Mollard, Martin  Enrique</v>
      </c>
      <c r="C1126" t="str">
        <v>FA-A 00004-00011368</v>
      </c>
      <c r="D1126">
        <v>-196100.66</v>
      </c>
      <c r="E1126" t="str">
        <v>OC 0001-00004536: INVERSION candados para casilleros</v>
      </c>
      <c r="F1126">
        <v>74</v>
      </c>
      <c r="G1126">
        <v>2190.09</v>
      </c>
      <c r="H1126" t="str">
        <v xml:space="preserve">UN </v>
      </c>
      <c r="I1126" t="str">
        <v>INVERSION</v>
      </c>
      <c r="J1126" t="str">
        <v>CAPEX</v>
      </c>
      <c r="K1126" t="str">
        <v>VARIABLE</v>
      </c>
      <c r="L1126" t="str">
        <v>INDIRECTO</v>
      </c>
      <c r="M1126">
        <v>0</v>
      </c>
      <c r="N1126" t="str">
        <v>CC1</v>
      </c>
      <c r="O1126" t="str">
        <v>gastos_produccion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-196100.66</v>
      </c>
      <c r="T1126">
        <v>74</v>
      </c>
      <c r="U1126" t="str">
        <v>APERTURADO POR EMPRESA</v>
      </c>
      <c r="V1126" t="str">
        <v>NFU</v>
      </c>
    </row>
    <row r="1127" spans="1:22" x14ac:dyDescent="0.3">
      <c r="A1127" vm="7">
        <v>46059</v>
      </c>
      <c r="B1127" t="str">
        <v>Mollard, Martin  Enrique</v>
      </c>
      <c r="C1127" t="str">
        <v>FA-A 00004-00011368</v>
      </c>
      <c r="D1127">
        <v>-196100.66</v>
      </c>
      <c r="E1127" t="str">
        <v>OC 0001-00004536: INVERSION candados para casilleros</v>
      </c>
      <c r="F1127">
        <v>74</v>
      </c>
      <c r="G1127">
        <v>2190.09</v>
      </c>
      <c r="H1127" t="str">
        <v xml:space="preserve">UN </v>
      </c>
      <c r="I1127" t="str">
        <v>INVERSION</v>
      </c>
      <c r="J1127" t="str">
        <v>CAPEX</v>
      </c>
      <c r="K1127" t="str">
        <v>VARIABLE</v>
      </c>
      <c r="L1127" t="str">
        <v>INDIRECTO</v>
      </c>
      <c r="M1127">
        <v>0</v>
      </c>
      <c r="N1127" t="str">
        <v>CC1</v>
      </c>
      <c r="O1127" t="str">
        <v>gastos_produccion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-196100.66</v>
      </c>
      <c r="T1127">
        <v>74</v>
      </c>
      <c r="U1127" t="str">
        <v>APERTURADO POR EMPRESA</v>
      </c>
      <c r="V1127" t="str">
        <v>PILETAS</v>
      </c>
    </row>
    <row r="1128" spans="1:22" x14ac:dyDescent="0.3">
      <c r="A1128" vm="7">
        <v>46059</v>
      </c>
      <c r="B1128" t="str">
        <v>Mollard, Martin  Enrique</v>
      </c>
      <c r="C1128" t="str">
        <v>FA-A 00004-00011368</v>
      </c>
      <c r="D1128">
        <v>-196100.66</v>
      </c>
      <c r="E1128" t="str">
        <v>OC 0001-00004536: INVERSION candados para casilleros</v>
      </c>
      <c r="F1128">
        <v>74</v>
      </c>
      <c r="G1128">
        <v>2190.09</v>
      </c>
      <c r="H1128" t="str">
        <v xml:space="preserve">UN </v>
      </c>
      <c r="I1128" t="str">
        <v>INVERSION</v>
      </c>
      <c r="J1128" t="str">
        <v>CAPEX</v>
      </c>
      <c r="K1128" t="str">
        <v>VARIABLE</v>
      </c>
      <c r="L1128" t="str">
        <v>INDIRECTO</v>
      </c>
      <c r="M1128">
        <v>0</v>
      </c>
      <c r="N1128" t="str">
        <v>CC1</v>
      </c>
      <c r="O1128" t="str">
        <v>gastos_produccion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-196100.66</v>
      </c>
      <c r="T1128">
        <v>74</v>
      </c>
      <c r="U1128" t="str">
        <v>APERTURADO POR EMPRESA</v>
      </c>
      <c r="V1128" t="str">
        <v>REACTORES</v>
      </c>
    </row>
    <row r="1129" spans="1:22" x14ac:dyDescent="0.3">
      <c r="A1129" vm="7">
        <v>46059</v>
      </c>
      <c r="B1129" t="str">
        <v>Mollard, Martin  Enrique</v>
      </c>
      <c r="C1129" t="str">
        <v>FA-A 00004-00011368</v>
      </c>
      <c r="D1129">
        <v>-196100.66</v>
      </c>
      <c r="E1129" t="str">
        <v>OC 0001-00004536: INVERSION candados para casilleros</v>
      </c>
      <c r="F1129">
        <v>74</v>
      </c>
      <c r="G1129">
        <v>2190.09</v>
      </c>
      <c r="H1129" t="str">
        <v xml:space="preserve">UN </v>
      </c>
      <c r="I1129" t="str">
        <v>INVERSION</v>
      </c>
      <c r="J1129" t="str">
        <v>CAPEX</v>
      </c>
      <c r="K1129" t="str">
        <v>VARIABLE</v>
      </c>
      <c r="L1129" t="str">
        <v>INDIRECTO</v>
      </c>
      <c r="M1129">
        <v>0</v>
      </c>
      <c r="N1129" t="str">
        <v>CC1</v>
      </c>
      <c r="O1129" t="str">
        <v>gastos_produccion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-196100.66</v>
      </c>
      <c r="T1129">
        <v>74</v>
      </c>
      <c r="U1129" t="str">
        <v>APERTURADO POR EMPRESA</v>
      </c>
      <c r="V1129" t="str">
        <v>TIERRAS FILTRANTES</v>
      </c>
    </row>
    <row r="1130" spans="1:22" x14ac:dyDescent="0.3">
      <c r="A1130" vm="1">
        <v>46081</v>
      </c>
      <c r="B1130" t="str">
        <v>MARTINS, JOAQUIN</v>
      </c>
      <c r="C1130" t="str">
        <v>prod9</v>
      </c>
      <c r="D1130">
        <v>-194350</v>
      </c>
      <c r="E1130" t="str">
        <v xml:space="preserve"> NAFTA</v>
      </c>
      <c r="F1130">
        <v>130</v>
      </c>
      <c r="G1130">
        <v>1495</v>
      </c>
      <c r="H1130" t="str">
        <v>Lts</v>
      </c>
      <c r="I1130" t="str">
        <v>ENERGIA</v>
      </c>
      <c r="J1130" t="str">
        <v>OPEX</v>
      </c>
      <c r="K1130" t="str">
        <v>VARIABLE</v>
      </c>
      <c r="L1130" t="str">
        <v>DIRECTO</v>
      </c>
      <c r="M1130">
        <v>0</v>
      </c>
      <c r="N1130" t="str">
        <v>CC6</v>
      </c>
      <c r="O1130" t="str">
        <v>gastos_produccion</v>
      </c>
      <c r="P1130">
        <v>1</v>
      </c>
      <c r="Q1130" t="str">
        <v>BACHAS</v>
      </c>
      <c r="R1130">
        <v>1</v>
      </c>
      <c r="S1130">
        <v>-194350</v>
      </c>
      <c r="T1130">
        <v>130</v>
      </c>
      <c r="U1130" t="str">
        <v>APERTURADO POR EMPRESA</v>
      </c>
      <c r="V1130" t="str">
        <v>BACHAS</v>
      </c>
    </row>
    <row r="1131" spans="1:22" x14ac:dyDescent="0.3">
      <c r="A1131" vm="17">
        <v>46079</v>
      </c>
      <c r="B1131" t="str">
        <v>Sancor Cooperativa De Seguros Limitada (C)</v>
      </c>
      <c r="C1131" t="str">
        <v>OCOM/2026/0170</v>
      </c>
      <c r="D1131">
        <v>-187343.73</v>
      </c>
      <c r="E1131" t="str">
        <v>SERVICIOS
seguro mes Febrero 2026</v>
      </c>
      <c r="F1131">
        <v>1</v>
      </c>
      <c r="G1131">
        <v>187343.73</v>
      </c>
      <c r="H1131" t="str">
        <v xml:space="preserve">UN </v>
      </c>
      <c r="I1131" t="str">
        <v>SERVICIOS</v>
      </c>
      <c r="J1131" t="str">
        <v>OPEX</v>
      </c>
      <c r="K1131" t="str">
        <v>VARIABLE</v>
      </c>
      <c r="L1131" t="str">
        <v>INDIRECTO</v>
      </c>
      <c r="M1131">
        <v>0</v>
      </c>
      <c r="N1131" t="str">
        <v>CC1</v>
      </c>
      <c r="O1131" t="str">
        <v>gastos_produccion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-187343.73</v>
      </c>
      <c r="T1131">
        <v>1</v>
      </c>
      <c r="U1131" t="str">
        <v>APERTURADO POR EMPRESA</v>
      </c>
      <c r="V1131" t="str">
        <v>BACHAS</v>
      </c>
    </row>
    <row r="1132" spans="1:22" x14ac:dyDescent="0.3">
      <c r="A1132" vm="17">
        <v>46079</v>
      </c>
      <c r="B1132" t="str">
        <v>Sancor Cooperativa De Seguros Limitada (C)</v>
      </c>
      <c r="C1132" t="str">
        <v>OCOM/2026/0170</v>
      </c>
      <c r="D1132">
        <v>-187343.73</v>
      </c>
      <c r="E1132" t="str">
        <v>SERVICIOS
seguro mes Febrero 2026</v>
      </c>
      <c r="F1132">
        <v>1</v>
      </c>
      <c r="G1132">
        <v>187343.73</v>
      </c>
      <c r="H1132" t="str">
        <v xml:space="preserve">UN </v>
      </c>
      <c r="I1132" t="str">
        <v>SERVICIOS</v>
      </c>
      <c r="J1132" t="str">
        <v>OPEX</v>
      </c>
      <c r="K1132" t="str">
        <v>VARIABLE</v>
      </c>
      <c r="L1132" t="str">
        <v>INDIRECTO</v>
      </c>
      <c r="M1132">
        <v>0</v>
      </c>
      <c r="N1132" t="str">
        <v>CC1</v>
      </c>
      <c r="O1132" t="str">
        <v>gastos_produccion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-187343.73</v>
      </c>
      <c r="T1132">
        <v>1</v>
      </c>
      <c r="U1132" t="str">
        <v>APERTURADO POR EMPRESA</v>
      </c>
      <c r="V1132" t="str">
        <v>CEREAL &amp; POLVILLO</v>
      </c>
    </row>
    <row r="1133" spans="1:22" x14ac:dyDescent="0.3">
      <c r="A1133" vm="17">
        <v>46079</v>
      </c>
      <c r="B1133" t="str">
        <v>Sancor Cooperativa De Seguros Limitada (C)</v>
      </c>
      <c r="C1133" t="str">
        <v>OCOM/2026/0170</v>
      </c>
      <c r="D1133">
        <v>-187343.73</v>
      </c>
      <c r="E1133" t="str">
        <v>SERVICIOS
seguro mes Febrero 2026</v>
      </c>
      <c r="F1133">
        <v>1</v>
      </c>
      <c r="G1133">
        <v>187343.73</v>
      </c>
      <c r="H1133" t="str">
        <v xml:space="preserve">UN </v>
      </c>
      <c r="I1133" t="str">
        <v>SERVICIOS</v>
      </c>
      <c r="J1133" t="str">
        <v>OPEX</v>
      </c>
      <c r="K1133" t="str">
        <v>VARIABLE</v>
      </c>
      <c r="L1133" t="str">
        <v>INDIRECTO</v>
      </c>
      <c r="M1133">
        <v>0</v>
      </c>
      <c r="N1133" t="str">
        <v>CC1</v>
      </c>
      <c r="O1133" t="str">
        <v>gastos_produccion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-187343.73</v>
      </c>
      <c r="T1133">
        <v>1</v>
      </c>
      <c r="U1133" t="str">
        <v>APERTURADO POR EMPRESA</v>
      </c>
      <c r="V1133" t="str">
        <v>COMPOST &amp; FERTILIZANTES</v>
      </c>
    </row>
    <row r="1134" spans="1:22" x14ac:dyDescent="0.3">
      <c r="A1134" vm="17">
        <v>46079</v>
      </c>
      <c r="B1134" t="str">
        <v>Sancor Cooperativa De Seguros Limitada (C)</v>
      </c>
      <c r="C1134" t="str">
        <v>OCOM/2026/0170</v>
      </c>
      <c r="D1134">
        <v>-187343.73</v>
      </c>
      <c r="E1134" t="str">
        <v>SERVICIOS
seguro mes Febrero 2026</v>
      </c>
      <c r="F1134">
        <v>1</v>
      </c>
      <c r="G1134">
        <v>187343.73</v>
      </c>
      <c r="H1134" t="str">
        <v xml:space="preserve">UN </v>
      </c>
      <c r="I1134" t="str">
        <v>SERVICIOS</v>
      </c>
      <c r="J1134" t="str">
        <v>OPEX</v>
      </c>
      <c r="K1134" t="str">
        <v>VARIABLE</v>
      </c>
      <c r="L1134" t="str">
        <v>INDIRECTO</v>
      </c>
      <c r="M1134">
        <v>0</v>
      </c>
      <c r="N1134" t="str">
        <v>CC1</v>
      </c>
      <c r="O1134" t="str">
        <v>gastos_produccion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-187343.73</v>
      </c>
      <c r="T1134">
        <v>1</v>
      </c>
      <c r="U1134" t="str">
        <v>APERTURADO POR EMPRESA</v>
      </c>
      <c r="V1134" t="str">
        <v>DISPOSICIÓN FINAL RESIDUOS LIQUIDOS</v>
      </c>
    </row>
    <row r="1135" spans="1:22" x14ac:dyDescent="0.3">
      <c r="A1135" vm="17">
        <v>46079</v>
      </c>
      <c r="B1135" t="str">
        <v>Sancor Cooperativa De Seguros Limitada (C)</v>
      </c>
      <c r="C1135" t="str">
        <v>OCOM/2026/0170</v>
      </c>
      <c r="D1135">
        <v>-187343.73</v>
      </c>
      <c r="E1135" t="str">
        <v>SERVICIOS
seguro mes Febrero 2026</v>
      </c>
      <c r="F1135">
        <v>1</v>
      </c>
      <c r="G1135">
        <v>187343.73</v>
      </c>
      <c r="H1135" t="str">
        <v xml:space="preserve">UN </v>
      </c>
      <c r="I1135" t="str">
        <v>SERVICIOS</v>
      </c>
      <c r="J1135" t="str">
        <v>OPEX</v>
      </c>
      <c r="K1135" t="str">
        <v>VARIABLE</v>
      </c>
      <c r="L1135" t="str">
        <v>INDIRECTO</v>
      </c>
      <c r="M1135">
        <v>0</v>
      </c>
      <c r="N1135" t="str">
        <v>CC1</v>
      </c>
      <c r="O1135" t="str">
        <v>gastos_produccion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-187343.73</v>
      </c>
      <c r="T1135">
        <v>1</v>
      </c>
      <c r="U1135" t="str">
        <v>APERTURADO POR EMPRESA</v>
      </c>
      <c r="V1135" t="str">
        <v>DISPOSICIÓN FINAL RESIDUOS SOLIDOS</v>
      </c>
    </row>
    <row r="1136" spans="1:22" x14ac:dyDescent="0.3">
      <c r="A1136" vm="17">
        <v>46079</v>
      </c>
      <c r="B1136" t="str">
        <v>Sancor Cooperativa De Seguros Limitada (C)</v>
      </c>
      <c r="C1136" t="str">
        <v>OCOM/2026/0170</v>
      </c>
      <c r="D1136">
        <v>-187343.73</v>
      </c>
      <c r="E1136" t="str">
        <v>SERVICIOS
seguro mes Febrero 2026</v>
      </c>
      <c r="F1136">
        <v>1</v>
      </c>
      <c r="G1136">
        <v>187343.73</v>
      </c>
      <c r="H1136" t="str">
        <v xml:space="preserve">UN </v>
      </c>
      <c r="I1136" t="str">
        <v>SERVICIOS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</v>
      </c>
      <c r="O1136" t="str">
        <v>gastos_produccion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-187343.73</v>
      </c>
      <c r="T1136">
        <v>1</v>
      </c>
      <c r="U1136" t="str">
        <v>APERTURADO POR EMPRESA</v>
      </c>
      <c r="V1136" t="str">
        <v>EXPORTACION</v>
      </c>
    </row>
    <row r="1137" spans="1:22" x14ac:dyDescent="0.3">
      <c r="A1137" vm="17">
        <v>46079</v>
      </c>
      <c r="B1137" t="str">
        <v>Sancor Cooperativa De Seguros Limitada (C)</v>
      </c>
      <c r="C1137" t="str">
        <v>OCOM/2026/0170</v>
      </c>
      <c r="D1137">
        <v>-187343.73</v>
      </c>
      <c r="E1137" t="str">
        <v>SERVICIOS
seguro mes Febrero 2026</v>
      </c>
      <c r="F1137">
        <v>1</v>
      </c>
      <c r="G1137">
        <v>187343.73</v>
      </c>
      <c r="H1137" t="str">
        <v xml:space="preserve">UN </v>
      </c>
      <c r="I1137" t="str">
        <v>SERVICIOS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str">
        <v>gastos_produccion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-187343.73</v>
      </c>
      <c r="T1137">
        <v>1</v>
      </c>
      <c r="U1137" t="str">
        <v>APERTURADO POR EMPRESA</v>
      </c>
      <c r="V1137" t="str">
        <v>NFU</v>
      </c>
    </row>
    <row r="1138" spans="1:22" x14ac:dyDescent="0.3">
      <c r="A1138" vm="17">
        <v>46079</v>
      </c>
      <c r="B1138" t="str">
        <v>Sancor Cooperativa De Seguros Limitada (C)</v>
      </c>
      <c r="C1138" t="str">
        <v>OCOM/2026/0170</v>
      </c>
      <c r="D1138">
        <v>-187343.73</v>
      </c>
      <c r="E1138" t="str">
        <v>SERVICIOS
seguro mes Febrero 2026</v>
      </c>
      <c r="F1138">
        <v>1</v>
      </c>
      <c r="G1138">
        <v>187343.73</v>
      </c>
      <c r="H1138" t="str">
        <v xml:space="preserve">UN </v>
      </c>
      <c r="I1138" t="str">
        <v>SERVICIOS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str">
        <v>gastos_produccion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-187343.73</v>
      </c>
      <c r="T1138">
        <v>1</v>
      </c>
      <c r="U1138" t="str">
        <v>APERTURADO POR EMPRESA</v>
      </c>
      <c r="V1138" t="str">
        <v>PILETAS</v>
      </c>
    </row>
    <row r="1139" spans="1:22" x14ac:dyDescent="0.3">
      <c r="A1139" vm="17">
        <v>46079</v>
      </c>
      <c r="B1139" t="str">
        <v>Sancor Cooperativa De Seguros Limitada (C)</v>
      </c>
      <c r="C1139" t="str">
        <v>OCOM/2026/0170</v>
      </c>
      <c r="D1139">
        <v>-187343.73</v>
      </c>
      <c r="E1139" t="str">
        <v>SERVICIOS
seguro mes Febrero 2026</v>
      </c>
      <c r="F1139">
        <v>1</v>
      </c>
      <c r="G1139">
        <v>187343.73</v>
      </c>
      <c r="H1139" t="str">
        <v xml:space="preserve">UN </v>
      </c>
      <c r="I1139" t="str">
        <v>SERVICIOS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str">
        <v>gastos_produccion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-187343.73</v>
      </c>
      <c r="T1139">
        <v>1</v>
      </c>
      <c r="U1139" t="str">
        <v>APERTURADO POR EMPRESA</v>
      </c>
      <c r="V1139" t="str">
        <v>REACTORES</v>
      </c>
    </row>
    <row r="1140" spans="1:22" x14ac:dyDescent="0.3">
      <c r="A1140" vm="17">
        <v>46079</v>
      </c>
      <c r="B1140" t="str">
        <v>Sancor Cooperativa De Seguros Limitada (C)</v>
      </c>
      <c r="C1140" t="str">
        <v>OCOM/2026/0170</v>
      </c>
      <c r="D1140">
        <v>-187343.73</v>
      </c>
      <c r="E1140" t="str">
        <v>SERVICIOS
seguro mes Febrero 2026</v>
      </c>
      <c r="F1140">
        <v>1</v>
      </c>
      <c r="G1140">
        <v>187343.73</v>
      </c>
      <c r="H1140" t="str">
        <v xml:space="preserve">UN </v>
      </c>
      <c r="I1140" t="str">
        <v>SERVICIOS</v>
      </c>
      <c r="J1140" t="str">
        <v>OPEX</v>
      </c>
      <c r="K1140" t="str">
        <v>VARIABLE</v>
      </c>
      <c r="L1140" t="str">
        <v>INDIRECTO</v>
      </c>
      <c r="M1140">
        <v>0</v>
      </c>
      <c r="N1140" t="str">
        <v>CC1</v>
      </c>
      <c r="O1140" t="str">
        <v>gastos_produccion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-187343.73</v>
      </c>
      <c r="T1140">
        <v>1</v>
      </c>
      <c r="U1140" t="str">
        <v>APERTURADO POR EMPRESA</v>
      </c>
      <c r="V1140" t="str">
        <v>TIERRAS FILTRANTES</v>
      </c>
    </row>
    <row r="1141" spans="1:22" x14ac:dyDescent="0.3">
      <c r="A1141" vm="6">
        <v>46063</v>
      </c>
      <c r="B1141" t="str">
        <v>Picatto, Santiago</v>
      </c>
      <c r="C1141" t="str">
        <v>FA-A 00021-00004556</v>
      </c>
      <c r="D1141">
        <v>-180120.6</v>
      </c>
      <c r="E1141" t="str">
        <v>OC 0001-00004624: CONSUMIBLE Alcohol para laboratorio</v>
      </c>
      <c r="F1141">
        <v>60</v>
      </c>
      <c r="G1141">
        <v>2481</v>
      </c>
      <c r="H1141" t="str">
        <v xml:space="preserve">UN </v>
      </c>
      <c r="I1141" t="str">
        <v>INSUMOS</v>
      </c>
      <c r="J1141" t="str">
        <v>OPEX</v>
      </c>
      <c r="K1141" t="str">
        <v>VARIABLE</v>
      </c>
      <c r="L1141" t="str">
        <v>INDIRECTO</v>
      </c>
      <c r="M1141">
        <v>0</v>
      </c>
      <c r="N1141" t="str">
        <v>CC1</v>
      </c>
      <c r="O1141" t="str">
        <v>gastos_produccion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-180120.6</v>
      </c>
      <c r="T1141">
        <v>60</v>
      </c>
      <c r="U1141" t="str">
        <v>APERTURADO POR EMPRESA</v>
      </c>
      <c r="V1141" t="str">
        <v>BACHAS</v>
      </c>
    </row>
    <row r="1142" spans="1:22" x14ac:dyDescent="0.3">
      <c r="A1142" vm="6">
        <v>46063</v>
      </c>
      <c r="B1142" t="str">
        <v>Picatto, Santiago</v>
      </c>
      <c r="C1142" t="str">
        <v>FA-A 00021-00004556</v>
      </c>
      <c r="D1142">
        <v>-180120.6</v>
      </c>
      <c r="E1142" t="str">
        <v>OC 0001-00004624: CONSUMIBLE Alcohol para laboratorio</v>
      </c>
      <c r="F1142">
        <v>60</v>
      </c>
      <c r="G1142">
        <v>2481</v>
      </c>
      <c r="H1142" t="str">
        <v xml:space="preserve">UN </v>
      </c>
      <c r="I1142" t="str">
        <v>INSUMOS</v>
      </c>
      <c r="J1142" t="str">
        <v>OPEX</v>
      </c>
      <c r="K1142" t="str">
        <v>VARIABLE</v>
      </c>
      <c r="L1142" t="str">
        <v>INDIRECTO</v>
      </c>
      <c r="M1142">
        <v>0</v>
      </c>
      <c r="N1142" t="str">
        <v>CC1</v>
      </c>
      <c r="O1142" t="str">
        <v>gastos_produccion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-180120.6</v>
      </c>
      <c r="T1142">
        <v>60</v>
      </c>
      <c r="U1142" t="str">
        <v>APERTURADO POR EMPRESA</v>
      </c>
      <c r="V1142" t="str">
        <v>CEREAL &amp; POLVILLO</v>
      </c>
    </row>
    <row r="1143" spans="1:22" x14ac:dyDescent="0.3">
      <c r="A1143" vm="6">
        <v>46063</v>
      </c>
      <c r="B1143" t="str">
        <v>Picatto, Santiago</v>
      </c>
      <c r="C1143" t="str">
        <v>FA-A 00021-00004556</v>
      </c>
      <c r="D1143">
        <v>-180120.6</v>
      </c>
      <c r="E1143" t="str">
        <v>OC 0001-00004624: CONSUMIBLE Alcohol para laboratorio</v>
      </c>
      <c r="F1143">
        <v>60</v>
      </c>
      <c r="G1143">
        <v>2481</v>
      </c>
      <c r="H1143" t="str">
        <v xml:space="preserve">UN </v>
      </c>
      <c r="I1143" t="str">
        <v>INSUMOS</v>
      </c>
      <c r="J1143" t="str">
        <v>OPEX</v>
      </c>
      <c r="K1143" t="str">
        <v>VARIABLE</v>
      </c>
      <c r="L1143" t="str">
        <v>INDIRECTO</v>
      </c>
      <c r="M1143">
        <v>0</v>
      </c>
      <c r="N1143" t="str">
        <v>CC1</v>
      </c>
      <c r="O1143" t="str">
        <v>gastos_produccion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-180120.6</v>
      </c>
      <c r="T1143">
        <v>60</v>
      </c>
      <c r="U1143" t="str">
        <v>APERTURADO POR EMPRESA</v>
      </c>
      <c r="V1143" t="str">
        <v>COMPOST &amp; FERTILIZANTES</v>
      </c>
    </row>
    <row r="1144" spans="1:22" x14ac:dyDescent="0.3">
      <c r="A1144" vm="6">
        <v>46063</v>
      </c>
      <c r="B1144" t="str">
        <v>Picatto, Santiago</v>
      </c>
      <c r="C1144" t="str">
        <v>FA-A 00021-00004556</v>
      </c>
      <c r="D1144">
        <v>-180120.6</v>
      </c>
      <c r="E1144" t="str">
        <v>OC 0001-00004624: CONSUMIBLE Alcohol para laboratorio</v>
      </c>
      <c r="F1144">
        <v>60</v>
      </c>
      <c r="G1144">
        <v>2481</v>
      </c>
      <c r="H1144" t="str">
        <v xml:space="preserve">UN </v>
      </c>
      <c r="I1144" t="str">
        <v>INSUMOS</v>
      </c>
      <c r="J1144" t="str">
        <v>OPEX</v>
      </c>
      <c r="K1144" t="str">
        <v>VARIABLE</v>
      </c>
      <c r="L1144" t="str">
        <v>INDIRECTO</v>
      </c>
      <c r="M1144">
        <v>0</v>
      </c>
      <c r="N1144" t="str">
        <v>CC1</v>
      </c>
      <c r="O1144" t="str">
        <v>gastos_produccion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-180120.6</v>
      </c>
      <c r="T1144">
        <v>60</v>
      </c>
      <c r="U1144" t="str">
        <v>APERTURADO POR EMPRESA</v>
      </c>
      <c r="V1144" t="str">
        <v>DISPOSICIÓN FINAL RESIDUOS LIQUIDOS</v>
      </c>
    </row>
    <row r="1145" spans="1:22" x14ac:dyDescent="0.3">
      <c r="A1145" vm="6">
        <v>46063</v>
      </c>
      <c r="B1145" t="str">
        <v>Picatto, Santiago</v>
      </c>
      <c r="C1145" t="str">
        <v>FA-A 00021-00004556</v>
      </c>
      <c r="D1145">
        <v>-180120.6</v>
      </c>
      <c r="E1145" t="str">
        <v>OC 0001-00004624: CONSUMIBLE Alcohol para laboratorio</v>
      </c>
      <c r="F1145">
        <v>60</v>
      </c>
      <c r="G1145">
        <v>2481</v>
      </c>
      <c r="H1145" t="str">
        <v xml:space="preserve">UN </v>
      </c>
      <c r="I1145" t="str">
        <v>INSUMOS</v>
      </c>
      <c r="J1145" t="str">
        <v>OPEX</v>
      </c>
      <c r="K1145" t="str">
        <v>VARIABLE</v>
      </c>
      <c r="L1145" t="str">
        <v>INDIRECTO</v>
      </c>
      <c r="M1145">
        <v>0</v>
      </c>
      <c r="N1145" t="str">
        <v>CC1</v>
      </c>
      <c r="O1145" t="str">
        <v>gastos_produccion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-180120.6</v>
      </c>
      <c r="T1145">
        <v>60</v>
      </c>
      <c r="U1145" t="str">
        <v>APERTURADO POR EMPRESA</v>
      </c>
      <c r="V1145" t="str">
        <v>DISPOSICIÓN FINAL RESIDUOS SOLIDOS</v>
      </c>
    </row>
    <row r="1146" spans="1:22" x14ac:dyDescent="0.3">
      <c r="A1146" vm="6">
        <v>46063</v>
      </c>
      <c r="B1146" t="str">
        <v>Picatto, Santiago</v>
      </c>
      <c r="C1146" t="str">
        <v>FA-A 00021-00004556</v>
      </c>
      <c r="D1146">
        <v>-180120.6</v>
      </c>
      <c r="E1146" t="str">
        <v>OC 0001-00004624: CONSUMIBLE Alcohol para laboratorio</v>
      </c>
      <c r="F1146">
        <v>60</v>
      </c>
      <c r="G1146">
        <v>2481</v>
      </c>
      <c r="H1146" t="str">
        <v xml:space="preserve">UN </v>
      </c>
      <c r="I1146" t="str">
        <v>INSUMOS</v>
      </c>
      <c r="J1146" t="str">
        <v>OPEX</v>
      </c>
      <c r="K1146" t="str">
        <v>VARIABLE</v>
      </c>
      <c r="L1146" t="str">
        <v>INDIRECTO</v>
      </c>
      <c r="M1146">
        <v>0</v>
      </c>
      <c r="N1146" t="str">
        <v>CC1</v>
      </c>
      <c r="O1146" t="str">
        <v>gastos_produccion</v>
      </c>
      <c r="P1146">
        <v>10</v>
      </c>
      <c r="Q1146" t="str">
        <v>BACHAS, CEREAL &amp; POLVILLO, COMPOST &amp; FERTILIZANTES, DISPOSICIÓN FINAL RESIDUOS LIQUIDOS, DISPOSICIÓN FINAL RESIDUOS SOLIDOS, EXPORTACION, NFU, PILETAS, REACTORES, TIERRAS FILTRANTES</v>
      </c>
      <c r="R1146">
        <v>1</v>
      </c>
      <c r="S1146">
        <v>-180120.6</v>
      </c>
      <c r="T1146">
        <v>60</v>
      </c>
      <c r="U1146" t="str">
        <v>APERTURADO POR EMPRESA</v>
      </c>
      <c r="V1146" t="str">
        <v>EXPORTACION</v>
      </c>
    </row>
    <row r="1147" spans="1:22" x14ac:dyDescent="0.3">
      <c r="A1147" vm="6">
        <v>46063</v>
      </c>
      <c r="B1147" t="str">
        <v>Picatto, Santiago</v>
      </c>
      <c r="C1147" t="str">
        <v>FA-A 00021-00004556</v>
      </c>
      <c r="D1147">
        <v>-180120.6</v>
      </c>
      <c r="E1147" t="str">
        <v>OC 0001-00004624: CONSUMIBLE Alcohol para laboratorio</v>
      </c>
      <c r="F1147">
        <v>60</v>
      </c>
      <c r="G1147">
        <v>2481</v>
      </c>
      <c r="H1147" t="str">
        <v xml:space="preserve">UN </v>
      </c>
      <c r="I1147" t="str">
        <v>INSUMOS</v>
      </c>
      <c r="J1147" t="str">
        <v>OPEX</v>
      </c>
      <c r="K1147" t="str">
        <v>VARIABLE</v>
      </c>
      <c r="L1147" t="str">
        <v>INDIRECTO</v>
      </c>
      <c r="M1147">
        <v>0</v>
      </c>
      <c r="N1147" t="str">
        <v>CC1</v>
      </c>
      <c r="O1147" t="str">
        <v>gastos_produccion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-180120.6</v>
      </c>
      <c r="T1147">
        <v>60</v>
      </c>
      <c r="U1147" t="str">
        <v>APERTURADO POR EMPRESA</v>
      </c>
      <c r="V1147" t="str">
        <v>NFU</v>
      </c>
    </row>
    <row r="1148" spans="1:22" x14ac:dyDescent="0.3">
      <c r="A1148" vm="6">
        <v>46063</v>
      </c>
      <c r="B1148" t="str">
        <v>Picatto, Santiago</v>
      </c>
      <c r="C1148" t="str">
        <v>FA-A 00021-00004556</v>
      </c>
      <c r="D1148">
        <v>-180120.6</v>
      </c>
      <c r="E1148" t="str">
        <v>OC 0001-00004624: CONSUMIBLE Alcohol para laboratorio</v>
      </c>
      <c r="F1148">
        <v>60</v>
      </c>
      <c r="G1148">
        <v>2481</v>
      </c>
      <c r="H1148" t="str">
        <v xml:space="preserve">UN </v>
      </c>
      <c r="I1148" t="str">
        <v>INSUMOS</v>
      </c>
      <c r="J1148" t="str">
        <v>OPEX</v>
      </c>
      <c r="K1148" t="str">
        <v>VARIABLE</v>
      </c>
      <c r="L1148" t="str">
        <v>INDIRECTO</v>
      </c>
      <c r="M1148">
        <v>0</v>
      </c>
      <c r="N1148" t="str">
        <v>CC1</v>
      </c>
      <c r="O1148" t="str">
        <v>gastos_produccion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-180120.6</v>
      </c>
      <c r="T1148">
        <v>60</v>
      </c>
      <c r="U1148" t="str">
        <v>APERTURADO POR EMPRESA</v>
      </c>
      <c r="V1148" t="str">
        <v>PILETAS</v>
      </c>
    </row>
    <row r="1149" spans="1:22" x14ac:dyDescent="0.3">
      <c r="A1149" vm="6">
        <v>46063</v>
      </c>
      <c r="B1149" t="str">
        <v>Picatto, Santiago</v>
      </c>
      <c r="C1149" t="str">
        <v>FA-A 00021-00004556</v>
      </c>
      <c r="D1149">
        <v>-180120.6</v>
      </c>
      <c r="E1149" t="str">
        <v>OC 0001-00004624: CONSUMIBLE Alcohol para laboratorio</v>
      </c>
      <c r="F1149">
        <v>60</v>
      </c>
      <c r="G1149">
        <v>2481</v>
      </c>
      <c r="H1149" t="str">
        <v xml:space="preserve">UN </v>
      </c>
      <c r="I1149" t="str">
        <v>INSUMOS</v>
      </c>
      <c r="J1149" t="str">
        <v>OPEX</v>
      </c>
      <c r="K1149" t="str">
        <v>VARIABLE</v>
      </c>
      <c r="L1149" t="str">
        <v>INDIRECTO</v>
      </c>
      <c r="M1149">
        <v>0</v>
      </c>
      <c r="N1149" t="str">
        <v>CC1</v>
      </c>
      <c r="O1149" t="str">
        <v>gastos_produccion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-180120.6</v>
      </c>
      <c r="T1149">
        <v>60</v>
      </c>
      <c r="U1149" t="str">
        <v>APERTURADO POR EMPRESA</v>
      </c>
      <c r="V1149" t="str">
        <v>REACTORES</v>
      </c>
    </row>
    <row r="1150" spans="1:22" x14ac:dyDescent="0.3">
      <c r="A1150" vm="6">
        <v>46063</v>
      </c>
      <c r="B1150" t="str">
        <v>Picatto, Santiago</v>
      </c>
      <c r="C1150" t="str">
        <v>FA-A 00021-00004556</v>
      </c>
      <c r="D1150">
        <v>-180120.6</v>
      </c>
      <c r="E1150" t="str">
        <v>OC 0001-00004624: CONSUMIBLE Alcohol para laboratorio</v>
      </c>
      <c r="F1150">
        <v>60</v>
      </c>
      <c r="G1150">
        <v>2481</v>
      </c>
      <c r="H1150" t="str">
        <v xml:space="preserve">UN </v>
      </c>
      <c r="I1150" t="str">
        <v>INSUMOS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str">
        <v>gastos_produccion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-180120.6</v>
      </c>
      <c r="T1150">
        <v>60</v>
      </c>
      <c r="U1150" t="str">
        <v>APERTURADO POR EMPRESA</v>
      </c>
      <c r="V1150" t="str">
        <v>TIERRAS FILTRANTES</v>
      </c>
    </row>
    <row r="1151" spans="1:22" x14ac:dyDescent="0.3">
      <c r="A1151" vm="1">
        <v>46081</v>
      </c>
      <c r="B1151" t="str">
        <v>MARTINS, JOAQUIN</v>
      </c>
      <c r="C1151" t="str">
        <v>prod11</v>
      </c>
      <c r="D1151">
        <v>-179400</v>
      </c>
      <c r="E1151" t="str">
        <v xml:space="preserve"> NAFTA</v>
      </c>
      <c r="F1151">
        <v>120</v>
      </c>
      <c r="G1151">
        <v>1495</v>
      </c>
      <c r="H1151" t="str">
        <v>Lts</v>
      </c>
      <c r="I1151" t="str">
        <v>ENERGIA</v>
      </c>
      <c r="J1151" t="str">
        <v>OPEX</v>
      </c>
      <c r="K1151" t="str">
        <v>VARIABLE</v>
      </c>
      <c r="L1151" t="str">
        <v>DIRECTO</v>
      </c>
      <c r="M1151">
        <v>0</v>
      </c>
      <c r="N1151" t="str">
        <v>CC3</v>
      </c>
      <c r="O1151" t="str">
        <v>gastos_rrhh</v>
      </c>
      <c r="P1151">
        <v>1</v>
      </c>
      <c r="Q1151" t="str">
        <v>DISPOSICIÓN FINAL RESIDUOS LIQUIDOS</v>
      </c>
      <c r="R1151">
        <v>1</v>
      </c>
      <c r="S1151">
        <v>-179400</v>
      </c>
      <c r="T1151">
        <v>120</v>
      </c>
      <c r="U1151" t="str">
        <v>APERTURADO POR EMPRESA</v>
      </c>
      <c r="V1151" t="str">
        <v>DISPOSICIÓN FINAL RESIDUOS LIQUIDOS</v>
      </c>
    </row>
    <row r="1152" spans="1:22" x14ac:dyDescent="0.3">
      <c r="A1152" vm="3">
        <v>46066</v>
      </c>
      <c r="B1152" t="str">
        <v>Antonini, Nicolas Ezequiel</v>
      </c>
      <c r="C1152" t="str">
        <v>FA-C 00001-00000027</v>
      </c>
      <c r="D1152">
        <v>-170000</v>
      </c>
      <c r="E1152" t="str">
        <v xml:space="preserve">MANTENIMIENTO PREVENTIVO
Servicio de refrigeración . Limpieza de 3 bandejas y desagües de 3 aires. </v>
      </c>
      <c r="F1152">
        <v>1</v>
      </c>
      <c r="G1152">
        <v>170000</v>
      </c>
      <c r="H1152" t="str">
        <v xml:space="preserve">UN </v>
      </c>
      <c r="I1152" t="str">
        <v>MANTENIMIENTO PREVENTIVO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str">
        <v>gastos_produccion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-170000</v>
      </c>
      <c r="T1152">
        <v>1</v>
      </c>
      <c r="U1152" t="str">
        <v>APERTURADO POR EMPRESA</v>
      </c>
      <c r="V1152" t="str">
        <v>BACHAS</v>
      </c>
    </row>
    <row r="1153" spans="1:22" x14ac:dyDescent="0.3">
      <c r="A1153" vm="3">
        <v>46066</v>
      </c>
      <c r="B1153" t="str">
        <v>Antonini, Nicolas Ezequiel</v>
      </c>
      <c r="C1153" t="str">
        <v>FA-C 00001-00000027</v>
      </c>
      <c r="D1153">
        <v>-170000</v>
      </c>
      <c r="E1153" t="str">
        <v xml:space="preserve">MANTENIMIENTO PREVENTIVO
Servicio de refrigeración . Limpieza de 3 bandejas y desagües de 3 aires. </v>
      </c>
      <c r="F1153">
        <v>1</v>
      </c>
      <c r="G1153">
        <v>170000</v>
      </c>
      <c r="H1153" t="str">
        <v xml:space="preserve">UN </v>
      </c>
      <c r="I1153" t="str">
        <v>MANTENIMIENTO PREVENTIVO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str">
        <v>gastos_produccion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-170000</v>
      </c>
      <c r="T1153">
        <v>1</v>
      </c>
      <c r="U1153" t="str">
        <v>APERTURADO POR EMPRESA</v>
      </c>
      <c r="V1153" t="str">
        <v>CEREAL &amp; POLVILLO</v>
      </c>
    </row>
    <row r="1154" spans="1:22" x14ac:dyDescent="0.3">
      <c r="A1154" vm="3">
        <v>46066</v>
      </c>
      <c r="B1154" t="str">
        <v>Antonini, Nicolas Ezequiel</v>
      </c>
      <c r="C1154" t="str">
        <v>FA-C 00001-00000027</v>
      </c>
      <c r="D1154">
        <v>-170000</v>
      </c>
      <c r="E1154" t="str">
        <v xml:space="preserve">MANTENIMIENTO PREVENTIVO
Servicio de refrigeración . Limpieza de 3 bandejas y desagües de 3 aires. </v>
      </c>
      <c r="F1154">
        <v>1</v>
      </c>
      <c r="G1154">
        <v>170000</v>
      </c>
      <c r="H1154" t="str">
        <v xml:space="preserve">UN </v>
      </c>
      <c r="I1154" t="str">
        <v>MANTENIMIENTO PREVENTIVO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str">
        <v>gastos_produccion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-170000</v>
      </c>
      <c r="T1154">
        <v>1</v>
      </c>
      <c r="U1154" t="str">
        <v>APERTURADO POR EMPRESA</v>
      </c>
      <c r="V1154" t="str">
        <v>COMPOST &amp; FERTILIZANTES</v>
      </c>
    </row>
    <row r="1155" spans="1:22" x14ac:dyDescent="0.3">
      <c r="A1155" vm="3">
        <v>46066</v>
      </c>
      <c r="B1155" t="str">
        <v>Antonini, Nicolas Ezequiel</v>
      </c>
      <c r="C1155" t="str">
        <v>FA-C 00001-00000027</v>
      </c>
      <c r="D1155">
        <v>-170000</v>
      </c>
      <c r="E1155" t="str">
        <v xml:space="preserve">MANTENIMIENTO PREVENTIVO
Servicio de refrigeración . Limpieza de 3 bandejas y desagües de 3 aires. </v>
      </c>
      <c r="F1155">
        <v>1</v>
      </c>
      <c r="G1155">
        <v>170000</v>
      </c>
      <c r="H1155" t="str">
        <v xml:space="preserve">UN </v>
      </c>
      <c r="I1155" t="str">
        <v>MANTENIMIENTO PREVENTIVO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str">
        <v>gastos_produccion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-170000</v>
      </c>
      <c r="T1155">
        <v>1</v>
      </c>
      <c r="U1155" t="str">
        <v>APERTURADO POR EMPRESA</v>
      </c>
      <c r="V1155" t="str">
        <v>DISPOSICIÓN FINAL RESIDUOS LIQUIDOS</v>
      </c>
    </row>
    <row r="1156" spans="1:22" x14ac:dyDescent="0.3">
      <c r="A1156" vm="3">
        <v>46066</v>
      </c>
      <c r="B1156" t="str">
        <v>Antonini, Nicolas Ezequiel</v>
      </c>
      <c r="C1156" t="str">
        <v>FA-C 00001-00000027</v>
      </c>
      <c r="D1156">
        <v>-170000</v>
      </c>
      <c r="E1156" t="str">
        <v xml:space="preserve">MANTENIMIENTO PREVENTIVO
Servicio de refrigeración . Limpieza de 3 bandejas y desagües de 3 aires. </v>
      </c>
      <c r="F1156">
        <v>1</v>
      </c>
      <c r="G1156">
        <v>170000</v>
      </c>
      <c r="H1156" t="str">
        <v xml:space="preserve">UN </v>
      </c>
      <c r="I1156" t="str">
        <v>MANTENIMIENTO PREVENTIVO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str">
        <v>gastos_produccion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-170000</v>
      </c>
      <c r="T1156">
        <v>1</v>
      </c>
      <c r="U1156" t="str">
        <v>APERTURADO POR EMPRESA</v>
      </c>
      <c r="V1156" t="str">
        <v>DISPOSICIÓN FINAL RESIDUOS SOLIDOS</v>
      </c>
    </row>
    <row r="1157" spans="1:22" x14ac:dyDescent="0.3">
      <c r="A1157" vm="3">
        <v>46066</v>
      </c>
      <c r="B1157" t="str">
        <v>Antonini, Nicolas Ezequiel</v>
      </c>
      <c r="C1157" t="str">
        <v>FA-C 00001-00000027</v>
      </c>
      <c r="D1157">
        <v>-170000</v>
      </c>
      <c r="E1157" t="str">
        <v xml:space="preserve">MANTENIMIENTO PREVENTIVO
Servicio de refrigeración . Limpieza de 3 bandejas y desagües de 3 aires. </v>
      </c>
      <c r="F1157">
        <v>1</v>
      </c>
      <c r="G1157">
        <v>170000</v>
      </c>
      <c r="H1157" t="str">
        <v xml:space="preserve">UN </v>
      </c>
      <c r="I1157" t="str">
        <v>MANTENIMIENTO PREVENTIVO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str">
        <v>gastos_produccion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-170000</v>
      </c>
      <c r="T1157">
        <v>1</v>
      </c>
      <c r="U1157" t="str">
        <v>APERTURADO POR EMPRESA</v>
      </c>
      <c r="V1157" t="str">
        <v>EXPORTACION</v>
      </c>
    </row>
    <row r="1158" spans="1:22" x14ac:dyDescent="0.3">
      <c r="A1158" vm="3">
        <v>46066</v>
      </c>
      <c r="B1158" t="str">
        <v>Antonini, Nicolas Ezequiel</v>
      </c>
      <c r="C1158" t="str">
        <v>FA-C 00001-00000027</v>
      </c>
      <c r="D1158">
        <v>-170000</v>
      </c>
      <c r="E1158" t="str">
        <v xml:space="preserve">MANTENIMIENTO PREVENTIVO
Servicio de refrigeración . Limpieza de 3 bandejas y desagües de 3 aires. </v>
      </c>
      <c r="F1158">
        <v>1</v>
      </c>
      <c r="G1158">
        <v>170000</v>
      </c>
      <c r="H1158" t="str">
        <v xml:space="preserve">UN </v>
      </c>
      <c r="I1158" t="str">
        <v>MANTENIMIENTO PREVENTIVO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str">
        <v>gastos_produccion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-170000</v>
      </c>
      <c r="T1158">
        <v>1</v>
      </c>
      <c r="U1158" t="str">
        <v>APERTURADO POR EMPRESA</v>
      </c>
      <c r="V1158" t="str">
        <v>NFU</v>
      </c>
    </row>
    <row r="1159" spans="1:22" x14ac:dyDescent="0.3">
      <c r="A1159" vm="3">
        <v>46066</v>
      </c>
      <c r="B1159" t="str">
        <v>Antonini, Nicolas Ezequiel</v>
      </c>
      <c r="C1159" t="str">
        <v>FA-C 00001-00000027</v>
      </c>
      <c r="D1159">
        <v>-170000</v>
      </c>
      <c r="E1159" t="str">
        <v xml:space="preserve">MANTENIMIENTO PREVENTIVO
Servicio de refrigeración . Limpieza de 3 bandejas y desagües de 3 aires. </v>
      </c>
      <c r="F1159">
        <v>1</v>
      </c>
      <c r="G1159">
        <v>170000</v>
      </c>
      <c r="H1159" t="str">
        <v xml:space="preserve">UN </v>
      </c>
      <c r="I1159" t="str">
        <v>MANTENIMIENTO PREVENTIVO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str">
        <v>gastos_produccion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-170000</v>
      </c>
      <c r="T1159">
        <v>1</v>
      </c>
      <c r="U1159" t="str">
        <v>APERTURADO POR EMPRESA</v>
      </c>
      <c r="V1159" t="str">
        <v>PILETAS</v>
      </c>
    </row>
    <row r="1160" spans="1:22" x14ac:dyDescent="0.3">
      <c r="A1160" vm="3">
        <v>46066</v>
      </c>
      <c r="B1160" t="str">
        <v>Antonini, Nicolas Ezequiel</v>
      </c>
      <c r="C1160" t="str">
        <v>FA-C 00001-00000027</v>
      </c>
      <c r="D1160">
        <v>-170000</v>
      </c>
      <c r="E1160" t="str">
        <v xml:space="preserve">MANTENIMIENTO PREVENTIVO
Servicio de refrigeración . Limpieza de 3 bandejas y desagües de 3 aires. </v>
      </c>
      <c r="F1160">
        <v>1</v>
      </c>
      <c r="G1160">
        <v>170000</v>
      </c>
      <c r="H1160" t="str">
        <v xml:space="preserve">UN </v>
      </c>
      <c r="I1160" t="str">
        <v>MANTENIMIENTO PREVENTIVO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str">
        <v>gastos_produccion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-170000</v>
      </c>
      <c r="T1160">
        <v>1</v>
      </c>
      <c r="U1160" t="str">
        <v>APERTURADO POR EMPRESA</v>
      </c>
      <c r="V1160" t="str">
        <v>REACTORES</v>
      </c>
    </row>
    <row r="1161" spans="1:22" x14ac:dyDescent="0.3">
      <c r="A1161" vm="3">
        <v>46066</v>
      </c>
      <c r="B1161" t="str">
        <v>Antonini, Nicolas Ezequiel</v>
      </c>
      <c r="C1161" t="str">
        <v>FA-C 00001-00000027</v>
      </c>
      <c r="D1161">
        <v>-170000</v>
      </c>
      <c r="E1161" t="str">
        <v xml:space="preserve">MANTENIMIENTO PREVENTIVO
Servicio de refrigeración . Limpieza de 3 bandejas y desagües de 3 aires. </v>
      </c>
      <c r="F1161">
        <v>1</v>
      </c>
      <c r="G1161">
        <v>170000</v>
      </c>
      <c r="H1161" t="str">
        <v xml:space="preserve">UN </v>
      </c>
      <c r="I1161" t="str">
        <v>MANTENIMIENTO PREVENTIVO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str">
        <v>gastos_produccion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-170000</v>
      </c>
      <c r="T1161">
        <v>1</v>
      </c>
      <c r="U1161" t="str">
        <v>APERTURADO POR EMPRESA</v>
      </c>
      <c r="V1161" t="str">
        <v>TIERRAS FILTRANTES</v>
      </c>
    </row>
    <row r="1162" spans="1:22" x14ac:dyDescent="0.3">
      <c r="A1162" vm="1">
        <v>46081</v>
      </c>
      <c r="B1162" t="str">
        <v>IMPUESTOS</v>
      </c>
      <c r="C1162" t="str">
        <v>imp5</v>
      </c>
      <c r="D1162">
        <v>-166429.71</v>
      </c>
      <c r="E1162" t="str">
        <v>IMPUESTOS</v>
      </c>
      <c r="F1162">
        <v>1</v>
      </c>
      <c r="G1162">
        <v>166429.71</v>
      </c>
      <c r="H1162" t="str">
        <v xml:space="preserve">UN </v>
      </c>
      <c r="I1162" t="str">
        <v>IMPUESTOS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CC8</v>
      </c>
      <c r="O1162" t="str">
        <v>gastos_produccion</v>
      </c>
      <c r="P1162">
        <v>1</v>
      </c>
      <c r="Q1162" t="str">
        <v>COMPOST &amp; FERTILIZANTES</v>
      </c>
      <c r="R1162">
        <v>1</v>
      </c>
      <c r="S1162">
        <v>-166429.71</v>
      </c>
      <c r="T1162">
        <v>1</v>
      </c>
      <c r="U1162" t="str">
        <v>APERTURADO POR EMPRESA</v>
      </c>
      <c r="V1162" t="str">
        <v>COMPOST &amp; FERTILIZANTES</v>
      </c>
    </row>
    <row r="1163" spans="1:22" x14ac:dyDescent="0.3">
      <c r="A1163" vm="24">
        <v>46078</v>
      </c>
      <c r="B1163" t="str">
        <v>Bollini, Tomas Maria</v>
      </c>
      <c r="C1163" t="str">
        <v>OCOM/2026/0166</v>
      </c>
      <c r="D1163">
        <v>-154000</v>
      </c>
      <c r="E1163" t="str">
        <v>SERVICIOS
pago de cartas</v>
      </c>
      <c r="F1163">
        <v>1</v>
      </c>
      <c r="G1163">
        <v>154000</v>
      </c>
      <c r="H1163" t="str">
        <v xml:space="preserve">UN </v>
      </c>
      <c r="I1163" t="str">
        <v>SERVICIOS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CC1</v>
      </c>
      <c r="O1163" t="str">
        <v>gastos_produccion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-154000</v>
      </c>
      <c r="T1163">
        <v>1</v>
      </c>
      <c r="U1163" t="str">
        <v>APERTURADO POR EMPRESA</v>
      </c>
      <c r="V1163" t="str">
        <v>BACHAS</v>
      </c>
    </row>
    <row r="1164" spans="1:22" x14ac:dyDescent="0.3">
      <c r="A1164" vm="24">
        <v>46078</v>
      </c>
      <c r="B1164" t="str">
        <v>Bollini, Tomas Maria</v>
      </c>
      <c r="C1164" t="str">
        <v>OCOM/2026/0166</v>
      </c>
      <c r="D1164">
        <v>-154000</v>
      </c>
      <c r="E1164" t="str">
        <v>SERVICIOS
pago de cartas</v>
      </c>
      <c r="F1164">
        <v>1</v>
      </c>
      <c r="G1164">
        <v>154000</v>
      </c>
      <c r="H1164" t="str">
        <v xml:space="preserve">UN </v>
      </c>
      <c r="I1164" t="str">
        <v>SERVICIOS</v>
      </c>
      <c r="J1164" t="str">
        <v>OPEX</v>
      </c>
      <c r="K1164" t="str">
        <v>VARIABLE</v>
      </c>
      <c r="L1164" t="str">
        <v>INDIRECTO</v>
      </c>
      <c r="M1164">
        <v>0</v>
      </c>
      <c r="N1164" t="str">
        <v>CC1</v>
      </c>
      <c r="O1164" t="str">
        <v>gastos_produccion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-154000</v>
      </c>
      <c r="T1164">
        <v>1</v>
      </c>
      <c r="U1164" t="str">
        <v>APERTURADO POR EMPRESA</v>
      </c>
      <c r="V1164" t="str">
        <v>CEREAL &amp; POLVILLO</v>
      </c>
    </row>
    <row r="1165" spans="1:22" x14ac:dyDescent="0.3">
      <c r="A1165" vm="24">
        <v>46078</v>
      </c>
      <c r="B1165" t="str">
        <v>Bollini, Tomas Maria</v>
      </c>
      <c r="C1165" t="str">
        <v>OCOM/2026/0166</v>
      </c>
      <c r="D1165">
        <v>-154000</v>
      </c>
      <c r="E1165" t="str">
        <v>SERVICIOS
pago de cartas</v>
      </c>
      <c r="F1165">
        <v>1</v>
      </c>
      <c r="G1165">
        <v>154000</v>
      </c>
      <c r="H1165" t="str">
        <v xml:space="preserve">UN </v>
      </c>
      <c r="I1165" t="str">
        <v>SERVICIOS</v>
      </c>
      <c r="J1165" t="str">
        <v>OPEX</v>
      </c>
      <c r="K1165" t="str">
        <v>VARIABLE</v>
      </c>
      <c r="L1165" t="str">
        <v>INDIRECTO</v>
      </c>
      <c r="M1165">
        <v>0</v>
      </c>
      <c r="N1165" t="str">
        <v>CC1</v>
      </c>
      <c r="O1165" t="str">
        <v>gastos_produccion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-154000</v>
      </c>
      <c r="T1165">
        <v>1</v>
      </c>
      <c r="U1165" t="str">
        <v>APERTURADO POR EMPRESA</v>
      </c>
      <c r="V1165" t="str">
        <v>COMPOST &amp; FERTILIZANTES</v>
      </c>
    </row>
    <row r="1166" spans="1:22" x14ac:dyDescent="0.3">
      <c r="A1166" vm="24">
        <v>46078</v>
      </c>
      <c r="B1166" t="str">
        <v>Bollini, Tomas Maria</v>
      </c>
      <c r="C1166" t="str">
        <v>OCOM/2026/0166</v>
      </c>
      <c r="D1166">
        <v>-154000</v>
      </c>
      <c r="E1166" t="str">
        <v>SERVICIOS
pago de cartas</v>
      </c>
      <c r="F1166">
        <v>1</v>
      </c>
      <c r="G1166">
        <v>154000</v>
      </c>
      <c r="H1166" t="str">
        <v xml:space="preserve">UN </v>
      </c>
      <c r="I1166" t="str">
        <v>SERVICIOS</v>
      </c>
      <c r="J1166" t="str">
        <v>OPEX</v>
      </c>
      <c r="K1166" t="str">
        <v>VARIABLE</v>
      </c>
      <c r="L1166" t="str">
        <v>INDIRECTO</v>
      </c>
      <c r="M1166">
        <v>0</v>
      </c>
      <c r="N1166" t="str">
        <v>CC1</v>
      </c>
      <c r="O1166" t="str">
        <v>gastos_produccion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-154000</v>
      </c>
      <c r="T1166">
        <v>1</v>
      </c>
      <c r="U1166" t="str">
        <v>APERTURADO POR EMPRESA</v>
      </c>
      <c r="V1166" t="str">
        <v>DISPOSICIÓN FINAL RESIDUOS LIQUIDOS</v>
      </c>
    </row>
    <row r="1167" spans="1:22" x14ac:dyDescent="0.3">
      <c r="A1167" vm="24">
        <v>46078</v>
      </c>
      <c r="B1167" t="str">
        <v>Bollini, Tomas Maria</v>
      </c>
      <c r="C1167" t="str">
        <v>OCOM/2026/0166</v>
      </c>
      <c r="D1167">
        <v>-154000</v>
      </c>
      <c r="E1167" t="str">
        <v>SERVICIOS
pago de cartas</v>
      </c>
      <c r="F1167">
        <v>1</v>
      </c>
      <c r="G1167">
        <v>154000</v>
      </c>
      <c r="H1167" t="str">
        <v xml:space="preserve">UN </v>
      </c>
      <c r="I1167" t="str">
        <v>SERVICIOS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CC1</v>
      </c>
      <c r="O1167" t="str">
        <v>gastos_produccion</v>
      </c>
      <c r="P1167">
        <v>10</v>
      </c>
      <c r="Q1167" t="str">
        <v>BACHAS, CEREAL &amp; POLVILLO, COMPOST &amp; FERTILIZANTES, DISPOSICIÓN FINAL RESIDUOS LIQUIDOS, DISPOSICIÓN FINAL RESIDUOS SOLIDOS, EXPORTACION, NFU, PILETAS, REACTORES, TIERRAS FILTRANTES</v>
      </c>
      <c r="R1167">
        <v>1</v>
      </c>
      <c r="S1167">
        <v>-154000</v>
      </c>
      <c r="T1167">
        <v>1</v>
      </c>
      <c r="U1167" t="str">
        <v>APERTURADO POR EMPRESA</v>
      </c>
      <c r="V1167" t="str">
        <v>DISPOSICIÓN FINAL RESIDUOS SOLIDOS</v>
      </c>
    </row>
    <row r="1168" spans="1:22" x14ac:dyDescent="0.3">
      <c r="A1168" vm="24">
        <v>46078</v>
      </c>
      <c r="B1168" t="str">
        <v>Bollini, Tomas Maria</v>
      </c>
      <c r="C1168" t="str">
        <v>OCOM/2026/0166</v>
      </c>
      <c r="D1168">
        <v>-154000</v>
      </c>
      <c r="E1168" t="str">
        <v>SERVICIOS
pago de cartas</v>
      </c>
      <c r="F1168">
        <v>1</v>
      </c>
      <c r="G1168">
        <v>154000</v>
      </c>
      <c r="H1168" t="str">
        <v xml:space="preserve">UN </v>
      </c>
      <c r="I1168" t="str">
        <v>SERVICIOS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CC1</v>
      </c>
      <c r="O1168" t="str">
        <v>gastos_produccion</v>
      </c>
      <c r="P1168">
        <v>10</v>
      </c>
      <c r="Q1168" t="str">
        <v>BACHAS, CEREAL &amp; POLVILLO, COMPOST &amp; FERTILIZANTES, DISPOSICIÓN FINAL RESIDUOS LIQUIDOS, DISPOSICIÓN FINAL RESIDUOS SOLIDOS, EXPORTACION, NFU, PILETAS, REACTORES, TIERRAS FILTRANTES</v>
      </c>
      <c r="R1168">
        <v>1</v>
      </c>
      <c r="S1168">
        <v>-154000</v>
      </c>
      <c r="T1168">
        <v>1</v>
      </c>
      <c r="U1168" t="str">
        <v>APERTURADO POR EMPRESA</v>
      </c>
      <c r="V1168" t="str">
        <v>EXPORTACION</v>
      </c>
    </row>
    <row r="1169" spans="1:22" x14ac:dyDescent="0.3">
      <c r="A1169" vm="24">
        <v>46078</v>
      </c>
      <c r="B1169" t="str">
        <v>Bollini, Tomas Maria</v>
      </c>
      <c r="C1169" t="str">
        <v>OCOM/2026/0166</v>
      </c>
      <c r="D1169">
        <v>-154000</v>
      </c>
      <c r="E1169" t="str">
        <v>SERVICIOS
pago de cartas</v>
      </c>
      <c r="F1169">
        <v>1</v>
      </c>
      <c r="G1169">
        <v>154000</v>
      </c>
      <c r="H1169" t="str">
        <v xml:space="preserve">UN </v>
      </c>
      <c r="I1169" t="str">
        <v>SERVICIOS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CC1</v>
      </c>
      <c r="O1169" t="str">
        <v>gastos_produccion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-154000</v>
      </c>
      <c r="T1169">
        <v>1</v>
      </c>
      <c r="U1169" t="str">
        <v>APERTURADO POR EMPRESA</v>
      </c>
      <c r="V1169" t="str">
        <v>NFU</v>
      </c>
    </row>
    <row r="1170" spans="1:22" x14ac:dyDescent="0.3">
      <c r="A1170" vm="24">
        <v>46078</v>
      </c>
      <c r="B1170" t="str">
        <v>Bollini, Tomas Maria</v>
      </c>
      <c r="C1170" t="str">
        <v>OCOM/2026/0166</v>
      </c>
      <c r="D1170">
        <v>-154000</v>
      </c>
      <c r="E1170" t="str">
        <v>SERVICIOS
pago de cartas</v>
      </c>
      <c r="F1170">
        <v>1</v>
      </c>
      <c r="G1170">
        <v>154000</v>
      </c>
      <c r="H1170" t="str">
        <v xml:space="preserve">UN </v>
      </c>
      <c r="I1170" t="str">
        <v>SERVICIOS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CC1</v>
      </c>
      <c r="O1170" t="str">
        <v>gastos_produccion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-154000</v>
      </c>
      <c r="T1170">
        <v>1</v>
      </c>
      <c r="U1170" t="str">
        <v>APERTURADO POR EMPRESA</v>
      </c>
      <c r="V1170" t="str">
        <v>PILETAS</v>
      </c>
    </row>
    <row r="1171" spans="1:22" x14ac:dyDescent="0.3">
      <c r="A1171" vm="24">
        <v>46078</v>
      </c>
      <c r="B1171" t="str">
        <v>Bollini, Tomas Maria</v>
      </c>
      <c r="C1171" t="str">
        <v>OCOM/2026/0166</v>
      </c>
      <c r="D1171">
        <v>-154000</v>
      </c>
      <c r="E1171" t="str">
        <v>SERVICIOS
pago de cartas</v>
      </c>
      <c r="F1171">
        <v>1</v>
      </c>
      <c r="G1171">
        <v>154000</v>
      </c>
      <c r="H1171" t="str">
        <v xml:space="preserve">UN </v>
      </c>
      <c r="I1171" t="str">
        <v>SERVICIOS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</v>
      </c>
      <c r="O1171" t="str">
        <v>gastos_produccion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-154000</v>
      </c>
      <c r="T1171">
        <v>1</v>
      </c>
      <c r="U1171" t="str">
        <v>APERTURADO POR EMPRESA</v>
      </c>
      <c r="V1171" t="str">
        <v>REACTORES</v>
      </c>
    </row>
    <row r="1172" spans="1:22" x14ac:dyDescent="0.3">
      <c r="A1172" vm="24">
        <v>46078</v>
      </c>
      <c r="B1172" t="str">
        <v>Bollini, Tomas Maria</v>
      </c>
      <c r="C1172" t="str">
        <v>OCOM/2026/0166</v>
      </c>
      <c r="D1172">
        <v>-154000</v>
      </c>
      <c r="E1172" t="str">
        <v>SERVICIOS
pago de cartas</v>
      </c>
      <c r="F1172">
        <v>1</v>
      </c>
      <c r="G1172">
        <v>154000</v>
      </c>
      <c r="H1172" t="str">
        <v xml:space="preserve">UN </v>
      </c>
      <c r="I1172" t="str">
        <v>SERVICIOS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str">
        <v>gastos_produccion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-154000</v>
      </c>
      <c r="T1172">
        <v>1</v>
      </c>
      <c r="U1172" t="str">
        <v>APERTURADO POR EMPRESA</v>
      </c>
      <c r="V1172" t="str">
        <v>TIERRAS FILTRANTES</v>
      </c>
    </row>
    <row r="1173" spans="1:22" x14ac:dyDescent="0.3">
      <c r="A1173" vm="24">
        <v>46078</v>
      </c>
      <c r="B1173" t="str">
        <v>Richetti, Adrian Leonardo</v>
      </c>
      <c r="C1173" t="str">
        <v>FA-A 00005-00003670</v>
      </c>
      <c r="D1173">
        <v>-152017.32999999999</v>
      </c>
      <c r="E1173" t="str">
        <v xml:space="preserve">INVERSION
Alambrado para el fondo de la pileta </v>
      </c>
      <c r="F1173">
        <v>1</v>
      </c>
      <c r="G1173">
        <v>125634.16</v>
      </c>
      <c r="H1173" t="str">
        <v xml:space="preserve">UN </v>
      </c>
      <c r="I1173" t="str">
        <v>INVERSION</v>
      </c>
      <c r="J1173" t="str">
        <v>CAPEX</v>
      </c>
      <c r="K1173" t="str">
        <v>VARIABLE</v>
      </c>
      <c r="L1173" t="str">
        <v>INDIRECTO</v>
      </c>
      <c r="M1173">
        <v>0</v>
      </c>
      <c r="N1173" t="str">
        <v>CC4</v>
      </c>
      <c r="O1173" t="str">
        <v>gastos_produccion</v>
      </c>
      <c r="P1173">
        <v>1</v>
      </c>
      <c r="Q1173" t="str">
        <v>PILETAS</v>
      </c>
      <c r="R1173">
        <v>1</v>
      </c>
      <c r="S1173">
        <v>-152017.32999999999</v>
      </c>
      <c r="T1173">
        <v>1</v>
      </c>
      <c r="U1173" t="str">
        <v>APERTURADO POR EMPRESA</v>
      </c>
      <c r="V1173" t="str">
        <v>PILETAS</v>
      </c>
    </row>
    <row r="1174" spans="1:22" x14ac:dyDescent="0.3">
      <c r="A1174" vm="4">
        <v>46056</v>
      </c>
      <c r="B1174" t="str">
        <v>Antonini, Nicolas Ezequiel</v>
      </c>
      <c r="C1174" t="str">
        <v>FA-C 00001-00000025</v>
      </c>
      <c r="D1174">
        <v>-150000</v>
      </c>
      <c r="E1174" t="str">
        <v xml:space="preserve">OC 0001-00004475: MANTENIMIENTO PREVENTIVO
Servicio de refrigeración . limpieza de 2 unidades interiores de aire acondicionado split y control de funcionamiento .   </v>
      </c>
      <c r="F1174">
        <v>1</v>
      </c>
      <c r="G1174">
        <v>150000</v>
      </c>
      <c r="H1174" t="str">
        <v xml:space="preserve">UN </v>
      </c>
      <c r="I1174" t="str">
        <v>MANTENIMIENTO PREVENTIVO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str">
        <v>gastos_impuestos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-150000</v>
      </c>
      <c r="T1174">
        <v>1</v>
      </c>
      <c r="U1174" t="str">
        <v>APERTURADO POR EMPRESA</v>
      </c>
      <c r="V1174" t="str">
        <v>BACHAS</v>
      </c>
    </row>
    <row r="1175" spans="1:22" x14ac:dyDescent="0.3">
      <c r="A1175" vm="4">
        <v>46056</v>
      </c>
      <c r="B1175" t="str">
        <v>Antonini, Nicolas Ezequiel</v>
      </c>
      <c r="C1175" t="str">
        <v>FA-C 00001-00000025</v>
      </c>
      <c r="D1175">
        <v>-150000</v>
      </c>
      <c r="E1175" t="str">
        <v xml:space="preserve">OC 0001-00004475: MANTENIMIENTO PREVENTIVO
Servicio de refrigeración . limpieza de 2 unidades interiores de aire acondicionado split y control de funcionamiento .   </v>
      </c>
      <c r="F1175">
        <v>1</v>
      </c>
      <c r="G1175">
        <v>150000</v>
      </c>
      <c r="H1175" t="str">
        <v xml:space="preserve">UN </v>
      </c>
      <c r="I1175" t="str">
        <v>MANTENIMIENTO PREVENTIVO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str">
        <v>gastos_impuestos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-150000</v>
      </c>
      <c r="T1175">
        <v>1</v>
      </c>
      <c r="U1175" t="str">
        <v>APERTURADO POR EMPRESA</v>
      </c>
      <c r="V1175" t="str">
        <v>CEREAL &amp; POLVILLO</v>
      </c>
    </row>
    <row r="1176" spans="1:22" x14ac:dyDescent="0.3">
      <c r="A1176" vm="4">
        <v>46056</v>
      </c>
      <c r="B1176" t="str">
        <v>Antonini, Nicolas Ezequiel</v>
      </c>
      <c r="C1176" t="str">
        <v>FA-C 00001-00000025</v>
      </c>
      <c r="D1176">
        <v>-150000</v>
      </c>
      <c r="E1176" t="str">
        <v xml:space="preserve">OC 0001-00004475: MANTENIMIENTO PREVENTIVO
Servicio de refrigeración . limpieza de 2 unidades interiores de aire acondicionado split y control de funcionamiento .   </v>
      </c>
      <c r="F1176">
        <v>1</v>
      </c>
      <c r="G1176">
        <v>150000</v>
      </c>
      <c r="H1176" t="str">
        <v xml:space="preserve">UN </v>
      </c>
      <c r="I1176" t="str">
        <v>MANTENIMIENTO PREVENTIVO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str">
        <v>gastos_impuestos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-150000</v>
      </c>
      <c r="T1176">
        <v>1</v>
      </c>
      <c r="U1176" t="str">
        <v>APERTURADO POR EMPRESA</v>
      </c>
      <c r="V1176" t="str">
        <v>COMPOST &amp; FERTILIZANTES</v>
      </c>
    </row>
    <row r="1177" spans="1:22" x14ac:dyDescent="0.3">
      <c r="A1177" vm="4">
        <v>46056</v>
      </c>
      <c r="B1177" t="str">
        <v>Antonini, Nicolas Ezequiel</v>
      </c>
      <c r="C1177" t="str">
        <v>FA-C 00001-00000025</v>
      </c>
      <c r="D1177">
        <v>-150000</v>
      </c>
      <c r="E1177" t="str">
        <v xml:space="preserve">OC 0001-00004475: MANTENIMIENTO PREVENTIVO
Servicio de refrigeración . limpieza de 2 unidades interiores de aire acondicionado split y control de funcionamiento .   </v>
      </c>
      <c r="F1177">
        <v>1</v>
      </c>
      <c r="G1177">
        <v>150000</v>
      </c>
      <c r="H1177" t="str">
        <v xml:space="preserve">UN </v>
      </c>
      <c r="I1177" t="str">
        <v>MANTENIMIENTO PREVENTIVO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str">
        <v>gastos_impuestos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-150000</v>
      </c>
      <c r="T1177">
        <v>1</v>
      </c>
      <c r="U1177" t="str">
        <v>APERTURADO POR EMPRESA</v>
      </c>
      <c r="V1177" t="str">
        <v>DISPOSICIÓN FINAL RESIDUOS LIQUIDOS</v>
      </c>
    </row>
    <row r="1178" spans="1:22" x14ac:dyDescent="0.3">
      <c r="A1178" vm="4">
        <v>46056</v>
      </c>
      <c r="B1178" t="str">
        <v>Antonini, Nicolas Ezequiel</v>
      </c>
      <c r="C1178" t="str">
        <v>FA-C 00001-00000025</v>
      </c>
      <c r="D1178">
        <v>-150000</v>
      </c>
      <c r="E1178" t="str">
        <v xml:space="preserve">OC 0001-00004475: MANTENIMIENTO PREVENTIVO
Servicio de refrigeración . limpieza de 2 unidades interiores de aire acondicionado split y control de funcionamiento .   </v>
      </c>
      <c r="F1178">
        <v>1</v>
      </c>
      <c r="G1178">
        <v>150000</v>
      </c>
      <c r="H1178" t="str">
        <v xml:space="preserve">UN </v>
      </c>
      <c r="I1178" t="str">
        <v>MANTENIMIENTO PREVENTIVO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str">
        <v>gastos_impuestos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-150000</v>
      </c>
      <c r="T1178">
        <v>1</v>
      </c>
      <c r="U1178" t="str">
        <v>APERTURADO POR EMPRESA</v>
      </c>
      <c r="V1178" t="str">
        <v>DISPOSICIÓN FINAL RESIDUOS SOLIDOS</v>
      </c>
    </row>
    <row r="1179" spans="1:22" x14ac:dyDescent="0.3">
      <c r="A1179" vm="4">
        <v>46056</v>
      </c>
      <c r="B1179" t="str">
        <v>Antonini, Nicolas Ezequiel</v>
      </c>
      <c r="C1179" t="str">
        <v>FA-C 00001-00000025</v>
      </c>
      <c r="D1179">
        <v>-150000</v>
      </c>
      <c r="E1179" t="str">
        <v xml:space="preserve">OC 0001-00004475: MANTENIMIENTO PREVENTIVO
Servicio de refrigeración . limpieza de 2 unidades interiores de aire acondicionado split y control de funcionamiento .   </v>
      </c>
      <c r="F1179">
        <v>1</v>
      </c>
      <c r="G1179">
        <v>150000</v>
      </c>
      <c r="H1179" t="str">
        <v xml:space="preserve">UN </v>
      </c>
      <c r="I1179" t="str">
        <v>MANTENIMIENTO PREVENTIVO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str">
        <v>gastos_impuestos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-150000</v>
      </c>
      <c r="T1179">
        <v>1</v>
      </c>
      <c r="U1179" t="str">
        <v>APERTURADO POR EMPRESA</v>
      </c>
      <c r="V1179" t="str">
        <v>EXPORTACION</v>
      </c>
    </row>
    <row r="1180" spans="1:22" x14ac:dyDescent="0.3">
      <c r="A1180" vm="4">
        <v>46056</v>
      </c>
      <c r="B1180" t="str">
        <v>Antonini, Nicolas Ezequiel</v>
      </c>
      <c r="C1180" t="str">
        <v>FA-C 00001-00000025</v>
      </c>
      <c r="D1180">
        <v>-150000</v>
      </c>
      <c r="E1180" t="str">
        <v xml:space="preserve">OC 0001-00004475: MANTENIMIENTO PREVENTIVO
Servicio de refrigeración . limpieza de 2 unidades interiores de aire acondicionado split y control de funcionamiento .   </v>
      </c>
      <c r="F1180">
        <v>1</v>
      </c>
      <c r="G1180">
        <v>150000</v>
      </c>
      <c r="H1180" t="str">
        <v xml:space="preserve">UN </v>
      </c>
      <c r="I1180" t="str">
        <v>MANTENIMIENTO PREVENTIVO</v>
      </c>
      <c r="J1180" t="str">
        <v>OPEX</v>
      </c>
      <c r="K1180" t="str">
        <v>VARIABLE</v>
      </c>
      <c r="L1180" t="str">
        <v>INDIRECTO</v>
      </c>
      <c r="M1180">
        <v>0</v>
      </c>
      <c r="N1180" t="str">
        <v>CC1</v>
      </c>
      <c r="O1180" t="str">
        <v>gastos_impuestos</v>
      </c>
      <c r="P1180">
        <v>10</v>
      </c>
      <c r="Q1180" t="str">
        <v>BACHAS, CEREAL &amp; POLVILLO, COMPOST &amp; FERTILIZANTES, DISPOSICIÓN FINAL RESIDUOS LIQUIDOS, DISPOSICIÓN FINAL RESIDUOS SOLIDOS, EXPORTACION, NFU, PILETAS, REACTORES, TIERRAS FILTRANTES</v>
      </c>
      <c r="R1180">
        <v>1</v>
      </c>
      <c r="S1180">
        <v>-150000</v>
      </c>
      <c r="T1180">
        <v>1</v>
      </c>
      <c r="U1180" t="str">
        <v>APERTURADO POR EMPRESA</v>
      </c>
      <c r="V1180" t="str">
        <v>NFU</v>
      </c>
    </row>
    <row r="1181" spans="1:22" x14ac:dyDescent="0.3">
      <c r="A1181" vm="4">
        <v>46056</v>
      </c>
      <c r="B1181" t="str">
        <v>Antonini, Nicolas Ezequiel</v>
      </c>
      <c r="C1181" t="str">
        <v>FA-C 00001-00000025</v>
      </c>
      <c r="D1181">
        <v>-150000</v>
      </c>
      <c r="E1181" t="str">
        <v xml:space="preserve">OC 0001-00004475: MANTENIMIENTO PREVENTIVO
Servicio de refrigeración . limpieza de 2 unidades interiores de aire acondicionado split y control de funcionamiento .   </v>
      </c>
      <c r="F1181">
        <v>1</v>
      </c>
      <c r="G1181">
        <v>150000</v>
      </c>
      <c r="H1181" t="str">
        <v xml:space="preserve">UN </v>
      </c>
      <c r="I1181" t="str">
        <v>MANTENIMIENTO PREVENTIVO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str">
        <v>gastos_impuestos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-150000</v>
      </c>
      <c r="T1181">
        <v>1</v>
      </c>
      <c r="U1181" t="str">
        <v>APERTURADO POR EMPRESA</v>
      </c>
      <c r="V1181" t="str">
        <v>PILETAS</v>
      </c>
    </row>
    <row r="1182" spans="1:22" x14ac:dyDescent="0.3">
      <c r="A1182" vm="4">
        <v>46056</v>
      </c>
      <c r="B1182" t="str">
        <v>Antonini, Nicolas Ezequiel</v>
      </c>
      <c r="C1182" t="str">
        <v>FA-C 00001-00000025</v>
      </c>
      <c r="D1182">
        <v>-150000</v>
      </c>
      <c r="E1182" t="str">
        <v xml:space="preserve">OC 0001-00004475: MANTENIMIENTO PREVENTIVO
Servicio de refrigeración . limpieza de 2 unidades interiores de aire acondicionado split y control de funcionamiento .   </v>
      </c>
      <c r="F1182">
        <v>1</v>
      </c>
      <c r="G1182">
        <v>150000</v>
      </c>
      <c r="H1182" t="str">
        <v xml:space="preserve">UN </v>
      </c>
      <c r="I1182" t="str">
        <v>MANTENIMIENTO PREVENTIVO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str">
        <v>gastos_impuestos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-150000</v>
      </c>
      <c r="T1182">
        <v>1</v>
      </c>
      <c r="U1182" t="str">
        <v>APERTURADO POR EMPRESA</v>
      </c>
      <c r="V1182" t="str">
        <v>REACTORES</v>
      </c>
    </row>
    <row r="1183" spans="1:22" x14ac:dyDescent="0.3">
      <c r="A1183" vm="4">
        <v>46056</v>
      </c>
      <c r="B1183" t="str">
        <v>Antonini, Nicolas Ezequiel</v>
      </c>
      <c r="C1183" t="str">
        <v>FA-C 00001-00000025</v>
      </c>
      <c r="D1183">
        <v>-150000</v>
      </c>
      <c r="E1183" t="str">
        <v xml:space="preserve">OC 0001-00004475: MANTENIMIENTO PREVENTIVO
Servicio de refrigeración . limpieza de 2 unidades interiores de aire acondicionado split y control de funcionamiento .   </v>
      </c>
      <c r="F1183">
        <v>1</v>
      </c>
      <c r="G1183">
        <v>150000</v>
      </c>
      <c r="H1183" t="str">
        <v xml:space="preserve">UN </v>
      </c>
      <c r="I1183" t="str">
        <v>MANTENIMIENTO PREVENTIVO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str">
        <v>gastos_impuestos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-150000</v>
      </c>
      <c r="T1183">
        <v>1</v>
      </c>
      <c r="U1183" t="str">
        <v>APERTURADO POR EMPRESA</v>
      </c>
      <c r="V1183" t="str">
        <v>TIERRAS FILTRANTES</v>
      </c>
    </row>
    <row r="1184" spans="1:22" x14ac:dyDescent="0.3">
      <c r="A1184" vm="11">
        <v>46071</v>
      </c>
      <c r="B1184" t="str">
        <v>Trimerce Repuestos S. R. L.</v>
      </c>
      <c r="C1184" t="str">
        <v>FA-A 00001-00007529</v>
      </c>
      <c r="D1184">
        <v>-145200</v>
      </c>
      <c r="E1184" t="str">
        <v>REPARACIONES
Valvula</v>
      </c>
      <c r="F1184">
        <v>1</v>
      </c>
      <c r="G1184">
        <v>120000</v>
      </c>
      <c r="H1184" t="str">
        <v xml:space="preserve">UN </v>
      </c>
      <c r="I1184" t="str">
        <v>REPARACIONES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str">
        <v>gastos_produccion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-145200</v>
      </c>
      <c r="T1184">
        <v>1</v>
      </c>
      <c r="U1184" t="str">
        <v>APERTURADO POR EMPRESA</v>
      </c>
      <c r="V1184" t="str">
        <v>BACHAS</v>
      </c>
    </row>
    <row r="1185" spans="1:22" x14ac:dyDescent="0.3">
      <c r="A1185" vm="11">
        <v>46071</v>
      </c>
      <c r="B1185" t="str">
        <v>Trimerce Repuestos S. R. L.</v>
      </c>
      <c r="C1185" t="str">
        <v>FA-A 00001-00007529</v>
      </c>
      <c r="D1185">
        <v>-145200</v>
      </c>
      <c r="E1185" t="str">
        <v>REPARACIONES
Valvula</v>
      </c>
      <c r="F1185">
        <v>1</v>
      </c>
      <c r="G1185">
        <v>120000</v>
      </c>
      <c r="H1185" t="str">
        <v xml:space="preserve">UN </v>
      </c>
      <c r="I1185" t="str">
        <v>REPARACIONES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str">
        <v>gastos_produccion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-145200</v>
      </c>
      <c r="T1185">
        <v>1</v>
      </c>
      <c r="U1185" t="str">
        <v>APERTURADO POR EMPRESA</v>
      </c>
      <c r="V1185" t="str">
        <v>CEREAL &amp; POLVILLO</v>
      </c>
    </row>
    <row r="1186" spans="1:22" x14ac:dyDescent="0.3">
      <c r="A1186" vm="11">
        <v>46071</v>
      </c>
      <c r="B1186" t="str">
        <v>Trimerce Repuestos S. R. L.</v>
      </c>
      <c r="C1186" t="str">
        <v>FA-A 00001-00007529</v>
      </c>
      <c r="D1186">
        <v>-145200</v>
      </c>
      <c r="E1186" t="str">
        <v>REPARACIONES
Valvula</v>
      </c>
      <c r="F1186">
        <v>1</v>
      </c>
      <c r="G1186">
        <v>120000</v>
      </c>
      <c r="H1186" t="str">
        <v xml:space="preserve">UN </v>
      </c>
      <c r="I1186" t="str">
        <v>REPARACIONES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str">
        <v>gastos_produccion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-145200</v>
      </c>
      <c r="T1186">
        <v>1</v>
      </c>
      <c r="U1186" t="str">
        <v>APERTURADO POR EMPRESA</v>
      </c>
      <c r="V1186" t="str">
        <v>COMPOST &amp; FERTILIZANTES</v>
      </c>
    </row>
    <row r="1187" spans="1:22" x14ac:dyDescent="0.3">
      <c r="A1187" vm="11">
        <v>46071</v>
      </c>
      <c r="B1187" t="str">
        <v>Trimerce Repuestos S. R. L.</v>
      </c>
      <c r="C1187" t="str">
        <v>FA-A 00001-00007529</v>
      </c>
      <c r="D1187">
        <v>-145200</v>
      </c>
      <c r="E1187" t="str">
        <v>REPARACIONES
Valvula</v>
      </c>
      <c r="F1187">
        <v>1</v>
      </c>
      <c r="G1187">
        <v>120000</v>
      </c>
      <c r="H1187" t="str">
        <v xml:space="preserve">UN </v>
      </c>
      <c r="I1187" t="str">
        <v>REPARACIONES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str">
        <v>gastos_produccion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-145200</v>
      </c>
      <c r="T1187">
        <v>1</v>
      </c>
      <c r="U1187" t="str">
        <v>APERTURADO POR EMPRESA</v>
      </c>
      <c r="V1187" t="str">
        <v>DISPOSICIÓN FINAL RESIDUOS LIQUIDOS</v>
      </c>
    </row>
    <row r="1188" spans="1:22" x14ac:dyDescent="0.3">
      <c r="A1188" vm="11">
        <v>46071</v>
      </c>
      <c r="B1188" t="str">
        <v>Trimerce Repuestos S. R. L.</v>
      </c>
      <c r="C1188" t="str">
        <v>FA-A 00001-00007529</v>
      </c>
      <c r="D1188">
        <v>-145200</v>
      </c>
      <c r="E1188" t="str">
        <v>REPARACIONES
Valvula</v>
      </c>
      <c r="F1188">
        <v>1</v>
      </c>
      <c r="G1188">
        <v>120000</v>
      </c>
      <c r="H1188" t="str">
        <v xml:space="preserve">UN </v>
      </c>
      <c r="I1188" t="str">
        <v>REPARACIONES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str">
        <v>gastos_produccion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-145200</v>
      </c>
      <c r="T1188">
        <v>1</v>
      </c>
      <c r="U1188" t="str">
        <v>APERTURADO POR EMPRESA</v>
      </c>
      <c r="V1188" t="str">
        <v>DISPOSICIÓN FINAL RESIDUOS SOLIDOS</v>
      </c>
    </row>
    <row r="1189" spans="1:22" x14ac:dyDescent="0.3">
      <c r="A1189" vm="11">
        <v>46071</v>
      </c>
      <c r="B1189" t="str">
        <v>Trimerce Repuestos S. R. L.</v>
      </c>
      <c r="C1189" t="str">
        <v>FA-A 00001-00007529</v>
      </c>
      <c r="D1189">
        <v>-145200</v>
      </c>
      <c r="E1189" t="str">
        <v>REPARACIONES
Valvula</v>
      </c>
      <c r="F1189">
        <v>1</v>
      </c>
      <c r="G1189">
        <v>120000</v>
      </c>
      <c r="H1189" t="str">
        <v xml:space="preserve">UN </v>
      </c>
      <c r="I1189" t="str">
        <v>REPARACIONES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str">
        <v>gastos_produccion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-145200</v>
      </c>
      <c r="T1189">
        <v>1</v>
      </c>
      <c r="U1189" t="str">
        <v>APERTURADO POR EMPRESA</v>
      </c>
      <c r="V1189" t="str">
        <v>EXPORTACION</v>
      </c>
    </row>
    <row r="1190" spans="1:22" x14ac:dyDescent="0.3">
      <c r="A1190" vm="11">
        <v>46071</v>
      </c>
      <c r="B1190" t="str">
        <v>Trimerce Repuestos S. R. L.</v>
      </c>
      <c r="C1190" t="str">
        <v>FA-A 00001-00007529</v>
      </c>
      <c r="D1190">
        <v>-145200</v>
      </c>
      <c r="E1190" t="str">
        <v>REPARACIONES
Valvula</v>
      </c>
      <c r="F1190">
        <v>1</v>
      </c>
      <c r="G1190">
        <v>120000</v>
      </c>
      <c r="H1190" t="str">
        <v xml:space="preserve">UN </v>
      </c>
      <c r="I1190" t="str">
        <v>REPARACIONES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str">
        <v>gastos_produccion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-145200</v>
      </c>
      <c r="T1190">
        <v>1</v>
      </c>
      <c r="U1190" t="str">
        <v>APERTURADO POR EMPRESA</v>
      </c>
      <c r="V1190" t="str">
        <v>NFU</v>
      </c>
    </row>
    <row r="1191" spans="1:22" x14ac:dyDescent="0.3">
      <c r="A1191" vm="11">
        <v>46071</v>
      </c>
      <c r="B1191" t="str">
        <v>Trimerce Repuestos S. R. L.</v>
      </c>
      <c r="C1191" t="str">
        <v>FA-A 00001-00007529</v>
      </c>
      <c r="D1191">
        <v>-145200</v>
      </c>
      <c r="E1191" t="str">
        <v>REPARACIONES
Valvula</v>
      </c>
      <c r="F1191">
        <v>1</v>
      </c>
      <c r="G1191">
        <v>120000</v>
      </c>
      <c r="H1191" t="str">
        <v xml:space="preserve">UN </v>
      </c>
      <c r="I1191" t="str">
        <v>REPARACIONES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CC1</v>
      </c>
      <c r="O1191" t="str">
        <v>gastos_produccion</v>
      </c>
      <c r="P1191">
        <v>10</v>
      </c>
      <c r="Q1191" t="str">
        <v>BACHAS, CEREAL &amp; POLVILLO, COMPOST &amp; FERTILIZANTES, DISPOSICIÓN FINAL RESIDUOS LIQUIDOS, DISPOSICIÓN FINAL RESIDUOS SOLIDOS, EXPORTACION, NFU, PILETAS, REACTORES, TIERRAS FILTRANTES</v>
      </c>
      <c r="R1191">
        <v>1</v>
      </c>
      <c r="S1191">
        <v>-145200</v>
      </c>
      <c r="T1191">
        <v>1</v>
      </c>
      <c r="U1191" t="str">
        <v>APERTURADO POR EMPRESA</v>
      </c>
      <c r="V1191" t="str">
        <v>PILETAS</v>
      </c>
    </row>
    <row r="1192" spans="1:22" x14ac:dyDescent="0.3">
      <c r="A1192" vm="11">
        <v>46071</v>
      </c>
      <c r="B1192" t="str">
        <v>Trimerce Repuestos S. R. L.</v>
      </c>
      <c r="C1192" t="str">
        <v>FA-A 00001-00007529</v>
      </c>
      <c r="D1192">
        <v>-145200</v>
      </c>
      <c r="E1192" t="str">
        <v>REPARACIONES
Valvula</v>
      </c>
      <c r="F1192">
        <v>1</v>
      </c>
      <c r="G1192">
        <v>120000</v>
      </c>
      <c r="H1192" t="str">
        <v xml:space="preserve">UN </v>
      </c>
      <c r="I1192" t="str">
        <v>REPARACIONES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str">
        <v>gastos_produccion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-145200</v>
      </c>
      <c r="T1192">
        <v>1</v>
      </c>
      <c r="U1192" t="str">
        <v>APERTURADO POR EMPRESA</v>
      </c>
      <c r="V1192" t="str">
        <v>REACTORES</v>
      </c>
    </row>
    <row r="1193" spans="1:22" x14ac:dyDescent="0.3">
      <c r="A1193" vm="11">
        <v>46071</v>
      </c>
      <c r="B1193" t="str">
        <v>Trimerce Repuestos S. R. L.</v>
      </c>
      <c r="C1193" t="str">
        <v>FA-A 00001-00007529</v>
      </c>
      <c r="D1193">
        <v>-145200</v>
      </c>
      <c r="E1193" t="str">
        <v>REPARACIONES
Valvula</v>
      </c>
      <c r="F1193">
        <v>1</v>
      </c>
      <c r="G1193">
        <v>120000</v>
      </c>
      <c r="H1193" t="str">
        <v xml:space="preserve">UN </v>
      </c>
      <c r="I1193" t="str">
        <v>REPARACIONES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str">
        <v>gastos_produccion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-145200</v>
      </c>
      <c r="T1193">
        <v>1</v>
      </c>
      <c r="U1193" t="str">
        <v>APERTURADO POR EMPRESA</v>
      </c>
      <c r="V1193" t="str">
        <v>TIERRAS FILTRANTES</v>
      </c>
    </row>
    <row r="1194" spans="1:22" x14ac:dyDescent="0.3">
      <c r="A1194" vm="3">
        <v>46066</v>
      </c>
      <c r="B1194" t="str">
        <v>Pascual Materiales S. R. L.</v>
      </c>
      <c r="C1194" t="str">
        <v>FA-A 00001-00000466</v>
      </c>
      <c r="D1194">
        <v>-137600</v>
      </c>
      <c r="E1194" t="str">
        <v xml:space="preserve">INVERSION
Materiales solicitados por Marcelo Martínez </v>
      </c>
      <c r="F1194">
        <v>1</v>
      </c>
      <c r="G1194">
        <v>113719.01</v>
      </c>
      <c r="H1194" t="str">
        <v xml:space="preserve">UN </v>
      </c>
      <c r="I1194" t="str">
        <v>INVERSION</v>
      </c>
      <c r="J1194" t="str">
        <v>CAPEX</v>
      </c>
      <c r="K1194" t="str">
        <v>VARIABLE</v>
      </c>
      <c r="L1194" t="str">
        <v>INDIRECTO</v>
      </c>
      <c r="M1194">
        <v>0</v>
      </c>
      <c r="N1194" t="str">
        <v>CC1</v>
      </c>
      <c r="O1194" t="str">
        <v>gastos_produccion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-137600</v>
      </c>
      <c r="T1194">
        <v>1</v>
      </c>
      <c r="U1194" t="str">
        <v>APERTURADO POR EMPRESA</v>
      </c>
      <c r="V1194" t="str">
        <v>BACHAS</v>
      </c>
    </row>
    <row r="1195" spans="1:22" x14ac:dyDescent="0.3">
      <c r="A1195" vm="3">
        <v>46066</v>
      </c>
      <c r="B1195" t="str">
        <v>Pascual Materiales S. R. L.</v>
      </c>
      <c r="C1195" t="str">
        <v>FA-A 00001-00000466</v>
      </c>
      <c r="D1195">
        <v>-137600</v>
      </c>
      <c r="E1195" t="str">
        <v xml:space="preserve">INVERSION
Materiales solicitados por Marcelo Martínez </v>
      </c>
      <c r="F1195">
        <v>1</v>
      </c>
      <c r="G1195">
        <v>113719.01</v>
      </c>
      <c r="H1195" t="str">
        <v xml:space="preserve">UN </v>
      </c>
      <c r="I1195" t="str">
        <v>INVERSION</v>
      </c>
      <c r="J1195" t="str">
        <v>CAPEX</v>
      </c>
      <c r="K1195" t="str">
        <v>VARIABLE</v>
      </c>
      <c r="L1195" t="str">
        <v>INDIRECTO</v>
      </c>
      <c r="M1195">
        <v>0</v>
      </c>
      <c r="N1195" t="str">
        <v>CC1</v>
      </c>
      <c r="O1195" t="str">
        <v>gastos_produccion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-137600</v>
      </c>
      <c r="T1195">
        <v>1</v>
      </c>
      <c r="U1195" t="str">
        <v>APERTURADO POR EMPRESA</v>
      </c>
      <c r="V1195" t="str">
        <v>CEREAL &amp; POLVILLO</v>
      </c>
    </row>
    <row r="1196" spans="1:22" x14ac:dyDescent="0.3">
      <c r="A1196" vm="3">
        <v>46066</v>
      </c>
      <c r="B1196" t="str">
        <v>Pascual Materiales S. R. L.</v>
      </c>
      <c r="C1196" t="str">
        <v>FA-A 00001-00000466</v>
      </c>
      <c r="D1196">
        <v>-137600</v>
      </c>
      <c r="E1196" t="str">
        <v xml:space="preserve">INVERSION
Materiales solicitados por Marcelo Martínez </v>
      </c>
      <c r="F1196">
        <v>1</v>
      </c>
      <c r="G1196">
        <v>113719.01</v>
      </c>
      <c r="H1196" t="str">
        <v xml:space="preserve">UN </v>
      </c>
      <c r="I1196" t="str">
        <v>INVERSION</v>
      </c>
      <c r="J1196" t="str">
        <v>CAPEX</v>
      </c>
      <c r="K1196" t="str">
        <v>VARIABLE</v>
      </c>
      <c r="L1196" t="str">
        <v>INDIRECTO</v>
      </c>
      <c r="M1196">
        <v>0</v>
      </c>
      <c r="N1196" t="str">
        <v>CC1</v>
      </c>
      <c r="O1196" t="str">
        <v>gastos_produccion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-137600</v>
      </c>
      <c r="T1196">
        <v>1</v>
      </c>
      <c r="U1196" t="str">
        <v>APERTURADO POR EMPRESA</v>
      </c>
      <c r="V1196" t="str">
        <v>COMPOST &amp; FERTILIZANTES</v>
      </c>
    </row>
    <row r="1197" spans="1:22" x14ac:dyDescent="0.3">
      <c r="A1197" vm="3">
        <v>46066</v>
      </c>
      <c r="B1197" t="str">
        <v>Pascual Materiales S. R. L.</v>
      </c>
      <c r="C1197" t="str">
        <v>FA-A 00001-00000466</v>
      </c>
      <c r="D1197">
        <v>-137600</v>
      </c>
      <c r="E1197" t="str">
        <v xml:space="preserve">INVERSION
Materiales solicitados por Marcelo Martínez </v>
      </c>
      <c r="F1197">
        <v>1</v>
      </c>
      <c r="G1197">
        <v>113719.01</v>
      </c>
      <c r="H1197" t="str">
        <v xml:space="preserve">UN </v>
      </c>
      <c r="I1197" t="str">
        <v>INVERSION</v>
      </c>
      <c r="J1197" t="str">
        <v>CAPEX</v>
      </c>
      <c r="K1197" t="str">
        <v>VARIABLE</v>
      </c>
      <c r="L1197" t="str">
        <v>INDIRECTO</v>
      </c>
      <c r="M1197">
        <v>0</v>
      </c>
      <c r="N1197" t="str">
        <v>CC1</v>
      </c>
      <c r="O1197" t="str">
        <v>gastos_produccion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-137600</v>
      </c>
      <c r="T1197">
        <v>1</v>
      </c>
      <c r="U1197" t="str">
        <v>APERTURADO POR EMPRESA</v>
      </c>
      <c r="V1197" t="str">
        <v>DISPOSICIÓN FINAL RESIDUOS LIQUIDOS</v>
      </c>
    </row>
    <row r="1198" spans="1:22" x14ac:dyDescent="0.3">
      <c r="A1198" vm="3">
        <v>46066</v>
      </c>
      <c r="B1198" t="str">
        <v>Pascual Materiales S. R. L.</v>
      </c>
      <c r="C1198" t="str">
        <v>FA-A 00001-00000466</v>
      </c>
      <c r="D1198">
        <v>-137600</v>
      </c>
      <c r="E1198" t="str">
        <v xml:space="preserve">INVERSION
Materiales solicitados por Marcelo Martínez </v>
      </c>
      <c r="F1198">
        <v>1</v>
      </c>
      <c r="G1198">
        <v>113719.01</v>
      </c>
      <c r="H1198" t="str">
        <v xml:space="preserve">UN </v>
      </c>
      <c r="I1198" t="str">
        <v>INVERSION</v>
      </c>
      <c r="J1198" t="str">
        <v>CAPEX</v>
      </c>
      <c r="K1198" t="str">
        <v>VARIABLE</v>
      </c>
      <c r="L1198" t="str">
        <v>INDIRECTO</v>
      </c>
      <c r="M1198">
        <v>0</v>
      </c>
      <c r="N1198" t="str">
        <v>CC1</v>
      </c>
      <c r="O1198" t="str">
        <v>gastos_produccion</v>
      </c>
      <c r="P1198">
        <v>10</v>
      </c>
      <c r="Q1198" t="str">
        <v>BACHAS, CEREAL &amp; POLVILLO, COMPOST &amp; FERTILIZANTES, DISPOSICIÓN FINAL RESIDUOS LIQUIDOS, DISPOSICIÓN FINAL RESIDUOS SOLIDOS, EXPORTACION, NFU, PILETAS, REACTORES, TIERRAS FILTRANTES</v>
      </c>
      <c r="R1198">
        <v>1</v>
      </c>
      <c r="S1198">
        <v>-137600</v>
      </c>
      <c r="T1198">
        <v>1</v>
      </c>
      <c r="U1198" t="str">
        <v>APERTURADO POR EMPRESA</v>
      </c>
      <c r="V1198" t="str">
        <v>DISPOSICIÓN FINAL RESIDUOS SOLIDOS</v>
      </c>
    </row>
    <row r="1199" spans="1:22" x14ac:dyDescent="0.3">
      <c r="A1199" vm="3">
        <v>46066</v>
      </c>
      <c r="B1199" t="str">
        <v>Pascual Materiales S. R. L.</v>
      </c>
      <c r="C1199" t="str">
        <v>FA-A 00001-00000466</v>
      </c>
      <c r="D1199">
        <v>-137600</v>
      </c>
      <c r="E1199" t="str">
        <v xml:space="preserve">INVERSION
Materiales solicitados por Marcelo Martínez </v>
      </c>
      <c r="F1199">
        <v>1</v>
      </c>
      <c r="G1199">
        <v>113719.01</v>
      </c>
      <c r="H1199" t="str">
        <v xml:space="preserve">UN </v>
      </c>
      <c r="I1199" t="str">
        <v>INVERSION</v>
      </c>
      <c r="J1199" t="str">
        <v>CAPEX</v>
      </c>
      <c r="K1199" t="str">
        <v>VARIABLE</v>
      </c>
      <c r="L1199" t="str">
        <v>INDIRECTO</v>
      </c>
      <c r="M1199">
        <v>0</v>
      </c>
      <c r="N1199" t="str">
        <v>CC1</v>
      </c>
      <c r="O1199" t="str">
        <v>gastos_produccion</v>
      </c>
      <c r="P1199">
        <v>10</v>
      </c>
      <c r="Q1199" t="str">
        <v>BACHAS, CEREAL &amp; POLVILLO, COMPOST &amp; FERTILIZANTES, DISPOSICIÓN FINAL RESIDUOS LIQUIDOS, DISPOSICIÓN FINAL RESIDUOS SOLIDOS, EXPORTACION, NFU, PILETAS, REACTORES, TIERRAS FILTRANTES</v>
      </c>
      <c r="R1199">
        <v>1</v>
      </c>
      <c r="S1199">
        <v>-137600</v>
      </c>
      <c r="T1199">
        <v>1</v>
      </c>
      <c r="U1199" t="str">
        <v>APERTURADO POR EMPRESA</v>
      </c>
      <c r="V1199" t="str">
        <v>EXPORTACION</v>
      </c>
    </row>
    <row r="1200" spans="1:22" x14ac:dyDescent="0.3">
      <c r="A1200" vm="3">
        <v>46066</v>
      </c>
      <c r="B1200" t="str">
        <v>Pascual Materiales S. R. L.</v>
      </c>
      <c r="C1200" t="str">
        <v>FA-A 00001-00000466</v>
      </c>
      <c r="D1200">
        <v>-137600</v>
      </c>
      <c r="E1200" t="str">
        <v xml:space="preserve">INVERSION
Materiales solicitados por Marcelo Martínez </v>
      </c>
      <c r="F1200">
        <v>1</v>
      </c>
      <c r="G1200">
        <v>113719.01</v>
      </c>
      <c r="H1200" t="str">
        <v xml:space="preserve">UN </v>
      </c>
      <c r="I1200" t="str">
        <v>INVERSION</v>
      </c>
      <c r="J1200" t="str">
        <v>CAPEX</v>
      </c>
      <c r="K1200" t="str">
        <v>VARIABLE</v>
      </c>
      <c r="L1200" t="str">
        <v>INDIRECTO</v>
      </c>
      <c r="M1200">
        <v>0</v>
      </c>
      <c r="N1200" t="str">
        <v>CC1</v>
      </c>
      <c r="O1200" t="str">
        <v>gastos_produccion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-137600</v>
      </c>
      <c r="T1200">
        <v>1</v>
      </c>
      <c r="U1200" t="str">
        <v>APERTURADO POR EMPRESA</v>
      </c>
      <c r="V1200" t="str">
        <v>NFU</v>
      </c>
    </row>
    <row r="1201" spans="1:22" x14ac:dyDescent="0.3">
      <c r="A1201" vm="3">
        <v>46066</v>
      </c>
      <c r="B1201" t="str">
        <v>Pascual Materiales S. R. L.</v>
      </c>
      <c r="C1201" t="str">
        <v>FA-A 00001-00000466</v>
      </c>
      <c r="D1201">
        <v>-137600</v>
      </c>
      <c r="E1201" t="str">
        <v xml:space="preserve">INVERSION
Materiales solicitados por Marcelo Martínez </v>
      </c>
      <c r="F1201">
        <v>1</v>
      </c>
      <c r="G1201">
        <v>113719.01</v>
      </c>
      <c r="H1201" t="str">
        <v xml:space="preserve">UN </v>
      </c>
      <c r="I1201" t="str">
        <v>INVERSION</v>
      </c>
      <c r="J1201" t="str">
        <v>CAPEX</v>
      </c>
      <c r="K1201" t="str">
        <v>VARIABLE</v>
      </c>
      <c r="L1201" t="str">
        <v>INDIRECTO</v>
      </c>
      <c r="M1201">
        <v>0</v>
      </c>
      <c r="N1201" t="str">
        <v>CC1</v>
      </c>
      <c r="O1201" t="str">
        <v>gastos_produccion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-137600</v>
      </c>
      <c r="T1201">
        <v>1</v>
      </c>
      <c r="U1201" t="str">
        <v>APERTURADO POR EMPRESA</v>
      </c>
      <c r="V1201" t="str">
        <v>PILETAS</v>
      </c>
    </row>
    <row r="1202" spans="1:22" x14ac:dyDescent="0.3">
      <c r="A1202" vm="3">
        <v>46066</v>
      </c>
      <c r="B1202" t="str">
        <v>Pascual Materiales S. R. L.</v>
      </c>
      <c r="C1202" t="str">
        <v>FA-A 00001-00000466</v>
      </c>
      <c r="D1202">
        <v>-137600</v>
      </c>
      <c r="E1202" t="str">
        <v xml:space="preserve">INVERSION
Materiales solicitados por Marcelo Martínez </v>
      </c>
      <c r="F1202">
        <v>1</v>
      </c>
      <c r="G1202">
        <v>113719.01</v>
      </c>
      <c r="H1202" t="str">
        <v xml:space="preserve">UN </v>
      </c>
      <c r="I1202" t="str">
        <v>INVERSION</v>
      </c>
      <c r="J1202" t="str">
        <v>CAPEX</v>
      </c>
      <c r="K1202" t="str">
        <v>VARIABLE</v>
      </c>
      <c r="L1202" t="str">
        <v>INDIRECTO</v>
      </c>
      <c r="M1202">
        <v>0</v>
      </c>
      <c r="N1202" t="str">
        <v>CC1</v>
      </c>
      <c r="O1202" t="str">
        <v>gastos_produccion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-137600</v>
      </c>
      <c r="T1202">
        <v>1</v>
      </c>
      <c r="U1202" t="str">
        <v>APERTURADO POR EMPRESA</v>
      </c>
      <c r="V1202" t="str">
        <v>REACTORES</v>
      </c>
    </row>
    <row r="1203" spans="1:22" x14ac:dyDescent="0.3">
      <c r="A1203" vm="3">
        <v>46066</v>
      </c>
      <c r="B1203" t="str">
        <v>Pascual Materiales S. R. L.</v>
      </c>
      <c r="C1203" t="str">
        <v>FA-A 00001-00000466</v>
      </c>
      <c r="D1203">
        <v>-137600</v>
      </c>
      <c r="E1203" t="str">
        <v xml:space="preserve">INVERSION
Materiales solicitados por Marcelo Martínez </v>
      </c>
      <c r="F1203">
        <v>1</v>
      </c>
      <c r="G1203">
        <v>113719.01</v>
      </c>
      <c r="H1203" t="str">
        <v xml:space="preserve">UN </v>
      </c>
      <c r="I1203" t="str">
        <v>INVERSION</v>
      </c>
      <c r="J1203" t="str">
        <v>CAPEX</v>
      </c>
      <c r="K1203" t="str">
        <v>VARIABLE</v>
      </c>
      <c r="L1203" t="str">
        <v>INDIRECTO</v>
      </c>
      <c r="M1203">
        <v>0</v>
      </c>
      <c r="N1203" t="str">
        <v>CC1</v>
      </c>
      <c r="O1203" t="str">
        <v>gastos_produccion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-137600</v>
      </c>
      <c r="T1203">
        <v>1</v>
      </c>
      <c r="U1203" t="str">
        <v>APERTURADO POR EMPRESA</v>
      </c>
      <c r="V1203" t="str">
        <v>TIERRAS FILTRANTES</v>
      </c>
    </row>
    <row r="1204" spans="1:22" x14ac:dyDescent="0.3">
      <c r="A1204" vm="5">
        <v>46055</v>
      </c>
      <c r="B1204" t="str">
        <v>Acosta, Roberto Maximiliano</v>
      </c>
      <c r="C1204" t="str">
        <v>FA-C 00001-00000675</v>
      </c>
      <c r="D1204">
        <v>-132330</v>
      </c>
      <c r="E1204" t="str">
        <v xml:space="preserve">OC 0001-00004469: SERVICIOS
Ajuste ipc diciembre 2025 del 2,8%
</v>
      </c>
      <c r="F1204">
        <v>1</v>
      </c>
      <c r="G1204">
        <v>132330</v>
      </c>
      <c r="H1204" t="str">
        <v xml:space="preserve">UN </v>
      </c>
      <c r="I1204" t="str">
        <v>SERVICIOS</v>
      </c>
      <c r="J1204" t="str">
        <v>OPEX</v>
      </c>
      <c r="K1204" t="str">
        <v>VARIABLE</v>
      </c>
      <c r="L1204" t="str">
        <v>INDIRECTO</v>
      </c>
      <c r="M1204">
        <v>0</v>
      </c>
      <c r="N1204" t="str">
        <v>CC1</v>
      </c>
      <c r="O1204" t="str">
        <v>gastos_produccion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-132330</v>
      </c>
      <c r="T1204">
        <v>1</v>
      </c>
      <c r="U1204" t="str">
        <v>APERTURADO POR EMPRESA</v>
      </c>
      <c r="V1204" t="str">
        <v>BACHAS</v>
      </c>
    </row>
    <row r="1205" spans="1:22" x14ac:dyDescent="0.3">
      <c r="A1205" vm="5">
        <v>46055</v>
      </c>
      <c r="B1205" t="str">
        <v>Acosta, Roberto Maximiliano</v>
      </c>
      <c r="C1205" t="str">
        <v>FA-C 00001-00000675</v>
      </c>
      <c r="D1205">
        <v>-132330</v>
      </c>
      <c r="E1205" t="str">
        <v xml:space="preserve">OC 0001-00004469: SERVICIOS
Ajuste ipc diciembre 2025 del 2,8%
</v>
      </c>
      <c r="F1205">
        <v>1</v>
      </c>
      <c r="G1205">
        <v>132330</v>
      </c>
      <c r="H1205" t="str">
        <v xml:space="preserve">UN </v>
      </c>
      <c r="I1205" t="str">
        <v>SERVICIOS</v>
      </c>
      <c r="J1205" t="str">
        <v>OPEX</v>
      </c>
      <c r="K1205" t="str">
        <v>VARIABLE</v>
      </c>
      <c r="L1205" t="str">
        <v>INDIRECTO</v>
      </c>
      <c r="M1205">
        <v>0</v>
      </c>
      <c r="N1205" t="str">
        <v>CC1</v>
      </c>
      <c r="O1205" t="str">
        <v>gastos_produccion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-132330</v>
      </c>
      <c r="T1205">
        <v>1</v>
      </c>
      <c r="U1205" t="str">
        <v>APERTURADO POR EMPRESA</v>
      </c>
      <c r="V1205" t="str">
        <v>CEREAL &amp; POLVILLO</v>
      </c>
    </row>
    <row r="1206" spans="1:22" x14ac:dyDescent="0.3">
      <c r="A1206" vm="5">
        <v>46055</v>
      </c>
      <c r="B1206" t="str">
        <v>Acosta, Roberto Maximiliano</v>
      </c>
      <c r="C1206" t="str">
        <v>FA-C 00001-00000675</v>
      </c>
      <c r="D1206">
        <v>-132330</v>
      </c>
      <c r="E1206" t="str">
        <v xml:space="preserve">OC 0001-00004469: SERVICIOS
Ajuste ipc diciembre 2025 del 2,8%
</v>
      </c>
      <c r="F1206">
        <v>1</v>
      </c>
      <c r="G1206">
        <v>132330</v>
      </c>
      <c r="H1206" t="str">
        <v xml:space="preserve">UN </v>
      </c>
      <c r="I1206" t="str">
        <v>SERVICIOS</v>
      </c>
      <c r="J1206" t="str">
        <v>OPEX</v>
      </c>
      <c r="K1206" t="str">
        <v>VARIABLE</v>
      </c>
      <c r="L1206" t="str">
        <v>INDIRECTO</v>
      </c>
      <c r="M1206">
        <v>0</v>
      </c>
      <c r="N1206" t="str">
        <v>CC1</v>
      </c>
      <c r="O1206" t="str">
        <v>gastos_produccion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-132330</v>
      </c>
      <c r="T1206">
        <v>1</v>
      </c>
      <c r="U1206" t="str">
        <v>APERTURADO POR EMPRESA</v>
      </c>
      <c r="V1206" t="str">
        <v>COMPOST &amp; FERTILIZANTES</v>
      </c>
    </row>
    <row r="1207" spans="1:22" x14ac:dyDescent="0.3">
      <c r="A1207" vm="5">
        <v>46055</v>
      </c>
      <c r="B1207" t="str">
        <v>Acosta, Roberto Maximiliano</v>
      </c>
      <c r="C1207" t="str">
        <v>FA-C 00001-00000675</v>
      </c>
      <c r="D1207">
        <v>-132330</v>
      </c>
      <c r="E1207" t="str">
        <v xml:space="preserve">OC 0001-00004469: SERVICIOS
Ajuste ipc diciembre 2025 del 2,8%
</v>
      </c>
      <c r="F1207">
        <v>1</v>
      </c>
      <c r="G1207">
        <v>132330</v>
      </c>
      <c r="H1207" t="str">
        <v xml:space="preserve">UN </v>
      </c>
      <c r="I1207" t="str">
        <v>SERVICIOS</v>
      </c>
      <c r="J1207" t="str">
        <v>OPEX</v>
      </c>
      <c r="K1207" t="str">
        <v>VARIABLE</v>
      </c>
      <c r="L1207" t="str">
        <v>INDIRECTO</v>
      </c>
      <c r="M1207">
        <v>0</v>
      </c>
      <c r="N1207" t="str">
        <v>CC1</v>
      </c>
      <c r="O1207" t="str">
        <v>gastos_produccion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-132330</v>
      </c>
      <c r="T1207">
        <v>1</v>
      </c>
      <c r="U1207" t="str">
        <v>APERTURADO POR EMPRESA</v>
      </c>
      <c r="V1207" t="str">
        <v>DISPOSICIÓN FINAL RESIDUOS LIQUIDOS</v>
      </c>
    </row>
    <row r="1208" spans="1:22" x14ac:dyDescent="0.3">
      <c r="A1208" vm="5">
        <v>46055</v>
      </c>
      <c r="B1208" t="str">
        <v>Acosta, Roberto Maximiliano</v>
      </c>
      <c r="C1208" t="str">
        <v>FA-C 00001-00000675</v>
      </c>
      <c r="D1208">
        <v>-132330</v>
      </c>
      <c r="E1208" t="str">
        <v xml:space="preserve">OC 0001-00004469: SERVICIOS
Ajuste ipc diciembre 2025 del 2,8%
</v>
      </c>
      <c r="F1208">
        <v>1</v>
      </c>
      <c r="G1208">
        <v>132330</v>
      </c>
      <c r="H1208" t="str">
        <v xml:space="preserve">UN </v>
      </c>
      <c r="I1208" t="str">
        <v>SERVICIOS</v>
      </c>
      <c r="J1208" t="str">
        <v>OPEX</v>
      </c>
      <c r="K1208" t="str">
        <v>VARIABLE</v>
      </c>
      <c r="L1208" t="str">
        <v>INDIRECTO</v>
      </c>
      <c r="M1208">
        <v>0</v>
      </c>
      <c r="N1208" t="str">
        <v>CC1</v>
      </c>
      <c r="O1208" t="str">
        <v>gastos_produccion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-132330</v>
      </c>
      <c r="T1208">
        <v>1</v>
      </c>
      <c r="U1208" t="str">
        <v>APERTURADO POR EMPRESA</v>
      </c>
      <c r="V1208" t="str">
        <v>DISPOSICIÓN FINAL RESIDUOS SOLIDOS</v>
      </c>
    </row>
    <row r="1209" spans="1:22" x14ac:dyDescent="0.3">
      <c r="A1209" vm="5">
        <v>46055</v>
      </c>
      <c r="B1209" t="str">
        <v>Acosta, Roberto Maximiliano</v>
      </c>
      <c r="C1209" t="str">
        <v>FA-C 00001-00000675</v>
      </c>
      <c r="D1209">
        <v>-132330</v>
      </c>
      <c r="E1209" t="str">
        <v xml:space="preserve">OC 0001-00004469: SERVICIOS
Ajuste ipc diciembre 2025 del 2,8%
</v>
      </c>
      <c r="F1209">
        <v>1</v>
      </c>
      <c r="G1209">
        <v>132330</v>
      </c>
      <c r="H1209" t="str">
        <v xml:space="preserve">UN </v>
      </c>
      <c r="I1209" t="str">
        <v>SERVICIOS</v>
      </c>
      <c r="J1209" t="str">
        <v>OPEX</v>
      </c>
      <c r="K1209" t="str">
        <v>VARIABLE</v>
      </c>
      <c r="L1209" t="str">
        <v>INDIRECTO</v>
      </c>
      <c r="M1209">
        <v>0</v>
      </c>
      <c r="N1209" t="str">
        <v>CC1</v>
      </c>
      <c r="O1209" t="str">
        <v>gastos_produccion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-132330</v>
      </c>
      <c r="T1209">
        <v>1</v>
      </c>
      <c r="U1209" t="str">
        <v>APERTURADO POR EMPRESA</v>
      </c>
      <c r="V1209" t="str">
        <v>EXPORTACION</v>
      </c>
    </row>
    <row r="1210" spans="1:22" x14ac:dyDescent="0.3">
      <c r="A1210" vm="5">
        <v>46055</v>
      </c>
      <c r="B1210" t="str">
        <v>Acosta, Roberto Maximiliano</v>
      </c>
      <c r="C1210" t="str">
        <v>FA-C 00001-00000675</v>
      </c>
      <c r="D1210">
        <v>-132330</v>
      </c>
      <c r="E1210" t="str">
        <v xml:space="preserve">OC 0001-00004469: SERVICIOS
Ajuste ipc diciembre 2025 del 2,8%
</v>
      </c>
      <c r="F1210">
        <v>1</v>
      </c>
      <c r="G1210">
        <v>132330</v>
      </c>
      <c r="H1210" t="str">
        <v xml:space="preserve">UN </v>
      </c>
      <c r="I1210" t="str">
        <v>SERVICIOS</v>
      </c>
      <c r="J1210" t="str">
        <v>OPEX</v>
      </c>
      <c r="K1210" t="str">
        <v>VARIABLE</v>
      </c>
      <c r="L1210" t="str">
        <v>INDIRECTO</v>
      </c>
      <c r="M1210">
        <v>0</v>
      </c>
      <c r="N1210" t="str">
        <v>CC1</v>
      </c>
      <c r="O1210" t="str">
        <v>gastos_produccion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-132330</v>
      </c>
      <c r="T1210">
        <v>1</v>
      </c>
      <c r="U1210" t="str">
        <v>APERTURADO POR EMPRESA</v>
      </c>
      <c r="V1210" t="str">
        <v>NFU</v>
      </c>
    </row>
    <row r="1211" spans="1:22" x14ac:dyDescent="0.3">
      <c r="A1211" vm="5">
        <v>46055</v>
      </c>
      <c r="B1211" t="str">
        <v>Acosta, Roberto Maximiliano</v>
      </c>
      <c r="C1211" t="str">
        <v>FA-C 00001-00000675</v>
      </c>
      <c r="D1211">
        <v>-132330</v>
      </c>
      <c r="E1211" t="str">
        <v xml:space="preserve">OC 0001-00004469: SERVICIOS
Ajuste ipc diciembre 2025 del 2,8%
</v>
      </c>
      <c r="F1211">
        <v>1</v>
      </c>
      <c r="G1211">
        <v>132330</v>
      </c>
      <c r="H1211" t="str">
        <v xml:space="preserve">UN </v>
      </c>
      <c r="I1211" t="str">
        <v>SERVICIOS</v>
      </c>
      <c r="J1211" t="str">
        <v>OPEX</v>
      </c>
      <c r="K1211" t="str">
        <v>VARIABLE</v>
      </c>
      <c r="L1211" t="str">
        <v>INDIRECTO</v>
      </c>
      <c r="M1211">
        <v>0</v>
      </c>
      <c r="N1211" t="str">
        <v>CC1</v>
      </c>
      <c r="O1211" t="str">
        <v>gastos_produccion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-132330</v>
      </c>
      <c r="T1211">
        <v>1</v>
      </c>
      <c r="U1211" t="str">
        <v>APERTURADO POR EMPRESA</v>
      </c>
      <c r="V1211" t="str">
        <v>PILETAS</v>
      </c>
    </row>
    <row r="1212" spans="1:22" x14ac:dyDescent="0.3">
      <c r="A1212" vm="5">
        <v>46055</v>
      </c>
      <c r="B1212" t="str">
        <v>Acosta, Roberto Maximiliano</v>
      </c>
      <c r="C1212" t="str">
        <v>FA-C 00001-00000675</v>
      </c>
      <c r="D1212">
        <v>-132330</v>
      </c>
      <c r="E1212" t="str">
        <v xml:space="preserve">OC 0001-00004469: SERVICIOS
Ajuste ipc diciembre 2025 del 2,8%
</v>
      </c>
      <c r="F1212">
        <v>1</v>
      </c>
      <c r="G1212">
        <v>132330</v>
      </c>
      <c r="H1212" t="str">
        <v xml:space="preserve">UN </v>
      </c>
      <c r="I1212" t="str">
        <v>SERVICIOS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</v>
      </c>
      <c r="O1212" t="str">
        <v>gastos_produccion</v>
      </c>
      <c r="P1212">
        <v>10</v>
      </c>
      <c r="Q1212" t="str">
        <v>BACHAS, CEREAL &amp; POLVILLO, COMPOST &amp; FERTILIZANTES, DISPOSICIÓN FINAL RESIDUOS LIQUIDOS, DISPOSICIÓN FINAL RESIDUOS SOLIDOS, EXPORTACION, NFU, PILETAS, REACTORES, TIERRAS FILTRANTES</v>
      </c>
      <c r="R1212">
        <v>1</v>
      </c>
      <c r="S1212">
        <v>-132330</v>
      </c>
      <c r="T1212">
        <v>1</v>
      </c>
      <c r="U1212" t="str">
        <v>APERTURADO POR EMPRESA</v>
      </c>
      <c r="V1212" t="str">
        <v>REACTORES</v>
      </c>
    </row>
    <row r="1213" spans="1:22" x14ac:dyDescent="0.3">
      <c r="A1213" vm="5">
        <v>46055</v>
      </c>
      <c r="B1213" t="str">
        <v>Acosta, Roberto Maximiliano</v>
      </c>
      <c r="C1213" t="str">
        <v>FA-C 00001-00000675</v>
      </c>
      <c r="D1213">
        <v>-132330</v>
      </c>
      <c r="E1213" t="str">
        <v xml:space="preserve">OC 0001-00004469: SERVICIOS
Ajuste ipc diciembre 2025 del 2,8%
</v>
      </c>
      <c r="F1213">
        <v>1</v>
      </c>
      <c r="G1213">
        <v>132330</v>
      </c>
      <c r="H1213" t="str">
        <v xml:space="preserve">UN </v>
      </c>
      <c r="I1213" t="str">
        <v>SERVICIOS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str">
        <v>gastos_produccion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-132330</v>
      </c>
      <c r="T1213">
        <v>1</v>
      </c>
      <c r="U1213" t="str">
        <v>APERTURADO POR EMPRESA</v>
      </c>
      <c r="V1213" t="str">
        <v>TIERRAS FILTRANTES</v>
      </c>
    </row>
    <row r="1214" spans="1:22" x14ac:dyDescent="0.3">
      <c r="A1214" vm="24">
        <v>46078</v>
      </c>
      <c r="B1214" t="str">
        <v>Dattatec.Com S.R.L.</v>
      </c>
      <c r="C1214" t="str">
        <v>OCOM/2026/0175</v>
      </c>
      <c r="D1214">
        <v>-126126</v>
      </c>
      <c r="E1214" t="str">
        <v xml:space="preserve">SERVICIOS
Sistema de nfu, hostinhg </v>
      </c>
      <c r="F1214">
        <v>1</v>
      </c>
      <c r="G1214">
        <v>126126</v>
      </c>
      <c r="H1214" t="str">
        <v xml:space="preserve">UN </v>
      </c>
      <c r="I1214" t="str">
        <v>SERVICIOS</v>
      </c>
      <c r="J1214" t="str">
        <v>OPEX</v>
      </c>
      <c r="K1214" t="str">
        <v>FIJO</v>
      </c>
      <c r="L1214" t="str">
        <v>INDIRECTO</v>
      </c>
      <c r="M1214">
        <v>0</v>
      </c>
      <c r="N1214" t="str">
        <v>CC7</v>
      </c>
      <c r="O1214" t="str">
        <v>gastos_produccion</v>
      </c>
      <c r="P1214">
        <v>1</v>
      </c>
      <c r="Q1214" t="str">
        <v>NFU</v>
      </c>
      <c r="R1214">
        <v>1</v>
      </c>
      <c r="S1214">
        <v>-126126</v>
      </c>
      <c r="T1214">
        <v>1</v>
      </c>
      <c r="U1214" t="str">
        <v>APERTURADO POR EMPRESA</v>
      </c>
      <c r="V1214" t="str">
        <v>NFU</v>
      </c>
    </row>
    <row r="1215" spans="1:22" x14ac:dyDescent="0.3">
      <c r="A1215" vm="6">
        <v>46063</v>
      </c>
      <c r="B1215" t="str">
        <v>Goma Paz S.R.L.</v>
      </c>
      <c r="C1215" t="str">
        <v>FA-A 00005-00092013</v>
      </c>
      <c r="D1215">
        <v>-124387.06</v>
      </c>
      <c r="E1215" t="str">
        <v>OC 0001-00004626: REPOSICION abrazaderas para recuperacon</v>
      </c>
      <c r="F1215">
        <v>1</v>
      </c>
      <c r="G1215">
        <v>102799.22</v>
      </c>
      <c r="H1215" t="str">
        <v xml:space="preserve">UN </v>
      </c>
      <c r="I1215" t="str">
        <v>REPOSICION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CC4</v>
      </c>
      <c r="O1215" t="str">
        <v>gastos_rrhh</v>
      </c>
      <c r="P1215">
        <v>1</v>
      </c>
      <c r="Q1215" t="str">
        <v>PILETAS</v>
      </c>
      <c r="R1215">
        <v>1</v>
      </c>
      <c r="S1215">
        <v>-124387.06</v>
      </c>
      <c r="T1215">
        <v>1</v>
      </c>
      <c r="U1215" t="str">
        <v>APERTURADO POR EMPRESA</v>
      </c>
      <c r="V1215" t="str">
        <v>PILETAS</v>
      </c>
    </row>
    <row r="1216" spans="1:22" x14ac:dyDescent="0.3">
      <c r="A1216" vm="6">
        <v>46063</v>
      </c>
      <c r="B1216" t="str">
        <v>Richetti, Adrian Leonardo</v>
      </c>
      <c r="C1216" t="str">
        <v>FA-A 00005-00003604</v>
      </c>
      <c r="D1216">
        <v>-112356.75</v>
      </c>
      <c r="E1216" t="str">
        <v xml:space="preserve">OC 0001-00004614: INVERSION
Alambrado para el fondo de la pileta </v>
      </c>
      <c r="F1216">
        <v>1</v>
      </c>
      <c r="G1216">
        <v>92856.82</v>
      </c>
      <c r="H1216" t="str">
        <v xml:space="preserve">UN </v>
      </c>
      <c r="I1216" t="str">
        <v>INVERSION</v>
      </c>
      <c r="J1216" t="str">
        <v>CAPEX</v>
      </c>
      <c r="K1216" t="str">
        <v>VARIABLE</v>
      </c>
      <c r="L1216" t="str">
        <v>INDIRECTO</v>
      </c>
      <c r="M1216">
        <v>0</v>
      </c>
      <c r="N1216" t="str">
        <v>CC4</v>
      </c>
      <c r="O1216" t="str">
        <v>gastos_produccion</v>
      </c>
      <c r="P1216">
        <v>1</v>
      </c>
      <c r="Q1216" t="str">
        <v>PILETAS</v>
      </c>
      <c r="R1216">
        <v>1</v>
      </c>
      <c r="S1216">
        <v>-112356.75</v>
      </c>
      <c r="T1216">
        <v>1</v>
      </c>
      <c r="U1216" t="str">
        <v>APERTURADO POR EMPRESA</v>
      </c>
      <c r="V1216" t="str">
        <v>PILETAS</v>
      </c>
    </row>
    <row r="1217" spans="1:22" x14ac:dyDescent="0.3">
      <c r="A1217" vm="10">
        <v>46057</v>
      </c>
      <c r="B1217" t="str">
        <v>Bollini, Tomas Maria</v>
      </c>
      <c r="C1217" t="str">
        <v>OCOM/2026/0121</v>
      </c>
      <c r="D1217">
        <v>-111730</v>
      </c>
      <c r="E1217" t="str">
        <v>OC 0001-00004269: PERSONAL
Carta documento - Pilar Maschwitz</v>
      </c>
      <c r="F1217">
        <v>1</v>
      </c>
      <c r="G1217">
        <v>71370</v>
      </c>
      <c r="H1217" t="str">
        <v xml:space="preserve">UN </v>
      </c>
      <c r="I1217" t="str">
        <v>PERSONAL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str">
        <v>gastos_produccion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-111730</v>
      </c>
      <c r="T1217">
        <v>1</v>
      </c>
      <c r="U1217" t="str">
        <v>APERTURADO POR EMPRESA</v>
      </c>
      <c r="V1217" t="str">
        <v>BACHAS</v>
      </c>
    </row>
    <row r="1218" spans="1:22" x14ac:dyDescent="0.3">
      <c r="A1218" vm="10">
        <v>46057</v>
      </c>
      <c r="B1218" t="str">
        <v>Bollini, Tomas Maria</v>
      </c>
      <c r="C1218" t="str">
        <v>OCOM/2026/0121</v>
      </c>
      <c r="D1218">
        <v>-111730</v>
      </c>
      <c r="E1218" t="str">
        <v>OC 0001-00004269: PERSONAL
Carta documento - Pilar Maschwitz</v>
      </c>
      <c r="F1218">
        <v>1</v>
      </c>
      <c r="G1218">
        <v>71370</v>
      </c>
      <c r="H1218" t="str">
        <v xml:space="preserve">UN </v>
      </c>
      <c r="I1218" t="str">
        <v>PERSONAL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CC1</v>
      </c>
      <c r="O1218" t="str">
        <v>gastos_produccion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-111730</v>
      </c>
      <c r="T1218">
        <v>1</v>
      </c>
      <c r="U1218" t="str">
        <v>APERTURADO POR EMPRESA</v>
      </c>
      <c r="V1218" t="str">
        <v>CEREAL &amp; POLVILLO</v>
      </c>
    </row>
    <row r="1219" spans="1:22" x14ac:dyDescent="0.3">
      <c r="A1219" vm="10">
        <v>46057</v>
      </c>
      <c r="B1219" t="str">
        <v>Bollini, Tomas Maria</v>
      </c>
      <c r="C1219" t="str">
        <v>OCOM/2026/0121</v>
      </c>
      <c r="D1219">
        <v>-111730</v>
      </c>
      <c r="E1219" t="str">
        <v>OC 0001-00004269: PERSONAL
Carta documento - Pilar Maschwitz</v>
      </c>
      <c r="F1219">
        <v>1</v>
      </c>
      <c r="G1219">
        <v>71370</v>
      </c>
      <c r="H1219" t="str">
        <v xml:space="preserve">UN </v>
      </c>
      <c r="I1219" t="str">
        <v>PERSONAL</v>
      </c>
      <c r="J1219" t="str">
        <v>OPEX</v>
      </c>
      <c r="K1219" t="str">
        <v>VARIABLE</v>
      </c>
      <c r="L1219" t="str">
        <v>INDIRECTO</v>
      </c>
      <c r="M1219">
        <v>0</v>
      </c>
      <c r="N1219" t="str">
        <v>CC1</v>
      </c>
      <c r="O1219" t="str">
        <v>gastos_produccion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-111730</v>
      </c>
      <c r="T1219">
        <v>1</v>
      </c>
      <c r="U1219" t="str">
        <v>APERTURADO POR EMPRESA</v>
      </c>
      <c r="V1219" t="str">
        <v>COMPOST &amp; FERTILIZANTES</v>
      </c>
    </row>
    <row r="1220" spans="1:22" x14ac:dyDescent="0.3">
      <c r="A1220" vm="10">
        <v>46057</v>
      </c>
      <c r="B1220" t="str">
        <v>Bollini, Tomas Maria</v>
      </c>
      <c r="C1220" t="str">
        <v>OCOM/2026/0121</v>
      </c>
      <c r="D1220">
        <v>-111730</v>
      </c>
      <c r="E1220" t="str">
        <v>OC 0001-00004269: PERSONAL
Carta documento - Pilar Maschwitz</v>
      </c>
      <c r="F1220">
        <v>1</v>
      </c>
      <c r="G1220">
        <v>71370</v>
      </c>
      <c r="H1220" t="str">
        <v xml:space="preserve">UN </v>
      </c>
      <c r="I1220" t="str">
        <v>PERSONAL</v>
      </c>
      <c r="J1220" t="str">
        <v>OPEX</v>
      </c>
      <c r="K1220" t="str">
        <v>VARIABLE</v>
      </c>
      <c r="L1220" t="str">
        <v>INDIRECTO</v>
      </c>
      <c r="M1220">
        <v>0</v>
      </c>
      <c r="N1220" t="str">
        <v>CC1</v>
      </c>
      <c r="O1220" t="str">
        <v>gastos_produccion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-111730</v>
      </c>
      <c r="T1220">
        <v>1</v>
      </c>
      <c r="U1220" t="str">
        <v>APERTURADO POR EMPRESA</v>
      </c>
      <c r="V1220" t="str">
        <v>DISPOSICIÓN FINAL RESIDUOS LIQUIDOS</v>
      </c>
    </row>
    <row r="1221" spans="1:22" x14ac:dyDescent="0.3">
      <c r="A1221" vm="10">
        <v>46057</v>
      </c>
      <c r="B1221" t="str">
        <v>Bollini, Tomas Maria</v>
      </c>
      <c r="C1221" t="str">
        <v>OCOM/2026/0121</v>
      </c>
      <c r="D1221">
        <v>-111730</v>
      </c>
      <c r="E1221" t="str">
        <v>OC 0001-00004269: PERSONAL
Carta documento - Pilar Maschwitz</v>
      </c>
      <c r="F1221">
        <v>1</v>
      </c>
      <c r="G1221">
        <v>71370</v>
      </c>
      <c r="H1221" t="str">
        <v xml:space="preserve">UN </v>
      </c>
      <c r="I1221" t="str">
        <v>PERSONAL</v>
      </c>
      <c r="J1221" t="str">
        <v>OPEX</v>
      </c>
      <c r="K1221" t="str">
        <v>VARIABLE</v>
      </c>
      <c r="L1221" t="str">
        <v>INDIRECTO</v>
      </c>
      <c r="M1221">
        <v>0</v>
      </c>
      <c r="N1221" t="str">
        <v>CC1</v>
      </c>
      <c r="O1221" t="str">
        <v>gastos_produccion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-111730</v>
      </c>
      <c r="T1221">
        <v>1</v>
      </c>
      <c r="U1221" t="str">
        <v>APERTURADO POR EMPRESA</v>
      </c>
      <c r="V1221" t="str">
        <v>DISPOSICIÓN FINAL RESIDUOS SOLIDOS</v>
      </c>
    </row>
    <row r="1222" spans="1:22" x14ac:dyDescent="0.3">
      <c r="A1222" vm="10">
        <v>46057</v>
      </c>
      <c r="B1222" t="str">
        <v>Bollini, Tomas Maria</v>
      </c>
      <c r="C1222" t="str">
        <v>OCOM/2026/0121</v>
      </c>
      <c r="D1222">
        <v>-111730</v>
      </c>
      <c r="E1222" t="str">
        <v>OC 0001-00004269: PERSONAL
Carta documento - Pilar Maschwitz</v>
      </c>
      <c r="F1222">
        <v>1</v>
      </c>
      <c r="G1222">
        <v>71370</v>
      </c>
      <c r="H1222" t="str">
        <v xml:space="preserve">UN </v>
      </c>
      <c r="I1222" t="str">
        <v>PERSONAL</v>
      </c>
      <c r="J1222" t="str">
        <v>OPEX</v>
      </c>
      <c r="K1222" t="str">
        <v>VARIABLE</v>
      </c>
      <c r="L1222" t="str">
        <v>INDIRECTO</v>
      </c>
      <c r="M1222">
        <v>0</v>
      </c>
      <c r="N1222" t="str">
        <v>CC1</v>
      </c>
      <c r="O1222" t="str">
        <v>gastos_produccion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-111730</v>
      </c>
      <c r="T1222">
        <v>1</v>
      </c>
      <c r="U1222" t="str">
        <v>APERTURADO POR EMPRESA</v>
      </c>
      <c r="V1222" t="str">
        <v>EXPORTACION</v>
      </c>
    </row>
    <row r="1223" spans="1:22" x14ac:dyDescent="0.3">
      <c r="A1223" vm="10">
        <v>46057</v>
      </c>
      <c r="B1223" t="str">
        <v>Bollini, Tomas Maria</v>
      </c>
      <c r="C1223" t="str">
        <v>OCOM/2026/0121</v>
      </c>
      <c r="D1223">
        <v>-111730</v>
      </c>
      <c r="E1223" t="str">
        <v>OC 0001-00004269: PERSONAL
Carta documento - Pilar Maschwitz</v>
      </c>
      <c r="F1223">
        <v>1</v>
      </c>
      <c r="G1223">
        <v>71370</v>
      </c>
      <c r="H1223" t="str">
        <v xml:space="preserve">UN </v>
      </c>
      <c r="I1223" t="str">
        <v>PERSONAL</v>
      </c>
      <c r="J1223" t="str">
        <v>OPEX</v>
      </c>
      <c r="K1223" t="str">
        <v>VARIABLE</v>
      </c>
      <c r="L1223" t="str">
        <v>INDIRECTO</v>
      </c>
      <c r="M1223">
        <v>0</v>
      </c>
      <c r="N1223" t="str">
        <v>CC1</v>
      </c>
      <c r="O1223" t="str">
        <v>gastos_produccion</v>
      </c>
      <c r="P1223">
        <v>10</v>
      </c>
      <c r="Q1223" t="str">
        <v>BACHAS, CEREAL &amp; POLVILLO, COMPOST &amp; FERTILIZANTES, DISPOSICIÓN FINAL RESIDUOS LIQUIDOS, DISPOSICIÓN FINAL RESIDUOS SOLIDOS, EXPORTACION, NFU, PILETAS, REACTORES, TIERRAS FILTRANTES</v>
      </c>
      <c r="R1223">
        <v>1</v>
      </c>
      <c r="S1223">
        <v>-111730</v>
      </c>
      <c r="T1223">
        <v>1</v>
      </c>
      <c r="U1223" t="str">
        <v>APERTURADO POR EMPRESA</v>
      </c>
      <c r="V1223" t="str">
        <v>NFU</v>
      </c>
    </row>
    <row r="1224" spans="1:22" x14ac:dyDescent="0.3">
      <c r="A1224" vm="10">
        <v>46057</v>
      </c>
      <c r="B1224" t="str">
        <v>Bollini, Tomas Maria</v>
      </c>
      <c r="C1224" t="str">
        <v>OCOM/2026/0121</v>
      </c>
      <c r="D1224">
        <v>-111730</v>
      </c>
      <c r="E1224" t="str">
        <v>OC 0001-00004269: PERSONAL
Carta documento - Pilar Maschwitz</v>
      </c>
      <c r="F1224">
        <v>1</v>
      </c>
      <c r="G1224">
        <v>71370</v>
      </c>
      <c r="H1224" t="str">
        <v xml:space="preserve">UN </v>
      </c>
      <c r="I1224" t="str">
        <v>PERSONAL</v>
      </c>
      <c r="J1224" t="str">
        <v>OPEX</v>
      </c>
      <c r="K1224" t="str">
        <v>VARIABLE</v>
      </c>
      <c r="L1224" t="str">
        <v>INDIRECTO</v>
      </c>
      <c r="M1224">
        <v>0</v>
      </c>
      <c r="N1224" t="str">
        <v>CC1</v>
      </c>
      <c r="O1224" t="str">
        <v>gastos_produccion</v>
      </c>
      <c r="P1224">
        <v>10</v>
      </c>
      <c r="Q1224" t="str">
        <v>BACHAS, CEREAL &amp; POLVILLO, COMPOST &amp; FERTILIZANTES, DISPOSICIÓN FINAL RESIDUOS LIQUIDOS, DISPOSICIÓN FINAL RESIDUOS SOLIDOS, EXPORTACION, NFU, PILETAS, REACTORES, TIERRAS FILTRANTES</v>
      </c>
      <c r="R1224">
        <v>1</v>
      </c>
      <c r="S1224">
        <v>-111730</v>
      </c>
      <c r="T1224">
        <v>1</v>
      </c>
      <c r="U1224" t="str">
        <v>APERTURADO POR EMPRESA</v>
      </c>
      <c r="V1224" t="str">
        <v>PILETAS</v>
      </c>
    </row>
    <row r="1225" spans="1:22" x14ac:dyDescent="0.3">
      <c r="A1225" vm="10">
        <v>46057</v>
      </c>
      <c r="B1225" t="str">
        <v>Bollini, Tomas Maria</v>
      </c>
      <c r="C1225" t="str">
        <v>OCOM/2026/0121</v>
      </c>
      <c r="D1225">
        <v>-111730</v>
      </c>
      <c r="E1225" t="str">
        <v>OC 0001-00004269: PERSONAL
Carta documento - Pilar Maschwitz</v>
      </c>
      <c r="F1225">
        <v>1</v>
      </c>
      <c r="G1225">
        <v>71370</v>
      </c>
      <c r="H1225" t="str">
        <v xml:space="preserve">UN </v>
      </c>
      <c r="I1225" t="str">
        <v>PERSONAL</v>
      </c>
      <c r="J1225" t="str">
        <v>OPEX</v>
      </c>
      <c r="K1225" t="str">
        <v>VARIABLE</v>
      </c>
      <c r="L1225" t="str">
        <v>INDIRECTO</v>
      </c>
      <c r="M1225">
        <v>0</v>
      </c>
      <c r="N1225" t="str">
        <v>CC1</v>
      </c>
      <c r="O1225" t="str">
        <v>gastos_produccion</v>
      </c>
      <c r="P1225">
        <v>10</v>
      </c>
      <c r="Q1225" t="str">
        <v>BACHAS, CEREAL &amp; POLVILLO, COMPOST &amp; FERTILIZANTES, DISPOSICIÓN FINAL RESIDUOS LIQUIDOS, DISPOSICIÓN FINAL RESIDUOS SOLIDOS, EXPORTACION, NFU, PILETAS, REACTORES, TIERRAS FILTRANTES</v>
      </c>
      <c r="R1225">
        <v>1</v>
      </c>
      <c r="S1225">
        <v>-111730</v>
      </c>
      <c r="T1225">
        <v>1</v>
      </c>
      <c r="U1225" t="str">
        <v>APERTURADO POR EMPRESA</v>
      </c>
      <c r="V1225" t="str">
        <v>REACTORES</v>
      </c>
    </row>
    <row r="1226" spans="1:22" x14ac:dyDescent="0.3">
      <c r="A1226" vm="10">
        <v>46057</v>
      </c>
      <c r="B1226" t="str">
        <v>Bollini, Tomas Maria</v>
      </c>
      <c r="C1226" t="str">
        <v>OCOM/2026/0121</v>
      </c>
      <c r="D1226">
        <v>-111730</v>
      </c>
      <c r="E1226" t="str">
        <v>OC 0001-00004269: PERSONAL
Carta documento - Pilar Maschwitz</v>
      </c>
      <c r="F1226">
        <v>1</v>
      </c>
      <c r="G1226">
        <v>71370</v>
      </c>
      <c r="H1226" t="str">
        <v xml:space="preserve">UN </v>
      </c>
      <c r="I1226" t="str">
        <v>PERSONAL</v>
      </c>
      <c r="J1226" t="str">
        <v>OPEX</v>
      </c>
      <c r="K1226" t="str">
        <v>VARIABLE</v>
      </c>
      <c r="L1226" t="str">
        <v>INDIRECTO</v>
      </c>
      <c r="M1226">
        <v>0</v>
      </c>
      <c r="N1226" t="str">
        <v>CC1</v>
      </c>
      <c r="O1226" t="str">
        <v>gastos_produccion</v>
      </c>
      <c r="P1226">
        <v>10</v>
      </c>
      <c r="Q1226" t="str">
        <v>BACHAS, CEREAL &amp; POLVILLO, COMPOST &amp; FERTILIZANTES, DISPOSICIÓN FINAL RESIDUOS LIQUIDOS, DISPOSICIÓN FINAL RESIDUOS SOLIDOS, EXPORTACION, NFU, PILETAS, REACTORES, TIERRAS FILTRANTES</v>
      </c>
      <c r="R1226">
        <v>1</v>
      </c>
      <c r="S1226">
        <v>-111730</v>
      </c>
      <c r="T1226">
        <v>1</v>
      </c>
      <c r="U1226" t="str">
        <v>APERTURADO POR EMPRESA</v>
      </c>
      <c r="V1226" t="str">
        <v>TIERRAS FILTRANTES</v>
      </c>
    </row>
    <row r="1227" spans="1:22" x14ac:dyDescent="0.3">
      <c r="A1227" vm="5">
        <v>46055</v>
      </c>
      <c r="B1227" t="str">
        <v>La Casa Del Envase Plastico S.R.L.</v>
      </c>
      <c r="C1227" t="str">
        <v>FA-A 00008-00038031</v>
      </c>
      <c r="D1227">
        <v>-100088.78</v>
      </c>
      <c r="E1227" t="str">
        <v>INSUMOS
laboratorio</v>
      </c>
      <c r="F1227">
        <v>100</v>
      </c>
      <c r="G1227">
        <v>357.83</v>
      </c>
      <c r="H1227" t="str">
        <v xml:space="preserve">UN </v>
      </c>
      <c r="I1227" t="str">
        <v>INSUMOS</v>
      </c>
      <c r="J1227" t="str">
        <v>OPEX</v>
      </c>
      <c r="K1227" t="str">
        <v>VARIABLE</v>
      </c>
      <c r="L1227" t="str">
        <v>INDIRECTO</v>
      </c>
      <c r="M1227">
        <v>0</v>
      </c>
      <c r="N1227" t="str">
        <v>CC1</v>
      </c>
      <c r="O1227" t="str">
        <v>gastos_produccion</v>
      </c>
      <c r="P1227">
        <v>10</v>
      </c>
      <c r="Q1227" t="str">
        <v>BACHAS, CEREAL &amp; POLVILLO, COMPOST &amp; FERTILIZANTES, DISPOSICIÓN FINAL RESIDUOS LIQUIDOS, DISPOSICIÓN FINAL RESIDUOS SOLIDOS, EXPORTACION, NFU, PILETAS, REACTORES, TIERRAS FILTRANTES</v>
      </c>
      <c r="R1227">
        <v>1</v>
      </c>
      <c r="S1227">
        <v>-100088.78</v>
      </c>
      <c r="T1227">
        <v>100</v>
      </c>
      <c r="U1227" t="str">
        <v>APERTURADO POR EMPRESA</v>
      </c>
      <c r="V1227" t="str">
        <v>BACHAS</v>
      </c>
    </row>
    <row r="1228" spans="1:22" x14ac:dyDescent="0.3">
      <c r="A1228" vm="5">
        <v>46055</v>
      </c>
      <c r="B1228" t="str">
        <v>La Casa Del Envase Plastico S.R.L.</v>
      </c>
      <c r="C1228" t="str">
        <v>FA-A 00008-00038031</v>
      </c>
      <c r="D1228">
        <v>-100088.78</v>
      </c>
      <c r="E1228" t="str">
        <v>INSUMOS
laboratorio</v>
      </c>
      <c r="F1228">
        <v>100</v>
      </c>
      <c r="G1228">
        <v>357.83</v>
      </c>
      <c r="H1228" t="str">
        <v xml:space="preserve">UN </v>
      </c>
      <c r="I1228" t="str">
        <v>INSUMOS</v>
      </c>
      <c r="J1228" t="str">
        <v>OPEX</v>
      </c>
      <c r="K1228" t="str">
        <v>VARIABLE</v>
      </c>
      <c r="L1228" t="str">
        <v>INDIRECTO</v>
      </c>
      <c r="M1228">
        <v>0</v>
      </c>
      <c r="N1228" t="str">
        <v>CC1</v>
      </c>
      <c r="O1228" t="str">
        <v>gastos_produccion</v>
      </c>
      <c r="P1228">
        <v>10</v>
      </c>
      <c r="Q1228" t="str">
        <v>BACHAS, CEREAL &amp; POLVILLO, COMPOST &amp; FERTILIZANTES, DISPOSICIÓN FINAL RESIDUOS LIQUIDOS, DISPOSICIÓN FINAL RESIDUOS SOLIDOS, EXPORTACION, NFU, PILETAS, REACTORES, TIERRAS FILTRANTES</v>
      </c>
      <c r="R1228">
        <v>1</v>
      </c>
      <c r="S1228">
        <v>-100088.78</v>
      </c>
      <c r="T1228">
        <v>100</v>
      </c>
      <c r="U1228" t="str">
        <v>APERTURADO POR EMPRESA</v>
      </c>
      <c r="V1228" t="str">
        <v>CEREAL &amp; POLVILLO</v>
      </c>
    </row>
    <row r="1229" spans="1:22" x14ac:dyDescent="0.3">
      <c r="A1229" vm="5">
        <v>46055</v>
      </c>
      <c r="B1229" t="str">
        <v>La Casa Del Envase Plastico S.R.L.</v>
      </c>
      <c r="C1229" t="str">
        <v>FA-A 00008-00038031</v>
      </c>
      <c r="D1229">
        <v>-100088.78</v>
      </c>
      <c r="E1229" t="str">
        <v>INSUMOS
laboratorio</v>
      </c>
      <c r="F1229">
        <v>100</v>
      </c>
      <c r="G1229">
        <v>357.83</v>
      </c>
      <c r="H1229" t="str">
        <v xml:space="preserve">UN </v>
      </c>
      <c r="I1229" t="str">
        <v>INSUMOS</v>
      </c>
      <c r="J1229" t="str">
        <v>OPEX</v>
      </c>
      <c r="K1229" t="str">
        <v>VARIABLE</v>
      </c>
      <c r="L1229" t="str">
        <v>INDIRECTO</v>
      </c>
      <c r="M1229">
        <v>0</v>
      </c>
      <c r="N1229" t="str">
        <v>CC1</v>
      </c>
      <c r="O1229" t="str">
        <v>gastos_produccion</v>
      </c>
      <c r="P1229">
        <v>10</v>
      </c>
      <c r="Q1229" t="str">
        <v>BACHAS, CEREAL &amp; POLVILLO, COMPOST &amp; FERTILIZANTES, DISPOSICIÓN FINAL RESIDUOS LIQUIDOS, DISPOSICIÓN FINAL RESIDUOS SOLIDOS, EXPORTACION, NFU, PILETAS, REACTORES, TIERRAS FILTRANTES</v>
      </c>
      <c r="R1229">
        <v>1</v>
      </c>
      <c r="S1229">
        <v>-100088.78</v>
      </c>
      <c r="T1229">
        <v>100</v>
      </c>
      <c r="U1229" t="str">
        <v>APERTURADO POR EMPRESA</v>
      </c>
      <c r="V1229" t="str">
        <v>COMPOST &amp; FERTILIZANTES</v>
      </c>
    </row>
    <row r="1230" spans="1:22" x14ac:dyDescent="0.3">
      <c r="A1230" vm="5">
        <v>46055</v>
      </c>
      <c r="B1230" t="str">
        <v>La Casa Del Envase Plastico S.R.L.</v>
      </c>
      <c r="C1230" t="str">
        <v>FA-A 00008-00038031</v>
      </c>
      <c r="D1230">
        <v>-100088.78</v>
      </c>
      <c r="E1230" t="str">
        <v>INSUMOS
laboratorio</v>
      </c>
      <c r="F1230">
        <v>100</v>
      </c>
      <c r="G1230">
        <v>357.83</v>
      </c>
      <c r="H1230" t="str">
        <v xml:space="preserve">UN </v>
      </c>
      <c r="I1230" t="str">
        <v>INSUMOS</v>
      </c>
      <c r="J1230" t="str">
        <v>OPEX</v>
      </c>
      <c r="K1230" t="str">
        <v>VARIABLE</v>
      </c>
      <c r="L1230" t="str">
        <v>INDIRECTO</v>
      </c>
      <c r="M1230">
        <v>0</v>
      </c>
      <c r="N1230" t="str">
        <v>CC1</v>
      </c>
      <c r="O1230" t="str">
        <v>gastos_produccion</v>
      </c>
      <c r="P1230">
        <v>10</v>
      </c>
      <c r="Q1230" t="str">
        <v>BACHAS, CEREAL &amp; POLVILLO, COMPOST &amp; FERTILIZANTES, DISPOSICIÓN FINAL RESIDUOS LIQUIDOS, DISPOSICIÓN FINAL RESIDUOS SOLIDOS, EXPORTACION, NFU, PILETAS, REACTORES, TIERRAS FILTRANTES</v>
      </c>
      <c r="R1230">
        <v>1</v>
      </c>
      <c r="S1230">
        <v>-100088.78</v>
      </c>
      <c r="T1230">
        <v>100</v>
      </c>
      <c r="U1230" t="str">
        <v>APERTURADO POR EMPRESA</v>
      </c>
      <c r="V1230" t="str">
        <v>DISPOSICIÓN FINAL RESIDUOS LIQUIDOS</v>
      </c>
    </row>
    <row r="1231" spans="1:22" x14ac:dyDescent="0.3">
      <c r="A1231" vm="5">
        <v>46055</v>
      </c>
      <c r="B1231" t="str">
        <v>La Casa Del Envase Plastico S.R.L.</v>
      </c>
      <c r="C1231" t="str">
        <v>FA-A 00008-00038031</v>
      </c>
      <c r="D1231">
        <v>-100088.78</v>
      </c>
      <c r="E1231" t="str">
        <v>INSUMOS
laboratorio</v>
      </c>
      <c r="F1231">
        <v>100</v>
      </c>
      <c r="G1231">
        <v>357.83</v>
      </c>
      <c r="H1231" t="str">
        <v xml:space="preserve">UN </v>
      </c>
      <c r="I1231" t="str">
        <v>INSUMOS</v>
      </c>
      <c r="J1231" t="str">
        <v>OPEX</v>
      </c>
      <c r="K1231" t="str">
        <v>VARIABLE</v>
      </c>
      <c r="L1231" t="str">
        <v>INDIRECTO</v>
      </c>
      <c r="M1231">
        <v>0</v>
      </c>
      <c r="N1231" t="str">
        <v>CC1</v>
      </c>
      <c r="O1231" t="str">
        <v>gastos_produccion</v>
      </c>
      <c r="P1231">
        <v>10</v>
      </c>
      <c r="Q1231" t="str">
        <v>BACHAS, CEREAL &amp; POLVILLO, COMPOST &amp; FERTILIZANTES, DISPOSICIÓN FINAL RESIDUOS LIQUIDOS, DISPOSICIÓN FINAL RESIDUOS SOLIDOS, EXPORTACION, NFU, PILETAS, REACTORES, TIERRAS FILTRANTES</v>
      </c>
      <c r="R1231">
        <v>1</v>
      </c>
      <c r="S1231">
        <v>-100088.78</v>
      </c>
      <c r="T1231">
        <v>100</v>
      </c>
      <c r="U1231" t="str">
        <v>APERTURADO POR EMPRESA</v>
      </c>
      <c r="V1231" t="str">
        <v>DISPOSICIÓN FINAL RESIDUOS SOLIDOS</v>
      </c>
    </row>
    <row r="1232" spans="1:22" x14ac:dyDescent="0.3">
      <c r="A1232" vm="5">
        <v>46055</v>
      </c>
      <c r="B1232" t="str">
        <v>La Casa Del Envase Plastico S.R.L.</v>
      </c>
      <c r="C1232" t="str">
        <v>FA-A 00008-00038031</v>
      </c>
      <c r="D1232">
        <v>-100088.78</v>
      </c>
      <c r="E1232" t="str">
        <v>INSUMOS
laboratorio</v>
      </c>
      <c r="F1232">
        <v>100</v>
      </c>
      <c r="G1232">
        <v>357.83</v>
      </c>
      <c r="H1232" t="str">
        <v xml:space="preserve">UN </v>
      </c>
      <c r="I1232" t="str">
        <v>INSUMOS</v>
      </c>
      <c r="J1232" t="str">
        <v>OPEX</v>
      </c>
      <c r="K1232" t="str">
        <v>VARIABLE</v>
      </c>
      <c r="L1232" t="str">
        <v>INDIRECTO</v>
      </c>
      <c r="M1232">
        <v>0</v>
      </c>
      <c r="N1232" t="str">
        <v>CC1</v>
      </c>
      <c r="O1232" t="str">
        <v>gastos_produccion</v>
      </c>
      <c r="P1232">
        <v>10</v>
      </c>
      <c r="Q1232" t="str">
        <v>BACHAS, CEREAL &amp; POLVILLO, COMPOST &amp; FERTILIZANTES, DISPOSICIÓN FINAL RESIDUOS LIQUIDOS, DISPOSICIÓN FINAL RESIDUOS SOLIDOS, EXPORTACION, NFU, PILETAS, REACTORES, TIERRAS FILTRANTES</v>
      </c>
      <c r="R1232">
        <v>1</v>
      </c>
      <c r="S1232">
        <v>-100088.78</v>
      </c>
      <c r="T1232">
        <v>100</v>
      </c>
      <c r="U1232" t="str">
        <v>APERTURADO POR EMPRESA</v>
      </c>
      <c r="V1232" t="str">
        <v>EXPORTACION</v>
      </c>
    </row>
    <row r="1233" spans="1:22" x14ac:dyDescent="0.3">
      <c r="A1233" vm="5">
        <v>46055</v>
      </c>
      <c r="B1233" t="str">
        <v>La Casa Del Envase Plastico S.R.L.</v>
      </c>
      <c r="C1233" t="str">
        <v>FA-A 00008-00038031</v>
      </c>
      <c r="D1233">
        <v>-100088.78</v>
      </c>
      <c r="E1233" t="str">
        <v>INSUMOS
laboratorio</v>
      </c>
      <c r="F1233">
        <v>100</v>
      </c>
      <c r="G1233">
        <v>357.83</v>
      </c>
      <c r="H1233" t="str">
        <v xml:space="preserve">UN </v>
      </c>
      <c r="I1233" t="str">
        <v>INSUMOS</v>
      </c>
      <c r="J1233" t="str">
        <v>OPEX</v>
      </c>
      <c r="K1233" t="str">
        <v>VARIABLE</v>
      </c>
      <c r="L1233" t="str">
        <v>INDIRECTO</v>
      </c>
      <c r="M1233">
        <v>0</v>
      </c>
      <c r="N1233" t="str">
        <v>CC1</v>
      </c>
      <c r="O1233" t="str">
        <v>gastos_produccion</v>
      </c>
      <c r="P1233">
        <v>10</v>
      </c>
      <c r="Q1233" t="str">
        <v>BACHAS, CEREAL &amp; POLVILLO, COMPOST &amp; FERTILIZANTES, DISPOSICIÓN FINAL RESIDUOS LIQUIDOS, DISPOSICIÓN FINAL RESIDUOS SOLIDOS, EXPORTACION, NFU, PILETAS, REACTORES, TIERRAS FILTRANTES</v>
      </c>
      <c r="R1233">
        <v>1</v>
      </c>
      <c r="S1233">
        <v>-100088.78</v>
      </c>
      <c r="T1233">
        <v>100</v>
      </c>
      <c r="U1233" t="str">
        <v>APERTURADO POR EMPRESA</v>
      </c>
      <c r="V1233" t="str">
        <v>NFU</v>
      </c>
    </row>
    <row r="1234" spans="1:22" x14ac:dyDescent="0.3">
      <c r="A1234" vm="5">
        <v>46055</v>
      </c>
      <c r="B1234" t="str">
        <v>La Casa Del Envase Plastico S.R.L.</v>
      </c>
      <c r="C1234" t="str">
        <v>FA-A 00008-00038031</v>
      </c>
      <c r="D1234">
        <v>-100088.78</v>
      </c>
      <c r="E1234" t="str">
        <v>INSUMOS
laboratorio</v>
      </c>
      <c r="F1234">
        <v>100</v>
      </c>
      <c r="G1234">
        <v>357.83</v>
      </c>
      <c r="H1234" t="str">
        <v xml:space="preserve">UN </v>
      </c>
      <c r="I1234" t="str">
        <v>INSUMOS</v>
      </c>
      <c r="J1234" t="str">
        <v>OPEX</v>
      </c>
      <c r="K1234" t="str">
        <v>VARIABLE</v>
      </c>
      <c r="L1234" t="str">
        <v>INDIRECTO</v>
      </c>
      <c r="M1234">
        <v>0</v>
      </c>
      <c r="N1234" t="str">
        <v>CC1</v>
      </c>
      <c r="O1234" t="str">
        <v>gastos_produccion</v>
      </c>
      <c r="P1234">
        <v>10</v>
      </c>
      <c r="Q1234" t="str">
        <v>BACHAS, CEREAL &amp; POLVILLO, COMPOST &amp; FERTILIZANTES, DISPOSICIÓN FINAL RESIDUOS LIQUIDOS, DISPOSICIÓN FINAL RESIDUOS SOLIDOS, EXPORTACION, NFU, PILETAS, REACTORES, TIERRAS FILTRANTES</v>
      </c>
      <c r="R1234">
        <v>1</v>
      </c>
      <c r="S1234">
        <v>-100088.78</v>
      </c>
      <c r="T1234">
        <v>100</v>
      </c>
      <c r="U1234" t="str">
        <v>APERTURADO POR EMPRESA</v>
      </c>
      <c r="V1234" t="str">
        <v>PILETAS</v>
      </c>
    </row>
    <row r="1235" spans="1:22" x14ac:dyDescent="0.3">
      <c r="A1235" vm="5">
        <v>46055</v>
      </c>
      <c r="B1235" t="str">
        <v>La Casa Del Envase Plastico S.R.L.</v>
      </c>
      <c r="C1235" t="str">
        <v>FA-A 00008-00038031</v>
      </c>
      <c r="D1235">
        <v>-100088.78</v>
      </c>
      <c r="E1235" t="str">
        <v>INSUMOS
laboratorio</v>
      </c>
      <c r="F1235">
        <v>100</v>
      </c>
      <c r="G1235">
        <v>357.83</v>
      </c>
      <c r="H1235" t="str">
        <v xml:space="preserve">UN </v>
      </c>
      <c r="I1235" t="str">
        <v>INSUMOS</v>
      </c>
      <c r="J1235" t="str">
        <v>OPEX</v>
      </c>
      <c r="K1235" t="str">
        <v>VARIABLE</v>
      </c>
      <c r="L1235" t="str">
        <v>INDIRECTO</v>
      </c>
      <c r="M1235">
        <v>0</v>
      </c>
      <c r="N1235" t="str">
        <v>CC1</v>
      </c>
      <c r="O1235" t="str">
        <v>gastos_produccion</v>
      </c>
      <c r="P1235">
        <v>10</v>
      </c>
      <c r="Q1235" t="str">
        <v>BACHAS, CEREAL &amp; POLVILLO, COMPOST &amp; FERTILIZANTES, DISPOSICIÓN FINAL RESIDUOS LIQUIDOS, DISPOSICIÓN FINAL RESIDUOS SOLIDOS, EXPORTACION, NFU, PILETAS, REACTORES, TIERRAS FILTRANTES</v>
      </c>
      <c r="R1235">
        <v>1</v>
      </c>
      <c r="S1235">
        <v>-100088.78</v>
      </c>
      <c r="T1235">
        <v>100</v>
      </c>
      <c r="U1235" t="str">
        <v>APERTURADO POR EMPRESA</v>
      </c>
      <c r="V1235" t="str">
        <v>REACTORES</v>
      </c>
    </row>
    <row r="1236" spans="1:22" x14ac:dyDescent="0.3">
      <c r="A1236" vm="5">
        <v>46055</v>
      </c>
      <c r="B1236" t="str">
        <v>La Casa Del Envase Plastico S.R.L.</v>
      </c>
      <c r="C1236" t="str">
        <v>FA-A 00008-00038031</v>
      </c>
      <c r="D1236">
        <v>-100088.78</v>
      </c>
      <c r="E1236" t="str">
        <v>INSUMOS
laboratorio</v>
      </c>
      <c r="F1236">
        <v>100</v>
      </c>
      <c r="G1236">
        <v>357.83</v>
      </c>
      <c r="H1236" t="str">
        <v xml:space="preserve">UN </v>
      </c>
      <c r="I1236" t="str">
        <v>INSUMOS</v>
      </c>
      <c r="J1236" t="str">
        <v>OPEX</v>
      </c>
      <c r="K1236" t="str">
        <v>VARIABLE</v>
      </c>
      <c r="L1236" t="str">
        <v>INDIRECTO</v>
      </c>
      <c r="M1236">
        <v>0</v>
      </c>
      <c r="N1236" t="str">
        <v>CC1</v>
      </c>
      <c r="O1236" t="str">
        <v>gastos_produccion</v>
      </c>
      <c r="P1236">
        <v>10</v>
      </c>
      <c r="Q1236" t="str">
        <v>BACHAS, CEREAL &amp; POLVILLO, COMPOST &amp; FERTILIZANTES, DISPOSICIÓN FINAL RESIDUOS LIQUIDOS, DISPOSICIÓN FINAL RESIDUOS SOLIDOS, EXPORTACION, NFU, PILETAS, REACTORES, TIERRAS FILTRANTES</v>
      </c>
      <c r="R1236">
        <v>1</v>
      </c>
      <c r="S1236">
        <v>-100088.78</v>
      </c>
      <c r="T1236">
        <v>100</v>
      </c>
      <c r="U1236" t="str">
        <v>APERTURADO POR EMPRESA</v>
      </c>
      <c r="V1236" t="str">
        <v>TIERRAS FILTRANTES</v>
      </c>
    </row>
    <row r="1237" spans="1:22" x14ac:dyDescent="0.3">
      <c r="A1237" vm="10">
        <v>46057</v>
      </c>
      <c r="B1237" t="str">
        <v>Mercado Pago</v>
      </c>
      <c r="C1237" t="str">
        <v>OCOM/2026/0116</v>
      </c>
      <c r="D1237">
        <v>-100000</v>
      </c>
      <c r="E1237" t="str">
        <v>OC 0001-00004499: SERVICIOS 
Botines</v>
      </c>
      <c r="F1237">
        <v>1</v>
      </c>
      <c r="G1237">
        <v>100000</v>
      </c>
      <c r="H1237" t="str">
        <v xml:space="preserve">UN </v>
      </c>
      <c r="I1237" t="str">
        <v>SERVICIOS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CC1</v>
      </c>
      <c r="O1237" t="str">
        <v>gastos_produccion</v>
      </c>
      <c r="P1237">
        <v>10</v>
      </c>
      <c r="Q1237" t="str">
        <v>BACHAS, CEREAL &amp; POLVILLO, COMPOST &amp; FERTILIZANTES, DISPOSICIÓN FINAL RESIDUOS LIQUIDOS, DISPOSICIÓN FINAL RESIDUOS SOLIDOS, EXPORTACION, NFU, PILETAS, REACTORES, TIERRAS FILTRANTES</v>
      </c>
      <c r="R1237">
        <v>1</v>
      </c>
      <c r="S1237">
        <v>-100000</v>
      </c>
      <c r="T1237">
        <v>1</v>
      </c>
      <c r="U1237" t="str">
        <v>APERTURADO POR EMPRESA</v>
      </c>
      <c r="V1237" t="str">
        <v>BACHAS</v>
      </c>
    </row>
    <row r="1238" spans="1:22" x14ac:dyDescent="0.3">
      <c r="A1238" vm="10">
        <v>46057</v>
      </c>
      <c r="B1238" t="str">
        <v>Mercado Pago</v>
      </c>
      <c r="C1238" t="str">
        <v>OCOM/2026/0116</v>
      </c>
      <c r="D1238">
        <v>-100000</v>
      </c>
      <c r="E1238" t="str">
        <v>OC 0001-00004499: SERVICIOS 
Botines</v>
      </c>
      <c r="F1238">
        <v>1</v>
      </c>
      <c r="G1238">
        <v>100000</v>
      </c>
      <c r="H1238" t="str">
        <v xml:space="preserve">UN </v>
      </c>
      <c r="I1238" t="str">
        <v>SERVICIOS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CC1</v>
      </c>
      <c r="O1238" t="str">
        <v>gastos_produccion</v>
      </c>
      <c r="P1238">
        <v>10</v>
      </c>
      <c r="Q1238" t="str">
        <v>BACHAS, CEREAL &amp; POLVILLO, COMPOST &amp; FERTILIZANTES, DISPOSICIÓN FINAL RESIDUOS LIQUIDOS, DISPOSICIÓN FINAL RESIDUOS SOLIDOS, EXPORTACION, NFU, PILETAS, REACTORES, TIERRAS FILTRANTES</v>
      </c>
      <c r="R1238">
        <v>1</v>
      </c>
      <c r="S1238">
        <v>-100000</v>
      </c>
      <c r="T1238">
        <v>1</v>
      </c>
      <c r="U1238" t="str">
        <v>APERTURADO POR EMPRESA</v>
      </c>
      <c r="V1238" t="str">
        <v>CEREAL &amp; POLVILLO</v>
      </c>
    </row>
    <row r="1239" spans="1:22" x14ac:dyDescent="0.3">
      <c r="A1239" vm="10">
        <v>46057</v>
      </c>
      <c r="B1239" t="str">
        <v>Mercado Pago</v>
      </c>
      <c r="C1239" t="str">
        <v>OCOM/2026/0116</v>
      </c>
      <c r="D1239">
        <v>-100000</v>
      </c>
      <c r="E1239" t="str">
        <v>OC 0001-00004499: SERVICIOS 
Botines</v>
      </c>
      <c r="F1239">
        <v>1</v>
      </c>
      <c r="G1239">
        <v>100000</v>
      </c>
      <c r="H1239" t="str">
        <v xml:space="preserve">UN </v>
      </c>
      <c r="I1239" t="str">
        <v>SERVICIOS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</v>
      </c>
      <c r="O1239" t="str">
        <v>gastos_produccion</v>
      </c>
      <c r="P1239">
        <v>10</v>
      </c>
      <c r="Q1239" t="str">
        <v>BACHAS, CEREAL &amp; POLVILLO, COMPOST &amp; FERTILIZANTES, DISPOSICIÓN FINAL RESIDUOS LIQUIDOS, DISPOSICIÓN FINAL RESIDUOS SOLIDOS, EXPORTACION, NFU, PILETAS, REACTORES, TIERRAS FILTRANTES</v>
      </c>
      <c r="R1239">
        <v>1</v>
      </c>
      <c r="S1239">
        <v>-100000</v>
      </c>
      <c r="T1239">
        <v>1</v>
      </c>
      <c r="U1239" t="str">
        <v>APERTURADO POR EMPRESA</v>
      </c>
      <c r="V1239" t="str">
        <v>COMPOST &amp; FERTILIZANTES</v>
      </c>
    </row>
    <row r="1240" spans="1:22" x14ac:dyDescent="0.3">
      <c r="A1240" vm="10">
        <v>46057</v>
      </c>
      <c r="B1240" t="str">
        <v>Mercado Pago</v>
      </c>
      <c r="C1240" t="str">
        <v>OCOM/2026/0116</v>
      </c>
      <c r="D1240">
        <v>-100000</v>
      </c>
      <c r="E1240" t="str">
        <v>OC 0001-00004499: SERVICIOS 
Botines</v>
      </c>
      <c r="F1240">
        <v>1</v>
      </c>
      <c r="G1240">
        <v>100000</v>
      </c>
      <c r="H1240" t="str">
        <v xml:space="preserve">UN </v>
      </c>
      <c r="I1240" t="str">
        <v>SERVICIOS</v>
      </c>
      <c r="J1240" t="str">
        <v>OPEX</v>
      </c>
      <c r="K1240" t="str">
        <v>VARIABLE</v>
      </c>
      <c r="L1240" t="str">
        <v>DIRECTO</v>
      </c>
      <c r="M1240">
        <v>0</v>
      </c>
      <c r="N1240" t="str">
        <v>CC1</v>
      </c>
      <c r="O1240" t="str">
        <v>gastos_produccion</v>
      </c>
      <c r="P1240">
        <v>10</v>
      </c>
      <c r="Q1240" t="str">
        <v>BACHAS, CEREAL &amp; POLVILLO, COMPOST &amp; FERTILIZANTES, DISPOSICIÓN FINAL RESIDUOS LIQUIDOS, DISPOSICIÓN FINAL RESIDUOS SOLIDOS, EXPORTACION, NFU, PILETAS, REACTORES, TIERRAS FILTRANTES</v>
      </c>
      <c r="R1240">
        <v>1</v>
      </c>
      <c r="S1240">
        <v>-100000</v>
      </c>
      <c r="T1240">
        <v>1</v>
      </c>
      <c r="U1240" t="str">
        <v>APERTURADO POR EMPRESA</v>
      </c>
      <c r="V1240" t="str">
        <v>DISPOSICIÓN FINAL RESIDUOS LIQUIDOS</v>
      </c>
    </row>
    <row r="1241" spans="1:22" x14ac:dyDescent="0.3">
      <c r="A1241" vm="10">
        <v>46057</v>
      </c>
      <c r="B1241" t="str">
        <v>Mercado Pago</v>
      </c>
      <c r="C1241" t="str">
        <v>OCOM/2026/0116</v>
      </c>
      <c r="D1241">
        <v>-100000</v>
      </c>
      <c r="E1241" t="str">
        <v>OC 0001-00004499: SERVICIOS 
Botines</v>
      </c>
      <c r="F1241">
        <v>1</v>
      </c>
      <c r="G1241">
        <v>100000</v>
      </c>
      <c r="H1241" t="str">
        <v xml:space="preserve">UN </v>
      </c>
      <c r="I1241" t="str">
        <v>SERVICIOS</v>
      </c>
      <c r="J1241" t="str">
        <v>OPEX</v>
      </c>
      <c r="K1241" t="str">
        <v>VARIABLE</v>
      </c>
      <c r="L1241" t="str">
        <v>DIRECTO</v>
      </c>
      <c r="M1241">
        <v>0</v>
      </c>
      <c r="N1241" t="str">
        <v>CC1</v>
      </c>
      <c r="O1241" t="str">
        <v>gastos_produccion</v>
      </c>
      <c r="P1241">
        <v>10</v>
      </c>
      <c r="Q1241" t="str">
        <v>BACHAS, CEREAL &amp; POLVILLO, COMPOST &amp; FERTILIZANTES, DISPOSICIÓN FINAL RESIDUOS LIQUIDOS, DISPOSICIÓN FINAL RESIDUOS SOLIDOS, EXPORTACION, NFU, PILETAS, REACTORES, TIERRAS FILTRANTES</v>
      </c>
      <c r="R1241">
        <v>1</v>
      </c>
      <c r="S1241">
        <v>-100000</v>
      </c>
      <c r="T1241">
        <v>1</v>
      </c>
      <c r="U1241" t="str">
        <v>APERTURADO POR EMPRESA</v>
      </c>
      <c r="V1241" t="str">
        <v>DISPOSICIÓN FINAL RESIDUOS SOLIDOS</v>
      </c>
    </row>
    <row r="1242" spans="1:22" x14ac:dyDescent="0.3">
      <c r="A1242" vm="10">
        <v>46057</v>
      </c>
      <c r="B1242" t="str">
        <v>Mercado Pago</v>
      </c>
      <c r="C1242" t="str">
        <v>OCOM/2026/0116</v>
      </c>
      <c r="D1242">
        <v>-100000</v>
      </c>
      <c r="E1242" t="str">
        <v>OC 0001-00004499: SERVICIOS 
Botines</v>
      </c>
      <c r="F1242">
        <v>1</v>
      </c>
      <c r="G1242">
        <v>100000</v>
      </c>
      <c r="H1242" t="str">
        <v xml:space="preserve">UN </v>
      </c>
      <c r="I1242" t="str">
        <v>SERVICIOS</v>
      </c>
      <c r="J1242" t="str">
        <v>OPEX</v>
      </c>
      <c r="K1242" t="str">
        <v>VARIABLE</v>
      </c>
      <c r="L1242" t="str">
        <v>DIRECTO</v>
      </c>
      <c r="M1242">
        <v>0</v>
      </c>
      <c r="N1242" t="str">
        <v>CC1</v>
      </c>
      <c r="O1242" t="str">
        <v>gastos_produccion</v>
      </c>
      <c r="P1242">
        <v>10</v>
      </c>
      <c r="Q1242" t="str">
        <v>BACHAS, CEREAL &amp; POLVILLO, COMPOST &amp; FERTILIZANTES, DISPOSICIÓN FINAL RESIDUOS LIQUIDOS, DISPOSICIÓN FINAL RESIDUOS SOLIDOS, EXPORTACION, NFU, PILETAS, REACTORES, TIERRAS FILTRANTES</v>
      </c>
      <c r="R1242">
        <v>1</v>
      </c>
      <c r="S1242">
        <v>-100000</v>
      </c>
      <c r="T1242">
        <v>1</v>
      </c>
      <c r="U1242" t="str">
        <v>APERTURADO POR EMPRESA</v>
      </c>
      <c r="V1242" t="str">
        <v>EXPORTACION</v>
      </c>
    </row>
    <row r="1243" spans="1:22" x14ac:dyDescent="0.3">
      <c r="A1243" vm="10">
        <v>46057</v>
      </c>
      <c r="B1243" t="str">
        <v>Mercado Pago</v>
      </c>
      <c r="C1243" t="str">
        <v>OCOM/2026/0116</v>
      </c>
      <c r="D1243">
        <v>-100000</v>
      </c>
      <c r="E1243" t="str">
        <v>OC 0001-00004499: SERVICIOS 
Botines</v>
      </c>
      <c r="F1243">
        <v>1</v>
      </c>
      <c r="G1243">
        <v>100000</v>
      </c>
      <c r="H1243" t="str">
        <v xml:space="preserve">UN </v>
      </c>
      <c r="I1243" t="str">
        <v>SERVICIOS</v>
      </c>
      <c r="J1243" t="str">
        <v>OPEX</v>
      </c>
      <c r="K1243" t="str">
        <v>VARIABLE</v>
      </c>
      <c r="L1243" t="str">
        <v>DIRECTO</v>
      </c>
      <c r="M1243">
        <v>0</v>
      </c>
      <c r="N1243" t="str">
        <v>CC1</v>
      </c>
      <c r="O1243" t="str">
        <v>gastos_produccion</v>
      </c>
      <c r="P1243">
        <v>10</v>
      </c>
      <c r="Q1243" t="str">
        <v>BACHAS, CEREAL &amp; POLVILLO, COMPOST &amp; FERTILIZANTES, DISPOSICIÓN FINAL RESIDUOS LIQUIDOS, DISPOSICIÓN FINAL RESIDUOS SOLIDOS, EXPORTACION, NFU, PILETAS, REACTORES, TIERRAS FILTRANTES</v>
      </c>
      <c r="R1243">
        <v>1</v>
      </c>
      <c r="S1243">
        <v>-100000</v>
      </c>
      <c r="T1243">
        <v>1</v>
      </c>
      <c r="U1243" t="str">
        <v>APERTURADO POR EMPRESA</v>
      </c>
      <c r="V1243" t="str">
        <v>NFU</v>
      </c>
    </row>
    <row r="1244" spans="1:22" x14ac:dyDescent="0.3">
      <c r="A1244" vm="10">
        <v>46057</v>
      </c>
      <c r="B1244" t="str">
        <v>Mercado Pago</v>
      </c>
      <c r="C1244" t="str">
        <v>OCOM/2026/0116</v>
      </c>
      <c r="D1244">
        <v>-100000</v>
      </c>
      <c r="E1244" t="str">
        <v>OC 0001-00004499: SERVICIOS 
Botines</v>
      </c>
      <c r="F1244">
        <v>1</v>
      </c>
      <c r="G1244">
        <v>100000</v>
      </c>
      <c r="H1244" t="str">
        <v xml:space="preserve">UN </v>
      </c>
      <c r="I1244" t="str">
        <v>SERVICIOS</v>
      </c>
      <c r="J1244" t="str">
        <v>OPEX</v>
      </c>
      <c r="K1244" t="str">
        <v>VARIABLE</v>
      </c>
      <c r="L1244" t="str">
        <v>DIRECTO</v>
      </c>
      <c r="M1244">
        <v>0</v>
      </c>
      <c r="N1244" t="str">
        <v>CC1</v>
      </c>
      <c r="O1244" t="str">
        <v>gastos_produccion</v>
      </c>
      <c r="P1244">
        <v>10</v>
      </c>
      <c r="Q1244" t="str">
        <v>BACHAS, CEREAL &amp; POLVILLO, COMPOST &amp; FERTILIZANTES, DISPOSICIÓN FINAL RESIDUOS LIQUIDOS, DISPOSICIÓN FINAL RESIDUOS SOLIDOS, EXPORTACION, NFU, PILETAS, REACTORES, TIERRAS FILTRANTES</v>
      </c>
      <c r="R1244">
        <v>1</v>
      </c>
      <c r="S1244">
        <v>-100000</v>
      </c>
      <c r="T1244">
        <v>1</v>
      </c>
      <c r="U1244" t="str">
        <v>APERTURADO POR EMPRESA</v>
      </c>
      <c r="V1244" t="str">
        <v>PILETAS</v>
      </c>
    </row>
    <row r="1245" spans="1:22" x14ac:dyDescent="0.3">
      <c r="A1245" vm="10">
        <v>46057</v>
      </c>
      <c r="B1245" t="str">
        <v>Mercado Pago</v>
      </c>
      <c r="C1245" t="str">
        <v>OCOM/2026/0116</v>
      </c>
      <c r="D1245">
        <v>-100000</v>
      </c>
      <c r="E1245" t="str">
        <v>OC 0001-00004499: SERVICIOS 
Botines</v>
      </c>
      <c r="F1245">
        <v>1</v>
      </c>
      <c r="G1245">
        <v>100000</v>
      </c>
      <c r="H1245" t="str">
        <v xml:space="preserve">UN </v>
      </c>
      <c r="I1245" t="str">
        <v>SERVICIOS</v>
      </c>
      <c r="J1245" t="str">
        <v>OPEX</v>
      </c>
      <c r="K1245" t="str">
        <v>VARIABLE</v>
      </c>
      <c r="L1245" t="str">
        <v>DIRECTO</v>
      </c>
      <c r="M1245">
        <v>0</v>
      </c>
      <c r="N1245" t="str">
        <v>CC1</v>
      </c>
      <c r="O1245" t="str">
        <v>gastos_produccion</v>
      </c>
      <c r="P1245">
        <v>10</v>
      </c>
      <c r="Q1245" t="str">
        <v>BACHAS, CEREAL &amp; POLVILLO, COMPOST &amp; FERTILIZANTES, DISPOSICIÓN FINAL RESIDUOS LIQUIDOS, DISPOSICIÓN FINAL RESIDUOS SOLIDOS, EXPORTACION, NFU, PILETAS, REACTORES, TIERRAS FILTRANTES</v>
      </c>
      <c r="R1245">
        <v>1</v>
      </c>
      <c r="S1245">
        <v>-100000</v>
      </c>
      <c r="T1245">
        <v>1</v>
      </c>
      <c r="U1245" t="str">
        <v>APERTURADO POR EMPRESA</v>
      </c>
      <c r="V1245" t="str">
        <v>REACTORES</v>
      </c>
    </row>
    <row r="1246" spans="1:22" x14ac:dyDescent="0.3">
      <c r="A1246" vm="10">
        <v>46057</v>
      </c>
      <c r="B1246" t="str">
        <v>Mercado Pago</v>
      </c>
      <c r="C1246" t="str">
        <v>OCOM/2026/0116</v>
      </c>
      <c r="D1246">
        <v>-100000</v>
      </c>
      <c r="E1246" t="str">
        <v>OC 0001-00004499: SERVICIOS 
Botines</v>
      </c>
      <c r="F1246">
        <v>1</v>
      </c>
      <c r="G1246">
        <v>100000</v>
      </c>
      <c r="H1246" t="str">
        <v xml:space="preserve">UN </v>
      </c>
      <c r="I1246" t="str">
        <v>SERVICIOS</v>
      </c>
      <c r="J1246" t="str">
        <v>OPEX</v>
      </c>
      <c r="K1246" t="str">
        <v>VARIABLE</v>
      </c>
      <c r="L1246" t="str">
        <v>DIRECTO</v>
      </c>
      <c r="M1246">
        <v>0</v>
      </c>
      <c r="N1246" t="str">
        <v>CC1</v>
      </c>
      <c r="O1246" t="str">
        <v>gastos_produccion</v>
      </c>
      <c r="P1246">
        <v>10</v>
      </c>
      <c r="Q1246" t="str">
        <v>BACHAS, CEREAL &amp; POLVILLO, COMPOST &amp; FERTILIZANTES, DISPOSICIÓN FINAL RESIDUOS LIQUIDOS, DISPOSICIÓN FINAL RESIDUOS SOLIDOS, EXPORTACION, NFU, PILETAS, REACTORES, TIERRAS FILTRANTES</v>
      </c>
      <c r="R1246">
        <v>1</v>
      </c>
      <c r="S1246">
        <v>-100000</v>
      </c>
      <c r="T1246">
        <v>1</v>
      </c>
      <c r="U1246" t="str">
        <v>APERTURADO POR EMPRESA</v>
      </c>
      <c r="V1246" t="str">
        <v>TIERRAS FILTRANTES</v>
      </c>
    </row>
    <row r="1247" spans="1:22" x14ac:dyDescent="0.3">
      <c r="A1247" vm="21">
        <v>46058</v>
      </c>
      <c r="B1247" t="str">
        <v>Ventura, Laura Susana</v>
      </c>
      <c r="C1247" t="str">
        <v>FA-A 00003-00107239</v>
      </c>
      <c r="D1247">
        <v>-99012.64</v>
      </c>
      <c r="E1247" t="str">
        <v>OC 0001-00004521: MANTENIMIENTO PREVENTIVO
Filtro de aire/gas para Komatzu</v>
      </c>
      <c r="F1247">
        <v>1</v>
      </c>
      <c r="G1247">
        <v>81828.63</v>
      </c>
      <c r="H1247" t="str">
        <v xml:space="preserve">UN </v>
      </c>
      <c r="I1247" t="str">
        <v>MANTENIMIENTO PREVENTIVO</v>
      </c>
      <c r="J1247" t="str">
        <v>OPEX</v>
      </c>
      <c r="K1247" t="str">
        <v>VARIABLE</v>
      </c>
      <c r="L1247" t="str">
        <v>INDIRECTO</v>
      </c>
      <c r="M1247">
        <v>0</v>
      </c>
      <c r="N1247" t="str">
        <v>CC1</v>
      </c>
      <c r="O1247" t="str">
        <v>gastos_produccion</v>
      </c>
      <c r="P1247">
        <v>10</v>
      </c>
      <c r="Q1247" t="str">
        <v>BACHAS, CEREAL &amp; POLVILLO, COMPOST &amp; FERTILIZANTES, DISPOSICIÓN FINAL RESIDUOS LIQUIDOS, DISPOSICIÓN FINAL RESIDUOS SOLIDOS, EXPORTACION, NFU, PILETAS, REACTORES, TIERRAS FILTRANTES</v>
      </c>
      <c r="R1247">
        <v>1</v>
      </c>
      <c r="S1247">
        <v>-99012.64</v>
      </c>
      <c r="T1247">
        <v>1</v>
      </c>
      <c r="U1247" t="str">
        <v>APERTURADO POR EMPRESA</v>
      </c>
      <c r="V1247" t="str">
        <v>BACHAS</v>
      </c>
    </row>
    <row r="1248" spans="1:22" x14ac:dyDescent="0.3">
      <c r="A1248" vm="21">
        <v>46058</v>
      </c>
      <c r="B1248" t="str">
        <v>Ventura, Laura Susana</v>
      </c>
      <c r="C1248" t="str">
        <v>FA-A 00003-00107239</v>
      </c>
      <c r="D1248">
        <v>-99012.64</v>
      </c>
      <c r="E1248" t="str">
        <v>OC 0001-00004521: MANTENIMIENTO PREVENTIVO
Filtro de aire/gas para Komatzu</v>
      </c>
      <c r="F1248">
        <v>1</v>
      </c>
      <c r="G1248">
        <v>81828.63</v>
      </c>
      <c r="H1248" t="str">
        <v xml:space="preserve">UN </v>
      </c>
      <c r="I1248" t="str">
        <v>MANTENIMIENTO PREVENTIVO</v>
      </c>
      <c r="J1248" t="str">
        <v>OPEX</v>
      </c>
      <c r="K1248" t="str">
        <v>VARIABLE</v>
      </c>
      <c r="L1248" t="str">
        <v>INDIRECTO</v>
      </c>
      <c r="M1248">
        <v>0</v>
      </c>
      <c r="N1248" t="str">
        <v>CC1</v>
      </c>
      <c r="O1248" t="str">
        <v>gastos_produccion</v>
      </c>
      <c r="P1248">
        <v>10</v>
      </c>
      <c r="Q1248" t="str">
        <v>BACHAS, CEREAL &amp; POLVILLO, COMPOST &amp; FERTILIZANTES, DISPOSICIÓN FINAL RESIDUOS LIQUIDOS, DISPOSICIÓN FINAL RESIDUOS SOLIDOS, EXPORTACION, NFU, PILETAS, REACTORES, TIERRAS FILTRANTES</v>
      </c>
      <c r="R1248">
        <v>1</v>
      </c>
      <c r="S1248">
        <v>-99012.64</v>
      </c>
      <c r="T1248">
        <v>1</v>
      </c>
      <c r="U1248" t="str">
        <v>APERTURADO POR EMPRESA</v>
      </c>
      <c r="V1248" t="str">
        <v>CEREAL &amp; POLVILLO</v>
      </c>
    </row>
    <row r="1249" spans="1:22" x14ac:dyDescent="0.3">
      <c r="A1249" vm="21">
        <v>46058</v>
      </c>
      <c r="B1249" t="str">
        <v>Ventura, Laura Susana</v>
      </c>
      <c r="C1249" t="str">
        <v>FA-A 00003-00107239</v>
      </c>
      <c r="D1249">
        <v>-99012.64</v>
      </c>
      <c r="E1249" t="str">
        <v>OC 0001-00004521: MANTENIMIENTO PREVENTIVO
Filtro de aire/gas para Komatzu</v>
      </c>
      <c r="F1249">
        <v>1</v>
      </c>
      <c r="G1249">
        <v>81828.63</v>
      </c>
      <c r="H1249" t="str">
        <v xml:space="preserve">UN </v>
      </c>
      <c r="I1249" t="str">
        <v>MANTENIMIENTO PREVENTIVO</v>
      </c>
      <c r="J1249" t="str">
        <v>OPEX</v>
      </c>
      <c r="K1249" t="str">
        <v>VARIABLE</v>
      </c>
      <c r="L1249" t="str">
        <v>INDIRECTO</v>
      </c>
      <c r="M1249">
        <v>0</v>
      </c>
      <c r="N1249" t="str">
        <v>CC1</v>
      </c>
      <c r="O1249" t="str">
        <v>gastos_produccion</v>
      </c>
      <c r="P1249">
        <v>10</v>
      </c>
      <c r="Q1249" t="str">
        <v>BACHAS, CEREAL &amp; POLVILLO, COMPOST &amp; FERTILIZANTES, DISPOSICIÓN FINAL RESIDUOS LIQUIDOS, DISPOSICIÓN FINAL RESIDUOS SOLIDOS, EXPORTACION, NFU, PILETAS, REACTORES, TIERRAS FILTRANTES</v>
      </c>
      <c r="R1249">
        <v>1</v>
      </c>
      <c r="S1249">
        <v>-99012.64</v>
      </c>
      <c r="T1249">
        <v>1</v>
      </c>
      <c r="U1249" t="str">
        <v>APERTURADO POR EMPRESA</v>
      </c>
      <c r="V1249" t="str">
        <v>COMPOST &amp; FERTILIZANTES</v>
      </c>
    </row>
    <row r="1250" spans="1:22" x14ac:dyDescent="0.3">
      <c r="A1250" vm="21">
        <v>46058</v>
      </c>
      <c r="B1250" t="str">
        <v>Ventura, Laura Susana</v>
      </c>
      <c r="C1250" t="str">
        <v>FA-A 00003-00107239</v>
      </c>
      <c r="D1250">
        <v>-99012.64</v>
      </c>
      <c r="E1250" t="str">
        <v>OC 0001-00004521: MANTENIMIENTO PREVENTIVO
Filtro de aire/gas para Komatzu</v>
      </c>
      <c r="F1250">
        <v>1</v>
      </c>
      <c r="G1250">
        <v>81828.63</v>
      </c>
      <c r="H1250" t="str">
        <v xml:space="preserve">UN </v>
      </c>
      <c r="I1250" t="str">
        <v>MANTENIMIENTO PREVENTIVO</v>
      </c>
      <c r="J1250" t="str">
        <v>OPEX</v>
      </c>
      <c r="K1250" t="str">
        <v>VARIABLE</v>
      </c>
      <c r="L1250" t="str">
        <v>INDIRECTO</v>
      </c>
      <c r="M1250">
        <v>0</v>
      </c>
      <c r="N1250" t="str">
        <v>CC1</v>
      </c>
      <c r="O1250" t="str">
        <v>gastos_produccion</v>
      </c>
      <c r="P1250">
        <v>10</v>
      </c>
      <c r="Q1250" t="str">
        <v>BACHAS, CEREAL &amp; POLVILLO, COMPOST &amp; FERTILIZANTES, DISPOSICIÓN FINAL RESIDUOS LIQUIDOS, DISPOSICIÓN FINAL RESIDUOS SOLIDOS, EXPORTACION, NFU, PILETAS, REACTORES, TIERRAS FILTRANTES</v>
      </c>
      <c r="R1250">
        <v>1</v>
      </c>
      <c r="S1250">
        <v>-99012.64</v>
      </c>
      <c r="T1250">
        <v>1</v>
      </c>
      <c r="U1250" t="str">
        <v>APERTURADO POR EMPRESA</v>
      </c>
      <c r="V1250" t="str">
        <v>DISPOSICIÓN FINAL RESIDUOS LIQUIDOS</v>
      </c>
    </row>
    <row r="1251" spans="1:22" x14ac:dyDescent="0.3">
      <c r="A1251" vm="21">
        <v>46058</v>
      </c>
      <c r="B1251" t="str">
        <v>Ventura, Laura Susana</v>
      </c>
      <c r="C1251" t="str">
        <v>FA-A 00003-00107239</v>
      </c>
      <c r="D1251">
        <v>-99012.64</v>
      </c>
      <c r="E1251" t="str">
        <v>OC 0001-00004521: MANTENIMIENTO PREVENTIVO
Filtro de aire/gas para Komatzu</v>
      </c>
      <c r="F1251">
        <v>1</v>
      </c>
      <c r="G1251">
        <v>81828.63</v>
      </c>
      <c r="H1251" t="str">
        <v xml:space="preserve">UN </v>
      </c>
      <c r="I1251" t="str">
        <v>MANTENIMIENTO PREVENTIVO</v>
      </c>
      <c r="J1251" t="str">
        <v>OPEX</v>
      </c>
      <c r="K1251" t="str">
        <v>VARIABLE</v>
      </c>
      <c r="L1251" t="str">
        <v>INDIRECTO</v>
      </c>
      <c r="M1251">
        <v>0</v>
      </c>
      <c r="N1251" t="str">
        <v>CC1</v>
      </c>
      <c r="O1251" t="str">
        <v>gastos_produccion</v>
      </c>
      <c r="P1251">
        <v>10</v>
      </c>
      <c r="Q1251" t="str">
        <v>BACHAS, CEREAL &amp; POLVILLO, COMPOST &amp; FERTILIZANTES, DISPOSICIÓN FINAL RESIDUOS LIQUIDOS, DISPOSICIÓN FINAL RESIDUOS SOLIDOS, EXPORTACION, NFU, PILETAS, REACTORES, TIERRAS FILTRANTES</v>
      </c>
      <c r="R1251">
        <v>1</v>
      </c>
      <c r="S1251">
        <v>-99012.64</v>
      </c>
      <c r="T1251">
        <v>1</v>
      </c>
      <c r="U1251" t="str">
        <v>APERTURADO POR EMPRESA</v>
      </c>
      <c r="V1251" t="str">
        <v>DISPOSICIÓN FINAL RESIDUOS SOLIDOS</v>
      </c>
    </row>
    <row r="1252" spans="1:22" x14ac:dyDescent="0.3">
      <c r="A1252" vm="21">
        <v>46058</v>
      </c>
      <c r="B1252" t="str">
        <v>Ventura, Laura Susana</v>
      </c>
      <c r="C1252" t="str">
        <v>FA-A 00003-00107239</v>
      </c>
      <c r="D1252">
        <v>-99012.64</v>
      </c>
      <c r="E1252" t="str">
        <v>OC 0001-00004521: MANTENIMIENTO PREVENTIVO
Filtro de aire/gas para Komatzu</v>
      </c>
      <c r="F1252">
        <v>1</v>
      </c>
      <c r="G1252">
        <v>81828.63</v>
      </c>
      <c r="H1252" t="str">
        <v xml:space="preserve">UN </v>
      </c>
      <c r="I1252" t="str">
        <v>MANTENIMIENTO PREVENTIVO</v>
      </c>
      <c r="J1252" t="str">
        <v>OPEX</v>
      </c>
      <c r="K1252" t="str">
        <v>VARIABLE</v>
      </c>
      <c r="L1252" t="str">
        <v>INDIRECTO</v>
      </c>
      <c r="M1252">
        <v>0</v>
      </c>
      <c r="N1252" t="str">
        <v>CC1</v>
      </c>
      <c r="O1252" t="str">
        <v>gastos_produccion</v>
      </c>
      <c r="P1252">
        <v>10</v>
      </c>
      <c r="Q1252" t="str">
        <v>BACHAS, CEREAL &amp; POLVILLO, COMPOST &amp; FERTILIZANTES, DISPOSICIÓN FINAL RESIDUOS LIQUIDOS, DISPOSICIÓN FINAL RESIDUOS SOLIDOS, EXPORTACION, NFU, PILETAS, REACTORES, TIERRAS FILTRANTES</v>
      </c>
      <c r="R1252">
        <v>1</v>
      </c>
      <c r="S1252">
        <v>-99012.64</v>
      </c>
      <c r="T1252">
        <v>1</v>
      </c>
      <c r="U1252" t="str">
        <v>APERTURADO POR EMPRESA</v>
      </c>
      <c r="V1252" t="str">
        <v>EXPORTACION</v>
      </c>
    </row>
    <row r="1253" spans="1:22" x14ac:dyDescent="0.3">
      <c r="A1253" vm="21">
        <v>46058</v>
      </c>
      <c r="B1253" t="str">
        <v>Ventura, Laura Susana</v>
      </c>
      <c r="C1253" t="str">
        <v>FA-A 00003-00107239</v>
      </c>
      <c r="D1253">
        <v>-99012.64</v>
      </c>
      <c r="E1253" t="str">
        <v>OC 0001-00004521: MANTENIMIENTO PREVENTIVO
Filtro de aire/gas para Komatzu</v>
      </c>
      <c r="F1253">
        <v>1</v>
      </c>
      <c r="G1253">
        <v>81828.63</v>
      </c>
      <c r="H1253" t="str">
        <v xml:space="preserve">UN </v>
      </c>
      <c r="I1253" t="str">
        <v>MANTENIMIENTO PREVENTIVO</v>
      </c>
      <c r="J1253" t="str">
        <v>OPEX</v>
      </c>
      <c r="K1253" t="str">
        <v>VARIABLE</v>
      </c>
      <c r="L1253" t="str">
        <v>INDIRECTO</v>
      </c>
      <c r="M1253">
        <v>0</v>
      </c>
      <c r="N1253" t="str">
        <v>CC1</v>
      </c>
      <c r="O1253" t="str">
        <v>gastos_produccion</v>
      </c>
      <c r="P1253">
        <v>10</v>
      </c>
      <c r="Q1253" t="str">
        <v>BACHAS, CEREAL &amp; POLVILLO, COMPOST &amp; FERTILIZANTES, DISPOSICIÓN FINAL RESIDUOS LIQUIDOS, DISPOSICIÓN FINAL RESIDUOS SOLIDOS, EXPORTACION, NFU, PILETAS, REACTORES, TIERRAS FILTRANTES</v>
      </c>
      <c r="R1253">
        <v>1</v>
      </c>
      <c r="S1253">
        <v>-99012.64</v>
      </c>
      <c r="T1253">
        <v>1</v>
      </c>
      <c r="U1253" t="str">
        <v>APERTURADO POR EMPRESA</v>
      </c>
      <c r="V1253" t="str">
        <v>NFU</v>
      </c>
    </row>
    <row r="1254" spans="1:22" x14ac:dyDescent="0.3">
      <c r="A1254" vm="21">
        <v>46058</v>
      </c>
      <c r="B1254" t="str">
        <v>Ventura, Laura Susana</v>
      </c>
      <c r="C1254" t="str">
        <v>FA-A 00003-00107239</v>
      </c>
      <c r="D1254">
        <v>-99012.64</v>
      </c>
      <c r="E1254" t="str">
        <v>OC 0001-00004521: MANTENIMIENTO PREVENTIVO
Filtro de aire/gas para Komatzu</v>
      </c>
      <c r="F1254">
        <v>1</v>
      </c>
      <c r="G1254">
        <v>81828.63</v>
      </c>
      <c r="H1254" t="str">
        <v xml:space="preserve">UN </v>
      </c>
      <c r="I1254" t="str">
        <v>MANTENIMIENTO PREVENTIVO</v>
      </c>
      <c r="J1254" t="str">
        <v>OPEX</v>
      </c>
      <c r="K1254" t="str">
        <v>VARIABLE</v>
      </c>
      <c r="L1254" t="str">
        <v>INDIRECTO</v>
      </c>
      <c r="M1254">
        <v>0</v>
      </c>
      <c r="N1254" t="str">
        <v>CC1</v>
      </c>
      <c r="O1254" t="str">
        <v>gastos_produccion</v>
      </c>
      <c r="P1254">
        <v>10</v>
      </c>
      <c r="Q1254" t="str">
        <v>BACHAS, CEREAL &amp; POLVILLO, COMPOST &amp; FERTILIZANTES, DISPOSICIÓN FINAL RESIDUOS LIQUIDOS, DISPOSICIÓN FINAL RESIDUOS SOLIDOS, EXPORTACION, NFU, PILETAS, REACTORES, TIERRAS FILTRANTES</v>
      </c>
      <c r="R1254">
        <v>1</v>
      </c>
      <c r="S1254">
        <v>-99012.64</v>
      </c>
      <c r="T1254">
        <v>1</v>
      </c>
      <c r="U1254" t="str">
        <v>APERTURADO POR EMPRESA</v>
      </c>
      <c r="V1254" t="str">
        <v>PILETAS</v>
      </c>
    </row>
    <row r="1255" spans="1:22" x14ac:dyDescent="0.3">
      <c r="A1255" vm="21">
        <v>46058</v>
      </c>
      <c r="B1255" t="str">
        <v>Ventura, Laura Susana</v>
      </c>
      <c r="C1255" t="str">
        <v>FA-A 00003-00107239</v>
      </c>
      <c r="D1255">
        <v>-99012.64</v>
      </c>
      <c r="E1255" t="str">
        <v>OC 0001-00004521: MANTENIMIENTO PREVENTIVO
Filtro de aire/gas para Komatzu</v>
      </c>
      <c r="F1255">
        <v>1</v>
      </c>
      <c r="G1255">
        <v>81828.63</v>
      </c>
      <c r="H1255" t="str">
        <v xml:space="preserve">UN </v>
      </c>
      <c r="I1255" t="str">
        <v>MANTENIMIENTO PREVENTIVO</v>
      </c>
      <c r="J1255" t="str">
        <v>OPEX</v>
      </c>
      <c r="K1255" t="str">
        <v>VARIABLE</v>
      </c>
      <c r="L1255" t="str">
        <v>INDIRECTO</v>
      </c>
      <c r="M1255">
        <v>0</v>
      </c>
      <c r="N1255" t="str">
        <v>CC1</v>
      </c>
      <c r="O1255" t="str">
        <v>gastos_produccion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-99012.64</v>
      </c>
      <c r="T1255">
        <v>1</v>
      </c>
      <c r="U1255" t="str">
        <v>APERTURADO POR EMPRESA</v>
      </c>
      <c r="V1255" t="str">
        <v>REACTORES</v>
      </c>
    </row>
    <row r="1256" spans="1:22" x14ac:dyDescent="0.3">
      <c r="A1256" vm="21">
        <v>46058</v>
      </c>
      <c r="B1256" t="str">
        <v>Ventura, Laura Susana</v>
      </c>
      <c r="C1256" t="str">
        <v>FA-A 00003-00107239</v>
      </c>
      <c r="D1256">
        <v>-99012.64</v>
      </c>
      <c r="E1256" t="str">
        <v>OC 0001-00004521: MANTENIMIENTO PREVENTIVO
Filtro de aire/gas para Komatzu</v>
      </c>
      <c r="F1256">
        <v>1</v>
      </c>
      <c r="G1256">
        <v>81828.63</v>
      </c>
      <c r="H1256" t="str">
        <v xml:space="preserve">UN </v>
      </c>
      <c r="I1256" t="str">
        <v>MANTENIMIENTO PREVENTIVO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str">
        <v>gastos_produccion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-99012.64</v>
      </c>
      <c r="T1256">
        <v>1</v>
      </c>
      <c r="U1256" t="str">
        <v>APERTURADO POR EMPRESA</v>
      </c>
      <c r="V1256" t="str">
        <v>TIERRAS FILTRANTES</v>
      </c>
    </row>
    <row r="1257" spans="1:22" x14ac:dyDescent="0.3">
      <c r="A1257" vm="9">
        <v>46077</v>
      </c>
      <c r="B1257" t="str">
        <v>Russo, Gabriela</v>
      </c>
      <c r="C1257" t="str">
        <v>FA-A 00003-00001581</v>
      </c>
      <c r="D1257">
        <v>-83490</v>
      </c>
      <c r="E1257" t="str">
        <v>INSUMOS</v>
      </c>
      <c r="F1257">
        <v>1</v>
      </c>
      <c r="G1257">
        <v>69000</v>
      </c>
      <c r="H1257" t="str">
        <v xml:space="preserve">UN </v>
      </c>
      <c r="I1257" t="str">
        <v>INSUMOS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CC5</v>
      </c>
      <c r="O1257" t="str">
        <v>gastos_produccion</v>
      </c>
      <c r="P1257">
        <v>1</v>
      </c>
      <c r="Q1257" t="str">
        <v>REACTORES</v>
      </c>
      <c r="R1257">
        <v>1</v>
      </c>
      <c r="S1257">
        <v>-83490</v>
      </c>
      <c r="T1257">
        <v>1</v>
      </c>
      <c r="U1257" t="str">
        <v>APERTURADO POR EMPRESA</v>
      </c>
      <c r="V1257" t="str">
        <v>REACTORES</v>
      </c>
    </row>
    <row r="1258" spans="1:22" x14ac:dyDescent="0.3">
      <c r="A1258" vm="11">
        <v>46071</v>
      </c>
      <c r="B1258" t="str">
        <v>Industrias Quimicas Kaiser Srl</v>
      </c>
      <c r="C1258" t="str">
        <v>FA-A 00010-00093142</v>
      </c>
      <c r="D1258">
        <v>-80000</v>
      </c>
      <c r="E1258" t="str">
        <v>INSUMOS</v>
      </c>
      <c r="F1258">
        <v>5</v>
      </c>
      <c r="G1258">
        <v>13223.14</v>
      </c>
      <c r="H1258" t="str">
        <v xml:space="preserve">UN </v>
      </c>
      <c r="I1258" t="str">
        <v>INSUMOS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CC11</v>
      </c>
      <c r="O1258" t="str">
        <v>gastos_produccion</v>
      </c>
      <c r="P1258">
        <v>1</v>
      </c>
      <c r="Q1258" t="str">
        <v>EXPORTACION</v>
      </c>
      <c r="R1258">
        <v>1</v>
      </c>
      <c r="S1258">
        <v>-80000</v>
      </c>
      <c r="T1258">
        <v>5</v>
      </c>
      <c r="U1258" t="str">
        <v>APERTURADO POR EMPRESA</v>
      </c>
      <c r="V1258" t="str">
        <v>EXPORTACION</v>
      </c>
    </row>
    <row r="1259" spans="1:22" x14ac:dyDescent="0.3">
      <c r="A1259" vm="17">
        <v>46079</v>
      </c>
      <c r="B1259" t="str">
        <v>Antonini, Nicolas Ezequiel</v>
      </c>
      <c r="C1259" t="str">
        <v>FA-C 00001-00000029</v>
      </c>
      <c r="D1259">
        <v>-70000</v>
      </c>
      <c r="E1259" t="str">
        <v xml:space="preserve">MANTENIMIENTO PREVENTIVO
Servicio de refrigeración . Limpieza de aire Giuli </v>
      </c>
      <c r="F1259">
        <v>1</v>
      </c>
      <c r="G1259">
        <v>70000</v>
      </c>
      <c r="H1259" t="str">
        <v xml:space="preserve">UN </v>
      </c>
      <c r="I1259" t="str">
        <v>MANTENIMIENTO PREVENTIVO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str">
        <v>gastos_produccion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-70000</v>
      </c>
      <c r="T1259">
        <v>1</v>
      </c>
      <c r="U1259" t="str">
        <v>APERTURADO POR EMPRESA</v>
      </c>
      <c r="V1259" t="str">
        <v>BACHAS</v>
      </c>
    </row>
    <row r="1260" spans="1:22" x14ac:dyDescent="0.3">
      <c r="A1260" vm="17">
        <v>46079</v>
      </c>
      <c r="B1260" t="str">
        <v>Antonini, Nicolas Ezequiel</v>
      </c>
      <c r="C1260" t="str">
        <v>FA-C 00001-00000029</v>
      </c>
      <c r="D1260">
        <v>-70000</v>
      </c>
      <c r="E1260" t="str">
        <v xml:space="preserve">MANTENIMIENTO PREVENTIVO
Servicio de refrigeración . Limpieza de aire Giuli </v>
      </c>
      <c r="F1260">
        <v>1</v>
      </c>
      <c r="G1260">
        <v>70000</v>
      </c>
      <c r="H1260" t="str">
        <v xml:space="preserve">UN </v>
      </c>
      <c r="I1260" t="str">
        <v>MANTENIMIENTO PREVENTIVO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str">
        <v>gastos_produccion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-70000</v>
      </c>
      <c r="T1260">
        <v>1</v>
      </c>
      <c r="U1260" t="str">
        <v>APERTURADO POR EMPRESA</v>
      </c>
      <c r="V1260" t="str">
        <v>CEREAL &amp; POLVILLO</v>
      </c>
    </row>
    <row r="1261" spans="1:22" x14ac:dyDescent="0.3">
      <c r="A1261" vm="17">
        <v>46079</v>
      </c>
      <c r="B1261" t="str">
        <v>Antonini, Nicolas Ezequiel</v>
      </c>
      <c r="C1261" t="str">
        <v>FA-C 00001-00000029</v>
      </c>
      <c r="D1261">
        <v>-70000</v>
      </c>
      <c r="E1261" t="str">
        <v xml:space="preserve">MANTENIMIENTO PREVENTIVO
Servicio de refrigeración . Limpieza de aire Giuli </v>
      </c>
      <c r="F1261">
        <v>1</v>
      </c>
      <c r="G1261">
        <v>70000</v>
      </c>
      <c r="H1261" t="str">
        <v xml:space="preserve">UN </v>
      </c>
      <c r="I1261" t="str">
        <v>MANTENIMIENTO PREVENTIVO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str">
        <v>gastos_produccion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-70000</v>
      </c>
      <c r="T1261">
        <v>1</v>
      </c>
      <c r="U1261" t="str">
        <v>APERTURADO POR EMPRESA</v>
      </c>
      <c r="V1261" t="str">
        <v>COMPOST &amp; FERTILIZANTES</v>
      </c>
    </row>
    <row r="1262" spans="1:22" x14ac:dyDescent="0.3">
      <c r="A1262" vm="17">
        <v>46079</v>
      </c>
      <c r="B1262" t="str">
        <v>Antonini, Nicolas Ezequiel</v>
      </c>
      <c r="C1262" t="str">
        <v>FA-C 00001-00000029</v>
      </c>
      <c r="D1262">
        <v>-70000</v>
      </c>
      <c r="E1262" t="str">
        <v xml:space="preserve">MANTENIMIENTO PREVENTIVO
Servicio de refrigeración . Limpieza de aire Giuli </v>
      </c>
      <c r="F1262">
        <v>1</v>
      </c>
      <c r="G1262">
        <v>70000</v>
      </c>
      <c r="H1262" t="str">
        <v xml:space="preserve">UN </v>
      </c>
      <c r="I1262" t="str">
        <v>MANTENIMIENTO PREVENTIVO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str">
        <v>gastos_produccion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-70000</v>
      </c>
      <c r="T1262">
        <v>1</v>
      </c>
      <c r="U1262" t="str">
        <v>APERTURADO POR EMPRESA</v>
      </c>
      <c r="V1262" t="str">
        <v>DISPOSICIÓN FINAL RESIDUOS LIQUIDOS</v>
      </c>
    </row>
    <row r="1263" spans="1:22" x14ac:dyDescent="0.3">
      <c r="A1263" vm="17">
        <v>46079</v>
      </c>
      <c r="B1263" t="str">
        <v>Antonini, Nicolas Ezequiel</v>
      </c>
      <c r="C1263" t="str">
        <v>FA-C 00001-00000029</v>
      </c>
      <c r="D1263">
        <v>-70000</v>
      </c>
      <c r="E1263" t="str">
        <v xml:space="preserve">MANTENIMIENTO PREVENTIVO
Servicio de refrigeración . Limpieza de aire Giuli </v>
      </c>
      <c r="F1263">
        <v>1</v>
      </c>
      <c r="G1263">
        <v>70000</v>
      </c>
      <c r="H1263" t="str">
        <v xml:space="preserve">UN </v>
      </c>
      <c r="I1263" t="str">
        <v>MANTENIMIENTO PREVENTIVO</v>
      </c>
      <c r="J1263" t="str">
        <v>OPEX</v>
      </c>
      <c r="K1263" t="str">
        <v>VARIABLE</v>
      </c>
      <c r="L1263" t="str">
        <v>INDIRECTO</v>
      </c>
      <c r="M1263">
        <v>0</v>
      </c>
      <c r="N1263" t="str">
        <v>CC1</v>
      </c>
      <c r="O1263" t="str">
        <v>gastos_produccion</v>
      </c>
      <c r="P1263">
        <v>10</v>
      </c>
      <c r="Q1263" t="str">
        <v>BACHAS, CEREAL &amp; POLVILLO, COMPOST &amp; FERTILIZANTES, DISPOSICIÓN FINAL RESIDUOS LIQUIDOS, DISPOSICIÓN FINAL RESIDUOS SOLIDOS, EXPORTACION, NFU, PILETAS, REACTORES, TIERRAS FILTRANTES</v>
      </c>
      <c r="R1263">
        <v>1</v>
      </c>
      <c r="S1263">
        <v>-70000</v>
      </c>
      <c r="T1263">
        <v>1</v>
      </c>
      <c r="U1263" t="str">
        <v>APERTURADO POR EMPRESA</v>
      </c>
      <c r="V1263" t="str">
        <v>DISPOSICIÓN FINAL RESIDUOS SOLIDOS</v>
      </c>
    </row>
    <row r="1264" spans="1:22" x14ac:dyDescent="0.3">
      <c r="A1264" vm="17">
        <v>46079</v>
      </c>
      <c r="B1264" t="str">
        <v>Antonini, Nicolas Ezequiel</v>
      </c>
      <c r="C1264" t="str">
        <v>FA-C 00001-00000029</v>
      </c>
      <c r="D1264">
        <v>-70000</v>
      </c>
      <c r="E1264" t="str">
        <v xml:space="preserve">MANTENIMIENTO PREVENTIVO
Servicio de refrigeración . Limpieza de aire Giuli </v>
      </c>
      <c r="F1264">
        <v>1</v>
      </c>
      <c r="G1264">
        <v>70000</v>
      </c>
      <c r="H1264" t="str">
        <v xml:space="preserve">UN </v>
      </c>
      <c r="I1264" t="str">
        <v>MANTENIMIENTO PREVENTIVO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str">
        <v>gastos_produccion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-70000</v>
      </c>
      <c r="T1264">
        <v>1</v>
      </c>
      <c r="U1264" t="str">
        <v>APERTURADO POR EMPRESA</v>
      </c>
      <c r="V1264" t="str">
        <v>EXPORTACION</v>
      </c>
    </row>
    <row r="1265" spans="1:22" x14ac:dyDescent="0.3">
      <c r="A1265" vm="17">
        <v>46079</v>
      </c>
      <c r="B1265" t="str">
        <v>Antonini, Nicolas Ezequiel</v>
      </c>
      <c r="C1265" t="str">
        <v>FA-C 00001-00000029</v>
      </c>
      <c r="D1265">
        <v>-70000</v>
      </c>
      <c r="E1265" t="str">
        <v xml:space="preserve">MANTENIMIENTO PREVENTIVO
Servicio de refrigeración . Limpieza de aire Giuli </v>
      </c>
      <c r="F1265">
        <v>1</v>
      </c>
      <c r="G1265">
        <v>70000</v>
      </c>
      <c r="H1265" t="str">
        <v xml:space="preserve">UN </v>
      </c>
      <c r="I1265" t="str">
        <v>MANTENIMIENTO PREVENTIVO</v>
      </c>
      <c r="J1265" t="str">
        <v>OPEX</v>
      </c>
      <c r="K1265" t="str">
        <v>VARIABLE</v>
      </c>
      <c r="L1265" t="str">
        <v>INDIRECTO</v>
      </c>
      <c r="M1265">
        <v>0</v>
      </c>
      <c r="N1265" t="str">
        <v>CC1</v>
      </c>
      <c r="O1265" t="str">
        <v>gastos_produccion</v>
      </c>
      <c r="P1265">
        <v>10</v>
      </c>
      <c r="Q1265" t="str">
        <v>BACHAS, CEREAL &amp; POLVILLO, COMPOST &amp; FERTILIZANTES, DISPOSICIÓN FINAL RESIDUOS LIQUIDOS, DISPOSICIÓN FINAL RESIDUOS SOLIDOS, EXPORTACION, NFU, PILETAS, REACTORES, TIERRAS FILTRANTES</v>
      </c>
      <c r="R1265">
        <v>1</v>
      </c>
      <c r="S1265">
        <v>-70000</v>
      </c>
      <c r="T1265">
        <v>1</v>
      </c>
      <c r="U1265" t="str">
        <v>APERTURADO POR EMPRESA</v>
      </c>
      <c r="V1265" t="str">
        <v>NFU</v>
      </c>
    </row>
    <row r="1266" spans="1:22" x14ac:dyDescent="0.3">
      <c r="A1266" vm="17">
        <v>46079</v>
      </c>
      <c r="B1266" t="str">
        <v>Antonini, Nicolas Ezequiel</v>
      </c>
      <c r="C1266" t="str">
        <v>FA-C 00001-00000029</v>
      </c>
      <c r="D1266">
        <v>-70000</v>
      </c>
      <c r="E1266" t="str">
        <v xml:space="preserve">MANTENIMIENTO PREVENTIVO
Servicio de refrigeración . Limpieza de aire Giuli </v>
      </c>
      <c r="F1266">
        <v>1</v>
      </c>
      <c r="G1266">
        <v>70000</v>
      </c>
      <c r="H1266" t="str">
        <v xml:space="preserve">UN </v>
      </c>
      <c r="I1266" t="str">
        <v>MANTENIMIENTO PREVENTIVO</v>
      </c>
      <c r="J1266" t="str">
        <v>OPEX</v>
      </c>
      <c r="K1266" t="str">
        <v>VARIABLE</v>
      </c>
      <c r="L1266" t="str">
        <v>INDIRECTO</v>
      </c>
      <c r="M1266">
        <v>0</v>
      </c>
      <c r="N1266" t="str">
        <v>CC1</v>
      </c>
      <c r="O1266" t="str">
        <v>gastos_produccion</v>
      </c>
      <c r="P1266">
        <v>10</v>
      </c>
      <c r="Q1266" t="str">
        <v>BACHAS, CEREAL &amp; POLVILLO, COMPOST &amp; FERTILIZANTES, DISPOSICIÓN FINAL RESIDUOS LIQUIDOS, DISPOSICIÓN FINAL RESIDUOS SOLIDOS, EXPORTACION, NFU, PILETAS, REACTORES, TIERRAS FILTRANTES</v>
      </c>
      <c r="R1266">
        <v>1</v>
      </c>
      <c r="S1266">
        <v>-70000</v>
      </c>
      <c r="T1266">
        <v>1</v>
      </c>
      <c r="U1266" t="str">
        <v>APERTURADO POR EMPRESA</v>
      </c>
      <c r="V1266" t="str">
        <v>PILETAS</v>
      </c>
    </row>
    <row r="1267" spans="1:22" x14ac:dyDescent="0.3">
      <c r="A1267" vm="17">
        <v>46079</v>
      </c>
      <c r="B1267" t="str">
        <v>Antonini, Nicolas Ezequiel</v>
      </c>
      <c r="C1267" t="str">
        <v>FA-C 00001-00000029</v>
      </c>
      <c r="D1267">
        <v>-70000</v>
      </c>
      <c r="E1267" t="str">
        <v xml:space="preserve">MANTENIMIENTO PREVENTIVO
Servicio de refrigeración . Limpieza de aire Giuli </v>
      </c>
      <c r="F1267">
        <v>1</v>
      </c>
      <c r="G1267">
        <v>70000</v>
      </c>
      <c r="H1267" t="str">
        <v xml:space="preserve">UN </v>
      </c>
      <c r="I1267" t="str">
        <v>MANTENIMIENTO PREVENTIVO</v>
      </c>
      <c r="J1267" t="str">
        <v>OPEX</v>
      </c>
      <c r="K1267" t="str">
        <v>VARIABLE</v>
      </c>
      <c r="L1267" t="str">
        <v>INDIRECTO</v>
      </c>
      <c r="M1267">
        <v>0</v>
      </c>
      <c r="N1267" t="str">
        <v>CC1</v>
      </c>
      <c r="O1267" t="str">
        <v>gastos_produccion</v>
      </c>
      <c r="P1267">
        <v>10</v>
      </c>
      <c r="Q1267" t="str">
        <v>BACHAS, CEREAL &amp; POLVILLO, COMPOST &amp; FERTILIZANTES, DISPOSICIÓN FINAL RESIDUOS LIQUIDOS, DISPOSICIÓN FINAL RESIDUOS SOLIDOS, EXPORTACION, NFU, PILETAS, REACTORES, TIERRAS FILTRANTES</v>
      </c>
      <c r="R1267">
        <v>1</v>
      </c>
      <c r="S1267">
        <v>-70000</v>
      </c>
      <c r="T1267">
        <v>1</v>
      </c>
      <c r="U1267" t="str">
        <v>APERTURADO POR EMPRESA</v>
      </c>
      <c r="V1267" t="str">
        <v>REACTORES</v>
      </c>
    </row>
    <row r="1268" spans="1:22" x14ac:dyDescent="0.3">
      <c r="A1268" vm="17">
        <v>46079</v>
      </c>
      <c r="B1268" t="str">
        <v>Antonini, Nicolas Ezequiel</v>
      </c>
      <c r="C1268" t="str">
        <v>FA-C 00001-00000029</v>
      </c>
      <c r="D1268">
        <v>-70000</v>
      </c>
      <c r="E1268" t="str">
        <v xml:space="preserve">MANTENIMIENTO PREVENTIVO
Servicio de refrigeración . Limpieza de aire Giuli </v>
      </c>
      <c r="F1268">
        <v>1</v>
      </c>
      <c r="G1268">
        <v>70000</v>
      </c>
      <c r="H1268" t="str">
        <v xml:space="preserve">UN </v>
      </c>
      <c r="I1268" t="str">
        <v>MANTENIMIENTO PREVENTIVO</v>
      </c>
      <c r="J1268" t="str">
        <v>OPEX</v>
      </c>
      <c r="K1268" t="str">
        <v>VARIABLE</v>
      </c>
      <c r="L1268" t="str">
        <v>INDIRECTO</v>
      </c>
      <c r="M1268">
        <v>0</v>
      </c>
      <c r="N1268" t="str">
        <v>CC1</v>
      </c>
      <c r="O1268" t="str">
        <v>gastos_produccion</v>
      </c>
      <c r="P1268">
        <v>10</v>
      </c>
      <c r="Q1268" t="str">
        <v>BACHAS, CEREAL &amp; POLVILLO, COMPOST &amp; FERTILIZANTES, DISPOSICIÓN FINAL RESIDUOS LIQUIDOS, DISPOSICIÓN FINAL RESIDUOS SOLIDOS, EXPORTACION, NFU, PILETAS, REACTORES, TIERRAS FILTRANTES</v>
      </c>
      <c r="R1268">
        <v>1</v>
      </c>
      <c r="S1268">
        <v>-70000</v>
      </c>
      <c r="T1268">
        <v>1</v>
      </c>
      <c r="U1268" t="str">
        <v>APERTURADO POR EMPRESA</v>
      </c>
      <c r="V1268" t="str">
        <v>TIERRAS FILTRANTES</v>
      </c>
    </row>
    <row r="1269" spans="1:22" x14ac:dyDescent="0.3">
      <c r="A1269" vm="3">
        <v>46066</v>
      </c>
      <c r="B1269" t="str">
        <v>Bca Distribuciones Sa</v>
      </c>
      <c r="C1269" t="str">
        <v>FA-A 00001-00005785</v>
      </c>
      <c r="D1269">
        <v>-69635.67</v>
      </c>
      <c r="E1269" t="str">
        <v xml:space="preserve">INVERSION
valv esf paso total
Para bombas de piletas .
</v>
      </c>
      <c r="F1269">
        <v>1</v>
      </c>
      <c r="G1269">
        <v>39337.410000000003</v>
      </c>
      <c r="H1269" t="str">
        <v xml:space="preserve">UN </v>
      </c>
      <c r="I1269" t="str">
        <v>INVERSION</v>
      </c>
      <c r="J1269" t="str">
        <v>CAPEX</v>
      </c>
      <c r="K1269" t="str">
        <v>VARIABLE</v>
      </c>
      <c r="L1269" t="str">
        <v>DIRECTO</v>
      </c>
      <c r="M1269">
        <v>0</v>
      </c>
      <c r="N1269" t="str">
        <v>CC4</v>
      </c>
      <c r="O1269" t="str">
        <v>gastos_produccion</v>
      </c>
      <c r="P1269">
        <v>1</v>
      </c>
      <c r="Q1269" t="str">
        <v>PILETAS</v>
      </c>
      <c r="R1269">
        <v>1</v>
      </c>
      <c r="S1269">
        <v>-69635.67</v>
      </c>
      <c r="T1269">
        <v>1</v>
      </c>
      <c r="U1269" t="str">
        <v>APERTURADO POR EMPRESA</v>
      </c>
      <c r="V1269" t="str">
        <v>PILETAS</v>
      </c>
    </row>
    <row r="1270" spans="1:22" x14ac:dyDescent="0.3">
      <c r="A1270" vm="5">
        <v>46055</v>
      </c>
      <c r="B1270" t="str">
        <v>Spipperi Pablo Sebastian Y Porto Paula Gabriela S. Cap I Secc Iv</v>
      </c>
      <c r="C1270" t="str">
        <v>FA-A 00001-00000469</v>
      </c>
      <c r="D1270">
        <v>-63041</v>
      </c>
      <c r="E1270" t="str">
        <v>OC 0001-00004437: PERSONAL
Pantalon cargo beige t.42</v>
      </c>
      <c r="F1270">
        <v>2</v>
      </c>
      <c r="G1270">
        <v>26050</v>
      </c>
      <c r="H1270" t="str">
        <v xml:space="preserve">UN </v>
      </c>
      <c r="I1270" t="str">
        <v>PERSONAL</v>
      </c>
      <c r="J1270" t="str">
        <v>OPEX</v>
      </c>
      <c r="K1270" t="str">
        <v>VARIABLE</v>
      </c>
      <c r="L1270" t="str">
        <v>DIRECTO</v>
      </c>
      <c r="M1270">
        <v>0</v>
      </c>
      <c r="N1270" t="str">
        <v>CC1</v>
      </c>
      <c r="O1270" t="str">
        <v>gastos_produccion</v>
      </c>
      <c r="P1270">
        <v>10</v>
      </c>
      <c r="Q1270" t="str">
        <v>BACHAS, CEREAL &amp; POLVILLO, COMPOST &amp; FERTILIZANTES, DISPOSICIÓN FINAL RESIDUOS LIQUIDOS, DISPOSICIÓN FINAL RESIDUOS SOLIDOS, EXPORTACION, NFU, PILETAS, REACTORES, TIERRAS FILTRANTES</v>
      </c>
      <c r="R1270">
        <v>1</v>
      </c>
      <c r="S1270">
        <v>-63041</v>
      </c>
      <c r="T1270">
        <v>2</v>
      </c>
      <c r="U1270" t="str">
        <v>APERTURADO POR EMPRESA</v>
      </c>
      <c r="V1270" t="str">
        <v>BACHAS</v>
      </c>
    </row>
    <row r="1271" spans="1:22" x14ac:dyDescent="0.3">
      <c r="A1271" vm="5">
        <v>46055</v>
      </c>
      <c r="B1271" t="str">
        <v>Spipperi Pablo Sebastian Y Porto Paula Gabriela S. Cap I Secc Iv</v>
      </c>
      <c r="C1271" t="str">
        <v>FA-A 00001-00000469</v>
      </c>
      <c r="D1271">
        <v>-63041</v>
      </c>
      <c r="E1271" t="str">
        <v>OC 0001-00004437: PERSONAL
Pantalon cargo beige t.42</v>
      </c>
      <c r="F1271">
        <v>2</v>
      </c>
      <c r="G1271">
        <v>26050</v>
      </c>
      <c r="H1271" t="str">
        <v xml:space="preserve">UN </v>
      </c>
      <c r="I1271" t="str">
        <v>PERSONAL</v>
      </c>
      <c r="J1271" t="str">
        <v>OPEX</v>
      </c>
      <c r="K1271" t="str">
        <v>VARIABLE</v>
      </c>
      <c r="L1271" t="str">
        <v>DIRECTO</v>
      </c>
      <c r="M1271">
        <v>0</v>
      </c>
      <c r="N1271" t="str">
        <v>CC1</v>
      </c>
      <c r="O1271" t="str">
        <v>gastos_produccion</v>
      </c>
      <c r="P1271">
        <v>10</v>
      </c>
      <c r="Q1271" t="str">
        <v>BACHAS, CEREAL &amp; POLVILLO, COMPOST &amp; FERTILIZANTES, DISPOSICIÓN FINAL RESIDUOS LIQUIDOS, DISPOSICIÓN FINAL RESIDUOS SOLIDOS, EXPORTACION, NFU, PILETAS, REACTORES, TIERRAS FILTRANTES</v>
      </c>
      <c r="R1271">
        <v>1</v>
      </c>
      <c r="S1271">
        <v>-63041</v>
      </c>
      <c r="T1271">
        <v>2</v>
      </c>
      <c r="U1271" t="str">
        <v>APERTURADO POR EMPRESA</v>
      </c>
      <c r="V1271" t="str">
        <v>CEREAL &amp; POLVILLO</v>
      </c>
    </row>
    <row r="1272" spans="1:22" x14ac:dyDescent="0.3">
      <c r="A1272" vm="5">
        <v>46055</v>
      </c>
      <c r="B1272" t="str">
        <v>Spipperi Pablo Sebastian Y Porto Paula Gabriela S. Cap I Secc Iv</v>
      </c>
      <c r="C1272" t="str">
        <v>FA-A 00001-00000469</v>
      </c>
      <c r="D1272">
        <v>-63041</v>
      </c>
      <c r="E1272" t="str">
        <v>OC 0001-00004437: PERSONAL
Pantalon cargo beige t.42</v>
      </c>
      <c r="F1272">
        <v>2</v>
      </c>
      <c r="G1272">
        <v>26050</v>
      </c>
      <c r="H1272" t="str">
        <v xml:space="preserve">UN </v>
      </c>
      <c r="I1272" t="str">
        <v>PERSONAL</v>
      </c>
      <c r="J1272" t="str">
        <v>OPEX</v>
      </c>
      <c r="K1272" t="str">
        <v>VARIABLE</v>
      </c>
      <c r="L1272" t="str">
        <v>DIRECTO</v>
      </c>
      <c r="M1272">
        <v>0</v>
      </c>
      <c r="N1272" t="str">
        <v>CC1</v>
      </c>
      <c r="O1272" t="str">
        <v>gastos_produccion</v>
      </c>
      <c r="P1272">
        <v>10</v>
      </c>
      <c r="Q1272" t="str">
        <v>BACHAS, CEREAL &amp; POLVILLO, COMPOST &amp; FERTILIZANTES, DISPOSICIÓN FINAL RESIDUOS LIQUIDOS, DISPOSICIÓN FINAL RESIDUOS SOLIDOS, EXPORTACION, NFU, PILETAS, REACTORES, TIERRAS FILTRANTES</v>
      </c>
      <c r="R1272">
        <v>1</v>
      </c>
      <c r="S1272">
        <v>-63041</v>
      </c>
      <c r="T1272">
        <v>2</v>
      </c>
      <c r="U1272" t="str">
        <v>APERTURADO POR EMPRESA</v>
      </c>
      <c r="V1272" t="str">
        <v>COMPOST &amp; FERTILIZANTES</v>
      </c>
    </row>
    <row r="1273" spans="1:22" x14ac:dyDescent="0.3">
      <c r="A1273" vm="5">
        <v>46055</v>
      </c>
      <c r="B1273" t="str">
        <v>Spipperi Pablo Sebastian Y Porto Paula Gabriela S. Cap I Secc Iv</v>
      </c>
      <c r="C1273" t="str">
        <v>FA-A 00001-00000469</v>
      </c>
      <c r="D1273">
        <v>-63041</v>
      </c>
      <c r="E1273" t="str">
        <v>OC 0001-00004437: PERSONAL
Pantalon cargo beige t.42</v>
      </c>
      <c r="F1273">
        <v>2</v>
      </c>
      <c r="G1273">
        <v>26050</v>
      </c>
      <c r="H1273" t="str">
        <v xml:space="preserve">UN </v>
      </c>
      <c r="I1273" t="str">
        <v>PERSONAL</v>
      </c>
      <c r="J1273" t="str">
        <v>OPEX</v>
      </c>
      <c r="K1273" t="str">
        <v>VARIABLE</v>
      </c>
      <c r="L1273" t="str">
        <v>DIRECTO</v>
      </c>
      <c r="M1273">
        <v>0</v>
      </c>
      <c r="N1273" t="str">
        <v>CC1</v>
      </c>
      <c r="O1273" t="str">
        <v>gastos_produccion</v>
      </c>
      <c r="P1273">
        <v>10</v>
      </c>
      <c r="Q1273" t="str">
        <v>BACHAS, CEREAL &amp; POLVILLO, COMPOST &amp; FERTILIZANTES, DISPOSICIÓN FINAL RESIDUOS LIQUIDOS, DISPOSICIÓN FINAL RESIDUOS SOLIDOS, EXPORTACION, NFU, PILETAS, REACTORES, TIERRAS FILTRANTES</v>
      </c>
      <c r="R1273">
        <v>1</v>
      </c>
      <c r="S1273">
        <v>-63041</v>
      </c>
      <c r="T1273">
        <v>2</v>
      </c>
      <c r="U1273" t="str">
        <v>APERTURADO POR EMPRESA</v>
      </c>
      <c r="V1273" t="str">
        <v>DISPOSICIÓN FINAL RESIDUOS LIQUIDOS</v>
      </c>
    </row>
    <row r="1274" spans="1:22" x14ac:dyDescent="0.3">
      <c r="A1274" vm="5">
        <v>46055</v>
      </c>
      <c r="B1274" t="str">
        <v>Spipperi Pablo Sebastian Y Porto Paula Gabriela S. Cap I Secc Iv</v>
      </c>
      <c r="C1274" t="str">
        <v>FA-A 00001-00000469</v>
      </c>
      <c r="D1274">
        <v>-63041</v>
      </c>
      <c r="E1274" t="str">
        <v>OC 0001-00004437: PERSONAL
Pantalon cargo beige t.42</v>
      </c>
      <c r="F1274">
        <v>2</v>
      </c>
      <c r="G1274">
        <v>26050</v>
      </c>
      <c r="H1274" t="str">
        <v xml:space="preserve">UN </v>
      </c>
      <c r="I1274" t="str">
        <v>PERSONAL</v>
      </c>
      <c r="J1274" t="str">
        <v>OPEX</v>
      </c>
      <c r="K1274" t="str">
        <v>VARIABLE</v>
      </c>
      <c r="L1274" t="str">
        <v>DIRECTO</v>
      </c>
      <c r="M1274">
        <v>0</v>
      </c>
      <c r="N1274" t="str">
        <v>CC1</v>
      </c>
      <c r="O1274" t="str">
        <v>gastos_produccion</v>
      </c>
      <c r="P1274">
        <v>10</v>
      </c>
      <c r="Q1274" t="str">
        <v>BACHAS, CEREAL &amp; POLVILLO, COMPOST &amp; FERTILIZANTES, DISPOSICIÓN FINAL RESIDUOS LIQUIDOS, DISPOSICIÓN FINAL RESIDUOS SOLIDOS, EXPORTACION, NFU, PILETAS, REACTORES, TIERRAS FILTRANTES</v>
      </c>
      <c r="R1274">
        <v>1</v>
      </c>
      <c r="S1274">
        <v>-63041</v>
      </c>
      <c r="T1274">
        <v>2</v>
      </c>
      <c r="U1274" t="str">
        <v>APERTURADO POR EMPRESA</v>
      </c>
      <c r="V1274" t="str">
        <v>DISPOSICIÓN FINAL RESIDUOS SOLIDOS</v>
      </c>
    </row>
    <row r="1275" spans="1:22" x14ac:dyDescent="0.3">
      <c r="A1275" vm="5">
        <v>46055</v>
      </c>
      <c r="B1275" t="str">
        <v>Spipperi Pablo Sebastian Y Porto Paula Gabriela S. Cap I Secc Iv</v>
      </c>
      <c r="C1275" t="str">
        <v>FA-A 00001-00000469</v>
      </c>
      <c r="D1275">
        <v>-63041</v>
      </c>
      <c r="E1275" t="str">
        <v>OC 0001-00004437: PERSONAL
Pantalon cargo beige t.42</v>
      </c>
      <c r="F1275">
        <v>2</v>
      </c>
      <c r="G1275">
        <v>26050</v>
      </c>
      <c r="H1275" t="str">
        <v xml:space="preserve">UN </v>
      </c>
      <c r="I1275" t="str">
        <v>PERSONAL</v>
      </c>
      <c r="J1275" t="str">
        <v>OPEX</v>
      </c>
      <c r="K1275" t="str">
        <v>VARIABLE</v>
      </c>
      <c r="L1275" t="str">
        <v>DIRECTO</v>
      </c>
      <c r="M1275">
        <v>0</v>
      </c>
      <c r="N1275" t="str">
        <v>CC1</v>
      </c>
      <c r="O1275" t="str">
        <v>gastos_produccion</v>
      </c>
      <c r="P1275">
        <v>10</v>
      </c>
      <c r="Q1275" t="str">
        <v>BACHAS, CEREAL &amp; POLVILLO, COMPOST &amp; FERTILIZANTES, DISPOSICIÓN FINAL RESIDUOS LIQUIDOS, DISPOSICIÓN FINAL RESIDUOS SOLIDOS, EXPORTACION, NFU, PILETAS, REACTORES, TIERRAS FILTRANTES</v>
      </c>
      <c r="R1275">
        <v>1</v>
      </c>
      <c r="S1275">
        <v>-63041</v>
      </c>
      <c r="T1275">
        <v>2</v>
      </c>
      <c r="U1275" t="str">
        <v>APERTURADO POR EMPRESA</v>
      </c>
      <c r="V1275" t="str">
        <v>EXPORTACION</v>
      </c>
    </row>
    <row r="1276" spans="1:22" x14ac:dyDescent="0.3">
      <c r="A1276" vm="5">
        <v>46055</v>
      </c>
      <c r="B1276" t="str">
        <v>Spipperi Pablo Sebastian Y Porto Paula Gabriela S. Cap I Secc Iv</v>
      </c>
      <c r="C1276" t="str">
        <v>FA-A 00001-00000469</v>
      </c>
      <c r="D1276">
        <v>-63041</v>
      </c>
      <c r="E1276" t="str">
        <v>OC 0001-00004437: PERSONAL
Pantalon cargo beige t.42</v>
      </c>
      <c r="F1276">
        <v>2</v>
      </c>
      <c r="G1276">
        <v>26050</v>
      </c>
      <c r="H1276" t="str">
        <v xml:space="preserve">UN </v>
      </c>
      <c r="I1276" t="str">
        <v>PERSONAL</v>
      </c>
      <c r="J1276" t="str">
        <v>OPEX</v>
      </c>
      <c r="K1276" t="str">
        <v>VARIABLE</v>
      </c>
      <c r="L1276" t="str">
        <v>DIRECTO</v>
      </c>
      <c r="M1276">
        <v>0</v>
      </c>
      <c r="N1276" t="str">
        <v>CC1</v>
      </c>
      <c r="O1276" t="str">
        <v>gastos_produccion</v>
      </c>
      <c r="P1276">
        <v>10</v>
      </c>
      <c r="Q1276" t="str">
        <v>BACHAS, CEREAL &amp; POLVILLO, COMPOST &amp; FERTILIZANTES, DISPOSICIÓN FINAL RESIDUOS LIQUIDOS, DISPOSICIÓN FINAL RESIDUOS SOLIDOS, EXPORTACION, NFU, PILETAS, REACTORES, TIERRAS FILTRANTES</v>
      </c>
      <c r="R1276">
        <v>1</v>
      </c>
      <c r="S1276">
        <v>-63041</v>
      </c>
      <c r="T1276">
        <v>2</v>
      </c>
      <c r="U1276" t="str">
        <v>APERTURADO POR EMPRESA</v>
      </c>
      <c r="V1276" t="str">
        <v>NFU</v>
      </c>
    </row>
    <row r="1277" spans="1:22" x14ac:dyDescent="0.3">
      <c r="A1277" vm="5">
        <v>46055</v>
      </c>
      <c r="B1277" t="str">
        <v>Spipperi Pablo Sebastian Y Porto Paula Gabriela S. Cap I Secc Iv</v>
      </c>
      <c r="C1277" t="str">
        <v>FA-A 00001-00000469</v>
      </c>
      <c r="D1277">
        <v>-63041</v>
      </c>
      <c r="E1277" t="str">
        <v>OC 0001-00004437: PERSONAL
Pantalon cargo beige t.42</v>
      </c>
      <c r="F1277">
        <v>2</v>
      </c>
      <c r="G1277">
        <v>26050</v>
      </c>
      <c r="H1277" t="str">
        <v xml:space="preserve">UN </v>
      </c>
      <c r="I1277" t="str">
        <v>PERSONAL</v>
      </c>
      <c r="J1277" t="str">
        <v>OPEX</v>
      </c>
      <c r="K1277" t="str">
        <v>VARIABLE</v>
      </c>
      <c r="L1277" t="str">
        <v>DIRECTO</v>
      </c>
      <c r="M1277">
        <v>0</v>
      </c>
      <c r="N1277" t="str">
        <v>CC1</v>
      </c>
      <c r="O1277" t="str">
        <v>gastos_produccion</v>
      </c>
      <c r="P1277">
        <v>10</v>
      </c>
      <c r="Q1277" t="str">
        <v>BACHAS, CEREAL &amp; POLVILLO, COMPOST &amp; FERTILIZANTES, DISPOSICIÓN FINAL RESIDUOS LIQUIDOS, DISPOSICIÓN FINAL RESIDUOS SOLIDOS, EXPORTACION, NFU, PILETAS, REACTORES, TIERRAS FILTRANTES</v>
      </c>
      <c r="R1277">
        <v>1</v>
      </c>
      <c r="S1277">
        <v>-63041</v>
      </c>
      <c r="T1277">
        <v>2</v>
      </c>
      <c r="U1277" t="str">
        <v>APERTURADO POR EMPRESA</v>
      </c>
      <c r="V1277" t="str">
        <v>PILETAS</v>
      </c>
    </row>
    <row r="1278" spans="1:22" x14ac:dyDescent="0.3">
      <c r="A1278" vm="5">
        <v>46055</v>
      </c>
      <c r="B1278" t="str">
        <v>Spipperi Pablo Sebastian Y Porto Paula Gabriela S. Cap I Secc Iv</v>
      </c>
      <c r="C1278" t="str">
        <v>FA-A 00001-00000469</v>
      </c>
      <c r="D1278">
        <v>-63041</v>
      </c>
      <c r="E1278" t="str">
        <v>OC 0001-00004437: PERSONAL
Pantalon cargo beige t.42</v>
      </c>
      <c r="F1278">
        <v>2</v>
      </c>
      <c r="G1278">
        <v>26050</v>
      </c>
      <c r="H1278" t="str">
        <v xml:space="preserve">UN </v>
      </c>
      <c r="I1278" t="str">
        <v>PERSONAL</v>
      </c>
      <c r="J1278" t="str">
        <v>OPEX</v>
      </c>
      <c r="K1278" t="str">
        <v>VARIABLE</v>
      </c>
      <c r="L1278" t="str">
        <v>DIRECTO</v>
      </c>
      <c r="M1278">
        <v>0</v>
      </c>
      <c r="N1278" t="str">
        <v>CC1</v>
      </c>
      <c r="O1278" t="str">
        <v>gastos_produccion</v>
      </c>
      <c r="P1278">
        <v>10</v>
      </c>
      <c r="Q1278" t="str">
        <v>BACHAS, CEREAL &amp; POLVILLO, COMPOST &amp; FERTILIZANTES, DISPOSICIÓN FINAL RESIDUOS LIQUIDOS, DISPOSICIÓN FINAL RESIDUOS SOLIDOS, EXPORTACION, NFU, PILETAS, REACTORES, TIERRAS FILTRANTES</v>
      </c>
      <c r="R1278">
        <v>1</v>
      </c>
      <c r="S1278">
        <v>-63041</v>
      </c>
      <c r="T1278">
        <v>2</v>
      </c>
      <c r="U1278" t="str">
        <v>APERTURADO POR EMPRESA</v>
      </c>
      <c r="V1278" t="str">
        <v>REACTORES</v>
      </c>
    </row>
    <row r="1279" spans="1:22" x14ac:dyDescent="0.3">
      <c r="A1279" vm="5">
        <v>46055</v>
      </c>
      <c r="B1279" t="str">
        <v>Spipperi Pablo Sebastian Y Porto Paula Gabriela S. Cap I Secc Iv</v>
      </c>
      <c r="C1279" t="str">
        <v>FA-A 00001-00000469</v>
      </c>
      <c r="D1279">
        <v>-63041</v>
      </c>
      <c r="E1279" t="str">
        <v>OC 0001-00004437: PERSONAL
Pantalon cargo beige t.42</v>
      </c>
      <c r="F1279">
        <v>2</v>
      </c>
      <c r="G1279">
        <v>26050</v>
      </c>
      <c r="H1279" t="str">
        <v xml:space="preserve">UN </v>
      </c>
      <c r="I1279" t="str">
        <v>PERSONAL</v>
      </c>
      <c r="J1279" t="str">
        <v>OPEX</v>
      </c>
      <c r="K1279" t="str">
        <v>VARIABLE</v>
      </c>
      <c r="L1279" t="str">
        <v>DIRECTO</v>
      </c>
      <c r="M1279">
        <v>0</v>
      </c>
      <c r="N1279" t="str">
        <v>CC1</v>
      </c>
      <c r="O1279" t="str">
        <v>gastos_produccion</v>
      </c>
      <c r="P1279">
        <v>10</v>
      </c>
      <c r="Q1279" t="str">
        <v>BACHAS, CEREAL &amp; POLVILLO, COMPOST &amp; FERTILIZANTES, DISPOSICIÓN FINAL RESIDUOS LIQUIDOS, DISPOSICIÓN FINAL RESIDUOS SOLIDOS, EXPORTACION, NFU, PILETAS, REACTORES, TIERRAS FILTRANTES</v>
      </c>
      <c r="R1279">
        <v>1</v>
      </c>
      <c r="S1279">
        <v>-63041</v>
      </c>
      <c r="T1279">
        <v>2</v>
      </c>
      <c r="U1279" t="str">
        <v>APERTURADO POR EMPRESA</v>
      </c>
      <c r="V1279" t="str">
        <v>TIERRAS FILTRANTES</v>
      </c>
    </row>
    <row r="1280" spans="1:22" x14ac:dyDescent="0.3">
      <c r="A1280" vm="17">
        <v>46079</v>
      </c>
      <c r="B1280" t="str">
        <v>Berardi, Alberto Jose -</v>
      </c>
      <c r="C1280" t="str">
        <v>FA-C 00005-00000217</v>
      </c>
      <c r="D1280">
        <v>-59200</v>
      </c>
      <c r="E1280" t="str">
        <v>SERVICIOS
visita 05/02</v>
      </c>
      <c r="F1280">
        <v>1</v>
      </c>
      <c r="G1280">
        <v>59200</v>
      </c>
      <c r="H1280" t="str">
        <v xml:space="preserve">UN </v>
      </c>
      <c r="I1280" t="str">
        <v>SERVICIOS</v>
      </c>
      <c r="J1280" t="str">
        <v>OPEX</v>
      </c>
      <c r="K1280" t="str">
        <v>VARIABLE</v>
      </c>
      <c r="L1280" t="str">
        <v>INDIRECTO</v>
      </c>
      <c r="M1280">
        <v>0</v>
      </c>
      <c r="N1280" t="str">
        <v>CC1</v>
      </c>
      <c r="O1280" t="str">
        <v>gastos_impuestos</v>
      </c>
      <c r="P1280">
        <v>10</v>
      </c>
      <c r="Q1280" t="str">
        <v>BACHAS, CEREAL &amp; POLVILLO, COMPOST &amp; FERTILIZANTES, DISPOSICIÓN FINAL RESIDUOS LIQUIDOS, DISPOSICIÓN FINAL RESIDUOS SOLIDOS, EXPORTACION, NFU, PILETAS, REACTORES, TIERRAS FILTRANTES</v>
      </c>
      <c r="R1280">
        <v>1</v>
      </c>
      <c r="S1280">
        <v>-59200</v>
      </c>
      <c r="T1280">
        <v>1</v>
      </c>
      <c r="U1280" t="str">
        <v>APERTURADO POR EMPRESA</v>
      </c>
      <c r="V1280" t="str">
        <v>BACHAS</v>
      </c>
    </row>
    <row r="1281" spans="1:22" x14ac:dyDescent="0.3">
      <c r="A1281" vm="17">
        <v>46079</v>
      </c>
      <c r="B1281" t="str">
        <v>Berardi, Alberto Jose -</v>
      </c>
      <c r="C1281" t="str">
        <v>FA-C 00005-00000217</v>
      </c>
      <c r="D1281">
        <v>-59200</v>
      </c>
      <c r="E1281" t="str">
        <v>SERVICIOS
visita 05/02</v>
      </c>
      <c r="F1281">
        <v>1</v>
      </c>
      <c r="G1281">
        <v>59200</v>
      </c>
      <c r="H1281" t="str">
        <v xml:space="preserve">UN </v>
      </c>
      <c r="I1281" t="str">
        <v>SERVICIOS</v>
      </c>
      <c r="J1281" t="str">
        <v>OPEX</v>
      </c>
      <c r="K1281" t="str">
        <v>VARIABLE</v>
      </c>
      <c r="L1281" t="str">
        <v>INDIRECTO</v>
      </c>
      <c r="M1281">
        <v>0</v>
      </c>
      <c r="N1281" t="str">
        <v>CC1</v>
      </c>
      <c r="O1281" t="str">
        <v>gastos_impuestos</v>
      </c>
      <c r="P1281">
        <v>10</v>
      </c>
      <c r="Q1281" t="str">
        <v>BACHAS, CEREAL &amp; POLVILLO, COMPOST &amp; FERTILIZANTES, DISPOSICIÓN FINAL RESIDUOS LIQUIDOS, DISPOSICIÓN FINAL RESIDUOS SOLIDOS, EXPORTACION, NFU, PILETAS, REACTORES, TIERRAS FILTRANTES</v>
      </c>
      <c r="R1281">
        <v>1</v>
      </c>
      <c r="S1281">
        <v>-59200</v>
      </c>
      <c r="T1281">
        <v>1</v>
      </c>
      <c r="U1281" t="str">
        <v>APERTURADO POR EMPRESA</v>
      </c>
      <c r="V1281" t="str">
        <v>CEREAL &amp; POLVILLO</v>
      </c>
    </row>
    <row r="1282" spans="1:22" x14ac:dyDescent="0.3">
      <c r="A1282" vm="17">
        <v>46079</v>
      </c>
      <c r="B1282" t="str">
        <v>Berardi, Alberto Jose -</v>
      </c>
      <c r="C1282" t="str">
        <v>FA-C 00005-00000217</v>
      </c>
      <c r="D1282">
        <v>-59200</v>
      </c>
      <c r="E1282" t="str">
        <v>SERVICIOS
visita 05/02</v>
      </c>
      <c r="F1282">
        <v>1</v>
      </c>
      <c r="G1282">
        <v>59200</v>
      </c>
      <c r="H1282" t="str">
        <v xml:space="preserve">UN </v>
      </c>
      <c r="I1282" t="str">
        <v>SERVICIOS</v>
      </c>
      <c r="J1282" t="str">
        <v>OPEX</v>
      </c>
      <c r="K1282" t="str">
        <v>VARIABLE</v>
      </c>
      <c r="L1282" t="str">
        <v>INDIRECTO</v>
      </c>
      <c r="M1282">
        <v>0</v>
      </c>
      <c r="N1282" t="str">
        <v>CC1</v>
      </c>
      <c r="O1282" t="str">
        <v>gastos_impuestos</v>
      </c>
      <c r="P1282">
        <v>10</v>
      </c>
      <c r="Q1282" t="str">
        <v>BACHAS, CEREAL &amp; POLVILLO, COMPOST &amp; FERTILIZANTES, DISPOSICIÓN FINAL RESIDUOS LIQUIDOS, DISPOSICIÓN FINAL RESIDUOS SOLIDOS, EXPORTACION, NFU, PILETAS, REACTORES, TIERRAS FILTRANTES</v>
      </c>
      <c r="R1282">
        <v>1</v>
      </c>
      <c r="S1282">
        <v>-59200</v>
      </c>
      <c r="T1282">
        <v>1</v>
      </c>
      <c r="U1282" t="str">
        <v>APERTURADO POR EMPRESA</v>
      </c>
      <c r="V1282" t="str">
        <v>COMPOST &amp; FERTILIZANTES</v>
      </c>
    </row>
    <row r="1283" spans="1:22" x14ac:dyDescent="0.3">
      <c r="A1283" vm="17">
        <v>46079</v>
      </c>
      <c r="B1283" t="str">
        <v>Berardi, Alberto Jose -</v>
      </c>
      <c r="C1283" t="str">
        <v>FA-C 00005-00000217</v>
      </c>
      <c r="D1283">
        <v>-59200</v>
      </c>
      <c r="E1283" t="str">
        <v>SERVICIOS
visita 05/02</v>
      </c>
      <c r="F1283">
        <v>1</v>
      </c>
      <c r="G1283">
        <v>59200</v>
      </c>
      <c r="H1283" t="str">
        <v xml:space="preserve">UN </v>
      </c>
      <c r="I1283" t="str">
        <v>SERVICIOS</v>
      </c>
      <c r="J1283" t="str">
        <v>OPEX</v>
      </c>
      <c r="K1283" t="str">
        <v>VARIABLE</v>
      </c>
      <c r="L1283" t="str">
        <v>INDIRECTO</v>
      </c>
      <c r="M1283">
        <v>0</v>
      </c>
      <c r="N1283" t="str">
        <v>CC1</v>
      </c>
      <c r="O1283" t="str">
        <v>gastos_impuestos</v>
      </c>
      <c r="P1283">
        <v>10</v>
      </c>
      <c r="Q1283" t="str">
        <v>BACHAS, CEREAL &amp; POLVILLO, COMPOST &amp; FERTILIZANTES, DISPOSICIÓN FINAL RESIDUOS LIQUIDOS, DISPOSICIÓN FINAL RESIDUOS SOLIDOS, EXPORTACION, NFU, PILETAS, REACTORES, TIERRAS FILTRANTES</v>
      </c>
      <c r="R1283">
        <v>1</v>
      </c>
      <c r="S1283">
        <v>-59200</v>
      </c>
      <c r="T1283">
        <v>1</v>
      </c>
      <c r="U1283" t="str">
        <v>APERTURADO POR EMPRESA</v>
      </c>
      <c r="V1283" t="str">
        <v>DISPOSICIÓN FINAL RESIDUOS LIQUIDOS</v>
      </c>
    </row>
    <row r="1284" spans="1:22" x14ac:dyDescent="0.3">
      <c r="A1284" vm="17">
        <v>46079</v>
      </c>
      <c r="B1284" t="str">
        <v>Berardi, Alberto Jose -</v>
      </c>
      <c r="C1284" t="str">
        <v>FA-C 00005-00000217</v>
      </c>
      <c r="D1284">
        <v>-59200</v>
      </c>
      <c r="E1284" t="str">
        <v>SERVICIOS
visita 05/02</v>
      </c>
      <c r="F1284">
        <v>1</v>
      </c>
      <c r="G1284">
        <v>59200</v>
      </c>
      <c r="H1284" t="str">
        <v xml:space="preserve">UN </v>
      </c>
      <c r="I1284" t="str">
        <v>SERVICIOS</v>
      </c>
      <c r="J1284" t="str">
        <v>OPEX</v>
      </c>
      <c r="K1284" t="str">
        <v>VARIABLE</v>
      </c>
      <c r="L1284" t="str">
        <v>INDIRECTO</v>
      </c>
      <c r="M1284">
        <v>0</v>
      </c>
      <c r="N1284" t="str">
        <v>CC1</v>
      </c>
      <c r="O1284" t="str">
        <v>gastos_impuestos</v>
      </c>
      <c r="P1284">
        <v>10</v>
      </c>
      <c r="Q1284" t="str">
        <v>BACHAS, CEREAL &amp; POLVILLO, COMPOST &amp; FERTILIZANTES, DISPOSICIÓN FINAL RESIDUOS LIQUIDOS, DISPOSICIÓN FINAL RESIDUOS SOLIDOS, EXPORTACION, NFU, PILETAS, REACTORES, TIERRAS FILTRANTES</v>
      </c>
      <c r="R1284">
        <v>1</v>
      </c>
      <c r="S1284">
        <v>-59200</v>
      </c>
      <c r="T1284">
        <v>1</v>
      </c>
      <c r="U1284" t="str">
        <v>APERTURADO POR EMPRESA</v>
      </c>
      <c r="V1284" t="str">
        <v>DISPOSICIÓN FINAL RESIDUOS SOLIDOS</v>
      </c>
    </row>
    <row r="1285" spans="1:22" x14ac:dyDescent="0.3">
      <c r="A1285" vm="17">
        <v>46079</v>
      </c>
      <c r="B1285" t="str">
        <v>Berardi, Alberto Jose -</v>
      </c>
      <c r="C1285" t="str">
        <v>FA-C 00005-00000217</v>
      </c>
      <c r="D1285">
        <v>-59200</v>
      </c>
      <c r="E1285" t="str">
        <v>SERVICIOS
visita 05/02</v>
      </c>
      <c r="F1285">
        <v>1</v>
      </c>
      <c r="G1285">
        <v>59200</v>
      </c>
      <c r="H1285" t="str">
        <v xml:space="preserve">UN </v>
      </c>
      <c r="I1285" t="str">
        <v>SERVICIOS</v>
      </c>
      <c r="J1285" t="str">
        <v>OPEX</v>
      </c>
      <c r="K1285" t="str">
        <v>VARIABLE</v>
      </c>
      <c r="L1285" t="str">
        <v>INDIRECTO</v>
      </c>
      <c r="M1285">
        <v>0</v>
      </c>
      <c r="N1285" t="str">
        <v>CC1</v>
      </c>
      <c r="O1285" t="str">
        <v>gastos_impuestos</v>
      </c>
      <c r="P1285">
        <v>10</v>
      </c>
      <c r="Q1285" t="str">
        <v>BACHAS, CEREAL &amp; POLVILLO, COMPOST &amp; FERTILIZANTES, DISPOSICIÓN FINAL RESIDUOS LIQUIDOS, DISPOSICIÓN FINAL RESIDUOS SOLIDOS, EXPORTACION, NFU, PILETAS, REACTORES, TIERRAS FILTRANTES</v>
      </c>
      <c r="R1285">
        <v>1</v>
      </c>
      <c r="S1285">
        <v>-59200</v>
      </c>
      <c r="T1285">
        <v>1</v>
      </c>
      <c r="U1285" t="str">
        <v>APERTURADO POR EMPRESA</v>
      </c>
      <c r="V1285" t="str">
        <v>EXPORTACION</v>
      </c>
    </row>
    <row r="1286" spans="1:22" x14ac:dyDescent="0.3">
      <c r="A1286" vm="17">
        <v>46079</v>
      </c>
      <c r="B1286" t="str">
        <v>Berardi, Alberto Jose -</v>
      </c>
      <c r="C1286" t="str">
        <v>FA-C 00005-00000217</v>
      </c>
      <c r="D1286">
        <v>-59200</v>
      </c>
      <c r="E1286" t="str">
        <v>SERVICIOS
visita 05/02</v>
      </c>
      <c r="F1286">
        <v>1</v>
      </c>
      <c r="G1286">
        <v>59200</v>
      </c>
      <c r="H1286" t="str">
        <v xml:space="preserve">UN </v>
      </c>
      <c r="I1286" t="str">
        <v>SERVICIOS</v>
      </c>
      <c r="J1286" t="str">
        <v>OPEX</v>
      </c>
      <c r="K1286" t="str">
        <v>VARIABLE</v>
      </c>
      <c r="L1286" t="str">
        <v>INDIRECTO</v>
      </c>
      <c r="M1286">
        <v>0</v>
      </c>
      <c r="N1286" t="str">
        <v>CC1</v>
      </c>
      <c r="O1286" t="str">
        <v>gastos_impuestos</v>
      </c>
      <c r="P1286">
        <v>10</v>
      </c>
      <c r="Q1286" t="str">
        <v>BACHAS, CEREAL &amp; POLVILLO, COMPOST &amp; FERTILIZANTES, DISPOSICIÓN FINAL RESIDUOS LIQUIDOS, DISPOSICIÓN FINAL RESIDUOS SOLIDOS, EXPORTACION, NFU, PILETAS, REACTORES, TIERRAS FILTRANTES</v>
      </c>
      <c r="R1286">
        <v>1</v>
      </c>
      <c r="S1286">
        <v>-59200</v>
      </c>
      <c r="T1286">
        <v>1</v>
      </c>
      <c r="U1286" t="str">
        <v>APERTURADO POR EMPRESA</v>
      </c>
      <c r="V1286" t="str">
        <v>NFU</v>
      </c>
    </row>
    <row r="1287" spans="1:22" x14ac:dyDescent="0.3">
      <c r="A1287" vm="17">
        <v>46079</v>
      </c>
      <c r="B1287" t="str">
        <v>Berardi, Alberto Jose -</v>
      </c>
      <c r="C1287" t="str">
        <v>FA-C 00005-00000217</v>
      </c>
      <c r="D1287">
        <v>-59200</v>
      </c>
      <c r="E1287" t="str">
        <v>SERVICIOS
visita 05/02</v>
      </c>
      <c r="F1287">
        <v>1</v>
      </c>
      <c r="G1287">
        <v>59200</v>
      </c>
      <c r="H1287" t="str">
        <v xml:space="preserve">UN </v>
      </c>
      <c r="I1287" t="str">
        <v>SERVICIOS</v>
      </c>
      <c r="J1287" t="str">
        <v>OPEX</v>
      </c>
      <c r="K1287" t="str">
        <v>VARIABLE</v>
      </c>
      <c r="L1287" t="str">
        <v>INDIRECTO</v>
      </c>
      <c r="M1287">
        <v>0</v>
      </c>
      <c r="N1287" t="str">
        <v>CC1</v>
      </c>
      <c r="O1287" t="str">
        <v>gastos_impuestos</v>
      </c>
      <c r="P1287">
        <v>10</v>
      </c>
      <c r="Q1287" t="str">
        <v>BACHAS, CEREAL &amp; POLVILLO, COMPOST &amp; FERTILIZANTES, DISPOSICIÓN FINAL RESIDUOS LIQUIDOS, DISPOSICIÓN FINAL RESIDUOS SOLIDOS, EXPORTACION, NFU, PILETAS, REACTORES, TIERRAS FILTRANTES</v>
      </c>
      <c r="R1287">
        <v>1</v>
      </c>
      <c r="S1287">
        <v>-59200</v>
      </c>
      <c r="T1287">
        <v>1</v>
      </c>
      <c r="U1287" t="str">
        <v>APERTURADO POR EMPRESA</v>
      </c>
      <c r="V1287" t="str">
        <v>PILETAS</v>
      </c>
    </row>
    <row r="1288" spans="1:22" x14ac:dyDescent="0.3">
      <c r="A1288" vm="17">
        <v>46079</v>
      </c>
      <c r="B1288" t="str">
        <v>Berardi, Alberto Jose -</v>
      </c>
      <c r="C1288" t="str">
        <v>FA-C 00005-00000217</v>
      </c>
      <c r="D1288">
        <v>-59200</v>
      </c>
      <c r="E1288" t="str">
        <v>SERVICIOS
visita 05/02</v>
      </c>
      <c r="F1288">
        <v>1</v>
      </c>
      <c r="G1288">
        <v>59200</v>
      </c>
      <c r="H1288" t="str">
        <v xml:space="preserve">UN </v>
      </c>
      <c r="I1288" t="str">
        <v>SERVICIOS</v>
      </c>
      <c r="J1288" t="str">
        <v>OPEX</v>
      </c>
      <c r="K1288" t="str">
        <v>VARIABLE</v>
      </c>
      <c r="L1288" t="str">
        <v>INDIRECTO</v>
      </c>
      <c r="M1288">
        <v>0</v>
      </c>
      <c r="N1288" t="str">
        <v>CC1</v>
      </c>
      <c r="O1288" t="str">
        <v>gastos_impuestos</v>
      </c>
      <c r="P1288">
        <v>10</v>
      </c>
      <c r="Q1288" t="str">
        <v>BACHAS, CEREAL &amp; POLVILLO, COMPOST &amp; FERTILIZANTES, DISPOSICIÓN FINAL RESIDUOS LIQUIDOS, DISPOSICIÓN FINAL RESIDUOS SOLIDOS, EXPORTACION, NFU, PILETAS, REACTORES, TIERRAS FILTRANTES</v>
      </c>
      <c r="R1288">
        <v>1</v>
      </c>
      <c r="S1288">
        <v>-59200</v>
      </c>
      <c r="T1288">
        <v>1</v>
      </c>
      <c r="U1288" t="str">
        <v>APERTURADO POR EMPRESA</v>
      </c>
      <c r="V1288" t="str">
        <v>REACTORES</v>
      </c>
    </row>
    <row r="1289" spans="1:22" x14ac:dyDescent="0.3">
      <c r="A1289" vm="17">
        <v>46079</v>
      </c>
      <c r="B1289" t="str">
        <v>Berardi, Alberto Jose -</v>
      </c>
      <c r="C1289" t="str">
        <v>FA-C 00005-00000217</v>
      </c>
      <c r="D1289">
        <v>-59200</v>
      </c>
      <c r="E1289" t="str">
        <v>SERVICIOS
visita 05/02</v>
      </c>
      <c r="F1289">
        <v>1</v>
      </c>
      <c r="G1289">
        <v>59200</v>
      </c>
      <c r="H1289" t="str">
        <v xml:space="preserve">UN </v>
      </c>
      <c r="I1289" t="str">
        <v>SERVICIOS</v>
      </c>
      <c r="J1289" t="str">
        <v>OPEX</v>
      </c>
      <c r="K1289" t="str">
        <v>VARIABLE</v>
      </c>
      <c r="L1289" t="str">
        <v>INDIRECTO</v>
      </c>
      <c r="M1289">
        <v>0</v>
      </c>
      <c r="N1289" t="str">
        <v>CC1</v>
      </c>
      <c r="O1289" t="str">
        <v>gastos_impuestos</v>
      </c>
      <c r="P1289">
        <v>10</v>
      </c>
      <c r="Q1289" t="str">
        <v>BACHAS, CEREAL &amp; POLVILLO, COMPOST &amp; FERTILIZANTES, DISPOSICIÓN FINAL RESIDUOS LIQUIDOS, DISPOSICIÓN FINAL RESIDUOS SOLIDOS, EXPORTACION, NFU, PILETAS, REACTORES, TIERRAS FILTRANTES</v>
      </c>
      <c r="R1289">
        <v>1</v>
      </c>
      <c r="S1289">
        <v>-59200</v>
      </c>
      <c r="T1289">
        <v>1</v>
      </c>
      <c r="U1289" t="str">
        <v>APERTURADO POR EMPRESA</v>
      </c>
      <c r="V1289" t="str">
        <v>TIERRAS FILTRANTES</v>
      </c>
    </row>
    <row r="1290" spans="1:22" x14ac:dyDescent="0.3">
      <c r="A1290" vm="7">
        <v>46059</v>
      </c>
      <c r="B1290" t="str">
        <v>Mollard, Martin  Enrique</v>
      </c>
      <c r="C1290" t="str">
        <v>FA-A 00004-00011380</v>
      </c>
      <c r="D1290">
        <v>-58700</v>
      </c>
      <c r="E1290" t="str">
        <v>INSUMOS
diferencia de guantes EPP</v>
      </c>
      <c r="F1290">
        <v>1</v>
      </c>
      <c r="G1290">
        <v>48512.4</v>
      </c>
      <c r="H1290" t="str">
        <v xml:space="preserve">UN </v>
      </c>
      <c r="I1290" t="str">
        <v>HIGIENE Y SEGURIDAD</v>
      </c>
      <c r="J1290" t="str">
        <v>OPEX</v>
      </c>
      <c r="K1290" t="str">
        <v>VARIABLE</v>
      </c>
      <c r="L1290" t="str">
        <v>DIRECTO</v>
      </c>
      <c r="M1290">
        <v>0</v>
      </c>
      <c r="N1290" t="str">
        <v>CC1</v>
      </c>
      <c r="O1290" t="str">
        <v>gastos_produccion</v>
      </c>
      <c r="P1290">
        <v>10</v>
      </c>
      <c r="Q1290" t="str">
        <v>BACHAS, CEREAL &amp; POLVILLO, COMPOST &amp; FERTILIZANTES, DISPOSICIÓN FINAL RESIDUOS LIQUIDOS, DISPOSICIÓN FINAL RESIDUOS SOLIDOS, EXPORTACION, NFU, PILETAS, REACTORES, TIERRAS FILTRANTES</v>
      </c>
      <c r="R1290">
        <v>1</v>
      </c>
      <c r="S1290">
        <v>-58700</v>
      </c>
      <c r="T1290">
        <v>1</v>
      </c>
      <c r="U1290" t="str">
        <v>APERTURADO POR EMPRESA</v>
      </c>
      <c r="V1290" t="str">
        <v>BACHAS</v>
      </c>
    </row>
    <row r="1291" spans="1:22" x14ac:dyDescent="0.3">
      <c r="A1291" vm="7">
        <v>46059</v>
      </c>
      <c r="B1291" t="str">
        <v>Mollard, Martin  Enrique</v>
      </c>
      <c r="C1291" t="str">
        <v>FA-A 00004-00011380</v>
      </c>
      <c r="D1291">
        <v>-58700</v>
      </c>
      <c r="E1291" t="str">
        <v>INSUMOS
diferencia de guantes EPP</v>
      </c>
      <c r="F1291">
        <v>1</v>
      </c>
      <c r="G1291">
        <v>48512.4</v>
      </c>
      <c r="H1291" t="str">
        <v xml:space="preserve">UN </v>
      </c>
      <c r="I1291" t="str">
        <v>HIGIENE Y SEGURIDAD</v>
      </c>
      <c r="J1291" t="str">
        <v>OPEX</v>
      </c>
      <c r="K1291" t="str">
        <v>VARIABLE</v>
      </c>
      <c r="L1291" t="str">
        <v>DIRECTO</v>
      </c>
      <c r="M1291">
        <v>0</v>
      </c>
      <c r="N1291" t="str">
        <v>CC1</v>
      </c>
      <c r="O1291" t="str">
        <v>gastos_produccion</v>
      </c>
      <c r="P1291">
        <v>10</v>
      </c>
      <c r="Q1291" t="str">
        <v>BACHAS, CEREAL &amp; POLVILLO, COMPOST &amp; FERTILIZANTES, DISPOSICIÓN FINAL RESIDUOS LIQUIDOS, DISPOSICIÓN FINAL RESIDUOS SOLIDOS, EXPORTACION, NFU, PILETAS, REACTORES, TIERRAS FILTRANTES</v>
      </c>
      <c r="R1291">
        <v>1</v>
      </c>
      <c r="S1291">
        <v>-58700</v>
      </c>
      <c r="T1291">
        <v>1</v>
      </c>
      <c r="U1291" t="str">
        <v>APERTURADO POR EMPRESA</v>
      </c>
      <c r="V1291" t="str">
        <v>CEREAL &amp; POLVILLO</v>
      </c>
    </row>
    <row r="1292" spans="1:22" x14ac:dyDescent="0.3">
      <c r="A1292" vm="7">
        <v>46059</v>
      </c>
      <c r="B1292" t="str">
        <v>Mollard, Martin  Enrique</v>
      </c>
      <c r="C1292" t="str">
        <v>FA-A 00004-00011380</v>
      </c>
      <c r="D1292">
        <v>-58700</v>
      </c>
      <c r="E1292" t="str">
        <v>INSUMOS
diferencia de guantes EPP</v>
      </c>
      <c r="F1292">
        <v>1</v>
      </c>
      <c r="G1292">
        <v>48512.4</v>
      </c>
      <c r="H1292" t="str">
        <v xml:space="preserve">UN </v>
      </c>
      <c r="I1292" t="str">
        <v>HIGIENE Y SEGURIDAD</v>
      </c>
      <c r="J1292" t="str">
        <v>OPEX</v>
      </c>
      <c r="K1292" t="str">
        <v>VARIABLE</v>
      </c>
      <c r="L1292" t="str">
        <v>DIRECTO</v>
      </c>
      <c r="M1292">
        <v>0</v>
      </c>
      <c r="N1292" t="str">
        <v>CC1</v>
      </c>
      <c r="O1292" t="str">
        <v>gastos_produccion</v>
      </c>
      <c r="P1292">
        <v>10</v>
      </c>
      <c r="Q1292" t="str">
        <v>BACHAS, CEREAL &amp; POLVILLO, COMPOST &amp; FERTILIZANTES, DISPOSICIÓN FINAL RESIDUOS LIQUIDOS, DISPOSICIÓN FINAL RESIDUOS SOLIDOS, EXPORTACION, NFU, PILETAS, REACTORES, TIERRAS FILTRANTES</v>
      </c>
      <c r="R1292">
        <v>1</v>
      </c>
      <c r="S1292">
        <v>-58700</v>
      </c>
      <c r="T1292">
        <v>1</v>
      </c>
      <c r="U1292" t="str">
        <v>APERTURADO POR EMPRESA</v>
      </c>
      <c r="V1292" t="str">
        <v>COMPOST &amp; FERTILIZANTES</v>
      </c>
    </row>
    <row r="1293" spans="1:22" x14ac:dyDescent="0.3">
      <c r="A1293" vm="7">
        <v>46059</v>
      </c>
      <c r="B1293" t="str">
        <v>Mollard, Martin  Enrique</v>
      </c>
      <c r="C1293" t="str">
        <v>FA-A 00004-00011380</v>
      </c>
      <c r="D1293">
        <v>-58700</v>
      </c>
      <c r="E1293" t="str">
        <v>INSUMOS
diferencia de guantes EPP</v>
      </c>
      <c r="F1293">
        <v>1</v>
      </c>
      <c r="G1293">
        <v>48512.4</v>
      </c>
      <c r="H1293" t="str">
        <v xml:space="preserve">UN </v>
      </c>
      <c r="I1293" t="str">
        <v>HIGIENE Y SEGURIDAD</v>
      </c>
      <c r="J1293" t="str">
        <v>OPEX</v>
      </c>
      <c r="K1293" t="str">
        <v>VARIABLE</v>
      </c>
      <c r="L1293" t="str">
        <v>DIRECTO</v>
      </c>
      <c r="M1293">
        <v>0</v>
      </c>
      <c r="N1293" t="str">
        <v>CC1</v>
      </c>
      <c r="O1293" t="str">
        <v>gastos_produccion</v>
      </c>
      <c r="P1293">
        <v>10</v>
      </c>
      <c r="Q1293" t="str">
        <v>BACHAS, CEREAL &amp; POLVILLO, COMPOST &amp; FERTILIZANTES, DISPOSICIÓN FINAL RESIDUOS LIQUIDOS, DISPOSICIÓN FINAL RESIDUOS SOLIDOS, EXPORTACION, NFU, PILETAS, REACTORES, TIERRAS FILTRANTES</v>
      </c>
      <c r="R1293">
        <v>1</v>
      </c>
      <c r="S1293">
        <v>-58700</v>
      </c>
      <c r="T1293">
        <v>1</v>
      </c>
      <c r="U1293" t="str">
        <v>APERTURADO POR EMPRESA</v>
      </c>
      <c r="V1293" t="str">
        <v>DISPOSICIÓN FINAL RESIDUOS LIQUIDOS</v>
      </c>
    </row>
    <row r="1294" spans="1:22" x14ac:dyDescent="0.3">
      <c r="A1294" vm="7">
        <v>46059</v>
      </c>
      <c r="B1294" t="str">
        <v>Mollard, Martin  Enrique</v>
      </c>
      <c r="C1294" t="str">
        <v>FA-A 00004-00011380</v>
      </c>
      <c r="D1294">
        <v>-58700</v>
      </c>
      <c r="E1294" t="str">
        <v>INSUMOS
diferencia de guantes EPP</v>
      </c>
      <c r="F1294">
        <v>1</v>
      </c>
      <c r="G1294">
        <v>48512.4</v>
      </c>
      <c r="H1294" t="str">
        <v xml:space="preserve">UN </v>
      </c>
      <c r="I1294" t="str">
        <v>HIGIENE Y SEGURIDAD</v>
      </c>
      <c r="J1294" t="str">
        <v>OPEX</v>
      </c>
      <c r="K1294" t="str">
        <v>VARIABLE</v>
      </c>
      <c r="L1294" t="str">
        <v>DIRECTO</v>
      </c>
      <c r="M1294">
        <v>0</v>
      </c>
      <c r="N1294" t="str">
        <v>CC1</v>
      </c>
      <c r="O1294" t="str">
        <v>gastos_produccion</v>
      </c>
      <c r="P1294">
        <v>10</v>
      </c>
      <c r="Q1294" t="str">
        <v>BACHAS, CEREAL &amp; POLVILLO, COMPOST &amp; FERTILIZANTES, DISPOSICIÓN FINAL RESIDUOS LIQUIDOS, DISPOSICIÓN FINAL RESIDUOS SOLIDOS, EXPORTACION, NFU, PILETAS, REACTORES, TIERRAS FILTRANTES</v>
      </c>
      <c r="R1294">
        <v>1</v>
      </c>
      <c r="S1294">
        <v>-58700</v>
      </c>
      <c r="T1294">
        <v>1</v>
      </c>
      <c r="U1294" t="str">
        <v>APERTURADO POR EMPRESA</v>
      </c>
      <c r="V1294" t="str">
        <v>DISPOSICIÓN FINAL RESIDUOS SOLIDOS</v>
      </c>
    </row>
    <row r="1295" spans="1:22" x14ac:dyDescent="0.3">
      <c r="A1295" vm="7">
        <v>46059</v>
      </c>
      <c r="B1295" t="str">
        <v>Mollard, Martin  Enrique</v>
      </c>
      <c r="C1295" t="str">
        <v>FA-A 00004-00011380</v>
      </c>
      <c r="D1295">
        <v>-58700</v>
      </c>
      <c r="E1295" t="str">
        <v>INSUMOS
diferencia de guantes EPP</v>
      </c>
      <c r="F1295">
        <v>1</v>
      </c>
      <c r="G1295">
        <v>48512.4</v>
      </c>
      <c r="H1295" t="str">
        <v xml:space="preserve">UN </v>
      </c>
      <c r="I1295" t="str">
        <v>HIGIENE Y SEGURIDAD</v>
      </c>
      <c r="J1295" t="str">
        <v>OPEX</v>
      </c>
      <c r="K1295" t="str">
        <v>VARIABLE</v>
      </c>
      <c r="L1295" t="str">
        <v>DIRECTO</v>
      </c>
      <c r="M1295">
        <v>0</v>
      </c>
      <c r="N1295" t="str">
        <v>CC1</v>
      </c>
      <c r="O1295" t="str">
        <v>gastos_produccion</v>
      </c>
      <c r="P1295">
        <v>10</v>
      </c>
      <c r="Q1295" t="str">
        <v>BACHAS, CEREAL &amp; POLVILLO, COMPOST &amp; FERTILIZANTES, DISPOSICIÓN FINAL RESIDUOS LIQUIDOS, DISPOSICIÓN FINAL RESIDUOS SOLIDOS, EXPORTACION, NFU, PILETAS, REACTORES, TIERRAS FILTRANTES</v>
      </c>
      <c r="R1295">
        <v>1</v>
      </c>
      <c r="S1295">
        <v>-58700</v>
      </c>
      <c r="T1295">
        <v>1</v>
      </c>
      <c r="U1295" t="str">
        <v>APERTURADO POR EMPRESA</v>
      </c>
      <c r="V1295" t="str">
        <v>EXPORTACION</v>
      </c>
    </row>
    <row r="1296" spans="1:22" x14ac:dyDescent="0.3">
      <c r="A1296" vm="7">
        <v>46059</v>
      </c>
      <c r="B1296" t="str">
        <v>Mollard, Martin  Enrique</v>
      </c>
      <c r="C1296" t="str">
        <v>FA-A 00004-00011380</v>
      </c>
      <c r="D1296">
        <v>-58700</v>
      </c>
      <c r="E1296" t="str">
        <v>INSUMOS
diferencia de guantes EPP</v>
      </c>
      <c r="F1296">
        <v>1</v>
      </c>
      <c r="G1296">
        <v>48512.4</v>
      </c>
      <c r="H1296" t="str">
        <v xml:space="preserve">UN </v>
      </c>
      <c r="I1296" t="str">
        <v>HIGIENE Y SEGURIDAD</v>
      </c>
      <c r="J1296" t="str">
        <v>OPEX</v>
      </c>
      <c r="K1296" t="str">
        <v>VARIABLE</v>
      </c>
      <c r="L1296" t="str">
        <v>DIRECTO</v>
      </c>
      <c r="M1296">
        <v>0</v>
      </c>
      <c r="N1296" t="str">
        <v>CC1</v>
      </c>
      <c r="O1296" t="str">
        <v>gastos_produccion</v>
      </c>
      <c r="P1296">
        <v>10</v>
      </c>
      <c r="Q1296" t="str">
        <v>BACHAS, CEREAL &amp; POLVILLO, COMPOST &amp; FERTILIZANTES, DISPOSICIÓN FINAL RESIDUOS LIQUIDOS, DISPOSICIÓN FINAL RESIDUOS SOLIDOS, EXPORTACION, NFU, PILETAS, REACTORES, TIERRAS FILTRANTES</v>
      </c>
      <c r="R1296">
        <v>1</v>
      </c>
      <c r="S1296">
        <v>-58700</v>
      </c>
      <c r="T1296">
        <v>1</v>
      </c>
      <c r="U1296" t="str">
        <v>APERTURADO POR EMPRESA</v>
      </c>
      <c r="V1296" t="str">
        <v>NFU</v>
      </c>
    </row>
    <row r="1297" spans="1:22" x14ac:dyDescent="0.3">
      <c r="A1297" vm="7">
        <v>46059</v>
      </c>
      <c r="B1297" t="str">
        <v>Mollard, Martin  Enrique</v>
      </c>
      <c r="C1297" t="str">
        <v>FA-A 00004-00011380</v>
      </c>
      <c r="D1297">
        <v>-58700</v>
      </c>
      <c r="E1297" t="str">
        <v>INSUMOS
diferencia de guantes EPP</v>
      </c>
      <c r="F1297">
        <v>1</v>
      </c>
      <c r="G1297">
        <v>48512.4</v>
      </c>
      <c r="H1297" t="str">
        <v xml:space="preserve">UN </v>
      </c>
      <c r="I1297" t="str">
        <v>HIGIENE Y SEGURIDAD</v>
      </c>
      <c r="J1297" t="str">
        <v>OPEX</v>
      </c>
      <c r="K1297" t="str">
        <v>VARIABLE</v>
      </c>
      <c r="L1297" t="str">
        <v>DIRECTO</v>
      </c>
      <c r="M1297">
        <v>0</v>
      </c>
      <c r="N1297" t="str">
        <v>CC1</v>
      </c>
      <c r="O1297" t="str">
        <v>gastos_produccion</v>
      </c>
      <c r="P1297">
        <v>10</v>
      </c>
      <c r="Q1297" t="str">
        <v>BACHAS, CEREAL &amp; POLVILLO, COMPOST &amp; FERTILIZANTES, DISPOSICIÓN FINAL RESIDUOS LIQUIDOS, DISPOSICIÓN FINAL RESIDUOS SOLIDOS, EXPORTACION, NFU, PILETAS, REACTORES, TIERRAS FILTRANTES</v>
      </c>
      <c r="R1297">
        <v>1</v>
      </c>
      <c r="S1297">
        <v>-58700</v>
      </c>
      <c r="T1297">
        <v>1</v>
      </c>
      <c r="U1297" t="str">
        <v>APERTURADO POR EMPRESA</v>
      </c>
      <c r="V1297" t="str">
        <v>PILETAS</v>
      </c>
    </row>
    <row r="1298" spans="1:22" x14ac:dyDescent="0.3">
      <c r="A1298" vm="7">
        <v>46059</v>
      </c>
      <c r="B1298" t="str">
        <v>Mollard, Martin  Enrique</v>
      </c>
      <c r="C1298" t="str">
        <v>FA-A 00004-00011380</v>
      </c>
      <c r="D1298">
        <v>-58700</v>
      </c>
      <c r="E1298" t="str">
        <v>INSUMOS
diferencia de guantes EPP</v>
      </c>
      <c r="F1298">
        <v>1</v>
      </c>
      <c r="G1298">
        <v>48512.4</v>
      </c>
      <c r="H1298" t="str">
        <v xml:space="preserve">UN </v>
      </c>
      <c r="I1298" t="str">
        <v>HIGIENE Y SEGURIDAD</v>
      </c>
      <c r="J1298" t="str">
        <v>OPEX</v>
      </c>
      <c r="K1298" t="str">
        <v>VARIABLE</v>
      </c>
      <c r="L1298" t="str">
        <v>DIRECTO</v>
      </c>
      <c r="M1298">
        <v>0</v>
      </c>
      <c r="N1298" t="str">
        <v>CC1</v>
      </c>
      <c r="O1298" t="str">
        <v>gastos_produccion</v>
      </c>
      <c r="P1298">
        <v>10</v>
      </c>
      <c r="Q1298" t="str">
        <v>BACHAS, CEREAL &amp; POLVILLO, COMPOST &amp; FERTILIZANTES, DISPOSICIÓN FINAL RESIDUOS LIQUIDOS, DISPOSICIÓN FINAL RESIDUOS SOLIDOS, EXPORTACION, NFU, PILETAS, REACTORES, TIERRAS FILTRANTES</v>
      </c>
      <c r="R1298">
        <v>1</v>
      </c>
      <c r="S1298">
        <v>-58700</v>
      </c>
      <c r="T1298">
        <v>1</v>
      </c>
      <c r="U1298" t="str">
        <v>APERTURADO POR EMPRESA</v>
      </c>
      <c r="V1298" t="str">
        <v>REACTORES</v>
      </c>
    </row>
    <row r="1299" spans="1:22" x14ac:dyDescent="0.3">
      <c r="A1299" vm="7">
        <v>46059</v>
      </c>
      <c r="B1299" t="str">
        <v>Mollard, Martin  Enrique</v>
      </c>
      <c r="C1299" t="str">
        <v>FA-A 00004-00011380</v>
      </c>
      <c r="D1299">
        <v>-58700</v>
      </c>
      <c r="E1299" t="str">
        <v>INSUMOS
diferencia de guantes EPP</v>
      </c>
      <c r="F1299">
        <v>1</v>
      </c>
      <c r="G1299">
        <v>48512.4</v>
      </c>
      <c r="H1299" t="str">
        <v xml:space="preserve">UN </v>
      </c>
      <c r="I1299" t="str">
        <v>HIGIENE Y SEGURIDAD</v>
      </c>
      <c r="J1299" t="str">
        <v>OPEX</v>
      </c>
      <c r="K1299" t="str">
        <v>VARIABLE</v>
      </c>
      <c r="L1299" t="str">
        <v>DIRECTO</v>
      </c>
      <c r="M1299">
        <v>0</v>
      </c>
      <c r="N1299" t="str">
        <v>CC1</v>
      </c>
      <c r="O1299" t="str">
        <v>gastos_produccion</v>
      </c>
      <c r="P1299">
        <v>10</v>
      </c>
      <c r="Q1299" t="str">
        <v>BACHAS, CEREAL &amp; POLVILLO, COMPOST &amp; FERTILIZANTES, DISPOSICIÓN FINAL RESIDUOS LIQUIDOS, DISPOSICIÓN FINAL RESIDUOS SOLIDOS, EXPORTACION, NFU, PILETAS, REACTORES, TIERRAS FILTRANTES</v>
      </c>
      <c r="R1299">
        <v>1</v>
      </c>
      <c r="S1299">
        <v>-58700</v>
      </c>
      <c r="T1299">
        <v>1</v>
      </c>
      <c r="U1299" t="str">
        <v>APERTURADO POR EMPRESA</v>
      </c>
      <c r="V1299" t="str">
        <v>TIERRAS FILTRANTES</v>
      </c>
    </row>
    <row r="1300" spans="1:22" x14ac:dyDescent="0.3">
      <c r="A1300" vm="21">
        <v>46058</v>
      </c>
      <c r="B1300" t="str">
        <v>Strupeni, Federico Lisandro</v>
      </c>
      <c r="C1300" t="str">
        <v>FA-A 00008-00000024</v>
      </c>
      <c r="D1300">
        <v>-49874.43</v>
      </c>
      <c r="E1300" t="str">
        <v xml:space="preserve">OC 0001-00004545: SERVICIOS
Servicio de monitoreo básico 
Ex campo serraico </v>
      </c>
      <c r="F1300">
        <v>1</v>
      </c>
      <c r="G1300">
        <v>41218.54</v>
      </c>
      <c r="H1300" t="str">
        <v xml:space="preserve">UN </v>
      </c>
      <c r="I1300" t="str">
        <v>SERVICIOS</v>
      </c>
      <c r="J1300" t="str">
        <v>OPEX</v>
      </c>
      <c r="K1300" t="str">
        <v>VARIABLE</v>
      </c>
      <c r="L1300" t="str">
        <v>INDIRECTO</v>
      </c>
      <c r="M1300">
        <v>0</v>
      </c>
      <c r="N1300" t="str">
        <v>CC1</v>
      </c>
      <c r="O1300" t="str">
        <v>gastos_produccion</v>
      </c>
      <c r="P1300">
        <v>10</v>
      </c>
      <c r="Q1300" t="str">
        <v>BACHAS, CEREAL &amp; POLVILLO, COMPOST &amp; FERTILIZANTES, DISPOSICIÓN FINAL RESIDUOS LIQUIDOS, DISPOSICIÓN FINAL RESIDUOS SOLIDOS, EXPORTACION, NFU, PILETAS, REACTORES, TIERRAS FILTRANTES</v>
      </c>
      <c r="R1300">
        <v>1</v>
      </c>
      <c r="S1300">
        <v>-49874.43</v>
      </c>
      <c r="T1300">
        <v>1</v>
      </c>
      <c r="U1300" t="str">
        <v>APERTURADO POR EMPRESA</v>
      </c>
      <c r="V1300" t="str">
        <v>BACHAS</v>
      </c>
    </row>
    <row r="1301" spans="1:22" x14ac:dyDescent="0.3">
      <c r="A1301" vm="21">
        <v>46058</v>
      </c>
      <c r="B1301" t="str">
        <v>Strupeni, Federico Lisandro</v>
      </c>
      <c r="C1301" t="str">
        <v>FA-A 00008-00000024</v>
      </c>
      <c r="D1301">
        <v>-49874.43</v>
      </c>
      <c r="E1301" t="str">
        <v xml:space="preserve">OC 0001-00004545: SERVICIOS
Servicio de monitoreo básico 
Ex campo serraico </v>
      </c>
      <c r="F1301">
        <v>1</v>
      </c>
      <c r="G1301">
        <v>41218.54</v>
      </c>
      <c r="H1301" t="str">
        <v xml:space="preserve">UN </v>
      </c>
      <c r="I1301" t="str">
        <v>SERVICIOS</v>
      </c>
      <c r="J1301" t="str">
        <v>OPEX</v>
      </c>
      <c r="K1301" t="str">
        <v>VARIABLE</v>
      </c>
      <c r="L1301" t="str">
        <v>INDIRECTO</v>
      </c>
      <c r="M1301">
        <v>0</v>
      </c>
      <c r="N1301" t="str">
        <v>CC1</v>
      </c>
      <c r="O1301" t="str">
        <v>gastos_produccion</v>
      </c>
      <c r="P1301">
        <v>10</v>
      </c>
      <c r="Q1301" t="str">
        <v>BACHAS, CEREAL &amp; POLVILLO, COMPOST &amp; FERTILIZANTES, DISPOSICIÓN FINAL RESIDUOS LIQUIDOS, DISPOSICIÓN FINAL RESIDUOS SOLIDOS, EXPORTACION, NFU, PILETAS, REACTORES, TIERRAS FILTRANTES</v>
      </c>
      <c r="R1301">
        <v>1</v>
      </c>
      <c r="S1301">
        <v>-49874.43</v>
      </c>
      <c r="T1301">
        <v>1</v>
      </c>
      <c r="U1301" t="str">
        <v>APERTURADO POR EMPRESA</v>
      </c>
      <c r="V1301" t="str">
        <v>CEREAL &amp; POLVILLO</v>
      </c>
    </row>
    <row r="1302" spans="1:22" x14ac:dyDescent="0.3">
      <c r="A1302" vm="21">
        <v>46058</v>
      </c>
      <c r="B1302" t="str">
        <v>Strupeni, Federico Lisandro</v>
      </c>
      <c r="C1302" t="str">
        <v>FA-A 00008-00000024</v>
      </c>
      <c r="D1302">
        <v>-49874.43</v>
      </c>
      <c r="E1302" t="str">
        <v xml:space="preserve">OC 0001-00004545: SERVICIOS
Servicio de monitoreo básico 
Ex campo serraico </v>
      </c>
      <c r="F1302">
        <v>1</v>
      </c>
      <c r="G1302">
        <v>41218.54</v>
      </c>
      <c r="H1302" t="str">
        <v xml:space="preserve">UN </v>
      </c>
      <c r="I1302" t="str">
        <v>SERVICIOS</v>
      </c>
      <c r="J1302" t="str">
        <v>OPEX</v>
      </c>
      <c r="K1302" t="str">
        <v>VARIABLE</v>
      </c>
      <c r="L1302" t="str">
        <v>INDIRECTO</v>
      </c>
      <c r="M1302">
        <v>0</v>
      </c>
      <c r="N1302" t="str">
        <v>CC1</v>
      </c>
      <c r="O1302" t="str">
        <v>gastos_produccion</v>
      </c>
      <c r="P1302">
        <v>10</v>
      </c>
      <c r="Q1302" t="str">
        <v>BACHAS, CEREAL &amp; POLVILLO, COMPOST &amp; FERTILIZANTES, DISPOSICIÓN FINAL RESIDUOS LIQUIDOS, DISPOSICIÓN FINAL RESIDUOS SOLIDOS, EXPORTACION, NFU, PILETAS, REACTORES, TIERRAS FILTRANTES</v>
      </c>
      <c r="R1302">
        <v>1</v>
      </c>
      <c r="S1302">
        <v>-49874.43</v>
      </c>
      <c r="T1302">
        <v>1</v>
      </c>
      <c r="U1302" t="str">
        <v>APERTURADO POR EMPRESA</v>
      </c>
      <c r="V1302" t="str">
        <v>COMPOST &amp; FERTILIZANTES</v>
      </c>
    </row>
    <row r="1303" spans="1:22" x14ac:dyDescent="0.3">
      <c r="A1303" vm="21">
        <v>46058</v>
      </c>
      <c r="B1303" t="str">
        <v>Strupeni, Federico Lisandro</v>
      </c>
      <c r="C1303" t="str">
        <v>FA-A 00008-00000024</v>
      </c>
      <c r="D1303">
        <v>-49874.43</v>
      </c>
      <c r="E1303" t="str">
        <v xml:space="preserve">OC 0001-00004545: SERVICIOS
Servicio de monitoreo básico 
Ex campo serraico </v>
      </c>
      <c r="F1303">
        <v>1</v>
      </c>
      <c r="G1303">
        <v>41218.54</v>
      </c>
      <c r="H1303" t="str">
        <v xml:space="preserve">UN </v>
      </c>
      <c r="I1303" t="str">
        <v>SERVICIOS</v>
      </c>
      <c r="J1303" t="str">
        <v>OPEX</v>
      </c>
      <c r="K1303" t="str">
        <v>VARIABLE</v>
      </c>
      <c r="L1303" t="str">
        <v>INDIRECTO</v>
      </c>
      <c r="M1303">
        <v>0</v>
      </c>
      <c r="N1303" t="str">
        <v>CC1</v>
      </c>
      <c r="O1303" t="str">
        <v>gastos_produccion</v>
      </c>
      <c r="P1303">
        <v>10</v>
      </c>
      <c r="Q1303" t="str">
        <v>BACHAS, CEREAL &amp; POLVILLO, COMPOST &amp; FERTILIZANTES, DISPOSICIÓN FINAL RESIDUOS LIQUIDOS, DISPOSICIÓN FINAL RESIDUOS SOLIDOS, EXPORTACION, NFU, PILETAS, REACTORES, TIERRAS FILTRANTES</v>
      </c>
      <c r="R1303">
        <v>1</v>
      </c>
      <c r="S1303">
        <v>-49874.43</v>
      </c>
      <c r="T1303">
        <v>1</v>
      </c>
      <c r="U1303" t="str">
        <v>APERTURADO POR EMPRESA</v>
      </c>
      <c r="V1303" t="str">
        <v>DISPOSICIÓN FINAL RESIDUOS LIQUIDOS</v>
      </c>
    </row>
    <row r="1304" spans="1:22" x14ac:dyDescent="0.3">
      <c r="A1304" vm="21">
        <v>46058</v>
      </c>
      <c r="B1304" t="str">
        <v>Strupeni, Federico Lisandro</v>
      </c>
      <c r="C1304" t="str">
        <v>FA-A 00008-00000024</v>
      </c>
      <c r="D1304">
        <v>-49874.43</v>
      </c>
      <c r="E1304" t="str">
        <v xml:space="preserve">OC 0001-00004545: SERVICIOS
Servicio de monitoreo básico 
Ex campo serraico </v>
      </c>
      <c r="F1304">
        <v>1</v>
      </c>
      <c r="G1304">
        <v>41218.54</v>
      </c>
      <c r="H1304" t="str">
        <v xml:space="preserve">UN </v>
      </c>
      <c r="I1304" t="str">
        <v>SERVICIOS</v>
      </c>
      <c r="J1304" t="str">
        <v>OPEX</v>
      </c>
      <c r="K1304" t="str">
        <v>VARIABLE</v>
      </c>
      <c r="L1304" t="str">
        <v>INDIRECTO</v>
      </c>
      <c r="M1304">
        <v>0</v>
      </c>
      <c r="N1304" t="str">
        <v>CC1</v>
      </c>
      <c r="O1304" t="str">
        <v>gastos_produccion</v>
      </c>
      <c r="P1304">
        <v>10</v>
      </c>
      <c r="Q1304" t="str">
        <v>BACHAS, CEREAL &amp; POLVILLO, COMPOST &amp; FERTILIZANTES, DISPOSICIÓN FINAL RESIDUOS LIQUIDOS, DISPOSICIÓN FINAL RESIDUOS SOLIDOS, EXPORTACION, NFU, PILETAS, REACTORES, TIERRAS FILTRANTES</v>
      </c>
      <c r="R1304">
        <v>1</v>
      </c>
      <c r="S1304">
        <v>-49874.43</v>
      </c>
      <c r="T1304">
        <v>1</v>
      </c>
      <c r="U1304" t="str">
        <v>APERTURADO POR EMPRESA</v>
      </c>
      <c r="V1304" t="str">
        <v>DISPOSICIÓN FINAL RESIDUOS SOLIDOS</v>
      </c>
    </row>
    <row r="1305" spans="1:22" x14ac:dyDescent="0.3">
      <c r="A1305" vm="21">
        <v>46058</v>
      </c>
      <c r="B1305" t="str">
        <v>Strupeni, Federico Lisandro</v>
      </c>
      <c r="C1305" t="str">
        <v>FA-A 00008-00000024</v>
      </c>
      <c r="D1305">
        <v>-49874.43</v>
      </c>
      <c r="E1305" t="str">
        <v xml:space="preserve">OC 0001-00004545: SERVICIOS
Servicio de monitoreo básico 
Ex campo serraico </v>
      </c>
      <c r="F1305">
        <v>1</v>
      </c>
      <c r="G1305">
        <v>41218.54</v>
      </c>
      <c r="H1305" t="str">
        <v xml:space="preserve">UN </v>
      </c>
      <c r="I1305" t="str">
        <v>SERVICIOS</v>
      </c>
      <c r="J1305" t="str">
        <v>OPEX</v>
      </c>
      <c r="K1305" t="str">
        <v>VARIABLE</v>
      </c>
      <c r="L1305" t="str">
        <v>INDIRECTO</v>
      </c>
      <c r="M1305">
        <v>0</v>
      </c>
      <c r="N1305" t="str">
        <v>CC1</v>
      </c>
      <c r="O1305" t="str">
        <v>gastos_produccion</v>
      </c>
      <c r="P1305">
        <v>10</v>
      </c>
      <c r="Q1305" t="str">
        <v>BACHAS, CEREAL &amp; POLVILLO, COMPOST &amp; FERTILIZANTES, DISPOSICIÓN FINAL RESIDUOS LIQUIDOS, DISPOSICIÓN FINAL RESIDUOS SOLIDOS, EXPORTACION, NFU, PILETAS, REACTORES, TIERRAS FILTRANTES</v>
      </c>
      <c r="R1305">
        <v>1</v>
      </c>
      <c r="S1305">
        <v>-49874.43</v>
      </c>
      <c r="T1305">
        <v>1</v>
      </c>
      <c r="U1305" t="str">
        <v>APERTURADO POR EMPRESA</v>
      </c>
      <c r="V1305" t="str">
        <v>EXPORTACION</v>
      </c>
    </row>
    <row r="1306" spans="1:22" x14ac:dyDescent="0.3">
      <c r="A1306" vm="21">
        <v>46058</v>
      </c>
      <c r="B1306" t="str">
        <v>Strupeni, Federico Lisandro</v>
      </c>
      <c r="C1306" t="str">
        <v>FA-A 00008-00000024</v>
      </c>
      <c r="D1306">
        <v>-49874.43</v>
      </c>
      <c r="E1306" t="str">
        <v xml:space="preserve">OC 0001-00004545: SERVICIOS
Servicio de monitoreo básico 
Ex campo serraico </v>
      </c>
      <c r="F1306">
        <v>1</v>
      </c>
      <c r="G1306">
        <v>41218.54</v>
      </c>
      <c r="H1306" t="str">
        <v xml:space="preserve">UN </v>
      </c>
      <c r="I1306" t="str">
        <v>SERVICIOS</v>
      </c>
      <c r="J1306" t="str">
        <v>OPEX</v>
      </c>
      <c r="K1306" t="str">
        <v>VARIABLE</v>
      </c>
      <c r="L1306" t="str">
        <v>INDIRECTO</v>
      </c>
      <c r="M1306">
        <v>0</v>
      </c>
      <c r="N1306" t="str">
        <v>CC1</v>
      </c>
      <c r="O1306" t="str">
        <v>gastos_produccion</v>
      </c>
      <c r="P1306">
        <v>10</v>
      </c>
      <c r="Q1306" t="str">
        <v>BACHAS, CEREAL &amp; POLVILLO, COMPOST &amp; FERTILIZANTES, DISPOSICIÓN FINAL RESIDUOS LIQUIDOS, DISPOSICIÓN FINAL RESIDUOS SOLIDOS, EXPORTACION, NFU, PILETAS, REACTORES, TIERRAS FILTRANTES</v>
      </c>
      <c r="R1306">
        <v>1</v>
      </c>
      <c r="S1306">
        <v>-49874.43</v>
      </c>
      <c r="T1306">
        <v>1</v>
      </c>
      <c r="U1306" t="str">
        <v>APERTURADO POR EMPRESA</v>
      </c>
      <c r="V1306" t="str">
        <v>NFU</v>
      </c>
    </row>
    <row r="1307" spans="1:22" x14ac:dyDescent="0.3">
      <c r="A1307" vm="21">
        <v>46058</v>
      </c>
      <c r="B1307" t="str">
        <v>Strupeni, Federico Lisandro</v>
      </c>
      <c r="C1307" t="str">
        <v>FA-A 00008-00000024</v>
      </c>
      <c r="D1307">
        <v>-49874.43</v>
      </c>
      <c r="E1307" t="str">
        <v xml:space="preserve">OC 0001-00004545: SERVICIOS
Servicio de monitoreo básico 
Ex campo serraico </v>
      </c>
      <c r="F1307">
        <v>1</v>
      </c>
      <c r="G1307">
        <v>41218.54</v>
      </c>
      <c r="H1307" t="str">
        <v xml:space="preserve">UN </v>
      </c>
      <c r="I1307" t="str">
        <v>SERVICIOS</v>
      </c>
      <c r="J1307" t="str">
        <v>OPEX</v>
      </c>
      <c r="K1307" t="str">
        <v>VARIABLE</v>
      </c>
      <c r="L1307" t="str">
        <v>INDIRECTO</v>
      </c>
      <c r="M1307">
        <v>0</v>
      </c>
      <c r="N1307" t="str">
        <v>CC1</v>
      </c>
      <c r="O1307" t="str">
        <v>gastos_produccion</v>
      </c>
      <c r="P1307">
        <v>10</v>
      </c>
      <c r="Q1307" t="str">
        <v>BACHAS, CEREAL &amp; POLVILLO, COMPOST &amp; FERTILIZANTES, DISPOSICIÓN FINAL RESIDUOS LIQUIDOS, DISPOSICIÓN FINAL RESIDUOS SOLIDOS, EXPORTACION, NFU, PILETAS, REACTORES, TIERRAS FILTRANTES</v>
      </c>
      <c r="R1307">
        <v>1</v>
      </c>
      <c r="S1307">
        <v>-49874.43</v>
      </c>
      <c r="T1307">
        <v>1</v>
      </c>
      <c r="U1307" t="str">
        <v>APERTURADO POR EMPRESA</v>
      </c>
      <c r="V1307" t="str">
        <v>PILETAS</v>
      </c>
    </row>
    <row r="1308" spans="1:22" x14ac:dyDescent="0.3">
      <c r="A1308" vm="21">
        <v>46058</v>
      </c>
      <c r="B1308" t="str">
        <v>Strupeni, Federico Lisandro</v>
      </c>
      <c r="C1308" t="str">
        <v>FA-A 00008-00000024</v>
      </c>
      <c r="D1308">
        <v>-49874.43</v>
      </c>
      <c r="E1308" t="str">
        <v xml:space="preserve">OC 0001-00004545: SERVICIOS
Servicio de monitoreo básico 
Ex campo serraico </v>
      </c>
      <c r="F1308">
        <v>1</v>
      </c>
      <c r="G1308">
        <v>41218.54</v>
      </c>
      <c r="H1308" t="str">
        <v xml:space="preserve">UN </v>
      </c>
      <c r="I1308" t="str">
        <v>SERVICIOS</v>
      </c>
      <c r="J1308" t="str">
        <v>OPEX</v>
      </c>
      <c r="K1308" t="str">
        <v>VARIABLE</v>
      </c>
      <c r="L1308" t="str">
        <v>INDIRECTO</v>
      </c>
      <c r="M1308">
        <v>0</v>
      </c>
      <c r="N1308" t="str">
        <v>CC1</v>
      </c>
      <c r="O1308" t="str">
        <v>gastos_produccion</v>
      </c>
      <c r="P1308">
        <v>10</v>
      </c>
      <c r="Q1308" t="str">
        <v>BACHAS, CEREAL &amp; POLVILLO, COMPOST &amp; FERTILIZANTES, DISPOSICIÓN FINAL RESIDUOS LIQUIDOS, DISPOSICIÓN FINAL RESIDUOS SOLIDOS, EXPORTACION, NFU, PILETAS, REACTORES, TIERRAS FILTRANTES</v>
      </c>
      <c r="R1308">
        <v>1</v>
      </c>
      <c r="S1308">
        <v>-49874.43</v>
      </c>
      <c r="T1308">
        <v>1</v>
      </c>
      <c r="U1308" t="str">
        <v>APERTURADO POR EMPRESA</v>
      </c>
      <c r="V1308" t="str">
        <v>REACTORES</v>
      </c>
    </row>
    <row r="1309" spans="1:22" x14ac:dyDescent="0.3">
      <c r="A1309" vm="21">
        <v>46058</v>
      </c>
      <c r="B1309" t="str">
        <v>Strupeni, Federico Lisandro</v>
      </c>
      <c r="C1309" t="str">
        <v>FA-A 00008-00000024</v>
      </c>
      <c r="D1309">
        <v>-49874.43</v>
      </c>
      <c r="E1309" t="str">
        <v xml:space="preserve">OC 0001-00004545: SERVICIOS
Servicio de monitoreo básico 
Ex campo serraico </v>
      </c>
      <c r="F1309">
        <v>1</v>
      </c>
      <c r="G1309">
        <v>41218.54</v>
      </c>
      <c r="H1309" t="str">
        <v xml:space="preserve">UN </v>
      </c>
      <c r="I1309" t="str">
        <v>SERVICIOS</v>
      </c>
      <c r="J1309" t="str">
        <v>OPEX</v>
      </c>
      <c r="K1309" t="str">
        <v>VARIABLE</v>
      </c>
      <c r="L1309" t="str">
        <v>INDIRECTO</v>
      </c>
      <c r="M1309">
        <v>0</v>
      </c>
      <c r="N1309" t="str">
        <v>CC1</v>
      </c>
      <c r="O1309" t="str">
        <v>gastos_produccion</v>
      </c>
      <c r="P1309">
        <v>10</v>
      </c>
      <c r="Q1309" t="str">
        <v>BACHAS, CEREAL &amp; POLVILLO, COMPOST &amp; FERTILIZANTES, DISPOSICIÓN FINAL RESIDUOS LIQUIDOS, DISPOSICIÓN FINAL RESIDUOS SOLIDOS, EXPORTACION, NFU, PILETAS, REACTORES, TIERRAS FILTRANTES</v>
      </c>
      <c r="R1309">
        <v>1</v>
      </c>
      <c r="S1309">
        <v>-49874.43</v>
      </c>
      <c r="T1309">
        <v>1</v>
      </c>
      <c r="U1309" t="str">
        <v>APERTURADO POR EMPRESA</v>
      </c>
      <c r="V1309" t="str">
        <v>TIERRAS FILTRANTES</v>
      </c>
    </row>
    <row r="1310" spans="1:22" x14ac:dyDescent="0.3">
      <c r="A1310" vm="21">
        <v>46058</v>
      </c>
      <c r="B1310" t="str">
        <v>Strupeni, Federico Lisandro</v>
      </c>
      <c r="C1310" t="str">
        <v>FA-A 00008-00000021</v>
      </c>
      <c r="D1310">
        <v>-49874.43</v>
      </c>
      <c r="E1310" t="str">
        <v xml:space="preserve">OC 0001-00004543: SERVICIOS
Servicio de monitoreo básico 
Administración </v>
      </c>
      <c r="F1310">
        <v>1</v>
      </c>
      <c r="G1310">
        <v>41218.54</v>
      </c>
      <c r="H1310" t="str">
        <v xml:space="preserve">UN </v>
      </c>
      <c r="I1310" t="str">
        <v>SERVICIOS</v>
      </c>
      <c r="J1310" t="str">
        <v>OPEX</v>
      </c>
      <c r="K1310" t="str">
        <v>VARIABLE</v>
      </c>
      <c r="L1310" t="str">
        <v>INDIRECTO</v>
      </c>
      <c r="M1310">
        <v>0</v>
      </c>
      <c r="N1310" t="str">
        <v>CC1</v>
      </c>
      <c r="O1310" t="str">
        <v>gastos_produccion</v>
      </c>
      <c r="P1310">
        <v>10</v>
      </c>
      <c r="Q1310" t="str">
        <v>BACHAS, CEREAL &amp; POLVILLO, COMPOST &amp; FERTILIZANTES, DISPOSICIÓN FINAL RESIDUOS LIQUIDOS, DISPOSICIÓN FINAL RESIDUOS SOLIDOS, EXPORTACION, NFU, PILETAS, REACTORES, TIERRAS FILTRANTES</v>
      </c>
      <c r="R1310">
        <v>1</v>
      </c>
      <c r="S1310">
        <v>-49874.43</v>
      </c>
      <c r="T1310">
        <v>1</v>
      </c>
      <c r="U1310" t="str">
        <v>APERTURADO POR EMPRESA</v>
      </c>
      <c r="V1310" t="str">
        <v>BACHAS</v>
      </c>
    </row>
    <row r="1311" spans="1:22" x14ac:dyDescent="0.3">
      <c r="A1311" vm="21">
        <v>46058</v>
      </c>
      <c r="B1311" t="str">
        <v>Strupeni, Federico Lisandro</v>
      </c>
      <c r="C1311" t="str">
        <v>FA-A 00008-00000021</v>
      </c>
      <c r="D1311">
        <v>-49874.43</v>
      </c>
      <c r="E1311" t="str">
        <v xml:space="preserve">OC 0001-00004543: SERVICIOS
Servicio de monitoreo básico 
Administración </v>
      </c>
      <c r="F1311">
        <v>1</v>
      </c>
      <c r="G1311">
        <v>41218.54</v>
      </c>
      <c r="H1311" t="str">
        <v xml:space="preserve">UN </v>
      </c>
      <c r="I1311" t="str">
        <v>SERVICIOS</v>
      </c>
      <c r="J1311" t="str">
        <v>OPEX</v>
      </c>
      <c r="K1311" t="str">
        <v>VARIABLE</v>
      </c>
      <c r="L1311" t="str">
        <v>INDIRECTO</v>
      </c>
      <c r="M1311">
        <v>0</v>
      </c>
      <c r="N1311" t="str">
        <v>CC1</v>
      </c>
      <c r="O1311" t="str">
        <v>gastos_produccion</v>
      </c>
      <c r="P1311">
        <v>10</v>
      </c>
      <c r="Q1311" t="str">
        <v>BACHAS, CEREAL &amp; POLVILLO, COMPOST &amp; FERTILIZANTES, DISPOSICIÓN FINAL RESIDUOS LIQUIDOS, DISPOSICIÓN FINAL RESIDUOS SOLIDOS, EXPORTACION, NFU, PILETAS, REACTORES, TIERRAS FILTRANTES</v>
      </c>
      <c r="R1311">
        <v>1</v>
      </c>
      <c r="S1311">
        <v>-49874.43</v>
      </c>
      <c r="T1311">
        <v>1</v>
      </c>
      <c r="U1311" t="str">
        <v>APERTURADO POR EMPRESA</v>
      </c>
      <c r="V1311" t="str">
        <v>CEREAL &amp; POLVILLO</v>
      </c>
    </row>
    <row r="1312" spans="1:22" x14ac:dyDescent="0.3">
      <c r="A1312" vm="21">
        <v>46058</v>
      </c>
      <c r="B1312" t="str">
        <v>Strupeni, Federico Lisandro</v>
      </c>
      <c r="C1312" t="str">
        <v>FA-A 00008-00000021</v>
      </c>
      <c r="D1312">
        <v>-49874.43</v>
      </c>
      <c r="E1312" t="str">
        <v xml:space="preserve">OC 0001-00004543: SERVICIOS
Servicio de monitoreo básico 
Administración </v>
      </c>
      <c r="F1312">
        <v>1</v>
      </c>
      <c r="G1312">
        <v>41218.54</v>
      </c>
      <c r="H1312" t="str">
        <v xml:space="preserve">UN </v>
      </c>
      <c r="I1312" t="str">
        <v>SERVICIOS</v>
      </c>
      <c r="J1312" t="str">
        <v>OPEX</v>
      </c>
      <c r="K1312" t="str">
        <v>VARIABLE</v>
      </c>
      <c r="L1312" t="str">
        <v>INDIRECTO</v>
      </c>
      <c r="M1312">
        <v>0</v>
      </c>
      <c r="N1312" t="str">
        <v>CC1</v>
      </c>
      <c r="O1312" t="str">
        <v>gastos_produccion</v>
      </c>
      <c r="P1312">
        <v>10</v>
      </c>
      <c r="Q1312" t="str">
        <v>BACHAS, CEREAL &amp; POLVILLO, COMPOST &amp; FERTILIZANTES, DISPOSICIÓN FINAL RESIDUOS LIQUIDOS, DISPOSICIÓN FINAL RESIDUOS SOLIDOS, EXPORTACION, NFU, PILETAS, REACTORES, TIERRAS FILTRANTES</v>
      </c>
      <c r="R1312">
        <v>1</v>
      </c>
      <c r="S1312">
        <v>-49874.43</v>
      </c>
      <c r="T1312">
        <v>1</v>
      </c>
      <c r="U1312" t="str">
        <v>APERTURADO POR EMPRESA</v>
      </c>
      <c r="V1312" t="str">
        <v>COMPOST &amp; FERTILIZANTES</v>
      </c>
    </row>
    <row r="1313" spans="1:22" x14ac:dyDescent="0.3">
      <c r="A1313" vm="21">
        <v>46058</v>
      </c>
      <c r="B1313" t="str">
        <v>Strupeni, Federico Lisandro</v>
      </c>
      <c r="C1313" t="str">
        <v>FA-A 00008-00000021</v>
      </c>
      <c r="D1313">
        <v>-49874.43</v>
      </c>
      <c r="E1313" t="str">
        <v xml:space="preserve">OC 0001-00004543: SERVICIOS
Servicio de monitoreo básico 
Administración </v>
      </c>
      <c r="F1313">
        <v>1</v>
      </c>
      <c r="G1313">
        <v>41218.54</v>
      </c>
      <c r="H1313" t="str">
        <v xml:space="preserve">UN </v>
      </c>
      <c r="I1313" t="str">
        <v>SERVICIOS</v>
      </c>
      <c r="J1313" t="str">
        <v>OPEX</v>
      </c>
      <c r="K1313" t="str">
        <v>VARIABLE</v>
      </c>
      <c r="L1313" t="str">
        <v>INDIRECTO</v>
      </c>
      <c r="M1313">
        <v>0</v>
      </c>
      <c r="N1313" t="str">
        <v>CC1</v>
      </c>
      <c r="O1313" t="str">
        <v>gastos_produccion</v>
      </c>
      <c r="P1313">
        <v>10</v>
      </c>
      <c r="Q1313" t="str">
        <v>BACHAS, CEREAL &amp; POLVILLO, COMPOST &amp; FERTILIZANTES, DISPOSICIÓN FINAL RESIDUOS LIQUIDOS, DISPOSICIÓN FINAL RESIDUOS SOLIDOS, EXPORTACION, NFU, PILETAS, REACTORES, TIERRAS FILTRANTES</v>
      </c>
      <c r="R1313">
        <v>1</v>
      </c>
      <c r="S1313">
        <v>-49874.43</v>
      </c>
      <c r="T1313">
        <v>1</v>
      </c>
      <c r="U1313" t="str">
        <v>APERTURADO POR EMPRESA</v>
      </c>
      <c r="V1313" t="str">
        <v>DISPOSICIÓN FINAL RESIDUOS LIQUIDOS</v>
      </c>
    </row>
    <row r="1314" spans="1:22" x14ac:dyDescent="0.3">
      <c r="A1314" vm="21">
        <v>46058</v>
      </c>
      <c r="B1314" t="str">
        <v>Strupeni, Federico Lisandro</v>
      </c>
      <c r="C1314" t="str">
        <v>FA-A 00008-00000021</v>
      </c>
      <c r="D1314">
        <v>-49874.43</v>
      </c>
      <c r="E1314" t="str">
        <v xml:space="preserve">OC 0001-00004543: SERVICIOS
Servicio de monitoreo básico 
Administración </v>
      </c>
      <c r="F1314">
        <v>1</v>
      </c>
      <c r="G1314">
        <v>41218.54</v>
      </c>
      <c r="H1314" t="str">
        <v xml:space="preserve">UN </v>
      </c>
      <c r="I1314" t="str">
        <v>SERVICIOS</v>
      </c>
      <c r="J1314" t="str">
        <v>OPEX</v>
      </c>
      <c r="K1314" t="str">
        <v>VARIABLE</v>
      </c>
      <c r="L1314" t="str">
        <v>INDIRECTO</v>
      </c>
      <c r="M1314">
        <v>0</v>
      </c>
      <c r="N1314" t="str">
        <v>CC1</v>
      </c>
      <c r="O1314" t="str">
        <v>gastos_produccion</v>
      </c>
      <c r="P1314">
        <v>10</v>
      </c>
      <c r="Q1314" t="str">
        <v>BACHAS, CEREAL &amp; POLVILLO, COMPOST &amp; FERTILIZANTES, DISPOSICIÓN FINAL RESIDUOS LIQUIDOS, DISPOSICIÓN FINAL RESIDUOS SOLIDOS, EXPORTACION, NFU, PILETAS, REACTORES, TIERRAS FILTRANTES</v>
      </c>
      <c r="R1314">
        <v>1</v>
      </c>
      <c r="S1314">
        <v>-49874.43</v>
      </c>
      <c r="T1314">
        <v>1</v>
      </c>
      <c r="U1314" t="str">
        <v>APERTURADO POR EMPRESA</v>
      </c>
      <c r="V1314" t="str">
        <v>DISPOSICIÓN FINAL RESIDUOS SOLIDOS</v>
      </c>
    </row>
    <row r="1315" spans="1:22" x14ac:dyDescent="0.3">
      <c r="A1315" vm="21">
        <v>46058</v>
      </c>
      <c r="B1315" t="str">
        <v>Strupeni, Federico Lisandro</v>
      </c>
      <c r="C1315" t="str">
        <v>FA-A 00008-00000021</v>
      </c>
      <c r="D1315">
        <v>-49874.43</v>
      </c>
      <c r="E1315" t="str">
        <v xml:space="preserve">OC 0001-00004543: SERVICIOS
Servicio de monitoreo básico 
Administración </v>
      </c>
      <c r="F1315">
        <v>1</v>
      </c>
      <c r="G1315">
        <v>41218.54</v>
      </c>
      <c r="H1315" t="str">
        <v xml:space="preserve">UN </v>
      </c>
      <c r="I1315" t="str">
        <v>SERVICIOS</v>
      </c>
      <c r="J1315" t="str">
        <v>OPEX</v>
      </c>
      <c r="K1315" t="str">
        <v>VARIABLE</v>
      </c>
      <c r="L1315" t="str">
        <v>INDIRECTO</v>
      </c>
      <c r="M1315">
        <v>0</v>
      </c>
      <c r="N1315" t="str">
        <v>CC1</v>
      </c>
      <c r="O1315" t="str">
        <v>gastos_produccion</v>
      </c>
      <c r="P1315">
        <v>10</v>
      </c>
      <c r="Q1315" t="str">
        <v>BACHAS, CEREAL &amp; POLVILLO, COMPOST &amp; FERTILIZANTES, DISPOSICIÓN FINAL RESIDUOS LIQUIDOS, DISPOSICIÓN FINAL RESIDUOS SOLIDOS, EXPORTACION, NFU, PILETAS, REACTORES, TIERRAS FILTRANTES</v>
      </c>
      <c r="R1315">
        <v>1</v>
      </c>
      <c r="S1315">
        <v>-49874.43</v>
      </c>
      <c r="T1315">
        <v>1</v>
      </c>
      <c r="U1315" t="str">
        <v>APERTURADO POR EMPRESA</v>
      </c>
      <c r="V1315" t="str">
        <v>EXPORTACION</v>
      </c>
    </row>
    <row r="1316" spans="1:22" x14ac:dyDescent="0.3">
      <c r="A1316" vm="21">
        <v>46058</v>
      </c>
      <c r="B1316" t="str">
        <v>Strupeni, Federico Lisandro</v>
      </c>
      <c r="C1316" t="str">
        <v>FA-A 00008-00000021</v>
      </c>
      <c r="D1316">
        <v>-49874.43</v>
      </c>
      <c r="E1316" t="str">
        <v xml:space="preserve">OC 0001-00004543: SERVICIOS
Servicio de monitoreo básico 
Administración </v>
      </c>
      <c r="F1316">
        <v>1</v>
      </c>
      <c r="G1316">
        <v>41218.54</v>
      </c>
      <c r="H1316" t="str">
        <v xml:space="preserve">UN </v>
      </c>
      <c r="I1316" t="str">
        <v>SERVICIOS</v>
      </c>
      <c r="J1316" t="str">
        <v>OPEX</v>
      </c>
      <c r="K1316" t="str">
        <v>VARIABLE</v>
      </c>
      <c r="L1316" t="str">
        <v>INDIRECTO</v>
      </c>
      <c r="M1316">
        <v>0</v>
      </c>
      <c r="N1316" t="str">
        <v>CC1</v>
      </c>
      <c r="O1316" t="str">
        <v>gastos_produccion</v>
      </c>
      <c r="P1316">
        <v>10</v>
      </c>
      <c r="Q1316" t="str">
        <v>BACHAS, CEREAL &amp; POLVILLO, COMPOST &amp; FERTILIZANTES, DISPOSICIÓN FINAL RESIDUOS LIQUIDOS, DISPOSICIÓN FINAL RESIDUOS SOLIDOS, EXPORTACION, NFU, PILETAS, REACTORES, TIERRAS FILTRANTES</v>
      </c>
      <c r="R1316">
        <v>1</v>
      </c>
      <c r="S1316">
        <v>-49874.43</v>
      </c>
      <c r="T1316">
        <v>1</v>
      </c>
      <c r="U1316" t="str">
        <v>APERTURADO POR EMPRESA</v>
      </c>
      <c r="V1316" t="str">
        <v>NFU</v>
      </c>
    </row>
    <row r="1317" spans="1:22" x14ac:dyDescent="0.3">
      <c r="A1317" vm="21">
        <v>46058</v>
      </c>
      <c r="B1317" t="str">
        <v>Strupeni, Federico Lisandro</v>
      </c>
      <c r="C1317" t="str">
        <v>FA-A 00008-00000021</v>
      </c>
      <c r="D1317">
        <v>-49874.43</v>
      </c>
      <c r="E1317" t="str">
        <v xml:space="preserve">OC 0001-00004543: SERVICIOS
Servicio de monitoreo básico 
Administración </v>
      </c>
      <c r="F1317">
        <v>1</v>
      </c>
      <c r="G1317">
        <v>41218.54</v>
      </c>
      <c r="H1317" t="str">
        <v xml:space="preserve">UN </v>
      </c>
      <c r="I1317" t="str">
        <v>SERVICIOS</v>
      </c>
      <c r="J1317" t="str">
        <v>OPEX</v>
      </c>
      <c r="K1317" t="str">
        <v>VARIABLE</v>
      </c>
      <c r="L1317" t="str">
        <v>INDIRECTO</v>
      </c>
      <c r="M1317">
        <v>0</v>
      </c>
      <c r="N1317" t="str">
        <v>CC1</v>
      </c>
      <c r="O1317" t="str">
        <v>gastos_produccion</v>
      </c>
      <c r="P1317">
        <v>10</v>
      </c>
      <c r="Q1317" t="str">
        <v>BACHAS, CEREAL &amp; POLVILLO, COMPOST &amp; FERTILIZANTES, DISPOSICIÓN FINAL RESIDUOS LIQUIDOS, DISPOSICIÓN FINAL RESIDUOS SOLIDOS, EXPORTACION, NFU, PILETAS, REACTORES, TIERRAS FILTRANTES</v>
      </c>
      <c r="R1317">
        <v>1</v>
      </c>
      <c r="S1317">
        <v>-49874.43</v>
      </c>
      <c r="T1317">
        <v>1</v>
      </c>
      <c r="U1317" t="str">
        <v>APERTURADO POR EMPRESA</v>
      </c>
      <c r="V1317" t="str">
        <v>PILETAS</v>
      </c>
    </row>
    <row r="1318" spans="1:22" x14ac:dyDescent="0.3">
      <c r="A1318" vm="21">
        <v>46058</v>
      </c>
      <c r="B1318" t="str">
        <v>Strupeni, Federico Lisandro</v>
      </c>
      <c r="C1318" t="str">
        <v>FA-A 00008-00000021</v>
      </c>
      <c r="D1318">
        <v>-49874.43</v>
      </c>
      <c r="E1318" t="str">
        <v xml:space="preserve">OC 0001-00004543: SERVICIOS
Servicio de monitoreo básico 
Administración </v>
      </c>
      <c r="F1318">
        <v>1</v>
      </c>
      <c r="G1318">
        <v>41218.54</v>
      </c>
      <c r="H1318" t="str">
        <v xml:space="preserve">UN </v>
      </c>
      <c r="I1318" t="str">
        <v>SERVICIOS</v>
      </c>
      <c r="J1318" t="str">
        <v>OPEX</v>
      </c>
      <c r="K1318" t="str">
        <v>VARIABLE</v>
      </c>
      <c r="L1318" t="str">
        <v>INDIRECTO</v>
      </c>
      <c r="M1318">
        <v>0</v>
      </c>
      <c r="N1318" t="str">
        <v>CC1</v>
      </c>
      <c r="O1318" t="str">
        <v>gastos_produccion</v>
      </c>
      <c r="P1318">
        <v>10</v>
      </c>
      <c r="Q1318" t="str">
        <v>BACHAS, CEREAL &amp; POLVILLO, COMPOST &amp; FERTILIZANTES, DISPOSICIÓN FINAL RESIDUOS LIQUIDOS, DISPOSICIÓN FINAL RESIDUOS SOLIDOS, EXPORTACION, NFU, PILETAS, REACTORES, TIERRAS FILTRANTES</v>
      </c>
      <c r="R1318">
        <v>1</v>
      </c>
      <c r="S1318">
        <v>-49874.43</v>
      </c>
      <c r="T1318">
        <v>1</v>
      </c>
      <c r="U1318" t="str">
        <v>APERTURADO POR EMPRESA</v>
      </c>
      <c r="V1318" t="str">
        <v>REACTORES</v>
      </c>
    </row>
    <row r="1319" spans="1:22" x14ac:dyDescent="0.3">
      <c r="A1319" vm="21">
        <v>46058</v>
      </c>
      <c r="B1319" t="str">
        <v>Strupeni, Federico Lisandro</v>
      </c>
      <c r="C1319" t="str">
        <v>FA-A 00008-00000021</v>
      </c>
      <c r="D1319">
        <v>-49874.43</v>
      </c>
      <c r="E1319" t="str">
        <v xml:space="preserve">OC 0001-00004543: SERVICIOS
Servicio de monitoreo básico 
Administración </v>
      </c>
      <c r="F1319">
        <v>1</v>
      </c>
      <c r="G1319">
        <v>41218.54</v>
      </c>
      <c r="H1319" t="str">
        <v xml:space="preserve">UN </v>
      </c>
      <c r="I1319" t="str">
        <v>SERVICIOS</v>
      </c>
      <c r="J1319" t="str">
        <v>OPEX</v>
      </c>
      <c r="K1319" t="str">
        <v>VARIABLE</v>
      </c>
      <c r="L1319" t="str">
        <v>INDIRECTO</v>
      </c>
      <c r="M1319">
        <v>0</v>
      </c>
      <c r="N1319" t="str">
        <v>CC1</v>
      </c>
      <c r="O1319" t="str">
        <v>gastos_produccion</v>
      </c>
      <c r="P1319">
        <v>10</v>
      </c>
      <c r="Q1319" t="str">
        <v>BACHAS, CEREAL &amp; POLVILLO, COMPOST &amp; FERTILIZANTES, DISPOSICIÓN FINAL RESIDUOS LIQUIDOS, DISPOSICIÓN FINAL RESIDUOS SOLIDOS, EXPORTACION, NFU, PILETAS, REACTORES, TIERRAS FILTRANTES</v>
      </c>
      <c r="R1319">
        <v>1</v>
      </c>
      <c r="S1319">
        <v>-49874.43</v>
      </c>
      <c r="T1319">
        <v>1</v>
      </c>
      <c r="U1319" t="str">
        <v>APERTURADO POR EMPRESA</v>
      </c>
      <c r="V1319" t="str">
        <v>TIERRAS FILTRANTES</v>
      </c>
    </row>
    <row r="1320" spans="1:22" x14ac:dyDescent="0.3">
      <c r="A1320" vm="17">
        <v>46079</v>
      </c>
      <c r="B1320" t="str">
        <v>Tisone Emanuel (W)</v>
      </c>
      <c r="C1320" t="str">
        <v>OCOM/2026/0167</v>
      </c>
      <c r="D1320">
        <v>-48400</v>
      </c>
      <c r="E1320" t="str">
        <v>REPOSICION
100 remitos R, x triplicado del nª 0003-10201 al 10300</v>
      </c>
      <c r="F1320">
        <v>1</v>
      </c>
      <c r="G1320">
        <v>40000</v>
      </c>
      <c r="H1320" t="str">
        <v xml:space="preserve">UN </v>
      </c>
      <c r="I1320" t="str">
        <v>REPOSICION</v>
      </c>
      <c r="J1320" t="str">
        <v>OPEX</v>
      </c>
      <c r="K1320" t="str">
        <v>VARIABLE</v>
      </c>
      <c r="L1320" t="str">
        <v>INDIRECTO</v>
      </c>
      <c r="M1320">
        <v>0</v>
      </c>
      <c r="N1320" t="str">
        <v>CC1</v>
      </c>
      <c r="O1320" t="str">
        <v>gastos_produccion</v>
      </c>
      <c r="P1320">
        <v>10</v>
      </c>
      <c r="Q1320" t="str">
        <v>BACHAS, CEREAL &amp; POLVILLO, COMPOST &amp; FERTILIZANTES, DISPOSICIÓN FINAL RESIDUOS LIQUIDOS, DISPOSICIÓN FINAL RESIDUOS SOLIDOS, EXPORTACION, NFU, PILETAS, REACTORES, TIERRAS FILTRANTES</v>
      </c>
      <c r="R1320">
        <v>1</v>
      </c>
      <c r="S1320">
        <v>-48400</v>
      </c>
      <c r="T1320">
        <v>1</v>
      </c>
      <c r="U1320" t="str">
        <v>APERTURADO POR EMPRESA</v>
      </c>
      <c r="V1320" t="str">
        <v>BACHAS</v>
      </c>
    </row>
    <row r="1321" spans="1:22" x14ac:dyDescent="0.3">
      <c r="A1321" vm="17">
        <v>46079</v>
      </c>
      <c r="B1321" t="str">
        <v>Tisone Emanuel (W)</v>
      </c>
      <c r="C1321" t="str">
        <v>OCOM/2026/0167</v>
      </c>
      <c r="D1321">
        <v>-48400</v>
      </c>
      <c r="E1321" t="str">
        <v>REPOSICION
100 remitos R, x triplicado del nª 0003-10201 al 10300</v>
      </c>
      <c r="F1321">
        <v>1</v>
      </c>
      <c r="G1321">
        <v>40000</v>
      </c>
      <c r="H1321" t="str">
        <v xml:space="preserve">UN </v>
      </c>
      <c r="I1321" t="str">
        <v>REPOSICION</v>
      </c>
      <c r="J1321" t="str">
        <v>OPEX</v>
      </c>
      <c r="K1321" t="str">
        <v>VARIABLE</v>
      </c>
      <c r="L1321" t="str">
        <v>INDIRECTO</v>
      </c>
      <c r="M1321">
        <v>0</v>
      </c>
      <c r="N1321" t="str">
        <v>CC1</v>
      </c>
      <c r="O1321" t="str">
        <v>gastos_produccion</v>
      </c>
      <c r="P1321">
        <v>10</v>
      </c>
      <c r="Q1321" t="str">
        <v>BACHAS, CEREAL &amp; POLVILLO, COMPOST &amp; FERTILIZANTES, DISPOSICIÓN FINAL RESIDUOS LIQUIDOS, DISPOSICIÓN FINAL RESIDUOS SOLIDOS, EXPORTACION, NFU, PILETAS, REACTORES, TIERRAS FILTRANTES</v>
      </c>
      <c r="R1321">
        <v>1</v>
      </c>
      <c r="S1321">
        <v>-48400</v>
      </c>
      <c r="T1321">
        <v>1</v>
      </c>
      <c r="U1321" t="str">
        <v>APERTURADO POR EMPRESA</v>
      </c>
      <c r="V1321" t="str">
        <v>CEREAL &amp; POLVILLO</v>
      </c>
    </row>
    <row r="1322" spans="1:22" x14ac:dyDescent="0.3">
      <c r="A1322" vm="17">
        <v>46079</v>
      </c>
      <c r="B1322" t="str">
        <v>Tisone Emanuel (W)</v>
      </c>
      <c r="C1322" t="str">
        <v>OCOM/2026/0167</v>
      </c>
      <c r="D1322">
        <v>-48400</v>
      </c>
      <c r="E1322" t="str">
        <v>REPOSICION
100 remitos R, x triplicado del nª 0003-10201 al 10300</v>
      </c>
      <c r="F1322">
        <v>1</v>
      </c>
      <c r="G1322">
        <v>40000</v>
      </c>
      <c r="H1322" t="str">
        <v xml:space="preserve">UN </v>
      </c>
      <c r="I1322" t="str">
        <v>REPOSICION</v>
      </c>
      <c r="J1322" t="str">
        <v>OPEX</v>
      </c>
      <c r="K1322" t="str">
        <v>VARIABLE</v>
      </c>
      <c r="L1322" t="str">
        <v>INDIRECTO</v>
      </c>
      <c r="M1322">
        <v>0</v>
      </c>
      <c r="N1322" t="str">
        <v>CC1</v>
      </c>
      <c r="O1322" t="str">
        <v>gastos_produccion</v>
      </c>
      <c r="P1322">
        <v>10</v>
      </c>
      <c r="Q1322" t="str">
        <v>BACHAS, CEREAL &amp; POLVILLO, COMPOST &amp; FERTILIZANTES, DISPOSICIÓN FINAL RESIDUOS LIQUIDOS, DISPOSICIÓN FINAL RESIDUOS SOLIDOS, EXPORTACION, NFU, PILETAS, REACTORES, TIERRAS FILTRANTES</v>
      </c>
      <c r="R1322">
        <v>1</v>
      </c>
      <c r="S1322">
        <v>-48400</v>
      </c>
      <c r="T1322">
        <v>1</v>
      </c>
      <c r="U1322" t="str">
        <v>APERTURADO POR EMPRESA</v>
      </c>
      <c r="V1322" t="str">
        <v>COMPOST &amp; FERTILIZANTES</v>
      </c>
    </row>
    <row r="1323" spans="1:22" x14ac:dyDescent="0.3">
      <c r="A1323" vm="17">
        <v>46079</v>
      </c>
      <c r="B1323" t="str">
        <v>Tisone Emanuel (W)</v>
      </c>
      <c r="C1323" t="str">
        <v>OCOM/2026/0167</v>
      </c>
      <c r="D1323">
        <v>-48400</v>
      </c>
      <c r="E1323" t="str">
        <v>REPOSICION
100 remitos R, x triplicado del nª 0003-10201 al 10300</v>
      </c>
      <c r="F1323">
        <v>1</v>
      </c>
      <c r="G1323">
        <v>40000</v>
      </c>
      <c r="H1323" t="str">
        <v xml:space="preserve">UN </v>
      </c>
      <c r="I1323" t="str">
        <v>REPOSICION</v>
      </c>
      <c r="J1323" t="str">
        <v>OPEX</v>
      </c>
      <c r="K1323" t="str">
        <v>VARIABLE</v>
      </c>
      <c r="L1323" t="str">
        <v>INDIRECTO</v>
      </c>
      <c r="M1323">
        <v>0</v>
      </c>
      <c r="N1323" t="str">
        <v>CC1</v>
      </c>
      <c r="O1323" t="str">
        <v>gastos_produccion</v>
      </c>
      <c r="P1323">
        <v>10</v>
      </c>
      <c r="Q1323" t="str">
        <v>BACHAS, CEREAL &amp; POLVILLO, COMPOST &amp; FERTILIZANTES, DISPOSICIÓN FINAL RESIDUOS LIQUIDOS, DISPOSICIÓN FINAL RESIDUOS SOLIDOS, EXPORTACION, NFU, PILETAS, REACTORES, TIERRAS FILTRANTES</v>
      </c>
      <c r="R1323">
        <v>1</v>
      </c>
      <c r="S1323">
        <v>-48400</v>
      </c>
      <c r="T1323">
        <v>1</v>
      </c>
      <c r="U1323" t="str">
        <v>APERTURADO POR EMPRESA</v>
      </c>
      <c r="V1323" t="str">
        <v>DISPOSICIÓN FINAL RESIDUOS LIQUIDOS</v>
      </c>
    </row>
    <row r="1324" spans="1:22" x14ac:dyDescent="0.3">
      <c r="A1324" vm="17">
        <v>46079</v>
      </c>
      <c r="B1324" t="str">
        <v>Tisone Emanuel (W)</v>
      </c>
      <c r="C1324" t="str">
        <v>OCOM/2026/0167</v>
      </c>
      <c r="D1324">
        <v>-48400</v>
      </c>
      <c r="E1324" t="str">
        <v>REPOSICION
100 remitos R, x triplicado del nª 0003-10201 al 10300</v>
      </c>
      <c r="F1324">
        <v>1</v>
      </c>
      <c r="G1324">
        <v>40000</v>
      </c>
      <c r="H1324" t="str">
        <v xml:space="preserve">UN </v>
      </c>
      <c r="I1324" t="str">
        <v>REPOSICION</v>
      </c>
      <c r="J1324" t="str">
        <v>OPEX</v>
      </c>
      <c r="K1324" t="str">
        <v>VARIABLE</v>
      </c>
      <c r="L1324" t="str">
        <v>INDIRECTO</v>
      </c>
      <c r="M1324">
        <v>0</v>
      </c>
      <c r="N1324" t="str">
        <v>CC1</v>
      </c>
      <c r="O1324" t="str">
        <v>gastos_produccion</v>
      </c>
      <c r="P1324">
        <v>10</v>
      </c>
      <c r="Q1324" t="str">
        <v>BACHAS, CEREAL &amp; POLVILLO, COMPOST &amp; FERTILIZANTES, DISPOSICIÓN FINAL RESIDUOS LIQUIDOS, DISPOSICIÓN FINAL RESIDUOS SOLIDOS, EXPORTACION, NFU, PILETAS, REACTORES, TIERRAS FILTRANTES</v>
      </c>
      <c r="R1324">
        <v>1</v>
      </c>
      <c r="S1324">
        <v>-48400</v>
      </c>
      <c r="T1324">
        <v>1</v>
      </c>
      <c r="U1324" t="str">
        <v>APERTURADO POR EMPRESA</v>
      </c>
      <c r="V1324" t="str">
        <v>DISPOSICIÓN FINAL RESIDUOS SOLIDOS</v>
      </c>
    </row>
    <row r="1325" spans="1:22" x14ac:dyDescent="0.3">
      <c r="A1325" vm="17">
        <v>46079</v>
      </c>
      <c r="B1325" t="str">
        <v>Tisone Emanuel (W)</v>
      </c>
      <c r="C1325" t="str">
        <v>OCOM/2026/0167</v>
      </c>
      <c r="D1325">
        <v>-48400</v>
      </c>
      <c r="E1325" t="str">
        <v>REPOSICION
100 remitos R, x triplicado del nª 0003-10201 al 10300</v>
      </c>
      <c r="F1325">
        <v>1</v>
      </c>
      <c r="G1325">
        <v>40000</v>
      </c>
      <c r="H1325" t="str">
        <v xml:space="preserve">UN </v>
      </c>
      <c r="I1325" t="str">
        <v>REPOSICION</v>
      </c>
      <c r="J1325" t="str">
        <v>OPEX</v>
      </c>
      <c r="K1325" t="str">
        <v>VARIABLE</v>
      </c>
      <c r="L1325" t="str">
        <v>INDIRECTO</v>
      </c>
      <c r="M1325">
        <v>0</v>
      </c>
      <c r="N1325" t="str">
        <v>CC1</v>
      </c>
      <c r="O1325" t="str">
        <v>gastos_produccion</v>
      </c>
      <c r="P1325">
        <v>10</v>
      </c>
      <c r="Q1325" t="str">
        <v>BACHAS, CEREAL &amp; POLVILLO, COMPOST &amp; FERTILIZANTES, DISPOSICIÓN FINAL RESIDUOS LIQUIDOS, DISPOSICIÓN FINAL RESIDUOS SOLIDOS, EXPORTACION, NFU, PILETAS, REACTORES, TIERRAS FILTRANTES</v>
      </c>
      <c r="R1325">
        <v>1</v>
      </c>
      <c r="S1325">
        <v>-48400</v>
      </c>
      <c r="T1325">
        <v>1</v>
      </c>
      <c r="U1325" t="str">
        <v>APERTURADO POR EMPRESA</v>
      </c>
      <c r="V1325" t="str">
        <v>EXPORTACION</v>
      </c>
    </row>
    <row r="1326" spans="1:22" x14ac:dyDescent="0.3">
      <c r="A1326" vm="17">
        <v>46079</v>
      </c>
      <c r="B1326" t="str">
        <v>Tisone Emanuel (W)</v>
      </c>
      <c r="C1326" t="str">
        <v>OCOM/2026/0167</v>
      </c>
      <c r="D1326">
        <v>-48400</v>
      </c>
      <c r="E1326" t="str">
        <v>REPOSICION
100 remitos R, x triplicado del nª 0003-10201 al 10300</v>
      </c>
      <c r="F1326">
        <v>1</v>
      </c>
      <c r="G1326">
        <v>40000</v>
      </c>
      <c r="H1326" t="str">
        <v xml:space="preserve">UN </v>
      </c>
      <c r="I1326" t="str">
        <v>REPOSICION</v>
      </c>
      <c r="J1326" t="str">
        <v>OPEX</v>
      </c>
      <c r="K1326" t="str">
        <v>VARIABLE</v>
      </c>
      <c r="L1326" t="str">
        <v>INDIRECTO</v>
      </c>
      <c r="M1326">
        <v>0</v>
      </c>
      <c r="N1326" t="str">
        <v>CC1</v>
      </c>
      <c r="O1326" t="str">
        <v>gastos_produccion</v>
      </c>
      <c r="P1326">
        <v>10</v>
      </c>
      <c r="Q1326" t="str">
        <v>BACHAS, CEREAL &amp; POLVILLO, COMPOST &amp; FERTILIZANTES, DISPOSICIÓN FINAL RESIDUOS LIQUIDOS, DISPOSICIÓN FINAL RESIDUOS SOLIDOS, EXPORTACION, NFU, PILETAS, REACTORES, TIERRAS FILTRANTES</v>
      </c>
      <c r="R1326">
        <v>1</v>
      </c>
      <c r="S1326">
        <v>-48400</v>
      </c>
      <c r="T1326">
        <v>1</v>
      </c>
      <c r="U1326" t="str">
        <v>APERTURADO POR EMPRESA</v>
      </c>
      <c r="V1326" t="str">
        <v>NFU</v>
      </c>
    </row>
    <row r="1327" spans="1:22" x14ac:dyDescent="0.3">
      <c r="A1327" vm="17">
        <v>46079</v>
      </c>
      <c r="B1327" t="str">
        <v>Tisone Emanuel (W)</v>
      </c>
      <c r="C1327" t="str">
        <v>OCOM/2026/0167</v>
      </c>
      <c r="D1327">
        <v>-48400</v>
      </c>
      <c r="E1327" t="str">
        <v>REPOSICION
100 remitos R, x triplicado del nª 0003-10201 al 10300</v>
      </c>
      <c r="F1327">
        <v>1</v>
      </c>
      <c r="G1327">
        <v>40000</v>
      </c>
      <c r="H1327" t="str">
        <v xml:space="preserve">UN </v>
      </c>
      <c r="I1327" t="str">
        <v>REPOSICION</v>
      </c>
      <c r="J1327" t="str">
        <v>OPEX</v>
      </c>
      <c r="K1327" t="str">
        <v>VARIABLE</v>
      </c>
      <c r="L1327" t="str">
        <v>INDIRECTO</v>
      </c>
      <c r="M1327">
        <v>0</v>
      </c>
      <c r="N1327" t="str">
        <v>CC1</v>
      </c>
      <c r="O1327" t="str">
        <v>gastos_produccion</v>
      </c>
      <c r="P1327">
        <v>10</v>
      </c>
      <c r="Q1327" t="str">
        <v>BACHAS, CEREAL &amp; POLVILLO, COMPOST &amp; FERTILIZANTES, DISPOSICIÓN FINAL RESIDUOS LIQUIDOS, DISPOSICIÓN FINAL RESIDUOS SOLIDOS, EXPORTACION, NFU, PILETAS, REACTORES, TIERRAS FILTRANTES</v>
      </c>
      <c r="R1327">
        <v>1</v>
      </c>
      <c r="S1327">
        <v>-48400</v>
      </c>
      <c r="T1327">
        <v>1</v>
      </c>
      <c r="U1327" t="str">
        <v>APERTURADO POR EMPRESA</v>
      </c>
      <c r="V1327" t="str">
        <v>PILETAS</v>
      </c>
    </row>
    <row r="1328" spans="1:22" x14ac:dyDescent="0.3">
      <c r="A1328" vm="17">
        <v>46079</v>
      </c>
      <c r="B1328" t="str">
        <v>Tisone Emanuel (W)</v>
      </c>
      <c r="C1328" t="str">
        <v>OCOM/2026/0167</v>
      </c>
      <c r="D1328">
        <v>-48400</v>
      </c>
      <c r="E1328" t="str">
        <v>REPOSICION
100 remitos R, x triplicado del nª 0003-10201 al 10300</v>
      </c>
      <c r="F1328">
        <v>1</v>
      </c>
      <c r="G1328">
        <v>40000</v>
      </c>
      <c r="H1328" t="str">
        <v xml:space="preserve">UN </v>
      </c>
      <c r="I1328" t="str">
        <v>REPOSICION</v>
      </c>
      <c r="J1328" t="str">
        <v>OPEX</v>
      </c>
      <c r="K1328" t="str">
        <v>VARIABLE</v>
      </c>
      <c r="L1328" t="str">
        <v>INDIRECTO</v>
      </c>
      <c r="M1328">
        <v>0</v>
      </c>
      <c r="N1328" t="str">
        <v>CC1</v>
      </c>
      <c r="O1328" t="str">
        <v>gastos_produccion</v>
      </c>
      <c r="P1328">
        <v>10</v>
      </c>
      <c r="Q1328" t="str">
        <v>BACHAS, CEREAL &amp; POLVILLO, COMPOST &amp; FERTILIZANTES, DISPOSICIÓN FINAL RESIDUOS LIQUIDOS, DISPOSICIÓN FINAL RESIDUOS SOLIDOS, EXPORTACION, NFU, PILETAS, REACTORES, TIERRAS FILTRANTES</v>
      </c>
      <c r="R1328">
        <v>1</v>
      </c>
      <c r="S1328">
        <v>-48400</v>
      </c>
      <c r="T1328">
        <v>1</v>
      </c>
      <c r="U1328" t="str">
        <v>APERTURADO POR EMPRESA</v>
      </c>
      <c r="V1328" t="str">
        <v>REACTORES</v>
      </c>
    </row>
    <row r="1329" spans="1:22" x14ac:dyDescent="0.3">
      <c r="A1329" vm="17">
        <v>46079</v>
      </c>
      <c r="B1329" t="str">
        <v>Tisone Emanuel (W)</v>
      </c>
      <c r="C1329" t="str">
        <v>OCOM/2026/0167</v>
      </c>
      <c r="D1329">
        <v>-48400</v>
      </c>
      <c r="E1329" t="str">
        <v>REPOSICION
100 remitos R, x triplicado del nª 0003-10201 al 10300</v>
      </c>
      <c r="F1329">
        <v>1</v>
      </c>
      <c r="G1329">
        <v>40000</v>
      </c>
      <c r="H1329" t="str">
        <v xml:space="preserve">UN </v>
      </c>
      <c r="I1329" t="str">
        <v>REPOSICION</v>
      </c>
      <c r="J1329" t="str">
        <v>OPEX</v>
      </c>
      <c r="K1329" t="str">
        <v>VARIABLE</v>
      </c>
      <c r="L1329" t="str">
        <v>INDIRECTO</v>
      </c>
      <c r="M1329">
        <v>0</v>
      </c>
      <c r="N1329" t="str">
        <v>CC1</v>
      </c>
      <c r="O1329" t="str">
        <v>gastos_produccion</v>
      </c>
      <c r="P1329">
        <v>10</v>
      </c>
      <c r="Q1329" t="str">
        <v>BACHAS, CEREAL &amp; POLVILLO, COMPOST &amp; FERTILIZANTES, DISPOSICIÓN FINAL RESIDUOS LIQUIDOS, DISPOSICIÓN FINAL RESIDUOS SOLIDOS, EXPORTACION, NFU, PILETAS, REACTORES, TIERRAS FILTRANTES</v>
      </c>
      <c r="R1329">
        <v>1</v>
      </c>
      <c r="S1329">
        <v>-48400</v>
      </c>
      <c r="T1329">
        <v>1</v>
      </c>
      <c r="U1329" t="str">
        <v>APERTURADO POR EMPRESA</v>
      </c>
      <c r="V1329" t="str">
        <v>TIERRAS FILTRANTES</v>
      </c>
    </row>
    <row r="1330" spans="1:22" x14ac:dyDescent="0.3">
      <c r="A1330" vm="3">
        <v>46066</v>
      </c>
      <c r="B1330" t="str">
        <v>Tisone Emanuel (W)</v>
      </c>
      <c r="C1330" t="str">
        <v>OCOM/2026/0141</v>
      </c>
      <c r="D1330">
        <v>-48400</v>
      </c>
      <c r="E1330" t="str">
        <v>REPOSICION
100 remitos     "R" x triplicados del 3 nª 3-10001 l 10100</v>
      </c>
      <c r="F1330">
        <v>1</v>
      </c>
      <c r="G1330">
        <v>40000</v>
      </c>
      <c r="H1330" t="str">
        <v xml:space="preserve">UN </v>
      </c>
      <c r="I1330" t="str">
        <v>REPOSICION</v>
      </c>
      <c r="J1330" t="str">
        <v>OPEX</v>
      </c>
      <c r="K1330" t="str">
        <v>VARIABLE</v>
      </c>
      <c r="L1330" t="str">
        <v>INDIRECTO</v>
      </c>
      <c r="M1330">
        <v>0</v>
      </c>
      <c r="N1330" t="str">
        <v>CC1</v>
      </c>
      <c r="O1330" t="str">
        <v>gastos_produccion</v>
      </c>
      <c r="P1330">
        <v>10</v>
      </c>
      <c r="Q1330" t="str">
        <v>BACHAS, CEREAL &amp; POLVILLO, COMPOST &amp; FERTILIZANTES, DISPOSICIÓN FINAL RESIDUOS LIQUIDOS, DISPOSICIÓN FINAL RESIDUOS SOLIDOS, EXPORTACION, NFU, PILETAS, REACTORES, TIERRAS FILTRANTES</v>
      </c>
      <c r="R1330">
        <v>1</v>
      </c>
      <c r="S1330">
        <v>-48400</v>
      </c>
      <c r="T1330">
        <v>1</v>
      </c>
      <c r="U1330" t="str">
        <v>APERTURADO POR EMPRESA</v>
      </c>
      <c r="V1330" t="str">
        <v>BACHAS</v>
      </c>
    </row>
    <row r="1331" spans="1:22" x14ac:dyDescent="0.3">
      <c r="A1331" vm="3">
        <v>46066</v>
      </c>
      <c r="B1331" t="str">
        <v>Tisone Emanuel (W)</v>
      </c>
      <c r="C1331" t="str">
        <v>OCOM/2026/0141</v>
      </c>
      <c r="D1331">
        <v>-48400</v>
      </c>
      <c r="E1331" t="str">
        <v>REPOSICION
100 remitos     "R" x triplicados del 3 nª 3-10001 l 10100</v>
      </c>
      <c r="F1331">
        <v>1</v>
      </c>
      <c r="G1331">
        <v>40000</v>
      </c>
      <c r="H1331" t="str">
        <v xml:space="preserve">UN </v>
      </c>
      <c r="I1331" t="str">
        <v>REPOSICION</v>
      </c>
      <c r="J1331" t="str">
        <v>OPEX</v>
      </c>
      <c r="K1331" t="str">
        <v>VARIABLE</v>
      </c>
      <c r="L1331" t="str">
        <v>INDIRECTO</v>
      </c>
      <c r="M1331">
        <v>0</v>
      </c>
      <c r="N1331" t="str">
        <v>CC1</v>
      </c>
      <c r="O1331" t="str">
        <v>gastos_produccion</v>
      </c>
      <c r="P1331">
        <v>10</v>
      </c>
      <c r="Q1331" t="str">
        <v>BACHAS, CEREAL &amp; POLVILLO, COMPOST &amp; FERTILIZANTES, DISPOSICIÓN FINAL RESIDUOS LIQUIDOS, DISPOSICIÓN FINAL RESIDUOS SOLIDOS, EXPORTACION, NFU, PILETAS, REACTORES, TIERRAS FILTRANTES</v>
      </c>
      <c r="R1331">
        <v>1</v>
      </c>
      <c r="S1331">
        <v>-48400</v>
      </c>
      <c r="T1331">
        <v>1</v>
      </c>
      <c r="U1331" t="str">
        <v>APERTURADO POR EMPRESA</v>
      </c>
      <c r="V1331" t="str">
        <v>CEREAL &amp; POLVILLO</v>
      </c>
    </row>
    <row r="1332" spans="1:22" x14ac:dyDescent="0.3">
      <c r="A1332" vm="3">
        <v>46066</v>
      </c>
      <c r="B1332" t="str">
        <v>Tisone Emanuel (W)</v>
      </c>
      <c r="C1332" t="str">
        <v>OCOM/2026/0141</v>
      </c>
      <c r="D1332">
        <v>-48400</v>
      </c>
      <c r="E1332" t="str">
        <v>REPOSICION
100 remitos     "R" x triplicados del 3 nª 3-10001 l 10100</v>
      </c>
      <c r="F1332">
        <v>1</v>
      </c>
      <c r="G1332">
        <v>40000</v>
      </c>
      <c r="H1332" t="str">
        <v xml:space="preserve">UN </v>
      </c>
      <c r="I1332" t="str">
        <v>REPOSICION</v>
      </c>
      <c r="J1332" t="str">
        <v>OPEX</v>
      </c>
      <c r="K1332" t="str">
        <v>VARIABLE</v>
      </c>
      <c r="L1332" t="str">
        <v>INDIRECTO</v>
      </c>
      <c r="M1332">
        <v>0</v>
      </c>
      <c r="N1332" t="str">
        <v>CC1</v>
      </c>
      <c r="O1332" t="str">
        <v>gastos_produccion</v>
      </c>
      <c r="P1332">
        <v>10</v>
      </c>
      <c r="Q1332" t="str">
        <v>BACHAS, CEREAL &amp; POLVILLO, COMPOST &amp; FERTILIZANTES, DISPOSICIÓN FINAL RESIDUOS LIQUIDOS, DISPOSICIÓN FINAL RESIDUOS SOLIDOS, EXPORTACION, NFU, PILETAS, REACTORES, TIERRAS FILTRANTES</v>
      </c>
      <c r="R1332">
        <v>1</v>
      </c>
      <c r="S1332">
        <v>-48400</v>
      </c>
      <c r="T1332">
        <v>1</v>
      </c>
      <c r="U1332" t="str">
        <v>APERTURADO POR EMPRESA</v>
      </c>
      <c r="V1332" t="str">
        <v>COMPOST &amp; FERTILIZANTES</v>
      </c>
    </row>
    <row r="1333" spans="1:22" x14ac:dyDescent="0.3">
      <c r="A1333" vm="3">
        <v>46066</v>
      </c>
      <c r="B1333" t="str">
        <v>Tisone Emanuel (W)</v>
      </c>
      <c r="C1333" t="str">
        <v>OCOM/2026/0141</v>
      </c>
      <c r="D1333">
        <v>-48400</v>
      </c>
      <c r="E1333" t="str">
        <v>REPOSICION
100 remitos     "R" x triplicados del 3 nª 3-10001 l 10100</v>
      </c>
      <c r="F1333">
        <v>1</v>
      </c>
      <c r="G1333">
        <v>40000</v>
      </c>
      <c r="H1333" t="str">
        <v xml:space="preserve">UN </v>
      </c>
      <c r="I1333" t="str">
        <v>REPOSICION</v>
      </c>
      <c r="J1333" t="str">
        <v>OPEX</v>
      </c>
      <c r="K1333" t="str">
        <v>VARIABLE</v>
      </c>
      <c r="L1333" t="str">
        <v>INDIRECTO</v>
      </c>
      <c r="M1333">
        <v>0</v>
      </c>
      <c r="N1333" t="str">
        <v>CC1</v>
      </c>
      <c r="O1333" t="str">
        <v>gastos_produccion</v>
      </c>
      <c r="P1333">
        <v>10</v>
      </c>
      <c r="Q1333" t="str">
        <v>BACHAS, CEREAL &amp; POLVILLO, COMPOST &amp; FERTILIZANTES, DISPOSICIÓN FINAL RESIDUOS LIQUIDOS, DISPOSICIÓN FINAL RESIDUOS SOLIDOS, EXPORTACION, NFU, PILETAS, REACTORES, TIERRAS FILTRANTES</v>
      </c>
      <c r="R1333">
        <v>1</v>
      </c>
      <c r="S1333">
        <v>-48400</v>
      </c>
      <c r="T1333">
        <v>1</v>
      </c>
      <c r="U1333" t="str">
        <v>APERTURADO POR EMPRESA</v>
      </c>
      <c r="V1333" t="str">
        <v>DISPOSICIÓN FINAL RESIDUOS LIQUIDOS</v>
      </c>
    </row>
    <row r="1334" spans="1:22" x14ac:dyDescent="0.3">
      <c r="A1334" vm="3">
        <v>46066</v>
      </c>
      <c r="B1334" t="str">
        <v>Tisone Emanuel (W)</v>
      </c>
      <c r="C1334" t="str">
        <v>OCOM/2026/0141</v>
      </c>
      <c r="D1334">
        <v>-48400</v>
      </c>
      <c r="E1334" t="str">
        <v>REPOSICION
100 remitos     "R" x triplicados del 3 nª 3-10001 l 10100</v>
      </c>
      <c r="F1334">
        <v>1</v>
      </c>
      <c r="G1334">
        <v>40000</v>
      </c>
      <c r="H1334" t="str">
        <v xml:space="preserve">UN </v>
      </c>
      <c r="I1334" t="str">
        <v>REPOSICION</v>
      </c>
      <c r="J1334" t="str">
        <v>OPEX</v>
      </c>
      <c r="K1334" t="str">
        <v>VARIABLE</v>
      </c>
      <c r="L1334" t="str">
        <v>INDIRECTO</v>
      </c>
      <c r="M1334">
        <v>0</v>
      </c>
      <c r="N1334" t="str">
        <v>CC1</v>
      </c>
      <c r="O1334" t="str">
        <v>gastos_produccion</v>
      </c>
      <c r="P1334">
        <v>10</v>
      </c>
      <c r="Q1334" t="str">
        <v>BACHAS, CEREAL &amp; POLVILLO, COMPOST &amp; FERTILIZANTES, DISPOSICIÓN FINAL RESIDUOS LIQUIDOS, DISPOSICIÓN FINAL RESIDUOS SOLIDOS, EXPORTACION, NFU, PILETAS, REACTORES, TIERRAS FILTRANTES</v>
      </c>
      <c r="R1334">
        <v>1</v>
      </c>
      <c r="S1334">
        <v>-48400</v>
      </c>
      <c r="T1334">
        <v>1</v>
      </c>
      <c r="U1334" t="str">
        <v>APERTURADO POR EMPRESA</v>
      </c>
      <c r="V1334" t="str">
        <v>DISPOSICIÓN FINAL RESIDUOS SOLIDOS</v>
      </c>
    </row>
    <row r="1335" spans="1:22" x14ac:dyDescent="0.3">
      <c r="A1335" vm="3">
        <v>46066</v>
      </c>
      <c r="B1335" t="str">
        <v>Tisone Emanuel (W)</v>
      </c>
      <c r="C1335" t="str">
        <v>OCOM/2026/0141</v>
      </c>
      <c r="D1335">
        <v>-48400</v>
      </c>
      <c r="E1335" t="str">
        <v>REPOSICION
100 remitos     "R" x triplicados del 3 nª 3-10001 l 10100</v>
      </c>
      <c r="F1335">
        <v>1</v>
      </c>
      <c r="G1335">
        <v>40000</v>
      </c>
      <c r="H1335" t="str">
        <v xml:space="preserve">UN </v>
      </c>
      <c r="I1335" t="str">
        <v>REPOSICION</v>
      </c>
      <c r="J1335" t="str">
        <v>OPEX</v>
      </c>
      <c r="K1335" t="str">
        <v>VARIABLE</v>
      </c>
      <c r="L1335" t="str">
        <v>INDIRECTO</v>
      </c>
      <c r="M1335">
        <v>0</v>
      </c>
      <c r="N1335" t="str">
        <v>CC1</v>
      </c>
      <c r="O1335" t="str">
        <v>gastos_produccion</v>
      </c>
      <c r="P1335">
        <v>10</v>
      </c>
      <c r="Q1335" t="str">
        <v>BACHAS, CEREAL &amp; POLVILLO, COMPOST &amp; FERTILIZANTES, DISPOSICIÓN FINAL RESIDUOS LIQUIDOS, DISPOSICIÓN FINAL RESIDUOS SOLIDOS, EXPORTACION, NFU, PILETAS, REACTORES, TIERRAS FILTRANTES</v>
      </c>
      <c r="R1335">
        <v>1</v>
      </c>
      <c r="S1335">
        <v>-48400</v>
      </c>
      <c r="T1335">
        <v>1</v>
      </c>
      <c r="U1335" t="str">
        <v>APERTURADO POR EMPRESA</v>
      </c>
      <c r="V1335" t="str">
        <v>EXPORTACION</v>
      </c>
    </row>
    <row r="1336" spans="1:22" x14ac:dyDescent="0.3">
      <c r="A1336" vm="3">
        <v>46066</v>
      </c>
      <c r="B1336" t="str">
        <v>Tisone Emanuel (W)</v>
      </c>
      <c r="C1336" t="str">
        <v>OCOM/2026/0141</v>
      </c>
      <c r="D1336">
        <v>-48400</v>
      </c>
      <c r="E1336" t="str">
        <v>REPOSICION
100 remitos     "R" x triplicados del 3 nª 3-10001 l 10100</v>
      </c>
      <c r="F1336">
        <v>1</v>
      </c>
      <c r="G1336">
        <v>40000</v>
      </c>
      <c r="H1336" t="str">
        <v xml:space="preserve">UN </v>
      </c>
      <c r="I1336" t="str">
        <v>REPOSICION</v>
      </c>
      <c r="J1336" t="str">
        <v>OPEX</v>
      </c>
      <c r="K1336" t="str">
        <v>VARIABLE</v>
      </c>
      <c r="L1336" t="str">
        <v>INDIRECTO</v>
      </c>
      <c r="M1336">
        <v>0</v>
      </c>
      <c r="N1336" t="str">
        <v>CC1</v>
      </c>
      <c r="O1336" t="str">
        <v>gastos_produccion</v>
      </c>
      <c r="P1336">
        <v>10</v>
      </c>
      <c r="Q1336" t="str">
        <v>BACHAS, CEREAL &amp; POLVILLO, COMPOST &amp; FERTILIZANTES, DISPOSICIÓN FINAL RESIDUOS LIQUIDOS, DISPOSICIÓN FINAL RESIDUOS SOLIDOS, EXPORTACION, NFU, PILETAS, REACTORES, TIERRAS FILTRANTES</v>
      </c>
      <c r="R1336">
        <v>1</v>
      </c>
      <c r="S1336">
        <v>-48400</v>
      </c>
      <c r="T1336">
        <v>1</v>
      </c>
      <c r="U1336" t="str">
        <v>APERTURADO POR EMPRESA</v>
      </c>
      <c r="V1336" t="str">
        <v>NFU</v>
      </c>
    </row>
    <row r="1337" spans="1:22" x14ac:dyDescent="0.3">
      <c r="A1337" vm="3">
        <v>46066</v>
      </c>
      <c r="B1337" t="str">
        <v>Tisone Emanuel (W)</v>
      </c>
      <c r="C1337" t="str">
        <v>OCOM/2026/0141</v>
      </c>
      <c r="D1337">
        <v>-48400</v>
      </c>
      <c r="E1337" t="str">
        <v>REPOSICION
100 remitos     "R" x triplicados del 3 nª 3-10001 l 10100</v>
      </c>
      <c r="F1337">
        <v>1</v>
      </c>
      <c r="G1337">
        <v>40000</v>
      </c>
      <c r="H1337" t="str">
        <v xml:space="preserve">UN </v>
      </c>
      <c r="I1337" t="str">
        <v>REPOSICION</v>
      </c>
      <c r="J1337" t="str">
        <v>OPEX</v>
      </c>
      <c r="K1337" t="str">
        <v>VARIABLE</v>
      </c>
      <c r="L1337" t="str">
        <v>INDIRECTO</v>
      </c>
      <c r="M1337">
        <v>0</v>
      </c>
      <c r="N1337" t="str">
        <v>CC1</v>
      </c>
      <c r="O1337" t="str">
        <v>gastos_produccion</v>
      </c>
      <c r="P1337">
        <v>10</v>
      </c>
      <c r="Q1337" t="str">
        <v>BACHAS, CEREAL &amp; POLVILLO, COMPOST &amp; FERTILIZANTES, DISPOSICIÓN FINAL RESIDUOS LIQUIDOS, DISPOSICIÓN FINAL RESIDUOS SOLIDOS, EXPORTACION, NFU, PILETAS, REACTORES, TIERRAS FILTRANTES</v>
      </c>
      <c r="R1337">
        <v>1</v>
      </c>
      <c r="S1337">
        <v>-48400</v>
      </c>
      <c r="T1337">
        <v>1</v>
      </c>
      <c r="U1337" t="str">
        <v>APERTURADO POR EMPRESA</v>
      </c>
      <c r="V1337" t="str">
        <v>PILETAS</v>
      </c>
    </row>
    <row r="1338" spans="1:22" x14ac:dyDescent="0.3">
      <c r="A1338" vm="3">
        <v>46066</v>
      </c>
      <c r="B1338" t="str">
        <v>Tisone Emanuel (W)</v>
      </c>
      <c r="C1338" t="str">
        <v>OCOM/2026/0141</v>
      </c>
      <c r="D1338">
        <v>-48400</v>
      </c>
      <c r="E1338" t="str">
        <v>REPOSICION
100 remitos     "R" x triplicados del 3 nª 3-10001 l 10100</v>
      </c>
      <c r="F1338">
        <v>1</v>
      </c>
      <c r="G1338">
        <v>40000</v>
      </c>
      <c r="H1338" t="str">
        <v xml:space="preserve">UN </v>
      </c>
      <c r="I1338" t="str">
        <v>REPOSICION</v>
      </c>
      <c r="J1338" t="str">
        <v>OPEX</v>
      </c>
      <c r="K1338" t="str">
        <v>VARIABLE</v>
      </c>
      <c r="L1338" t="str">
        <v>INDIRECTO</v>
      </c>
      <c r="M1338">
        <v>0</v>
      </c>
      <c r="N1338" t="str">
        <v>CC1</v>
      </c>
      <c r="O1338" t="str">
        <v>gastos_produccion</v>
      </c>
      <c r="P1338">
        <v>10</v>
      </c>
      <c r="Q1338" t="str">
        <v>BACHAS, CEREAL &amp; POLVILLO, COMPOST &amp; FERTILIZANTES, DISPOSICIÓN FINAL RESIDUOS LIQUIDOS, DISPOSICIÓN FINAL RESIDUOS SOLIDOS, EXPORTACION, NFU, PILETAS, REACTORES, TIERRAS FILTRANTES</v>
      </c>
      <c r="R1338">
        <v>1</v>
      </c>
      <c r="S1338">
        <v>-48400</v>
      </c>
      <c r="T1338">
        <v>1</v>
      </c>
      <c r="U1338" t="str">
        <v>APERTURADO POR EMPRESA</v>
      </c>
      <c r="V1338" t="str">
        <v>REACTORES</v>
      </c>
    </row>
    <row r="1339" spans="1:22" x14ac:dyDescent="0.3">
      <c r="A1339" vm="3">
        <v>46066</v>
      </c>
      <c r="B1339" t="str">
        <v>Tisone Emanuel (W)</v>
      </c>
      <c r="C1339" t="str">
        <v>OCOM/2026/0141</v>
      </c>
      <c r="D1339">
        <v>-48400</v>
      </c>
      <c r="E1339" t="str">
        <v>REPOSICION
100 remitos     "R" x triplicados del 3 nª 3-10001 l 10100</v>
      </c>
      <c r="F1339">
        <v>1</v>
      </c>
      <c r="G1339">
        <v>40000</v>
      </c>
      <c r="H1339" t="str">
        <v xml:space="preserve">UN </v>
      </c>
      <c r="I1339" t="str">
        <v>REPOSICION</v>
      </c>
      <c r="J1339" t="str">
        <v>OPEX</v>
      </c>
      <c r="K1339" t="str">
        <v>VARIABLE</v>
      </c>
      <c r="L1339" t="str">
        <v>INDIRECTO</v>
      </c>
      <c r="M1339">
        <v>0</v>
      </c>
      <c r="N1339" t="str">
        <v>CC1</v>
      </c>
      <c r="O1339" t="str">
        <v>gastos_produccion</v>
      </c>
      <c r="P1339">
        <v>10</v>
      </c>
      <c r="Q1339" t="str">
        <v>BACHAS, CEREAL &amp; POLVILLO, COMPOST &amp; FERTILIZANTES, DISPOSICIÓN FINAL RESIDUOS LIQUIDOS, DISPOSICIÓN FINAL RESIDUOS SOLIDOS, EXPORTACION, NFU, PILETAS, REACTORES, TIERRAS FILTRANTES</v>
      </c>
      <c r="R1339">
        <v>1</v>
      </c>
      <c r="S1339">
        <v>-48400</v>
      </c>
      <c r="T1339">
        <v>1</v>
      </c>
      <c r="U1339" t="str">
        <v>APERTURADO POR EMPRESA</v>
      </c>
      <c r="V1339" t="str">
        <v>TIERRAS FILTRANTES</v>
      </c>
    </row>
    <row r="1340" spans="1:22" x14ac:dyDescent="0.3">
      <c r="A1340" vm="4">
        <v>46056</v>
      </c>
      <c r="B1340" t="str">
        <v>Gomeria Donatti S. R. L.</v>
      </c>
      <c r="C1340" t="str">
        <v>FA-A 00003-00023887</v>
      </c>
      <c r="D1340">
        <v>-42000</v>
      </c>
      <c r="E1340" t="str">
        <v>OC 0001-00004466: REPARACIONES
Parche yale 
Parche camión  (Rey Rolando)</v>
      </c>
      <c r="F1340">
        <v>1</v>
      </c>
      <c r="G1340">
        <v>34710.74</v>
      </c>
      <c r="H1340" t="str">
        <v xml:space="preserve">UN </v>
      </c>
      <c r="I1340" t="str">
        <v>REPARACIONES</v>
      </c>
      <c r="J1340" t="str">
        <v>OPEX</v>
      </c>
      <c r="K1340" t="str">
        <v>VARIABLE</v>
      </c>
      <c r="L1340" t="str">
        <v>DIRECTO</v>
      </c>
      <c r="M1340">
        <v>0</v>
      </c>
      <c r="N1340" t="str">
        <v>CC1</v>
      </c>
      <c r="O1340" t="str">
        <v>gastos_produccion</v>
      </c>
      <c r="P1340">
        <v>10</v>
      </c>
      <c r="Q1340" t="str">
        <v>BACHAS, CEREAL &amp; POLVILLO, COMPOST &amp; FERTILIZANTES, DISPOSICIÓN FINAL RESIDUOS LIQUIDOS, DISPOSICIÓN FINAL RESIDUOS SOLIDOS, EXPORTACION, NFU, PILETAS, REACTORES, TIERRAS FILTRANTES</v>
      </c>
      <c r="R1340">
        <v>1</v>
      </c>
      <c r="S1340">
        <v>-42000</v>
      </c>
      <c r="T1340">
        <v>1</v>
      </c>
      <c r="U1340" t="str">
        <v>APERTURADO POR EMPRESA</v>
      </c>
      <c r="V1340" t="str">
        <v>BACHAS</v>
      </c>
    </row>
    <row r="1341" spans="1:22" x14ac:dyDescent="0.3">
      <c r="A1341" vm="4">
        <v>46056</v>
      </c>
      <c r="B1341" t="str">
        <v>Gomeria Donatti S. R. L.</v>
      </c>
      <c r="C1341" t="str">
        <v>FA-A 00003-00023887</v>
      </c>
      <c r="D1341">
        <v>-42000</v>
      </c>
      <c r="E1341" t="str">
        <v>OC 0001-00004466: REPARACIONES
Parche yale 
Parche camión  (Rey Rolando)</v>
      </c>
      <c r="F1341">
        <v>1</v>
      </c>
      <c r="G1341">
        <v>34710.74</v>
      </c>
      <c r="H1341" t="str">
        <v xml:space="preserve">UN </v>
      </c>
      <c r="I1341" t="str">
        <v>REPARACIONES</v>
      </c>
      <c r="J1341" t="str">
        <v>OPEX</v>
      </c>
      <c r="K1341" t="str">
        <v>VARIABLE</v>
      </c>
      <c r="L1341" t="str">
        <v>DIRECTO</v>
      </c>
      <c r="M1341">
        <v>0</v>
      </c>
      <c r="N1341" t="str">
        <v>CC1</v>
      </c>
      <c r="O1341" t="str">
        <v>gastos_produccion</v>
      </c>
      <c r="P1341">
        <v>10</v>
      </c>
      <c r="Q1341" t="str">
        <v>BACHAS, CEREAL &amp; POLVILLO, COMPOST &amp; FERTILIZANTES, DISPOSICIÓN FINAL RESIDUOS LIQUIDOS, DISPOSICIÓN FINAL RESIDUOS SOLIDOS, EXPORTACION, NFU, PILETAS, REACTORES, TIERRAS FILTRANTES</v>
      </c>
      <c r="R1341">
        <v>1</v>
      </c>
      <c r="S1341">
        <v>-42000</v>
      </c>
      <c r="T1341">
        <v>1</v>
      </c>
      <c r="U1341" t="str">
        <v>APERTURADO POR EMPRESA</v>
      </c>
      <c r="V1341" t="str">
        <v>CEREAL &amp; POLVILLO</v>
      </c>
    </row>
    <row r="1342" spans="1:22" x14ac:dyDescent="0.3">
      <c r="A1342" vm="4">
        <v>46056</v>
      </c>
      <c r="B1342" t="str">
        <v>Gomeria Donatti S. R. L.</v>
      </c>
      <c r="C1342" t="str">
        <v>FA-A 00003-00023887</v>
      </c>
      <c r="D1342">
        <v>-42000</v>
      </c>
      <c r="E1342" t="str">
        <v>OC 0001-00004466: REPARACIONES
Parche yale 
Parche camión  (Rey Rolando)</v>
      </c>
      <c r="F1342">
        <v>1</v>
      </c>
      <c r="G1342">
        <v>34710.74</v>
      </c>
      <c r="H1342" t="str">
        <v xml:space="preserve">UN </v>
      </c>
      <c r="I1342" t="str">
        <v>REPARACIONES</v>
      </c>
      <c r="J1342" t="str">
        <v>OPEX</v>
      </c>
      <c r="K1342" t="str">
        <v>VARIABLE</v>
      </c>
      <c r="L1342" t="str">
        <v>DIRECTO</v>
      </c>
      <c r="M1342">
        <v>0</v>
      </c>
      <c r="N1342" t="str">
        <v>CC1</v>
      </c>
      <c r="O1342" t="str">
        <v>gastos_produccion</v>
      </c>
      <c r="P1342">
        <v>10</v>
      </c>
      <c r="Q1342" t="str">
        <v>BACHAS, CEREAL &amp; POLVILLO, COMPOST &amp; FERTILIZANTES, DISPOSICIÓN FINAL RESIDUOS LIQUIDOS, DISPOSICIÓN FINAL RESIDUOS SOLIDOS, EXPORTACION, NFU, PILETAS, REACTORES, TIERRAS FILTRANTES</v>
      </c>
      <c r="R1342">
        <v>1</v>
      </c>
      <c r="S1342">
        <v>-42000</v>
      </c>
      <c r="T1342">
        <v>1</v>
      </c>
      <c r="U1342" t="str">
        <v>APERTURADO POR EMPRESA</v>
      </c>
      <c r="V1342" t="str">
        <v>COMPOST &amp; FERTILIZANTES</v>
      </c>
    </row>
    <row r="1343" spans="1:22" x14ac:dyDescent="0.3">
      <c r="A1343" vm="4">
        <v>46056</v>
      </c>
      <c r="B1343" t="str">
        <v>Gomeria Donatti S. R. L.</v>
      </c>
      <c r="C1343" t="str">
        <v>FA-A 00003-00023887</v>
      </c>
      <c r="D1343">
        <v>-42000</v>
      </c>
      <c r="E1343" t="str">
        <v>OC 0001-00004466: REPARACIONES
Parche yale 
Parche camión  (Rey Rolando)</v>
      </c>
      <c r="F1343">
        <v>1</v>
      </c>
      <c r="G1343">
        <v>34710.74</v>
      </c>
      <c r="H1343" t="str">
        <v xml:space="preserve">UN </v>
      </c>
      <c r="I1343" t="str">
        <v>REPARACIONES</v>
      </c>
      <c r="J1343" t="str">
        <v>OPEX</v>
      </c>
      <c r="K1343" t="str">
        <v>VARIABLE</v>
      </c>
      <c r="L1343" t="str">
        <v>DIRECTO</v>
      </c>
      <c r="M1343">
        <v>0</v>
      </c>
      <c r="N1343" t="str">
        <v>CC1</v>
      </c>
      <c r="O1343" t="str">
        <v>gastos_produccion</v>
      </c>
      <c r="P1343">
        <v>10</v>
      </c>
      <c r="Q1343" t="str">
        <v>BACHAS, CEREAL &amp; POLVILLO, COMPOST &amp; FERTILIZANTES, DISPOSICIÓN FINAL RESIDUOS LIQUIDOS, DISPOSICIÓN FINAL RESIDUOS SOLIDOS, EXPORTACION, NFU, PILETAS, REACTORES, TIERRAS FILTRANTES</v>
      </c>
      <c r="R1343">
        <v>1</v>
      </c>
      <c r="S1343">
        <v>-42000</v>
      </c>
      <c r="T1343">
        <v>1</v>
      </c>
      <c r="U1343" t="str">
        <v>APERTURADO POR EMPRESA</v>
      </c>
      <c r="V1343" t="str">
        <v>DISPOSICIÓN FINAL RESIDUOS LIQUIDOS</v>
      </c>
    </row>
    <row r="1344" spans="1:22" x14ac:dyDescent="0.3">
      <c r="A1344" vm="4">
        <v>46056</v>
      </c>
      <c r="B1344" t="str">
        <v>Gomeria Donatti S. R. L.</v>
      </c>
      <c r="C1344" t="str">
        <v>FA-A 00003-00023887</v>
      </c>
      <c r="D1344">
        <v>-42000</v>
      </c>
      <c r="E1344" t="str">
        <v>OC 0001-00004466: REPARACIONES
Parche yale 
Parche camión  (Rey Rolando)</v>
      </c>
      <c r="F1344">
        <v>1</v>
      </c>
      <c r="G1344">
        <v>34710.74</v>
      </c>
      <c r="H1344" t="str">
        <v xml:space="preserve">UN </v>
      </c>
      <c r="I1344" t="str">
        <v>REPARACIONES</v>
      </c>
      <c r="J1344" t="str">
        <v>OPEX</v>
      </c>
      <c r="K1344" t="str">
        <v>VARIABLE</v>
      </c>
      <c r="L1344" t="str">
        <v>DIRECTO</v>
      </c>
      <c r="M1344">
        <v>0</v>
      </c>
      <c r="N1344" t="str">
        <v>CC1</v>
      </c>
      <c r="O1344" t="str">
        <v>gastos_produccion</v>
      </c>
      <c r="P1344">
        <v>10</v>
      </c>
      <c r="Q1344" t="str">
        <v>BACHAS, CEREAL &amp; POLVILLO, COMPOST &amp; FERTILIZANTES, DISPOSICIÓN FINAL RESIDUOS LIQUIDOS, DISPOSICIÓN FINAL RESIDUOS SOLIDOS, EXPORTACION, NFU, PILETAS, REACTORES, TIERRAS FILTRANTES</v>
      </c>
      <c r="R1344">
        <v>1</v>
      </c>
      <c r="S1344">
        <v>-42000</v>
      </c>
      <c r="T1344">
        <v>1</v>
      </c>
      <c r="U1344" t="str">
        <v>APERTURADO POR EMPRESA</v>
      </c>
      <c r="V1344" t="str">
        <v>DISPOSICIÓN FINAL RESIDUOS SOLIDOS</v>
      </c>
    </row>
    <row r="1345" spans="1:22" x14ac:dyDescent="0.3">
      <c r="A1345" vm="4">
        <v>46056</v>
      </c>
      <c r="B1345" t="str">
        <v>Gomeria Donatti S. R. L.</v>
      </c>
      <c r="C1345" t="str">
        <v>FA-A 00003-00023887</v>
      </c>
      <c r="D1345">
        <v>-42000</v>
      </c>
      <c r="E1345" t="str">
        <v>OC 0001-00004466: REPARACIONES
Parche yale 
Parche camión  (Rey Rolando)</v>
      </c>
      <c r="F1345">
        <v>1</v>
      </c>
      <c r="G1345">
        <v>34710.74</v>
      </c>
      <c r="H1345" t="str">
        <v xml:space="preserve">UN </v>
      </c>
      <c r="I1345" t="str">
        <v>REPARACIONES</v>
      </c>
      <c r="J1345" t="str">
        <v>OPEX</v>
      </c>
      <c r="K1345" t="str">
        <v>VARIABLE</v>
      </c>
      <c r="L1345" t="str">
        <v>DIRECTO</v>
      </c>
      <c r="M1345">
        <v>0</v>
      </c>
      <c r="N1345" t="str">
        <v>CC1</v>
      </c>
      <c r="O1345" t="str">
        <v>gastos_produccion</v>
      </c>
      <c r="P1345">
        <v>10</v>
      </c>
      <c r="Q1345" t="str">
        <v>BACHAS, CEREAL &amp; POLVILLO, COMPOST &amp; FERTILIZANTES, DISPOSICIÓN FINAL RESIDUOS LIQUIDOS, DISPOSICIÓN FINAL RESIDUOS SOLIDOS, EXPORTACION, NFU, PILETAS, REACTORES, TIERRAS FILTRANTES</v>
      </c>
      <c r="R1345">
        <v>1</v>
      </c>
      <c r="S1345">
        <v>-42000</v>
      </c>
      <c r="T1345">
        <v>1</v>
      </c>
      <c r="U1345" t="str">
        <v>APERTURADO POR EMPRESA</v>
      </c>
      <c r="V1345" t="str">
        <v>EXPORTACION</v>
      </c>
    </row>
    <row r="1346" spans="1:22" x14ac:dyDescent="0.3">
      <c r="A1346" vm="4">
        <v>46056</v>
      </c>
      <c r="B1346" t="str">
        <v>Gomeria Donatti S. R. L.</v>
      </c>
      <c r="C1346" t="str">
        <v>FA-A 00003-00023887</v>
      </c>
      <c r="D1346">
        <v>-42000</v>
      </c>
      <c r="E1346" t="str">
        <v>OC 0001-00004466: REPARACIONES
Parche yale 
Parche camión  (Rey Rolando)</v>
      </c>
      <c r="F1346">
        <v>1</v>
      </c>
      <c r="G1346">
        <v>34710.74</v>
      </c>
      <c r="H1346" t="str">
        <v xml:space="preserve">UN </v>
      </c>
      <c r="I1346" t="str">
        <v>REPARACIONES</v>
      </c>
      <c r="J1346" t="str">
        <v>OPEX</v>
      </c>
      <c r="K1346" t="str">
        <v>VARIABLE</v>
      </c>
      <c r="L1346" t="str">
        <v>DIRECTO</v>
      </c>
      <c r="M1346">
        <v>0</v>
      </c>
      <c r="N1346" t="str">
        <v>CC1</v>
      </c>
      <c r="O1346" t="str">
        <v>gastos_produccion</v>
      </c>
      <c r="P1346">
        <v>10</v>
      </c>
      <c r="Q1346" t="str">
        <v>BACHAS, CEREAL &amp; POLVILLO, COMPOST &amp; FERTILIZANTES, DISPOSICIÓN FINAL RESIDUOS LIQUIDOS, DISPOSICIÓN FINAL RESIDUOS SOLIDOS, EXPORTACION, NFU, PILETAS, REACTORES, TIERRAS FILTRANTES</v>
      </c>
      <c r="R1346">
        <v>1</v>
      </c>
      <c r="S1346">
        <v>-42000</v>
      </c>
      <c r="T1346">
        <v>1</v>
      </c>
      <c r="U1346" t="str">
        <v>APERTURADO POR EMPRESA</v>
      </c>
      <c r="V1346" t="str">
        <v>NFU</v>
      </c>
    </row>
    <row r="1347" spans="1:22" x14ac:dyDescent="0.3">
      <c r="A1347" vm="4">
        <v>46056</v>
      </c>
      <c r="B1347" t="str">
        <v>Gomeria Donatti S. R. L.</v>
      </c>
      <c r="C1347" t="str">
        <v>FA-A 00003-00023887</v>
      </c>
      <c r="D1347">
        <v>-42000</v>
      </c>
      <c r="E1347" t="str">
        <v>OC 0001-00004466: REPARACIONES
Parche yale 
Parche camión  (Rey Rolando)</v>
      </c>
      <c r="F1347">
        <v>1</v>
      </c>
      <c r="G1347">
        <v>34710.74</v>
      </c>
      <c r="H1347" t="str">
        <v xml:space="preserve">UN </v>
      </c>
      <c r="I1347" t="str">
        <v>REPARACIONES</v>
      </c>
      <c r="J1347" t="str">
        <v>OPEX</v>
      </c>
      <c r="K1347" t="str">
        <v>VARIABLE</v>
      </c>
      <c r="L1347" t="str">
        <v>DIRECTO</v>
      </c>
      <c r="M1347">
        <v>0</v>
      </c>
      <c r="N1347" t="str">
        <v>CC1</v>
      </c>
      <c r="O1347" t="str">
        <v>gastos_produccion</v>
      </c>
      <c r="P1347">
        <v>10</v>
      </c>
      <c r="Q1347" t="str">
        <v>BACHAS, CEREAL &amp; POLVILLO, COMPOST &amp; FERTILIZANTES, DISPOSICIÓN FINAL RESIDUOS LIQUIDOS, DISPOSICIÓN FINAL RESIDUOS SOLIDOS, EXPORTACION, NFU, PILETAS, REACTORES, TIERRAS FILTRANTES</v>
      </c>
      <c r="R1347">
        <v>1</v>
      </c>
      <c r="S1347">
        <v>-42000</v>
      </c>
      <c r="T1347">
        <v>1</v>
      </c>
      <c r="U1347" t="str">
        <v>APERTURADO POR EMPRESA</v>
      </c>
      <c r="V1347" t="str">
        <v>PILETAS</v>
      </c>
    </row>
    <row r="1348" spans="1:22" x14ac:dyDescent="0.3">
      <c r="A1348" vm="4">
        <v>46056</v>
      </c>
      <c r="B1348" t="str">
        <v>Gomeria Donatti S. R. L.</v>
      </c>
      <c r="C1348" t="str">
        <v>FA-A 00003-00023887</v>
      </c>
      <c r="D1348">
        <v>-42000</v>
      </c>
      <c r="E1348" t="str">
        <v>OC 0001-00004466: REPARACIONES
Parche yale 
Parche camión  (Rey Rolando)</v>
      </c>
      <c r="F1348">
        <v>1</v>
      </c>
      <c r="G1348">
        <v>34710.74</v>
      </c>
      <c r="H1348" t="str">
        <v xml:space="preserve">UN </v>
      </c>
      <c r="I1348" t="str">
        <v>REPARACIONES</v>
      </c>
      <c r="J1348" t="str">
        <v>OPEX</v>
      </c>
      <c r="K1348" t="str">
        <v>VARIABLE</v>
      </c>
      <c r="L1348" t="str">
        <v>DIRECTO</v>
      </c>
      <c r="M1348">
        <v>0</v>
      </c>
      <c r="N1348" t="str">
        <v>CC1</v>
      </c>
      <c r="O1348" t="str">
        <v>gastos_produccion</v>
      </c>
      <c r="P1348">
        <v>10</v>
      </c>
      <c r="Q1348" t="str">
        <v>BACHAS, CEREAL &amp; POLVILLO, COMPOST &amp; FERTILIZANTES, DISPOSICIÓN FINAL RESIDUOS LIQUIDOS, DISPOSICIÓN FINAL RESIDUOS SOLIDOS, EXPORTACION, NFU, PILETAS, REACTORES, TIERRAS FILTRANTES</v>
      </c>
      <c r="R1348">
        <v>1</v>
      </c>
      <c r="S1348">
        <v>-42000</v>
      </c>
      <c r="T1348">
        <v>1</v>
      </c>
      <c r="U1348" t="str">
        <v>APERTURADO POR EMPRESA</v>
      </c>
      <c r="V1348" t="str">
        <v>REACTORES</v>
      </c>
    </row>
    <row r="1349" spans="1:22" x14ac:dyDescent="0.3">
      <c r="A1349" vm="4">
        <v>46056</v>
      </c>
      <c r="B1349" t="str">
        <v>Gomeria Donatti S. R. L.</v>
      </c>
      <c r="C1349" t="str">
        <v>FA-A 00003-00023887</v>
      </c>
      <c r="D1349">
        <v>-42000</v>
      </c>
      <c r="E1349" t="str">
        <v>OC 0001-00004466: REPARACIONES
Parche yale 
Parche camión  (Rey Rolando)</v>
      </c>
      <c r="F1349">
        <v>1</v>
      </c>
      <c r="G1349">
        <v>34710.74</v>
      </c>
      <c r="H1349" t="str">
        <v xml:space="preserve">UN </v>
      </c>
      <c r="I1349" t="str">
        <v>REPARACIONES</v>
      </c>
      <c r="J1349" t="str">
        <v>OPEX</v>
      </c>
      <c r="K1349" t="str">
        <v>VARIABLE</v>
      </c>
      <c r="L1349" t="str">
        <v>DIRECTO</v>
      </c>
      <c r="M1349">
        <v>0</v>
      </c>
      <c r="N1349" t="str">
        <v>CC1</v>
      </c>
      <c r="O1349" t="str">
        <v>gastos_produccion</v>
      </c>
      <c r="P1349">
        <v>10</v>
      </c>
      <c r="Q1349" t="str">
        <v>BACHAS, CEREAL &amp; POLVILLO, COMPOST &amp; FERTILIZANTES, DISPOSICIÓN FINAL RESIDUOS LIQUIDOS, DISPOSICIÓN FINAL RESIDUOS SOLIDOS, EXPORTACION, NFU, PILETAS, REACTORES, TIERRAS FILTRANTES</v>
      </c>
      <c r="R1349">
        <v>1</v>
      </c>
      <c r="S1349">
        <v>-42000</v>
      </c>
      <c r="T1349">
        <v>1</v>
      </c>
      <c r="U1349" t="str">
        <v>APERTURADO POR EMPRESA</v>
      </c>
      <c r="V1349" t="str">
        <v>TIERRAS FILTRANTES</v>
      </c>
    </row>
    <row r="1350" spans="1:22" x14ac:dyDescent="0.3">
      <c r="A1350" vm="7">
        <v>46059</v>
      </c>
      <c r="B1350" t="str">
        <v>Pascual Materiales S. R. L.</v>
      </c>
      <c r="C1350" t="str">
        <v>FA-A 00001-00000458</v>
      </c>
      <c r="D1350">
        <v>-40080.21</v>
      </c>
      <c r="E1350" t="str">
        <v xml:space="preserve">OC 0001-00004558: INVERSION
Agregado x cambio de $ </v>
      </c>
      <c r="F1350">
        <v>1</v>
      </c>
      <c r="G1350">
        <v>33124.14</v>
      </c>
      <c r="H1350" t="str">
        <v xml:space="preserve">UN </v>
      </c>
      <c r="I1350" t="str">
        <v>INVERSION</v>
      </c>
      <c r="J1350" t="str">
        <v>CAPEX</v>
      </c>
      <c r="K1350" t="str">
        <v>VARIABLE</v>
      </c>
      <c r="L1350" t="str">
        <v>INDIRECTO</v>
      </c>
      <c r="M1350">
        <v>0</v>
      </c>
      <c r="N1350" t="str">
        <v>CC1</v>
      </c>
      <c r="O1350" t="str">
        <v>gastos_produccion</v>
      </c>
      <c r="P1350">
        <v>10</v>
      </c>
      <c r="Q1350" t="str">
        <v>BACHAS, CEREAL &amp; POLVILLO, COMPOST &amp; FERTILIZANTES, DISPOSICIÓN FINAL RESIDUOS LIQUIDOS, DISPOSICIÓN FINAL RESIDUOS SOLIDOS, EXPORTACION, NFU, PILETAS, REACTORES, TIERRAS FILTRANTES</v>
      </c>
      <c r="R1350">
        <v>1</v>
      </c>
      <c r="S1350">
        <v>-40080.21</v>
      </c>
      <c r="T1350">
        <v>1</v>
      </c>
      <c r="U1350" t="str">
        <v>APERTURADO POR EMPRESA</v>
      </c>
      <c r="V1350" t="str">
        <v>BACHAS</v>
      </c>
    </row>
    <row r="1351" spans="1:22" x14ac:dyDescent="0.3">
      <c r="A1351" vm="7">
        <v>46059</v>
      </c>
      <c r="B1351" t="str">
        <v>Pascual Materiales S. R. L.</v>
      </c>
      <c r="C1351" t="str">
        <v>FA-A 00001-00000458</v>
      </c>
      <c r="D1351">
        <v>-40080.21</v>
      </c>
      <c r="E1351" t="str">
        <v xml:space="preserve">OC 0001-00004558: INVERSION
Agregado x cambio de $ </v>
      </c>
      <c r="F1351">
        <v>1</v>
      </c>
      <c r="G1351">
        <v>33124.14</v>
      </c>
      <c r="H1351" t="str">
        <v xml:space="preserve">UN </v>
      </c>
      <c r="I1351" t="str">
        <v>INVERSION</v>
      </c>
      <c r="J1351" t="str">
        <v>CAPEX</v>
      </c>
      <c r="K1351" t="str">
        <v>VARIABLE</v>
      </c>
      <c r="L1351" t="str">
        <v>INDIRECTO</v>
      </c>
      <c r="M1351">
        <v>0</v>
      </c>
      <c r="N1351" t="str">
        <v>CC1</v>
      </c>
      <c r="O1351" t="str">
        <v>gastos_produccion</v>
      </c>
      <c r="P1351">
        <v>10</v>
      </c>
      <c r="Q1351" t="str">
        <v>BACHAS, CEREAL &amp; POLVILLO, COMPOST &amp; FERTILIZANTES, DISPOSICIÓN FINAL RESIDUOS LIQUIDOS, DISPOSICIÓN FINAL RESIDUOS SOLIDOS, EXPORTACION, NFU, PILETAS, REACTORES, TIERRAS FILTRANTES</v>
      </c>
      <c r="R1351">
        <v>1</v>
      </c>
      <c r="S1351">
        <v>-40080.21</v>
      </c>
      <c r="T1351">
        <v>1</v>
      </c>
      <c r="U1351" t="str">
        <v>APERTURADO POR EMPRESA</v>
      </c>
      <c r="V1351" t="str">
        <v>CEREAL &amp; POLVILLO</v>
      </c>
    </row>
    <row r="1352" spans="1:22" x14ac:dyDescent="0.3">
      <c r="A1352" vm="7">
        <v>46059</v>
      </c>
      <c r="B1352" t="str">
        <v>Pascual Materiales S. R. L.</v>
      </c>
      <c r="C1352" t="str">
        <v>FA-A 00001-00000458</v>
      </c>
      <c r="D1352">
        <v>-40080.21</v>
      </c>
      <c r="E1352" t="str">
        <v xml:space="preserve">OC 0001-00004558: INVERSION
Agregado x cambio de $ </v>
      </c>
      <c r="F1352">
        <v>1</v>
      </c>
      <c r="G1352">
        <v>33124.14</v>
      </c>
      <c r="H1352" t="str">
        <v xml:space="preserve">UN </v>
      </c>
      <c r="I1352" t="str">
        <v>INVERSION</v>
      </c>
      <c r="J1352" t="str">
        <v>CAPEX</v>
      </c>
      <c r="K1352" t="str">
        <v>VARIABLE</v>
      </c>
      <c r="L1352" t="str">
        <v>INDIRECTO</v>
      </c>
      <c r="M1352">
        <v>0</v>
      </c>
      <c r="N1352" t="str">
        <v>CC1</v>
      </c>
      <c r="O1352" t="str">
        <v>gastos_produccion</v>
      </c>
      <c r="P1352">
        <v>10</v>
      </c>
      <c r="Q1352" t="str">
        <v>BACHAS, CEREAL &amp; POLVILLO, COMPOST &amp; FERTILIZANTES, DISPOSICIÓN FINAL RESIDUOS LIQUIDOS, DISPOSICIÓN FINAL RESIDUOS SOLIDOS, EXPORTACION, NFU, PILETAS, REACTORES, TIERRAS FILTRANTES</v>
      </c>
      <c r="R1352">
        <v>1</v>
      </c>
      <c r="S1352">
        <v>-40080.21</v>
      </c>
      <c r="T1352">
        <v>1</v>
      </c>
      <c r="U1352" t="str">
        <v>APERTURADO POR EMPRESA</v>
      </c>
      <c r="V1352" t="str">
        <v>COMPOST &amp; FERTILIZANTES</v>
      </c>
    </row>
    <row r="1353" spans="1:22" x14ac:dyDescent="0.3">
      <c r="A1353" vm="7">
        <v>46059</v>
      </c>
      <c r="B1353" t="str">
        <v>Pascual Materiales S. R. L.</v>
      </c>
      <c r="C1353" t="str">
        <v>FA-A 00001-00000458</v>
      </c>
      <c r="D1353">
        <v>-40080.21</v>
      </c>
      <c r="E1353" t="str">
        <v xml:space="preserve">OC 0001-00004558: INVERSION
Agregado x cambio de $ </v>
      </c>
      <c r="F1353">
        <v>1</v>
      </c>
      <c r="G1353">
        <v>33124.14</v>
      </c>
      <c r="H1353" t="str">
        <v xml:space="preserve">UN </v>
      </c>
      <c r="I1353" t="str">
        <v>INVERSION</v>
      </c>
      <c r="J1353" t="str">
        <v>CAPEX</v>
      </c>
      <c r="K1353" t="str">
        <v>VARIABLE</v>
      </c>
      <c r="L1353" t="str">
        <v>INDIRECTO</v>
      </c>
      <c r="M1353">
        <v>0</v>
      </c>
      <c r="N1353" t="str">
        <v>CC1</v>
      </c>
      <c r="O1353" t="str">
        <v>gastos_produccion</v>
      </c>
      <c r="P1353">
        <v>10</v>
      </c>
      <c r="Q1353" t="str">
        <v>BACHAS, CEREAL &amp; POLVILLO, COMPOST &amp; FERTILIZANTES, DISPOSICIÓN FINAL RESIDUOS LIQUIDOS, DISPOSICIÓN FINAL RESIDUOS SOLIDOS, EXPORTACION, NFU, PILETAS, REACTORES, TIERRAS FILTRANTES</v>
      </c>
      <c r="R1353">
        <v>1</v>
      </c>
      <c r="S1353">
        <v>-40080.21</v>
      </c>
      <c r="T1353">
        <v>1</v>
      </c>
      <c r="U1353" t="str">
        <v>APERTURADO POR EMPRESA</v>
      </c>
      <c r="V1353" t="str">
        <v>DISPOSICIÓN FINAL RESIDUOS LIQUIDOS</v>
      </c>
    </row>
    <row r="1354" spans="1:22" x14ac:dyDescent="0.3">
      <c r="A1354" vm="7">
        <v>46059</v>
      </c>
      <c r="B1354" t="str">
        <v>Pascual Materiales S. R. L.</v>
      </c>
      <c r="C1354" t="str">
        <v>FA-A 00001-00000458</v>
      </c>
      <c r="D1354">
        <v>-40080.21</v>
      </c>
      <c r="E1354" t="str">
        <v xml:space="preserve">OC 0001-00004558: INVERSION
Agregado x cambio de $ </v>
      </c>
      <c r="F1354">
        <v>1</v>
      </c>
      <c r="G1354">
        <v>33124.14</v>
      </c>
      <c r="H1354" t="str">
        <v xml:space="preserve">UN </v>
      </c>
      <c r="I1354" t="str">
        <v>INVERSION</v>
      </c>
      <c r="J1354" t="str">
        <v>CAPEX</v>
      </c>
      <c r="K1354" t="str">
        <v>VARIABLE</v>
      </c>
      <c r="L1354" t="str">
        <v>INDIRECTO</v>
      </c>
      <c r="M1354">
        <v>0</v>
      </c>
      <c r="N1354" t="str">
        <v>CC1</v>
      </c>
      <c r="O1354" t="str">
        <v>gastos_produccion</v>
      </c>
      <c r="P1354">
        <v>10</v>
      </c>
      <c r="Q1354" t="str">
        <v>BACHAS, CEREAL &amp; POLVILLO, COMPOST &amp; FERTILIZANTES, DISPOSICIÓN FINAL RESIDUOS LIQUIDOS, DISPOSICIÓN FINAL RESIDUOS SOLIDOS, EXPORTACION, NFU, PILETAS, REACTORES, TIERRAS FILTRANTES</v>
      </c>
      <c r="R1354">
        <v>1</v>
      </c>
      <c r="S1354">
        <v>-40080.21</v>
      </c>
      <c r="T1354">
        <v>1</v>
      </c>
      <c r="U1354" t="str">
        <v>APERTURADO POR EMPRESA</v>
      </c>
      <c r="V1354" t="str">
        <v>DISPOSICIÓN FINAL RESIDUOS SOLIDOS</v>
      </c>
    </row>
    <row r="1355" spans="1:22" x14ac:dyDescent="0.3">
      <c r="A1355" vm="7">
        <v>46059</v>
      </c>
      <c r="B1355" t="str">
        <v>Pascual Materiales S. R. L.</v>
      </c>
      <c r="C1355" t="str">
        <v>FA-A 00001-00000458</v>
      </c>
      <c r="D1355">
        <v>-40080.21</v>
      </c>
      <c r="E1355" t="str">
        <v xml:space="preserve">OC 0001-00004558: INVERSION
Agregado x cambio de $ </v>
      </c>
      <c r="F1355">
        <v>1</v>
      </c>
      <c r="G1355">
        <v>33124.14</v>
      </c>
      <c r="H1355" t="str">
        <v xml:space="preserve">UN </v>
      </c>
      <c r="I1355" t="str">
        <v>INVERSION</v>
      </c>
      <c r="J1355" t="str">
        <v>CAPEX</v>
      </c>
      <c r="K1355" t="str">
        <v>VARIABLE</v>
      </c>
      <c r="L1355" t="str">
        <v>INDIRECTO</v>
      </c>
      <c r="M1355">
        <v>0</v>
      </c>
      <c r="N1355" t="str">
        <v>CC1</v>
      </c>
      <c r="O1355" t="str">
        <v>gastos_produccion</v>
      </c>
      <c r="P1355">
        <v>10</v>
      </c>
      <c r="Q1355" t="str">
        <v>BACHAS, CEREAL &amp; POLVILLO, COMPOST &amp; FERTILIZANTES, DISPOSICIÓN FINAL RESIDUOS LIQUIDOS, DISPOSICIÓN FINAL RESIDUOS SOLIDOS, EXPORTACION, NFU, PILETAS, REACTORES, TIERRAS FILTRANTES</v>
      </c>
      <c r="R1355">
        <v>1</v>
      </c>
      <c r="S1355">
        <v>-40080.21</v>
      </c>
      <c r="T1355">
        <v>1</v>
      </c>
      <c r="U1355" t="str">
        <v>APERTURADO POR EMPRESA</v>
      </c>
      <c r="V1355" t="str">
        <v>EXPORTACION</v>
      </c>
    </row>
    <row r="1356" spans="1:22" x14ac:dyDescent="0.3">
      <c r="A1356" vm="7">
        <v>46059</v>
      </c>
      <c r="B1356" t="str">
        <v>Pascual Materiales S. R. L.</v>
      </c>
      <c r="C1356" t="str">
        <v>FA-A 00001-00000458</v>
      </c>
      <c r="D1356">
        <v>-40080.21</v>
      </c>
      <c r="E1356" t="str">
        <v xml:space="preserve">OC 0001-00004558: INVERSION
Agregado x cambio de $ </v>
      </c>
      <c r="F1356">
        <v>1</v>
      </c>
      <c r="G1356">
        <v>33124.14</v>
      </c>
      <c r="H1356" t="str">
        <v xml:space="preserve">UN </v>
      </c>
      <c r="I1356" t="str">
        <v>INVERSION</v>
      </c>
      <c r="J1356" t="str">
        <v>CAPEX</v>
      </c>
      <c r="K1356" t="str">
        <v>VARIABLE</v>
      </c>
      <c r="L1356" t="str">
        <v>INDIRECTO</v>
      </c>
      <c r="M1356">
        <v>0</v>
      </c>
      <c r="N1356" t="str">
        <v>CC1</v>
      </c>
      <c r="O1356" t="str">
        <v>gastos_produccion</v>
      </c>
      <c r="P1356">
        <v>10</v>
      </c>
      <c r="Q1356" t="str">
        <v>BACHAS, CEREAL &amp; POLVILLO, COMPOST &amp; FERTILIZANTES, DISPOSICIÓN FINAL RESIDUOS LIQUIDOS, DISPOSICIÓN FINAL RESIDUOS SOLIDOS, EXPORTACION, NFU, PILETAS, REACTORES, TIERRAS FILTRANTES</v>
      </c>
      <c r="R1356">
        <v>1</v>
      </c>
      <c r="S1356">
        <v>-40080.21</v>
      </c>
      <c r="T1356">
        <v>1</v>
      </c>
      <c r="U1356" t="str">
        <v>APERTURADO POR EMPRESA</v>
      </c>
      <c r="V1356" t="str">
        <v>NFU</v>
      </c>
    </row>
    <row r="1357" spans="1:22" x14ac:dyDescent="0.3">
      <c r="A1357" vm="7">
        <v>46059</v>
      </c>
      <c r="B1357" t="str">
        <v>Pascual Materiales S. R. L.</v>
      </c>
      <c r="C1357" t="str">
        <v>FA-A 00001-00000458</v>
      </c>
      <c r="D1357">
        <v>-40080.21</v>
      </c>
      <c r="E1357" t="str">
        <v xml:space="preserve">OC 0001-00004558: INVERSION
Agregado x cambio de $ </v>
      </c>
      <c r="F1357">
        <v>1</v>
      </c>
      <c r="G1357">
        <v>33124.14</v>
      </c>
      <c r="H1357" t="str">
        <v xml:space="preserve">UN </v>
      </c>
      <c r="I1357" t="str">
        <v>INVERSION</v>
      </c>
      <c r="J1357" t="str">
        <v>CAPEX</v>
      </c>
      <c r="K1357" t="str">
        <v>VARIABLE</v>
      </c>
      <c r="L1357" t="str">
        <v>INDIRECTO</v>
      </c>
      <c r="M1357">
        <v>0</v>
      </c>
      <c r="N1357" t="str">
        <v>CC1</v>
      </c>
      <c r="O1357" t="str">
        <v>gastos_produccion</v>
      </c>
      <c r="P1357">
        <v>10</v>
      </c>
      <c r="Q1357" t="str">
        <v>BACHAS, CEREAL &amp; POLVILLO, COMPOST &amp; FERTILIZANTES, DISPOSICIÓN FINAL RESIDUOS LIQUIDOS, DISPOSICIÓN FINAL RESIDUOS SOLIDOS, EXPORTACION, NFU, PILETAS, REACTORES, TIERRAS FILTRANTES</v>
      </c>
      <c r="R1357">
        <v>1</v>
      </c>
      <c r="S1357">
        <v>-40080.21</v>
      </c>
      <c r="T1357">
        <v>1</v>
      </c>
      <c r="U1357" t="str">
        <v>APERTURADO POR EMPRESA</v>
      </c>
      <c r="V1357" t="str">
        <v>PILETAS</v>
      </c>
    </row>
    <row r="1358" spans="1:22" x14ac:dyDescent="0.3">
      <c r="A1358" vm="7">
        <v>46059</v>
      </c>
      <c r="B1358" t="str">
        <v>Pascual Materiales S. R. L.</v>
      </c>
      <c r="C1358" t="str">
        <v>FA-A 00001-00000458</v>
      </c>
      <c r="D1358">
        <v>-40080.21</v>
      </c>
      <c r="E1358" t="str">
        <v xml:space="preserve">OC 0001-00004558: INVERSION
Agregado x cambio de $ </v>
      </c>
      <c r="F1358">
        <v>1</v>
      </c>
      <c r="G1358">
        <v>33124.14</v>
      </c>
      <c r="H1358" t="str">
        <v xml:space="preserve">UN </v>
      </c>
      <c r="I1358" t="str">
        <v>INVERSION</v>
      </c>
      <c r="J1358" t="str">
        <v>CAPEX</v>
      </c>
      <c r="K1358" t="str">
        <v>VARIABLE</v>
      </c>
      <c r="L1358" t="str">
        <v>INDIRECTO</v>
      </c>
      <c r="M1358">
        <v>0</v>
      </c>
      <c r="N1358" t="str">
        <v>CC1</v>
      </c>
      <c r="O1358" t="str">
        <v>gastos_produccion</v>
      </c>
      <c r="P1358">
        <v>10</v>
      </c>
      <c r="Q1358" t="str">
        <v>BACHAS, CEREAL &amp; POLVILLO, COMPOST &amp; FERTILIZANTES, DISPOSICIÓN FINAL RESIDUOS LIQUIDOS, DISPOSICIÓN FINAL RESIDUOS SOLIDOS, EXPORTACION, NFU, PILETAS, REACTORES, TIERRAS FILTRANTES</v>
      </c>
      <c r="R1358">
        <v>1</v>
      </c>
      <c r="S1358">
        <v>-40080.21</v>
      </c>
      <c r="T1358">
        <v>1</v>
      </c>
      <c r="U1358" t="str">
        <v>APERTURADO POR EMPRESA</v>
      </c>
      <c r="V1358" t="str">
        <v>REACTORES</v>
      </c>
    </row>
    <row r="1359" spans="1:22" x14ac:dyDescent="0.3">
      <c r="A1359" vm="7">
        <v>46059</v>
      </c>
      <c r="B1359" t="str">
        <v>Pascual Materiales S. R. L.</v>
      </c>
      <c r="C1359" t="str">
        <v>FA-A 00001-00000458</v>
      </c>
      <c r="D1359">
        <v>-40080.21</v>
      </c>
      <c r="E1359" t="str">
        <v xml:space="preserve">OC 0001-00004558: INVERSION
Agregado x cambio de $ </v>
      </c>
      <c r="F1359">
        <v>1</v>
      </c>
      <c r="G1359">
        <v>33124.14</v>
      </c>
      <c r="H1359" t="str">
        <v xml:space="preserve">UN </v>
      </c>
      <c r="I1359" t="str">
        <v>INVERSION</v>
      </c>
      <c r="J1359" t="str">
        <v>CAPEX</v>
      </c>
      <c r="K1359" t="str">
        <v>VARIABLE</v>
      </c>
      <c r="L1359" t="str">
        <v>INDIRECTO</v>
      </c>
      <c r="M1359">
        <v>0</v>
      </c>
      <c r="N1359" t="str">
        <v>CC1</v>
      </c>
      <c r="O1359" t="str">
        <v>gastos_produccion</v>
      </c>
      <c r="P1359">
        <v>10</v>
      </c>
      <c r="Q1359" t="str">
        <v>BACHAS, CEREAL &amp; POLVILLO, COMPOST &amp; FERTILIZANTES, DISPOSICIÓN FINAL RESIDUOS LIQUIDOS, DISPOSICIÓN FINAL RESIDUOS SOLIDOS, EXPORTACION, NFU, PILETAS, REACTORES, TIERRAS FILTRANTES</v>
      </c>
      <c r="R1359">
        <v>1</v>
      </c>
      <c r="S1359">
        <v>-40080.21</v>
      </c>
      <c r="T1359">
        <v>1</v>
      </c>
      <c r="U1359" t="str">
        <v>APERTURADO POR EMPRESA</v>
      </c>
      <c r="V1359" t="str">
        <v>TIERRAS FILTRANTES</v>
      </c>
    </row>
    <row r="1360" spans="1:22" x14ac:dyDescent="0.3">
      <c r="A1360" vm="24">
        <v>46078</v>
      </c>
      <c r="B1360" t="str">
        <v>Salinas, Santiago Francisco</v>
      </c>
      <c r="C1360" t="str">
        <v>FA-C 00002-00000528</v>
      </c>
      <c r="D1360">
        <v>-40000</v>
      </c>
      <c r="E1360" t="str">
        <v>SERVICIOS
asesoramiento Técnico Profesional SENASA, Direccion Técnica 02-2026</v>
      </c>
      <c r="F1360">
        <v>1</v>
      </c>
      <c r="G1360">
        <v>40000</v>
      </c>
      <c r="H1360" t="str">
        <v xml:space="preserve">UN </v>
      </c>
      <c r="I1360" t="str">
        <v>SERVICIOS</v>
      </c>
      <c r="J1360" t="str">
        <v>OPEX</v>
      </c>
      <c r="K1360" t="str">
        <v>VARIABLE</v>
      </c>
      <c r="L1360" t="str">
        <v>INDIRECTO</v>
      </c>
      <c r="M1360">
        <v>0</v>
      </c>
      <c r="N1360" t="str">
        <v>CC1</v>
      </c>
      <c r="O1360" t="str">
        <v>gastos_produccion</v>
      </c>
      <c r="P1360">
        <v>10</v>
      </c>
      <c r="Q1360" t="str">
        <v>BACHAS, CEREAL &amp; POLVILLO, COMPOST &amp; FERTILIZANTES, DISPOSICIÓN FINAL RESIDUOS LIQUIDOS, DISPOSICIÓN FINAL RESIDUOS SOLIDOS, EXPORTACION, NFU, PILETAS, REACTORES, TIERRAS FILTRANTES</v>
      </c>
      <c r="R1360">
        <v>1</v>
      </c>
      <c r="S1360">
        <v>-40000</v>
      </c>
      <c r="T1360">
        <v>1</v>
      </c>
      <c r="U1360" t="str">
        <v>APERTURADO POR EMPRESA</v>
      </c>
      <c r="V1360" t="str">
        <v>BACHAS</v>
      </c>
    </row>
    <row r="1361" spans="1:22" x14ac:dyDescent="0.3">
      <c r="A1361" vm="24">
        <v>46078</v>
      </c>
      <c r="B1361" t="str">
        <v>Salinas, Santiago Francisco</v>
      </c>
      <c r="C1361" t="str">
        <v>FA-C 00002-00000528</v>
      </c>
      <c r="D1361">
        <v>-40000</v>
      </c>
      <c r="E1361" t="str">
        <v>SERVICIOS
asesoramiento Técnico Profesional SENASA, Direccion Técnica 02-2026</v>
      </c>
      <c r="F1361">
        <v>1</v>
      </c>
      <c r="G1361">
        <v>40000</v>
      </c>
      <c r="H1361" t="str">
        <v xml:space="preserve">UN </v>
      </c>
      <c r="I1361" t="str">
        <v>SERVICIOS</v>
      </c>
      <c r="J1361" t="str">
        <v>OPEX</v>
      </c>
      <c r="K1361" t="str">
        <v>VARIABLE</v>
      </c>
      <c r="L1361" t="str">
        <v>INDIRECTO</v>
      </c>
      <c r="M1361">
        <v>0</v>
      </c>
      <c r="N1361" t="str">
        <v>CC1</v>
      </c>
      <c r="O1361" t="str">
        <v>gastos_produccion</v>
      </c>
      <c r="P1361">
        <v>10</v>
      </c>
      <c r="Q1361" t="str">
        <v>BACHAS, CEREAL &amp; POLVILLO, COMPOST &amp; FERTILIZANTES, DISPOSICIÓN FINAL RESIDUOS LIQUIDOS, DISPOSICIÓN FINAL RESIDUOS SOLIDOS, EXPORTACION, NFU, PILETAS, REACTORES, TIERRAS FILTRANTES</v>
      </c>
      <c r="R1361">
        <v>1</v>
      </c>
      <c r="S1361">
        <v>-40000</v>
      </c>
      <c r="T1361">
        <v>1</v>
      </c>
      <c r="U1361" t="str">
        <v>APERTURADO POR EMPRESA</v>
      </c>
      <c r="V1361" t="str">
        <v>CEREAL &amp; POLVILLO</v>
      </c>
    </row>
    <row r="1362" spans="1:22" x14ac:dyDescent="0.3">
      <c r="A1362" vm="24">
        <v>46078</v>
      </c>
      <c r="B1362" t="str">
        <v>Salinas, Santiago Francisco</v>
      </c>
      <c r="C1362" t="str">
        <v>FA-C 00002-00000528</v>
      </c>
      <c r="D1362">
        <v>-40000</v>
      </c>
      <c r="E1362" t="str">
        <v>SERVICIOS
asesoramiento Técnico Profesional SENASA, Direccion Técnica 02-2026</v>
      </c>
      <c r="F1362">
        <v>1</v>
      </c>
      <c r="G1362">
        <v>40000</v>
      </c>
      <c r="H1362" t="str">
        <v xml:space="preserve">UN </v>
      </c>
      <c r="I1362" t="str">
        <v>SERVICIOS</v>
      </c>
      <c r="J1362" t="str">
        <v>OPEX</v>
      </c>
      <c r="K1362" t="str">
        <v>VARIABLE</v>
      </c>
      <c r="L1362" t="str">
        <v>INDIRECTO</v>
      </c>
      <c r="M1362">
        <v>0</v>
      </c>
      <c r="N1362" t="str">
        <v>CC1</v>
      </c>
      <c r="O1362" t="str">
        <v>gastos_produccion</v>
      </c>
      <c r="P1362">
        <v>10</v>
      </c>
      <c r="Q1362" t="str">
        <v>BACHAS, CEREAL &amp; POLVILLO, COMPOST &amp; FERTILIZANTES, DISPOSICIÓN FINAL RESIDUOS LIQUIDOS, DISPOSICIÓN FINAL RESIDUOS SOLIDOS, EXPORTACION, NFU, PILETAS, REACTORES, TIERRAS FILTRANTES</v>
      </c>
      <c r="R1362">
        <v>1</v>
      </c>
      <c r="S1362">
        <v>-40000</v>
      </c>
      <c r="T1362">
        <v>1</v>
      </c>
      <c r="U1362" t="str">
        <v>APERTURADO POR EMPRESA</v>
      </c>
      <c r="V1362" t="str">
        <v>COMPOST &amp; FERTILIZANTES</v>
      </c>
    </row>
    <row r="1363" spans="1:22" x14ac:dyDescent="0.3">
      <c r="A1363" vm="24">
        <v>46078</v>
      </c>
      <c r="B1363" t="str">
        <v>Salinas, Santiago Francisco</v>
      </c>
      <c r="C1363" t="str">
        <v>FA-C 00002-00000528</v>
      </c>
      <c r="D1363">
        <v>-40000</v>
      </c>
      <c r="E1363" t="str">
        <v>SERVICIOS
asesoramiento Técnico Profesional SENASA, Direccion Técnica 02-2026</v>
      </c>
      <c r="F1363">
        <v>1</v>
      </c>
      <c r="G1363">
        <v>40000</v>
      </c>
      <c r="H1363" t="str">
        <v xml:space="preserve">UN </v>
      </c>
      <c r="I1363" t="str">
        <v>SERVICIOS</v>
      </c>
      <c r="J1363" t="str">
        <v>OPEX</v>
      </c>
      <c r="K1363" t="str">
        <v>VARIABLE</v>
      </c>
      <c r="L1363" t="str">
        <v>INDIRECTO</v>
      </c>
      <c r="M1363">
        <v>0</v>
      </c>
      <c r="N1363" t="str">
        <v>CC1</v>
      </c>
      <c r="O1363" t="str">
        <v>gastos_produccion</v>
      </c>
      <c r="P1363">
        <v>10</v>
      </c>
      <c r="Q1363" t="str">
        <v>BACHAS, CEREAL &amp; POLVILLO, COMPOST &amp; FERTILIZANTES, DISPOSICIÓN FINAL RESIDUOS LIQUIDOS, DISPOSICIÓN FINAL RESIDUOS SOLIDOS, EXPORTACION, NFU, PILETAS, REACTORES, TIERRAS FILTRANTES</v>
      </c>
      <c r="R1363">
        <v>1</v>
      </c>
      <c r="S1363">
        <v>-40000</v>
      </c>
      <c r="T1363">
        <v>1</v>
      </c>
      <c r="U1363" t="str">
        <v>APERTURADO POR EMPRESA</v>
      </c>
      <c r="V1363" t="str">
        <v>DISPOSICIÓN FINAL RESIDUOS LIQUIDOS</v>
      </c>
    </row>
    <row r="1364" spans="1:22" x14ac:dyDescent="0.3">
      <c r="A1364" vm="24">
        <v>46078</v>
      </c>
      <c r="B1364" t="str">
        <v>Salinas, Santiago Francisco</v>
      </c>
      <c r="C1364" t="str">
        <v>FA-C 00002-00000528</v>
      </c>
      <c r="D1364">
        <v>-40000</v>
      </c>
      <c r="E1364" t="str">
        <v>SERVICIOS
asesoramiento Técnico Profesional SENASA, Direccion Técnica 02-2026</v>
      </c>
      <c r="F1364">
        <v>1</v>
      </c>
      <c r="G1364">
        <v>40000</v>
      </c>
      <c r="H1364" t="str">
        <v xml:space="preserve">UN </v>
      </c>
      <c r="I1364" t="str">
        <v>SERVICIOS</v>
      </c>
      <c r="J1364" t="str">
        <v>OPEX</v>
      </c>
      <c r="K1364" t="str">
        <v>VARIABLE</v>
      </c>
      <c r="L1364" t="str">
        <v>INDIRECTO</v>
      </c>
      <c r="M1364">
        <v>0</v>
      </c>
      <c r="N1364" t="str">
        <v>CC1</v>
      </c>
      <c r="O1364" t="str">
        <v>gastos_produccion</v>
      </c>
      <c r="P1364">
        <v>10</v>
      </c>
      <c r="Q1364" t="str">
        <v>BACHAS, CEREAL &amp; POLVILLO, COMPOST &amp; FERTILIZANTES, DISPOSICIÓN FINAL RESIDUOS LIQUIDOS, DISPOSICIÓN FINAL RESIDUOS SOLIDOS, EXPORTACION, NFU, PILETAS, REACTORES, TIERRAS FILTRANTES</v>
      </c>
      <c r="R1364">
        <v>1</v>
      </c>
      <c r="S1364">
        <v>-40000</v>
      </c>
      <c r="T1364">
        <v>1</v>
      </c>
      <c r="U1364" t="str">
        <v>APERTURADO POR EMPRESA</v>
      </c>
      <c r="V1364" t="str">
        <v>DISPOSICIÓN FINAL RESIDUOS SOLIDOS</v>
      </c>
    </row>
    <row r="1365" spans="1:22" x14ac:dyDescent="0.3">
      <c r="A1365" vm="24">
        <v>46078</v>
      </c>
      <c r="B1365" t="str">
        <v>Salinas, Santiago Francisco</v>
      </c>
      <c r="C1365" t="str">
        <v>FA-C 00002-00000528</v>
      </c>
      <c r="D1365">
        <v>-40000</v>
      </c>
      <c r="E1365" t="str">
        <v>SERVICIOS
asesoramiento Técnico Profesional SENASA, Direccion Técnica 02-2026</v>
      </c>
      <c r="F1365">
        <v>1</v>
      </c>
      <c r="G1365">
        <v>40000</v>
      </c>
      <c r="H1365" t="str">
        <v xml:space="preserve">UN </v>
      </c>
      <c r="I1365" t="str">
        <v>SERVICIOS</v>
      </c>
      <c r="J1365" t="str">
        <v>OPEX</v>
      </c>
      <c r="K1365" t="str">
        <v>VARIABLE</v>
      </c>
      <c r="L1365" t="str">
        <v>INDIRECTO</v>
      </c>
      <c r="M1365">
        <v>0</v>
      </c>
      <c r="N1365" t="str">
        <v>CC1</v>
      </c>
      <c r="O1365" t="str">
        <v>gastos_produccion</v>
      </c>
      <c r="P1365">
        <v>10</v>
      </c>
      <c r="Q1365" t="str">
        <v>BACHAS, CEREAL &amp; POLVILLO, COMPOST &amp; FERTILIZANTES, DISPOSICIÓN FINAL RESIDUOS LIQUIDOS, DISPOSICIÓN FINAL RESIDUOS SOLIDOS, EXPORTACION, NFU, PILETAS, REACTORES, TIERRAS FILTRANTES</v>
      </c>
      <c r="R1365">
        <v>1</v>
      </c>
      <c r="S1365">
        <v>-40000</v>
      </c>
      <c r="T1365">
        <v>1</v>
      </c>
      <c r="U1365" t="str">
        <v>APERTURADO POR EMPRESA</v>
      </c>
      <c r="V1365" t="str">
        <v>EXPORTACION</v>
      </c>
    </row>
    <row r="1366" spans="1:22" x14ac:dyDescent="0.3">
      <c r="A1366" vm="24">
        <v>46078</v>
      </c>
      <c r="B1366" t="str">
        <v>Salinas, Santiago Francisco</v>
      </c>
      <c r="C1366" t="str">
        <v>FA-C 00002-00000528</v>
      </c>
      <c r="D1366">
        <v>-40000</v>
      </c>
      <c r="E1366" t="str">
        <v>SERVICIOS
asesoramiento Técnico Profesional SENASA, Direccion Técnica 02-2026</v>
      </c>
      <c r="F1366">
        <v>1</v>
      </c>
      <c r="G1366">
        <v>40000</v>
      </c>
      <c r="H1366" t="str">
        <v xml:space="preserve">UN </v>
      </c>
      <c r="I1366" t="str">
        <v>SERVICIOS</v>
      </c>
      <c r="J1366" t="str">
        <v>OPEX</v>
      </c>
      <c r="K1366" t="str">
        <v>VARIABLE</v>
      </c>
      <c r="L1366" t="str">
        <v>INDIRECTO</v>
      </c>
      <c r="M1366">
        <v>0</v>
      </c>
      <c r="N1366" t="str">
        <v>CC1</v>
      </c>
      <c r="O1366" t="str">
        <v>gastos_produccion</v>
      </c>
      <c r="P1366">
        <v>10</v>
      </c>
      <c r="Q1366" t="str">
        <v>BACHAS, CEREAL &amp; POLVILLO, COMPOST &amp; FERTILIZANTES, DISPOSICIÓN FINAL RESIDUOS LIQUIDOS, DISPOSICIÓN FINAL RESIDUOS SOLIDOS, EXPORTACION, NFU, PILETAS, REACTORES, TIERRAS FILTRANTES</v>
      </c>
      <c r="R1366">
        <v>1</v>
      </c>
      <c r="S1366">
        <v>-40000</v>
      </c>
      <c r="T1366">
        <v>1</v>
      </c>
      <c r="U1366" t="str">
        <v>APERTURADO POR EMPRESA</v>
      </c>
      <c r="V1366" t="str">
        <v>NFU</v>
      </c>
    </row>
    <row r="1367" spans="1:22" x14ac:dyDescent="0.3">
      <c r="A1367" vm="24">
        <v>46078</v>
      </c>
      <c r="B1367" t="str">
        <v>Salinas, Santiago Francisco</v>
      </c>
      <c r="C1367" t="str">
        <v>FA-C 00002-00000528</v>
      </c>
      <c r="D1367">
        <v>-40000</v>
      </c>
      <c r="E1367" t="str">
        <v>SERVICIOS
asesoramiento Técnico Profesional SENASA, Direccion Técnica 02-2026</v>
      </c>
      <c r="F1367">
        <v>1</v>
      </c>
      <c r="G1367">
        <v>40000</v>
      </c>
      <c r="H1367" t="str">
        <v xml:space="preserve">UN </v>
      </c>
      <c r="I1367" t="str">
        <v>SERVICIOS</v>
      </c>
      <c r="J1367" t="str">
        <v>OPEX</v>
      </c>
      <c r="K1367" t="str">
        <v>VARIABLE</v>
      </c>
      <c r="L1367" t="str">
        <v>INDIRECTO</v>
      </c>
      <c r="M1367">
        <v>0</v>
      </c>
      <c r="N1367" t="str">
        <v>CC1</v>
      </c>
      <c r="O1367" t="str">
        <v>gastos_produccion</v>
      </c>
      <c r="P1367">
        <v>10</v>
      </c>
      <c r="Q1367" t="str">
        <v>BACHAS, CEREAL &amp; POLVILLO, COMPOST &amp; FERTILIZANTES, DISPOSICIÓN FINAL RESIDUOS LIQUIDOS, DISPOSICIÓN FINAL RESIDUOS SOLIDOS, EXPORTACION, NFU, PILETAS, REACTORES, TIERRAS FILTRANTES</v>
      </c>
      <c r="R1367">
        <v>1</v>
      </c>
      <c r="S1367">
        <v>-40000</v>
      </c>
      <c r="T1367">
        <v>1</v>
      </c>
      <c r="U1367" t="str">
        <v>APERTURADO POR EMPRESA</v>
      </c>
      <c r="V1367" t="str">
        <v>PILETAS</v>
      </c>
    </row>
    <row r="1368" spans="1:22" x14ac:dyDescent="0.3">
      <c r="A1368" vm="24">
        <v>46078</v>
      </c>
      <c r="B1368" t="str">
        <v>Salinas, Santiago Francisco</v>
      </c>
      <c r="C1368" t="str">
        <v>FA-C 00002-00000528</v>
      </c>
      <c r="D1368">
        <v>-40000</v>
      </c>
      <c r="E1368" t="str">
        <v>SERVICIOS
asesoramiento Técnico Profesional SENASA, Direccion Técnica 02-2026</v>
      </c>
      <c r="F1368">
        <v>1</v>
      </c>
      <c r="G1368">
        <v>40000</v>
      </c>
      <c r="H1368" t="str">
        <v xml:space="preserve">UN </v>
      </c>
      <c r="I1368" t="str">
        <v>SERVICIOS</v>
      </c>
      <c r="J1368" t="str">
        <v>OPEX</v>
      </c>
      <c r="K1368" t="str">
        <v>VARIABLE</v>
      </c>
      <c r="L1368" t="str">
        <v>INDIRECTO</v>
      </c>
      <c r="M1368">
        <v>0</v>
      </c>
      <c r="N1368" t="str">
        <v>CC1</v>
      </c>
      <c r="O1368" t="str">
        <v>gastos_produccion</v>
      </c>
      <c r="P1368">
        <v>10</v>
      </c>
      <c r="Q1368" t="str">
        <v>BACHAS, CEREAL &amp; POLVILLO, COMPOST &amp; FERTILIZANTES, DISPOSICIÓN FINAL RESIDUOS LIQUIDOS, DISPOSICIÓN FINAL RESIDUOS SOLIDOS, EXPORTACION, NFU, PILETAS, REACTORES, TIERRAS FILTRANTES</v>
      </c>
      <c r="R1368">
        <v>1</v>
      </c>
      <c r="S1368">
        <v>-40000</v>
      </c>
      <c r="T1368">
        <v>1</v>
      </c>
      <c r="U1368" t="str">
        <v>APERTURADO POR EMPRESA</v>
      </c>
      <c r="V1368" t="str">
        <v>REACTORES</v>
      </c>
    </row>
    <row r="1369" spans="1:22" x14ac:dyDescent="0.3">
      <c r="A1369" vm="24">
        <v>46078</v>
      </c>
      <c r="B1369" t="str">
        <v>Salinas, Santiago Francisco</v>
      </c>
      <c r="C1369" t="str">
        <v>FA-C 00002-00000528</v>
      </c>
      <c r="D1369">
        <v>-40000</v>
      </c>
      <c r="E1369" t="str">
        <v>SERVICIOS
asesoramiento Técnico Profesional SENASA, Direccion Técnica 02-2026</v>
      </c>
      <c r="F1369">
        <v>1</v>
      </c>
      <c r="G1369">
        <v>40000</v>
      </c>
      <c r="H1369" t="str">
        <v xml:space="preserve">UN </v>
      </c>
      <c r="I1369" t="str">
        <v>SERVICIOS</v>
      </c>
      <c r="J1369" t="str">
        <v>OPEX</v>
      </c>
      <c r="K1369" t="str">
        <v>VARIABLE</v>
      </c>
      <c r="L1369" t="str">
        <v>INDIRECTO</v>
      </c>
      <c r="M1369">
        <v>0</v>
      </c>
      <c r="N1369" t="str">
        <v>CC1</v>
      </c>
      <c r="O1369" t="str">
        <v>gastos_produccion</v>
      </c>
      <c r="P1369">
        <v>10</v>
      </c>
      <c r="Q1369" t="str">
        <v>BACHAS, CEREAL &amp; POLVILLO, COMPOST &amp; FERTILIZANTES, DISPOSICIÓN FINAL RESIDUOS LIQUIDOS, DISPOSICIÓN FINAL RESIDUOS SOLIDOS, EXPORTACION, NFU, PILETAS, REACTORES, TIERRAS FILTRANTES</v>
      </c>
      <c r="R1369">
        <v>1</v>
      </c>
      <c r="S1369">
        <v>-40000</v>
      </c>
      <c r="T1369">
        <v>1</v>
      </c>
      <c r="U1369" t="str">
        <v>APERTURADO POR EMPRESA</v>
      </c>
      <c r="V1369" t="str">
        <v>TIERRAS FILTRANTES</v>
      </c>
    </row>
    <row r="1370" spans="1:22" x14ac:dyDescent="0.3">
      <c r="A1370" vm="11">
        <v>46071</v>
      </c>
      <c r="B1370" t="str">
        <v>Cornaglia, Adrian Claudio</v>
      </c>
      <c r="C1370" t="str">
        <v>OCOM/2026/0142</v>
      </c>
      <c r="D1370">
        <v>-36600</v>
      </c>
      <c r="E1370" t="str">
        <v>HONORARIOS
Gasto Tomi. B</v>
      </c>
      <c r="F1370">
        <v>1</v>
      </c>
      <c r="G1370">
        <v>36600</v>
      </c>
      <c r="H1370" t="str">
        <v xml:space="preserve">UN </v>
      </c>
      <c r="I1370" t="str">
        <v>HONORARIOS</v>
      </c>
      <c r="J1370" t="str">
        <v>OPEX</v>
      </c>
      <c r="K1370" t="str">
        <v>VARIABLE</v>
      </c>
      <c r="L1370" t="str">
        <v>INDIRECTO</v>
      </c>
      <c r="M1370">
        <v>0</v>
      </c>
      <c r="N1370" t="str">
        <v>CC1</v>
      </c>
      <c r="O1370" t="str">
        <v>gastos_produccion</v>
      </c>
      <c r="P1370">
        <v>10</v>
      </c>
      <c r="Q1370" t="str">
        <v>BACHAS, CEREAL &amp; POLVILLO, COMPOST &amp; FERTILIZANTES, DISPOSICIÓN FINAL RESIDUOS LIQUIDOS, DISPOSICIÓN FINAL RESIDUOS SOLIDOS, EXPORTACION, NFU, PILETAS, REACTORES, TIERRAS FILTRANTES</v>
      </c>
      <c r="R1370">
        <v>1</v>
      </c>
      <c r="S1370">
        <v>-36600</v>
      </c>
      <c r="T1370">
        <v>1</v>
      </c>
      <c r="U1370" t="str">
        <v>APERTURADO POR EMPRESA</v>
      </c>
      <c r="V1370" t="str">
        <v>BACHAS</v>
      </c>
    </row>
    <row r="1371" spans="1:22" x14ac:dyDescent="0.3">
      <c r="A1371" vm="11">
        <v>46071</v>
      </c>
      <c r="B1371" t="str">
        <v>Cornaglia, Adrian Claudio</v>
      </c>
      <c r="C1371" t="str">
        <v>OCOM/2026/0142</v>
      </c>
      <c r="D1371">
        <v>-36600</v>
      </c>
      <c r="E1371" t="str">
        <v>HONORARIOS
Gasto Tomi. B</v>
      </c>
      <c r="F1371">
        <v>1</v>
      </c>
      <c r="G1371">
        <v>36600</v>
      </c>
      <c r="H1371" t="str">
        <v xml:space="preserve">UN </v>
      </c>
      <c r="I1371" t="str">
        <v>HONORARIOS</v>
      </c>
      <c r="J1371" t="str">
        <v>OPEX</v>
      </c>
      <c r="K1371" t="str">
        <v>VARIABLE</v>
      </c>
      <c r="L1371" t="str">
        <v>INDIRECTO</v>
      </c>
      <c r="M1371">
        <v>0</v>
      </c>
      <c r="N1371" t="str">
        <v>CC1</v>
      </c>
      <c r="O1371" t="str">
        <v>gastos_produccion</v>
      </c>
      <c r="P1371">
        <v>10</v>
      </c>
      <c r="Q1371" t="str">
        <v>BACHAS, CEREAL &amp; POLVILLO, COMPOST &amp; FERTILIZANTES, DISPOSICIÓN FINAL RESIDUOS LIQUIDOS, DISPOSICIÓN FINAL RESIDUOS SOLIDOS, EXPORTACION, NFU, PILETAS, REACTORES, TIERRAS FILTRANTES</v>
      </c>
      <c r="R1371">
        <v>1</v>
      </c>
      <c r="S1371">
        <v>-36600</v>
      </c>
      <c r="T1371">
        <v>1</v>
      </c>
      <c r="U1371" t="str">
        <v>APERTURADO POR EMPRESA</v>
      </c>
      <c r="V1371" t="str">
        <v>CEREAL &amp; POLVILLO</v>
      </c>
    </row>
    <row r="1372" spans="1:22" x14ac:dyDescent="0.3">
      <c r="A1372" vm="11">
        <v>46071</v>
      </c>
      <c r="B1372" t="str">
        <v>Cornaglia, Adrian Claudio</v>
      </c>
      <c r="C1372" t="str">
        <v>OCOM/2026/0142</v>
      </c>
      <c r="D1372">
        <v>-36600</v>
      </c>
      <c r="E1372" t="str">
        <v>HONORARIOS
Gasto Tomi. B</v>
      </c>
      <c r="F1372">
        <v>1</v>
      </c>
      <c r="G1372">
        <v>36600</v>
      </c>
      <c r="H1372" t="str">
        <v xml:space="preserve">UN </v>
      </c>
      <c r="I1372" t="str">
        <v>HONORARIOS</v>
      </c>
      <c r="J1372" t="str">
        <v>OPEX</v>
      </c>
      <c r="K1372" t="str">
        <v>VARIABLE</v>
      </c>
      <c r="L1372" t="str">
        <v>INDIRECTO</v>
      </c>
      <c r="M1372">
        <v>0</v>
      </c>
      <c r="N1372" t="str">
        <v>CC1</v>
      </c>
      <c r="O1372" t="str">
        <v>gastos_produccion</v>
      </c>
      <c r="P1372">
        <v>10</v>
      </c>
      <c r="Q1372" t="str">
        <v>BACHAS, CEREAL &amp; POLVILLO, COMPOST &amp; FERTILIZANTES, DISPOSICIÓN FINAL RESIDUOS LIQUIDOS, DISPOSICIÓN FINAL RESIDUOS SOLIDOS, EXPORTACION, NFU, PILETAS, REACTORES, TIERRAS FILTRANTES</v>
      </c>
      <c r="R1372">
        <v>1</v>
      </c>
      <c r="S1372">
        <v>-36600</v>
      </c>
      <c r="T1372">
        <v>1</v>
      </c>
      <c r="U1372" t="str">
        <v>APERTURADO POR EMPRESA</v>
      </c>
      <c r="V1372" t="str">
        <v>COMPOST &amp; FERTILIZANTES</v>
      </c>
    </row>
    <row r="1373" spans="1:22" x14ac:dyDescent="0.3">
      <c r="A1373" vm="11">
        <v>46071</v>
      </c>
      <c r="B1373" t="str">
        <v>Cornaglia, Adrian Claudio</v>
      </c>
      <c r="C1373" t="str">
        <v>OCOM/2026/0142</v>
      </c>
      <c r="D1373">
        <v>-36600</v>
      </c>
      <c r="E1373" t="str">
        <v>HONORARIOS
Gasto Tomi. B</v>
      </c>
      <c r="F1373">
        <v>1</v>
      </c>
      <c r="G1373">
        <v>36600</v>
      </c>
      <c r="H1373" t="str">
        <v xml:space="preserve">UN </v>
      </c>
      <c r="I1373" t="str">
        <v>HONORARIOS</v>
      </c>
      <c r="J1373" t="str">
        <v>OPEX</v>
      </c>
      <c r="K1373" t="str">
        <v>VARIABLE</v>
      </c>
      <c r="L1373" t="str">
        <v>INDIRECTO</v>
      </c>
      <c r="M1373">
        <v>0</v>
      </c>
      <c r="N1373" t="str">
        <v>CC1</v>
      </c>
      <c r="O1373" t="str">
        <v>gastos_produccion</v>
      </c>
      <c r="P1373">
        <v>10</v>
      </c>
      <c r="Q1373" t="str">
        <v>BACHAS, CEREAL &amp; POLVILLO, COMPOST &amp; FERTILIZANTES, DISPOSICIÓN FINAL RESIDUOS LIQUIDOS, DISPOSICIÓN FINAL RESIDUOS SOLIDOS, EXPORTACION, NFU, PILETAS, REACTORES, TIERRAS FILTRANTES</v>
      </c>
      <c r="R1373">
        <v>1</v>
      </c>
      <c r="S1373">
        <v>-36600</v>
      </c>
      <c r="T1373">
        <v>1</v>
      </c>
      <c r="U1373" t="str">
        <v>APERTURADO POR EMPRESA</v>
      </c>
      <c r="V1373" t="str">
        <v>DISPOSICIÓN FINAL RESIDUOS LIQUIDOS</v>
      </c>
    </row>
    <row r="1374" spans="1:22" x14ac:dyDescent="0.3">
      <c r="A1374" vm="11">
        <v>46071</v>
      </c>
      <c r="B1374" t="str">
        <v>Cornaglia, Adrian Claudio</v>
      </c>
      <c r="C1374" t="str">
        <v>OCOM/2026/0142</v>
      </c>
      <c r="D1374">
        <v>-36600</v>
      </c>
      <c r="E1374" t="str">
        <v>HONORARIOS
Gasto Tomi. B</v>
      </c>
      <c r="F1374">
        <v>1</v>
      </c>
      <c r="G1374">
        <v>36600</v>
      </c>
      <c r="H1374" t="str">
        <v xml:space="preserve">UN </v>
      </c>
      <c r="I1374" t="str">
        <v>HONORARIOS</v>
      </c>
      <c r="J1374" t="str">
        <v>OPEX</v>
      </c>
      <c r="K1374" t="str">
        <v>VARIABLE</v>
      </c>
      <c r="L1374" t="str">
        <v>INDIRECTO</v>
      </c>
      <c r="M1374">
        <v>0</v>
      </c>
      <c r="N1374" t="str">
        <v>CC1</v>
      </c>
      <c r="O1374" t="str">
        <v>gastos_produccion</v>
      </c>
      <c r="P1374">
        <v>10</v>
      </c>
      <c r="Q1374" t="str">
        <v>BACHAS, CEREAL &amp; POLVILLO, COMPOST &amp; FERTILIZANTES, DISPOSICIÓN FINAL RESIDUOS LIQUIDOS, DISPOSICIÓN FINAL RESIDUOS SOLIDOS, EXPORTACION, NFU, PILETAS, REACTORES, TIERRAS FILTRANTES</v>
      </c>
      <c r="R1374">
        <v>1</v>
      </c>
      <c r="S1374">
        <v>-36600</v>
      </c>
      <c r="T1374">
        <v>1</v>
      </c>
      <c r="U1374" t="str">
        <v>APERTURADO POR EMPRESA</v>
      </c>
      <c r="V1374" t="str">
        <v>DISPOSICIÓN FINAL RESIDUOS SOLIDOS</v>
      </c>
    </row>
    <row r="1375" spans="1:22" x14ac:dyDescent="0.3">
      <c r="A1375" vm="11">
        <v>46071</v>
      </c>
      <c r="B1375" t="str">
        <v>Cornaglia, Adrian Claudio</v>
      </c>
      <c r="C1375" t="str">
        <v>OCOM/2026/0142</v>
      </c>
      <c r="D1375">
        <v>-36600</v>
      </c>
      <c r="E1375" t="str">
        <v>HONORARIOS
Gasto Tomi. B</v>
      </c>
      <c r="F1375">
        <v>1</v>
      </c>
      <c r="G1375">
        <v>36600</v>
      </c>
      <c r="H1375" t="str">
        <v xml:space="preserve">UN </v>
      </c>
      <c r="I1375" t="str">
        <v>HONORARIOS</v>
      </c>
      <c r="J1375" t="str">
        <v>OPEX</v>
      </c>
      <c r="K1375" t="str">
        <v>VARIABLE</v>
      </c>
      <c r="L1375" t="str">
        <v>INDIRECTO</v>
      </c>
      <c r="M1375">
        <v>0</v>
      </c>
      <c r="N1375" t="str">
        <v>CC1</v>
      </c>
      <c r="O1375" t="str">
        <v>gastos_produccion</v>
      </c>
      <c r="P1375">
        <v>10</v>
      </c>
      <c r="Q1375" t="str">
        <v>BACHAS, CEREAL &amp; POLVILLO, COMPOST &amp; FERTILIZANTES, DISPOSICIÓN FINAL RESIDUOS LIQUIDOS, DISPOSICIÓN FINAL RESIDUOS SOLIDOS, EXPORTACION, NFU, PILETAS, REACTORES, TIERRAS FILTRANTES</v>
      </c>
      <c r="R1375">
        <v>1</v>
      </c>
      <c r="S1375">
        <v>-36600</v>
      </c>
      <c r="T1375">
        <v>1</v>
      </c>
      <c r="U1375" t="str">
        <v>APERTURADO POR EMPRESA</v>
      </c>
      <c r="V1375" t="str">
        <v>EXPORTACION</v>
      </c>
    </row>
    <row r="1376" spans="1:22" x14ac:dyDescent="0.3">
      <c r="A1376" vm="11">
        <v>46071</v>
      </c>
      <c r="B1376" t="str">
        <v>Cornaglia, Adrian Claudio</v>
      </c>
      <c r="C1376" t="str">
        <v>OCOM/2026/0142</v>
      </c>
      <c r="D1376">
        <v>-36600</v>
      </c>
      <c r="E1376" t="str">
        <v>HONORARIOS
Gasto Tomi. B</v>
      </c>
      <c r="F1376">
        <v>1</v>
      </c>
      <c r="G1376">
        <v>36600</v>
      </c>
      <c r="H1376" t="str">
        <v xml:space="preserve">UN </v>
      </c>
      <c r="I1376" t="str">
        <v>HONORARIOS</v>
      </c>
      <c r="J1376" t="str">
        <v>OPEX</v>
      </c>
      <c r="K1376" t="str">
        <v>VARIABLE</v>
      </c>
      <c r="L1376" t="str">
        <v>INDIRECTO</v>
      </c>
      <c r="M1376">
        <v>0</v>
      </c>
      <c r="N1376" t="str">
        <v>CC1</v>
      </c>
      <c r="O1376" t="str">
        <v>gastos_produccion</v>
      </c>
      <c r="P1376">
        <v>10</v>
      </c>
      <c r="Q1376" t="str">
        <v>BACHAS, CEREAL &amp; POLVILLO, COMPOST &amp; FERTILIZANTES, DISPOSICIÓN FINAL RESIDUOS LIQUIDOS, DISPOSICIÓN FINAL RESIDUOS SOLIDOS, EXPORTACION, NFU, PILETAS, REACTORES, TIERRAS FILTRANTES</v>
      </c>
      <c r="R1376">
        <v>1</v>
      </c>
      <c r="S1376">
        <v>-36600</v>
      </c>
      <c r="T1376">
        <v>1</v>
      </c>
      <c r="U1376" t="str">
        <v>APERTURADO POR EMPRESA</v>
      </c>
      <c r="V1376" t="str">
        <v>NFU</v>
      </c>
    </row>
    <row r="1377" spans="1:22" x14ac:dyDescent="0.3">
      <c r="A1377" vm="11">
        <v>46071</v>
      </c>
      <c r="B1377" t="str">
        <v>Cornaglia, Adrian Claudio</v>
      </c>
      <c r="C1377" t="str">
        <v>OCOM/2026/0142</v>
      </c>
      <c r="D1377">
        <v>-36600</v>
      </c>
      <c r="E1377" t="str">
        <v>HONORARIOS
Gasto Tomi. B</v>
      </c>
      <c r="F1377">
        <v>1</v>
      </c>
      <c r="G1377">
        <v>36600</v>
      </c>
      <c r="H1377" t="str">
        <v xml:space="preserve">UN </v>
      </c>
      <c r="I1377" t="str">
        <v>HONORARIOS</v>
      </c>
      <c r="J1377" t="str">
        <v>OPEX</v>
      </c>
      <c r="K1377" t="str">
        <v>VARIABLE</v>
      </c>
      <c r="L1377" t="str">
        <v>INDIRECTO</v>
      </c>
      <c r="M1377">
        <v>0</v>
      </c>
      <c r="N1377" t="str">
        <v>CC1</v>
      </c>
      <c r="O1377" t="str">
        <v>gastos_produccion</v>
      </c>
      <c r="P1377">
        <v>10</v>
      </c>
      <c r="Q1377" t="str">
        <v>BACHAS, CEREAL &amp; POLVILLO, COMPOST &amp; FERTILIZANTES, DISPOSICIÓN FINAL RESIDUOS LIQUIDOS, DISPOSICIÓN FINAL RESIDUOS SOLIDOS, EXPORTACION, NFU, PILETAS, REACTORES, TIERRAS FILTRANTES</v>
      </c>
      <c r="R1377">
        <v>1</v>
      </c>
      <c r="S1377">
        <v>-36600</v>
      </c>
      <c r="T1377">
        <v>1</v>
      </c>
      <c r="U1377" t="str">
        <v>APERTURADO POR EMPRESA</v>
      </c>
      <c r="V1377" t="str">
        <v>PILETAS</v>
      </c>
    </row>
    <row r="1378" spans="1:22" x14ac:dyDescent="0.3">
      <c r="A1378" vm="11">
        <v>46071</v>
      </c>
      <c r="B1378" t="str">
        <v>Cornaglia, Adrian Claudio</v>
      </c>
      <c r="C1378" t="str">
        <v>OCOM/2026/0142</v>
      </c>
      <c r="D1378">
        <v>-36600</v>
      </c>
      <c r="E1378" t="str">
        <v>HONORARIOS
Gasto Tomi. B</v>
      </c>
      <c r="F1378">
        <v>1</v>
      </c>
      <c r="G1378">
        <v>36600</v>
      </c>
      <c r="H1378" t="str">
        <v xml:space="preserve">UN </v>
      </c>
      <c r="I1378" t="str">
        <v>HONORARIOS</v>
      </c>
      <c r="J1378" t="str">
        <v>OPEX</v>
      </c>
      <c r="K1378" t="str">
        <v>VARIABLE</v>
      </c>
      <c r="L1378" t="str">
        <v>INDIRECTO</v>
      </c>
      <c r="M1378">
        <v>0</v>
      </c>
      <c r="N1378" t="str">
        <v>CC1</v>
      </c>
      <c r="O1378" t="str">
        <v>gastos_produccion</v>
      </c>
      <c r="P1378">
        <v>10</v>
      </c>
      <c r="Q1378" t="str">
        <v>BACHAS, CEREAL &amp; POLVILLO, COMPOST &amp; FERTILIZANTES, DISPOSICIÓN FINAL RESIDUOS LIQUIDOS, DISPOSICIÓN FINAL RESIDUOS SOLIDOS, EXPORTACION, NFU, PILETAS, REACTORES, TIERRAS FILTRANTES</v>
      </c>
      <c r="R1378">
        <v>1</v>
      </c>
      <c r="S1378">
        <v>-36600</v>
      </c>
      <c r="T1378">
        <v>1</v>
      </c>
      <c r="U1378" t="str">
        <v>APERTURADO POR EMPRESA</v>
      </c>
      <c r="V1378" t="str">
        <v>REACTORES</v>
      </c>
    </row>
    <row r="1379" spans="1:22" x14ac:dyDescent="0.3">
      <c r="A1379" vm="11">
        <v>46071</v>
      </c>
      <c r="B1379" t="str">
        <v>Cornaglia, Adrian Claudio</v>
      </c>
      <c r="C1379" t="str">
        <v>OCOM/2026/0142</v>
      </c>
      <c r="D1379">
        <v>-36600</v>
      </c>
      <c r="E1379" t="str">
        <v>HONORARIOS
Gasto Tomi. B</v>
      </c>
      <c r="F1379">
        <v>1</v>
      </c>
      <c r="G1379">
        <v>36600</v>
      </c>
      <c r="H1379" t="str">
        <v xml:space="preserve">UN </v>
      </c>
      <c r="I1379" t="str">
        <v>HONORARIOS</v>
      </c>
      <c r="J1379" t="str">
        <v>OPEX</v>
      </c>
      <c r="K1379" t="str">
        <v>VARIABLE</v>
      </c>
      <c r="L1379" t="str">
        <v>INDIRECTO</v>
      </c>
      <c r="M1379">
        <v>0</v>
      </c>
      <c r="N1379" t="str">
        <v>CC1</v>
      </c>
      <c r="O1379" t="str">
        <v>gastos_produccion</v>
      </c>
      <c r="P1379">
        <v>10</v>
      </c>
      <c r="Q1379" t="str">
        <v>BACHAS, CEREAL &amp; POLVILLO, COMPOST &amp; FERTILIZANTES, DISPOSICIÓN FINAL RESIDUOS LIQUIDOS, DISPOSICIÓN FINAL RESIDUOS SOLIDOS, EXPORTACION, NFU, PILETAS, REACTORES, TIERRAS FILTRANTES</v>
      </c>
      <c r="R1379">
        <v>1</v>
      </c>
      <c r="S1379">
        <v>-36600</v>
      </c>
      <c r="T1379">
        <v>1</v>
      </c>
      <c r="U1379" t="str">
        <v>APERTURADO POR EMPRESA</v>
      </c>
      <c r="V1379" t="str">
        <v>TIERRAS FILTRANTES</v>
      </c>
    </row>
    <row r="1380" spans="1:22" x14ac:dyDescent="0.3">
      <c r="A1380" vm="21">
        <v>46058</v>
      </c>
      <c r="B1380" t="str">
        <v>Trimerce Repuestos S. R. L.</v>
      </c>
      <c r="C1380" t="str">
        <v>FA-A 00001-00007469</v>
      </c>
      <c r="D1380">
        <v>-36300</v>
      </c>
      <c r="E1380" t="str">
        <v>OC 0001-00004520: REPARACIONES
Registro embrague 1114</v>
      </c>
      <c r="F1380">
        <v>1</v>
      </c>
      <c r="G1380">
        <v>30000</v>
      </c>
      <c r="H1380" t="str">
        <v xml:space="preserve">UN </v>
      </c>
      <c r="I1380" t="str">
        <v>REPARACIONES</v>
      </c>
      <c r="J1380" t="str">
        <v>OPEX</v>
      </c>
      <c r="K1380" t="str">
        <v>VARIABLE</v>
      </c>
      <c r="L1380" t="str">
        <v>INDIRECTO</v>
      </c>
      <c r="M1380">
        <v>0</v>
      </c>
      <c r="N1380" t="str">
        <v>CC1</v>
      </c>
      <c r="O1380" t="str">
        <v>gastos_produccion</v>
      </c>
      <c r="P1380">
        <v>10</v>
      </c>
      <c r="Q1380" t="str">
        <v>BACHAS, CEREAL &amp; POLVILLO, COMPOST &amp; FERTILIZANTES, DISPOSICIÓN FINAL RESIDUOS LIQUIDOS, DISPOSICIÓN FINAL RESIDUOS SOLIDOS, EXPORTACION, NFU, PILETAS, REACTORES, TIERRAS FILTRANTES</v>
      </c>
      <c r="R1380">
        <v>1</v>
      </c>
      <c r="S1380">
        <v>-36300</v>
      </c>
      <c r="T1380">
        <v>1</v>
      </c>
      <c r="U1380" t="str">
        <v>APERTURADO POR EMPRESA</v>
      </c>
      <c r="V1380" t="str">
        <v>BACHAS</v>
      </c>
    </row>
    <row r="1381" spans="1:22" x14ac:dyDescent="0.3">
      <c r="A1381" vm="21">
        <v>46058</v>
      </c>
      <c r="B1381" t="str">
        <v>Trimerce Repuestos S. R. L.</v>
      </c>
      <c r="C1381" t="str">
        <v>FA-A 00001-00007469</v>
      </c>
      <c r="D1381">
        <v>-36300</v>
      </c>
      <c r="E1381" t="str">
        <v>OC 0001-00004520: REPARACIONES
Registro embrague 1114</v>
      </c>
      <c r="F1381">
        <v>1</v>
      </c>
      <c r="G1381">
        <v>30000</v>
      </c>
      <c r="H1381" t="str">
        <v xml:space="preserve">UN </v>
      </c>
      <c r="I1381" t="str">
        <v>REPARACIONES</v>
      </c>
      <c r="J1381" t="str">
        <v>OPEX</v>
      </c>
      <c r="K1381" t="str">
        <v>VARIABLE</v>
      </c>
      <c r="L1381" t="str">
        <v>INDIRECTO</v>
      </c>
      <c r="M1381">
        <v>0</v>
      </c>
      <c r="N1381" t="str">
        <v>CC1</v>
      </c>
      <c r="O1381" t="str">
        <v>gastos_produccion</v>
      </c>
      <c r="P1381">
        <v>10</v>
      </c>
      <c r="Q1381" t="str">
        <v>BACHAS, CEREAL &amp; POLVILLO, COMPOST &amp; FERTILIZANTES, DISPOSICIÓN FINAL RESIDUOS LIQUIDOS, DISPOSICIÓN FINAL RESIDUOS SOLIDOS, EXPORTACION, NFU, PILETAS, REACTORES, TIERRAS FILTRANTES</v>
      </c>
      <c r="R1381">
        <v>1</v>
      </c>
      <c r="S1381">
        <v>-36300</v>
      </c>
      <c r="T1381">
        <v>1</v>
      </c>
      <c r="U1381" t="str">
        <v>APERTURADO POR EMPRESA</v>
      </c>
      <c r="V1381" t="str">
        <v>CEREAL &amp; POLVILLO</v>
      </c>
    </row>
    <row r="1382" spans="1:22" x14ac:dyDescent="0.3">
      <c r="A1382" vm="21">
        <v>46058</v>
      </c>
      <c r="B1382" t="str">
        <v>Trimerce Repuestos S. R. L.</v>
      </c>
      <c r="C1382" t="str">
        <v>FA-A 00001-00007469</v>
      </c>
      <c r="D1382">
        <v>-36300</v>
      </c>
      <c r="E1382" t="str">
        <v>OC 0001-00004520: REPARACIONES
Registro embrague 1114</v>
      </c>
      <c r="F1382">
        <v>1</v>
      </c>
      <c r="G1382">
        <v>30000</v>
      </c>
      <c r="H1382" t="str">
        <v xml:space="preserve">UN </v>
      </c>
      <c r="I1382" t="str">
        <v>REPARACIONES</v>
      </c>
      <c r="J1382" t="str">
        <v>OPEX</v>
      </c>
      <c r="K1382" t="str">
        <v>VARIABLE</v>
      </c>
      <c r="L1382" t="str">
        <v>INDIRECTO</v>
      </c>
      <c r="M1382">
        <v>0</v>
      </c>
      <c r="N1382" t="str">
        <v>CC1</v>
      </c>
      <c r="O1382" t="str">
        <v>gastos_produccion</v>
      </c>
      <c r="P1382">
        <v>10</v>
      </c>
      <c r="Q1382" t="str">
        <v>BACHAS, CEREAL &amp; POLVILLO, COMPOST &amp; FERTILIZANTES, DISPOSICIÓN FINAL RESIDUOS LIQUIDOS, DISPOSICIÓN FINAL RESIDUOS SOLIDOS, EXPORTACION, NFU, PILETAS, REACTORES, TIERRAS FILTRANTES</v>
      </c>
      <c r="R1382">
        <v>1</v>
      </c>
      <c r="S1382">
        <v>-36300</v>
      </c>
      <c r="T1382">
        <v>1</v>
      </c>
      <c r="U1382" t="str">
        <v>APERTURADO POR EMPRESA</v>
      </c>
      <c r="V1382" t="str">
        <v>COMPOST &amp; FERTILIZANTES</v>
      </c>
    </row>
    <row r="1383" spans="1:22" x14ac:dyDescent="0.3">
      <c r="A1383" vm="21">
        <v>46058</v>
      </c>
      <c r="B1383" t="str">
        <v>Trimerce Repuestos S. R. L.</v>
      </c>
      <c r="C1383" t="str">
        <v>FA-A 00001-00007469</v>
      </c>
      <c r="D1383">
        <v>-36300</v>
      </c>
      <c r="E1383" t="str">
        <v>OC 0001-00004520: REPARACIONES
Registro embrague 1114</v>
      </c>
      <c r="F1383">
        <v>1</v>
      </c>
      <c r="G1383">
        <v>30000</v>
      </c>
      <c r="H1383" t="str">
        <v xml:space="preserve">UN </v>
      </c>
      <c r="I1383" t="str">
        <v>REPARACIONES</v>
      </c>
      <c r="J1383" t="str">
        <v>OPEX</v>
      </c>
      <c r="K1383" t="str">
        <v>VARIABLE</v>
      </c>
      <c r="L1383" t="str">
        <v>INDIRECTO</v>
      </c>
      <c r="M1383">
        <v>0</v>
      </c>
      <c r="N1383" t="str">
        <v>CC1</v>
      </c>
      <c r="O1383" t="str">
        <v>gastos_produccion</v>
      </c>
      <c r="P1383">
        <v>10</v>
      </c>
      <c r="Q1383" t="str">
        <v>BACHAS, CEREAL &amp; POLVILLO, COMPOST &amp; FERTILIZANTES, DISPOSICIÓN FINAL RESIDUOS LIQUIDOS, DISPOSICIÓN FINAL RESIDUOS SOLIDOS, EXPORTACION, NFU, PILETAS, REACTORES, TIERRAS FILTRANTES</v>
      </c>
      <c r="R1383">
        <v>1</v>
      </c>
      <c r="S1383">
        <v>-36300</v>
      </c>
      <c r="T1383">
        <v>1</v>
      </c>
      <c r="U1383" t="str">
        <v>APERTURADO POR EMPRESA</v>
      </c>
      <c r="V1383" t="str">
        <v>DISPOSICIÓN FINAL RESIDUOS LIQUIDOS</v>
      </c>
    </row>
    <row r="1384" spans="1:22" x14ac:dyDescent="0.3">
      <c r="A1384" vm="21">
        <v>46058</v>
      </c>
      <c r="B1384" t="str">
        <v>Trimerce Repuestos S. R. L.</v>
      </c>
      <c r="C1384" t="str">
        <v>FA-A 00001-00007469</v>
      </c>
      <c r="D1384">
        <v>-36300</v>
      </c>
      <c r="E1384" t="str">
        <v>OC 0001-00004520: REPARACIONES
Registro embrague 1114</v>
      </c>
      <c r="F1384">
        <v>1</v>
      </c>
      <c r="G1384">
        <v>30000</v>
      </c>
      <c r="H1384" t="str">
        <v xml:space="preserve">UN </v>
      </c>
      <c r="I1384" t="str">
        <v>REPARACIONES</v>
      </c>
      <c r="J1384" t="str">
        <v>OPEX</v>
      </c>
      <c r="K1384" t="str">
        <v>VARIABLE</v>
      </c>
      <c r="L1384" t="str">
        <v>INDIRECTO</v>
      </c>
      <c r="M1384">
        <v>0</v>
      </c>
      <c r="N1384" t="str">
        <v>CC1</v>
      </c>
      <c r="O1384" t="str">
        <v>gastos_produccion</v>
      </c>
      <c r="P1384">
        <v>10</v>
      </c>
      <c r="Q1384" t="str">
        <v>BACHAS, CEREAL &amp; POLVILLO, COMPOST &amp; FERTILIZANTES, DISPOSICIÓN FINAL RESIDUOS LIQUIDOS, DISPOSICIÓN FINAL RESIDUOS SOLIDOS, EXPORTACION, NFU, PILETAS, REACTORES, TIERRAS FILTRANTES</v>
      </c>
      <c r="R1384">
        <v>1</v>
      </c>
      <c r="S1384">
        <v>-36300</v>
      </c>
      <c r="T1384">
        <v>1</v>
      </c>
      <c r="U1384" t="str">
        <v>APERTURADO POR EMPRESA</v>
      </c>
      <c r="V1384" t="str">
        <v>DISPOSICIÓN FINAL RESIDUOS SOLIDOS</v>
      </c>
    </row>
    <row r="1385" spans="1:22" x14ac:dyDescent="0.3">
      <c r="A1385" vm="21">
        <v>46058</v>
      </c>
      <c r="B1385" t="str">
        <v>Trimerce Repuestos S. R. L.</v>
      </c>
      <c r="C1385" t="str">
        <v>FA-A 00001-00007469</v>
      </c>
      <c r="D1385">
        <v>-36300</v>
      </c>
      <c r="E1385" t="str">
        <v>OC 0001-00004520: REPARACIONES
Registro embrague 1114</v>
      </c>
      <c r="F1385">
        <v>1</v>
      </c>
      <c r="G1385">
        <v>30000</v>
      </c>
      <c r="H1385" t="str">
        <v xml:space="preserve">UN </v>
      </c>
      <c r="I1385" t="str">
        <v>REPARACIONES</v>
      </c>
      <c r="J1385" t="str">
        <v>OPEX</v>
      </c>
      <c r="K1385" t="str">
        <v>VARIABLE</v>
      </c>
      <c r="L1385" t="str">
        <v>INDIRECTO</v>
      </c>
      <c r="M1385">
        <v>0</v>
      </c>
      <c r="N1385" t="str">
        <v>CC1</v>
      </c>
      <c r="O1385" t="str">
        <v>gastos_produccion</v>
      </c>
      <c r="P1385">
        <v>10</v>
      </c>
      <c r="Q1385" t="str">
        <v>BACHAS, CEREAL &amp; POLVILLO, COMPOST &amp; FERTILIZANTES, DISPOSICIÓN FINAL RESIDUOS LIQUIDOS, DISPOSICIÓN FINAL RESIDUOS SOLIDOS, EXPORTACION, NFU, PILETAS, REACTORES, TIERRAS FILTRANTES</v>
      </c>
      <c r="R1385">
        <v>1</v>
      </c>
      <c r="S1385">
        <v>-36300</v>
      </c>
      <c r="T1385">
        <v>1</v>
      </c>
      <c r="U1385" t="str">
        <v>APERTURADO POR EMPRESA</v>
      </c>
      <c r="V1385" t="str">
        <v>EXPORTACION</v>
      </c>
    </row>
    <row r="1386" spans="1:22" x14ac:dyDescent="0.3">
      <c r="A1386" vm="21">
        <v>46058</v>
      </c>
      <c r="B1386" t="str">
        <v>Trimerce Repuestos S. R. L.</v>
      </c>
      <c r="C1386" t="str">
        <v>FA-A 00001-00007469</v>
      </c>
      <c r="D1386">
        <v>-36300</v>
      </c>
      <c r="E1386" t="str">
        <v>OC 0001-00004520: REPARACIONES
Registro embrague 1114</v>
      </c>
      <c r="F1386">
        <v>1</v>
      </c>
      <c r="G1386">
        <v>30000</v>
      </c>
      <c r="H1386" t="str">
        <v xml:space="preserve">UN </v>
      </c>
      <c r="I1386" t="str">
        <v>REPARACIONES</v>
      </c>
      <c r="J1386" t="str">
        <v>OPEX</v>
      </c>
      <c r="K1386" t="str">
        <v>VARIABLE</v>
      </c>
      <c r="L1386" t="str">
        <v>INDIRECTO</v>
      </c>
      <c r="M1386">
        <v>0</v>
      </c>
      <c r="N1386" t="str">
        <v>CC1</v>
      </c>
      <c r="O1386" t="str">
        <v>gastos_produccion</v>
      </c>
      <c r="P1386">
        <v>10</v>
      </c>
      <c r="Q1386" t="str">
        <v>BACHAS, CEREAL &amp; POLVILLO, COMPOST &amp; FERTILIZANTES, DISPOSICIÓN FINAL RESIDUOS LIQUIDOS, DISPOSICIÓN FINAL RESIDUOS SOLIDOS, EXPORTACION, NFU, PILETAS, REACTORES, TIERRAS FILTRANTES</v>
      </c>
      <c r="R1386">
        <v>1</v>
      </c>
      <c r="S1386">
        <v>-36300</v>
      </c>
      <c r="T1386">
        <v>1</v>
      </c>
      <c r="U1386" t="str">
        <v>APERTURADO POR EMPRESA</v>
      </c>
      <c r="V1386" t="str">
        <v>NFU</v>
      </c>
    </row>
    <row r="1387" spans="1:22" x14ac:dyDescent="0.3">
      <c r="A1387" vm="21">
        <v>46058</v>
      </c>
      <c r="B1387" t="str">
        <v>Trimerce Repuestos S. R. L.</v>
      </c>
      <c r="C1387" t="str">
        <v>FA-A 00001-00007469</v>
      </c>
      <c r="D1387">
        <v>-36300</v>
      </c>
      <c r="E1387" t="str">
        <v>OC 0001-00004520: REPARACIONES
Registro embrague 1114</v>
      </c>
      <c r="F1387">
        <v>1</v>
      </c>
      <c r="G1387">
        <v>30000</v>
      </c>
      <c r="H1387" t="str">
        <v xml:space="preserve">UN </v>
      </c>
      <c r="I1387" t="str">
        <v>REPARACIONES</v>
      </c>
      <c r="J1387" t="str">
        <v>OPEX</v>
      </c>
      <c r="K1387" t="str">
        <v>VARIABLE</v>
      </c>
      <c r="L1387" t="str">
        <v>INDIRECTO</v>
      </c>
      <c r="M1387">
        <v>0</v>
      </c>
      <c r="N1387" t="str">
        <v>CC1</v>
      </c>
      <c r="O1387" t="str">
        <v>gastos_produccion</v>
      </c>
      <c r="P1387">
        <v>10</v>
      </c>
      <c r="Q1387" t="str">
        <v>BACHAS, CEREAL &amp; POLVILLO, COMPOST &amp; FERTILIZANTES, DISPOSICIÓN FINAL RESIDUOS LIQUIDOS, DISPOSICIÓN FINAL RESIDUOS SOLIDOS, EXPORTACION, NFU, PILETAS, REACTORES, TIERRAS FILTRANTES</v>
      </c>
      <c r="R1387">
        <v>1</v>
      </c>
      <c r="S1387">
        <v>-36300</v>
      </c>
      <c r="T1387">
        <v>1</v>
      </c>
      <c r="U1387" t="str">
        <v>APERTURADO POR EMPRESA</v>
      </c>
      <c r="V1387" t="str">
        <v>PILETAS</v>
      </c>
    </row>
    <row r="1388" spans="1:22" x14ac:dyDescent="0.3">
      <c r="A1388" vm="21">
        <v>46058</v>
      </c>
      <c r="B1388" t="str">
        <v>Trimerce Repuestos S. R. L.</v>
      </c>
      <c r="C1388" t="str">
        <v>FA-A 00001-00007469</v>
      </c>
      <c r="D1388">
        <v>-36300</v>
      </c>
      <c r="E1388" t="str">
        <v>OC 0001-00004520: REPARACIONES
Registro embrague 1114</v>
      </c>
      <c r="F1388">
        <v>1</v>
      </c>
      <c r="G1388">
        <v>30000</v>
      </c>
      <c r="H1388" t="str">
        <v xml:space="preserve">UN </v>
      </c>
      <c r="I1388" t="str">
        <v>REPARACIONES</v>
      </c>
      <c r="J1388" t="str">
        <v>OPEX</v>
      </c>
      <c r="K1388" t="str">
        <v>VARIABLE</v>
      </c>
      <c r="L1388" t="str">
        <v>INDIRECTO</v>
      </c>
      <c r="M1388">
        <v>0</v>
      </c>
      <c r="N1388" t="str">
        <v>CC1</v>
      </c>
      <c r="O1388" t="str">
        <v>gastos_produccion</v>
      </c>
      <c r="P1388">
        <v>10</v>
      </c>
      <c r="Q1388" t="str">
        <v>BACHAS, CEREAL &amp; POLVILLO, COMPOST &amp; FERTILIZANTES, DISPOSICIÓN FINAL RESIDUOS LIQUIDOS, DISPOSICIÓN FINAL RESIDUOS SOLIDOS, EXPORTACION, NFU, PILETAS, REACTORES, TIERRAS FILTRANTES</v>
      </c>
      <c r="R1388">
        <v>1</v>
      </c>
      <c r="S1388">
        <v>-36300</v>
      </c>
      <c r="T1388">
        <v>1</v>
      </c>
      <c r="U1388" t="str">
        <v>APERTURADO POR EMPRESA</v>
      </c>
      <c r="V1388" t="str">
        <v>REACTORES</v>
      </c>
    </row>
    <row r="1389" spans="1:22" x14ac:dyDescent="0.3">
      <c r="A1389" vm="21">
        <v>46058</v>
      </c>
      <c r="B1389" t="str">
        <v>Trimerce Repuestos S. R. L.</v>
      </c>
      <c r="C1389" t="str">
        <v>FA-A 00001-00007469</v>
      </c>
      <c r="D1389">
        <v>-36300</v>
      </c>
      <c r="E1389" t="str">
        <v>OC 0001-00004520: REPARACIONES
Registro embrague 1114</v>
      </c>
      <c r="F1389">
        <v>1</v>
      </c>
      <c r="G1389">
        <v>30000</v>
      </c>
      <c r="H1389" t="str">
        <v xml:space="preserve">UN </v>
      </c>
      <c r="I1389" t="str">
        <v>REPARACIONES</v>
      </c>
      <c r="J1389" t="str">
        <v>OPEX</v>
      </c>
      <c r="K1389" t="str">
        <v>VARIABLE</v>
      </c>
      <c r="L1389" t="str">
        <v>INDIRECTO</v>
      </c>
      <c r="M1389">
        <v>0</v>
      </c>
      <c r="N1389" t="str">
        <v>CC1</v>
      </c>
      <c r="O1389" t="str">
        <v>gastos_produccion</v>
      </c>
      <c r="P1389">
        <v>10</v>
      </c>
      <c r="Q1389" t="str">
        <v>BACHAS, CEREAL &amp; POLVILLO, COMPOST &amp; FERTILIZANTES, DISPOSICIÓN FINAL RESIDUOS LIQUIDOS, DISPOSICIÓN FINAL RESIDUOS SOLIDOS, EXPORTACION, NFU, PILETAS, REACTORES, TIERRAS FILTRANTES</v>
      </c>
      <c r="R1389">
        <v>1</v>
      </c>
      <c r="S1389">
        <v>-36300</v>
      </c>
      <c r="T1389">
        <v>1</v>
      </c>
      <c r="U1389" t="str">
        <v>APERTURADO POR EMPRESA</v>
      </c>
      <c r="V1389" t="str">
        <v>TIERRAS FILTRANTES</v>
      </c>
    </row>
    <row r="1390" spans="1:22" x14ac:dyDescent="0.3">
      <c r="A1390" vm="1">
        <v>46081</v>
      </c>
      <c r="B1390" t="str">
        <v>IMPUESTOS</v>
      </c>
      <c r="C1390" t="str">
        <v>imp3</v>
      </c>
      <c r="D1390">
        <v>-32811.49</v>
      </c>
      <c r="E1390" t="str">
        <v>IMPUESTOS</v>
      </c>
      <c r="F1390">
        <v>1</v>
      </c>
      <c r="G1390">
        <v>32811.49</v>
      </c>
      <c r="H1390" t="str">
        <v xml:space="preserve">UN </v>
      </c>
      <c r="I1390" t="str">
        <v>IMPUESTOS</v>
      </c>
      <c r="J1390" t="str">
        <v>OPEX</v>
      </c>
      <c r="K1390" t="str">
        <v>VARIABLE</v>
      </c>
      <c r="L1390" t="str">
        <v>INDIRECTO</v>
      </c>
      <c r="M1390">
        <v>0</v>
      </c>
      <c r="N1390" t="str">
        <v>CC1</v>
      </c>
      <c r="O1390" t="str">
        <v>gastos_produccion</v>
      </c>
      <c r="P1390">
        <v>10</v>
      </c>
      <c r="Q1390" t="str">
        <v>BACHAS, CEREAL &amp; POLVILLO, COMPOST &amp; FERTILIZANTES, DISPOSICIÓN FINAL RESIDUOS LIQUIDOS, DISPOSICIÓN FINAL RESIDUOS SOLIDOS, EXPORTACION, NFU, PILETAS, REACTORES, TIERRAS FILTRANTES</v>
      </c>
      <c r="R1390">
        <v>1</v>
      </c>
      <c r="S1390">
        <v>-32811.49</v>
      </c>
      <c r="T1390">
        <v>1</v>
      </c>
      <c r="U1390" t="str">
        <v>APERTURADO POR EMPRESA</v>
      </c>
      <c r="V1390" t="str">
        <v>BACHAS</v>
      </c>
    </row>
    <row r="1391" spans="1:22" x14ac:dyDescent="0.3">
      <c r="A1391" vm="1">
        <v>46081</v>
      </c>
      <c r="B1391" t="str">
        <v>IMPUESTOS</v>
      </c>
      <c r="C1391" t="str">
        <v>imp3</v>
      </c>
      <c r="D1391">
        <v>-32811.49</v>
      </c>
      <c r="E1391" t="str">
        <v>IMPUESTOS</v>
      </c>
      <c r="F1391">
        <v>1</v>
      </c>
      <c r="G1391">
        <v>32811.49</v>
      </c>
      <c r="H1391" t="str">
        <v xml:space="preserve">UN </v>
      </c>
      <c r="I1391" t="str">
        <v>IMPUESTOS</v>
      </c>
      <c r="J1391" t="str">
        <v>OPEX</v>
      </c>
      <c r="K1391" t="str">
        <v>VARIABLE</v>
      </c>
      <c r="L1391" t="str">
        <v>INDIRECTO</v>
      </c>
      <c r="M1391">
        <v>0</v>
      </c>
      <c r="N1391" t="str">
        <v>CC1</v>
      </c>
      <c r="O1391" t="str">
        <v>gastos_produccion</v>
      </c>
      <c r="P1391">
        <v>10</v>
      </c>
      <c r="Q1391" t="str">
        <v>BACHAS, CEREAL &amp; POLVILLO, COMPOST &amp; FERTILIZANTES, DISPOSICIÓN FINAL RESIDUOS LIQUIDOS, DISPOSICIÓN FINAL RESIDUOS SOLIDOS, EXPORTACION, NFU, PILETAS, REACTORES, TIERRAS FILTRANTES</v>
      </c>
      <c r="R1391">
        <v>1</v>
      </c>
      <c r="S1391">
        <v>-32811.49</v>
      </c>
      <c r="T1391">
        <v>1</v>
      </c>
      <c r="U1391" t="str">
        <v>APERTURADO POR EMPRESA</v>
      </c>
      <c r="V1391" t="str">
        <v>CEREAL &amp; POLVILLO</v>
      </c>
    </row>
    <row r="1392" spans="1:22" x14ac:dyDescent="0.3">
      <c r="A1392" vm="1">
        <v>46081</v>
      </c>
      <c r="B1392" t="str">
        <v>IMPUESTOS</v>
      </c>
      <c r="C1392" t="str">
        <v>imp3</v>
      </c>
      <c r="D1392">
        <v>-32811.49</v>
      </c>
      <c r="E1392" t="str">
        <v>IMPUESTOS</v>
      </c>
      <c r="F1392">
        <v>1</v>
      </c>
      <c r="G1392">
        <v>32811.49</v>
      </c>
      <c r="H1392" t="str">
        <v xml:space="preserve">UN </v>
      </c>
      <c r="I1392" t="str">
        <v>IMPUESTOS</v>
      </c>
      <c r="J1392" t="str">
        <v>OPEX</v>
      </c>
      <c r="K1392" t="str">
        <v>VARIABLE</v>
      </c>
      <c r="L1392" t="str">
        <v>INDIRECTO</v>
      </c>
      <c r="M1392">
        <v>0</v>
      </c>
      <c r="N1392" t="str">
        <v>CC1</v>
      </c>
      <c r="O1392" t="str">
        <v>gastos_produccion</v>
      </c>
      <c r="P1392">
        <v>10</v>
      </c>
      <c r="Q1392" t="str">
        <v>BACHAS, CEREAL &amp; POLVILLO, COMPOST &amp; FERTILIZANTES, DISPOSICIÓN FINAL RESIDUOS LIQUIDOS, DISPOSICIÓN FINAL RESIDUOS SOLIDOS, EXPORTACION, NFU, PILETAS, REACTORES, TIERRAS FILTRANTES</v>
      </c>
      <c r="R1392">
        <v>1</v>
      </c>
      <c r="S1392">
        <v>-32811.49</v>
      </c>
      <c r="T1392">
        <v>1</v>
      </c>
      <c r="U1392" t="str">
        <v>APERTURADO POR EMPRESA</v>
      </c>
      <c r="V1392" t="str">
        <v>COMPOST &amp; FERTILIZANTES</v>
      </c>
    </row>
    <row r="1393" spans="1:22" x14ac:dyDescent="0.3">
      <c r="A1393" vm="1">
        <v>46081</v>
      </c>
      <c r="B1393" t="str">
        <v>IMPUESTOS</v>
      </c>
      <c r="C1393" t="str">
        <v>imp3</v>
      </c>
      <c r="D1393">
        <v>-32811.49</v>
      </c>
      <c r="E1393" t="str">
        <v>IMPUESTOS</v>
      </c>
      <c r="F1393">
        <v>1</v>
      </c>
      <c r="G1393">
        <v>32811.49</v>
      </c>
      <c r="H1393" t="str">
        <v xml:space="preserve">UN </v>
      </c>
      <c r="I1393" t="str">
        <v>IMPUESTOS</v>
      </c>
      <c r="J1393" t="str">
        <v>OPEX</v>
      </c>
      <c r="K1393" t="str">
        <v>VARIABLE</v>
      </c>
      <c r="L1393" t="str">
        <v>INDIRECTO</v>
      </c>
      <c r="M1393">
        <v>0</v>
      </c>
      <c r="N1393" t="str">
        <v>CC1</v>
      </c>
      <c r="O1393" t="str">
        <v>gastos_produccion</v>
      </c>
      <c r="P1393">
        <v>10</v>
      </c>
      <c r="Q1393" t="str">
        <v>BACHAS, CEREAL &amp; POLVILLO, COMPOST &amp; FERTILIZANTES, DISPOSICIÓN FINAL RESIDUOS LIQUIDOS, DISPOSICIÓN FINAL RESIDUOS SOLIDOS, EXPORTACION, NFU, PILETAS, REACTORES, TIERRAS FILTRANTES</v>
      </c>
      <c r="R1393">
        <v>1</v>
      </c>
      <c r="S1393">
        <v>-32811.49</v>
      </c>
      <c r="T1393">
        <v>1</v>
      </c>
      <c r="U1393" t="str">
        <v>APERTURADO POR EMPRESA</v>
      </c>
      <c r="V1393" t="str">
        <v>DISPOSICIÓN FINAL RESIDUOS LIQUIDOS</v>
      </c>
    </row>
    <row r="1394" spans="1:22" x14ac:dyDescent="0.3">
      <c r="A1394" vm="1">
        <v>46081</v>
      </c>
      <c r="B1394" t="str">
        <v>IMPUESTOS</v>
      </c>
      <c r="C1394" t="str">
        <v>imp3</v>
      </c>
      <c r="D1394">
        <v>-32811.49</v>
      </c>
      <c r="E1394" t="str">
        <v>IMPUESTOS</v>
      </c>
      <c r="F1394">
        <v>1</v>
      </c>
      <c r="G1394">
        <v>32811.49</v>
      </c>
      <c r="H1394" t="str">
        <v xml:space="preserve">UN </v>
      </c>
      <c r="I1394" t="str">
        <v>IMPUESTOS</v>
      </c>
      <c r="J1394" t="str">
        <v>OPEX</v>
      </c>
      <c r="K1394" t="str">
        <v>VARIABLE</v>
      </c>
      <c r="L1394" t="str">
        <v>INDIRECTO</v>
      </c>
      <c r="M1394">
        <v>0</v>
      </c>
      <c r="N1394" t="str">
        <v>CC1</v>
      </c>
      <c r="O1394" t="str">
        <v>gastos_produccion</v>
      </c>
      <c r="P1394">
        <v>10</v>
      </c>
      <c r="Q1394" t="str">
        <v>BACHAS, CEREAL &amp; POLVILLO, COMPOST &amp; FERTILIZANTES, DISPOSICIÓN FINAL RESIDUOS LIQUIDOS, DISPOSICIÓN FINAL RESIDUOS SOLIDOS, EXPORTACION, NFU, PILETAS, REACTORES, TIERRAS FILTRANTES</v>
      </c>
      <c r="R1394">
        <v>1</v>
      </c>
      <c r="S1394">
        <v>-32811.49</v>
      </c>
      <c r="T1394">
        <v>1</v>
      </c>
      <c r="U1394" t="str">
        <v>APERTURADO POR EMPRESA</v>
      </c>
      <c r="V1394" t="str">
        <v>DISPOSICIÓN FINAL RESIDUOS SOLIDOS</v>
      </c>
    </row>
    <row r="1395" spans="1:22" x14ac:dyDescent="0.3">
      <c r="A1395" vm="1">
        <v>46081</v>
      </c>
      <c r="B1395" t="str">
        <v>IMPUESTOS</v>
      </c>
      <c r="C1395" t="str">
        <v>imp3</v>
      </c>
      <c r="D1395">
        <v>-32811.49</v>
      </c>
      <c r="E1395" t="str">
        <v>IMPUESTOS</v>
      </c>
      <c r="F1395">
        <v>1</v>
      </c>
      <c r="G1395">
        <v>32811.49</v>
      </c>
      <c r="H1395" t="str">
        <v xml:space="preserve">UN </v>
      </c>
      <c r="I1395" t="str">
        <v>IMPUESTOS</v>
      </c>
      <c r="J1395" t="str">
        <v>OPEX</v>
      </c>
      <c r="K1395" t="str">
        <v>VARIABLE</v>
      </c>
      <c r="L1395" t="str">
        <v>INDIRECTO</v>
      </c>
      <c r="M1395">
        <v>0</v>
      </c>
      <c r="N1395" t="str">
        <v>CC1</v>
      </c>
      <c r="O1395" t="str">
        <v>gastos_produccion</v>
      </c>
      <c r="P1395">
        <v>10</v>
      </c>
      <c r="Q1395" t="str">
        <v>BACHAS, CEREAL &amp; POLVILLO, COMPOST &amp; FERTILIZANTES, DISPOSICIÓN FINAL RESIDUOS LIQUIDOS, DISPOSICIÓN FINAL RESIDUOS SOLIDOS, EXPORTACION, NFU, PILETAS, REACTORES, TIERRAS FILTRANTES</v>
      </c>
      <c r="R1395">
        <v>1</v>
      </c>
      <c r="S1395">
        <v>-32811.49</v>
      </c>
      <c r="T1395">
        <v>1</v>
      </c>
      <c r="U1395" t="str">
        <v>APERTURADO POR EMPRESA</v>
      </c>
      <c r="V1395" t="str">
        <v>EXPORTACION</v>
      </c>
    </row>
    <row r="1396" spans="1:22" x14ac:dyDescent="0.3">
      <c r="A1396" vm="1">
        <v>46081</v>
      </c>
      <c r="B1396" t="str">
        <v>IMPUESTOS</v>
      </c>
      <c r="C1396" t="str">
        <v>imp3</v>
      </c>
      <c r="D1396">
        <v>-32811.49</v>
      </c>
      <c r="E1396" t="str">
        <v>IMPUESTOS</v>
      </c>
      <c r="F1396">
        <v>1</v>
      </c>
      <c r="G1396">
        <v>32811.49</v>
      </c>
      <c r="H1396" t="str">
        <v xml:space="preserve">UN </v>
      </c>
      <c r="I1396" t="str">
        <v>IMPUESTOS</v>
      </c>
      <c r="J1396" t="str">
        <v>OPEX</v>
      </c>
      <c r="K1396" t="str">
        <v>VARIABLE</v>
      </c>
      <c r="L1396" t="str">
        <v>INDIRECTO</v>
      </c>
      <c r="M1396">
        <v>0</v>
      </c>
      <c r="N1396" t="str">
        <v>CC1</v>
      </c>
      <c r="O1396" t="str">
        <v>gastos_produccion</v>
      </c>
      <c r="P1396">
        <v>10</v>
      </c>
      <c r="Q1396" t="str">
        <v>BACHAS, CEREAL &amp; POLVILLO, COMPOST &amp; FERTILIZANTES, DISPOSICIÓN FINAL RESIDUOS LIQUIDOS, DISPOSICIÓN FINAL RESIDUOS SOLIDOS, EXPORTACION, NFU, PILETAS, REACTORES, TIERRAS FILTRANTES</v>
      </c>
      <c r="R1396">
        <v>1</v>
      </c>
      <c r="S1396">
        <v>-32811.49</v>
      </c>
      <c r="T1396">
        <v>1</v>
      </c>
      <c r="U1396" t="str">
        <v>APERTURADO POR EMPRESA</v>
      </c>
      <c r="V1396" t="str">
        <v>NFU</v>
      </c>
    </row>
    <row r="1397" spans="1:22" x14ac:dyDescent="0.3">
      <c r="A1397" vm="1">
        <v>46081</v>
      </c>
      <c r="B1397" t="str">
        <v>IMPUESTOS</v>
      </c>
      <c r="C1397" t="str">
        <v>imp3</v>
      </c>
      <c r="D1397">
        <v>-32811.49</v>
      </c>
      <c r="E1397" t="str">
        <v>IMPUESTOS</v>
      </c>
      <c r="F1397">
        <v>1</v>
      </c>
      <c r="G1397">
        <v>32811.49</v>
      </c>
      <c r="H1397" t="str">
        <v xml:space="preserve">UN </v>
      </c>
      <c r="I1397" t="str">
        <v>IMPUESTOS</v>
      </c>
      <c r="J1397" t="str">
        <v>OPEX</v>
      </c>
      <c r="K1397" t="str">
        <v>VARIABLE</v>
      </c>
      <c r="L1397" t="str">
        <v>INDIRECTO</v>
      </c>
      <c r="M1397">
        <v>0</v>
      </c>
      <c r="N1397" t="str">
        <v>CC1</v>
      </c>
      <c r="O1397" t="str">
        <v>gastos_produccion</v>
      </c>
      <c r="P1397">
        <v>10</v>
      </c>
      <c r="Q1397" t="str">
        <v>BACHAS, CEREAL &amp; POLVILLO, COMPOST &amp; FERTILIZANTES, DISPOSICIÓN FINAL RESIDUOS LIQUIDOS, DISPOSICIÓN FINAL RESIDUOS SOLIDOS, EXPORTACION, NFU, PILETAS, REACTORES, TIERRAS FILTRANTES</v>
      </c>
      <c r="R1397">
        <v>1</v>
      </c>
      <c r="S1397">
        <v>-32811.49</v>
      </c>
      <c r="T1397">
        <v>1</v>
      </c>
      <c r="U1397" t="str">
        <v>APERTURADO POR EMPRESA</v>
      </c>
      <c r="V1397" t="str">
        <v>PILETAS</v>
      </c>
    </row>
    <row r="1398" spans="1:22" x14ac:dyDescent="0.3">
      <c r="A1398" vm="1">
        <v>46081</v>
      </c>
      <c r="B1398" t="str">
        <v>IMPUESTOS</v>
      </c>
      <c r="C1398" t="str">
        <v>imp3</v>
      </c>
      <c r="D1398">
        <v>-32811.49</v>
      </c>
      <c r="E1398" t="str">
        <v>IMPUESTOS</v>
      </c>
      <c r="F1398">
        <v>1</v>
      </c>
      <c r="G1398">
        <v>32811.49</v>
      </c>
      <c r="H1398" t="str">
        <v xml:space="preserve">UN </v>
      </c>
      <c r="I1398" t="str">
        <v>IMPUESTOS</v>
      </c>
      <c r="J1398" t="str">
        <v>OPEX</v>
      </c>
      <c r="K1398" t="str">
        <v>VARIABLE</v>
      </c>
      <c r="L1398" t="str">
        <v>INDIRECTO</v>
      </c>
      <c r="M1398">
        <v>0</v>
      </c>
      <c r="N1398" t="str">
        <v>CC1</v>
      </c>
      <c r="O1398" t="str">
        <v>gastos_produccion</v>
      </c>
      <c r="P1398">
        <v>10</v>
      </c>
      <c r="Q1398" t="str">
        <v>BACHAS, CEREAL &amp; POLVILLO, COMPOST &amp; FERTILIZANTES, DISPOSICIÓN FINAL RESIDUOS LIQUIDOS, DISPOSICIÓN FINAL RESIDUOS SOLIDOS, EXPORTACION, NFU, PILETAS, REACTORES, TIERRAS FILTRANTES</v>
      </c>
      <c r="R1398">
        <v>1</v>
      </c>
      <c r="S1398">
        <v>-32811.49</v>
      </c>
      <c r="T1398">
        <v>1</v>
      </c>
      <c r="U1398" t="str">
        <v>APERTURADO POR EMPRESA</v>
      </c>
      <c r="V1398" t="str">
        <v>REACTORES</v>
      </c>
    </row>
    <row r="1399" spans="1:22" x14ac:dyDescent="0.3">
      <c r="A1399" vm="1">
        <v>46081</v>
      </c>
      <c r="B1399" t="str">
        <v>IMPUESTOS</v>
      </c>
      <c r="C1399" t="str">
        <v>imp3</v>
      </c>
      <c r="D1399">
        <v>-32811.49</v>
      </c>
      <c r="E1399" t="str">
        <v>IMPUESTOS</v>
      </c>
      <c r="F1399">
        <v>1</v>
      </c>
      <c r="G1399">
        <v>32811.49</v>
      </c>
      <c r="H1399" t="str">
        <v xml:space="preserve">UN </v>
      </c>
      <c r="I1399" t="str">
        <v>IMPUESTOS</v>
      </c>
      <c r="J1399" t="str">
        <v>OPEX</v>
      </c>
      <c r="K1399" t="str">
        <v>VARIABLE</v>
      </c>
      <c r="L1399" t="str">
        <v>INDIRECTO</v>
      </c>
      <c r="M1399">
        <v>0</v>
      </c>
      <c r="N1399" t="str">
        <v>CC1</v>
      </c>
      <c r="O1399" t="str">
        <v>gastos_produccion</v>
      </c>
      <c r="P1399">
        <v>10</v>
      </c>
      <c r="Q1399" t="str">
        <v>BACHAS, CEREAL &amp; POLVILLO, COMPOST &amp; FERTILIZANTES, DISPOSICIÓN FINAL RESIDUOS LIQUIDOS, DISPOSICIÓN FINAL RESIDUOS SOLIDOS, EXPORTACION, NFU, PILETAS, REACTORES, TIERRAS FILTRANTES</v>
      </c>
      <c r="R1399">
        <v>1</v>
      </c>
      <c r="S1399">
        <v>-32811.49</v>
      </c>
      <c r="T1399">
        <v>1</v>
      </c>
      <c r="U1399" t="str">
        <v>APERTURADO POR EMPRESA</v>
      </c>
      <c r="V1399" t="str">
        <v>TIERRAS FILTRANTES</v>
      </c>
    </row>
    <row r="1400" spans="1:22" x14ac:dyDescent="0.3">
      <c r="A1400" vm="17">
        <v>46079</v>
      </c>
      <c r="B1400" t="str">
        <v>Bunge Argentina S A</v>
      </c>
      <c r="C1400" t="str">
        <v>FA-A 02619-00300700</v>
      </c>
      <c r="D1400">
        <v>-28733.439999999999</v>
      </c>
      <c r="E1400" t="str">
        <v xml:space="preserve">MATERIA PRIMA
RESIDUO SUCATA GR </v>
      </c>
      <c r="F1400">
        <v>235520</v>
      </c>
      <c r="G1400">
        <v>0.1</v>
      </c>
      <c r="H1400" t="str">
        <v xml:space="preserve">UN </v>
      </c>
      <c r="I1400" t="str">
        <v>MATERIA PRIMA</v>
      </c>
      <c r="J1400" t="str">
        <v>OPEX</v>
      </c>
      <c r="K1400" t="str">
        <v>VARIABLE</v>
      </c>
      <c r="L1400" t="str">
        <v>DIRECTO</v>
      </c>
      <c r="M1400">
        <v>0</v>
      </c>
      <c r="N1400" t="str">
        <v>CC2</v>
      </c>
      <c r="O1400" t="str">
        <v>gastos_produccion</v>
      </c>
      <c r="P1400">
        <v>1</v>
      </c>
      <c r="Q1400" t="str">
        <v>DISPOSICIÓN FINAL RESIDUOS SOLIDOS</v>
      </c>
      <c r="R1400">
        <v>1</v>
      </c>
      <c r="S1400">
        <v>-28733.439999999999</v>
      </c>
      <c r="T1400">
        <v>235520</v>
      </c>
      <c r="U1400" t="str">
        <v>APERTURADO POR EMPRESA</v>
      </c>
      <c r="V1400" t="str">
        <v>DISPOSICIÓN FINAL RESIDUOS SOLIDOS</v>
      </c>
    </row>
    <row r="1401" spans="1:22" x14ac:dyDescent="0.3">
      <c r="A1401" vm="5">
        <v>46055</v>
      </c>
      <c r="B1401" t="str">
        <v>Acosta, Roberto Maximiliano</v>
      </c>
      <c r="C1401" t="str">
        <v>FA-C 00001-00000676</v>
      </c>
      <c r="D1401">
        <v>-27000</v>
      </c>
      <c r="E1401" t="str">
        <v>OC 0001-00004470: PRODUCTO
Bolsa residuos 15u 46x60 y 15u 60x90</v>
      </c>
      <c r="F1401">
        <v>1</v>
      </c>
      <c r="G1401">
        <v>27000</v>
      </c>
      <c r="H1401" t="str">
        <v xml:space="preserve">UN </v>
      </c>
      <c r="I1401" t="str">
        <v>INSUMOS</v>
      </c>
      <c r="J1401" t="str">
        <v>OPEX</v>
      </c>
      <c r="K1401" t="str">
        <v>VARIABLE</v>
      </c>
      <c r="L1401" t="str">
        <v>INDIRECTO</v>
      </c>
      <c r="M1401">
        <v>0</v>
      </c>
      <c r="N1401" t="str">
        <v>CC1</v>
      </c>
      <c r="O1401" t="str">
        <v>gastos_produccion</v>
      </c>
      <c r="P1401">
        <v>10</v>
      </c>
      <c r="Q1401" t="str">
        <v>BACHAS, CEREAL &amp; POLVILLO, COMPOST &amp; FERTILIZANTES, DISPOSICIÓN FINAL RESIDUOS LIQUIDOS, DISPOSICIÓN FINAL RESIDUOS SOLIDOS, EXPORTACION, NFU, PILETAS, REACTORES, TIERRAS FILTRANTES</v>
      </c>
      <c r="R1401">
        <v>1</v>
      </c>
      <c r="S1401">
        <v>-27000</v>
      </c>
      <c r="T1401">
        <v>1</v>
      </c>
      <c r="U1401" t="str">
        <v>APERTURADO POR EMPRESA</v>
      </c>
      <c r="V1401" t="str">
        <v>BACHAS</v>
      </c>
    </row>
    <row r="1402" spans="1:22" x14ac:dyDescent="0.3">
      <c r="A1402" vm="5">
        <v>46055</v>
      </c>
      <c r="B1402" t="str">
        <v>Acosta, Roberto Maximiliano</v>
      </c>
      <c r="C1402" t="str">
        <v>FA-C 00001-00000676</v>
      </c>
      <c r="D1402">
        <v>-27000</v>
      </c>
      <c r="E1402" t="str">
        <v>OC 0001-00004470: PRODUCTO
Bolsa residuos 15u 46x60 y 15u 60x90</v>
      </c>
      <c r="F1402">
        <v>1</v>
      </c>
      <c r="G1402">
        <v>27000</v>
      </c>
      <c r="H1402" t="str">
        <v xml:space="preserve">UN </v>
      </c>
      <c r="I1402" t="str">
        <v>INSUMOS</v>
      </c>
      <c r="J1402" t="str">
        <v>OPEX</v>
      </c>
      <c r="K1402" t="str">
        <v>VARIABLE</v>
      </c>
      <c r="L1402" t="str">
        <v>INDIRECTO</v>
      </c>
      <c r="M1402">
        <v>0</v>
      </c>
      <c r="N1402" t="str">
        <v>CC1</v>
      </c>
      <c r="O1402" t="str">
        <v>gastos_produccion</v>
      </c>
      <c r="P1402">
        <v>10</v>
      </c>
      <c r="Q1402" t="str">
        <v>BACHAS, CEREAL &amp; POLVILLO, COMPOST &amp; FERTILIZANTES, DISPOSICIÓN FINAL RESIDUOS LIQUIDOS, DISPOSICIÓN FINAL RESIDUOS SOLIDOS, EXPORTACION, NFU, PILETAS, REACTORES, TIERRAS FILTRANTES</v>
      </c>
      <c r="R1402">
        <v>1</v>
      </c>
      <c r="S1402">
        <v>-27000</v>
      </c>
      <c r="T1402">
        <v>1</v>
      </c>
      <c r="U1402" t="str">
        <v>APERTURADO POR EMPRESA</v>
      </c>
      <c r="V1402" t="str">
        <v>CEREAL &amp; POLVILLO</v>
      </c>
    </row>
    <row r="1403" spans="1:22" x14ac:dyDescent="0.3">
      <c r="A1403" vm="5">
        <v>46055</v>
      </c>
      <c r="B1403" t="str">
        <v>Acosta, Roberto Maximiliano</v>
      </c>
      <c r="C1403" t="str">
        <v>FA-C 00001-00000676</v>
      </c>
      <c r="D1403">
        <v>-27000</v>
      </c>
      <c r="E1403" t="str">
        <v>OC 0001-00004470: PRODUCTO
Bolsa residuos 15u 46x60 y 15u 60x90</v>
      </c>
      <c r="F1403">
        <v>1</v>
      </c>
      <c r="G1403">
        <v>27000</v>
      </c>
      <c r="H1403" t="str">
        <v xml:space="preserve">UN </v>
      </c>
      <c r="I1403" t="str">
        <v>INSUMOS</v>
      </c>
      <c r="J1403" t="str">
        <v>OPEX</v>
      </c>
      <c r="K1403" t="str">
        <v>VARIABLE</v>
      </c>
      <c r="L1403" t="str">
        <v>INDIRECTO</v>
      </c>
      <c r="M1403">
        <v>0</v>
      </c>
      <c r="N1403" t="str">
        <v>CC1</v>
      </c>
      <c r="O1403" t="str">
        <v>gastos_produccion</v>
      </c>
      <c r="P1403">
        <v>10</v>
      </c>
      <c r="Q1403" t="str">
        <v>BACHAS, CEREAL &amp; POLVILLO, COMPOST &amp; FERTILIZANTES, DISPOSICIÓN FINAL RESIDUOS LIQUIDOS, DISPOSICIÓN FINAL RESIDUOS SOLIDOS, EXPORTACION, NFU, PILETAS, REACTORES, TIERRAS FILTRANTES</v>
      </c>
      <c r="R1403">
        <v>1</v>
      </c>
      <c r="S1403">
        <v>-27000</v>
      </c>
      <c r="T1403">
        <v>1</v>
      </c>
      <c r="U1403" t="str">
        <v>APERTURADO POR EMPRESA</v>
      </c>
      <c r="V1403" t="str">
        <v>COMPOST &amp; FERTILIZANTES</v>
      </c>
    </row>
    <row r="1404" spans="1:22" x14ac:dyDescent="0.3">
      <c r="A1404" vm="5">
        <v>46055</v>
      </c>
      <c r="B1404" t="str">
        <v>Acosta, Roberto Maximiliano</v>
      </c>
      <c r="C1404" t="str">
        <v>FA-C 00001-00000676</v>
      </c>
      <c r="D1404">
        <v>-27000</v>
      </c>
      <c r="E1404" t="str">
        <v>OC 0001-00004470: PRODUCTO
Bolsa residuos 15u 46x60 y 15u 60x90</v>
      </c>
      <c r="F1404">
        <v>1</v>
      </c>
      <c r="G1404">
        <v>27000</v>
      </c>
      <c r="H1404" t="str">
        <v xml:space="preserve">UN </v>
      </c>
      <c r="I1404" t="str">
        <v>INSUMOS</v>
      </c>
      <c r="J1404" t="str">
        <v>OPEX</v>
      </c>
      <c r="K1404" t="str">
        <v>VARIABLE</v>
      </c>
      <c r="L1404" t="str">
        <v>INDIRECTO</v>
      </c>
      <c r="M1404">
        <v>0</v>
      </c>
      <c r="N1404" t="str">
        <v>CC1</v>
      </c>
      <c r="O1404" t="str">
        <v>gastos_produccion</v>
      </c>
      <c r="P1404">
        <v>10</v>
      </c>
      <c r="Q1404" t="str">
        <v>BACHAS, CEREAL &amp; POLVILLO, COMPOST &amp; FERTILIZANTES, DISPOSICIÓN FINAL RESIDUOS LIQUIDOS, DISPOSICIÓN FINAL RESIDUOS SOLIDOS, EXPORTACION, NFU, PILETAS, REACTORES, TIERRAS FILTRANTES</v>
      </c>
      <c r="R1404">
        <v>1</v>
      </c>
      <c r="S1404">
        <v>-27000</v>
      </c>
      <c r="T1404">
        <v>1</v>
      </c>
      <c r="U1404" t="str">
        <v>APERTURADO POR EMPRESA</v>
      </c>
      <c r="V1404" t="str">
        <v>DISPOSICIÓN FINAL RESIDUOS LIQUIDOS</v>
      </c>
    </row>
    <row r="1405" spans="1:22" x14ac:dyDescent="0.3">
      <c r="A1405" vm="5">
        <v>46055</v>
      </c>
      <c r="B1405" t="str">
        <v>Acosta, Roberto Maximiliano</v>
      </c>
      <c r="C1405" t="str">
        <v>FA-C 00001-00000676</v>
      </c>
      <c r="D1405">
        <v>-27000</v>
      </c>
      <c r="E1405" t="str">
        <v>OC 0001-00004470: PRODUCTO
Bolsa residuos 15u 46x60 y 15u 60x90</v>
      </c>
      <c r="F1405">
        <v>1</v>
      </c>
      <c r="G1405">
        <v>27000</v>
      </c>
      <c r="H1405" t="str">
        <v xml:space="preserve">UN </v>
      </c>
      <c r="I1405" t="str">
        <v>INSUMOS</v>
      </c>
      <c r="J1405" t="str">
        <v>OPEX</v>
      </c>
      <c r="K1405" t="str">
        <v>VARIABLE</v>
      </c>
      <c r="L1405" t="str">
        <v>INDIRECTO</v>
      </c>
      <c r="M1405">
        <v>0</v>
      </c>
      <c r="N1405" t="str">
        <v>CC1</v>
      </c>
      <c r="O1405" t="str">
        <v>gastos_produccion</v>
      </c>
      <c r="P1405">
        <v>10</v>
      </c>
      <c r="Q1405" t="str">
        <v>BACHAS, CEREAL &amp; POLVILLO, COMPOST &amp; FERTILIZANTES, DISPOSICIÓN FINAL RESIDUOS LIQUIDOS, DISPOSICIÓN FINAL RESIDUOS SOLIDOS, EXPORTACION, NFU, PILETAS, REACTORES, TIERRAS FILTRANTES</v>
      </c>
      <c r="R1405">
        <v>1</v>
      </c>
      <c r="S1405">
        <v>-27000</v>
      </c>
      <c r="T1405">
        <v>1</v>
      </c>
      <c r="U1405" t="str">
        <v>APERTURADO POR EMPRESA</v>
      </c>
      <c r="V1405" t="str">
        <v>DISPOSICIÓN FINAL RESIDUOS SOLIDOS</v>
      </c>
    </row>
    <row r="1406" spans="1:22" x14ac:dyDescent="0.3">
      <c r="A1406" vm="5">
        <v>46055</v>
      </c>
      <c r="B1406" t="str">
        <v>Acosta, Roberto Maximiliano</v>
      </c>
      <c r="C1406" t="str">
        <v>FA-C 00001-00000676</v>
      </c>
      <c r="D1406">
        <v>-27000</v>
      </c>
      <c r="E1406" t="str">
        <v>OC 0001-00004470: PRODUCTO
Bolsa residuos 15u 46x60 y 15u 60x90</v>
      </c>
      <c r="F1406">
        <v>1</v>
      </c>
      <c r="G1406">
        <v>27000</v>
      </c>
      <c r="H1406" t="str">
        <v xml:space="preserve">UN </v>
      </c>
      <c r="I1406" t="str">
        <v>INSUMOS</v>
      </c>
      <c r="J1406" t="str">
        <v>OPEX</v>
      </c>
      <c r="K1406" t="str">
        <v>VARIABLE</v>
      </c>
      <c r="L1406" t="str">
        <v>INDIRECTO</v>
      </c>
      <c r="M1406">
        <v>0</v>
      </c>
      <c r="N1406" t="str">
        <v>CC1</v>
      </c>
      <c r="O1406" t="str">
        <v>gastos_produccion</v>
      </c>
      <c r="P1406">
        <v>10</v>
      </c>
      <c r="Q1406" t="str">
        <v>BACHAS, CEREAL &amp; POLVILLO, COMPOST &amp; FERTILIZANTES, DISPOSICIÓN FINAL RESIDUOS LIQUIDOS, DISPOSICIÓN FINAL RESIDUOS SOLIDOS, EXPORTACION, NFU, PILETAS, REACTORES, TIERRAS FILTRANTES</v>
      </c>
      <c r="R1406">
        <v>1</v>
      </c>
      <c r="S1406">
        <v>-27000</v>
      </c>
      <c r="T1406">
        <v>1</v>
      </c>
      <c r="U1406" t="str">
        <v>APERTURADO POR EMPRESA</v>
      </c>
      <c r="V1406" t="str">
        <v>EXPORTACION</v>
      </c>
    </row>
    <row r="1407" spans="1:22" x14ac:dyDescent="0.3">
      <c r="A1407" vm="5">
        <v>46055</v>
      </c>
      <c r="B1407" t="str">
        <v>Acosta, Roberto Maximiliano</v>
      </c>
      <c r="C1407" t="str">
        <v>FA-C 00001-00000676</v>
      </c>
      <c r="D1407">
        <v>-27000</v>
      </c>
      <c r="E1407" t="str">
        <v>OC 0001-00004470: PRODUCTO
Bolsa residuos 15u 46x60 y 15u 60x90</v>
      </c>
      <c r="F1407">
        <v>1</v>
      </c>
      <c r="G1407">
        <v>27000</v>
      </c>
      <c r="H1407" t="str">
        <v xml:space="preserve">UN </v>
      </c>
      <c r="I1407" t="str">
        <v>INSUMOS</v>
      </c>
      <c r="J1407" t="str">
        <v>OPEX</v>
      </c>
      <c r="K1407" t="str">
        <v>VARIABLE</v>
      </c>
      <c r="L1407" t="str">
        <v>INDIRECTO</v>
      </c>
      <c r="M1407">
        <v>0</v>
      </c>
      <c r="N1407" t="str">
        <v>CC1</v>
      </c>
      <c r="O1407" t="str">
        <v>gastos_produccion</v>
      </c>
      <c r="P1407">
        <v>10</v>
      </c>
      <c r="Q1407" t="str">
        <v>BACHAS, CEREAL &amp; POLVILLO, COMPOST &amp; FERTILIZANTES, DISPOSICIÓN FINAL RESIDUOS LIQUIDOS, DISPOSICIÓN FINAL RESIDUOS SOLIDOS, EXPORTACION, NFU, PILETAS, REACTORES, TIERRAS FILTRANTES</v>
      </c>
      <c r="R1407">
        <v>1</v>
      </c>
      <c r="S1407">
        <v>-27000</v>
      </c>
      <c r="T1407">
        <v>1</v>
      </c>
      <c r="U1407" t="str">
        <v>APERTURADO POR EMPRESA</v>
      </c>
      <c r="V1407" t="str">
        <v>NFU</v>
      </c>
    </row>
    <row r="1408" spans="1:22" x14ac:dyDescent="0.3">
      <c r="A1408" vm="5">
        <v>46055</v>
      </c>
      <c r="B1408" t="str">
        <v>Acosta, Roberto Maximiliano</v>
      </c>
      <c r="C1408" t="str">
        <v>FA-C 00001-00000676</v>
      </c>
      <c r="D1408">
        <v>-27000</v>
      </c>
      <c r="E1408" t="str">
        <v>OC 0001-00004470: PRODUCTO
Bolsa residuos 15u 46x60 y 15u 60x90</v>
      </c>
      <c r="F1408">
        <v>1</v>
      </c>
      <c r="G1408">
        <v>27000</v>
      </c>
      <c r="H1408" t="str">
        <v xml:space="preserve">UN </v>
      </c>
      <c r="I1408" t="str">
        <v>INSUMOS</v>
      </c>
      <c r="J1408" t="str">
        <v>OPEX</v>
      </c>
      <c r="K1408" t="str">
        <v>VARIABLE</v>
      </c>
      <c r="L1408" t="str">
        <v>INDIRECTO</v>
      </c>
      <c r="M1408">
        <v>0</v>
      </c>
      <c r="N1408" t="str">
        <v>CC1</v>
      </c>
      <c r="O1408" t="str">
        <v>gastos_produccion</v>
      </c>
      <c r="P1408">
        <v>10</v>
      </c>
      <c r="Q1408" t="str">
        <v>BACHAS, CEREAL &amp; POLVILLO, COMPOST &amp; FERTILIZANTES, DISPOSICIÓN FINAL RESIDUOS LIQUIDOS, DISPOSICIÓN FINAL RESIDUOS SOLIDOS, EXPORTACION, NFU, PILETAS, REACTORES, TIERRAS FILTRANTES</v>
      </c>
      <c r="R1408">
        <v>1</v>
      </c>
      <c r="S1408">
        <v>-27000</v>
      </c>
      <c r="T1408">
        <v>1</v>
      </c>
      <c r="U1408" t="str">
        <v>APERTURADO POR EMPRESA</v>
      </c>
      <c r="V1408" t="str">
        <v>PILETAS</v>
      </c>
    </row>
    <row r="1409" spans="1:22" x14ac:dyDescent="0.3">
      <c r="A1409" vm="5">
        <v>46055</v>
      </c>
      <c r="B1409" t="str">
        <v>Acosta, Roberto Maximiliano</v>
      </c>
      <c r="C1409" t="str">
        <v>FA-C 00001-00000676</v>
      </c>
      <c r="D1409">
        <v>-27000</v>
      </c>
      <c r="E1409" t="str">
        <v>OC 0001-00004470: PRODUCTO
Bolsa residuos 15u 46x60 y 15u 60x90</v>
      </c>
      <c r="F1409">
        <v>1</v>
      </c>
      <c r="G1409">
        <v>27000</v>
      </c>
      <c r="H1409" t="str">
        <v xml:space="preserve">UN </v>
      </c>
      <c r="I1409" t="str">
        <v>INSUMOS</v>
      </c>
      <c r="J1409" t="str">
        <v>OPEX</v>
      </c>
      <c r="K1409" t="str">
        <v>VARIABLE</v>
      </c>
      <c r="L1409" t="str">
        <v>INDIRECTO</v>
      </c>
      <c r="M1409">
        <v>0</v>
      </c>
      <c r="N1409" t="str">
        <v>CC1</v>
      </c>
      <c r="O1409" t="str">
        <v>gastos_produccion</v>
      </c>
      <c r="P1409">
        <v>10</v>
      </c>
      <c r="Q1409" t="str">
        <v>BACHAS, CEREAL &amp; POLVILLO, COMPOST &amp; FERTILIZANTES, DISPOSICIÓN FINAL RESIDUOS LIQUIDOS, DISPOSICIÓN FINAL RESIDUOS SOLIDOS, EXPORTACION, NFU, PILETAS, REACTORES, TIERRAS FILTRANTES</v>
      </c>
      <c r="R1409">
        <v>1</v>
      </c>
      <c r="S1409">
        <v>-27000</v>
      </c>
      <c r="T1409">
        <v>1</v>
      </c>
      <c r="U1409" t="str">
        <v>APERTURADO POR EMPRESA</v>
      </c>
      <c r="V1409" t="str">
        <v>REACTORES</v>
      </c>
    </row>
    <row r="1410" spans="1:22" x14ac:dyDescent="0.3">
      <c r="A1410" vm="5">
        <v>46055</v>
      </c>
      <c r="B1410" t="str">
        <v>Acosta, Roberto Maximiliano</v>
      </c>
      <c r="C1410" t="str">
        <v>FA-C 00001-00000676</v>
      </c>
      <c r="D1410">
        <v>-27000</v>
      </c>
      <c r="E1410" t="str">
        <v>OC 0001-00004470: PRODUCTO
Bolsa residuos 15u 46x60 y 15u 60x90</v>
      </c>
      <c r="F1410">
        <v>1</v>
      </c>
      <c r="G1410">
        <v>27000</v>
      </c>
      <c r="H1410" t="str">
        <v xml:space="preserve">UN </v>
      </c>
      <c r="I1410" t="str">
        <v>INSUMOS</v>
      </c>
      <c r="J1410" t="str">
        <v>OPEX</v>
      </c>
      <c r="K1410" t="str">
        <v>VARIABLE</v>
      </c>
      <c r="L1410" t="str">
        <v>INDIRECTO</v>
      </c>
      <c r="M1410">
        <v>0</v>
      </c>
      <c r="N1410" t="str">
        <v>CC1</v>
      </c>
      <c r="O1410" t="str">
        <v>gastos_produccion</v>
      </c>
      <c r="P1410">
        <v>10</v>
      </c>
      <c r="Q1410" t="str">
        <v>BACHAS, CEREAL &amp; POLVILLO, COMPOST &amp; FERTILIZANTES, DISPOSICIÓN FINAL RESIDUOS LIQUIDOS, DISPOSICIÓN FINAL RESIDUOS SOLIDOS, EXPORTACION, NFU, PILETAS, REACTORES, TIERRAS FILTRANTES</v>
      </c>
      <c r="R1410">
        <v>1</v>
      </c>
      <c r="S1410">
        <v>-27000</v>
      </c>
      <c r="T1410">
        <v>1</v>
      </c>
      <c r="U1410" t="str">
        <v>APERTURADO POR EMPRESA</v>
      </c>
      <c r="V1410" t="str">
        <v>TIERRAS FILTRANTES</v>
      </c>
    </row>
    <row r="1411" spans="1:22" x14ac:dyDescent="0.3">
      <c r="A1411" vm="18">
        <v>46076</v>
      </c>
      <c r="B1411" t="str">
        <v>American Express Argentina S. A.</v>
      </c>
      <c r="C1411" t="str">
        <v>OCOM/2026/0162</v>
      </c>
      <c r="D1411">
        <v>-25198.74</v>
      </c>
      <c r="E1411" t="str">
        <v>PERSONAL
B. FERREYRA</v>
      </c>
      <c r="F1411">
        <v>1</v>
      </c>
      <c r="G1411">
        <v>25198.74</v>
      </c>
      <c r="H1411" t="str">
        <v xml:space="preserve">UN </v>
      </c>
      <c r="I1411" t="str">
        <v>PERSONAL</v>
      </c>
      <c r="J1411" t="str">
        <v>OPEX</v>
      </c>
      <c r="K1411" t="str">
        <v>VARIABLE</v>
      </c>
      <c r="L1411" t="str">
        <v>INDIRECTO</v>
      </c>
      <c r="M1411">
        <v>0</v>
      </c>
      <c r="N1411" t="str">
        <v>CC1</v>
      </c>
      <c r="O1411" t="str">
        <v>gastos_produccion</v>
      </c>
      <c r="P1411">
        <v>10</v>
      </c>
      <c r="Q1411" t="str">
        <v>BACHAS, CEREAL &amp; POLVILLO, COMPOST &amp; FERTILIZANTES, DISPOSICIÓN FINAL RESIDUOS LIQUIDOS, DISPOSICIÓN FINAL RESIDUOS SOLIDOS, EXPORTACION, NFU, PILETAS, REACTORES, TIERRAS FILTRANTES</v>
      </c>
      <c r="R1411">
        <v>1</v>
      </c>
      <c r="S1411">
        <v>-25198.74</v>
      </c>
      <c r="T1411">
        <v>1</v>
      </c>
      <c r="U1411" t="str">
        <v>APERTURADO POR EMPRESA</v>
      </c>
      <c r="V1411" t="str">
        <v>BACHAS</v>
      </c>
    </row>
    <row r="1412" spans="1:22" x14ac:dyDescent="0.3">
      <c r="A1412" vm="18">
        <v>46076</v>
      </c>
      <c r="B1412" t="str">
        <v>American Express Argentina S. A.</v>
      </c>
      <c r="C1412" t="str">
        <v>OCOM/2026/0162</v>
      </c>
      <c r="D1412">
        <v>-25198.74</v>
      </c>
      <c r="E1412" t="str">
        <v>PERSONAL
B. FERREYRA</v>
      </c>
      <c r="F1412">
        <v>1</v>
      </c>
      <c r="G1412">
        <v>25198.74</v>
      </c>
      <c r="H1412" t="str">
        <v xml:space="preserve">UN </v>
      </c>
      <c r="I1412" t="str">
        <v>PERSONAL</v>
      </c>
      <c r="J1412" t="str">
        <v>OPEX</v>
      </c>
      <c r="K1412" t="str">
        <v>VARIABLE</v>
      </c>
      <c r="L1412" t="str">
        <v>INDIRECTO</v>
      </c>
      <c r="M1412">
        <v>0</v>
      </c>
      <c r="N1412" t="str">
        <v>CC1</v>
      </c>
      <c r="O1412" t="str">
        <v>gastos_produccion</v>
      </c>
      <c r="P1412">
        <v>10</v>
      </c>
      <c r="Q1412" t="str">
        <v>BACHAS, CEREAL &amp; POLVILLO, COMPOST &amp; FERTILIZANTES, DISPOSICIÓN FINAL RESIDUOS LIQUIDOS, DISPOSICIÓN FINAL RESIDUOS SOLIDOS, EXPORTACION, NFU, PILETAS, REACTORES, TIERRAS FILTRANTES</v>
      </c>
      <c r="R1412">
        <v>1</v>
      </c>
      <c r="S1412">
        <v>-25198.74</v>
      </c>
      <c r="T1412">
        <v>1</v>
      </c>
      <c r="U1412" t="str">
        <v>APERTURADO POR EMPRESA</v>
      </c>
      <c r="V1412" t="str">
        <v>CEREAL &amp; POLVILLO</v>
      </c>
    </row>
    <row r="1413" spans="1:22" x14ac:dyDescent="0.3">
      <c r="A1413" vm="18">
        <v>46076</v>
      </c>
      <c r="B1413" t="str">
        <v>American Express Argentina S. A.</v>
      </c>
      <c r="C1413" t="str">
        <v>OCOM/2026/0162</v>
      </c>
      <c r="D1413">
        <v>-25198.74</v>
      </c>
      <c r="E1413" t="str">
        <v>PERSONAL
B. FERREYRA</v>
      </c>
      <c r="F1413">
        <v>1</v>
      </c>
      <c r="G1413">
        <v>25198.74</v>
      </c>
      <c r="H1413" t="str">
        <v xml:space="preserve">UN </v>
      </c>
      <c r="I1413" t="str">
        <v>PERSONAL</v>
      </c>
      <c r="J1413" t="str">
        <v>OPEX</v>
      </c>
      <c r="K1413" t="str">
        <v>VARIABLE</v>
      </c>
      <c r="L1413" t="str">
        <v>INDIRECTO</v>
      </c>
      <c r="M1413">
        <v>0</v>
      </c>
      <c r="N1413" t="str">
        <v>CC1</v>
      </c>
      <c r="O1413" t="str">
        <v>gastos_produccion</v>
      </c>
      <c r="P1413">
        <v>10</v>
      </c>
      <c r="Q1413" t="str">
        <v>BACHAS, CEREAL &amp; POLVILLO, COMPOST &amp; FERTILIZANTES, DISPOSICIÓN FINAL RESIDUOS LIQUIDOS, DISPOSICIÓN FINAL RESIDUOS SOLIDOS, EXPORTACION, NFU, PILETAS, REACTORES, TIERRAS FILTRANTES</v>
      </c>
      <c r="R1413">
        <v>1</v>
      </c>
      <c r="S1413">
        <v>-25198.74</v>
      </c>
      <c r="T1413">
        <v>1</v>
      </c>
      <c r="U1413" t="str">
        <v>APERTURADO POR EMPRESA</v>
      </c>
      <c r="V1413" t="str">
        <v>COMPOST &amp; FERTILIZANTES</v>
      </c>
    </row>
    <row r="1414" spans="1:22" x14ac:dyDescent="0.3">
      <c r="A1414" vm="18">
        <v>46076</v>
      </c>
      <c r="B1414" t="str">
        <v>American Express Argentina S. A.</v>
      </c>
      <c r="C1414" t="str">
        <v>OCOM/2026/0162</v>
      </c>
      <c r="D1414">
        <v>-25198.74</v>
      </c>
      <c r="E1414" t="str">
        <v>PERSONAL
B. FERREYRA</v>
      </c>
      <c r="F1414">
        <v>1</v>
      </c>
      <c r="G1414">
        <v>25198.74</v>
      </c>
      <c r="H1414" t="str">
        <v xml:space="preserve">UN </v>
      </c>
      <c r="I1414" t="str">
        <v>PERSONAL</v>
      </c>
      <c r="J1414" t="str">
        <v>OPEX</v>
      </c>
      <c r="K1414" t="str">
        <v>VARIABLE</v>
      </c>
      <c r="L1414" t="str">
        <v>INDIRECTO</v>
      </c>
      <c r="M1414">
        <v>0</v>
      </c>
      <c r="N1414" t="str">
        <v>CC1</v>
      </c>
      <c r="O1414" t="str">
        <v>gastos_produccion</v>
      </c>
      <c r="P1414">
        <v>10</v>
      </c>
      <c r="Q1414" t="str">
        <v>BACHAS, CEREAL &amp; POLVILLO, COMPOST &amp; FERTILIZANTES, DISPOSICIÓN FINAL RESIDUOS LIQUIDOS, DISPOSICIÓN FINAL RESIDUOS SOLIDOS, EXPORTACION, NFU, PILETAS, REACTORES, TIERRAS FILTRANTES</v>
      </c>
      <c r="R1414">
        <v>1</v>
      </c>
      <c r="S1414">
        <v>-25198.74</v>
      </c>
      <c r="T1414">
        <v>1</v>
      </c>
      <c r="U1414" t="str">
        <v>APERTURADO POR EMPRESA</v>
      </c>
      <c r="V1414" t="str">
        <v>DISPOSICIÓN FINAL RESIDUOS LIQUIDOS</v>
      </c>
    </row>
    <row r="1415" spans="1:22" x14ac:dyDescent="0.3">
      <c r="A1415" vm="18">
        <v>46076</v>
      </c>
      <c r="B1415" t="str">
        <v>American Express Argentina S. A.</v>
      </c>
      <c r="C1415" t="str">
        <v>OCOM/2026/0162</v>
      </c>
      <c r="D1415">
        <v>-25198.74</v>
      </c>
      <c r="E1415" t="str">
        <v>PERSONAL
B. FERREYRA</v>
      </c>
      <c r="F1415">
        <v>1</v>
      </c>
      <c r="G1415">
        <v>25198.74</v>
      </c>
      <c r="H1415" t="str">
        <v xml:space="preserve">UN </v>
      </c>
      <c r="I1415" t="str">
        <v>PERSONAL</v>
      </c>
      <c r="J1415" t="str">
        <v>OPEX</v>
      </c>
      <c r="K1415" t="str">
        <v>VARIABLE</v>
      </c>
      <c r="L1415" t="str">
        <v>INDIRECTO</v>
      </c>
      <c r="M1415">
        <v>0</v>
      </c>
      <c r="N1415" t="str">
        <v>CC1</v>
      </c>
      <c r="O1415" t="str">
        <v>gastos_produccion</v>
      </c>
      <c r="P1415">
        <v>10</v>
      </c>
      <c r="Q1415" t="str">
        <v>BACHAS, CEREAL &amp; POLVILLO, COMPOST &amp; FERTILIZANTES, DISPOSICIÓN FINAL RESIDUOS LIQUIDOS, DISPOSICIÓN FINAL RESIDUOS SOLIDOS, EXPORTACION, NFU, PILETAS, REACTORES, TIERRAS FILTRANTES</v>
      </c>
      <c r="R1415">
        <v>1</v>
      </c>
      <c r="S1415">
        <v>-25198.74</v>
      </c>
      <c r="T1415">
        <v>1</v>
      </c>
      <c r="U1415" t="str">
        <v>APERTURADO POR EMPRESA</v>
      </c>
      <c r="V1415" t="str">
        <v>DISPOSICIÓN FINAL RESIDUOS SOLIDOS</v>
      </c>
    </row>
    <row r="1416" spans="1:22" x14ac:dyDescent="0.3">
      <c r="A1416" vm="18">
        <v>46076</v>
      </c>
      <c r="B1416" t="str">
        <v>American Express Argentina S. A.</v>
      </c>
      <c r="C1416" t="str">
        <v>OCOM/2026/0162</v>
      </c>
      <c r="D1416">
        <v>-25198.74</v>
      </c>
      <c r="E1416" t="str">
        <v>PERSONAL
B. FERREYRA</v>
      </c>
      <c r="F1416">
        <v>1</v>
      </c>
      <c r="G1416">
        <v>25198.74</v>
      </c>
      <c r="H1416" t="str">
        <v xml:space="preserve">UN </v>
      </c>
      <c r="I1416" t="str">
        <v>PERSONAL</v>
      </c>
      <c r="J1416" t="str">
        <v>OPEX</v>
      </c>
      <c r="K1416" t="str">
        <v>VARIABLE</v>
      </c>
      <c r="L1416" t="str">
        <v>INDIRECTO</v>
      </c>
      <c r="M1416">
        <v>0</v>
      </c>
      <c r="N1416" t="str">
        <v>CC1</v>
      </c>
      <c r="O1416" t="str">
        <v>gastos_produccion</v>
      </c>
      <c r="P1416">
        <v>10</v>
      </c>
      <c r="Q1416" t="str">
        <v>BACHAS, CEREAL &amp; POLVILLO, COMPOST &amp; FERTILIZANTES, DISPOSICIÓN FINAL RESIDUOS LIQUIDOS, DISPOSICIÓN FINAL RESIDUOS SOLIDOS, EXPORTACION, NFU, PILETAS, REACTORES, TIERRAS FILTRANTES</v>
      </c>
      <c r="R1416">
        <v>1</v>
      </c>
      <c r="S1416">
        <v>-25198.74</v>
      </c>
      <c r="T1416">
        <v>1</v>
      </c>
      <c r="U1416" t="str">
        <v>APERTURADO POR EMPRESA</v>
      </c>
      <c r="V1416" t="str">
        <v>EXPORTACION</v>
      </c>
    </row>
    <row r="1417" spans="1:22" x14ac:dyDescent="0.3">
      <c r="A1417" vm="18">
        <v>46076</v>
      </c>
      <c r="B1417" t="str">
        <v>American Express Argentina S. A.</v>
      </c>
      <c r="C1417" t="str">
        <v>OCOM/2026/0162</v>
      </c>
      <c r="D1417">
        <v>-25198.74</v>
      </c>
      <c r="E1417" t="str">
        <v>PERSONAL
B. FERREYRA</v>
      </c>
      <c r="F1417">
        <v>1</v>
      </c>
      <c r="G1417">
        <v>25198.74</v>
      </c>
      <c r="H1417" t="str">
        <v xml:space="preserve">UN </v>
      </c>
      <c r="I1417" t="str">
        <v>PERSONAL</v>
      </c>
      <c r="J1417" t="str">
        <v>OPEX</v>
      </c>
      <c r="K1417" t="str">
        <v>VARIABLE</v>
      </c>
      <c r="L1417" t="str">
        <v>INDIRECTO</v>
      </c>
      <c r="M1417">
        <v>0</v>
      </c>
      <c r="N1417" t="str">
        <v>CC1</v>
      </c>
      <c r="O1417" t="str">
        <v>gastos_produccion</v>
      </c>
      <c r="P1417">
        <v>10</v>
      </c>
      <c r="Q1417" t="str">
        <v>BACHAS, CEREAL &amp; POLVILLO, COMPOST &amp; FERTILIZANTES, DISPOSICIÓN FINAL RESIDUOS LIQUIDOS, DISPOSICIÓN FINAL RESIDUOS SOLIDOS, EXPORTACION, NFU, PILETAS, REACTORES, TIERRAS FILTRANTES</v>
      </c>
      <c r="R1417">
        <v>1</v>
      </c>
      <c r="S1417">
        <v>-25198.74</v>
      </c>
      <c r="T1417">
        <v>1</v>
      </c>
      <c r="U1417" t="str">
        <v>APERTURADO POR EMPRESA</v>
      </c>
      <c r="V1417" t="str">
        <v>NFU</v>
      </c>
    </row>
    <row r="1418" spans="1:22" x14ac:dyDescent="0.3">
      <c r="A1418" vm="18">
        <v>46076</v>
      </c>
      <c r="B1418" t="str">
        <v>American Express Argentina S. A.</v>
      </c>
      <c r="C1418" t="str">
        <v>OCOM/2026/0162</v>
      </c>
      <c r="D1418">
        <v>-25198.74</v>
      </c>
      <c r="E1418" t="str">
        <v>PERSONAL
B. FERREYRA</v>
      </c>
      <c r="F1418">
        <v>1</v>
      </c>
      <c r="G1418">
        <v>25198.74</v>
      </c>
      <c r="H1418" t="str">
        <v xml:space="preserve">UN </v>
      </c>
      <c r="I1418" t="str">
        <v>PERSONAL</v>
      </c>
      <c r="J1418" t="str">
        <v>OPEX</v>
      </c>
      <c r="K1418" t="str">
        <v>VARIABLE</v>
      </c>
      <c r="L1418" t="str">
        <v>INDIRECTO</v>
      </c>
      <c r="M1418">
        <v>0</v>
      </c>
      <c r="N1418" t="str">
        <v>CC1</v>
      </c>
      <c r="O1418" t="str">
        <v>gastos_produccion</v>
      </c>
      <c r="P1418">
        <v>10</v>
      </c>
      <c r="Q1418" t="str">
        <v>BACHAS, CEREAL &amp; POLVILLO, COMPOST &amp; FERTILIZANTES, DISPOSICIÓN FINAL RESIDUOS LIQUIDOS, DISPOSICIÓN FINAL RESIDUOS SOLIDOS, EXPORTACION, NFU, PILETAS, REACTORES, TIERRAS FILTRANTES</v>
      </c>
      <c r="R1418">
        <v>1</v>
      </c>
      <c r="S1418">
        <v>-25198.74</v>
      </c>
      <c r="T1418">
        <v>1</v>
      </c>
      <c r="U1418" t="str">
        <v>APERTURADO POR EMPRESA</v>
      </c>
      <c r="V1418" t="str">
        <v>PILETAS</v>
      </c>
    </row>
    <row r="1419" spans="1:22" x14ac:dyDescent="0.3">
      <c r="A1419" vm="18">
        <v>46076</v>
      </c>
      <c r="B1419" t="str">
        <v>American Express Argentina S. A.</v>
      </c>
      <c r="C1419" t="str">
        <v>OCOM/2026/0162</v>
      </c>
      <c r="D1419">
        <v>-25198.74</v>
      </c>
      <c r="E1419" t="str">
        <v>PERSONAL
B. FERREYRA</v>
      </c>
      <c r="F1419">
        <v>1</v>
      </c>
      <c r="G1419">
        <v>25198.74</v>
      </c>
      <c r="H1419" t="str">
        <v xml:space="preserve">UN </v>
      </c>
      <c r="I1419" t="str">
        <v>PERSONAL</v>
      </c>
      <c r="J1419" t="str">
        <v>OPEX</v>
      </c>
      <c r="K1419" t="str">
        <v>VARIABLE</v>
      </c>
      <c r="L1419" t="str">
        <v>INDIRECTO</v>
      </c>
      <c r="M1419">
        <v>0</v>
      </c>
      <c r="N1419" t="str">
        <v>CC1</v>
      </c>
      <c r="O1419" t="str">
        <v>gastos_produccion</v>
      </c>
      <c r="P1419">
        <v>10</v>
      </c>
      <c r="Q1419" t="str">
        <v>BACHAS, CEREAL &amp; POLVILLO, COMPOST &amp; FERTILIZANTES, DISPOSICIÓN FINAL RESIDUOS LIQUIDOS, DISPOSICIÓN FINAL RESIDUOS SOLIDOS, EXPORTACION, NFU, PILETAS, REACTORES, TIERRAS FILTRANTES</v>
      </c>
      <c r="R1419">
        <v>1</v>
      </c>
      <c r="S1419">
        <v>-25198.74</v>
      </c>
      <c r="T1419">
        <v>1</v>
      </c>
      <c r="U1419" t="str">
        <v>APERTURADO POR EMPRESA</v>
      </c>
      <c r="V1419" t="str">
        <v>REACTORES</v>
      </c>
    </row>
    <row r="1420" spans="1:22" x14ac:dyDescent="0.3">
      <c r="A1420" vm="18">
        <v>46076</v>
      </c>
      <c r="B1420" t="str">
        <v>American Express Argentina S. A.</v>
      </c>
      <c r="C1420" t="str">
        <v>OCOM/2026/0162</v>
      </c>
      <c r="D1420">
        <v>-25198.74</v>
      </c>
      <c r="E1420" t="str">
        <v>PERSONAL
B. FERREYRA</v>
      </c>
      <c r="F1420">
        <v>1</v>
      </c>
      <c r="G1420">
        <v>25198.74</v>
      </c>
      <c r="H1420" t="str">
        <v xml:space="preserve">UN </v>
      </c>
      <c r="I1420" t="str">
        <v>PERSONAL</v>
      </c>
      <c r="J1420" t="str">
        <v>OPEX</v>
      </c>
      <c r="K1420" t="str">
        <v>VARIABLE</v>
      </c>
      <c r="L1420" t="str">
        <v>INDIRECTO</v>
      </c>
      <c r="M1420">
        <v>0</v>
      </c>
      <c r="N1420" t="str">
        <v>CC1</v>
      </c>
      <c r="O1420" t="str">
        <v>gastos_produccion</v>
      </c>
      <c r="P1420">
        <v>10</v>
      </c>
      <c r="Q1420" t="str">
        <v>BACHAS, CEREAL &amp; POLVILLO, COMPOST &amp; FERTILIZANTES, DISPOSICIÓN FINAL RESIDUOS LIQUIDOS, DISPOSICIÓN FINAL RESIDUOS SOLIDOS, EXPORTACION, NFU, PILETAS, REACTORES, TIERRAS FILTRANTES</v>
      </c>
      <c r="R1420">
        <v>1</v>
      </c>
      <c r="S1420">
        <v>-25198.74</v>
      </c>
      <c r="T1420">
        <v>1</v>
      </c>
      <c r="U1420" t="str">
        <v>APERTURADO POR EMPRESA</v>
      </c>
      <c r="V1420" t="str">
        <v>TIERRAS FILTRANTES</v>
      </c>
    </row>
    <row r="1421" spans="1:22" x14ac:dyDescent="0.3">
      <c r="A1421" vm="4">
        <v>46056</v>
      </c>
      <c r="B1421" t="str">
        <v>Bunge Argentina S A</v>
      </c>
      <c r="C1421" t="str">
        <v>FA-A 02619-00297554</v>
      </c>
      <c r="D1421">
        <v>-23974.22</v>
      </c>
      <c r="E1421" t="str">
        <v xml:space="preserve">OC 0001-00004496: MATERIA PRIMA
Residuo sucata
venta de residuo de solidos orgánicos </v>
      </c>
      <c r="F1421">
        <v>196510</v>
      </c>
      <c r="G1421">
        <v>0.1</v>
      </c>
      <c r="H1421" t="str">
        <v xml:space="preserve">UN </v>
      </c>
      <c r="I1421" t="str">
        <v>MATERIA PRIMA</v>
      </c>
      <c r="J1421" t="str">
        <v>OPEX</v>
      </c>
      <c r="K1421" t="str">
        <v>VARIABLE</v>
      </c>
      <c r="L1421" t="str">
        <v>DIRECTO</v>
      </c>
      <c r="M1421">
        <v>0</v>
      </c>
      <c r="N1421" t="str">
        <v>CC2</v>
      </c>
      <c r="O1421" t="str">
        <v>gastos_produccion</v>
      </c>
      <c r="P1421">
        <v>1</v>
      </c>
      <c r="Q1421" t="str">
        <v>DISPOSICIÓN FINAL RESIDUOS SOLIDOS</v>
      </c>
      <c r="R1421">
        <v>1</v>
      </c>
      <c r="S1421">
        <v>-23974.22</v>
      </c>
      <c r="T1421">
        <v>196510</v>
      </c>
      <c r="U1421" t="str">
        <v>APERTURADO POR EMPRESA</v>
      </c>
      <c r="V1421" t="str">
        <v>DISPOSICIÓN FINAL RESIDUOS SOLIDOS</v>
      </c>
    </row>
    <row r="1422" spans="1:22" x14ac:dyDescent="0.3">
      <c r="A1422" vm="4">
        <v>46056</v>
      </c>
      <c r="B1422" t="str">
        <v>Bunge Argentina S A</v>
      </c>
      <c r="C1422" t="str">
        <v>FA-A 02619-00297502</v>
      </c>
      <c r="D1422">
        <v>-23974.22</v>
      </c>
      <c r="E1422" t="str">
        <v xml:space="preserve">MATERIA PRIMA
Residuo sucata . 
Venta de residuo orgánico  </v>
      </c>
      <c r="F1422">
        <v>196.51</v>
      </c>
      <c r="G1422">
        <v>100</v>
      </c>
      <c r="H1422" t="str">
        <v xml:space="preserve">UN </v>
      </c>
      <c r="I1422" t="str">
        <v>MATERIA PRIMA</v>
      </c>
      <c r="J1422" t="str">
        <v>OPEX</v>
      </c>
      <c r="K1422" t="str">
        <v>VARIABLE</v>
      </c>
      <c r="L1422" t="str">
        <v>DIRECTO</v>
      </c>
      <c r="M1422">
        <v>0</v>
      </c>
      <c r="N1422" t="str">
        <v>CC2</v>
      </c>
      <c r="O1422" t="str">
        <v>gastos_produccion</v>
      </c>
      <c r="P1422">
        <v>1</v>
      </c>
      <c r="Q1422" t="str">
        <v>DISPOSICIÓN FINAL RESIDUOS SOLIDOS</v>
      </c>
      <c r="R1422">
        <v>1</v>
      </c>
      <c r="S1422">
        <v>-23974.22</v>
      </c>
      <c r="T1422">
        <v>196.51</v>
      </c>
      <c r="U1422" t="str">
        <v>APERTURADO POR EMPRESA</v>
      </c>
      <c r="V1422" t="str">
        <v>DISPOSICIÓN FINAL RESIDUOS SOLIDOS</v>
      </c>
    </row>
    <row r="1423" spans="1:22" x14ac:dyDescent="0.3">
      <c r="A1423" vm="17">
        <v>46079</v>
      </c>
      <c r="B1423" t="str">
        <v>Bunge Argentina S A</v>
      </c>
      <c r="C1423" t="str">
        <v>FA-A 02619-00300707</v>
      </c>
      <c r="D1423">
        <v>-23441.08</v>
      </c>
      <c r="E1423" t="str">
        <v xml:space="preserve">MATERIA PRIMA
RESIDUO SUCATA GR </v>
      </c>
      <c r="F1423">
        <v>192140</v>
      </c>
      <c r="G1423">
        <v>0.1</v>
      </c>
      <c r="H1423" t="str">
        <v xml:space="preserve">UN </v>
      </c>
      <c r="I1423" t="str">
        <v>MATERIA PRIMA</v>
      </c>
      <c r="J1423" t="str">
        <v>OPEX</v>
      </c>
      <c r="K1423" t="str">
        <v>VARIABLE</v>
      </c>
      <c r="L1423" t="str">
        <v>DIRECTO</v>
      </c>
      <c r="M1423">
        <v>0</v>
      </c>
      <c r="N1423" t="str">
        <v>CC2</v>
      </c>
      <c r="O1423" t="str">
        <v>gastos_produccion</v>
      </c>
      <c r="P1423">
        <v>1</v>
      </c>
      <c r="Q1423" t="str">
        <v>DISPOSICIÓN FINAL RESIDUOS SOLIDOS</v>
      </c>
      <c r="R1423">
        <v>1</v>
      </c>
      <c r="S1423">
        <v>-23441.08</v>
      </c>
      <c r="T1423">
        <v>192140</v>
      </c>
      <c r="U1423" t="str">
        <v>APERTURADO POR EMPRESA</v>
      </c>
      <c r="V1423" t="str">
        <v>DISPOSICIÓN FINAL RESIDUOS SOLIDOS</v>
      </c>
    </row>
    <row r="1424" spans="1:22" x14ac:dyDescent="0.3">
      <c r="A1424" vm="18">
        <v>46076</v>
      </c>
      <c r="B1424" t="str">
        <v>Gomeria Donatti S. R. L.</v>
      </c>
      <c r="C1424" t="str">
        <v>FA-A 00003-00024306</v>
      </c>
      <c r="D1424">
        <v>-22000</v>
      </c>
      <c r="E1424" t="str">
        <v>REPARACIONES</v>
      </c>
      <c r="F1424">
        <v>1</v>
      </c>
      <c r="G1424">
        <v>18181.82</v>
      </c>
      <c r="H1424" t="str">
        <v xml:space="preserve">UN </v>
      </c>
      <c r="I1424" t="str">
        <v>REPARACIONES</v>
      </c>
      <c r="J1424" t="str">
        <v>OPEX</v>
      </c>
      <c r="K1424" t="str">
        <v>VARIABLE</v>
      </c>
      <c r="L1424" t="str">
        <v>DIRECTO</v>
      </c>
      <c r="M1424">
        <v>0</v>
      </c>
      <c r="N1424" t="str">
        <v>CC1</v>
      </c>
      <c r="O1424" t="str">
        <v>gastos_produccion</v>
      </c>
      <c r="P1424">
        <v>10</v>
      </c>
      <c r="Q1424" t="str">
        <v>BACHAS, CEREAL &amp; POLVILLO, COMPOST &amp; FERTILIZANTES, DISPOSICIÓN FINAL RESIDUOS LIQUIDOS, DISPOSICIÓN FINAL RESIDUOS SOLIDOS, EXPORTACION, NFU, PILETAS, REACTORES, TIERRAS FILTRANTES</v>
      </c>
      <c r="R1424">
        <v>1</v>
      </c>
      <c r="S1424">
        <v>-22000</v>
      </c>
      <c r="T1424">
        <v>1</v>
      </c>
      <c r="U1424" t="str">
        <v>APERTURADO POR EMPRESA</v>
      </c>
      <c r="V1424" t="str">
        <v>BACHAS</v>
      </c>
    </row>
    <row r="1425" spans="1:22" x14ac:dyDescent="0.3">
      <c r="A1425" vm="18">
        <v>46076</v>
      </c>
      <c r="B1425" t="str">
        <v>Gomeria Donatti S. R. L.</v>
      </c>
      <c r="C1425" t="str">
        <v>FA-A 00003-00024306</v>
      </c>
      <c r="D1425">
        <v>-22000</v>
      </c>
      <c r="E1425" t="str">
        <v>REPARACIONES</v>
      </c>
      <c r="F1425">
        <v>1</v>
      </c>
      <c r="G1425">
        <v>18181.82</v>
      </c>
      <c r="H1425" t="str">
        <v xml:space="preserve">UN </v>
      </c>
      <c r="I1425" t="str">
        <v>REPARACIONES</v>
      </c>
      <c r="J1425" t="str">
        <v>OPEX</v>
      </c>
      <c r="K1425" t="str">
        <v>VARIABLE</v>
      </c>
      <c r="L1425" t="str">
        <v>DIRECTO</v>
      </c>
      <c r="M1425">
        <v>0</v>
      </c>
      <c r="N1425" t="str">
        <v>CC1</v>
      </c>
      <c r="O1425" t="str">
        <v>gastos_produccion</v>
      </c>
      <c r="P1425">
        <v>10</v>
      </c>
      <c r="Q1425" t="str">
        <v>BACHAS, CEREAL &amp; POLVILLO, COMPOST &amp; FERTILIZANTES, DISPOSICIÓN FINAL RESIDUOS LIQUIDOS, DISPOSICIÓN FINAL RESIDUOS SOLIDOS, EXPORTACION, NFU, PILETAS, REACTORES, TIERRAS FILTRANTES</v>
      </c>
      <c r="R1425">
        <v>1</v>
      </c>
      <c r="S1425">
        <v>-22000</v>
      </c>
      <c r="T1425">
        <v>1</v>
      </c>
      <c r="U1425" t="str">
        <v>APERTURADO POR EMPRESA</v>
      </c>
      <c r="V1425" t="str">
        <v>CEREAL &amp; POLVILLO</v>
      </c>
    </row>
    <row r="1426" spans="1:22" x14ac:dyDescent="0.3">
      <c r="A1426" vm="18">
        <v>46076</v>
      </c>
      <c r="B1426" t="str">
        <v>Gomeria Donatti S. R. L.</v>
      </c>
      <c r="C1426" t="str">
        <v>FA-A 00003-00024306</v>
      </c>
      <c r="D1426">
        <v>-22000</v>
      </c>
      <c r="E1426" t="str">
        <v>REPARACIONES</v>
      </c>
      <c r="F1426">
        <v>1</v>
      </c>
      <c r="G1426">
        <v>18181.82</v>
      </c>
      <c r="H1426" t="str">
        <v xml:space="preserve">UN </v>
      </c>
      <c r="I1426" t="str">
        <v>REPARACIONES</v>
      </c>
      <c r="J1426" t="str">
        <v>OPEX</v>
      </c>
      <c r="K1426" t="str">
        <v>VARIABLE</v>
      </c>
      <c r="L1426" t="str">
        <v>DIRECTO</v>
      </c>
      <c r="M1426">
        <v>0</v>
      </c>
      <c r="N1426" t="str">
        <v>CC1</v>
      </c>
      <c r="O1426" t="str">
        <v>gastos_produccion</v>
      </c>
      <c r="P1426">
        <v>10</v>
      </c>
      <c r="Q1426" t="str">
        <v>BACHAS, CEREAL &amp; POLVILLO, COMPOST &amp; FERTILIZANTES, DISPOSICIÓN FINAL RESIDUOS LIQUIDOS, DISPOSICIÓN FINAL RESIDUOS SOLIDOS, EXPORTACION, NFU, PILETAS, REACTORES, TIERRAS FILTRANTES</v>
      </c>
      <c r="R1426">
        <v>1</v>
      </c>
      <c r="S1426">
        <v>-22000</v>
      </c>
      <c r="T1426">
        <v>1</v>
      </c>
      <c r="U1426" t="str">
        <v>APERTURADO POR EMPRESA</v>
      </c>
      <c r="V1426" t="str">
        <v>COMPOST &amp; FERTILIZANTES</v>
      </c>
    </row>
    <row r="1427" spans="1:22" x14ac:dyDescent="0.3">
      <c r="A1427" vm="18">
        <v>46076</v>
      </c>
      <c r="B1427" t="str">
        <v>Gomeria Donatti S. R. L.</v>
      </c>
      <c r="C1427" t="str">
        <v>FA-A 00003-00024306</v>
      </c>
      <c r="D1427">
        <v>-22000</v>
      </c>
      <c r="E1427" t="str">
        <v>REPARACIONES</v>
      </c>
      <c r="F1427">
        <v>1</v>
      </c>
      <c r="G1427">
        <v>18181.82</v>
      </c>
      <c r="H1427" t="str">
        <v xml:space="preserve">UN </v>
      </c>
      <c r="I1427" t="str">
        <v>REPARACIONES</v>
      </c>
      <c r="J1427" t="str">
        <v>OPEX</v>
      </c>
      <c r="K1427" t="str">
        <v>VARIABLE</v>
      </c>
      <c r="L1427" t="str">
        <v>DIRECTO</v>
      </c>
      <c r="M1427">
        <v>0</v>
      </c>
      <c r="N1427" t="str">
        <v>CC1</v>
      </c>
      <c r="O1427" t="str">
        <v>gastos_produccion</v>
      </c>
      <c r="P1427">
        <v>10</v>
      </c>
      <c r="Q1427" t="str">
        <v>BACHAS, CEREAL &amp; POLVILLO, COMPOST &amp; FERTILIZANTES, DISPOSICIÓN FINAL RESIDUOS LIQUIDOS, DISPOSICIÓN FINAL RESIDUOS SOLIDOS, EXPORTACION, NFU, PILETAS, REACTORES, TIERRAS FILTRANTES</v>
      </c>
      <c r="R1427">
        <v>1</v>
      </c>
      <c r="S1427">
        <v>-22000</v>
      </c>
      <c r="T1427">
        <v>1</v>
      </c>
      <c r="U1427" t="str">
        <v>APERTURADO POR EMPRESA</v>
      </c>
      <c r="V1427" t="str">
        <v>DISPOSICIÓN FINAL RESIDUOS LIQUIDOS</v>
      </c>
    </row>
    <row r="1428" spans="1:22" x14ac:dyDescent="0.3">
      <c r="A1428" vm="18">
        <v>46076</v>
      </c>
      <c r="B1428" t="str">
        <v>Gomeria Donatti S. R. L.</v>
      </c>
      <c r="C1428" t="str">
        <v>FA-A 00003-00024306</v>
      </c>
      <c r="D1428">
        <v>-22000</v>
      </c>
      <c r="E1428" t="str">
        <v>REPARACIONES</v>
      </c>
      <c r="F1428">
        <v>1</v>
      </c>
      <c r="G1428">
        <v>18181.82</v>
      </c>
      <c r="H1428" t="str">
        <v xml:space="preserve">UN </v>
      </c>
      <c r="I1428" t="str">
        <v>REPARACIONES</v>
      </c>
      <c r="J1428" t="str">
        <v>OPEX</v>
      </c>
      <c r="K1428" t="str">
        <v>VARIABLE</v>
      </c>
      <c r="L1428" t="str">
        <v>DIRECTO</v>
      </c>
      <c r="M1428">
        <v>0</v>
      </c>
      <c r="N1428" t="str">
        <v>CC1</v>
      </c>
      <c r="O1428" t="str">
        <v>gastos_produccion</v>
      </c>
      <c r="P1428">
        <v>10</v>
      </c>
      <c r="Q1428" t="str">
        <v>BACHAS, CEREAL &amp; POLVILLO, COMPOST &amp; FERTILIZANTES, DISPOSICIÓN FINAL RESIDUOS LIQUIDOS, DISPOSICIÓN FINAL RESIDUOS SOLIDOS, EXPORTACION, NFU, PILETAS, REACTORES, TIERRAS FILTRANTES</v>
      </c>
      <c r="R1428">
        <v>1</v>
      </c>
      <c r="S1428">
        <v>-22000</v>
      </c>
      <c r="T1428">
        <v>1</v>
      </c>
      <c r="U1428" t="str">
        <v>APERTURADO POR EMPRESA</v>
      </c>
      <c r="V1428" t="str">
        <v>DISPOSICIÓN FINAL RESIDUOS SOLIDOS</v>
      </c>
    </row>
    <row r="1429" spans="1:22" x14ac:dyDescent="0.3">
      <c r="A1429" vm="18">
        <v>46076</v>
      </c>
      <c r="B1429" t="str">
        <v>Gomeria Donatti S. R. L.</v>
      </c>
      <c r="C1429" t="str">
        <v>FA-A 00003-00024306</v>
      </c>
      <c r="D1429">
        <v>-22000</v>
      </c>
      <c r="E1429" t="str">
        <v>REPARACIONES</v>
      </c>
      <c r="F1429">
        <v>1</v>
      </c>
      <c r="G1429">
        <v>18181.82</v>
      </c>
      <c r="H1429" t="str">
        <v xml:space="preserve">UN </v>
      </c>
      <c r="I1429" t="str">
        <v>REPARACIONES</v>
      </c>
      <c r="J1429" t="str">
        <v>OPEX</v>
      </c>
      <c r="K1429" t="str">
        <v>VARIABLE</v>
      </c>
      <c r="L1429" t="str">
        <v>DIRECTO</v>
      </c>
      <c r="M1429">
        <v>0</v>
      </c>
      <c r="N1429" t="str">
        <v>CC1</v>
      </c>
      <c r="O1429" t="str">
        <v>gastos_produccion</v>
      </c>
      <c r="P1429">
        <v>10</v>
      </c>
      <c r="Q1429" t="str">
        <v>BACHAS, CEREAL &amp; POLVILLO, COMPOST &amp; FERTILIZANTES, DISPOSICIÓN FINAL RESIDUOS LIQUIDOS, DISPOSICIÓN FINAL RESIDUOS SOLIDOS, EXPORTACION, NFU, PILETAS, REACTORES, TIERRAS FILTRANTES</v>
      </c>
      <c r="R1429">
        <v>1</v>
      </c>
      <c r="S1429">
        <v>-22000</v>
      </c>
      <c r="T1429">
        <v>1</v>
      </c>
      <c r="U1429" t="str">
        <v>APERTURADO POR EMPRESA</v>
      </c>
      <c r="V1429" t="str">
        <v>EXPORTACION</v>
      </c>
    </row>
    <row r="1430" spans="1:22" x14ac:dyDescent="0.3">
      <c r="A1430" vm="18">
        <v>46076</v>
      </c>
      <c r="B1430" t="str">
        <v>Gomeria Donatti S. R. L.</v>
      </c>
      <c r="C1430" t="str">
        <v>FA-A 00003-00024306</v>
      </c>
      <c r="D1430">
        <v>-22000</v>
      </c>
      <c r="E1430" t="str">
        <v>REPARACIONES</v>
      </c>
      <c r="F1430">
        <v>1</v>
      </c>
      <c r="G1430">
        <v>18181.82</v>
      </c>
      <c r="H1430" t="str">
        <v xml:space="preserve">UN </v>
      </c>
      <c r="I1430" t="str">
        <v>REPARACIONES</v>
      </c>
      <c r="J1430" t="str">
        <v>OPEX</v>
      </c>
      <c r="K1430" t="str">
        <v>VARIABLE</v>
      </c>
      <c r="L1430" t="str">
        <v>DIRECTO</v>
      </c>
      <c r="M1430">
        <v>0</v>
      </c>
      <c r="N1430" t="str">
        <v>CC1</v>
      </c>
      <c r="O1430" t="str">
        <v>gastos_produccion</v>
      </c>
      <c r="P1430">
        <v>10</v>
      </c>
      <c r="Q1430" t="str">
        <v>BACHAS, CEREAL &amp; POLVILLO, COMPOST &amp; FERTILIZANTES, DISPOSICIÓN FINAL RESIDUOS LIQUIDOS, DISPOSICIÓN FINAL RESIDUOS SOLIDOS, EXPORTACION, NFU, PILETAS, REACTORES, TIERRAS FILTRANTES</v>
      </c>
      <c r="R1430">
        <v>1</v>
      </c>
      <c r="S1430">
        <v>-22000</v>
      </c>
      <c r="T1430">
        <v>1</v>
      </c>
      <c r="U1430" t="str">
        <v>APERTURADO POR EMPRESA</v>
      </c>
      <c r="V1430" t="str">
        <v>NFU</v>
      </c>
    </row>
    <row r="1431" spans="1:22" x14ac:dyDescent="0.3">
      <c r="A1431" vm="18">
        <v>46076</v>
      </c>
      <c r="B1431" t="str">
        <v>Gomeria Donatti S. R. L.</v>
      </c>
      <c r="C1431" t="str">
        <v>FA-A 00003-00024306</v>
      </c>
      <c r="D1431">
        <v>-22000</v>
      </c>
      <c r="E1431" t="str">
        <v>REPARACIONES</v>
      </c>
      <c r="F1431">
        <v>1</v>
      </c>
      <c r="G1431">
        <v>18181.82</v>
      </c>
      <c r="H1431" t="str">
        <v xml:space="preserve">UN </v>
      </c>
      <c r="I1431" t="str">
        <v>REPARACIONES</v>
      </c>
      <c r="J1431" t="str">
        <v>OPEX</v>
      </c>
      <c r="K1431" t="str">
        <v>VARIABLE</v>
      </c>
      <c r="L1431" t="str">
        <v>DIRECTO</v>
      </c>
      <c r="M1431">
        <v>0</v>
      </c>
      <c r="N1431" t="str">
        <v>CC1</v>
      </c>
      <c r="O1431" t="str">
        <v>gastos_produccion</v>
      </c>
      <c r="P1431">
        <v>10</v>
      </c>
      <c r="Q1431" t="str">
        <v>BACHAS, CEREAL &amp; POLVILLO, COMPOST &amp; FERTILIZANTES, DISPOSICIÓN FINAL RESIDUOS LIQUIDOS, DISPOSICIÓN FINAL RESIDUOS SOLIDOS, EXPORTACION, NFU, PILETAS, REACTORES, TIERRAS FILTRANTES</v>
      </c>
      <c r="R1431">
        <v>1</v>
      </c>
      <c r="S1431">
        <v>-22000</v>
      </c>
      <c r="T1431">
        <v>1</v>
      </c>
      <c r="U1431" t="str">
        <v>APERTURADO POR EMPRESA</v>
      </c>
      <c r="V1431" t="str">
        <v>PILETAS</v>
      </c>
    </row>
    <row r="1432" spans="1:22" x14ac:dyDescent="0.3">
      <c r="A1432" vm="18">
        <v>46076</v>
      </c>
      <c r="B1432" t="str">
        <v>Gomeria Donatti S. R. L.</v>
      </c>
      <c r="C1432" t="str">
        <v>FA-A 00003-00024306</v>
      </c>
      <c r="D1432">
        <v>-22000</v>
      </c>
      <c r="E1432" t="str">
        <v>REPARACIONES</v>
      </c>
      <c r="F1432">
        <v>1</v>
      </c>
      <c r="G1432">
        <v>18181.82</v>
      </c>
      <c r="H1432" t="str">
        <v xml:space="preserve">UN </v>
      </c>
      <c r="I1432" t="str">
        <v>REPARACIONES</v>
      </c>
      <c r="J1432" t="str">
        <v>OPEX</v>
      </c>
      <c r="K1432" t="str">
        <v>VARIABLE</v>
      </c>
      <c r="L1432" t="str">
        <v>DIRECTO</v>
      </c>
      <c r="M1432">
        <v>0</v>
      </c>
      <c r="N1432" t="str">
        <v>CC1</v>
      </c>
      <c r="O1432" t="str">
        <v>gastos_produccion</v>
      </c>
      <c r="P1432">
        <v>10</v>
      </c>
      <c r="Q1432" t="str">
        <v>BACHAS, CEREAL &amp; POLVILLO, COMPOST &amp; FERTILIZANTES, DISPOSICIÓN FINAL RESIDUOS LIQUIDOS, DISPOSICIÓN FINAL RESIDUOS SOLIDOS, EXPORTACION, NFU, PILETAS, REACTORES, TIERRAS FILTRANTES</v>
      </c>
      <c r="R1432">
        <v>1</v>
      </c>
      <c r="S1432">
        <v>-22000</v>
      </c>
      <c r="T1432">
        <v>1</v>
      </c>
      <c r="U1432" t="str">
        <v>APERTURADO POR EMPRESA</v>
      </c>
      <c r="V1432" t="str">
        <v>REACTORES</v>
      </c>
    </row>
    <row r="1433" spans="1:22" x14ac:dyDescent="0.3">
      <c r="A1433" vm="18">
        <v>46076</v>
      </c>
      <c r="B1433" t="str">
        <v>Gomeria Donatti S. R. L.</v>
      </c>
      <c r="C1433" t="str">
        <v>FA-A 00003-00024306</v>
      </c>
      <c r="D1433">
        <v>-22000</v>
      </c>
      <c r="E1433" t="str">
        <v>REPARACIONES</v>
      </c>
      <c r="F1433">
        <v>1</v>
      </c>
      <c r="G1433">
        <v>18181.82</v>
      </c>
      <c r="H1433" t="str">
        <v xml:space="preserve">UN </v>
      </c>
      <c r="I1433" t="str">
        <v>REPARACIONES</v>
      </c>
      <c r="J1433" t="str">
        <v>OPEX</v>
      </c>
      <c r="K1433" t="str">
        <v>VARIABLE</v>
      </c>
      <c r="L1433" t="str">
        <v>DIRECTO</v>
      </c>
      <c r="M1433">
        <v>0</v>
      </c>
      <c r="N1433" t="str">
        <v>CC1</v>
      </c>
      <c r="O1433" t="str">
        <v>gastos_produccion</v>
      </c>
      <c r="P1433">
        <v>10</v>
      </c>
      <c r="Q1433" t="str">
        <v>BACHAS, CEREAL &amp; POLVILLO, COMPOST &amp; FERTILIZANTES, DISPOSICIÓN FINAL RESIDUOS LIQUIDOS, DISPOSICIÓN FINAL RESIDUOS SOLIDOS, EXPORTACION, NFU, PILETAS, REACTORES, TIERRAS FILTRANTES</v>
      </c>
      <c r="R1433">
        <v>1</v>
      </c>
      <c r="S1433">
        <v>-22000</v>
      </c>
      <c r="T1433">
        <v>1</v>
      </c>
      <c r="U1433" t="str">
        <v>APERTURADO POR EMPRESA</v>
      </c>
      <c r="V1433" t="str">
        <v>TIERRAS FILTRANTES</v>
      </c>
    </row>
    <row r="1434" spans="1:22" x14ac:dyDescent="0.3">
      <c r="A1434" vm="8">
        <v>46072</v>
      </c>
      <c r="B1434" t="str">
        <v>Amx Argentina Sociedad Anonima</v>
      </c>
      <c r="C1434" t="str">
        <v>FA-A 01331-02010704</v>
      </c>
      <c r="D1434">
        <v>-20696.59</v>
      </c>
      <c r="E1434" t="str">
        <v>SERVICIOS</v>
      </c>
      <c r="F1434">
        <v>1</v>
      </c>
      <c r="G1434">
        <v>13912.33</v>
      </c>
      <c r="H1434" t="str">
        <v xml:space="preserve">UN </v>
      </c>
      <c r="I1434" t="str">
        <v>SERVICIOS</v>
      </c>
      <c r="J1434" t="str">
        <v>OPEX</v>
      </c>
      <c r="K1434" t="str">
        <v>VARIABLE</v>
      </c>
      <c r="L1434" t="str">
        <v>INDIRECTO</v>
      </c>
      <c r="M1434">
        <v>0</v>
      </c>
      <c r="N1434" t="str">
        <v>CC1</v>
      </c>
      <c r="O1434" t="str">
        <v>gastos_produccion</v>
      </c>
      <c r="P1434">
        <v>10</v>
      </c>
      <c r="Q1434" t="str">
        <v>BACHAS, CEREAL &amp; POLVILLO, COMPOST &amp; FERTILIZANTES, DISPOSICIÓN FINAL RESIDUOS LIQUIDOS, DISPOSICIÓN FINAL RESIDUOS SOLIDOS, EXPORTACION, NFU, PILETAS, REACTORES, TIERRAS FILTRANTES</v>
      </c>
      <c r="R1434">
        <v>1</v>
      </c>
      <c r="S1434">
        <v>-20696.59</v>
      </c>
      <c r="T1434">
        <v>1</v>
      </c>
      <c r="U1434" t="str">
        <v>APERTURADO POR EMPRESA</v>
      </c>
      <c r="V1434" t="str">
        <v>BACHAS</v>
      </c>
    </row>
    <row r="1435" spans="1:22" x14ac:dyDescent="0.3">
      <c r="A1435" vm="8">
        <v>46072</v>
      </c>
      <c r="B1435" t="str">
        <v>Amx Argentina Sociedad Anonima</v>
      </c>
      <c r="C1435" t="str">
        <v>FA-A 01331-02010704</v>
      </c>
      <c r="D1435">
        <v>-20696.59</v>
      </c>
      <c r="E1435" t="str">
        <v>SERVICIOS</v>
      </c>
      <c r="F1435">
        <v>1</v>
      </c>
      <c r="G1435">
        <v>13912.33</v>
      </c>
      <c r="H1435" t="str">
        <v xml:space="preserve">UN </v>
      </c>
      <c r="I1435" t="str">
        <v>SERVICIOS</v>
      </c>
      <c r="J1435" t="str">
        <v>OPEX</v>
      </c>
      <c r="K1435" t="str">
        <v>VARIABLE</v>
      </c>
      <c r="L1435" t="str">
        <v>INDIRECTO</v>
      </c>
      <c r="M1435">
        <v>0</v>
      </c>
      <c r="N1435" t="str">
        <v>CC1</v>
      </c>
      <c r="O1435" t="str">
        <v>gastos_produccion</v>
      </c>
      <c r="P1435">
        <v>10</v>
      </c>
      <c r="Q1435" t="str">
        <v>BACHAS, CEREAL &amp; POLVILLO, COMPOST &amp; FERTILIZANTES, DISPOSICIÓN FINAL RESIDUOS LIQUIDOS, DISPOSICIÓN FINAL RESIDUOS SOLIDOS, EXPORTACION, NFU, PILETAS, REACTORES, TIERRAS FILTRANTES</v>
      </c>
      <c r="R1435">
        <v>1</v>
      </c>
      <c r="S1435">
        <v>-20696.59</v>
      </c>
      <c r="T1435">
        <v>1</v>
      </c>
      <c r="U1435" t="str">
        <v>APERTURADO POR EMPRESA</v>
      </c>
      <c r="V1435" t="str">
        <v>CEREAL &amp; POLVILLO</v>
      </c>
    </row>
    <row r="1436" spans="1:22" x14ac:dyDescent="0.3">
      <c r="A1436" vm="8">
        <v>46072</v>
      </c>
      <c r="B1436" t="str">
        <v>Amx Argentina Sociedad Anonima</v>
      </c>
      <c r="C1436" t="str">
        <v>FA-A 01331-02010704</v>
      </c>
      <c r="D1436">
        <v>-20696.59</v>
      </c>
      <c r="E1436" t="str">
        <v>SERVICIOS</v>
      </c>
      <c r="F1436">
        <v>1</v>
      </c>
      <c r="G1436">
        <v>13912.33</v>
      </c>
      <c r="H1436" t="str">
        <v xml:space="preserve">UN </v>
      </c>
      <c r="I1436" t="str">
        <v>SERVICIOS</v>
      </c>
      <c r="J1436" t="str">
        <v>OPEX</v>
      </c>
      <c r="K1436" t="str">
        <v>VARIABLE</v>
      </c>
      <c r="L1436" t="str">
        <v>INDIRECTO</v>
      </c>
      <c r="M1436">
        <v>0</v>
      </c>
      <c r="N1436" t="str">
        <v>CC1</v>
      </c>
      <c r="O1436" t="str">
        <v>gastos_produccion</v>
      </c>
      <c r="P1436">
        <v>10</v>
      </c>
      <c r="Q1436" t="str">
        <v>BACHAS, CEREAL &amp; POLVILLO, COMPOST &amp; FERTILIZANTES, DISPOSICIÓN FINAL RESIDUOS LIQUIDOS, DISPOSICIÓN FINAL RESIDUOS SOLIDOS, EXPORTACION, NFU, PILETAS, REACTORES, TIERRAS FILTRANTES</v>
      </c>
      <c r="R1436">
        <v>1</v>
      </c>
      <c r="S1436">
        <v>-20696.59</v>
      </c>
      <c r="T1436">
        <v>1</v>
      </c>
      <c r="U1436" t="str">
        <v>APERTURADO POR EMPRESA</v>
      </c>
      <c r="V1436" t="str">
        <v>COMPOST &amp; FERTILIZANTES</v>
      </c>
    </row>
    <row r="1437" spans="1:22" x14ac:dyDescent="0.3">
      <c r="A1437" vm="8">
        <v>46072</v>
      </c>
      <c r="B1437" t="str">
        <v>Amx Argentina Sociedad Anonima</v>
      </c>
      <c r="C1437" t="str">
        <v>FA-A 01331-02010704</v>
      </c>
      <c r="D1437">
        <v>-20696.59</v>
      </c>
      <c r="E1437" t="str">
        <v>SERVICIOS</v>
      </c>
      <c r="F1437">
        <v>1</v>
      </c>
      <c r="G1437">
        <v>13912.33</v>
      </c>
      <c r="H1437" t="str">
        <v xml:space="preserve">UN </v>
      </c>
      <c r="I1437" t="str">
        <v>SERVICIOS</v>
      </c>
      <c r="J1437" t="str">
        <v>OPEX</v>
      </c>
      <c r="K1437" t="str">
        <v>VARIABLE</v>
      </c>
      <c r="L1437" t="str">
        <v>INDIRECTO</v>
      </c>
      <c r="M1437">
        <v>0</v>
      </c>
      <c r="N1437" t="str">
        <v>CC1</v>
      </c>
      <c r="O1437" t="str">
        <v>gastos_produccion</v>
      </c>
      <c r="P1437">
        <v>10</v>
      </c>
      <c r="Q1437" t="str">
        <v>BACHAS, CEREAL &amp; POLVILLO, COMPOST &amp; FERTILIZANTES, DISPOSICIÓN FINAL RESIDUOS LIQUIDOS, DISPOSICIÓN FINAL RESIDUOS SOLIDOS, EXPORTACION, NFU, PILETAS, REACTORES, TIERRAS FILTRANTES</v>
      </c>
      <c r="R1437">
        <v>1</v>
      </c>
      <c r="S1437">
        <v>-20696.59</v>
      </c>
      <c r="T1437">
        <v>1</v>
      </c>
      <c r="U1437" t="str">
        <v>APERTURADO POR EMPRESA</v>
      </c>
      <c r="V1437" t="str">
        <v>DISPOSICIÓN FINAL RESIDUOS LIQUIDOS</v>
      </c>
    </row>
    <row r="1438" spans="1:22" x14ac:dyDescent="0.3">
      <c r="A1438" vm="8">
        <v>46072</v>
      </c>
      <c r="B1438" t="str">
        <v>Amx Argentina Sociedad Anonima</v>
      </c>
      <c r="C1438" t="str">
        <v>FA-A 01331-02010704</v>
      </c>
      <c r="D1438">
        <v>-20696.59</v>
      </c>
      <c r="E1438" t="str">
        <v>SERVICIOS</v>
      </c>
      <c r="F1438">
        <v>1</v>
      </c>
      <c r="G1438">
        <v>13912.33</v>
      </c>
      <c r="H1438" t="str">
        <v xml:space="preserve">UN </v>
      </c>
      <c r="I1438" t="str">
        <v>SERVICIOS</v>
      </c>
      <c r="J1438" t="str">
        <v>OPEX</v>
      </c>
      <c r="K1438" t="str">
        <v>VARIABLE</v>
      </c>
      <c r="L1438" t="str">
        <v>INDIRECTO</v>
      </c>
      <c r="M1438">
        <v>0</v>
      </c>
      <c r="N1438" t="str">
        <v>CC1</v>
      </c>
      <c r="O1438" t="str">
        <v>gastos_produccion</v>
      </c>
      <c r="P1438">
        <v>10</v>
      </c>
      <c r="Q1438" t="str">
        <v>BACHAS, CEREAL &amp; POLVILLO, COMPOST &amp; FERTILIZANTES, DISPOSICIÓN FINAL RESIDUOS LIQUIDOS, DISPOSICIÓN FINAL RESIDUOS SOLIDOS, EXPORTACION, NFU, PILETAS, REACTORES, TIERRAS FILTRANTES</v>
      </c>
      <c r="R1438">
        <v>1</v>
      </c>
      <c r="S1438">
        <v>-20696.59</v>
      </c>
      <c r="T1438">
        <v>1</v>
      </c>
      <c r="U1438" t="str">
        <v>APERTURADO POR EMPRESA</v>
      </c>
      <c r="V1438" t="str">
        <v>DISPOSICIÓN FINAL RESIDUOS SOLIDOS</v>
      </c>
    </row>
    <row r="1439" spans="1:22" x14ac:dyDescent="0.3">
      <c r="A1439" vm="8">
        <v>46072</v>
      </c>
      <c r="B1439" t="str">
        <v>Amx Argentina Sociedad Anonima</v>
      </c>
      <c r="C1439" t="str">
        <v>FA-A 01331-02010704</v>
      </c>
      <c r="D1439">
        <v>-20696.59</v>
      </c>
      <c r="E1439" t="str">
        <v>SERVICIOS</v>
      </c>
      <c r="F1439">
        <v>1</v>
      </c>
      <c r="G1439">
        <v>13912.33</v>
      </c>
      <c r="H1439" t="str">
        <v xml:space="preserve">UN </v>
      </c>
      <c r="I1439" t="str">
        <v>SERVICIOS</v>
      </c>
      <c r="J1439" t="str">
        <v>OPEX</v>
      </c>
      <c r="K1439" t="str">
        <v>VARIABLE</v>
      </c>
      <c r="L1439" t="str">
        <v>INDIRECTO</v>
      </c>
      <c r="M1439">
        <v>0</v>
      </c>
      <c r="N1439" t="str">
        <v>CC1</v>
      </c>
      <c r="O1439" t="str">
        <v>gastos_produccion</v>
      </c>
      <c r="P1439">
        <v>10</v>
      </c>
      <c r="Q1439" t="str">
        <v>BACHAS, CEREAL &amp; POLVILLO, COMPOST &amp; FERTILIZANTES, DISPOSICIÓN FINAL RESIDUOS LIQUIDOS, DISPOSICIÓN FINAL RESIDUOS SOLIDOS, EXPORTACION, NFU, PILETAS, REACTORES, TIERRAS FILTRANTES</v>
      </c>
      <c r="R1439">
        <v>1</v>
      </c>
      <c r="S1439">
        <v>-20696.59</v>
      </c>
      <c r="T1439">
        <v>1</v>
      </c>
      <c r="U1439" t="str">
        <v>APERTURADO POR EMPRESA</v>
      </c>
      <c r="V1439" t="str">
        <v>EXPORTACION</v>
      </c>
    </row>
    <row r="1440" spans="1:22" x14ac:dyDescent="0.3">
      <c r="A1440" vm="8">
        <v>46072</v>
      </c>
      <c r="B1440" t="str">
        <v>Amx Argentina Sociedad Anonima</v>
      </c>
      <c r="C1440" t="str">
        <v>FA-A 01331-02010704</v>
      </c>
      <c r="D1440">
        <v>-20696.59</v>
      </c>
      <c r="E1440" t="str">
        <v>SERVICIOS</v>
      </c>
      <c r="F1440">
        <v>1</v>
      </c>
      <c r="G1440">
        <v>13912.33</v>
      </c>
      <c r="H1440" t="str">
        <v xml:space="preserve">UN </v>
      </c>
      <c r="I1440" t="str">
        <v>SERVICIOS</v>
      </c>
      <c r="J1440" t="str">
        <v>OPEX</v>
      </c>
      <c r="K1440" t="str">
        <v>VARIABLE</v>
      </c>
      <c r="L1440" t="str">
        <v>INDIRECTO</v>
      </c>
      <c r="M1440">
        <v>0</v>
      </c>
      <c r="N1440" t="str">
        <v>CC1</v>
      </c>
      <c r="O1440" t="str">
        <v>gastos_produccion</v>
      </c>
      <c r="P1440">
        <v>10</v>
      </c>
      <c r="Q1440" t="str">
        <v>BACHAS, CEREAL &amp; POLVILLO, COMPOST &amp; FERTILIZANTES, DISPOSICIÓN FINAL RESIDUOS LIQUIDOS, DISPOSICIÓN FINAL RESIDUOS SOLIDOS, EXPORTACION, NFU, PILETAS, REACTORES, TIERRAS FILTRANTES</v>
      </c>
      <c r="R1440">
        <v>1</v>
      </c>
      <c r="S1440">
        <v>-20696.59</v>
      </c>
      <c r="T1440">
        <v>1</v>
      </c>
      <c r="U1440" t="str">
        <v>APERTURADO POR EMPRESA</v>
      </c>
      <c r="V1440" t="str">
        <v>NFU</v>
      </c>
    </row>
    <row r="1441" spans="1:22" x14ac:dyDescent="0.3">
      <c r="A1441" vm="8">
        <v>46072</v>
      </c>
      <c r="B1441" t="str">
        <v>Amx Argentina Sociedad Anonima</v>
      </c>
      <c r="C1441" t="str">
        <v>FA-A 01331-02010704</v>
      </c>
      <c r="D1441">
        <v>-20696.59</v>
      </c>
      <c r="E1441" t="str">
        <v>SERVICIOS</v>
      </c>
      <c r="F1441">
        <v>1</v>
      </c>
      <c r="G1441">
        <v>13912.33</v>
      </c>
      <c r="H1441" t="str">
        <v xml:space="preserve">UN </v>
      </c>
      <c r="I1441" t="str">
        <v>SERVICIOS</v>
      </c>
      <c r="J1441" t="str">
        <v>OPEX</v>
      </c>
      <c r="K1441" t="str">
        <v>VARIABLE</v>
      </c>
      <c r="L1441" t="str">
        <v>INDIRECTO</v>
      </c>
      <c r="M1441">
        <v>0</v>
      </c>
      <c r="N1441" t="str">
        <v>CC1</v>
      </c>
      <c r="O1441" t="str">
        <v>gastos_produccion</v>
      </c>
      <c r="P1441">
        <v>10</v>
      </c>
      <c r="Q1441" t="str">
        <v>BACHAS, CEREAL &amp; POLVILLO, COMPOST &amp; FERTILIZANTES, DISPOSICIÓN FINAL RESIDUOS LIQUIDOS, DISPOSICIÓN FINAL RESIDUOS SOLIDOS, EXPORTACION, NFU, PILETAS, REACTORES, TIERRAS FILTRANTES</v>
      </c>
      <c r="R1441">
        <v>1</v>
      </c>
      <c r="S1441">
        <v>-20696.59</v>
      </c>
      <c r="T1441">
        <v>1</v>
      </c>
      <c r="U1441" t="str">
        <v>APERTURADO POR EMPRESA</v>
      </c>
      <c r="V1441" t="str">
        <v>PILETAS</v>
      </c>
    </row>
    <row r="1442" spans="1:22" x14ac:dyDescent="0.3">
      <c r="A1442" vm="8">
        <v>46072</v>
      </c>
      <c r="B1442" t="str">
        <v>Amx Argentina Sociedad Anonima</v>
      </c>
      <c r="C1442" t="str">
        <v>FA-A 01331-02010704</v>
      </c>
      <c r="D1442">
        <v>-20696.59</v>
      </c>
      <c r="E1442" t="str">
        <v>SERVICIOS</v>
      </c>
      <c r="F1442">
        <v>1</v>
      </c>
      <c r="G1442">
        <v>13912.33</v>
      </c>
      <c r="H1442" t="str">
        <v xml:space="preserve">UN </v>
      </c>
      <c r="I1442" t="str">
        <v>SERVICIOS</v>
      </c>
      <c r="J1442" t="str">
        <v>OPEX</v>
      </c>
      <c r="K1442" t="str">
        <v>VARIABLE</v>
      </c>
      <c r="L1442" t="str">
        <v>INDIRECTO</v>
      </c>
      <c r="M1442">
        <v>0</v>
      </c>
      <c r="N1442" t="str">
        <v>CC1</v>
      </c>
      <c r="O1442" t="str">
        <v>gastos_produccion</v>
      </c>
      <c r="P1442">
        <v>10</v>
      </c>
      <c r="Q1442" t="str">
        <v>BACHAS, CEREAL &amp; POLVILLO, COMPOST &amp; FERTILIZANTES, DISPOSICIÓN FINAL RESIDUOS LIQUIDOS, DISPOSICIÓN FINAL RESIDUOS SOLIDOS, EXPORTACION, NFU, PILETAS, REACTORES, TIERRAS FILTRANTES</v>
      </c>
      <c r="R1442">
        <v>1</v>
      </c>
      <c r="S1442">
        <v>-20696.59</v>
      </c>
      <c r="T1442">
        <v>1</v>
      </c>
      <c r="U1442" t="str">
        <v>APERTURADO POR EMPRESA</v>
      </c>
      <c r="V1442" t="str">
        <v>REACTORES</v>
      </c>
    </row>
    <row r="1443" spans="1:22" x14ac:dyDescent="0.3">
      <c r="A1443" vm="8">
        <v>46072</v>
      </c>
      <c r="B1443" t="str">
        <v>Amx Argentina Sociedad Anonima</v>
      </c>
      <c r="C1443" t="str">
        <v>FA-A 01331-02010704</v>
      </c>
      <c r="D1443">
        <v>-20696.59</v>
      </c>
      <c r="E1443" t="str">
        <v>SERVICIOS</v>
      </c>
      <c r="F1443">
        <v>1</v>
      </c>
      <c r="G1443">
        <v>13912.33</v>
      </c>
      <c r="H1443" t="str">
        <v xml:space="preserve">UN </v>
      </c>
      <c r="I1443" t="str">
        <v>SERVICIOS</v>
      </c>
      <c r="J1443" t="str">
        <v>OPEX</v>
      </c>
      <c r="K1443" t="str">
        <v>VARIABLE</v>
      </c>
      <c r="L1443" t="str">
        <v>INDIRECTO</v>
      </c>
      <c r="M1443">
        <v>0</v>
      </c>
      <c r="N1443" t="str">
        <v>CC1</v>
      </c>
      <c r="O1443" t="str">
        <v>gastos_produccion</v>
      </c>
      <c r="P1443">
        <v>10</v>
      </c>
      <c r="Q1443" t="str">
        <v>BACHAS, CEREAL &amp; POLVILLO, COMPOST &amp; FERTILIZANTES, DISPOSICIÓN FINAL RESIDUOS LIQUIDOS, DISPOSICIÓN FINAL RESIDUOS SOLIDOS, EXPORTACION, NFU, PILETAS, REACTORES, TIERRAS FILTRANTES</v>
      </c>
      <c r="R1443">
        <v>1</v>
      </c>
      <c r="S1443">
        <v>-20696.59</v>
      </c>
      <c r="T1443">
        <v>1</v>
      </c>
      <c r="U1443" t="str">
        <v>APERTURADO POR EMPRESA</v>
      </c>
      <c r="V1443" t="str">
        <v>TIERRAS FILTRANTES</v>
      </c>
    </row>
    <row r="1444" spans="1:22" x14ac:dyDescent="0.3">
      <c r="A1444" vm="23">
        <v>46064</v>
      </c>
      <c r="B1444" t="str">
        <v>Cg Rodamientos S. R. L.</v>
      </c>
      <c r="C1444" t="str">
        <v>FA-A 00002-00001548</v>
      </c>
      <c r="D1444">
        <v>-20000.02</v>
      </c>
      <c r="E1444" t="str">
        <v>REPARACIONES</v>
      </c>
      <c r="F1444">
        <v>2</v>
      </c>
      <c r="G1444">
        <v>8264.4699999999993</v>
      </c>
      <c r="H1444" t="str">
        <v xml:space="preserve">UN </v>
      </c>
      <c r="I1444" t="str">
        <v>REPARACIONES</v>
      </c>
      <c r="J1444" t="str">
        <v>OPEX</v>
      </c>
      <c r="K1444" t="str">
        <v>VARIABLE</v>
      </c>
      <c r="L1444" t="str">
        <v>INDIRECTO</v>
      </c>
      <c r="M1444">
        <v>0</v>
      </c>
      <c r="N1444" t="str">
        <v>CC1</v>
      </c>
      <c r="O1444" t="str">
        <v>gastos_produccion</v>
      </c>
      <c r="P1444">
        <v>10</v>
      </c>
      <c r="Q1444" t="str">
        <v>BACHAS, CEREAL &amp; POLVILLO, COMPOST &amp; FERTILIZANTES, DISPOSICIÓN FINAL RESIDUOS LIQUIDOS, DISPOSICIÓN FINAL RESIDUOS SOLIDOS, EXPORTACION, NFU, PILETAS, REACTORES, TIERRAS FILTRANTES</v>
      </c>
      <c r="R1444">
        <v>1</v>
      </c>
      <c r="S1444">
        <v>-20000.02</v>
      </c>
      <c r="T1444">
        <v>2</v>
      </c>
      <c r="U1444" t="str">
        <v>APERTURADO POR EMPRESA</v>
      </c>
      <c r="V1444" t="str">
        <v>BACHAS</v>
      </c>
    </row>
    <row r="1445" spans="1:22" x14ac:dyDescent="0.3">
      <c r="A1445" vm="23">
        <v>46064</v>
      </c>
      <c r="B1445" t="str">
        <v>Cg Rodamientos S. R. L.</v>
      </c>
      <c r="C1445" t="str">
        <v>FA-A 00002-00001548</v>
      </c>
      <c r="D1445">
        <v>-20000.02</v>
      </c>
      <c r="E1445" t="str">
        <v>REPARACIONES</v>
      </c>
      <c r="F1445">
        <v>2</v>
      </c>
      <c r="G1445">
        <v>8264.4699999999993</v>
      </c>
      <c r="H1445" t="str">
        <v xml:space="preserve">UN </v>
      </c>
      <c r="I1445" t="str">
        <v>REPARACIONES</v>
      </c>
      <c r="J1445" t="str">
        <v>OPEX</v>
      </c>
      <c r="K1445" t="str">
        <v>VARIABLE</v>
      </c>
      <c r="L1445" t="str">
        <v>INDIRECTO</v>
      </c>
      <c r="M1445">
        <v>0</v>
      </c>
      <c r="N1445" t="str">
        <v>CC1</v>
      </c>
      <c r="O1445" t="str">
        <v>gastos_produccion</v>
      </c>
      <c r="P1445">
        <v>10</v>
      </c>
      <c r="Q1445" t="str">
        <v>BACHAS, CEREAL &amp; POLVILLO, COMPOST &amp; FERTILIZANTES, DISPOSICIÓN FINAL RESIDUOS LIQUIDOS, DISPOSICIÓN FINAL RESIDUOS SOLIDOS, EXPORTACION, NFU, PILETAS, REACTORES, TIERRAS FILTRANTES</v>
      </c>
      <c r="R1445">
        <v>1</v>
      </c>
      <c r="S1445">
        <v>-20000.02</v>
      </c>
      <c r="T1445">
        <v>2</v>
      </c>
      <c r="U1445" t="str">
        <v>APERTURADO POR EMPRESA</v>
      </c>
      <c r="V1445" t="str">
        <v>CEREAL &amp; POLVILLO</v>
      </c>
    </row>
    <row r="1446" spans="1:22" x14ac:dyDescent="0.3">
      <c r="A1446" vm="23">
        <v>46064</v>
      </c>
      <c r="B1446" t="str">
        <v>Cg Rodamientos S. R. L.</v>
      </c>
      <c r="C1446" t="str">
        <v>FA-A 00002-00001548</v>
      </c>
      <c r="D1446">
        <v>-20000.02</v>
      </c>
      <c r="E1446" t="str">
        <v>REPARACIONES</v>
      </c>
      <c r="F1446">
        <v>2</v>
      </c>
      <c r="G1446">
        <v>8264.4699999999993</v>
      </c>
      <c r="H1446" t="str">
        <v xml:space="preserve">UN </v>
      </c>
      <c r="I1446" t="str">
        <v>REPARACIONES</v>
      </c>
      <c r="J1446" t="str">
        <v>OPEX</v>
      </c>
      <c r="K1446" t="str">
        <v>VARIABLE</v>
      </c>
      <c r="L1446" t="str">
        <v>INDIRECTO</v>
      </c>
      <c r="M1446">
        <v>0</v>
      </c>
      <c r="N1446" t="str">
        <v>CC1</v>
      </c>
      <c r="O1446" t="str">
        <v>gastos_produccion</v>
      </c>
      <c r="P1446">
        <v>10</v>
      </c>
      <c r="Q1446" t="str">
        <v>BACHAS, CEREAL &amp; POLVILLO, COMPOST &amp; FERTILIZANTES, DISPOSICIÓN FINAL RESIDUOS LIQUIDOS, DISPOSICIÓN FINAL RESIDUOS SOLIDOS, EXPORTACION, NFU, PILETAS, REACTORES, TIERRAS FILTRANTES</v>
      </c>
      <c r="R1446">
        <v>1</v>
      </c>
      <c r="S1446">
        <v>-20000.02</v>
      </c>
      <c r="T1446">
        <v>2</v>
      </c>
      <c r="U1446" t="str">
        <v>APERTURADO POR EMPRESA</v>
      </c>
      <c r="V1446" t="str">
        <v>COMPOST &amp; FERTILIZANTES</v>
      </c>
    </row>
    <row r="1447" spans="1:22" x14ac:dyDescent="0.3">
      <c r="A1447" vm="23">
        <v>46064</v>
      </c>
      <c r="B1447" t="str">
        <v>Cg Rodamientos S. R. L.</v>
      </c>
      <c r="C1447" t="str">
        <v>FA-A 00002-00001548</v>
      </c>
      <c r="D1447">
        <v>-20000.02</v>
      </c>
      <c r="E1447" t="str">
        <v>REPARACIONES</v>
      </c>
      <c r="F1447">
        <v>2</v>
      </c>
      <c r="G1447">
        <v>8264.4699999999993</v>
      </c>
      <c r="H1447" t="str">
        <v xml:space="preserve">UN </v>
      </c>
      <c r="I1447" t="str">
        <v>REPARACIONES</v>
      </c>
      <c r="J1447" t="str">
        <v>OPEX</v>
      </c>
      <c r="K1447" t="str">
        <v>VARIABLE</v>
      </c>
      <c r="L1447" t="str">
        <v>INDIRECTO</v>
      </c>
      <c r="M1447">
        <v>0</v>
      </c>
      <c r="N1447" t="str">
        <v>CC1</v>
      </c>
      <c r="O1447" t="str">
        <v>gastos_produccion</v>
      </c>
      <c r="P1447">
        <v>10</v>
      </c>
      <c r="Q1447" t="str">
        <v>BACHAS, CEREAL &amp; POLVILLO, COMPOST &amp; FERTILIZANTES, DISPOSICIÓN FINAL RESIDUOS LIQUIDOS, DISPOSICIÓN FINAL RESIDUOS SOLIDOS, EXPORTACION, NFU, PILETAS, REACTORES, TIERRAS FILTRANTES</v>
      </c>
      <c r="R1447">
        <v>1</v>
      </c>
      <c r="S1447">
        <v>-20000.02</v>
      </c>
      <c r="T1447">
        <v>2</v>
      </c>
      <c r="U1447" t="str">
        <v>APERTURADO POR EMPRESA</v>
      </c>
      <c r="V1447" t="str">
        <v>DISPOSICIÓN FINAL RESIDUOS LIQUIDOS</v>
      </c>
    </row>
    <row r="1448" spans="1:22" x14ac:dyDescent="0.3">
      <c r="A1448" vm="23">
        <v>46064</v>
      </c>
      <c r="B1448" t="str">
        <v>Cg Rodamientos S. R. L.</v>
      </c>
      <c r="C1448" t="str">
        <v>FA-A 00002-00001548</v>
      </c>
      <c r="D1448">
        <v>-20000.02</v>
      </c>
      <c r="E1448" t="str">
        <v>REPARACIONES</v>
      </c>
      <c r="F1448">
        <v>2</v>
      </c>
      <c r="G1448">
        <v>8264.4699999999993</v>
      </c>
      <c r="H1448" t="str">
        <v xml:space="preserve">UN </v>
      </c>
      <c r="I1448" t="str">
        <v>REPARACIONES</v>
      </c>
      <c r="J1448" t="str">
        <v>OPEX</v>
      </c>
      <c r="K1448" t="str">
        <v>VARIABLE</v>
      </c>
      <c r="L1448" t="str">
        <v>INDIRECTO</v>
      </c>
      <c r="M1448">
        <v>0</v>
      </c>
      <c r="N1448" t="str">
        <v>CC1</v>
      </c>
      <c r="O1448" t="str">
        <v>gastos_produccion</v>
      </c>
      <c r="P1448">
        <v>10</v>
      </c>
      <c r="Q1448" t="str">
        <v>BACHAS, CEREAL &amp; POLVILLO, COMPOST &amp; FERTILIZANTES, DISPOSICIÓN FINAL RESIDUOS LIQUIDOS, DISPOSICIÓN FINAL RESIDUOS SOLIDOS, EXPORTACION, NFU, PILETAS, REACTORES, TIERRAS FILTRANTES</v>
      </c>
      <c r="R1448">
        <v>1</v>
      </c>
      <c r="S1448">
        <v>-20000.02</v>
      </c>
      <c r="T1448">
        <v>2</v>
      </c>
      <c r="U1448" t="str">
        <v>APERTURADO POR EMPRESA</v>
      </c>
      <c r="V1448" t="str">
        <v>DISPOSICIÓN FINAL RESIDUOS SOLIDOS</v>
      </c>
    </row>
    <row r="1449" spans="1:22" x14ac:dyDescent="0.3">
      <c r="A1449" vm="23">
        <v>46064</v>
      </c>
      <c r="B1449" t="str">
        <v>Cg Rodamientos S. R. L.</v>
      </c>
      <c r="C1449" t="str">
        <v>FA-A 00002-00001548</v>
      </c>
      <c r="D1449">
        <v>-20000.02</v>
      </c>
      <c r="E1449" t="str">
        <v>REPARACIONES</v>
      </c>
      <c r="F1449">
        <v>2</v>
      </c>
      <c r="G1449">
        <v>8264.4699999999993</v>
      </c>
      <c r="H1449" t="str">
        <v xml:space="preserve">UN </v>
      </c>
      <c r="I1449" t="str">
        <v>REPARACIONES</v>
      </c>
      <c r="J1449" t="str">
        <v>OPEX</v>
      </c>
      <c r="K1449" t="str">
        <v>VARIABLE</v>
      </c>
      <c r="L1449" t="str">
        <v>INDIRECTO</v>
      </c>
      <c r="M1449">
        <v>0</v>
      </c>
      <c r="N1449" t="str">
        <v>CC1</v>
      </c>
      <c r="O1449" t="str">
        <v>gastos_produccion</v>
      </c>
      <c r="P1449">
        <v>10</v>
      </c>
      <c r="Q1449" t="str">
        <v>BACHAS, CEREAL &amp; POLVILLO, COMPOST &amp; FERTILIZANTES, DISPOSICIÓN FINAL RESIDUOS LIQUIDOS, DISPOSICIÓN FINAL RESIDUOS SOLIDOS, EXPORTACION, NFU, PILETAS, REACTORES, TIERRAS FILTRANTES</v>
      </c>
      <c r="R1449">
        <v>1</v>
      </c>
      <c r="S1449">
        <v>-20000.02</v>
      </c>
      <c r="T1449">
        <v>2</v>
      </c>
      <c r="U1449" t="str">
        <v>APERTURADO POR EMPRESA</v>
      </c>
      <c r="V1449" t="str">
        <v>EXPORTACION</v>
      </c>
    </row>
    <row r="1450" spans="1:22" x14ac:dyDescent="0.3">
      <c r="A1450" vm="23">
        <v>46064</v>
      </c>
      <c r="B1450" t="str">
        <v>Cg Rodamientos S. R. L.</v>
      </c>
      <c r="C1450" t="str">
        <v>FA-A 00002-00001548</v>
      </c>
      <c r="D1450">
        <v>-20000.02</v>
      </c>
      <c r="E1450" t="str">
        <v>REPARACIONES</v>
      </c>
      <c r="F1450">
        <v>2</v>
      </c>
      <c r="G1450">
        <v>8264.4699999999993</v>
      </c>
      <c r="H1450" t="str">
        <v xml:space="preserve">UN </v>
      </c>
      <c r="I1450" t="str">
        <v>REPARACIONES</v>
      </c>
      <c r="J1450" t="str">
        <v>OPEX</v>
      </c>
      <c r="K1450" t="str">
        <v>VARIABLE</v>
      </c>
      <c r="L1450" t="str">
        <v>INDIRECTO</v>
      </c>
      <c r="M1450">
        <v>0</v>
      </c>
      <c r="N1450" t="str">
        <v>CC1</v>
      </c>
      <c r="O1450" t="str">
        <v>gastos_produccion</v>
      </c>
      <c r="P1450">
        <v>10</v>
      </c>
      <c r="Q1450" t="str">
        <v>BACHAS, CEREAL &amp; POLVILLO, COMPOST &amp; FERTILIZANTES, DISPOSICIÓN FINAL RESIDUOS LIQUIDOS, DISPOSICIÓN FINAL RESIDUOS SOLIDOS, EXPORTACION, NFU, PILETAS, REACTORES, TIERRAS FILTRANTES</v>
      </c>
      <c r="R1450">
        <v>1</v>
      </c>
      <c r="S1450">
        <v>-20000.02</v>
      </c>
      <c r="T1450">
        <v>2</v>
      </c>
      <c r="U1450" t="str">
        <v>APERTURADO POR EMPRESA</v>
      </c>
      <c r="V1450" t="str">
        <v>NFU</v>
      </c>
    </row>
    <row r="1451" spans="1:22" x14ac:dyDescent="0.3">
      <c r="A1451" vm="23">
        <v>46064</v>
      </c>
      <c r="B1451" t="str">
        <v>Cg Rodamientos S. R. L.</v>
      </c>
      <c r="C1451" t="str">
        <v>FA-A 00002-00001548</v>
      </c>
      <c r="D1451">
        <v>-20000.02</v>
      </c>
      <c r="E1451" t="str">
        <v>REPARACIONES</v>
      </c>
      <c r="F1451">
        <v>2</v>
      </c>
      <c r="G1451">
        <v>8264.4699999999993</v>
      </c>
      <c r="H1451" t="str">
        <v xml:space="preserve">UN </v>
      </c>
      <c r="I1451" t="str">
        <v>REPARACIONES</v>
      </c>
      <c r="J1451" t="str">
        <v>OPEX</v>
      </c>
      <c r="K1451" t="str">
        <v>VARIABLE</v>
      </c>
      <c r="L1451" t="str">
        <v>INDIRECTO</v>
      </c>
      <c r="M1451">
        <v>0</v>
      </c>
      <c r="N1451" t="str">
        <v>CC1</v>
      </c>
      <c r="O1451" t="str">
        <v>gastos_produccion</v>
      </c>
      <c r="P1451">
        <v>10</v>
      </c>
      <c r="Q1451" t="str">
        <v>BACHAS, CEREAL &amp; POLVILLO, COMPOST &amp; FERTILIZANTES, DISPOSICIÓN FINAL RESIDUOS LIQUIDOS, DISPOSICIÓN FINAL RESIDUOS SOLIDOS, EXPORTACION, NFU, PILETAS, REACTORES, TIERRAS FILTRANTES</v>
      </c>
      <c r="R1451">
        <v>1</v>
      </c>
      <c r="S1451">
        <v>-20000.02</v>
      </c>
      <c r="T1451">
        <v>2</v>
      </c>
      <c r="U1451" t="str">
        <v>APERTURADO POR EMPRESA</v>
      </c>
      <c r="V1451" t="str">
        <v>PILETAS</v>
      </c>
    </row>
    <row r="1452" spans="1:22" x14ac:dyDescent="0.3">
      <c r="A1452" vm="23">
        <v>46064</v>
      </c>
      <c r="B1452" t="str">
        <v>Cg Rodamientos S. R. L.</v>
      </c>
      <c r="C1452" t="str">
        <v>FA-A 00002-00001548</v>
      </c>
      <c r="D1452">
        <v>-20000.02</v>
      </c>
      <c r="E1452" t="str">
        <v>REPARACIONES</v>
      </c>
      <c r="F1452">
        <v>2</v>
      </c>
      <c r="G1452">
        <v>8264.4699999999993</v>
      </c>
      <c r="H1452" t="str">
        <v xml:space="preserve">UN </v>
      </c>
      <c r="I1452" t="str">
        <v>REPARACIONES</v>
      </c>
      <c r="J1452" t="str">
        <v>OPEX</v>
      </c>
      <c r="K1452" t="str">
        <v>VARIABLE</v>
      </c>
      <c r="L1452" t="str">
        <v>INDIRECTO</v>
      </c>
      <c r="M1452">
        <v>0</v>
      </c>
      <c r="N1452" t="str">
        <v>CC1</v>
      </c>
      <c r="O1452" t="str">
        <v>gastos_produccion</v>
      </c>
      <c r="P1452">
        <v>10</v>
      </c>
      <c r="Q1452" t="str">
        <v>BACHAS, CEREAL &amp; POLVILLO, COMPOST &amp; FERTILIZANTES, DISPOSICIÓN FINAL RESIDUOS LIQUIDOS, DISPOSICIÓN FINAL RESIDUOS SOLIDOS, EXPORTACION, NFU, PILETAS, REACTORES, TIERRAS FILTRANTES</v>
      </c>
      <c r="R1452">
        <v>1</v>
      </c>
      <c r="S1452">
        <v>-20000.02</v>
      </c>
      <c r="T1452">
        <v>2</v>
      </c>
      <c r="U1452" t="str">
        <v>APERTURADO POR EMPRESA</v>
      </c>
      <c r="V1452" t="str">
        <v>REACTORES</v>
      </c>
    </row>
    <row r="1453" spans="1:22" x14ac:dyDescent="0.3">
      <c r="A1453" vm="23">
        <v>46064</v>
      </c>
      <c r="B1453" t="str">
        <v>Cg Rodamientos S. R. L.</v>
      </c>
      <c r="C1453" t="str">
        <v>FA-A 00002-00001548</v>
      </c>
      <c r="D1453">
        <v>-20000.02</v>
      </c>
      <c r="E1453" t="str">
        <v>REPARACIONES</v>
      </c>
      <c r="F1453">
        <v>2</v>
      </c>
      <c r="G1453">
        <v>8264.4699999999993</v>
      </c>
      <c r="H1453" t="str">
        <v xml:space="preserve">UN </v>
      </c>
      <c r="I1453" t="str">
        <v>REPARACIONES</v>
      </c>
      <c r="J1453" t="str">
        <v>OPEX</v>
      </c>
      <c r="K1453" t="str">
        <v>VARIABLE</v>
      </c>
      <c r="L1453" t="str">
        <v>INDIRECTO</v>
      </c>
      <c r="M1453">
        <v>0</v>
      </c>
      <c r="N1453" t="str">
        <v>CC1</v>
      </c>
      <c r="O1453" t="str">
        <v>gastos_produccion</v>
      </c>
      <c r="P1453">
        <v>10</v>
      </c>
      <c r="Q1453" t="str">
        <v>BACHAS, CEREAL &amp; POLVILLO, COMPOST &amp; FERTILIZANTES, DISPOSICIÓN FINAL RESIDUOS LIQUIDOS, DISPOSICIÓN FINAL RESIDUOS SOLIDOS, EXPORTACION, NFU, PILETAS, REACTORES, TIERRAS FILTRANTES</v>
      </c>
      <c r="R1453">
        <v>1</v>
      </c>
      <c r="S1453">
        <v>-20000.02</v>
      </c>
      <c r="T1453">
        <v>2</v>
      </c>
      <c r="U1453" t="str">
        <v>APERTURADO POR EMPRESA</v>
      </c>
      <c r="V1453" t="str">
        <v>TIERRAS FILTRANTES</v>
      </c>
    </row>
    <row r="1454" spans="1:22" x14ac:dyDescent="0.3">
      <c r="A1454" vm="17">
        <v>46079</v>
      </c>
      <c r="B1454" t="str">
        <v>Calderon, Alejandro Pablo</v>
      </c>
      <c r="C1454" t="str">
        <v>FA-A 00006-00000023</v>
      </c>
      <c r="D1454">
        <v>-20000</v>
      </c>
      <c r="E1454" t="str">
        <v>REPOSICION
luces Komatsu</v>
      </c>
      <c r="F1454">
        <v>1</v>
      </c>
      <c r="G1454">
        <v>16528.939999999999</v>
      </c>
      <c r="H1454" t="str">
        <v xml:space="preserve">UN </v>
      </c>
      <c r="I1454" t="str">
        <v>REPOSICION</v>
      </c>
      <c r="J1454" t="str">
        <v>OPEX</v>
      </c>
      <c r="K1454" t="str">
        <v>VARIABLE</v>
      </c>
      <c r="L1454" t="str">
        <v>INDIRECTO</v>
      </c>
      <c r="M1454">
        <v>0</v>
      </c>
      <c r="N1454" t="str">
        <v>CC1</v>
      </c>
      <c r="O1454" t="str">
        <v>gastos_produccion</v>
      </c>
      <c r="P1454">
        <v>10</v>
      </c>
      <c r="Q1454" t="str">
        <v>BACHAS, CEREAL &amp; POLVILLO, COMPOST &amp; FERTILIZANTES, DISPOSICIÓN FINAL RESIDUOS LIQUIDOS, DISPOSICIÓN FINAL RESIDUOS SOLIDOS, EXPORTACION, NFU, PILETAS, REACTORES, TIERRAS FILTRANTES</v>
      </c>
      <c r="R1454">
        <v>1</v>
      </c>
      <c r="S1454">
        <v>-20000</v>
      </c>
      <c r="T1454">
        <v>1</v>
      </c>
      <c r="U1454" t="str">
        <v>APERTURADO POR EMPRESA</v>
      </c>
      <c r="V1454" t="str">
        <v>BACHAS</v>
      </c>
    </row>
    <row r="1455" spans="1:22" x14ac:dyDescent="0.3">
      <c r="A1455" vm="17">
        <v>46079</v>
      </c>
      <c r="B1455" t="str">
        <v>Calderon, Alejandro Pablo</v>
      </c>
      <c r="C1455" t="str">
        <v>FA-A 00006-00000023</v>
      </c>
      <c r="D1455">
        <v>-20000</v>
      </c>
      <c r="E1455" t="str">
        <v>REPOSICION
luces Komatsu</v>
      </c>
      <c r="F1455">
        <v>1</v>
      </c>
      <c r="G1455">
        <v>16528.939999999999</v>
      </c>
      <c r="H1455" t="str">
        <v xml:space="preserve">UN </v>
      </c>
      <c r="I1455" t="str">
        <v>REPOSICION</v>
      </c>
      <c r="J1455" t="str">
        <v>OPEX</v>
      </c>
      <c r="K1455" t="str">
        <v>VARIABLE</v>
      </c>
      <c r="L1455" t="str">
        <v>INDIRECTO</v>
      </c>
      <c r="M1455">
        <v>0</v>
      </c>
      <c r="N1455" t="str">
        <v>CC1</v>
      </c>
      <c r="O1455" t="str">
        <v>gastos_produccion</v>
      </c>
      <c r="P1455">
        <v>10</v>
      </c>
      <c r="Q1455" t="str">
        <v>BACHAS, CEREAL &amp; POLVILLO, COMPOST &amp; FERTILIZANTES, DISPOSICIÓN FINAL RESIDUOS LIQUIDOS, DISPOSICIÓN FINAL RESIDUOS SOLIDOS, EXPORTACION, NFU, PILETAS, REACTORES, TIERRAS FILTRANTES</v>
      </c>
      <c r="R1455">
        <v>1</v>
      </c>
      <c r="S1455">
        <v>-20000</v>
      </c>
      <c r="T1455">
        <v>1</v>
      </c>
      <c r="U1455" t="str">
        <v>APERTURADO POR EMPRESA</v>
      </c>
      <c r="V1455" t="str">
        <v>CEREAL &amp; POLVILLO</v>
      </c>
    </row>
    <row r="1456" spans="1:22" x14ac:dyDescent="0.3">
      <c r="A1456" vm="17">
        <v>46079</v>
      </c>
      <c r="B1456" t="str">
        <v>Calderon, Alejandro Pablo</v>
      </c>
      <c r="C1456" t="str">
        <v>FA-A 00006-00000023</v>
      </c>
      <c r="D1456">
        <v>-20000</v>
      </c>
      <c r="E1456" t="str">
        <v>REPOSICION
luces Komatsu</v>
      </c>
      <c r="F1456">
        <v>1</v>
      </c>
      <c r="G1456">
        <v>16528.939999999999</v>
      </c>
      <c r="H1456" t="str">
        <v xml:space="preserve">UN </v>
      </c>
      <c r="I1456" t="str">
        <v>REPOSICION</v>
      </c>
      <c r="J1456" t="str">
        <v>OPEX</v>
      </c>
      <c r="K1456" t="str">
        <v>VARIABLE</v>
      </c>
      <c r="L1456" t="str">
        <v>INDIRECTO</v>
      </c>
      <c r="M1456">
        <v>0</v>
      </c>
      <c r="N1456" t="str">
        <v>CC1</v>
      </c>
      <c r="O1456" t="str">
        <v>gastos_produccion</v>
      </c>
      <c r="P1456">
        <v>10</v>
      </c>
      <c r="Q1456" t="str">
        <v>BACHAS, CEREAL &amp; POLVILLO, COMPOST &amp; FERTILIZANTES, DISPOSICIÓN FINAL RESIDUOS LIQUIDOS, DISPOSICIÓN FINAL RESIDUOS SOLIDOS, EXPORTACION, NFU, PILETAS, REACTORES, TIERRAS FILTRANTES</v>
      </c>
      <c r="R1456">
        <v>1</v>
      </c>
      <c r="S1456">
        <v>-20000</v>
      </c>
      <c r="T1456">
        <v>1</v>
      </c>
      <c r="U1456" t="str">
        <v>APERTURADO POR EMPRESA</v>
      </c>
      <c r="V1456" t="str">
        <v>COMPOST &amp; FERTILIZANTES</v>
      </c>
    </row>
    <row r="1457" spans="1:22" x14ac:dyDescent="0.3">
      <c r="A1457" vm="17">
        <v>46079</v>
      </c>
      <c r="B1457" t="str">
        <v>Calderon, Alejandro Pablo</v>
      </c>
      <c r="C1457" t="str">
        <v>FA-A 00006-00000023</v>
      </c>
      <c r="D1457">
        <v>-20000</v>
      </c>
      <c r="E1457" t="str">
        <v>REPOSICION
luces Komatsu</v>
      </c>
      <c r="F1457">
        <v>1</v>
      </c>
      <c r="G1457">
        <v>16528.939999999999</v>
      </c>
      <c r="H1457" t="str">
        <v xml:space="preserve">UN </v>
      </c>
      <c r="I1457" t="str">
        <v>REPOSICION</v>
      </c>
      <c r="J1457" t="str">
        <v>OPEX</v>
      </c>
      <c r="K1457" t="str">
        <v>VARIABLE</v>
      </c>
      <c r="L1457" t="str">
        <v>INDIRECTO</v>
      </c>
      <c r="M1457">
        <v>0</v>
      </c>
      <c r="N1457" t="str">
        <v>CC1</v>
      </c>
      <c r="O1457" t="str">
        <v>gastos_produccion</v>
      </c>
      <c r="P1457">
        <v>10</v>
      </c>
      <c r="Q1457" t="str">
        <v>BACHAS, CEREAL &amp; POLVILLO, COMPOST &amp; FERTILIZANTES, DISPOSICIÓN FINAL RESIDUOS LIQUIDOS, DISPOSICIÓN FINAL RESIDUOS SOLIDOS, EXPORTACION, NFU, PILETAS, REACTORES, TIERRAS FILTRANTES</v>
      </c>
      <c r="R1457">
        <v>1</v>
      </c>
      <c r="S1457">
        <v>-20000</v>
      </c>
      <c r="T1457">
        <v>1</v>
      </c>
      <c r="U1457" t="str">
        <v>APERTURADO POR EMPRESA</v>
      </c>
      <c r="V1457" t="str">
        <v>DISPOSICIÓN FINAL RESIDUOS LIQUIDOS</v>
      </c>
    </row>
    <row r="1458" spans="1:22" x14ac:dyDescent="0.3">
      <c r="A1458" vm="17">
        <v>46079</v>
      </c>
      <c r="B1458" t="str">
        <v>Calderon, Alejandro Pablo</v>
      </c>
      <c r="C1458" t="str">
        <v>FA-A 00006-00000023</v>
      </c>
      <c r="D1458">
        <v>-20000</v>
      </c>
      <c r="E1458" t="str">
        <v>REPOSICION
luces Komatsu</v>
      </c>
      <c r="F1458">
        <v>1</v>
      </c>
      <c r="G1458">
        <v>16528.939999999999</v>
      </c>
      <c r="H1458" t="str">
        <v xml:space="preserve">UN </v>
      </c>
      <c r="I1458" t="str">
        <v>REPOSICION</v>
      </c>
      <c r="J1458" t="str">
        <v>OPEX</v>
      </c>
      <c r="K1458" t="str">
        <v>VARIABLE</v>
      </c>
      <c r="L1458" t="str">
        <v>INDIRECTO</v>
      </c>
      <c r="M1458">
        <v>0</v>
      </c>
      <c r="N1458" t="str">
        <v>CC1</v>
      </c>
      <c r="O1458" t="str">
        <v>gastos_produccion</v>
      </c>
      <c r="P1458">
        <v>10</v>
      </c>
      <c r="Q1458" t="str">
        <v>BACHAS, CEREAL &amp; POLVILLO, COMPOST &amp; FERTILIZANTES, DISPOSICIÓN FINAL RESIDUOS LIQUIDOS, DISPOSICIÓN FINAL RESIDUOS SOLIDOS, EXPORTACION, NFU, PILETAS, REACTORES, TIERRAS FILTRANTES</v>
      </c>
      <c r="R1458">
        <v>1</v>
      </c>
      <c r="S1458">
        <v>-20000</v>
      </c>
      <c r="T1458">
        <v>1</v>
      </c>
      <c r="U1458" t="str">
        <v>APERTURADO POR EMPRESA</v>
      </c>
      <c r="V1458" t="str">
        <v>DISPOSICIÓN FINAL RESIDUOS SOLIDOS</v>
      </c>
    </row>
    <row r="1459" spans="1:22" x14ac:dyDescent="0.3">
      <c r="A1459" vm="17">
        <v>46079</v>
      </c>
      <c r="B1459" t="str">
        <v>Calderon, Alejandro Pablo</v>
      </c>
      <c r="C1459" t="str">
        <v>FA-A 00006-00000023</v>
      </c>
      <c r="D1459">
        <v>-20000</v>
      </c>
      <c r="E1459" t="str">
        <v>REPOSICION
luces Komatsu</v>
      </c>
      <c r="F1459">
        <v>1</v>
      </c>
      <c r="G1459">
        <v>16528.939999999999</v>
      </c>
      <c r="H1459" t="str">
        <v xml:space="preserve">UN </v>
      </c>
      <c r="I1459" t="str">
        <v>REPOSICION</v>
      </c>
      <c r="J1459" t="str">
        <v>OPEX</v>
      </c>
      <c r="K1459" t="str">
        <v>VARIABLE</v>
      </c>
      <c r="L1459" t="str">
        <v>INDIRECTO</v>
      </c>
      <c r="M1459">
        <v>0</v>
      </c>
      <c r="N1459" t="str">
        <v>CC1</v>
      </c>
      <c r="O1459" t="str">
        <v>gastos_produccion</v>
      </c>
      <c r="P1459">
        <v>10</v>
      </c>
      <c r="Q1459" t="str">
        <v>BACHAS, CEREAL &amp; POLVILLO, COMPOST &amp; FERTILIZANTES, DISPOSICIÓN FINAL RESIDUOS LIQUIDOS, DISPOSICIÓN FINAL RESIDUOS SOLIDOS, EXPORTACION, NFU, PILETAS, REACTORES, TIERRAS FILTRANTES</v>
      </c>
      <c r="R1459">
        <v>1</v>
      </c>
      <c r="S1459">
        <v>-20000</v>
      </c>
      <c r="T1459">
        <v>1</v>
      </c>
      <c r="U1459" t="str">
        <v>APERTURADO POR EMPRESA</v>
      </c>
      <c r="V1459" t="str">
        <v>EXPORTACION</v>
      </c>
    </row>
    <row r="1460" spans="1:22" x14ac:dyDescent="0.3">
      <c r="A1460" vm="17">
        <v>46079</v>
      </c>
      <c r="B1460" t="str">
        <v>Calderon, Alejandro Pablo</v>
      </c>
      <c r="C1460" t="str">
        <v>FA-A 00006-00000023</v>
      </c>
      <c r="D1460">
        <v>-20000</v>
      </c>
      <c r="E1460" t="str">
        <v>REPOSICION
luces Komatsu</v>
      </c>
      <c r="F1460">
        <v>1</v>
      </c>
      <c r="G1460">
        <v>16528.939999999999</v>
      </c>
      <c r="H1460" t="str">
        <v xml:space="preserve">UN </v>
      </c>
      <c r="I1460" t="str">
        <v>REPOSICION</v>
      </c>
      <c r="J1460" t="str">
        <v>OPEX</v>
      </c>
      <c r="K1460" t="str">
        <v>VARIABLE</v>
      </c>
      <c r="L1460" t="str">
        <v>INDIRECTO</v>
      </c>
      <c r="M1460">
        <v>0</v>
      </c>
      <c r="N1460" t="str">
        <v>CC1</v>
      </c>
      <c r="O1460" t="str">
        <v>gastos_produccion</v>
      </c>
      <c r="P1460">
        <v>10</v>
      </c>
      <c r="Q1460" t="str">
        <v>BACHAS, CEREAL &amp; POLVILLO, COMPOST &amp; FERTILIZANTES, DISPOSICIÓN FINAL RESIDUOS LIQUIDOS, DISPOSICIÓN FINAL RESIDUOS SOLIDOS, EXPORTACION, NFU, PILETAS, REACTORES, TIERRAS FILTRANTES</v>
      </c>
      <c r="R1460">
        <v>1</v>
      </c>
      <c r="S1460">
        <v>-20000</v>
      </c>
      <c r="T1460">
        <v>1</v>
      </c>
      <c r="U1460" t="str">
        <v>APERTURADO POR EMPRESA</v>
      </c>
      <c r="V1460" t="str">
        <v>NFU</v>
      </c>
    </row>
    <row r="1461" spans="1:22" x14ac:dyDescent="0.3">
      <c r="A1461" vm="17">
        <v>46079</v>
      </c>
      <c r="B1461" t="str">
        <v>Calderon, Alejandro Pablo</v>
      </c>
      <c r="C1461" t="str">
        <v>FA-A 00006-00000023</v>
      </c>
      <c r="D1461">
        <v>-20000</v>
      </c>
      <c r="E1461" t="str">
        <v>REPOSICION
luces Komatsu</v>
      </c>
      <c r="F1461">
        <v>1</v>
      </c>
      <c r="G1461">
        <v>16528.939999999999</v>
      </c>
      <c r="H1461" t="str">
        <v xml:space="preserve">UN </v>
      </c>
      <c r="I1461" t="str">
        <v>REPOSICION</v>
      </c>
      <c r="J1461" t="str">
        <v>OPEX</v>
      </c>
      <c r="K1461" t="str">
        <v>VARIABLE</v>
      </c>
      <c r="L1461" t="str">
        <v>INDIRECTO</v>
      </c>
      <c r="M1461">
        <v>0</v>
      </c>
      <c r="N1461" t="str">
        <v>CC1</v>
      </c>
      <c r="O1461" t="str">
        <v>gastos_produccion</v>
      </c>
      <c r="P1461">
        <v>10</v>
      </c>
      <c r="Q1461" t="str">
        <v>BACHAS, CEREAL &amp; POLVILLO, COMPOST &amp; FERTILIZANTES, DISPOSICIÓN FINAL RESIDUOS LIQUIDOS, DISPOSICIÓN FINAL RESIDUOS SOLIDOS, EXPORTACION, NFU, PILETAS, REACTORES, TIERRAS FILTRANTES</v>
      </c>
      <c r="R1461">
        <v>1</v>
      </c>
      <c r="S1461">
        <v>-20000</v>
      </c>
      <c r="T1461">
        <v>1</v>
      </c>
      <c r="U1461" t="str">
        <v>APERTURADO POR EMPRESA</v>
      </c>
      <c r="V1461" t="str">
        <v>PILETAS</v>
      </c>
    </row>
    <row r="1462" spans="1:22" x14ac:dyDescent="0.3">
      <c r="A1462" vm="17">
        <v>46079</v>
      </c>
      <c r="B1462" t="str">
        <v>Calderon, Alejandro Pablo</v>
      </c>
      <c r="C1462" t="str">
        <v>FA-A 00006-00000023</v>
      </c>
      <c r="D1462">
        <v>-20000</v>
      </c>
      <c r="E1462" t="str">
        <v>REPOSICION
luces Komatsu</v>
      </c>
      <c r="F1462">
        <v>1</v>
      </c>
      <c r="G1462">
        <v>16528.939999999999</v>
      </c>
      <c r="H1462" t="str">
        <v xml:space="preserve">UN </v>
      </c>
      <c r="I1462" t="str">
        <v>REPOSICION</v>
      </c>
      <c r="J1462" t="str">
        <v>OPEX</v>
      </c>
      <c r="K1462" t="str">
        <v>VARIABLE</v>
      </c>
      <c r="L1462" t="str">
        <v>INDIRECTO</v>
      </c>
      <c r="M1462">
        <v>0</v>
      </c>
      <c r="N1462" t="str">
        <v>CC1</v>
      </c>
      <c r="O1462" t="str">
        <v>gastos_produccion</v>
      </c>
      <c r="P1462">
        <v>10</v>
      </c>
      <c r="Q1462" t="str">
        <v>BACHAS, CEREAL &amp; POLVILLO, COMPOST &amp; FERTILIZANTES, DISPOSICIÓN FINAL RESIDUOS LIQUIDOS, DISPOSICIÓN FINAL RESIDUOS SOLIDOS, EXPORTACION, NFU, PILETAS, REACTORES, TIERRAS FILTRANTES</v>
      </c>
      <c r="R1462">
        <v>1</v>
      </c>
      <c r="S1462">
        <v>-20000</v>
      </c>
      <c r="T1462">
        <v>1</v>
      </c>
      <c r="U1462" t="str">
        <v>APERTURADO POR EMPRESA</v>
      </c>
      <c r="V1462" t="str">
        <v>REACTORES</v>
      </c>
    </row>
    <row r="1463" spans="1:22" x14ac:dyDescent="0.3">
      <c r="A1463" vm="17">
        <v>46079</v>
      </c>
      <c r="B1463" t="str">
        <v>Calderon, Alejandro Pablo</v>
      </c>
      <c r="C1463" t="str">
        <v>FA-A 00006-00000023</v>
      </c>
      <c r="D1463">
        <v>-20000</v>
      </c>
      <c r="E1463" t="str">
        <v>REPOSICION
luces Komatsu</v>
      </c>
      <c r="F1463">
        <v>1</v>
      </c>
      <c r="G1463">
        <v>16528.939999999999</v>
      </c>
      <c r="H1463" t="str">
        <v xml:space="preserve">UN </v>
      </c>
      <c r="I1463" t="str">
        <v>REPOSICION</v>
      </c>
      <c r="J1463" t="str">
        <v>OPEX</v>
      </c>
      <c r="K1463" t="str">
        <v>VARIABLE</v>
      </c>
      <c r="L1463" t="str">
        <v>INDIRECTO</v>
      </c>
      <c r="M1463">
        <v>0</v>
      </c>
      <c r="N1463" t="str">
        <v>CC1</v>
      </c>
      <c r="O1463" t="str">
        <v>gastos_produccion</v>
      </c>
      <c r="P1463">
        <v>10</v>
      </c>
      <c r="Q1463" t="str">
        <v>BACHAS, CEREAL &amp; POLVILLO, COMPOST &amp; FERTILIZANTES, DISPOSICIÓN FINAL RESIDUOS LIQUIDOS, DISPOSICIÓN FINAL RESIDUOS SOLIDOS, EXPORTACION, NFU, PILETAS, REACTORES, TIERRAS FILTRANTES</v>
      </c>
      <c r="R1463">
        <v>1</v>
      </c>
      <c r="S1463">
        <v>-20000</v>
      </c>
      <c r="T1463">
        <v>1</v>
      </c>
      <c r="U1463" t="str">
        <v>APERTURADO POR EMPRESA</v>
      </c>
      <c r="V1463" t="str">
        <v>TIERRAS FILTRANTES</v>
      </c>
    </row>
    <row r="1464" spans="1:22" x14ac:dyDescent="0.3">
      <c r="A1464" vm="4">
        <v>46056</v>
      </c>
      <c r="B1464" t="str">
        <v>Bunge Argentina S A</v>
      </c>
      <c r="C1464" t="str">
        <v>FA-A 02619-02297542</v>
      </c>
      <c r="D1464">
        <v>-19734.72</v>
      </c>
      <c r="E1464" t="str">
        <v xml:space="preserve">OC 0001-00004497: MATERIA PRIMA
Residuo sucata
tierra filtrante </v>
      </c>
      <c r="F1464">
        <v>161760</v>
      </c>
      <c r="G1464">
        <v>0.1</v>
      </c>
      <c r="H1464" t="str">
        <v xml:space="preserve">UN </v>
      </c>
      <c r="I1464" t="str">
        <v>MATERIA PRIMA</v>
      </c>
      <c r="J1464" t="str">
        <v>OPEX</v>
      </c>
      <c r="K1464" t="str">
        <v>VARIABLE</v>
      </c>
      <c r="L1464" t="str">
        <v>DIRECTO</v>
      </c>
      <c r="M1464">
        <v>0</v>
      </c>
      <c r="N1464" t="str">
        <v>CC2</v>
      </c>
      <c r="O1464" t="str">
        <v>gastos_produccion</v>
      </c>
      <c r="P1464">
        <v>1</v>
      </c>
      <c r="Q1464" t="str">
        <v>DISPOSICIÓN FINAL RESIDUOS SOLIDOS</v>
      </c>
      <c r="R1464">
        <v>1</v>
      </c>
      <c r="S1464">
        <v>-19734.72</v>
      </c>
      <c r="T1464">
        <v>161760</v>
      </c>
      <c r="U1464" t="str">
        <v>APERTURADO POR EMPRESA</v>
      </c>
      <c r="V1464" t="str">
        <v>DISPOSICIÓN FINAL RESIDUOS SOLIDOS</v>
      </c>
    </row>
    <row r="1465" spans="1:22" x14ac:dyDescent="0.3">
      <c r="A1465" vm="20">
        <v>46062</v>
      </c>
      <c r="B1465" t="str">
        <v>Gomeria Donatti S. R. L.</v>
      </c>
      <c r="C1465" t="str">
        <v>FA-A 00003-00024046</v>
      </c>
      <c r="D1465">
        <v>-18000</v>
      </c>
      <c r="E1465" t="str">
        <v>OC 0001-00004610: REPARACIONES</v>
      </c>
      <c r="F1465">
        <v>1</v>
      </c>
      <c r="G1465">
        <v>14876.03</v>
      </c>
      <c r="H1465" t="str">
        <v xml:space="preserve">UN </v>
      </c>
      <c r="I1465" t="str">
        <v>REPARACIONES</v>
      </c>
      <c r="J1465" t="str">
        <v>OPEX</v>
      </c>
      <c r="K1465" t="str">
        <v>VARIABLE</v>
      </c>
      <c r="L1465" t="str">
        <v>DIRECTO</v>
      </c>
      <c r="M1465">
        <v>0</v>
      </c>
      <c r="N1465" t="str">
        <v>CC1</v>
      </c>
      <c r="O1465" t="str">
        <v>gastos_produccion</v>
      </c>
      <c r="P1465">
        <v>10</v>
      </c>
      <c r="Q1465" t="str">
        <v>BACHAS, CEREAL &amp; POLVILLO, COMPOST &amp; FERTILIZANTES, DISPOSICIÓN FINAL RESIDUOS LIQUIDOS, DISPOSICIÓN FINAL RESIDUOS SOLIDOS, EXPORTACION, NFU, PILETAS, REACTORES, TIERRAS FILTRANTES</v>
      </c>
      <c r="R1465">
        <v>1</v>
      </c>
      <c r="S1465">
        <v>-18000</v>
      </c>
      <c r="T1465">
        <v>1</v>
      </c>
      <c r="U1465" t="str">
        <v>APERTURADO POR EMPRESA</v>
      </c>
      <c r="V1465" t="str">
        <v>BACHAS</v>
      </c>
    </row>
    <row r="1466" spans="1:22" x14ac:dyDescent="0.3">
      <c r="A1466" vm="20">
        <v>46062</v>
      </c>
      <c r="B1466" t="str">
        <v>Gomeria Donatti S. R. L.</v>
      </c>
      <c r="C1466" t="str">
        <v>FA-A 00003-00024046</v>
      </c>
      <c r="D1466">
        <v>-18000</v>
      </c>
      <c r="E1466" t="str">
        <v>OC 0001-00004610: REPARACIONES</v>
      </c>
      <c r="F1466">
        <v>1</v>
      </c>
      <c r="G1466">
        <v>14876.03</v>
      </c>
      <c r="H1466" t="str">
        <v xml:space="preserve">UN </v>
      </c>
      <c r="I1466" t="str">
        <v>REPARACIONES</v>
      </c>
      <c r="J1466" t="str">
        <v>OPEX</v>
      </c>
      <c r="K1466" t="str">
        <v>VARIABLE</v>
      </c>
      <c r="L1466" t="str">
        <v>DIRECTO</v>
      </c>
      <c r="M1466">
        <v>0</v>
      </c>
      <c r="N1466" t="str">
        <v>CC1</v>
      </c>
      <c r="O1466" t="str">
        <v>gastos_produccion</v>
      </c>
      <c r="P1466">
        <v>10</v>
      </c>
      <c r="Q1466" t="str">
        <v>BACHAS, CEREAL &amp; POLVILLO, COMPOST &amp; FERTILIZANTES, DISPOSICIÓN FINAL RESIDUOS LIQUIDOS, DISPOSICIÓN FINAL RESIDUOS SOLIDOS, EXPORTACION, NFU, PILETAS, REACTORES, TIERRAS FILTRANTES</v>
      </c>
      <c r="R1466">
        <v>1</v>
      </c>
      <c r="S1466">
        <v>-18000</v>
      </c>
      <c r="T1466">
        <v>1</v>
      </c>
      <c r="U1466" t="str">
        <v>APERTURADO POR EMPRESA</v>
      </c>
      <c r="V1466" t="str">
        <v>CEREAL &amp; POLVILLO</v>
      </c>
    </row>
    <row r="1467" spans="1:22" x14ac:dyDescent="0.3">
      <c r="A1467" vm="20">
        <v>46062</v>
      </c>
      <c r="B1467" t="str">
        <v>Gomeria Donatti S. R. L.</v>
      </c>
      <c r="C1467" t="str">
        <v>FA-A 00003-00024046</v>
      </c>
      <c r="D1467">
        <v>-18000</v>
      </c>
      <c r="E1467" t="str">
        <v>OC 0001-00004610: REPARACIONES</v>
      </c>
      <c r="F1467">
        <v>1</v>
      </c>
      <c r="G1467">
        <v>14876.03</v>
      </c>
      <c r="H1467" t="str">
        <v xml:space="preserve">UN </v>
      </c>
      <c r="I1467" t="str">
        <v>REPARACIONES</v>
      </c>
      <c r="J1467" t="str">
        <v>OPEX</v>
      </c>
      <c r="K1467" t="str">
        <v>VARIABLE</v>
      </c>
      <c r="L1467" t="str">
        <v>DIRECTO</v>
      </c>
      <c r="M1467">
        <v>0</v>
      </c>
      <c r="N1467" t="str">
        <v>CC1</v>
      </c>
      <c r="O1467" t="str">
        <v>gastos_produccion</v>
      </c>
      <c r="P1467">
        <v>10</v>
      </c>
      <c r="Q1467" t="str">
        <v>BACHAS, CEREAL &amp; POLVILLO, COMPOST &amp; FERTILIZANTES, DISPOSICIÓN FINAL RESIDUOS LIQUIDOS, DISPOSICIÓN FINAL RESIDUOS SOLIDOS, EXPORTACION, NFU, PILETAS, REACTORES, TIERRAS FILTRANTES</v>
      </c>
      <c r="R1467">
        <v>1</v>
      </c>
      <c r="S1467">
        <v>-18000</v>
      </c>
      <c r="T1467">
        <v>1</v>
      </c>
      <c r="U1467" t="str">
        <v>APERTURADO POR EMPRESA</v>
      </c>
      <c r="V1467" t="str">
        <v>COMPOST &amp; FERTILIZANTES</v>
      </c>
    </row>
    <row r="1468" spans="1:22" x14ac:dyDescent="0.3">
      <c r="A1468" vm="20">
        <v>46062</v>
      </c>
      <c r="B1468" t="str">
        <v>Gomeria Donatti S. R. L.</v>
      </c>
      <c r="C1468" t="str">
        <v>FA-A 00003-00024046</v>
      </c>
      <c r="D1468">
        <v>-18000</v>
      </c>
      <c r="E1468" t="str">
        <v>OC 0001-00004610: REPARACIONES</v>
      </c>
      <c r="F1468">
        <v>1</v>
      </c>
      <c r="G1468">
        <v>14876.03</v>
      </c>
      <c r="H1468" t="str">
        <v xml:space="preserve">UN </v>
      </c>
      <c r="I1468" t="str">
        <v>REPARACIONES</v>
      </c>
      <c r="J1468" t="str">
        <v>OPEX</v>
      </c>
      <c r="K1468" t="str">
        <v>VARIABLE</v>
      </c>
      <c r="L1468" t="str">
        <v>DIRECTO</v>
      </c>
      <c r="M1468">
        <v>0</v>
      </c>
      <c r="N1468" t="str">
        <v>CC1</v>
      </c>
      <c r="O1468" t="str">
        <v>gastos_produccion</v>
      </c>
      <c r="P1468">
        <v>10</v>
      </c>
      <c r="Q1468" t="str">
        <v>BACHAS, CEREAL &amp; POLVILLO, COMPOST &amp; FERTILIZANTES, DISPOSICIÓN FINAL RESIDUOS LIQUIDOS, DISPOSICIÓN FINAL RESIDUOS SOLIDOS, EXPORTACION, NFU, PILETAS, REACTORES, TIERRAS FILTRANTES</v>
      </c>
      <c r="R1468">
        <v>1</v>
      </c>
      <c r="S1468">
        <v>-18000</v>
      </c>
      <c r="T1468">
        <v>1</v>
      </c>
      <c r="U1468" t="str">
        <v>APERTURADO POR EMPRESA</v>
      </c>
      <c r="V1468" t="str">
        <v>DISPOSICIÓN FINAL RESIDUOS LIQUIDOS</v>
      </c>
    </row>
    <row r="1469" spans="1:22" x14ac:dyDescent="0.3">
      <c r="A1469" vm="20">
        <v>46062</v>
      </c>
      <c r="B1469" t="str">
        <v>Gomeria Donatti S. R. L.</v>
      </c>
      <c r="C1469" t="str">
        <v>FA-A 00003-00024046</v>
      </c>
      <c r="D1469">
        <v>-18000</v>
      </c>
      <c r="E1469" t="str">
        <v>OC 0001-00004610: REPARACIONES</v>
      </c>
      <c r="F1469">
        <v>1</v>
      </c>
      <c r="G1469">
        <v>14876.03</v>
      </c>
      <c r="H1469" t="str">
        <v xml:space="preserve">UN </v>
      </c>
      <c r="I1469" t="str">
        <v>REPARACIONES</v>
      </c>
      <c r="J1469" t="str">
        <v>OPEX</v>
      </c>
      <c r="K1469" t="str">
        <v>VARIABLE</v>
      </c>
      <c r="L1469" t="str">
        <v>DIRECTO</v>
      </c>
      <c r="M1469">
        <v>0</v>
      </c>
      <c r="N1469" t="str">
        <v>CC1</v>
      </c>
      <c r="O1469" t="str">
        <v>gastos_produccion</v>
      </c>
      <c r="P1469">
        <v>10</v>
      </c>
      <c r="Q1469" t="str">
        <v>BACHAS, CEREAL &amp; POLVILLO, COMPOST &amp; FERTILIZANTES, DISPOSICIÓN FINAL RESIDUOS LIQUIDOS, DISPOSICIÓN FINAL RESIDUOS SOLIDOS, EXPORTACION, NFU, PILETAS, REACTORES, TIERRAS FILTRANTES</v>
      </c>
      <c r="R1469">
        <v>1</v>
      </c>
      <c r="S1469">
        <v>-18000</v>
      </c>
      <c r="T1469">
        <v>1</v>
      </c>
      <c r="U1469" t="str">
        <v>APERTURADO POR EMPRESA</v>
      </c>
      <c r="V1469" t="str">
        <v>DISPOSICIÓN FINAL RESIDUOS SOLIDOS</v>
      </c>
    </row>
    <row r="1470" spans="1:22" x14ac:dyDescent="0.3">
      <c r="A1470" vm="20">
        <v>46062</v>
      </c>
      <c r="B1470" t="str">
        <v>Gomeria Donatti S. R. L.</v>
      </c>
      <c r="C1470" t="str">
        <v>FA-A 00003-00024046</v>
      </c>
      <c r="D1470">
        <v>-18000</v>
      </c>
      <c r="E1470" t="str">
        <v>OC 0001-00004610: REPARACIONES</v>
      </c>
      <c r="F1470">
        <v>1</v>
      </c>
      <c r="G1470">
        <v>14876.03</v>
      </c>
      <c r="H1470" t="str">
        <v xml:space="preserve">UN </v>
      </c>
      <c r="I1470" t="str">
        <v>REPARACIONES</v>
      </c>
      <c r="J1470" t="str">
        <v>OPEX</v>
      </c>
      <c r="K1470" t="str">
        <v>VARIABLE</v>
      </c>
      <c r="L1470" t="str">
        <v>DIRECTO</v>
      </c>
      <c r="M1470">
        <v>0</v>
      </c>
      <c r="N1470" t="str">
        <v>CC1</v>
      </c>
      <c r="O1470" t="str">
        <v>gastos_produccion</v>
      </c>
      <c r="P1470">
        <v>10</v>
      </c>
      <c r="Q1470" t="str">
        <v>BACHAS, CEREAL &amp; POLVILLO, COMPOST &amp; FERTILIZANTES, DISPOSICIÓN FINAL RESIDUOS LIQUIDOS, DISPOSICIÓN FINAL RESIDUOS SOLIDOS, EXPORTACION, NFU, PILETAS, REACTORES, TIERRAS FILTRANTES</v>
      </c>
      <c r="R1470">
        <v>1</v>
      </c>
      <c r="S1470">
        <v>-18000</v>
      </c>
      <c r="T1470">
        <v>1</v>
      </c>
      <c r="U1470" t="str">
        <v>APERTURADO POR EMPRESA</v>
      </c>
      <c r="V1470" t="str">
        <v>EXPORTACION</v>
      </c>
    </row>
    <row r="1471" spans="1:22" x14ac:dyDescent="0.3">
      <c r="A1471" vm="20">
        <v>46062</v>
      </c>
      <c r="B1471" t="str">
        <v>Gomeria Donatti S. R. L.</v>
      </c>
      <c r="C1471" t="str">
        <v>FA-A 00003-00024046</v>
      </c>
      <c r="D1471">
        <v>-18000</v>
      </c>
      <c r="E1471" t="str">
        <v>OC 0001-00004610: REPARACIONES</v>
      </c>
      <c r="F1471">
        <v>1</v>
      </c>
      <c r="G1471">
        <v>14876.03</v>
      </c>
      <c r="H1471" t="str">
        <v xml:space="preserve">UN </v>
      </c>
      <c r="I1471" t="str">
        <v>REPARACIONES</v>
      </c>
      <c r="J1471" t="str">
        <v>OPEX</v>
      </c>
      <c r="K1471" t="str">
        <v>VARIABLE</v>
      </c>
      <c r="L1471" t="str">
        <v>DIRECTO</v>
      </c>
      <c r="M1471">
        <v>0</v>
      </c>
      <c r="N1471" t="str">
        <v>CC1</v>
      </c>
      <c r="O1471" t="str">
        <v>gastos_produccion</v>
      </c>
      <c r="P1471">
        <v>10</v>
      </c>
      <c r="Q1471" t="str">
        <v>BACHAS, CEREAL &amp; POLVILLO, COMPOST &amp; FERTILIZANTES, DISPOSICIÓN FINAL RESIDUOS LIQUIDOS, DISPOSICIÓN FINAL RESIDUOS SOLIDOS, EXPORTACION, NFU, PILETAS, REACTORES, TIERRAS FILTRANTES</v>
      </c>
      <c r="R1471">
        <v>1</v>
      </c>
      <c r="S1471">
        <v>-18000</v>
      </c>
      <c r="T1471">
        <v>1</v>
      </c>
      <c r="U1471" t="str">
        <v>APERTURADO POR EMPRESA</v>
      </c>
      <c r="V1471" t="str">
        <v>NFU</v>
      </c>
    </row>
    <row r="1472" spans="1:22" x14ac:dyDescent="0.3">
      <c r="A1472" vm="20">
        <v>46062</v>
      </c>
      <c r="B1472" t="str">
        <v>Gomeria Donatti S. R. L.</v>
      </c>
      <c r="C1472" t="str">
        <v>FA-A 00003-00024046</v>
      </c>
      <c r="D1472">
        <v>-18000</v>
      </c>
      <c r="E1472" t="str">
        <v>OC 0001-00004610: REPARACIONES</v>
      </c>
      <c r="F1472">
        <v>1</v>
      </c>
      <c r="G1472">
        <v>14876.03</v>
      </c>
      <c r="H1472" t="str">
        <v xml:space="preserve">UN </v>
      </c>
      <c r="I1472" t="str">
        <v>REPARACIONES</v>
      </c>
      <c r="J1472" t="str">
        <v>OPEX</v>
      </c>
      <c r="K1472" t="str">
        <v>VARIABLE</v>
      </c>
      <c r="L1472" t="str">
        <v>DIRECTO</v>
      </c>
      <c r="M1472">
        <v>0</v>
      </c>
      <c r="N1472" t="str">
        <v>CC1</v>
      </c>
      <c r="O1472" t="str">
        <v>gastos_produccion</v>
      </c>
      <c r="P1472">
        <v>10</v>
      </c>
      <c r="Q1472" t="str">
        <v>BACHAS, CEREAL &amp; POLVILLO, COMPOST &amp; FERTILIZANTES, DISPOSICIÓN FINAL RESIDUOS LIQUIDOS, DISPOSICIÓN FINAL RESIDUOS SOLIDOS, EXPORTACION, NFU, PILETAS, REACTORES, TIERRAS FILTRANTES</v>
      </c>
      <c r="R1472">
        <v>1</v>
      </c>
      <c r="S1472">
        <v>-18000</v>
      </c>
      <c r="T1472">
        <v>1</v>
      </c>
      <c r="U1472" t="str">
        <v>APERTURADO POR EMPRESA</v>
      </c>
      <c r="V1472" t="str">
        <v>PILETAS</v>
      </c>
    </row>
    <row r="1473" spans="1:22" x14ac:dyDescent="0.3">
      <c r="A1473" vm="20">
        <v>46062</v>
      </c>
      <c r="B1473" t="str">
        <v>Gomeria Donatti S. R. L.</v>
      </c>
      <c r="C1473" t="str">
        <v>FA-A 00003-00024046</v>
      </c>
      <c r="D1473">
        <v>-18000</v>
      </c>
      <c r="E1473" t="str">
        <v>OC 0001-00004610: REPARACIONES</v>
      </c>
      <c r="F1473">
        <v>1</v>
      </c>
      <c r="G1473">
        <v>14876.03</v>
      </c>
      <c r="H1473" t="str">
        <v xml:space="preserve">UN </v>
      </c>
      <c r="I1473" t="str">
        <v>REPARACIONES</v>
      </c>
      <c r="J1473" t="str">
        <v>OPEX</v>
      </c>
      <c r="K1473" t="str">
        <v>VARIABLE</v>
      </c>
      <c r="L1473" t="str">
        <v>DIRECTO</v>
      </c>
      <c r="M1473">
        <v>0</v>
      </c>
      <c r="N1473" t="str">
        <v>CC1</v>
      </c>
      <c r="O1473" t="str">
        <v>gastos_produccion</v>
      </c>
      <c r="P1473">
        <v>10</v>
      </c>
      <c r="Q1473" t="str">
        <v>BACHAS, CEREAL &amp; POLVILLO, COMPOST &amp; FERTILIZANTES, DISPOSICIÓN FINAL RESIDUOS LIQUIDOS, DISPOSICIÓN FINAL RESIDUOS SOLIDOS, EXPORTACION, NFU, PILETAS, REACTORES, TIERRAS FILTRANTES</v>
      </c>
      <c r="R1473">
        <v>1</v>
      </c>
      <c r="S1473">
        <v>-18000</v>
      </c>
      <c r="T1473">
        <v>1</v>
      </c>
      <c r="U1473" t="str">
        <v>APERTURADO POR EMPRESA</v>
      </c>
      <c r="V1473" t="str">
        <v>REACTORES</v>
      </c>
    </row>
    <row r="1474" spans="1:22" x14ac:dyDescent="0.3">
      <c r="A1474" vm="20">
        <v>46062</v>
      </c>
      <c r="B1474" t="str">
        <v>Gomeria Donatti S. R. L.</v>
      </c>
      <c r="C1474" t="str">
        <v>FA-A 00003-00024046</v>
      </c>
      <c r="D1474">
        <v>-18000</v>
      </c>
      <c r="E1474" t="str">
        <v>OC 0001-00004610: REPARACIONES</v>
      </c>
      <c r="F1474">
        <v>1</v>
      </c>
      <c r="G1474">
        <v>14876.03</v>
      </c>
      <c r="H1474" t="str">
        <v xml:space="preserve">UN </v>
      </c>
      <c r="I1474" t="str">
        <v>REPARACIONES</v>
      </c>
      <c r="J1474" t="str">
        <v>OPEX</v>
      </c>
      <c r="K1474" t="str">
        <v>VARIABLE</v>
      </c>
      <c r="L1474" t="str">
        <v>DIRECTO</v>
      </c>
      <c r="M1474">
        <v>0</v>
      </c>
      <c r="N1474" t="str">
        <v>CC1</v>
      </c>
      <c r="O1474" t="str">
        <v>gastos_produccion</v>
      </c>
      <c r="P1474">
        <v>10</v>
      </c>
      <c r="Q1474" t="str">
        <v>BACHAS, CEREAL &amp; POLVILLO, COMPOST &amp; FERTILIZANTES, DISPOSICIÓN FINAL RESIDUOS LIQUIDOS, DISPOSICIÓN FINAL RESIDUOS SOLIDOS, EXPORTACION, NFU, PILETAS, REACTORES, TIERRAS FILTRANTES</v>
      </c>
      <c r="R1474">
        <v>1</v>
      </c>
      <c r="S1474">
        <v>-18000</v>
      </c>
      <c r="T1474">
        <v>1</v>
      </c>
      <c r="U1474" t="str">
        <v>APERTURADO POR EMPRESA</v>
      </c>
      <c r="V1474" t="str">
        <v>TIERRAS FILTRANTES</v>
      </c>
    </row>
    <row r="1475" spans="1:22" x14ac:dyDescent="0.3">
      <c r="A1475" vm="21">
        <v>46058</v>
      </c>
      <c r="B1475" t="str">
        <v>Gomeria Donatti S. R. L.</v>
      </c>
      <c r="C1475" t="str">
        <v>FA-A 00003-00023954</v>
      </c>
      <c r="D1475">
        <v>-15000</v>
      </c>
      <c r="E1475" t="str">
        <v>REPARACIONES</v>
      </c>
      <c r="F1475">
        <v>1</v>
      </c>
      <c r="G1475">
        <v>12396.69</v>
      </c>
      <c r="H1475" t="str">
        <v xml:space="preserve">UN </v>
      </c>
      <c r="I1475" t="str">
        <v>REPARACIONES</v>
      </c>
      <c r="J1475" t="str">
        <v>OPEX</v>
      </c>
      <c r="K1475" t="str">
        <v>VARIABLE</v>
      </c>
      <c r="L1475" t="str">
        <v>DIRECTO</v>
      </c>
      <c r="M1475">
        <v>0</v>
      </c>
      <c r="N1475" t="str">
        <v>CC1</v>
      </c>
      <c r="O1475" t="str">
        <v>gastos_produccion</v>
      </c>
      <c r="P1475">
        <v>10</v>
      </c>
      <c r="Q1475" t="str">
        <v>BACHAS, CEREAL &amp; POLVILLO, COMPOST &amp; FERTILIZANTES, DISPOSICIÓN FINAL RESIDUOS LIQUIDOS, DISPOSICIÓN FINAL RESIDUOS SOLIDOS, EXPORTACION, NFU, PILETAS, REACTORES, TIERRAS FILTRANTES</v>
      </c>
      <c r="R1475">
        <v>1</v>
      </c>
      <c r="S1475">
        <v>-15000</v>
      </c>
      <c r="T1475">
        <v>1</v>
      </c>
      <c r="U1475" t="str">
        <v>APERTURADO POR EMPRESA</v>
      </c>
      <c r="V1475" t="str">
        <v>BACHAS</v>
      </c>
    </row>
    <row r="1476" spans="1:22" x14ac:dyDescent="0.3">
      <c r="A1476" vm="21">
        <v>46058</v>
      </c>
      <c r="B1476" t="str">
        <v>Gomeria Donatti S. R. L.</v>
      </c>
      <c r="C1476" t="str">
        <v>FA-A 00003-00023954</v>
      </c>
      <c r="D1476">
        <v>-15000</v>
      </c>
      <c r="E1476" t="str">
        <v>REPARACIONES</v>
      </c>
      <c r="F1476">
        <v>1</v>
      </c>
      <c r="G1476">
        <v>12396.69</v>
      </c>
      <c r="H1476" t="str">
        <v xml:space="preserve">UN </v>
      </c>
      <c r="I1476" t="str">
        <v>REPARACIONES</v>
      </c>
      <c r="J1476" t="str">
        <v>OPEX</v>
      </c>
      <c r="K1476" t="str">
        <v>VARIABLE</v>
      </c>
      <c r="L1476" t="str">
        <v>DIRECTO</v>
      </c>
      <c r="M1476">
        <v>0</v>
      </c>
      <c r="N1476" t="str">
        <v>CC1</v>
      </c>
      <c r="O1476" t="str">
        <v>gastos_produccion</v>
      </c>
      <c r="P1476">
        <v>10</v>
      </c>
      <c r="Q1476" t="str">
        <v>BACHAS, CEREAL &amp; POLVILLO, COMPOST &amp; FERTILIZANTES, DISPOSICIÓN FINAL RESIDUOS LIQUIDOS, DISPOSICIÓN FINAL RESIDUOS SOLIDOS, EXPORTACION, NFU, PILETAS, REACTORES, TIERRAS FILTRANTES</v>
      </c>
      <c r="R1476">
        <v>1</v>
      </c>
      <c r="S1476">
        <v>-15000</v>
      </c>
      <c r="T1476">
        <v>1</v>
      </c>
      <c r="U1476" t="str">
        <v>APERTURADO POR EMPRESA</v>
      </c>
      <c r="V1476" t="str">
        <v>CEREAL &amp; POLVILLO</v>
      </c>
    </row>
    <row r="1477" spans="1:22" x14ac:dyDescent="0.3">
      <c r="A1477" vm="21">
        <v>46058</v>
      </c>
      <c r="B1477" t="str">
        <v>Gomeria Donatti S. R. L.</v>
      </c>
      <c r="C1477" t="str">
        <v>FA-A 00003-00023954</v>
      </c>
      <c r="D1477">
        <v>-15000</v>
      </c>
      <c r="E1477" t="str">
        <v>REPARACIONES</v>
      </c>
      <c r="F1477">
        <v>1</v>
      </c>
      <c r="G1477">
        <v>12396.69</v>
      </c>
      <c r="H1477" t="str">
        <v xml:space="preserve">UN </v>
      </c>
      <c r="I1477" t="str">
        <v>REPARACIONES</v>
      </c>
      <c r="J1477" t="str">
        <v>OPEX</v>
      </c>
      <c r="K1477" t="str">
        <v>VARIABLE</v>
      </c>
      <c r="L1477" t="str">
        <v>DIRECTO</v>
      </c>
      <c r="M1477">
        <v>0</v>
      </c>
      <c r="N1477" t="str">
        <v>CC1</v>
      </c>
      <c r="O1477" t="str">
        <v>gastos_produccion</v>
      </c>
      <c r="P1477">
        <v>10</v>
      </c>
      <c r="Q1477" t="str">
        <v>BACHAS, CEREAL &amp; POLVILLO, COMPOST &amp; FERTILIZANTES, DISPOSICIÓN FINAL RESIDUOS LIQUIDOS, DISPOSICIÓN FINAL RESIDUOS SOLIDOS, EXPORTACION, NFU, PILETAS, REACTORES, TIERRAS FILTRANTES</v>
      </c>
      <c r="R1477">
        <v>1</v>
      </c>
      <c r="S1477">
        <v>-15000</v>
      </c>
      <c r="T1477">
        <v>1</v>
      </c>
      <c r="U1477" t="str">
        <v>APERTURADO POR EMPRESA</v>
      </c>
      <c r="V1477" t="str">
        <v>COMPOST &amp; FERTILIZANTES</v>
      </c>
    </row>
    <row r="1478" spans="1:22" x14ac:dyDescent="0.3">
      <c r="A1478" vm="21">
        <v>46058</v>
      </c>
      <c r="B1478" t="str">
        <v>Gomeria Donatti S. R. L.</v>
      </c>
      <c r="C1478" t="str">
        <v>FA-A 00003-00023954</v>
      </c>
      <c r="D1478">
        <v>-15000</v>
      </c>
      <c r="E1478" t="str">
        <v>REPARACIONES</v>
      </c>
      <c r="F1478">
        <v>1</v>
      </c>
      <c r="G1478">
        <v>12396.69</v>
      </c>
      <c r="H1478" t="str">
        <v xml:space="preserve">UN </v>
      </c>
      <c r="I1478" t="str">
        <v>REPARACIONES</v>
      </c>
      <c r="J1478" t="str">
        <v>OPEX</v>
      </c>
      <c r="K1478" t="str">
        <v>VARIABLE</v>
      </c>
      <c r="L1478" t="str">
        <v>DIRECTO</v>
      </c>
      <c r="M1478">
        <v>0</v>
      </c>
      <c r="N1478" t="str">
        <v>CC1</v>
      </c>
      <c r="O1478" t="str">
        <v>gastos_produccion</v>
      </c>
      <c r="P1478">
        <v>10</v>
      </c>
      <c r="Q1478" t="str">
        <v>BACHAS, CEREAL &amp; POLVILLO, COMPOST &amp; FERTILIZANTES, DISPOSICIÓN FINAL RESIDUOS LIQUIDOS, DISPOSICIÓN FINAL RESIDUOS SOLIDOS, EXPORTACION, NFU, PILETAS, REACTORES, TIERRAS FILTRANTES</v>
      </c>
      <c r="R1478">
        <v>1</v>
      </c>
      <c r="S1478">
        <v>-15000</v>
      </c>
      <c r="T1478">
        <v>1</v>
      </c>
      <c r="U1478" t="str">
        <v>APERTURADO POR EMPRESA</v>
      </c>
      <c r="V1478" t="str">
        <v>DISPOSICIÓN FINAL RESIDUOS LIQUIDOS</v>
      </c>
    </row>
    <row r="1479" spans="1:22" x14ac:dyDescent="0.3">
      <c r="A1479" vm="21">
        <v>46058</v>
      </c>
      <c r="B1479" t="str">
        <v>Gomeria Donatti S. R. L.</v>
      </c>
      <c r="C1479" t="str">
        <v>FA-A 00003-00023954</v>
      </c>
      <c r="D1479">
        <v>-15000</v>
      </c>
      <c r="E1479" t="str">
        <v>REPARACIONES</v>
      </c>
      <c r="F1479">
        <v>1</v>
      </c>
      <c r="G1479">
        <v>12396.69</v>
      </c>
      <c r="H1479" t="str">
        <v xml:space="preserve">UN </v>
      </c>
      <c r="I1479" t="str">
        <v>REPARACIONES</v>
      </c>
      <c r="J1479" t="str">
        <v>OPEX</v>
      </c>
      <c r="K1479" t="str">
        <v>VARIABLE</v>
      </c>
      <c r="L1479" t="str">
        <v>DIRECTO</v>
      </c>
      <c r="M1479">
        <v>0</v>
      </c>
      <c r="N1479" t="str">
        <v>CC1</v>
      </c>
      <c r="O1479" t="str">
        <v>gastos_produccion</v>
      </c>
      <c r="P1479">
        <v>10</v>
      </c>
      <c r="Q1479" t="str">
        <v>BACHAS, CEREAL &amp; POLVILLO, COMPOST &amp; FERTILIZANTES, DISPOSICIÓN FINAL RESIDUOS LIQUIDOS, DISPOSICIÓN FINAL RESIDUOS SOLIDOS, EXPORTACION, NFU, PILETAS, REACTORES, TIERRAS FILTRANTES</v>
      </c>
      <c r="R1479">
        <v>1</v>
      </c>
      <c r="S1479">
        <v>-15000</v>
      </c>
      <c r="T1479">
        <v>1</v>
      </c>
      <c r="U1479" t="str">
        <v>APERTURADO POR EMPRESA</v>
      </c>
      <c r="V1479" t="str">
        <v>DISPOSICIÓN FINAL RESIDUOS SOLIDOS</v>
      </c>
    </row>
    <row r="1480" spans="1:22" x14ac:dyDescent="0.3">
      <c r="A1480" vm="21">
        <v>46058</v>
      </c>
      <c r="B1480" t="str">
        <v>Gomeria Donatti S. R. L.</v>
      </c>
      <c r="C1480" t="str">
        <v>FA-A 00003-00023954</v>
      </c>
      <c r="D1480">
        <v>-15000</v>
      </c>
      <c r="E1480" t="str">
        <v>REPARACIONES</v>
      </c>
      <c r="F1480">
        <v>1</v>
      </c>
      <c r="G1480">
        <v>12396.69</v>
      </c>
      <c r="H1480" t="str">
        <v xml:space="preserve">UN </v>
      </c>
      <c r="I1480" t="str">
        <v>REPARACIONES</v>
      </c>
      <c r="J1480" t="str">
        <v>OPEX</v>
      </c>
      <c r="K1480" t="str">
        <v>VARIABLE</v>
      </c>
      <c r="L1480" t="str">
        <v>DIRECTO</v>
      </c>
      <c r="M1480">
        <v>0</v>
      </c>
      <c r="N1480" t="str">
        <v>CC1</v>
      </c>
      <c r="O1480" t="str">
        <v>gastos_produccion</v>
      </c>
      <c r="P1480">
        <v>10</v>
      </c>
      <c r="Q1480" t="str">
        <v>BACHAS, CEREAL &amp; POLVILLO, COMPOST &amp; FERTILIZANTES, DISPOSICIÓN FINAL RESIDUOS LIQUIDOS, DISPOSICIÓN FINAL RESIDUOS SOLIDOS, EXPORTACION, NFU, PILETAS, REACTORES, TIERRAS FILTRANTES</v>
      </c>
      <c r="R1480">
        <v>1</v>
      </c>
      <c r="S1480">
        <v>-15000</v>
      </c>
      <c r="T1480">
        <v>1</v>
      </c>
      <c r="U1480" t="str">
        <v>APERTURADO POR EMPRESA</v>
      </c>
      <c r="V1480" t="str">
        <v>EXPORTACION</v>
      </c>
    </row>
    <row r="1481" spans="1:22" x14ac:dyDescent="0.3">
      <c r="A1481" vm="21">
        <v>46058</v>
      </c>
      <c r="B1481" t="str">
        <v>Gomeria Donatti S. R. L.</v>
      </c>
      <c r="C1481" t="str">
        <v>FA-A 00003-00023954</v>
      </c>
      <c r="D1481">
        <v>-15000</v>
      </c>
      <c r="E1481" t="str">
        <v>REPARACIONES</v>
      </c>
      <c r="F1481">
        <v>1</v>
      </c>
      <c r="G1481">
        <v>12396.69</v>
      </c>
      <c r="H1481" t="str">
        <v xml:space="preserve">UN </v>
      </c>
      <c r="I1481" t="str">
        <v>REPARACIONES</v>
      </c>
      <c r="J1481" t="str">
        <v>OPEX</v>
      </c>
      <c r="K1481" t="str">
        <v>VARIABLE</v>
      </c>
      <c r="L1481" t="str">
        <v>DIRECTO</v>
      </c>
      <c r="M1481">
        <v>0</v>
      </c>
      <c r="N1481" t="str">
        <v>CC1</v>
      </c>
      <c r="O1481" t="str">
        <v>gastos_produccion</v>
      </c>
      <c r="P1481">
        <v>10</v>
      </c>
      <c r="Q1481" t="str">
        <v>BACHAS, CEREAL &amp; POLVILLO, COMPOST &amp; FERTILIZANTES, DISPOSICIÓN FINAL RESIDUOS LIQUIDOS, DISPOSICIÓN FINAL RESIDUOS SOLIDOS, EXPORTACION, NFU, PILETAS, REACTORES, TIERRAS FILTRANTES</v>
      </c>
      <c r="R1481">
        <v>1</v>
      </c>
      <c r="S1481">
        <v>-15000</v>
      </c>
      <c r="T1481">
        <v>1</v>
      </c>
      <c r="U1481" t="str">
        <v>APERTURADO POR EMPRESA</v>
      </c>
      <c r="V1481" t="str">
        <v>NFU</v>
      </c>
    </row>
    <row r="1482" spans="1:22" x14ac:dyDescent="0.3">
      <c r="A1482" vm="21">
        <v>46058</v>
      </c>
      <c r="B1482" t="str">
        <v>Gomeria Donatti S. R. L.</v>
      </c>
      <c r="C1482" t="str">
        <v>FA-A 00003-00023954</v>
      </c>
      <c r="D1482">
        <v>-15000</v>
      </c>
      <c r="E1482" t="str">
        <v>REPARACIONES</v>
      </c>
      <c r="F1482">
        <v>1</v>
      </c>
      <c r="G1482">
        <v>12396.69</v>
      </c>
      <c r="H1482" t="str">
        <v xml:space="preserve">UN </v>
      </c>
      <c r="I1482" t="str">
        <v>REPARACIONES</v>
      </c>
      <c r="J1482" t="str">
        <v>OPEX</v>
      </c>
      <c r="K1482" t="str">
        <v>VARIABLE</v>
      </c>
      <c r="L1482" t="str">
        <v>DIRECTO</v>
      </c>
      <c r="M1482">
        <v>0</v>
      </c>
      <c r="N1482" t="str">
        <v>CC1</v>
      </c>
      <c r="O1482" t="str">
        <v>gastos_produccion</v>
      </c>
      <c r="P1482">
        <v>10</v>
      </c>
      <c r="Q1482" t="str">
        <v>BACHAS, CEREAL &amp; POLVILLO, COMPOST &amp; FERTILIZANTES, DISPOSICIÓN FINAL RESIDUOS LIQUIDOS, DISPOSICIÓN FINAL RESIDUOS SOLIDOS, EXPORTACION, NFU, PILETAS, REACTORES, TIERRAS FILTRANTES</v>
      </c>
      <c r="R1482">
        <v>1</v>
      </c>
      <c r="S1482">
        <v>-15000</v>
      </c>
      <c r="T1482">
        <v>1</v>
      </c>
      <c r="U1482" t="str">
        <v>APERTURADO POR EMPRESA</v>
      </c>
      <c r="V1482" t="str">
        <v>PILETAS</v>
      </c>
    </row>
    <row r="1483" spans="1:22" x14ac:dyDescent="0.3">
      <c r="A1483" vm="21">
        <v>46058</v>
      </c>
      <c r="B1483" t="str">
        <v>Gomeria Donatti S. R. L.</v>
      </c>
      <c r="C1483" t="str">
        <v>FA-A 00003-00023954</v>
      </c>
      <c r="D1483">
        <v>-15000</v>
      </c>
      <c r="E1483" t="str">
        <v>REPARACIONES</v>
      </c>
      <c r="F1483">
        <v>1</v>
      </c>
      <c r="G1483">
        <v>12396.69</v>
      </c>
      <c r="H1483" t="str">
        <v xml:space="preserve">UN </v>
      </c>
      <c r="I1483" t="str">
        <v>REPARACIONES</v>
      </c>
      <c r="J1483" t="str">
        <v>OPEX</v>
      </c>
      <c r="K1483" t="str">
        <v>VARIABLE</v>
      </c>
      <c r="L1483" t="str">
        <v>DIRECTO</v>
      </c>
      <c r="M1483">
        <v>0</v>
      </c>
      <c r="N1483" t="str">
        <v>CC1</v>
      </c>
      <c r="O1483" t="str">
        <v>gastos_produccion</v>
      </c>
      <c r="P1483">
        <v>10</v>
      </c>
      <c r="Q1483" t="str">
        <v>BACHAS, CEREAL &amp; POLVILLO, COMPOST &amp; FERTILIZANTES, DISPOSICIÓN FINAL RESIDUOS LIQUIDOS, DISPOSICIÓN FINAL RESIDUOS SOLIDOS, EXPORTACION, NFU, PILETAS, REACTORES, TIERRAS FILTRANTES</v>
      </c>
      <c r="R1483">
        <v>1</v>
      </c>
      <c r="S1483">
        <v>-15000</v>
      </c>
      <c r="T1483">
        <v>1</v>
      </c>
      <c r="U1483" t="str">
        <v>APERTURADO POR EMPRESA</v>
      </c>
      <c r="V1483" t="str">
        <v>REACTORES</v>
      </c>
    </row>
    <row r="1484" spans="1:22" x14ac:dyDescent="0.3">
      <c r="A1484" vm="21">
        <v>46058</v>
      </c>
      <c r="B1484" t="str">
        <v>Gomeria Donatti S. R. L.</v>
      </c>
      <c r="C1484" t="str">
        <v>FA-A 00003-00023954</v>
      </c>
      <c r="D1484">
        <v>-15000</v>
      </c>
      <c r="E1484" t="str">
        <v>REPARACIONES</v>
      </c>
      <c r="F1484">
        <v>1</v>
      </c>
      <c r="G1484">
        <v>12396.69</v>
      </c>
      <c r="H1484" t="str">
        <v xml:space="preserve">UN </v>
      </c>
      <c r="I1484" t="str">
        <v>REPARACIONES</v>
      </c>
      <c r="J1484" t="str">
        <v>OPEX</v>
      </c>
      <c r="K1484" t="str">
        <v>VARIABLE</v>
      </c>
      <c r="L1484" t="str">
        <v>DIRECTO</v>
      </c>
      <c r="M1484">
        <v>0</v>
      </c>
      <c r="N1484" t="str">
        <v>CC1</v>
      </c>
      <c r="O1484" t="str">
        <v>gastos_produccion</v>
      </c>
      <c r="P1484">
        <v>10</v>
      </c>
      <c r="Q1484" t="str">
        <v>BACHAS, CEREAL &amp; POLVILLO, COMPOST &amp; FERTILIZANTES, DISPOSICIÓN FINAL RESIDUOS LIQUIDOS, DISPOSICIÓN FINAL RESIDUOS SOLIDOS, EXPORTACION, NFU, PILETAS, REACTORES, TIERRAS FILTRANTES</v>
      </c>
      <c r="R1484">
        <v>1</v>
      </c>
      <c r="S1484">
        <v>-15000</v>
      </c>
      <c r="T1484">
        <v>1</v>
      </c>
      <c r="U1484" t="str">
        <v>APERTURADO POR EMPRESA</v>
      </c>
      <c r="V1484" t="str">
        <v>TIERRAS FILTRANTES</v>
      </c>
    </row>
    <row r="1485" spans="1:22" x14ac:dyDescent="0.3">
      <c r="A1485" vm="1">
        <v>46081</v>
      </c>
      <c r="B1485" t="str">
        <v>BERNIS, CARLOS OSCAR</v>
      </c>
      <c r="C1485" t="str">
        <v>FA-C 2-2026-4</v>
      </c>
      <c r="D1485">
        <v>-3872</v>
      </c>
      <c r="E1485" t="str">
        <v>LOGISTICA NFU</v>
      </c>
      <c r="F1485">
        <v>4</v>
      </c>
      <c r="G1485">
        <v>968</v>
      </c>
      <c r="H1485" t="str">
        <v xml:space="preserve">UN </v>
      </c>
      <c r="I1485" t="str">
        <v>LOGISTICA</v>
      </c>
      <c r="J1485" t="str">
        <v>OPEX</v>
      </c>
      <c r="K1485" t="str">
        <v>VARIABLE</v>
      </c>
      <c r="L1485" t="str">
        <v>DIRECTO</v>
      </c>
      <c r="M1485">
        <v>0</v>
      </c>
      <c r="N1485" t="str">
        <v>CC7</v>
      </c>
      <c r="O1485" t="str">
        <v>gastos_impuestos</v>
      </c>
      <c r="P1485">
        <v>1</v>
      </c>
      <c r="Q1485" t="str">
        <v>NFU</v>
      </c>
      <c r="R1485">
        <v>1</v>
      </c>
      <c r="S1485">
        <v>-3872</v>
      </c>
      <c r="T1485">
        <v>4</v>
      </c>
      <c r="U1485" t="str">
        <v>APERTURADO POR EMPRESA</v>
      </c>
      <c r="V1485" t="str">
        <v>NFU</v>
      </c>
    </row>
    <row r="1486" spans="1:22" x14ac:dyDescent="0.3">
      <c r="A1486" vm="4">
        <v>46056</v>
      </c>
      <c r="B1486" t="str">
        <v>Bunge Argentina S A</v>
      </c>
      <c r="C1486" t="str">
        <v>FA-A 02619-00297512</v>
      </c>
      <c r="D1486">
        <v>-65.88</v>
      </c>
      <c r="E1486" t="str">
        <v>OC 0001-00004498: MATERIA PRIMA
Residuo sucata
venta de chatarra- diciembre 2025</v>
      </c>
      <c r="F1486">
        <v>540</v>
      </c>
      <c r="G1486">
        <v>0.1</v>
      </c>
      <c r="H1486" t="str">
        <v xml:space="preserve">UN </v>
      </c>
      <c r="I1486" t="str">
        <v>MATERIA PRIMA</v>
      </c>
      <c r="J1486" t="str">
        <v>OPEX</v>
      </c>
      <c r="K1486" t="str">
        <v>VARIABLE</v>
      </c>
      <c r="L1486" t="str">
        <v>DIRECTO</v>
      </c>
      <c r="M1486">
        <v>0</v>
      </c>
      <c r="N1486" t="str">
        <v>CC2</v>
      </c>
      <c r="O1486" t="str">
        <v>gastos_produccion</v>
      </c>
      <c r="P1486">
        <v>1</v>
      </c>
      <c r="Q1486" t="str">
        <v>DISPOSICIÓN FINAL RESIDUOS SOLIDOS</v>
      </c>
      <c r="R1486">
        <v>1</v>
      </c>
      <c r="S1486">
        <v>-65.88</v>
      </c>
      <c r="T1486">
        <v>540</v>
      </c>
      <c r="U1486" t="str">
        <v>APERTURADO POR EMPRESA</v>
      </c>
      <c r="V1486" t="str">
        <v>DISPOSICIÓN FINAL RESIDUOS SOLIDOS</v>
      </c>
    </row>
    <row r="1487" spans="1:22" x14ac:dyDescent="0.3">
      <c r="A1487" vm="1">
        <v>46081</v>
      </c>
      <c r="B1487" t="str">
        <v>SALINERA JAISAL S. A.</v>
      </c>
      <c r="C1487" t="str">
        <v>prod3</v>
      </c>
      <c r="D1487">
        <v>0</v>
      </c>
      <c r="E1487" t="str">
        <v xml:space="preserve"> CLORURO DE SODIO (SAL)</v>
      </c>
      <c r="F1487">
        <v>0</v>
      </c>
      <c r="G1487">
        <v>114.95</v>
      </c>
      <c r="H1487" t="str">
        <v>KG</v>
      </c>
      <c r="I1487" t="str">
        <v>INSUMOS</v>
      </c>
      <c r="J1487" t="str">
        <v>OPEX</v>
      </c>
      <c r="K1487" t="str">
        <v>VARIABLE</v>
      </c>
      <c r="L1487" t="str">
        <v>DIRECTO</v>
      </c>
      <c r="M1487">
        <v>0</v>
      </c>
      <c r="N1487" t="str">
        <v>CC6</v>
      </c>
      <c r="O1487" t="str">
        <v>gastos_produccion</v>
      </c>
      <c r="P1487">
        <v>1</v>
      </c>
      <c r="Q1487" t="str">
        <v>BACHAS</v>
      </c>
      <c r="R1487">
        <v>1</v>
      </c>
      <c r="S1487">
        <v>0</v>
      </c>
      <c r="T1487">
        <v>0</v>
      </c>
      <c r="U1487" t="str">
        <v>APERTURADO POR EMPRESA</v>
      </c>
      <c r="V1487" t="str">
        <v>BACHAS</v>
      </c>
    </row>
    <row r="1488" spans="1:22" x14ac:dyDescent="0.3">
      <c r="A1488" vm="1">
        <v>46081</v>
      </c>
      <c r="B1488" t="str">
        <v>MARTINS, JOAQUIN</v>
      </c>
      <c r="C1488" t="str">
        <v>prod6</v>
      </c>
      <c r="D1488">
        <v>0</v>
      </c>
      <c r="E1488" t="str">
        <v xml:space="preserve"> G2</v>
      </c>
      <c r="F1488">
        <v>0</v>
      </c>
      <c r="G1488">
        <v>649.77</v>
      </c>
      <c r="H1488" t="str">
        <v>Lts</v>
      </c>
      <c r="I1488" t="str">
        <v>ENERGIA</v>
      </c>
      <c r="J1488" t="str">
        <v>OPEX</v>
      </c>
      <c r="K1488" t="str">
        <v>VARIABLE</v>
      </c>
      <c r="L1488" t="str">
        <v>DIRECTO</v>
      </c>
      <c r="M1488">
        <v>0</v>
      </c>
      <c r="N1488" t="str">
        <v>CC6</v>
      </c>
      <c r="O1488" t="str">
        <v>gastos_produccion</v>
      </c>
      <c r="P1488">
        <v>1</v>
      </c>
      <c r="Q1488" t="str">
        <v>BACHAS</v>
      </c>
      <c r="R1488">
        <v>1</v>
      </c>
      <c r="S1488">
        <v>0</v>
      </c>
      <c r="T1488">
        <v>0</v>
      </c>
      <c r="U1488" t="str">
        <v>APERTURADO POR EMPRESA</v>
      </c>
      <c r="V1488" t="str">
        <v>BACHAS</v>
      </c>
    </row>
    <row r="1489" spans="1:22" x14ac:dyDescent="0.3">
      <c r="A1489" vm="1">
        <v>46081</v>
      </c>
      <c r="B1489" t="str">
        <v>MARTINS, JOAQUIN</v>
      </c>
      <c r="C1489" t="str">
        <v>prod7</v>
      </c>
      <c r="D1489">
        <v>0</v>
      </c>
      <c r="E1489" t="str">
        <v xml:space="preserve"> G2</v>
      </c>
      <c r="F1489">
        <v>0</v>
      </c>
      <c r="G1489">
        <v>1472</v>
      </c>
      <c r="H1489" t="str">
        <v>Lts</v>
      </c>
      <c r="I1489" t="str">
        <v>ENERGIA</v>
      </c>
      <c r="J1489" t="str">
        <v>OPEX</v>
      </c>
      <c r="K1489" t="str">
        <v>VARIABLE</v>
      </c>
      <c r="L1489" t="str">
        <v>DIRECTO</v>
      </c>
      <c r="M1489">
        <v>0</v>
      </c>
      <c r="N1489" t="str">
        <v>CC5</v>
      </c>
      <c r="O1489" t="str">
        <v>gastos_produccion</v>
      </c>
      <c r="P1489">
        <v>1</v>
      </c>
      <c r="Q1489" t="str">
        <v>REACTORES</v>
      </c>
      <c r="R1489">
        <v>1</v>
      </c>
      <c r="S1489">
        <v>0</v>
      </c>
      <c r="T1489">
        <v>0</v>
      </c>
      <c r="U1489" t="str">
        <v>APERTURADO POR EMPRESA</v>
      </c>
      <c r="V1489" t="str">
        <v>REACTORES</v>
      </c>
    </row>
    <row r="1490" spans="1:22" x14ac:dyDescent="0.3">
      <c r="A1490" vm="1">
        <v>46081</v>
      </c>
      <c r="B1490" t="str">
        <v>WORMS 2</v>
      </c>
      <c r="C1490" t="str">
        <v>prod14</v>
      </c>
      <c r="D1490">
        <v>0</v>
      </c>
      <c r="E1490" t="str">
        <v>AFE (AL)</v>
      </c>
      <c r="F1490">
        <v>0</v>
      </c>
      <c r="G1490">
        <v>940</v>
      </c>
      <c r="H1490" t="str">
        <v>TN</v>
      </c>
      <c r="I1490" t="str">
        <v>MATERIA PRIMA</v>
      </c>
      <c r="J1490" t="str">
        <v>OPEX</v>
      </c>
      <c r="K1490" t="str">
        <v>VARIABLE</v>
      </c>
      <c r="L1490" t="str">
        <v>DIRECTO</v>
      </c>
      <c r="M1490">
        <v>0</v>
      </c>
      <c r="N1490" t="str">
        <v>CC11</v>
      </c>
      <c r="O1490" t="str">
        <v>gastos_produccion</v>
      </c>
      <c r="P1490">
        <v>1</v>
      </c>
      <c r="Q1490" t="str">
        <v>EXPORTACION</v>
      </c>
      <c r="R1490">
        <v>1</v>
      </c>
      <c r="S1490">
        <v>0</v>
      </c>
      <c r="T1490">
        <v>0</v>
      </c>
      <c r="U1490" t="str">
        <v>APERTURADO POR EMPRESA</v>
      </c>
      <c r="V1490" t="str">
        <v>EXPORTACION</v>
      </c>
    </row>
    <row r="1491" spans="1:22" x14ac:dyDescent="0.3">
      <c r="A1491" vm="1">
        <v>46081</v>
      </c>
      <c r="B1491" t="str">
        <v>WORMS 2</v>
      </c>
      <c r="C1491" t="str">
        <v>prod16</v>
      </c>
      <c r="D1491">
        <v>0</v>
      </c>
      <c r="E1491" t="str">
        <v>AFE (P)</v>
      </c>
      <c r="F1491">
        <v>0</v>
      </c>
      <c r="G1491">
        <v>720</v>
      </c>
      <c r="H1491" t="str">
        <v>TN</v>
      </c>
      <c r="I1491" t="str">
        <v>MATERIA PRIMA</v>
      </c>
      <c r="J1491" t="str">
        <v>OPEX</v>
      </c>
      <c r="K1491" t="str">
        <v>VARIABLE</v>
      </c>
      <c r="L1491" t="str">
        <v>DIRECTO</v>
      </c>
      <c r="M1491">
        <v>0</v>
      </c>
      <c r="N1491" t="str">
        <v>CC11</v>
      </c>
      <c r="O1491" t="str">
        <v>gastos_produccion</v>
      </c>
      <c r="P1491">
        <v>1</v>
      </c>
      <c r="Q1491" t="str">
        <v>EXPORTACION</v>
      </c>
      <c r="R1491">
        <v>1</v>
      </c>
      <c r="S1491">
        <v>0</v>
      </c>
      <c r="T1491">
        <v>0</v>
      </c>
      <c r="U1491" t="str">
        <v>APERTURADO POR EMPRESA</v>
      </c>
      <c r="V1491" t="str">
        <v>EXPORTACION</v>
      </c>
    </row>
    <row r="1492" spans="1:22" x14ac:dyDescent="0.3">
      <c r="A1492" vm="1">
        <v>46081</v>
      </c>
      <c r="B1492" t="str">
        <v>WORMS 1</v>
      </c>
      <c r="C1492" t="str">
        <v>prod18</v>
      </c>
      <c r="D1492">
        <v>0</v>
      </c>
      <c r="E1492" t="str">
        <v>AG - E</v>
      </c>
      <c r="F1492">
        <v>0</v>
      </c>
      <c r="G1492">
        <v>909.25</v>
      </c>
      <c r="H1492" t="str">
        <v>TN</v>
      </c>
      <c r="I1492" t="str">
        <v>MATERIA PRIMA</v>
      </c>
      <c r="J1492" t="str">
        <v>OPEX</v>
      </c>
      <c r="K1492" t="str">
        <v>VARIABLE</v>
      </c>
      <c r="L1492" t="str">
        <v>DIRECTO</v>
      </c>
      <c r="M1492">
        <v>0</v>
      </c>
      <c r="N1492" t="str">
        <v>CC11</v>
      </c>
      <c r="O1492" t="str">
        <v>gastos_produccion</v>
      </c>
      <c r="P1492">
        <v>1</v>
      </c>
      <c r="Q1492" t="str">
        <v>EXPORTACION</v>
      </c>
      <c r="R1492">
        <v>1</v>
      </c>
      <c r="S1492">
        <v>0</v>
      </c>
      <c r="T1492">
        <v>0</v>
      </c>
      <c r="U1492" t="str">
        <v>APERTURADO POR EMPRESA</v>
      </c>
      <c r="V1492" t="str">
        <v>EXPORTACION</v>
      </c>
    </row>
    <row r="1493" spans="1:22" x14ac:dyDescent="0.3">
      <c r="A1493" vm="1">
        <v>46081</v>
      </c>
      <c r="B1493" t="str">
        <v>WORMS 1</v>
      </c>
      <c r="C1493" t="str">
        <v>prod20</v>
      </c>
      <c r="D1493">
        <v>0</v>
      </c>
      <c r="E1493" t="str">
        <v>AG- A</v>
      </c>
      <c r="F1493">
        <v>0</v>
      </c>
      <c r="G1493">
        <v>850</v>
      </c>
      <c r="H1493" t="str">
        <v>TN</v>
      </c>
      <c r="I1493" t="str">
        <v>MATERIA PRIMA</v>
      </c>
      <c r="J1493" t="str">
        <v>OPEX</v>
      </c>
      <c r="K1493" t="str">
        <v>VARIABLE</v>
      </c>
      <c r="L1493" t="str">
        <v>DIRECTO</v>
      </c>
      <c r="M1493">
        <v>0</v>
      </c>
      <c r="N1493" t="str">
        <v>CC11</v>
      </c>
      <c r="O1493" t="str">
        <v>gastos_produccion</v>
      </c>
      <c r="P1493">
        <v>1</v>
      </c>
      <c r="Q1493" t="str">
        <v>EXPORTACION</v>
      </c>
      <c r="R1493">
        <v>1</v>
      </c>
      <c r="S1493">
        <v>0</v>
      </c>
      <c r="T1493">
        <v>0</v>
      </c>
      <c r="U1493" t="str">
        <v>APERTURADO POR EMPRESA</v>
      </c>
      <c r="V1493" t="str">
        <v>EXPORTACION</v>
      </c>
    </row>
    <row r="1494" spans="1:22" x14ac:dyDescent="0.3">
      <c r="A1494" vm="1">
        <v>46081</v>
      </c>
      <c r="B1494" t="str">
        <v>WORMS 2</v>
      </c>
      <c r="C1494" t="str">
        <v>prod21</v>
      </c>
      <c r="D1494">
        <v>0</v>
      </c>
      <c r="E1494" t="str">
        <v>AG- B</v>
      </c>
      <c r="F1494">
        <v>0</v>
      </c>
      <c r="G1494">
        <v>820</v>
      </c>
      <c r="H1494" t="str">
        <v>TN</v>
      </c>
      <c r="I1494" t="str">
        <v>MATERIA PRIMA</v>
      </c>
      <c r="J1494" t="str">
        <v>OPEX</v>
      </c>
      <c r="K1494" t="str">
        <v>VARIABLE</v>
      </c>
      <c r="L1494" t="str">
        <v>DIRECTO</v>
      </c>
      <c r="M1494">
        <v>0</v>
      </c>
      <c r="N1494" t="str">
        <v>CC11</v>
      </c>
      <c r="O1494" t="str">
        <v>gastos_produccion</v>
      </c>
      <c r="P1494">
        <v>1</v>
      </c>
      <c r="Q1494" t="str">
        <v>EXPORTACION</v>
      </c>
      <c r="R1494">
        <v>1</v>
      </c>
      <c r="S1494">
        <v>0</v>
      </c>
      <c r="T1494">
        <v>0</v>
      </c>
      <c r="U1494" t="str">
        <v>APERTURADO POR EMPRESA</v>
      </c>
      <c r="V1494" t="str">
        <v>EXPORTACION</v>
      </c>
    </row>
    <row r="1495" spans="1:22" x14ac:dyDescent="0.3">
      <c r="A1495" vm="1">
        <v>46081</v>
      </c>
      <c r="B1495" t="str">
        <v>WORMS 1</v>
      </c>
      <c r="C1495" t="str">
        <v>prod22</v>
      </c>
      <c r="D1495">
        <v>0</v>
      </c>
      <c r="E1495" t="str">
        <v>AG- B</v>
      </c>
      <c r="F1495">
        <v>0</v>
      </c>
      <c r="G1495">
        <v>820</v>
      </c>
      <c r="H1495" t="str">
        <v>TN</v>
      </c>
      <c r="I1495" t="str">
        <v>MATERIA PRIMA</v>
      </c>
      <c r="J1495" t="str">
        <v>OPEX</v>
      </c>
      <c r="K1495" t="str">
        <v>VARIABLE</v>
      </c>
      <c r="L1495" t="str">
        <v>DIRECTO</v>
      </c>
      <c r="M1495">
        <v>0</v>
      </c>
      <c r="N1495" t="str">
        <v>CC11</v>
      </c>
      <c r="O1495" t="str">
        <v>gastos_produccion</v>
      </c>
      <c r="P1495">
        <v>1</v>
      </c>
      <c r="Q1495" t="str">
        <v>EXPORTACION</v>
      </c>
      <c r="R1495">
        <v>1</v>
      </c>
      <c r="S1495">
        <v>0</v>
      </c>
      <c r="T1495">
        <v>0</v>
      </c>
      <c r="U1495" t="str">
        <v>APERTURADO POR EMPRESA</v>
      </c>
      <c r="V1495" t="str">
        <v>EXPORTACION</v>
      </c>
    </row>
    <row r="1496" spans="1:22" x14ac:dyDescent="0.3">
      <c r="A1496" vm="1">
        <v>46081</v>
      </c>
      <c r="B1496" t="str">
        <v>WORMS 1</v>
      </c>
      <c r="C1496" t="str">
        <v>prod24</v>
      </c>
      <c r="D1496">
        <v>0</v>
      </c>
      <c r="E1496" t="str">
        <v>AG- C</v>
      </c>
      <c r="F1496">
        <v>0</v>
      </c>
      <c r="G1496">
        <v>740</v>
      </c>
      <c r="H1496" t="str">
        <v>TN</v>
      </c>
      <c r="I1496" t="str">
        <v>MATERIA PRIMA</v>
      </c>
      <c r="J1496" t="str">
        <v>OPEX</v>
      </c>
      <c r="K1496" t="str">
        <v>VARIABLE</v>
      </c>
      <c r="L1496" t="str">
        <v>DIRECTO</v>
      </c>
      <c r="M1496">
        <v>0</v>
      </c>
      <c r="N1496" t="str">
        <v>CC11</v>
      </c>
      <c r="O1496" t="str">
        <v>gastos_produccion</v>
      </c>
      <c r="P1496">
        <v>1</v>
      </c>
      <c r="Q1496" t="str">
        <v>EXPORTACION</v>
      </c>
      <c r="R1496">
        <v>1</v>
      </c>
      <c r="S1496">
        <v>0</v>
      </c>
      <c r="T1496">
        <v>0</v>
      </c>
      <c r="U1496" t="str">
        <v>APERTURADO POR EMPRESA</v>
      </c>
      <c r="V1496" t="str">
        <v>EXPORTACION</v>
      </c>
    </row>
    <row r="1497" spans="1:22" x14ac:dyDescent="0.3">
      <c r="A1497" vm="1">
        <v>46081</v>
      </c>
      <c r="B1497" t="str">
        <v>WORMS 1</v>
      </c>
      <c r="C1497" t="str">
        <v>prod25</v>
      </c>
      <c r="D1497">
        <v>0</v>
      </c>
      <c r="E1497" t="str">
        <v>AG- C</v>
      </c>
      <c r="F1497">
        <v>0</v>
      </c>
      <c r="G1497">
        <v>740</v>
      </c>
      <c r="H1497" t="str">
        <v>TN</v>
      </c>
      <c r="I1497" t="str">
        <v>MATERIA PRIMA</v>
      </c>
      <c r="J1497" t="str">
        <v>OPEX</v>
      </c>
      <c r="K1497" t="str">
        <v>VARIABLE</v>
      </c>
      <c r="L1497" t="str">
        <v>DIRECTO</v>
      </c>
      <c r="M1497">
        <v>0</v>
      </c>
      <c r="N1497" t="str">
        <v>CC5</v>
      </c>
      <c r="O1497" t="str">
        <v>gastos_produccion</v>
      </c>
      <c r="P1497">
        <v>1</v>
      </c>
      <c r="Q1497" t="str">
        <v>REACTORES</v>
      </c>
      <c r="R1497">
        <v>1</v>
      </c>
      <c r="S1497">
        <v>0</v>
      </c>
      <c r="T1497">
        <v>0</v>
      </c>
      <c r="U1497" t="str">
        <v>APERTURADO POR EMPRESA</v>
      </c>
      <c r="V1497" t="str">
        <v>REACTORES</v>
      </c>
    </row>
    <row r="1498" spans="1:22" x14ac:dyDescent="0.3">
      <c r="A1498" vm="1">
        <v>46081</v>
      </c>
      <c r="B1498" t="str">
        <v>WORMS 2</v>
      </c>
      <c r="C1498" t="str">
        <v>prod27</v>
      </c>
      <c r="D1498">
        <v>0</v>
      </c>
      <c r="E1498" t="str">
        <v>ARE- A</v>
      </c>
      <c r="F1498">
        <v>0</v>
      </c>
      <c r="G1498">
        <v>840</v>
      </c>
      <c r="H1498" t="str">
        <v>TN</v>
      </c>
      <c r="I1498" t="str">
        <v>MATERIA PRIMA</v>
      </c>
      <c r="J1498" t="str">
        <v>OPEX</v>
      </c>
      <c r="K1498" t="str">
        <v>VARIABLE</v>
      </c>
      <c r="L1498" t="str">
        <v>DIRECTO</v>
      </c>
      <c r="M1498">
        <v>0</v>
      </c>
      <c r="N1498" t="str">
        <v>CC11</v>
      </c>
      <c r="O1498" t="str">
        <v>gastos_produccion</v>
      </c>
      <c r="P1498">
        <v>1</v>
      </c>
      <c r="Q1498" t="str">
        <v>EXPORTACION</v>
      </c>
      <c r="R1498">
        <v>1</v>
      </c>
      <c r="S1498">
        <v>0</v>
      </c>
      <c r="T1498">
        <v>0</v>
      </c>
      <c r="U1498" t="str">
        <v>APERTURADO POR EMPRESA</v>
      </c>
      <c r="V1498" t="str">
        <v>EXPORTACION</v>
      </c>
    </row>
    <row r="1499" spans="1:22" x14ac:dyDescent="0.3">
      <c r="A1499" vm="1">
        <v>46081</v>
      </c>
      <c r="B1499" t="str">
        <v>WORMS 1</v>
      </c>
      <c r="C1499" t="str">
        <v>prod28</v>
      </c>
      <c r="D1499">
        <v>0</v>
      </c>
      <c r="E1499" t="str">
        <v>ARE- A</v>
      </c>
      <c r="F1499">
        <v>0</v>
      </c>
      <c r="G1499">
        <v>840</v>
      </c>
      <c r="H1499" t="str">
        <v>TN</v>
      </c>
      <c r="I1499" t="str">
        <v>MATERIA PRIMA</v>
      </c>
      <c r="J1499" t="str">
        <v>OPEX</v>
      </c>
      <c r="K1499" t="str">
        <v>VARIABLE</v>
      </c>
      <c r="L1499" t="str">
        <v>DIRECTO</v>
      </c>
      <c r="M1499">
        <v>0</v>
      </c>
      <c r="N1499" t="str">
        <v>CC11</v>
      </c>
      <c r="O1499" t="str">
        <v>gastos_produccion</v>
      </c>
      <c r="P1499">
        <v>1</v>
      </c>
      <c r="Q1499" t="str">
        <v>EXPORTACION</v>
      </c>
      <c r="R1499">
        <v>1</v>
      </c>
      <c r="S1499">
        <v>0</v>
      </c>
      <c r="T1499">
        <v>0</v>
      </c>
      <c r="U1499" t="str">
        <v>APERTURADO POR EMPRESA</v>
      </c>
      <c r="V1499" t="str">
        <v>EXPORTACION</v>
      </c>
    </row>
    <row r="1500" spans="1:22" x14ac:dyDescent="0.3">
      <c r="A1500" vm="1">
        <v>46081</v>
      </c>
      <c r="B1500" t="str">
        <v>WORMS 1</v>
      </c>
      <c r="C1500" t="str">
        <v>prod30</v>
      </c>
      <c r="D1500">
        <v>0</v>
      </c>
      <c r="E1500" t="str">
        <v>ARE- B</v>
      </c>
      <c r="F1500">
        <v>0</v>
      </c>
      <c r="G1500">
        <v>840</v>
      </c>
      <c r="H1500" t="str">
        <v>TN</v>
      </c>
      <c r="I1500" t="str">
        <v>MATERIA PRIMA</v>
      </c>
      <c r="J1500" t="str">
        <v>OPEX</v>
      </c>
      <c r="K1500" t="str">
        <v>VARIABLE</v>
      </c>
      <c r="L1500" t="str">
        <v>DIRECTO</v>
      </c>
      <c r="M1500">
        <v>0</v>
      </c>
      <c r="N1500" t="str">
        <v>CC11</v>
      </c>
      <c r="O1500" t="str">
        <v>gastos_produccion</v>
      </c>
      <c r="P1500">
        <v>1</v>
      </c>
      <c r="Q1500" t="str">
        <v>EXPORTACION</v>
      </c>
      <c r="R1500">
        <v>1</v>
      </c>
      <c r="S1500">
        <v>0</v>
      </c>
      <c r="T1500">
        <v>0</v>
      </c>
      <c r="U1500" t="str">
        <v>APERTURADO POR EMPRESA</v>
      </c>
      <c r="V1500" t="str">
        <v>EXPORTACION</v>
      </c>
    </row>
    <row r="1501" spans="1:22" x14ac:dyDescent="0.3">
      <c r="A1501" vm="1">
        <v>46081</v>
      </c>
      <c r="B1501" t="str">
        <v>WORMS 1</v>
      </c>
      <c r="C1501" t="str">
        <v>prod31</v>
      </c>
      <c r="D1501">
        <v>0</v>
      </c>
      <c r="E1501" t="str">
        <v>BORRA AN</v>
      </c>
      <c r="F1501">
        <v>0</v>
      </c>
      <c r="G1501">
        <v>500</v>
      </c>
      <c r="H1501" t="str">
        <v>TN</v>
      </c>
      <c r="I1501" t="str">
        <v>MATERIA PRIMA</v>
      </c>
      <c r="J1501" t="str">
        <v>OPEX</v>
      </c>
      <c r="K1501" t="str">
        <v>VARIABLE</v>
      </c>
      <c r="L1501" t="str">
        <v>DIRECTO</v>
      </c>
      <c r="M1501">
        <v>0</v>
      </c>
      <c r="N1501" t="str">
        <v>CC6</v>
      </c>
      <c r="O1501" t="str">
        <v>gastos_produccion</v>
      </c>
      <c r="P1501">
        <v>1</v>
      </c>
      <c r="Q1501" t="str">
        <v>BACHAS</v>
      </c>
      <c r="R1501">
        <v>1</v>
      </c>
      <c r="S1501">
        <v>0</v>
      </c>
      <c r="T1501">
        <v>0</v>
      </c>
      <c r="U1501" t="str">
        <v>APERTURADO POR EMPRESA</v>
      </c>
      <c r="V1501" t="str">
        <v>BACHAS</v>
      </c>
    </row>
    <row r="1502" spans="1:22" x14ac:dyDescent="0.3">
      <c r="A1502" vm="1">
        <v>46081</v>
      </c>
      <c r="B1502" t="str">
        <v>WORMS 1</v>
      </c>
      <c r="C1502" t="str">
        <v>prod32</v>
      </c>
      <c r="D1502">
        <v>0</v>
      </c>
      <c r="E1502" t="str">
        <v>ÁCIDO CITRICO</v>
      </c>
      <c r="F1502">
        <v>14</v>
      </c>
      <c r="G1502" t="e">
        <v>#NUM!</v>
      </c>
      <c r="H1502" t="str">
        <v>KG</v>
      </c>
      <c r="I1502" t="str">
        <v>INSUMOS</v>
      </c>
      <c r="J1502" t="str">
        <v>OPEX</v>
      </c>
      <c r="K1502" t="str">
        <v>VARIABLE</v>
      </c>
      <c r="L1502" t="str">
        <v>DIRECTO</v>
      </c>
      <c r="M1502">
        <v>0</v>
      </c>
      <c r="N1502" t="str">
        <v>CC6</v>
      </c>
      <c r="O1502" t="str">
        <v>gastos_produccion</v>
      </c>
      <c r="P1502">
        <v>1</v>
      </c>
      <c r="Q1502" t="str">
        <v>BACHAS</v>
      </c>
      <c r="R1502">
        <v>1</v>
      </c>
      <c r="S1502">
        <v>0</v>
      </c>
      <c r="T1502">
        <v>14</v>
      </c>
      <c r="U1502" t="str">
        <v>APERTURADO POR EMPRESA</v>
      </c>
      <c r="V1502" t="str">
        <v>BACHAS</v>
      </c>
    </row>
    <row r="1503" spans="1:22" x14ac:dyDescent="0.3">
      <c r="A1503" vm="1">
        <v>46081</v>
      </c>
      <c r="B1503" t="str">
        <v>FCA</v>
      </c>
      <c r="C1503" t="str">
        <v>FA-C 2-2026-2</v>
      </c>
      <c r="D1503">
        <v>0</v>
      </c>
      <c r="E1503" t="str">
        <v>FCA</v>
      </c>
      <c r="F1503">
        <v>923.48</v>
      </c>
      <c r="G1503">
        <v>0</v>
      </c>
      <c r="H1503" t="str">
        <v>TN</v>
      </c>
      <c r="I1503" t="str">
        <v>LOGISTICA</v>
      </c>
      <c r="J1503" t="str">
        <v>OPEX</v>
      </c>
      <c r="K1503" t="str">
        <v>VARIABLE</v>
      </c>
      <c r="L1503" t="str">
        <v>DIRECTO</v>
      </c>
      <c r="M1503">
        <v>0</v>
      </c>
      <c r="N1503" t="str">
        <v>CC11</v>
      </c>
      <c r="O1503">
        <v>0</v>
      </c>
      <c r="P1503">
        <v>1</v>
      </c>
      <c r="Q1503" t="str">
        <v>EXPORTACION</v>
      </c>
      <c r="R1503">
        <v>1</v>
      </c>
      <c r="S1503">
        <v>0</v>
      </c>
      <c r="T1503">
        <v>923.48</v>
      </c>
      <c r="U1503" t="str">
        <v>APERTURADO POR EMPRESA</v>
      </c>
      <c r="V1503" t="str">
        <v>EXPORTACION</v>
      </c>
    </row>
    <row r="1504" spans="1:22" x14ac:dyDescent="0.3">
      <c r="A1504" vm="2">
        <v>0</v>
      </c>
      <c r="B1504" vm="2">
        <v>0</v>
      </c>
      <c r="C1504" vm="2">
        <v>0</v>
      </c>
      <c r="D1504" vm="2">
        <v>0</v>
      </c>
      <c r="E1504" vm="2">
        <v>0</v>
      </c>
      <c r="F1504" vm="2">
        <v>0</v>
      </c>
      <c r="G1504" vm="2">
        <v>0</v>
      </c>
      <c r="H1504" vm="2">
        <v>0</v>
      </c>
      <c r="I1504" vm="2">
        <v>0</v>
      </c>
      <c r="J1504" vm="2">
        <v>0</v>
      </c>
      <c r="K1504" vm="2">
        <v>0</v>
      </c>
      <c r="L1504" vm="2">
        <v>0</v>
      </c>
      <c r="M1504" vm="2">
        <v>0</v>
      </c>
      <c r="N1504" vm="2">
        <v>0</v>
      </c>
      <c r="O1504" vm="2">
        <v>0</v>
      </c>
      <c r="P1504" vm="2">
        <v>0</v>
      </c>
      <c r="Q1504" t="str">
        <v/>
      </c>
      <c r="R1504" vm="2">
        <v>0</v>
      </c>
      <c r="S1504" vm="2">
        <v>0</v>
      </c>
      <c r="T1504" vm="2">
        <v>0</v>
      </c>
      <c r="U1504" vm="2">
        <v>0</v>
      </c>
      <c r="V1504" t="e">
        <v>#NUM!</v>
      </c>
    </row>
    <row r="1505" spans="1:22" x14ac:dyDescent="0.3">
      <c r="A1505" vm="2">
        <v>0</v>
      </c>
      <c r="B1505" vm="2">
        <v>0</v>
      </c>
      <c r="C1505" vm="2">
        <v>0</v>
      </c>
      <c r="D1505" vm="2">
        <v>0</v>
      </c>
      <c r="E1505" vm="2">
        <v>0</v>
      </c>
      <c r="F1505" vm="2">
        <v>0</v>
      </c>
      <c r="G1505" vm="2">
        <v>0</v>
      </c>
      <c r="H1505" vm="2">
        <v>0</v>
      </c>
      <c r="I1505" vm="2">
        <v>0</v>
      </c>
      <c r="J1505" vm="2">
        <v>0</v>
      </c>
      <c r="K1505" vm="2">
        <v>0</v>
      </c>
      <c r="L1505" vm="2">
        <v>0</v>
      </c>
      <c r="M1505" vm="2">
        <v>0</v>
      </c>
      <c r="N1505" vm="2">
        <v>0</v>
      </c>
      <c r="O1505" vm="2">
        <v>0</v>
      </c>
      <c r="P1505" vm="2">
        <v>0</v>
      </c>
      <c r="Q1505" t="str">
        <v/>
      </c>
      <c r="R1505" vm="2">
        <v>0</v>
      </c>
      <c r="S1505" vm="2">
        <v>0</v>
      </c>
      <c r="T1505" vm="2">
        <v>0</v>
      </c>
      <c r="U1505" vm="2">
        <v>0</v>
      </c>
      <c r="V1505" t="e">
        <v>#NUM!</v>
      </c>
    </row>
    <row r="1506" spans="1:22" x14ac:dyDescent="0.3">
      <c r="A1506" vm="2">
        <v>0</v>
      </c>
      <c r="B1506" vm="2">
        <v>0</v>
      </c>
      <c r="C1506" vm="2">
        <v>0</v>
      </c>
      <c r="D1506" vm="2">
        <v>0</v>
      </c>
      <c r="E1506" vm="2">
        <v>0</v>
      </c>
      <c r="F1506" vm="2">
        <v>0</v>
      </c>
      <c r="G1506" vm="2">
        <v>0</v>
      </c>
      <c r="H1506" vm="2">
        <v>0</v>
      </c>
      <c r="I1506" vm="2">
        <v>0</v>
      </c>
      <c r="J1506" vm="2">
        <v>0</v>
      </c>
      <c r="K1506" vm="2">
        <v>0</v>
      </c>
      <c r="L1506" vm="2">
        <v>0</v>
      </c>
      <c r="M1506" vm="2">
        <v>0</v>
      </c>
      <c r="N1506" vm="2">
        <v>0</v>
      </c>
      <c r="O1506" vm="2">
        <v>0</v>
      </c>
      <c r="P1506" vm="2">
        <v>0</v>
      </c>
      <c r="Q1506" t="str">
        <v/>
      </c>
      <c r="R1506" vm="2">
        <v>0</v>
      </c>
      <c r="S1506" vm="2">
        <v>0</v>
      </c>
      <c r="T1506" vm="2">
        <v>0</v>
      </c>
      <c r="U1506" vm="2">
        <v>0</v>
      </c>
      <c r="V1506" t="e">
        <v>#NUM!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E1502"/>
  <sheetViews>
    <sheetView zoomScale="70" zoomScaleNormal="70" workbookViewId="0">
      <pane ySplit="1" topLeftCell="A2" activePane="bottomLeft" state="frozen"/>
      <selection activeCell="N1" sqref="A1:N271"/>
      <selection pane="bottomLeft" activeCell="N1" sqref="A1:N271"/>
    </sheetView>
  </sheetViews>
  <sheetFormatPr baseColWidth="10" defaultColWidth="8.88671875" defaultRowHeight="14.4" outlineLevelCol="1" x14ac:dyDescent="0.3"/>
  <cols>
    <col min="1" max="1" width="24.88671875" customWidth="1"/>
    <col min="2" max="2" width="44" customWidth="1"/>
    <col min="3" max="3" width="32.109375" customWidth="1"/>
    <col min="4" max="4" width="17.109375" style="15" customWidth="1"/>
    <col min="5" max="5" width="26.5546875" customWidth="1"/>
    <col min="6" max="6" width="26.88671875" customWidth="1"/>
    <col min="7" max="7" width="33.5546875" style="15" customWidth="1"/>
    <col min="8" max="8" width="35.33203125" customWidth="1"/>
    <col min="9" max="9" width="36.6640625" customWidth="1"/>
    <col min="10" max="10" width="11.33203125" customWidth="1"/>
    <col min="11" max="12" width="16.6640625" customWidth="1"/>
    <col min="13" max="13" width="8.33203125" customWidth="1"/>
    <col min="14" max="14" width="14.88671875" customWidth="1"/>
    <col min="15" max="15" width="0" hidden="1" customWidth="1"/>
    <col min="16" max="16" width="13.33203125" customWidth="1"/>
    <col min="17" max="17" width="40.109375" hidden="1" customWidth="1"/>
    <col min="18" max="18" width="7" hidden="1" customWidth="1"/>
    <col min="19" max="19" width="17.5546875" style="8" customWidth="1"/>
    <col min="20" max="20" width="25.44140625" customWidth="1"/>
    <col min="21" max="21" width="31.6640625" customWidth="1"/>
    <col min="22" max="22" width="15.109375" customWidth="1"/>
    <col min="23" max="23" width="29.6640625" customWidth="1"/>
    <col min="24" max="24" width="9.6640625" customWidth="1"/>
    <col min="25" max="25" width="16.33203125" style="15" customWidth="1"/>
    <col min="26" max="26" width="14.5546875" customWidth="1" outlineLevel="1"/>
    <col min="27" max="27" width="22" customWidth="1" outlineLevel="1"/>
    <col min="28" max="28" width="28.6640625" customWidth="1"/>
    <col min="29" max="29" width="14.6640625" customWidth="1"/>
    <col min="30" max="30" width="17.44140625" style="169" customWidth="1"/>
    <col min="31" max="31" width="13.88671875" bestFit="1" customWidth="1"/>
  </cols>
  <sheetData>
    <row r="1" spans="1:31" ht="33.6" customHeight="1" x14ac:dyDescent="0.3">
      <c r="A1" s="145" t="s">
        <v>0</v>
      </c>
      <c r="B1" s="145" t="s">
        <v>1</v>
      </c>
      <c r="C1" s="145" t="s">
        <v>2</v>
      </c>
      <c r="D1" s="146" t="s">
        <v>3</v>
      </c>
      <c r="E1" s="145" t="s">
        <v>4</v>
      </c>
      <c r="F1" s="145" t="s">
        <v>5</v>
      </c>
      <c r="G1" s="146" t="s">
        <v>6</v>
      </c>
      <c r="H1" s="145" t="s">
        <v>7</v>
      </c>
      <c r="I1" s="145" t="s">
        <v>8</v>
      </c>
      <c r="J1" s="145" t="s">
        <v>23</v>
      </c>
      <c r="K1" s="145" t="s">
        <v>24</v>
      </c>
      <c r="L1" s="145" t="s">
        <v>25</v>
      </c>
      <c r="M1" s="145" t="s">
        <v>36</v>
      </c>
      <c r="N1" s="145" t="s">
        <v>37</v>
      </c>
      <c r="O1" s="145" t="s">
        <v>112</v>
      </c>
      <c r="P1" s="145" t="s">
        <v>115</v>
      </c>
      <c r="Q1" s="145" t="s">
        <v>114</v>
      </c>
      <c r="R1" s="145" t="s">
        <v>205</v>
      </c>
      <c r="S1" s="147" t="s">
        <v>209</v>
      </c>
      <c r="T1" s="145" t="s">
        <v>204</v>
      </c>
      <c r="U1" s="145" t="s">
        <v>203</v>
      </c>
      <c r="V1" s="145" t="s">
        <v>210</v>
      </c>
      <c r="W1" s="148" t="s">
        <v>132</v>
      </c>
      <c r="X1" s="148" t="s">
        <v>133</v>
      </c>
      <c r="Y1" s="149" t="s">
        <v>681</v>
      </c>
      <c r="Z1" s="149" t="s">
        <v>111</v>
      </c>
      <c r="AA1" s="149" t="s">
        <v>504</v>
      </c>
      <c r="AB1" s="149" t="s">
        <v>583</v>
      </c>
      <c r="AC1" s="150" t="s">
        <v>593</v>
      </c>
      <c r="AD1" s="149" t="s">
        <v>1160</v>
      </c>
      <c r="AE1" s="149" t="s">
        <v>1161</v>
      </c>
    </row>
    <row r="2" spans="1:31" x14ac:dyDescent="0.3">
      <c r="A2" vm="1">
        <v>46081</v>
      </c>
      <c r="B2" t="s">
        <v>531</v>
      </c>
      <c r="C2" t="s">
        <v>780</v>
      </c>
      <c r="D2" s="143">
        <v>-1900425527.28</v>
      </c>
      <c r="E2" t="s">
        <v>476</v>
      </c>
      <c r="F2">
        <v>1403.96</v>
      </c>
      <c r="G2" s="143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144">
        <v>-1900425527.28</v>
      </c>
      <c r="T2">
        <v>1403.96</v>
      </c>
      <c r="U2" t="s">
        <v>199</v>
      </c>
      <c r="V2" t="s">
        <v>80</v>
      </c>
      <c r="W2" s="115" t="str">
        <f t="shared" ref="W2:W27" si="0">_xlfn.CONCAT(N2,V2)</f>
        <v>CC11EXPORTACION</v>
      </c>
      <c r="X2" s="115">
        <f>_xlfn.XLOOKUP(W2,'cco '!C:C,'cco '!D:D,0)</f>
        <v>1</v>
      </c>
      <c r="Y2" s="116">
        <f t="shared" ref="Y2:Y27" si="1">$X2*$S2*-1</f>
        <v>1900425527.28</v>
      </c>
      <c r="Z2" s="115">
        <f>_xlfn.XLOOKUP(V2,sectores_id!A:A,sectores_id!B:B)</f>
        <v>5</v>
      </c>
      <c r="AA2" s="115">
        <f>IF(J2="OPEX",_xlfn.XLOOKUP(I2,'rubros_id_opex (2)'!A:A,'rubros_id_opex (2)'!B:B,"RUBRO MC"),J2)</f>
        <v>8</v>
      </c>
      <c r="AB2" s="115" t="str">
        <f>UPPER(_xlfn.XLOOKUP(Z2,sectores_id!B:B,sectores_id!A:A))</f>
        <v>EXPORTACION</v>
      </c>
      <c r="AC2" s="156" t="str">
        <f>_xlfn.XLOOKUP(AA2,'rubros_id_opex (2)'!B:B,'rubros_id_opex (2)'!A:A,gastos_final[[#This Row],[Líneas de factura/Producto]])</f>
        <v>M.PRIMAS</v>
      </c>
      <c r="AD2" s="179">
        <f>SUMIFS(Y:Y,C:C,gastos_final[[#This Row],[Número]])</f>
        <v>1900425527.28</v>
      </c>
      <c r="AE2" s="180">
        <f>gastos_final[[#This Row],[MONTO_FINAL]]*-1-gastos_final[[#This Row],[monto_total_ampliado]]</f>
        <v>0</v>
      </c>
    </row>
    <row r="3" spans="1:31" x14ac:dyDescent="0.3">
      <c r="A3" vm="1">
        <v>46081</v>
      </c>
      <c r="B3" t="s">
        <v>531</v>
      </c>
      <c r="C3" t="s">
        <v>778</v>
      </c>
      <c r="D3" s="143">
        <v>-114596583.68000001</v>
      </c>
      <c r="E3" t="s">
        <v>474</v>
      </c>
      <c r="F3">
        <v>86.96</v>
      </c>
      <c r="G3" s="14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 s="144">
        <v>-114596583.68000001</v>
      </c>
      <c r="T3">
        <v>86.96</v>
      </c>
      <c r="U3" t="s">
        <v>199</v>
      </c>
      <c r="V3" t="s">
        <v>80</v>
      </c>
      <c r="W3" s="115" t="str">
        <f t="shared" si="0"/>
        <v>CC11EXPORTACION</v>
      </c>
      <c r="X3" s="115">
        <f>_xlfn.XLOOKUP(W3,'cco '!C:C,'cco '!D:D,0)</f>
        <v>1</v>
      </c>
      <c r="Y3" s="116">
        <f t="shared" si="1"/>
        <v>114596583.68000001</v>
      </c>
      <c r="Z3" s="115">
        <f>_xlfn.XLOOKUP(V3,sectores_id!A:A,sectores_id!B:B)</f>
        <v>5</v>
      </c>
      <c r="AA3" s="115">
        <f>IF(J3="OPEX",_xlfn.XLOOKUP(I3,'rubros_id_opex (2)'!A:A,'rubros_id_opex (2)'!B:B,"RUBRO MC"),J3)</f>
        <v>8</v>
      </c>
      <c r="AB3" s="115" t="str">
        <f>UPPER(_xlfn.XLOOKUP(Z3,sectores_id!B:B,sectores_id!A:A))</f>
        <v>EXPORTACION</v>
      </c>
      <c r="AC3" s="156" t="str">
        <f>_xlfn.XLOOKUP(AA3,'rubros_id_opex (2)'!B:B,'rubros_id_opex (2)'!A:A,gastos_final[[#This Row],[Líneas de factura/Producto]])</f>
        <v>M.PRIMAS</v>
      </c>
      <c r="AD3" s="115">
        <f>SUMIFS(Y:Y,C:C,gastos_final[[#This Row],[Número]])</f>
        <v>114596583.68000001</v>
      </c>
      <c r="AE3" s="177">
        <f>gastos_final[[#This Row],[MONTO_FINAL]]*-1-gastos_final[[#This Row],[monto_total_ampliado]]</f>
        <v>0</v>
      </c>
    </row>
    <row r="4" spans="1:31" x14ac:dyDescent="0.3">
      <c r="A4" vm="1">
        <v>46081</v>
      </c>
      <c r="B4" t="s">
        <v>531</v>
      </c>
      <c r="C4" t="s">
        <v>792</v>
      </c>
      <c r="D4" s="143">
        <v>-87594124.799999997</v>
      </c>
      <c r="E4" t="s">
        <v>142</v>
      </c>
      <c r="F4">
        <v>72.8</v>
      </c>
      <c r="G4" s="143">
        <v>840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144">
        <v>-87594124.799999997</v>
      </c>
      <c r="T4">
        <v>72.8</v>
      </c>
      <c r="U4" t="s">
        <v>199</v>
      </c>
      <c r="V4" t="s">
        <v>80</v>
      </c>
      <c r="W4" s="115" t="str">
        <f t="shared" si="0"/>
        <v>CC11EXPORTACION</v>
      </c>
      <c r="X4" s="115">
        <f>_xlfn.XLOOKUP(W4,'cco '!C:C,'cco '!D:D,0)</f>
        <v>1</v>
      </c>
      <c r="Y4" s="116">
        <f t="shared" si="1"/>
        <v>87594124.799999997</v>
      </c>
      <c r="Z4" s="115">
        <f>_xlfn.XLOOKUP(V4,sectores_id!A:A,sectores_id!B:B)</f>
        <v>5</v>
      </c>
      <c r="AA4" s="115">
        <f>IF(J4="OPEX",_xlfn.XLOOKUP(I4,'rubros_id_opex (2)'!A:A,'rubros_id_opex (2)'!B:B,"RUBRO MC"),J4)</f>
        <v>8</v>
      </c>
      <c r="AB4" s="115" t="str">
        <f>UPPER(_xlfn.XLOOKUP(Z4,sectores_id!B:B,sectores_id!A:A))</f>
        <v>EXPORTACION</v>
      </c>
      <c r="AC4" s="156" t="str">
        <f>_xlfn.XLOOKUP(AA4,'rubros_id_opex (2)'!B:B,'rubros_id_opex (2)'!A:A,gastos_final[[#This Row],[Líneas de factura/Producto]])</f>
        <v>M.PRIMAS</v>
      </c>
      <c r="AD4" s="115">
        <f>SUMIFS(Y:Y,C:C,gastos_final[[#This Row],[Número]])</f>
        <v>87594124.799999997</v>
      </c>
      <c r="AE4" s="177">
        <f>gastos_final[[#This Row],[MONTO_FINAL]]*-1-gastos_final[[#This Row],[monto_total_ampliado]]</f>
        <v>0</v>
      </c>
    </row>
    <row r="5" spans="1:31" x14ac:dyDescent="0.3">
      <c r="A5" vm="1">
        <v>46081</v>
      </c>
      <c r="B5" t="s">
        <v>536</v>
      </c>
      <c r="C5" t="s">
        <v>789</v>
      </c>
      <c r="D5" s="143">
        <v>-78996860</v>
      </c>
      <c r="E5" t="s">
        <v>529</v>
      </c>
      <c r="F5">
        <v>110.3</v>
      </c>
      <c r="G5" s="143">
        <v>500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>
        <v>0</v>
      </c>
      <c r="N5" t="s">
        <v>43</v>
      </c>
      <c r="O5" t="s">
        <v>492</v>
      </c>
      <c r="P5">
        <v>1</v>
      </c>
      <c r="Q5" t="s">
        <v>72</v>
      </c>
      <c r="R5">
        <v>1</v>
      </c>
      <c r="S5" s="144">
        <v>-78996860</v>
      </c>
      <c r="T5">
        <v>110.3</v>
      </c>
      <c r="U5" t="s">
        <v>199</v>
      </c>
      <c r="V5" t="s">
        <v>72</v>
      </c>
      <c r="W5" s="115" t="str">
        <f t="shared" si="0"/>
        <v>CC6BACHAS</v>
      </c>
      <c r="X5" s="115">
        <f>_xlfn.XLOOKUP(W5,'cco '!C:C,'cco '!D:D,0)</f>
        <v>1</v>
      </c>
      <c r="Y5" s="116">
        <f t="shared" si="1"/>
        <v>78996860</v>
      </c>
      <c r="Z5" s="115">
        <f>_xlfn.XLOOKUP(V5,sectores_id!A:A,sectores_id!B:B)</f>
        <v>1</v>
      </c>
      <c r="AA5" s="115">
        <f>IF(J5="OPEX",_xlfn.XLOOKUP(I5,'rubros_id_opex (2)'!A:A,'rubros_id_opex (2)'!B:B,"RUBRO MC"),J5)</f>
        <v>8</v>
      </c>
      <c r="AB5" s="115" t="str">
        <f>UPPER(_xlfn.XLOOKUP(Z5,sectores_id!B:B,sectores_id!A:A))</f>
        <v>BACHAS</v>
      </c>
      <c r="AC5" s="156" t="str">
        <f>_xlfn.XLOOKUP(AA5,'rubros_id_opex (2)'!B:B,'rubros_id_opex (2)'!A:A,gastos_final[[#This Row],[Líneas de factura/Producto]])</f>
        <v>M.PRIMAS</v>
      </c>
      <c r="AD5" s="115">
        <f>SUMIFS(Y:Y,C:C,gastos_final[[#This Row],[Número]])</f>
        <v>78996860</v>
      </c>
      <c r="AE5" s="177">
        <f>gastos_final[[#This Row],[MONTO_FINAL]]*-1-gastos_final[[#This Row],[monto_total_ampliado]]</f>
        <v>0</v>
      </c>
    </row>
    <row r="6" spans="1:31" x14ac:dyDescent="0.3">
      <c r="A6" vm="1">
        <v>46081</v>
      </c>
      <c r="B6" t="s">
        <v>728</v>
      </c>
      <c r="C6" t="s">
        <v>776</v>
      </c>
      <c r="D6" s="143">
        <v>-67513309.200000003</v>
      </c>
      <c r="E6" t="s">
        <v>676</v>
      </c>
      <c r="F6">
        <v>130.92500000000001</v>
      </c>
      <c r="G6" s="143">
        <v>360</v>
      </c>
      <c r="H6" t="s">
        <v>135</v>
      </c>
      <c r="I6" t="s">
        <v>14</v>
      </c>
      <c r="J6" t="s">
        <v>137</v>
      </c>
      <c r="K6" t="s">
        <v>473</v>
      </c>
      <c r="L6" t="s">
        <v>138</v>
      </c>
      <c r="M6">
        <v>0</v>
      </c>
      <c r="N6" t="s">
        <v>45</v>
      </c>
      <c r="O6" t="s">
        <v>492</v>
      </c>
      <c r="P6">
        <v>1</v>
      </c>
      <c r="Q6" t="s">
        <v>70</v>
      </c>
      <c r="R6">
        <v>1</v>
      </c>
      <c r="S6" s="144">
        <v>-67513309.200000003</v>
      </c>
      <c r="T6">
        <v>130.92500000000001</v>
      </c>
      <c r="U6" t="s">
        <v>199</v>
      </c>
      <c r="V6" t="s">
        <v>70</v>
      </c>
      <c r="W6" s="115" t="str">
        <f t="shared" si="0"/>
        <v>CC5REACTORES</v>
      </c>
      <c r="X6" s="115">
        <f>_xlfn.XLOOKUP(W6,'cco '!C:C,'cco '!D:D,0)</f>
        <v>1</v>
      </c>
      <c r="Y6" s="116">
        <f t="shared" si="1"/>
        <v>67513309.200000003</v>
      </c>
      <c r="Z6" s="115">
        <f>_xlfn.XLOOKUP(V6,sectores_id!A:A,sectores_id!B:B)</f>
        <v>8</v>
      </c>
      <c r="AA6" s="115">
        <f>IF(J6="OPEX",_xlfn.XLOOKUP(I6,'rubros_id_opex (2)'!A:A,'rubros_id_opex (2)'!B:B,"RUBRO MC"),J6)</f>
        <v>5</v>
      </c>
      <c r="AB6" s="115" t="str">
        <f>UPPER(_xlfn.XLOOKUP(Z6,sectores_id!B:B,sectores_id!A:A))</f>
        <v>REACTORES</v>
      </c>
      <c r="AC6" s="156" t="str">
        <f>_xlfn.XLOOKUP(AA6,'rubros_id_opex (2)'!B:B,'rubros_id_opex (2)'!A:A,gastos_final[[#This Row],[Líneas de factura/Producto]])</f>
        <v>INSUMOS</v>
      </c>
      <c r="AD6" s="115">
        <f>SUMIFS(Y:Y,C:C,gastos_final[[#This Row],[Número]])</f>
        <v>67513309.200000003</v>
      </c>
      <c r="AE6" s="177">
        <f>gastos_final[[#This Row],[MONTO_FINAL]]*-1-gastos_final[[#This Row],[monto_total_ampliado]]</f>
        <v>0</v>
      </c>
    </row>
    <row r="7" spans="1:31" x14ac:dyDescent="0.3">
      <c r="A7" vm="3">
        <v>46066</v>
      </c>
      <c r="B7" t="s">
        <v>928</v>
      </c>
      <c r="C7" t="s">
        <v>929</v>
      </c>
      <c r="D7" s="143">
        <v>-54208000</v>
      </c>
      <c r="E7" t="s">
        <v>930</v>
      </c>
      <c r="F7">
        <v>1</v>
      </c>
      <c r="G7" s="143">
        <v>44800000</v>
      </c>
      <c r="H7" t="s">
        <v>511</v>
      </c>
      <c r="I7" t="s">
        <v>17</v>
      </c>
      <c r="J7" t="s">
        <v>157</v>
      </c>
      <c r="K7" t="s">
        <v>473</v>
      </c>
      <c r="L7" t="s">
        <v>156</v>
      </c>
      <c r="M7">
        <v>0</v>
      </c>
      <c r="N7" t="s">
        <v>83</v>
      </c>
      <c r="O7" t="s">
        <v>492</v>
      </c>
      <c r="P7">
        <v>1</v>
      </c>
      <c r="Q7" t="s">
        <v>66</v>
      </c>
      <c r="R7">
        <v>1</v>
      </c>
      <c r="S7" s="144">
        <v>-54208000</v>
      </c>
      <c r="T7">
        <v>1</v>
      </c>
      <c r="U7" t="s">
        <v>199</v>
      </c>
      <c r="V7" t="s">
        <v>66</v>
      </c>
      <c r="W7" s="115" t="str">
        <f t="shared" si="0"/>
        <v>CC3DISPOSICIÓN FINAL RESIDUOS LIQUIDOS</v>
      </c>
      <c r="X7" s="115">
        <f>_xlfn.XLOOKUP(W7,'cco '!C:C,'cco '!D:D,0)</f>
        <v>1</v>
      </c>
      <c r="Y7" s="116">
        <f t="shared" si="1"/>
        <v>54208000</v>
      </c>
      <c r="Z7" s="115">
        <f>_xlfn.XLOOKUP(V7,sectores_id!A:A,sectores_id!B:B)</f>
        <v>3</v>
      </c>
      <c r="AA7" s="115" t="str">
        <f>IF(J7="OPEX",_xlfn.XLOOKUP(I7,'rubros_id_opex (2)'!A:A,'rubros_id_opex (2)'!B:B,"RUBRO MC"),J7)</f>
        <v>CAPEX</v>
      </c>
      <c r="AB7" s="115" t="str">
        <f>UPPER(_xlfn.XLOOKUP(Z7,sectores_id!B:B,sectores_id!A:A))</f>
        <v>DISP. FINAL RESIDUOS LÍQUIDOS</v>
      </c>
      <c r="AC7" s="156" t="str">
        <f>_xlfn.XLOOKUP(AA7,'rubros_id_opex (2)'!B:B,'rubros_id_opex (2)'!A:A,gastos_final[[#This Row],[Líneas de factura/Producto]])</f>
        <v>INVERSION</v>
      </c>
      <c r="AD7" s="115">
        <f>SUMIFS(Y:Y,C:C,gastos_final[[#This Row],[Número]])</f>
        <v>54208000</v>
      </c>
      <c r="AE7" s="177">
        <f>gastos_final[[#This Row],[MONTO_FINAL]]*-1-gastos_final[[#This Row],[monto_total_ampliado]]</f>
        <v>0</v>
      </c>
    </row>
    <row r="8" spans="1:31" x14ac:dyDescent="0.3">
      <c r="A8" vm="4">
        <v>46056</v>
      </c>
      <c r="B8" t="s">
        <v>928</v>
      </c>
      <c r="C8" t="s">
        <v>932</v>
      </c>
      <c r="D8" s="143">
        <v>-54208000</v>
      </c>
      <c r="E8" t="s">
        <v>933</v>
      </c>
      <c r="F8">
        <v>1</v>
      </c>
      <c r="G8" s="143">
        <v>44800000</v>
      </c>
      <c r="H8" t="s">
        <v>511</v>
      </c>
      <c r="I8" t="s">
        <v>17</v>
      </c>
      <c r="J8" t="s">
        <v>157</v>
      </c>
      <c r="K8" t="s">
        <v>473</v>
      </c>
      <c r="L8" t="s">
        <v>156</v>
      </c>
      <c r="M8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 s="144">
        <v>-54208000</v>
      </c>
      <c r="T8">
        <v>1</v>
      </c>
      <c r="U8" t="s">
        <v>199</v>
      </c>
      <c r="V8" t="s">
        <v>66</v>
      </c>
      <c r="W8" s="115" t="str">
        <f t="shared" si="0"/>
        <v>CC3DISPOSICIÓN FINAL RESIDUOS LIQUIDOS</v>
      </c>
      <c r="X8" s="115">
        <f>_xlfn.XLOOKUP(W8,'cco '!C:C,'cco '!D:D,0)</f>
        <v>1</v>
      </c>
      <c r="Y8" s="116">
        <f t="shared" si="1"/>
        <v>54208000</v>
      </c>
      <c r="Z8" s="115">
        <f>_xlfn.XLOOKUP(V8,sectores_id!A:A,sectores_id!B:B)</f>
        <v>3</v>
      </c>
      <c r="AA8" s="115" t="str">
        <f>IF(J8="OPEX",_xlfn.XLOOKUP(I8,'rubros_id_opex (2)'!A:A,'rubros_id_opex (2)'!B:B,"RUBRO MC"),J8)</f>
        <v>CAPEX</v>
      </c>
      <c r="AB8" s="115" t="str">
        <f>UPPER(_xlfn.XLOOKUP(Z8,sectores_id!B:B,sectores_id!A:A))</f>
        <v>DISP. FINAL RESIDUOS LÍQUIDOS</v>
      </c>
      <c r="AC8" s="156" t="str">
        <f>_xlfn.XLOOKUP(AA8,'rubros_id_opex (2)'!B:B,'rubros_id_opex (2)'!A:A,gastos_final[[#This Row],[Líneas de factura/Producto]])</f>
        <v>INVERSION</v>
      </c>
      <c r="AD8" s="115">
        <f>SUMIFS(Y:Y,C:C,gastos_final[[#This Row],[Número]])</f>
        <v>54208000</v>
      </c>
      <c r="AE8" s="177">
        <f>gastos_final[[#This Row],[MONTO_FINAL]]*-1-gastos_final[[#This Row],[monto_total_ampliado]]</f>
        <v>0</v>
      </c>
    </row>
    <row r="9" spans="1:31" x14ac:dyDescent="0.3">
      <c r="A9" vm="1">
        <v>46081</v>
      </c>
      <c r="B9" t="s">
        <v>531</v>
      </c>
      <c r="C9" t="s">
        <v>782</v>
      </c>
      <c r="D9" s="143">
        <v>-42638250.799999997</v>
      </c>
      <c r="E9" t="s">
        <v>134</v>
      </c>
      <c r="F9">
        <v>35.020000000000003</v>
      </c>
      <c r="G9" s="143">
        <v>850</v>
      </c>
      <c r="H9" t="s">
        <v>135</v>
      </c>
      <c r="I9" t="s">
        <v>477</v>
      </c>
      <c r="J9" t="s">
        <v>137</v>
      </c>
      <c r="K9" t="s">
        <v>473</v>
      </c>
      <c r="L9" t="s">
        <v>138</v>
      </c>
      <c r="M9">
        <v>0</v>
      </c>
      <c r="N9" t="s">
        <v>34</v>
      </c>
      <c r="O9" t="s">
        <v>492</v>
      </c>
      <c r="P9">
        <v>1</v>
      </c>
      <c r="Q9" t="s">
        <v>80</v>
      </c>
      <c r="R9">
        <v>1</v>
      </c>
      <c r="S9" s="144">
        <v>-42638250.799999997</v>
      </c>
      <c r="T9">
        <v>35.020000000000003</v>
      </c>
      <c r="U9" t="s">
        <v>199</v>
      </c>
      <c r="V9" t="s">
        <v>80</v>
      </c>
      <c r="W9" s="115" t="str">
        <f t="shared" si="0"/>
        <v>CC11EXPORTACION</v>
      </c>
      <c r="X9" s="115">
        <f>_xlfn.XLOOKUP(W9,'cco '!C:C,'cco '!D:D,0)</f>
        <v>1</v>
      </c>
      <c r="Y9" s="116">
        <f t="shared" si="1"/>
        <v>42638250.799999997</v>
      </c>
      <c r="Z9" s="115">
        <f>_xlfn.XLOOKUP(V9,sectores_id!A:A,sectores_id!B:B)</f>
        <v>5</v>
      </c>
      <c r="AA9" s="115">
        <f>IF(J9="OPEX",_xlfn.XLOOKUP(I9,'rubros_id_opex (2)'!A:A,'rubros_id_opex (2)'!B:B,"RUBRO MC"),J9)</f>
        <v>8</v>
      </c>
      <c r="AB9" s="115" t="str">
        <f>UPPER(_xlfn.XLOOKUP(Z9,sectores_id!B:B,sectores_id!A:A))</f>
        <v>EXPORTACION</v>
      </c>
      <c r="AC9" s="156" t="str">
        <f>_xlfn.XLOOKUP(AA9,'rubros_id_opex (2)'!B:B,'rubros_id_opex (2)'!A:A,gastos_final[[#This Row],[Líneas de factura/Producto]])</f>
        <v>M.PRIMAS</v>
      </c>
      <c r="AD9" s="115">
        <f>SUMIFS(Y:Y,C:C,gastos_final[[#This Row],[Número]])</f>
        <v>42638250.799999997</v>
      </c>
      <c r="AE9" s="177">
        <f>gastos_final[[#This Row],[MONTO_FINAL]]*-1-gastos_final[[#This Row],[monto_total_ampliado]]</f>
        <v>0</v>
      </c>
    </row>
    <row r="10" spans="1:31" x14ac:dyDescent="0.3">
      <c r="A10" vm="5">
        <v>46055</v>
      </c>
      <c r="B10" t="s">
        <v>974</v>
      </c>
      <c r="C10" t="s">
        <v>975</v>
      </c>
      <c r="D10" s="143">
        <v>-32228280</v>
      </c>
      <c r="E10" t="s">
        <v>976</v>
      </c>
      <c r="F10">
        <v>1</v>
      </c>
      <c r="G10" s="143">
        <v>32228280</v>
      </c>
      <c r="H10" t="s">
        <v>511</v>
      </c>
      <c r="I10" t="s">
        <v>17</v>
      </c>
      <c r="J10" t="s">
        <v>157</v>
      </c>
      <c r="K10" t="s">
        <v>473</v>
      </c>
      <c r="L10" t="s">
        <v>138</v>
      </c>
      <c r="M10">
        <v>0</v>
      </c>
      <c r="N10" t="s">
        <v>83</v>
      </c>
      <c r="O10" t="s">
        <v>492</v>
      </c>
      <c r="P10">
        <v>1</v>
      </c>
      <c r="Q10" t="s">
        <v>66</v>
      </c>
      <c r="R10">
        <v>1</v>
      </c>
      <c r="S10" s="144">
        <v>-32228280</v>
      </c>
      <c r="T10">
        <v>1</v>
      </c>
      <c r="U10" t="s">
        <v>199</v>
      </c>
      <c r="V10" t="s">
        <v>66</v>
      </c>
      <c r="W10" s="115" t="str">
        <f t="shared" si="0"/>
        <v>CC3DISPOSICIÓN FINAL RESIDUOS LIQUIDOS</v>
      </c>
      <c r="X10" s="115">
        <f>_xlfn.XLOOKUP(W10,'cco '!C:C,'cco '!D:D,0)</f>
        <v>1</v>
      </c>
      <c r="Y10" s="116">
        <f t="shared" si="1"/>
        <v>32228280</v>
      </c>
      <c r="Z10" s="115">
        <f>_xlfn.XLOOKUP(V10,sectores_id!A:A,sectores_id!B:B)</f>
        <v>3</v>
      </c>
      <c r="AA10" s="115" t="str">
        <f>IF(J10="OPEX",_xlfn.XLOOKUP(I10,'rubros_id_opex (2)'!A:A,'rubros_id_opex (2)'!B:B,"RUBRO MC"),J10)</f>
        <v>CAPEX</v>
      </c>
      <c r="AB10" s="115" t="str">
        <f>UPPER(_xlfn.XLOOKUP(Z10,sectores_id!B:B,sectores_id!A:A))</f>
        <v>DISP. FINAL RESIDUOS LÍQUIDOS</v>
      </c>
      <c r="AC10" s="156" t="str">
        <f>_xlfn.XLOOKUP(AA10,'rubros_id_opex (2)'!B:B,'rubros_id_opex (2)'!A:A,gastos_final[[#This Row],[Líneas de factura/Producto]])</f>
        <v>INVERSION</v>
      </c>
      <c r="AD10" s="115">
        <f>SUMIFS(Y:Y,C:C,gastos_final[[#This Row],[Número]])</f>
        <v>32228280</v>
      </c>
      <c r="AE10" s="177">
        <f>gastos_final[[#This Row],[MONTO_FINAL]]*-1-gastos_final[[#This Row],[monto_total_ampliado]]</f>
        <v>0</v>
      </c>
    </row>
    <row r="11" spans="1:31" x14ac:dyDescent="0.3">
      <c r="A11" vm="6">
        <v>46063</v>
      </c>
      <c r="B11" t="s">
        <v>956</v>
      </c>
      <c r="C11" t="s">
        <v>957</v>
      </c>
      <c r="D11" s="143">
        <v>-30539109.550000001</v>
      </c>
      <c r="E11" t="s">
        <v>958</v>
      </c>
      <c r="F11">
        <v>1</v>
      </c>
      <c r="G11" s="143">
        <v>20913570.399999999</v>
      </c>
      <c r="H11" t="s">
        <v>511</v>
      </c>
      <c r="I11" t="s">
        <v>18</v>
      </c>
      <c r="J11" t="s">
        <v>137</v>
      </c>
      <c r="K11" t="s">
        <v>473</v>
      </c>
      <c r="L11" t="s">
        <v>138</v>
      </c>
      <c r="M11">
        <v>0</v>
      </c>
      <c r="N11" t="s">
        <v>38</v>
      </c>
      <c r="O11" t="s">
        <v>492</v>
      </c>
      <c r="P11">
        <v>10</v>
      </c>
      <c r="Q11" t="s">
        <v>465</v>
      </c>
      <c r="R11">
        <v>1</v>
      </c>
      <c r="S11" s="144">
        <v>-30539109.550000001</v>
      </c>
      <c r="T11">
        <v>1</v>
      </c>
      <c r="U11" t="s">
        <v>199</v>
      </c>
      <c r="V11" t="s">
        <v>72</v>
      </c>
      <c r="W11" s="115" t="str">
        <f t="shared" si="0"/>
        <v>CC14BACHAS</v>
      </c>
      <c r="X11" s="115">
        <f>_xlfn.XLOOKUP(W11,'cco '!C:C,'cco '!D:D,0)</f>
        <v>5.6730377039698875E-2</v>
      </c>
      <c r="Y11" s="116">
        <f t="shared" si="1"/>
        <v>1732495.1992281687</v>
      </c>
      <c r="Z11" s="115">
        <f>_xlfn.XLOOKUP(V11,sectores_id!A:A,sectores_id!B:B)</f>
        <v>1</v>
      </c>
      <c r="AA11" s="115">
        <f>IF(J11="OPEX",_xlfn.XLOOKUP(I11,'rubros_id_opex (2)'!A:A,'rubros_id_opex (2)'!B:B,"RUBRO MC"),J11)</f>
        <v>1</v>
      </c>
      <c r="AB11" s="115" t="str">
        <f>UPPER(_xlfn.XLOOKUP(Z11,sectores_id!B:B,sectores_id!A:A))</f>
        <v>BACHAS</v>
      </c>
      <c r="AC11" s="156" t="str">
        <f>_xlfn.XLOOKUP(AA11,'rubros_id_opex (2)'!B:B,'rubros_id_opex (2)'!A:A,gastos_final[[#This Row],[Líneas de factura/Producto]])</f>
        <v>ENERGIA</v>
      </c>
      <c r="AD11" s="115">
        <f>SUMIFS(Y:Y,C:C,gastos_final[[#This Row],[Número]])</f>
        <v>30540202.908262931</v>
      </c>
      <c r="AE11" s="177">
        <f>gastos_final[[#This Row],[MONTO_FINAL]]*-1-gastos_final[[#This Row],[monto_total_ampliado]]</f>
        <v>-1093.3582629300654</v>
      </c>
    </row>
    <row r="12" spans="1:31" x14ac:dyDescent="0.3">
      <c r="A12" vm="6">
        <v>46063</v>
      </c>
      <c r="B12" t="s">
        <v>956</v>
      </c>
      <c r="C12" t="s">
        <v>957</v>
      </c>
      <c r="D12" s="143">
        <v>-30539109.550000001</v>
      </c>
      <c r="E12" t="s">
        <v>958</v>
      </c>
      <c r="F12">
        <v>1</v>
      </c>
      <c r="G12" s="143">
        <v>20913570.399999999</v>
      </c>
      <c r="H12" t="s">
        <v>511</v>
      </c>
      <c r="I12" t="s">
        <v>18</v>
      </c>
      <c r="J12" t="s">
        <v>137</v>
      </c>
      <c r="K12" t="s">
        <v>473</v>
      </c>
      <c r="L12" t="s">
        <v>138</v>
      </c>
      <c r="M12">
        <v>0</v>
      </c>
      <c r="N12" t="s">
        <v>38</v>
      </c>
      <c r="O12" t="s">
        <v>492</v>
      </c>
      <c r="P12">
        <v>10</v>
      </c>
      <c r="Q12" t="s">
        <v>465</v>
      </c>
      <c r="R12">
        <v>1</v>
      </c>
      <c r="S12" s="144">
        <v>-30539109.550000001</v>
      </c>
      <c r="T12">
        <v>1</v>
      </c>
      <c r="U12" t="s">
        <v>199</v>
      </c>
      <c r="V12" t="s">
        <v>77</v>
      </c>
      <c r="W12" s="115" t="str">
        <f t="shared" si="0"/>
        <v>CC14CEREAL &amp; POLVILLO</v>
      </c>
      <c r="X12" s="115">
        <f>_xlfn.XLOOKUP(W12,'cco '!C:C,'cco '!D:D,0)</f>
        <v>8.3810181246943662E-4</v>
      </c>
      <c r="Y12" s="116">
        <f t="shared" si="1"/>
        <v>25594.883065057682</v>
      </c>
      <c r="Z12" s="115">
        <f>_xlfn.XLOOKUP(V12,sectores_id!A:A,sectores_id!B:B)</f>
        <v>2</v>
      </c>
      <c r="AA12" s="115">
        <f>IF(J12="OPEX",_xlfn.XLOOKUP(I12,'rubros_id_opex (2)'!A:A,'rubros_id_opex (2)'!B:B,"RUBRO MC"),J12)</f>
        <v>1</v>
      </c>
      <c r="AB12" s="115" t="str">
        <f>UPPER(_xlfn.XLOOKUP(Z12,sectores_id!B:B,sectores_id!A:A))</f>
        <v>CEREAL &amp; POLVILLO</v>
      </c>
      <c r="AC12" s="156" t="str">
        <f>_xlfn.XLOOKUP(AA12,'rubros_id_opex (2)'!B:B,'rubros_id_opex (2)'!A:A,gastos_final[[#This Row],[Líneas de factura/Producto]])</f>
        <v>ENERGIA</v>
      </c>
      <c r="AD12" s="115">
        <f>SUMIFS(Y:Y,C:C,gastos_final[[#This Row],[Número]])</f>
        <v>30540202.908262931</v>
      </c>
      <c r="AE12" s="177">
        <f>gastos_final[[#This Row],[MONTO_FINAL]]*-1-gastos_final[[#This Row],[monto_total_ampliado]]</f>
        <v>-1093.3582629300654</v>
      </c>
    </row>
    <row r="13" spans="1:31" x14ac:dyDescent="0.3">
      <c r="A13" vm="6">
        <v>46063</v>
      </c>
      <c r="B13" t="s">
        <v>956</v>
      </c>
      <c r="C13" t="s">
        <v>957</v>
      </c>
      <c r="D13" s="143">
        <v>-30539109.550000001</v>
      </c>
      <c r="E13" t="s">
        <v>958</v>
      </c>
      <c r="F13">
        <v>1</v>
      </c>
      <c r="G13" s="143">
        <v>20913570.399999999</v>
      </c>
      <c r="H13" t="s">
        <v>511</v>
      </c>
      <c r="I13" t="s">
        <v>18</v>
      </c>
      <c r="J13" t="s">
        <v>137</v>
      </c>
      <c r="K13" t="s">
        <v>473</v>
      </c>
      <c r="L13" t="s">
        <v>138</v>
      </c>
      <c r="M13">
        <v>0</v>
      </c>
      <c r="N13" t="s">
        <v>38</v>
      </c>
      <c r="O13" t="s">
        <v>492</v>
      </c>
      <c r="P13">
        <v>10</v>
      </c>
      <c r="Q13" t="s">
        <v>465</v>
      </c>
      <c r="R13">
        <v>1</v>
      </c>
      <c r="S13" s="144">
        <v>-30539109.550000001</v>
      </c>
      <c r="T13">
        <v>1</v>
      </c>
      <c r="U13" t="s">
        <v>199</v>
      </c>
      <c r="V13" t="s">
        <v>75</v>
      </c>
      <c r="W13" s="115" t="str">
        <f t="shared" si="0"/>
        <v>CC14COMPOST &amp; FERTILIZANTES</v>
      </c>
      <c r="X13" s="115">
        <f>_xlfn.XLOOKUP(W13,'cco '!C:C,'cco '!D:D,0)</f>
        <v>5.4746435199977984E-5</v>
      </c>
      <c r="Y13" s="116">
        <f t="shared" si="1"/>
        <v>1671.9073820441038</v>
      </c>
      <c r="Z13" s="115">
        <f>_xlfn.XLOOKUP(V13,sectores_id!A:A,sectores_id!B:B)</f>
        <v>10</v>
      </c>
      <c r="AA13" s="115">
        <f>IF(J13="OPEX",_xlfn.XLOOKUP(I13,'rubros_id_opex (2)'!A:A,'rubros_id_opex (2)'!B:B,"RUBRO MC"),J13)</f>
        <v>1</v>
      </c>
      <c r="AB13" s="115" t="str">
        <f>UPPER(_xlfn.XLOOKUP(Z13,sectores_id!B:B,sectores_id!A:A))</f>
        <v>COMPOST &amp; FERTILIZANTES</v>
      </c>
      <c r="AC13" s="156" t="str">
        <f>_xlfn.XLOOKUP(AA13,'rubros_id_opex (2)'!B:B,'rubros_id_opex (2)'!A:A,gastos_final[[#This Row],[Líneas de factura/Producto]])</f>
        <v>ENERGIA</v>
      </c>
      <c r="AD13" s="115">
        <f>SUMIFS(Y:Y,C:C,gastos_final[[#This Row],[Número]])</f>
        <v>30540202.908262931</v>
      </c>
      <c r="AE13" s="177">
        <f>gastos_final[[#This Row],[MONTO_FINAL]]*-1-gastos_final[[#This Row],[monto_total_ampliado]]</f>
        <v>-1093.3582629300654</v>
      </c>
    </row>
    <row r="14" spans="1:31" x14ac:dyDescent="0.3">
      <c r="A14" vm="6">
        <v>46063</v>
      </c>
      <c r="B14" t="s">
        <v>956</v>
      </c>
      <c r="C14" t="s">
        <v>957</v>
      </c>
      <c r="D14" s="143">
        <v>-30539109.550000001</v>
      </c>
      <c r="E14" t="s">
        <v>958</v>
      </c>
      <c r="F14">
        <v>1</v>
      </c>
      <c r="G14" s="143">
        <v>20913570.399999999</v>
      </c>
      <c r="H14" t="s">
        <v>511</v>
      </c>
      <c r="I14" t="s">
        <v>18</v>
      </c>
      <c r="J14" t="s">
        <v>137</v>
      </c>
      <c r="K14" t="s">
        <v>473</v>
      </c>
      <c r="L14" t="s">
        <v>138</v>
      </c>
      <c r="M14">
        <v>0</v>
      </c>
      <c r="N14" t="s">
        <v>38</v>
      </c>
      <c r="O14" t="s">
        <v>492</v>
      </c>
      <c r="P14">
        <v>10</v>
      </c>
      <c r="Q14" t="s">
        <v>465</v>
      </c>
      <c r="R14">
        <v>1</v>
      </c>
      <c r="S14" s="144">
        <v>-30539109.550000001</v>
      </c>
      <c r="T14">
        <v>1</v>
      </c>
      <c r="U14" t="s">
        <v>199</v>
      </c>
      <c r="V14" t="s">
        <v>66</v>
      </c>
      <c r="W14" s="115" t="str">
        <f t="shared" si="0"/>
        <v>CC14DISPOSICIÓN FINAL RESIDUOS LIQUIDOS</v>
      </c>
      <c r="X14" s="115">
        <f>_xlfn.XLOOKUP(W14,'cco '!C:C,'cco '!D:D,0)</f>
        <v>7.3784406490697979E-2</v>
      </c>
      <c r="Y14" s="116">
        <f t="shared" si="1"/>
        <v>2253310.0729011567</v>
      </c>
      <c r="Z14" s="115">
        <f>_xlfn.XLOOKUP(V14,sectores_id!A:A,sectores_id!B:B)</f>
        <v>3</v>
      </c>
      <c r="AA14" s="115">
        <f>IF(J14="OPEX",_xlfn.XLOOKUP(I14,'rubros_id_opex (2)'!A:A,'rubros_id_opex (2)'!B:B,"RUBRO MC"),J14)</f>
        <v>1</v>
      </c>
      <c r="AB14" s="115" t="str">
        <f>UPPER(_xlfn.XLOOKUP(Z14,sectores_id!B:B,sectores_id!A:A))</f>
        <v>DISP. FINAL RESIDUOS LÍQUIDOS</v>
      </c>
      <c r="AC14" s="156" t="str">
        <f>_xlfn.XLOOKUP(AA14,'rubros_id_opex (2)'!B:B,'rubros_id_opex (2)'!A:A,gastos_final[[#This Row],[Líneas de factura/Producto]])</f>
        <v>ENERGIA</v>
      </c>
      <c r="AD14" s="115">
        <f>SUMIFS(Y:Y,C:C,gastos_final[[#This Row],[Número]])</f>
        <v>30540202.908262931</v>
      </c>
      <c r="AE14" s="177">
        <f>gastos_final[[#This Row],[MONTO_FINAL]]*-1-gastos_final[[#This Row],[monto_total_ampliado]]</f>
        <v>-1093.3582629300654</v>
      </c>
    </row>
    <row r="15" spans="1:31" x14ac:dyDescent="0.3">
      <c r="A15" vm="6">
        <v>46063</v>
      </c>
      <c r="B15" t="s">
        <v>956</v>
      </c>
      <c r="C15" t="s">
        <v>957</v>
      </c>
      <c r="D15" s="143">
        <v>-30539109.550000001</v>
      </c>
      <c r="E15" t="s">
        <v>958</v>
      </c>
      <c r="F15">
        <v>1</v>
      </c>
      <c r="G15" s="143">
        <v>20913570.399999999</v>
      </c>
      <c r="H15" t="s">
        <v>511</v>
      </c>
      <c r="I15" t="s">
        <v>18</v>
      </c>
      <c r="J15" t="s">
        <v>137</v>
      </c>
      <c r="K15" t="s">
        <v>473</v>
      </c>
      <c r="L15" t="s">
        <v>138</v>
      </c>
      <c r="M15">
        <v>0</v>
      </c>
      <c r="N15" t="s">
        <v>38</v>
      </c>
      <c r="O15" t="s">
        <v>492</v>
      </c>
      <c r="P15">
        <v>10</v>
      </c>
      <c r="Q15" t="s">
        <v>465</v>
      </c>
      <c r="R15">
        <v>1</v>
      </c>
      <c r="S15" s="144">
        <v>-30539109.550000001</v>
      </c>
      <c r="T15">
        <v>1</v>
      </c>
      <c r="U15" t="s">
        <v>199</v>
      </c>
      <c r="V15" t="s">
        <v>63</v>
      </c>
      <c r="W15" s="115" t="str">
        <f t="shared" si="0"/>
        <v>CC14DISPOSICIÓN FINAL RESIDUOS SOLIDOS</v>
      </c>
      <c r="X15" s="115">
        <f>_xlfn.XLOOKUP(W15,'cco '!C:C,'cco '!D:D,0)</f>
        <v>1.2325330745804766E-4</v>
      </c>
      <c r="Y15" s="116">
        <f t="shared" si="1"/>
        <v>3764.0462588611499</v>
      </c>
      <c r="Z15" s="115">
        <f>_xlfn.XLOOKUP(V15,sectores_id!A:A,sectores_id!B:B)</f>
        <v>4</v>
      </c>
      <c r="AA15" s="115">
        <f>IF(J15="OPEX",_xlfn.XLOOKUP(I15,'rubros_id_opex (2)'!A:A,'rubros_id_opex (2)'!B:B,"RUBRO MC"),J15)</f>
        <v>1</v>
      </c>
      <c r="AB15" s="115" t="str">
        <f>UPPER(_xlfn.XLOOKUP(Z15,sectores_id!B:B,sectores_id!A:A))</f>
        <v>DISP. FINAL RESIDUOS SÓLIDOS</v>
      </c>
      <c r="AC15" s="156" t="str">
        <f>_xlfn.XLOOKUP(AA15,'rubros_id_opex (2)'!B:B,'rubros_id_opex (2)'!A:A,gastos_final[[#This Row],[Líneas de factura/Producto]])</f>
        <v>ENERGIA</v>
      </c>
      <c r="AD15" s="115">
        <f>SUMIFS(Y:Y,C:C,gastos_final[[#This Row],[Número]])</f>
        <v>30540202.908262931</v>
      </c>
      <c r="AE15" s="177">
        <f>gastos_final[[#This Row],[MONTO_FINAL]]*-1-gastos_final[[#This Row],[monto_total_ampliado]]</f>
        <v>-1093.3582629300654</v>
      </c>
    </row>
    <row r="16" spans="1:31" x14ac:dyDescent="0.3">
      <c r="A16" vm="6">
        <v>46063</v>
      </c>
      <c r="B16" t="s">
        <v>956</v>
      </c>
      <c r="C16" t="s">
        <v>957</v>
      </c>
      <c r="D16" s="143">
        <v>-30539109.550000001</v>
      </c>
      <c r="E16" t="s">
        <v>958</v>
      </c>
      <c r="F16">
        <v>1</v>
      </c>
      <c r="G16" s="143">
        <v>20913570.399999999</v>
      </c>
      <c r="H16" t="s">
        <v>511</v>
      </c>
      <c r="I16" t="s">
        <v>18</v>
      </c>
      <c r="J16" t="s">
        <v>137</v>
      </c>
      <c r="K16" t="s">
        <v>473</v>
      </c>
      <c r="L16" t="s">
        <v>138</v>
      </c>
      <c r="M16">
        <v>0</v>
      </c>
      <c r="N16" t="s">
        <v>38</v>
      </c>
      <c r="O16" t="s">
        <v>492</v>
      </c>
      <c r="P16">
        <v>10</v>
      </c>
      <c r="Q16" t="s">
        <v>465</v>
      </c>
      <c r="R16">
        <v>1</v>
      </c>
      <c r="S16" s="144">
        <v>-30539109.550000001</v>
      </c>
      <c r="T16">
        <v>1</v>
      </c>
      <c r="U16" t="s">
        <v>199</v>
      </c>
      <c r="V16" t="s">
        <v>80</v>
      </c>
      <c r="W16" s="115" t="str">
        <f t="shared" si="0"/>
        <v>CC14EXPORTACION</v>
      </c>
      <c r="X16" s="115">
        <f>_xlfn.XLOOKUP(W16,'cco '!C:C,'cco '!D:D,0)</f>
        <v>0.12033392951698757</v>
      </c>
      <c r="Y16" s="116">
        <f t="shared" si="1"/>
        <v>3674891.0561012621</v>
      </c>
      <c r="Z16" s="115">
        <f>_xlfn.XLOOKUP(V16,sectores_id!A:A,sectores_id!B:B)</f>
        <v>5</v>
      </c>
      <c r="AA16" s="115">
        <f>IF(J16="OPEX",_xlfn.XLOOKUP(I16,'rubros_id_opex (2)'!A:A,'rubros_id_opex (2)'!B:B,"RUBRO MC"),J16)</f>
        <v>1</v>
      </c>
      <c r="AB16" s="115" t="str">
        <f>UPPER(_xlfn.XLOOKUP(Z16,sectores_id!B:B,sectores_id!A:A))</f>
        <v>EXPORTACION</v>
      </c>
      <c r="AC16" s="156" t="str">
        <f>_xlfn.XLOOKUP(AA16,'rubros_id_opex (2)'!B:B,'rubros_id_opex (2)'!A:A,gastos_final[[#This Row],[Líneas de factura/Producto]])</f>
        <v>ENERGIA</v>
      </c>
      <c r="AD16" s="115">
        <f>SUMIFS(Y:Y,C:C,gastos_final[[#This Row],[Número]])</f>
        <v>30540202.908262931</v>
      </c>
      <c r="AE16" s="177">
        <f>gastos_final[[#This Row],[MONTO_FINAL]]*-1-gastos_final[[#This Row],[monto_total_ampliado]]</f>
        <v>-1093.3582629300654</v>
      </c>
    </row>
    <row r="17" spans="1:31" x14ac:dyDescent="0.3">
      <c r="A17" vm="6">
        <v>46063</v>
      </c>
      <c r="B17" t="s">
        <v>956</v>
      </c>
      <c r="C17" t="s">
        <v>957</v>
      </c>
      <c r="D17" s="143">
        <v>-30539109.550000001</v>
      </c>
      <c r="E17" t="s">
        <v>958</v>
      </c>
      <c r="F17">
        <v>1</v>
      </c>
      <c r="G17" s="143">
        <v>20913570.399999999</v>
      </c>
      <c r="H17" t="s">
        <v>511</v>
      </c>
      <c r="I17" t="s">
        <v>18</v>
      </c>
      <c r="J17" t="s">
        <v>137</v>
      </c>
      <c r="K17" t="s">
        <v>473</v>
      </c>
      <c r="L17" t="s">
        <v>138</v>
      </c>
      <c r="M17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144">
        <v>-30539109.550000001</v>
      </c>
      <c r="T17">
        <v>1</v>
      </c>
      <c r="U17" t="s">
        <v>199</v>
      </c>
      <c r="V17" t="s">
        <v>50</v>
      </c>
      <c r="W17" s="115" t="str">
        <f t="shared" si="0"/>
        <v>CC14NFU</v>
      </c>
      <c r="X17" s="115">
        <f>_xlfn.XLOOKUP(W17,'cco '!C:C,'cco '!D:D,0)</f>
        <v>0.50969306785499291</v>
      </c>
      <c r="Y17" s="116">
        <f t="shared" si="1"/>
        <v>15565572.436099213</v>
      </c>
      <c r="Z17" s="115">
        <f>_xlfn.XLOOKUP(V17,sectores_id!A:A,sectores_id!B:B)</f>
        <v>6</v>
      </c>
      <c r="AA17" s="115">
        <f>IF(J17="OPEX",_xlfn.XLOOKUP(I17,'rubros_id_opex (2)'!A:A,'rubros_id_opex (2)'!B:B,"RUBRO MC"),J17)</f>
        <v>1</v>
      </c>
      <c r="AB17" s="115" t="str">
        <f>UPPER(_xlfn.XLOOKUP(Z17,sectores_id!B:B,sectores_id!A:A))</f>
        <v>NFU</v>
      </c>
      <c r="AC17" s="156" t="str">
        <f>_xlfn.XLOOKUP(AA17,'rubros_id_opex (2)'!B:B,'rubros_id_opex (2)'!A:A,gastos_final[[#This Row],[Líneas de factura/Producto]])</f>
        <v>ENERGIA</v>
      </c>
      <c r="AD17" s="115">
        <f>SUMIFS(Y:Y,C:C,gastos_final[[#This Row],[Número]])</f>
        <v>30540202.908262931</v>
      </c>
      <c r="AE17" s="177">
        <f>gastos_final[[#This Row],[MONTO_FINAL]]*-1-gastos_final[[#This Row],[monto_total_ampliado]]</f>
        <v>-1093.3582629300654</v>
      </c>
    </row>
    <row r="18" spans="1:31" x14ac:dyDescent="0.3">
      <c r="A18" vm="6">
        <v>46063</v>
      </c>
      <c r="B18" t="s">
        <v>956</v>
      </c>
      <c r="C18" t="s">
        <v>957</v>
      </c>
      <c r="D18" s="143">
        <v>-30539109.550000001</v>
      </c>
      <c r="E18" t="s">
        <v>958</v>
      </c>
      <c r="F18">
        <v>1</v>
      </c>
      <c r="G18" s="143">
        <v>20913570.399999999</v>
      </c>
      <c r="H18" t="s">
        <v>511</v>
      </c>
      <c r="I18" t="s">
        <v>18</v>
      </c>
      <c r="J18" t="s">
        <v>137</v>
      </c>
      <c r="K18" t="s">
        <v>473</v>
      </c>
      <c r="L18" t="s">
        <v>138</v>
      </c>
      <c r="M18">
        <v>0</v>
      </c>
      <c r="N18" t="s">
        <v>38</v>
      </c>
      <c r="O18" t="s">
        <v>492</v>
      </c>
      <c r="P18">
        <v>10</v>
      </c>
      <c r="Q18" t="s">
        <v>465</v>
      </c>
      <c r="R18">
        <v>1</v>
      </c>
      <c r="S18" s="144">
        <v>-30539109.550000001</v>
      </c>
      <c r="T18">
        <v>1</v>
      </c>
      <c r="U18" t="s">
        <v>199</v>
      </c>
      <c r="V18" t="s">
        <v>68</v>
      </c>
      <c r="W18" s="115" t="str">
        <f t="shared" si="0"/>
        <v>CC14PILETAS</v>
      </c>
      <c r="X18" s="115">
        <f>_xlfn.XLOOKUP(W18,'cco '!C:C,'cco '!D:D,0)</f>
        <v>1.7206376041699646E-2</v>
      </c>
      <c r="Y18" s="116">
        <f t="shared" si="1"/>
        <v>525467.40289596084</v>
      </c>
      <c r="Z18" s="115">
        <f>_xlfn.XLOOKUP(V18,sectores_id!A:A,sectores_id!B:B)</f>
        <v>7</v>
      </c>
      <c r="AA18" s="115">
        <f>IF(J18="OPEX",_xlfn.XLOOKUP(I18,'rubros_id_opex (2)'!A:A,'rubros_id_opex (2)'!B:B,"RUBRO MC"),J18)</f>
        <v>1</v>
      </c>
      <c r="AB18" s="115" t="str">
        <f>UPPER(_xlfn.XLOOKUP(Z18,sectores_id!B:B,sectores_id!A:A))</f>
        <v>PILETAS</v>
      </c>
      <c r="AC18" s="156" t="str">
        <f>_xlfn.XLOOKUP(AA18,'rubros_id_opex (2)'!B:B,'rubros_id_opex (2)'!A:A,gastos_final[[#This Row],[Líneas de factura/Producto]])</f>
        <v>ENERGIA</v>
      </c>
      <c r="AD18" s="115">
        <f>SUMIFS(Y:Y,C:C,gastos_final[[#This Row],[Número]])</f>
        <v>30540202.908262931</v>
      </c>
      <c r="AE18" s="177">
        <f>gastos_final[[#This Row],[MONTO_FINAL]]*-1-gastos_final[[#This Row],[monto_total_ampliado]]</f>
        <v>-1093.3582629300654</v>
      </c>
    </row>
    <row r="19" spans="1:31" x14ac:dyDescent="0.3">
      <c r="A19" vm="6">
        <v>46063</v>
      </c>
      <c r="B19" t="s">
        <v>956</v>
      </c>
      <c r="C19" t="s">
        <v>957</v>
      </c>
      <c r="D19" s="143">
        <v>-30539109.550000001</v>
      </c>
      <c r="E19" t="s">
        <v>958</v>
      </c>
      <c r="F19">
        <v>1</v>
      </c>
      <c r="G19" s="143">
        <v>20913570.399999999</v>
      </c>
      <c r="H19" t="s">
        <v>511</v>
      </c>
      <c r="I19" t="s">
        <v>18</v>
      </c>
      <c r="J19" t="s">
        <v>137</v>
      </c>
      <c r="K19" t="s">
        <v>473</v>
      </c>
      <c r="L19" t="s">
        <v>138</v>
      </c>
      <c r="M19">
        <v>0</v>
      </c>
      <c r="N19" t="s">
        <v>38</v>
      </c>
      <c r="O19" t="s">
        <v>492</v>
      </c>
      <c r="P19">
        <v>10</v>
      </c>
      <c r="Q19" t="s">
        <v>465</v>
      </c>
      <c r="R19">
        <v>1</v>
      </c>
      <c r="S19" s="144">
        <v>-30539109.550000001</v>
      </c>
      <c r="T19">
        <v>1</v>
      </c>
      <c r="U19" t="s">
        <v>199</v>
      </c>
      <c r="V19" t="s">
        <v>70</v>
      </c>
      <c r="W19" s="115" t="str">
        <f t="shared" si="0"/>
        <v>CC14REACTORES</v>
      </c>
      <c r="X19" s="115">
        <f>_xlfn.XLOOKUP(W19,'cco '!C:C,'cco '!D:D,0)</f>
        <v>0.22127154340461799</v>
      </c>
      <c r="Y19" s="116">
        <f t="shared" si="1"/>
        <v>6757435.9043312091</v>
      </c>
      <c r="Z19" s="115">
        <f>_xlfn.XLOOKUP(V19,sectores_id!A:A,sectores_id!B:B)</f>
        <v>8</v>
      </c>
      <c r="AA19" s="115">
        <f>IF(J19="OPEX",_xlfn.XLOOKUP(I19,'rubros_id_opex (2)'!A:A,'rubros_id_opex (2)'!B:B,"RUBRO MC"),J19)</f>
        <v>1</v>
      </c>
      <c r="AB19" s="115" t="str">
        <f>UPPER(_xlfn.XLOOKUP(Z19,sectores_id!B:B,sectores_id!A:A))</f>
        <v>REACTORES</v>
      </c>
      <c r="AC19" s="156" t="str">
        <f>_xlfn.XLOOKUP(AA19,'rubros_id_opex (2)'!B:B,'rubros_id_opex (2)'!A:A,gastos_final[[#This Row],[Líneas de factura/Producto]])</f>
        <v>ENERGIA</v>
      </c>
      <c r="AD19" s="115">
        <f>SUMIFS(Y:Y,C:C,gastos_final[[#This Row],[Número]])</f>
        <v>30540202.908262931</v>
      </c>
      <c r="AE19" s="177">
        <f>gastos_final[[#This Row],[MONTO_FINAL]]*-1-gastos_final[[#This Row],[monto_total_ampliado]]</f>
        <v>-1093.3582629300654</v>
      </c>
    </row>
    <row r="20" spans="1:31" x14ac:dyDescent="0.3">
      <c r="A20" vm="6">
        <v>46063</v>
      </c>
      <c r="B20" t="s">
        <v>956</v>
      </c>
      <c r="C20" t="s">
        <v>957</v>
      </c>
      <c r="D20" s="143">
        <v>-30539109.550000001</v>
      </c>
      <c r="E20" t="s">
        <v>958</v>
      </c>
      <c r="F20">
        <v>1</v>
      </c>
      <c r="G20" s="143">
        <v>20913570.399999999</v>
      </c>
      <c r="H20" t="s">
        <v>511</v>
      </c>
      <c r="I20" t="s">
        <v>18</v>
      </c>
      <c r="J20" t="s">
        <v>137</v>
      </c>
      <c r="K20" t="s">
        <v>473</v>
      </c>
      <c r="L20" t="s">
        <v>138</v>
      </c>
      <c r="M20">
        <v>0</v>
      </c>
      <c r="N20" t="s">
        <v>38</v>
      </c>
      <c r="O20" t="s">
        <v>492</v>
      </c>
      <c r="P20">
        <v>10</v>
      </c>
      <c r="Q20" t="s">
        <v>465</v>
      </c>
      <c r="R20">
        <v>1</v>
      </c>
      <c r="S20" s="144">
        <v>-30539109.550000001</v>
      </c>
      <c r="T20">
        <v>1</v>
      </c>
      <c r="U20" t="s">
        <v>199</v>
      </c>
      <c r="V20" t="s">
        <v>181</v>
      </c>
      <c r="W20" s="115" t="str">
        <f t="shared" si="0"/>
        <v>CC14TIERRAS FILTRANTES</v>
      </c>
      <c r="X20" s="115">
        <f>_xlfn.XLOOKUP(W20,'cco '!C:C,'cco '!D:D,0)</f>
        <v>0</v>
      </c>
      <c r="Y20" s="116">
        <f t="shared" si="1"/>
        <v>0</v>
      </c>
      <c r="Z20" s="115">
        <f>_xlfn.XLOOKUP(V20,sectores_id!A:A,sectores_id!B:B)</f>
        <v>9</v>
      </c>
      <c r="AA20" s="115">
        <f>IF(J20="OPEX",_xlfn.XLOOKUP(I20,'rubros_id_opex (2)'!A:A,'rubros_id_opex (2)'!B:B,"RUBRO MC"),J20)</f>
        <v>1</v>
      </c>
      <c r="AB20" s="115" t="str">
        <f>UPPER(_xlfn.XLOOKUP(Z20,sectores_id!B:B,sectores_id!A:A))</f>
        <v>TIERRAS FILTRANTES</v>
      </c>
      <c r="AC20" s="156" t="str">
        <f>_xlfn.XLOOKUP(AA20,'rubros_id_opex (2)'!B:B,'rubros_id_opex (2)'!A:A,gastos_final[[#This Row],[Líneas de factura/Producto]])</f>
        <v>ENERGIA</v>
      </c>
      <c r="AD20" s="115">
        <f>SUMIFS(Y:Y,C:C,gastos_final[[#This Row],[Número]])</f>
        <v>30540202.908262931</v>
      </c>
      <c r="AE20" s="177">
        <f>gastos_final[[#This Row],[MONTO_FINAL]]*-1-gastos_final[[#This Row],[monto_total_ampliado]]</f>
        <v>-1093.3582629300654</v>
      </c>
    </row>
    <row r="21" spans="1:31" x14ac:dyDescent="0.3">
      <c r="A21" vm="1">
        <v>46081</v>
      </c>
      <c r="B21" t="s">
        <v>677</v>
      </c>
      <c r="C21" t="s">
        <v>1150</v>
      </c>
      <c r="D21" s="143">
        <v>-24743492.25</v>
      </c>
      <c r="E21" t="s">
        <v>633</v>
      </c>
      <c r="F21">
        <v>692.61</v>
      </c>
      <c r="G21" s="143">
        <v>35725</v>
      </c>
      <c r="H21" t="s">
        <v>135</v>
      </c>
      <c r="I21" t="s">
        <v>13</v>
      </c>
      <c r="J21" t="s">
        <v>137</v>
      </c>
      <c r="K21" t="s">
        <v>473</v>
      </c>
      <c r="L21" t="s">
        <v>138</v>
      </c>
      <c r="M21">
        <v>0</v>
      </c>
      <c r="N21" t="s">
        <v>34</v>
      </c>
      <c r="O21" t="s">
        <v>492</v>
      </c>
      <c r="P21">
        <v>1</v>
      </c>
      <c r="Q21" t="s">
        <v>80</v>
      </c>
      <c r="R21">
        <v>1</v>
      </c>
      <c r="S21" s="144">
        <v>-24743492.25</v>
      </c>
      <c r="T21">
        <v>692.61</v>
      </c>
      <c r="U21" t="s">
        <v>199</v>
      </c>
      <c r="V21" t="s">
        <v>80</v>
      </c>
      <c r="W21" s="115" t="str">
        <f t="shared" si="0"/>
        <v>CC11EXPORTACION</v>
      </c>
      <c r="X21" s="115">
        <f>_xlfn.XLOOKUP(W21,'cco '!C:C,'cco '!D:D,0)</f>
        <v>1</v>
      </c>
      <c r="Y21" s="116">
        <f t="shared" si="1"/>
        <v>24743492.25</v>
      </c>
      <c r="Z21" s="115">
        <f>_xlfn.XLOOKUP(V21,sectores_id!A:A,sectores_id!B:B)</f>
        <v>5</v>
      </c>
      <c r="AA21" s="115">
        <f>IF(J21="OPEX",_xlfn.XLOOKUP(I21,'rubros_id_opex (2)'!A:A,'rubros_id_opex (2)'!B:B,"RUBRO MC"),J21)</f>
        <v>7</v>
      </c>
      <c r="AB21" s="115" t="str">
        <f>UPPER(_xlfn.XLOOKUP(Z21,sectores_id!B:B,sectores_id!A:A))</f>
        <v>EXPORTACION</v>
      </c>
      <c r="AC21" s="156" t="str">
        <f>_xlfn.XLOOKUP(AA21,'rubros_id_opex (2)'!B:B,'rubros_id_opex (2)'!A:A,gastos_final[[#This Row],[Líneas de factura/Producto]])</f>
        <v>LOGISTICA</v>
      </c>
      <c r="AD21" s="115">
        <f>SUMIFS(Y:Y,C:C,gastos_final[[#This Row],[Número]])</f>
        <v>24743492.25</v>
      </c>
      <c r="AE21" s="177">
        <f>gastos_final[[#This Row],[MONTO_FINAL]]*-1-gastos_final[[#This Row],[monto_total_ampliado]]</f>
        <v>0</v>
      </c>
    </row>
    <row r="22" spans="1:31" x14ac:dyDescent="0.3">
      <c r="A22" vm="1">
        <v>46081</v>
      </c>
      <c r="B22" t="s">
        <v>536</v>
      </c>
      <c r="C22" t="s">
        <v>796</v>
      </c>
      <c r="D22" s="143">
        <v>-23997713.399999999</v>
      </c>
      <c r="E22" t="s">
        <v>809</v>
      </c>
      <c r="F22">
        <v>33.506999999999998</v>
      </c>
      <c r="G22" s="143">
        <v>500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M22">
        <v>0</v>
      </c>
      <c r="N22" t="s">
        <v>43</v>
      </c>
      <c r="O22" t="s">
        <v>494</v>
      </c>
      <c r="P22">
        <v>1</v>
      </c>
      <c r="Q22" t="s">
        <v>72</v>
      </c>
      <c r="R22">
        <v>1</v>
      </c>
      <c r="S22" s="144">
        <v>-23997713.399999999</v>
      </c>
      <c r="T22">
        <v>33.506999999999998</v>
      </c>
      <c r="U22" t="s">
        <v>199</v>
      </c>
      <c r="V22" t="s">
        <v>72</v>
      </c>
      <c r="W22" s="115" t="str">
        <f t="shared" si="0"/>
        <v>CC6BACHAS</v>
      </c>
      <c r="X22" s="115">
        <f>_xlfn.XLOOKUP(W22,'cco '!C:C,'cco '!D:D,0)</f>
        <v>1</v>
      </c>
      <c r="Y22" s="116">
        <f t="shared" si="1"/>
        <v>23997713.399999999</v>
      </c>
      <c r="Z22" s="115">
        <f>_xlfn.XLOOKUP(V22,sectores_id!A:A,sectores_id!B:B)</f>
        <v>1</v>
      </c>
      <c r="AA22" s="115">
        <f>IF(J22="OPEX",_xlfn.XLOOKUP(I22,'rubros_id_opex (2)'!A:A,'rubros_id_opex (2)'!B:B,"RUBRO MC"),J22)</f>
        <v>8</v>
      </c>
      <c r="AB22" s="115" t="str">
        <f>UPPER(_xlfn.XLOOKUP(Z22,sectores_id!B:B,sectores_id!A:A))</f>
        <v>BACHAS</v>
      </c>
      <c r="AC22" s="156" t="str">
        <f>_xlfn.XLOOKUP(AA22,'rubros_id_opex (2)'!B:B,'rubros_id_opex (2)'!A:A,gastos_final[[#This Row],[Líneas de factura/Producto]])</f>
        <v>M.PRIMAS</v>
      </c>
      <c r="AD22" s="115">
        <f>SUMIFS(Y:Y,C:C,gastos_final[[#This Row],[Número]])</f>
        <v>23997713.399999999</v>
      </c>
      <c r="AE22" s="177">
        <f>gastos_final[[#This Row],[MONTO_FINAL]]*-1-gastos_final[[#This Row],[monto_total_ampliado]]</f>
        <v>0</v>
      </c>
    </row>
    <row r="23" spans="1:31" x14ac:dyDescent="0.3">
      <c r="A23" vm="1">
        <v>46081</v>
      </c>
      <c r="B23" t="s">
        <v>678</v>
      </c>
      <c r="C23" t="s">
        <v>1154</v>
      </c>
      <c r="D23" s="143">
        <v>-19676907.447999999</v>
      </c>
      <c r="E23" t="s">
        <v>812</v>
      </c>
      <c r="F23">
        <v>1616.12</v>
      </c>
      <c r="G23" s="143">
        <v>8.5</v>
      </c>
      <c r="H23" t="s">
        <v>511</v>
      </c>
      <c r="I23" t="s">
        <v>10</v>
      </c>
      <c r="J23" t="s">
        <v>137</v>
      </c>
      <c r="K23" t="s">
        <v>473</v>
      </c>
      <c r="L23" t="s">
        <v>138</v>
      </c>
      <c r="M23">
        <v>0</v>
      </c>
      <c r="N23" t="s">
        <v>34</v>
      </c>
      <c r="O23" t="s">
        <v>492</v>
      </c>
      <c r="P23">
        <v>1</v>
      </c>
      <c r="Q23" t="s">
        <v>80</v>
      </c>
      <c r="R23">
        <v>1</v>
      </c>
      <c r="S23" s="144">
        <v>-19676907.447999999</v>
      </c>
      <c r="T23">
        <v>1616.12</v>
      </c>
      <c r="U23" t="s">
        <v>199</v>
      </c>
      <c r="V23" t="s">
        <v>80</v>
      </c>
      <c r="W23" s="115" t="str">
        <f t="shared" si="0"/>
        <v>CC11EXPORTACION</v>
      </c>
      <c r="X23" s="115">
        <f>_xlfn.XLOOKUP(W23,'cco '!C:C,'cco '!D:D,0)</f>
        <v>1</v>
      </c>
      <c r="Y23" s="116">
        <f t="shared" si="1"/>
        <v>19676907.447999999</v>
      </c>
      <c r="Z23" s="115">
        <f>_xlfn.XLOOKUP(V23,sectores_id!A:A,sectores_id!B:B)</f>
        <v>5</v>
      </c>
      <c r="AA23" s="115">
        <f>IF(J23="OPEX",_xlfn.XLOOKUP(I23,'rubros_id_opex (2)'!A:A,'rubros_id_opex (2)'!B:B,"RUBRO MC"),J23)</f>
        <v>13</v>
      </c>
      <c r="AB23" s="115" t="str">
        <f>UPPER(_xlfn.XLOOKUP(Z23,sectores_id!B:B,sectores_id!A:A))</f>
        <v>EXPORTACION</v>
      </c>
      <c r="AC23" s="156" t="str">
        <f>_xlfn.XLOOKUP(AA23,'rubros_id_opex (2)'!B:B,'rubros_id_opex (2)'!A:A,gastos_final[[#This Row],[Líneas de factura/Producto]])</f>
        <v>SERVICIOS</v>
      </c>
      <c r="AD23" s="115">
        <f>SUMIFS(Y:Y,C:C,gastos_final[[#This Row],[Número]])</f>
        <v>19676907.447999999</v>
      </c>
      <c r="AE23" s="177">
        <f>gastos_final[[#This Row],[MONTO_FINAL]]*-1-gastos_final[[#This Row],[monto_total_ampliado]]</f>
        <v>0</v>
      </c>
    </row>
    <row r="24" spans="1:31" x14ac:dyDescent="0.3">
      <c r="A24" vm="1">
        <v>46081</v>
      </c>
      <c r="B24" t="s">
        <v>531</v>
      </c>
      <c r="C24" t="s">
        <v>786</v>
      </c>
      <c r="D24" s="143">
        <v>-18422382.879999999</v>
      </c>
      <c r="E24" t="s">
        <v>140</v>
      </c>
      <c r="F24">
        <v>17.38</v>
      </c>
      <c r="G24" s="143">
        <v>740</v>
      </c>
      <c r="H24" t="s">
        <v>135</v>
      </c>
      <c r="I24" t="s">
        <v>477</v>
      </c>
      <c r="J24" t="s">
        <v>137</v>
      </c>
      <c r="K24" t="s">
        <v>473</v>
      </c>
      <c r="L24" t="s">
        <v>138</v>
      </c>
      <c r="M24">
        <v>0</v>
      </c>
      <c r="N24" t="s">
        <v>34</v>
      </c>
      <c r="O24" t="s">
        <v>492</v>
      </c>
      <c r="P24">
        <v>1</v>
      </c>
      <c r="Q24" t="s">
        <v>80</v>
      </c>
      <c r="R24">
        <v>1</v>
      </c>
      <c r="S24" s="144">
        <v>-18422382.879999999</v>
      </c>
      <c r="T24">
        <v>17.38</v>
      </c>
      <c r="U24" t="s">
        <v>199</v>
      </c>
      <c r="V24" t="s">
        <v>80</v>
      </c>
      <c r="W24" s="115" t="str">
        <f t="shared" si="0"/>
        <v>CC11EXPORTACION</v>
      </c>
      <c r="X24" s="115">
        <f>_xlfn.XLOOKUP(W24,'cco '!C:C,'cco '!D:D,0)</f>
        <v>1</v>
      </c>
      <c r="Y24" s="116">
        <f t="shared" si="1"/>
        <v>18422382.879999999</v>
      </c>
      <c r="Z24" s="115">
        <f>_xlfn.XLOOKUP(V24,sectores_id!A:A,sectores_id!B:B)</f>
        <v>5</v>
      </c>
      <c r="AA24" s="115">
        <f>IF(J24="OPEX",_xlfn.XLOOKUP(I24,'rubros_id_opex (2)'!A:A,'rubros_id_opex (2)'!B:B,"RUBRO MC"),J24)</f>
        <v>8</v>
      </c>
      <c r="AB24" s="115" t="str">
        <f>UPPER(_xlfn.XLOOKUP(Z24,sectores_id!B:B,sectores_id!A:A))</f>
        <v>EXPORTACION</v>
      </c>
      <c r="AC24" s="156" t="str">
        <f>_xlfn.XLOOKUP(AA24,'rubros_id_opex (2)'!B:B,'rubros_id_opex (2)'!A:A,gastos_final[[#This Row],[Líneas de factura/Producto]])</f>
        <v>M.PRIMAS</v>
      </c>
      <c r="AD24" s="115">
        <f>SUMIFS(Y:Y,C:C,gastos_final[[#This Row],[Número]])</f>
        <v>18422382.879999999</v>
      </c>
      <c r="AE24" s="177">
        <f>gastos_final[[#This Row],[MONTO_FINAL]]*-1-gastos_final[[#This Row],[monto_total_ampliado]]</f>
        <v>0</v>
      </c>
    </row>
    <row r="25" spans="1:31" x14ac:dyDescent="0.3">
      <c r="A25" vm="1">
        <v>46081</v>
      </c>
      <c r="B25" t="s">
        <v>668</v>
      </c>
      <c r="C25" t="s">
        <v>767</v>
      </c>
      <c r="D25" s="143">
        <v>-17799734.403000001</v>
      </c>
      <c r="E25" t="s">
        <v>669</v>
      </c>
      <c r="F25">
        <v>27393.9</v>
      </c>
      <c r="G25" s="143">
        <v>649.77</v>
      </c>
      <c r="H25" t="s">
        <v>145</v>
      </c>
      <c r="I25" t="s">
        <v>18</v>
      </c>
      <c r="J25" t="s">
        <v>137</v>
      </c>
      <c r="K25" t="s">
        <v>473</v>
      </c>
      <c r="L25" t="s">
        <v>138</v>
      </c>
      <c r="M25">
        <v>0</v>
      </c>
      <c r="N25" t="s">
        <v>45</v>
      </c>
      <c r="O25" t="s">
        <v>492</v>
      </c>
      <c r="P25">
        <v>1</v>
      </c>
      <c r="Q25" t="s">
        <v>70</v>
      </c>
      <c r="R25">
        <v>1</v>
      </c>
      <c r="S25" s="144">
        <v>-17799734.403000001</v>
      </c>
      <c r="T25">
        <v>27393.9</v>
      </c>
      <c r="U25" t="s">
        <v>199</v>
      </c>
      <c r="V25" t="s">
        <v>70</v>
      </c>
      <c r="W25" s="115" t="str">
        <f t="shared" si="0"/>
        <v>CC5REACTORES</v>
      </c>
      <c r="X25" s="115">
        <f>_xlfn.XLOOKUP(W25,'cco '!C:C,'cco '!D:D,0)</f>
        <v>1</v>
      </c>
      <c r="Y25" s="116">
        <f t="shared" si="1"/>
        <v>17799734.403000001</v>
      </c>
      <c r="Z25" s="115">
        <f>_xlfn.XLOOKUP(V25,sectores_id!A:A,sectores_id!B:B)</f>
        <v>8</v>
      </c>
      <c r="AA25" s="115">
        <f>IF(J25="OPEX",_xlfn.XLOOKUP(I25,'rubros_id_opex (2)'!A:A,'rubros_id_opex (2)'!B:B,"RUBRO MC"),J25)</f>
        <v>1</v>
      </c>
      <c r="AB25" s="115" t="str">
        <f>UPPER(_xlfn.XLOOKUP(Z25,sectores_id!B:B,sectores_id!A:A))</f>
        <v>REACTORES</v>
      </c>
      <c r="AC25" s="156" t="str">
        <f>_xlfn.XLOOKUP(AA25,'rubros_id_opex (2)'!B:B,'rubros_id_opex (2)'!A:A,gastos_final[[#This Row],[Líneas de factura/Producto]])</f>
        <v>ENERGIA</v>
      </c>
      <c r="AD25" s="115">
        <f>SUMIFS(Y:Y,C:C,gastos_final[[#This Row],[Número]])</f>
        <v>17799734.403000001</v>
      </c>
      <c r="AE25" s="177">
        <f>gastos_final[[#This Row],[MONTO_FINAL]]*-1-gastos_final[[#This Row],[monto_total_ampliado]]</f>
        <v>0</v>
      </c>
    </row>
    <row r="26" spans="1:31" x14ac:dyDescent="0.3">
      <c r="A26" vm="1">
        <v>46081</v>
      </c>
      <c r="B26" t="s">
        <v>536</v>
      </c>
      <c r="C26" t="s">
        <v>797</v>
      </c>
      <c r="D26" s="143">
        <v>-16472600</v>
      </c>
      <c r="E26" t="s">
        <v>143</v>
      </c>
      <c r="F26">
        <v>23</v>
      </c>
      <c r="G26" s="143">
        <v>500</v>
      </c>
      <c r="H26" t="s">
        <v>145</v>
      </c>
      <c r="I26" t="s">
        <v>477</v>
      </c>
      <c r="J26" t="s">
        <v>137</v>
      </c>
      <c r="K26" t="s">
        <v>473</v>
      </c>
      <c r="L26" t="s">
        <v>138</v>
      </c>
      <c r="M26">
        <v>0</v>
      </c>
      <c r="N26" t="s">
        <v>43</v>
      </c>
      <c r="O26" t="s">
        <v>494</v>
      </c>
      <c r="P26">
        <v>1</v>
      </c>
      <c r="Q26" t="s">
        <v>72</v>
      </c>
      <c r="R26">
        <v>1</v>
      </c>
      <c r="S26" s="144">
        <v>-16472600</v>
      </c>
      <c r="T26">
        <v>23</v>
      </c>
      <c r="U26" t="s">
        <v>199</v>
      </c>
      <c r="V26" t="s">
        <v>72</v>
      </c>
      <c r="W26" s="115" t="str">
        <f t="shared" si="0"/>
        <v>CC6BACHAS</v>
      </c>
      <c r="X26" s="115">
        <f>_xlfn.XLOOKUP(W26,'cco '!C:C,'cco '!D:D,0)</f>
        <v>1</v>
      </c>
      <c r="Y26" s="116">
        <f t="shared" si="1"/>
        <v>16472600</v>
      </c>
      <c r="Z26" s="115">
        <f>_xlfn.XLOOKUP(V26,sectores_id!A:A,sectores_id!B:B)</f>
        <v>1</v>
      </c>
      <c r="AA26" s="115">
        <f>IF(J26="OPEX",_xlfn.XLOOKUP(I26,'rubros_id_opex (2)'!A:A,'rubros_id_opex (2)'!B:B,"RUBRO MC"),J26)</f>
        <v>8</v>
      </c>
      <c r="AB26" s="115" t="str">
        <f>UPPER(_xlfn.XLOOKUP(Z26,sectores_id!B:B,sectores_id!A:A))</f>
        <v>BACHAS</v>
      </c>
      <c r="AC26" s="156" t="str">
        <f>_xlfn.XLOOKUP(AA26,'rubros_id_opex (2)'!B:B,'rubros_id_opex (2)'!A:A,gastos_final[[#This Row],[Líneas de factura/Producto]])</f>
        <v>M.PRIMAS</v>
      </c>
      <c r="AD26" s="115">
        <f>SUMIFS(Y:Y,C:C,gastos_final[[#This Row],[Número]])</f>
        <v>16472600</v>
      </c>
      <c r="AE26" s="177">
        <f>gastos_final[[#This Row],[MONTO_FINAL]]*-1-gastos_final[[#This Row],[monto_total_ampliado]]</f>
        <v>0</v>
      </c>
    </row>
    <row r="27" spans="1:31" x14ac:dyDescent="0.3">
      <c r="A27" vm="7">
        <v>46059</v>
      </c>
      <c r="B27" t="s">
        <v>854</v>
      </c>
      <c r="C27" t="s">
        <v>862</v>
      </c>
      <c r="D27" s="143">
        <v>-11030401.380000001</v>
      </c>
      <c r="E27" t="s">
        <v>863</v>
      </c>
      <c r="F27">
        <v>1</v>
      </c>
      <c r="G27" s="143">
        <v>9116034.1999999993</v>
      </c>
      <c r="H27" t="s">
        <v>511</v>
      </c>
      <c r="I27" t="s">
        <v>17</v>
      </c>
      <c r="J27" t="s">
        <v>157</v>
      </c>
      <c r="K27" t="s">
        <v>473</v>
      </c>
      <c r="L27" t="s">
        <v>138</v>
      </c>
      <c r="M27">
        <v>0</v>
      </c>
      <c r="N27" t="s">
        <v>43</v>
      </c>
      <c r="O27" t="s">
        <v>492</v>
      </c>
      <c r="P27">
        <v>1</v>
      </c>
      <c r="Q27" t="s">
        <v>72</v>
      </c>
      <c r="R27">
        <v>1</v>
      </c>
      <c r="S27" s="144">
        <v>-11030401.380000001</v>
      </c>
      <c r="T27">
        <v>1</v>
      </c>
      <c r="U27" t="s">
        <v>199</v>
      </c>
      <c r="V27" t="s">
        <v>72</v>
      </c>
      <c r="W27" s="115" t="str">
        <f t="shared" si="0"/>
        <v>CC6BACHAS</v>
      </c>
      <c r="X27" s="115">
        <f>_xlfn.XLOOKUP(W27,'cco '!C:C,'cco '!D:D,0)</f>
        <v>1</v>
      </c>
      <c r="Y27" s="116">
        <f t="shared" si="1"/>
        <v>11030401.380000001</v>
      </c>
      <c r="Z27" s="115">
        <f>_xlfn.XLOOKUP(V27,sectores_id!A:A,sectores_id!B:B)</f>
        <v>1</v>
      </c>
      <c r="AA27" s="115" t="str">
        <f>IF(J27="OPEX",_xlfn.XLOOKUP(I27,'rubros_id_opex (2)'!A:A,'rubros_id_opex (2)'!B:B,"RUBRO MC"),J27)</f>
        <v>CAPEX</v>
      </c>
      <c r="AB27" s="115" t="str">
        <f>UPPER(_xlfn.XLOOKUP(Z27,sectores_id!B:B,sectores_id!A:A))</f>
        <v>BACHAS</v>
      </c>
      <c r="AC27" s="156" t="str">
        <f>_xlfn.XLOOKUP(AA27,'rubros_id_opex (2)'!B:B,'rubros_id_opex (2)'!A:A,gastos_final[[#This Row],[Líneas de factura/Producto]])</f>
        <v>INVERSION</v>
      </c>
      <c r="AD27" s="115">
        <f>SUMIFS(Y:Y,C:C,gastos_final[[#This Row],[Número]])</f>
        <v>11030401.380000001</v>
      </c>
      <c r="AE27" s="177">
        <f>gastos_final[[#This Row],[MONTO_FINAL]]*-1-gastos_final[[#This Row],[monto_total_ampliado]]</f>
        <v>0</v>
      </c>
    </row>
    <row r="28" spans="1:31" x14ac:dyDescent="0.3">
      <c r="A28" vm="1">
        <v>46081</v>
      </c>
      <c r="B28" t="s">
        <v>444</v>
      </c>
      <c r="C28" t="s">
        <v>558</v>
      </c>
      <c r="D28" s="143">
        <v>-10890280.277100001</v>
      </c>
      <c r="E28" t="s">
        <v>323</v>
      </c>
      <c r="F28">
        <v>1</v>
      </c>
      <c r="G28" s="143">
        <v>10890280.277121952</v>
      </c>
      <c r="H28" t="s">
        <v>480</v>
      </c>
      <c r="I28" t="s">
        <v>9</v>
      </c>
      <c r="J28" t="s">
        <v>137</v>
      </c>
      <c r="K28">
        <v>0</v>
      </c>
      <c r="L28">
        <v>0</v>
      </c>
      <c r="M28">
        <v>0</v>
      </c>
      <c r="N28" t="s">
        <v>321</v>
      </c>
      <c r="O28" t="s">
        <v>492</v>
      </c>
      <c r="P28">
        <v>10</v>
      </c>
      <c r="Q28" t="s">
        <v>467</v>
      </c>
      <c r="R28">
        <v>1</v>
      </c>
      <c r="S28" s="144">
        <v>-10890280.277100001</v>
      </c>
      <c r="T28">
        <v>1</v>
      </c>
      <c r="U28" t="s">
        <v>199</v>
      </c>
      <c r="V28" t="s">
        <v>72</v>
      </c>
      <c r="W28" s="115" t="str">
        <f t="shared" ref="W28:W91" si="2">_xlfn.CONCAT(N28,V28)</f>
        <v>CC16BACHAS</v>
      </c>
      <c r="X28" s="115">
        <f>_xlfn.XLOOKUP(W28,'cco '!C:C,'cco '!D:D,0)</f>
        <v>7.7777777777777779E-2</v>
      </c>
      <c r="Y28" s="116">
        <f t="shared" ref="Y28:Y91" si="3">$X28*$S28*-1</f>
        <v>847021.79933000007</v>
      </c>
      <c r="Z28" s="115">
        <f>_xlfn.XLOOKUP(V28,sectores_id!A:A,sectores_id!B:B)</f>
        <v>1</v>
      </c>
      <c r="AA28" s="115">
        <f>IF(J28="OPEX",_xlfn.XLOOKUP(I28,'rubros_id_opex (2)'!A:A,'rubros_id_opex (2)'!B:B,"RUBRO MC"),J28)</f>
        <v>10</v>
      </c>
      <c r="AB28" s="115" t="str">
        <f>UPPER(_xlfn.XLOOKUP(Z28,sectores_id!B:B,sectores_id!A:A))</f>
        <v>BACHAS</v>
      </c>
      <c r="AC28" s="156" t="str">
        <f>_xlfn.XLOOKUP(AA28,'rubros_id_opex (2)'!B:B,'rubros_id_opex (2)'!A:A,gastos_final[[#This Row],[Líneas de factura/Producto]])</f>
        <v>PERSONAL</v>
      </c>
      <c r="AD28" s="177">
        <f>SUMIFS(Y:Y,C:C,gastos_final[[#This Row],[Número]])</f>
        <v>7623196.1939699994</v>
      </c>
      <c r="AE28" s="177">
        <f>gastos_final[[#This Row],[MONTO_FINAL]]*-1-gastos_final[[#This Row],[monto_total_ampliado]]</f>
        <v>3267084.0831300011</v>
      </c>
    </row>
    <row r="29" spans="1:31" x14ac:dyDescent="0.3">
      <c r="A29" vm="1">
        <v>46081</v>
      </c>
      <c r="B29" t="s">
        <v>444</v>
      </c>
      <c r="C29" t="s">
        <v>558</v>
      </c>
      <c r="D29" s="143">
        <v>-10890280.277100001</v>
      </c>
      <c r="E29" t="s">
        <v>323</v>
      </c>
      <c r="F29">
        <v>1</v>
      </c>
      <c r="G29" s="143">
        <v>10890280.277121952</v>
      </c>
      <c r="H29" t="s">
        <v>480</v>
      </c>
      <c r="I29" t="s">
        <v>9</v>
      </c>
      <c r="J29" t="s">
        <v>137</v>
      </c>
      <c r="K29">
        <v>0</v>
      </c>
      <c r="L29">
        <v>0</v>
      </c>
      <c r="M29">
        <v>0</v>
      </c>
      <c r="N29" t="s">
        <v>321</v>
      </c>
      <c r="O29" t="s">
        <v>492</v>
      </c>
      <c r="P29">
        <v>10</v>
      </c>
      <c r="Q29" t="s">
        <v>467</v>
      </c>
      <c r="R29">
        <v>1</v>
      </c>
      <c r="S29" s="144">
        <v>-10890280.277100001</v>
      </c>
      <c r="T29">
        <v>1</v>
      </c>
      <c r="U29" t="s">
        <v>199</v>
      </c>
      <c r="V29" t="s">
        <v>177</v>
      </c>
      <c r="W29" s="115" t="str">
        <f t="shared" si="2"/>
        <v>CC16CEREAL Y POLVILLO</v>
      </c>
      <c r="X29" s="115">
        <f>_xlfn.XLOOKUP(W29,'cco '!C:C,'cco '!D:D,0)</f>
        <v>7.7777777777777779E-2</v>
      </c>
      <c r="Y29" s="116">
        <f t="shared" si="3"/>
        <v>847021.79933000007</v>
      </c>
      <c r="Z29" s="115">
        <f>_xlfn.XLOOKUP(V29,sectores_id!A:A,sectores_id!B:B)</f>
        <v>2</v>
      </c>
      <c r="AA29" s="115">
        <f>IF(J29="OPEX",_xlfn.XLOOKUP(I29,'rubros_id_opex (2)'!A:A,'rubros_id_opex (2)'!B:B,"RUBRO MC"),J29)</f>
        <v>10</v>
      </c>
      <c r="AB29" s="115" t="str">
        <f>UPPER(_xlfn.XLOOKUP(Z29,sectores_id!B:B,sectores_id!A:A))</f>
        <v>CEREAL &amp; POLVILLO</v>
      </c>
      <c r="AC29" s="156" t="str">
        <f>_xlfn.XLOOKUP(AA29,'rubros_id_opex (2)'!B:B,'rubros_id_opex (2)'!A:A,gastos_final[[#This Row],[Líneas de factura/Producto]])</f>
        <v>PERSONAL</v>
      </c>
      <c r="AD29" s="177">
        <f>SUMIFS(Y:Y,C:C,gastos_final[[#This Row],[Número]])</f>
        <v>7623196.1939699994</v>
      </c>
      <c r="AE29" s="177">
        <f>gastos_final[[#This Row],[MONTO_FINAL]]*-1-gastos_final[[#This Row],[monto_total_ampliado]]</f>
        <v>3267084.0831300011</v>
      </c>
    </row>
    <row r="30" spans="1:31" x14ac:dyDescent="0.3">
      <c r="A30" vm="1">
        <v>46081</v>
      </c>
      <c r="B30" t="s">
        <v>444</v>
      </c>
      <c r="C30" t="s">
        <v>558</v>
      </c>
      <c r="D30" s="143">
        <v>-10890280.277100001</v>
      </c>
      <c r="E30" t="s">
        <v>323</v>
      </c>
      <c r="F30">
        <v>1</v>
      </c>
      <c r="G30" s="143">
        <v>10890280.277121952</v>
      </c>
      <c r="H30" t="s">
        <v>480</v>
      </c>
      <c r="I30" t="s">
        <v>9</v>
      </c>
      <c r="J30" t="s">
        <v>137</v>
      </c>
      <c r="K30">
        <v>0</v>
      </c>
      <c r="L30">
        <v>0</v>
      </c>
      <c r="M30">
        <v>0</v>
      </c>
      <c r="N30" t="s">
        <v>321</v>
      </c>
      <c r="O30" t="s">
        <v>492</v>
      </c>
      <c r="P30">
        <v>10</v>
      </c>
      <c r="Q30" t="s">
        <v>467</v>
      </c>
      <c r="R30">
        <v>1</v>
      </c>
      <c r="S30" s="144">
        <v>-10890280.277100001</v>
      </c>
      <c r="T30">
        <v>1</v>
      </c>
      <c r="U30" t="s">
        <v>199</v>
      </c>
      <c r="V30" t="s">
        <v>175</v>
      </c>
      <c r="W30" s="115" t="str">
        <f t="shared" si="2"/>
        <v>CC16COMPOST Y FERTILIZANTES</v>
      </c>
      <c r="X30" s="115">
        <f>_xlfn.XLOOKUP(W30,'cco '!C:C,'cco '!D:D,0)</f>
        <v>7.7777777777777779E-2</v>
      </c>
      <c r="Y30" s="116">
        <f t="shared" si="3"/>
        <v>847021.79933000007</v>
      </c>
      <c r="Z30" s="115">
        <f>_xlfn.XLOOKUP(V30,sectores_id!A:A,sectores_id!B:B)</f>
        <v>10</v>
      </c>
      <c r="AA30" s="115">
        <f>IF(J30="OPEX",_xlfn.XLOOKUP(I30,'rubros_id_opex (2)'!A:A,'rubros_id_opex (2)'!B:B,"RUBRO MC"),J30)</f>
        <v>10</v>
      </c>
      <c r="AB30" s="115" t="str">
        <f>UPPER(_xlfn.XLOOKUP(Z30,sectores_id!B:B,sectores_id!A:A))</f>
        <v>COMPOST &amp; FERTILIZANTES</v>
      </c>
      <c r="AC30" s="156" t="str">
        <f>_xlfn.XLOOKUP(AA30,'rubros_id_opex (2)'!B:B,'rubros_id_opex (2)'!A:A,gastos_final[[#This Row],[Líneas de factura/Producto]])</f>
        <v>PERSONAL</v>
      </c>
      <c r="AD30" s="177">
        <f>SUMIFS(Y:Y,C:C,gastos_final[[#This Row],[Número]])</f>
        <v>7623196.1939699994</v>
      </c>
      <c r="AE30" s="177">
        <f>gastos_final[[#This Row],[MONTO_FINAL]]*-1-gastos_final[[#This Row],[monto_total_ampliado]]</f>
        <v>3267084.0831300011</v>
      </c>
    </row>
    <row r="31" spans="1:31" x14ac:dyDescent="0.3">
      <c r="A31" vm="1">
        <v>46081</v>
      </c>
      <c r="B31" t="s">
        <v>444</v>
      </c>
      <c r="C31" t="s">
        <v>558</v>
      </c>
      <c r="D31" s="143">
        <v>-10890280.277100001</v>
      </c>
      <c r="E31" t="s">
        <v>323</v>
      </c>
      <c r="F31">
        <v>1</v>
      </c>
      <c r="G31" s="143">
        <v>10890280.277121952</v>
      </c>
      <c r="H31" t="s">
        <v>480</v>
      </c>
      <c r="I31" t="s">
        <v>9</v>
      </c>
      <c r="J31" t="s">
        <v>137</v>
      </c>
      <c r="K31">
        <v>0</v>
      </c>
      <c r="L31">
        <v>0</v>
      </c>
      <c r="M31">
        <v>0</v>
      </c>
      <c r="N31" t="s">
        <v>321</v>
      </c>
      <c r="O31" t="s">
        <v>492</v>
      </c>
      <c r="P31">
        <v>10</v>
      </c>
      <c r="Q31" t="s">
        <v>467</v>
      </c>
      <c r="R31">
        <v>1</v>
      </c>
      <c r="S31" s="144">
        <v>-10890280.277100001</v>
      </c>
      <c r="T31">
        <v>1</v>
      </c>
      <c r="U31" t="s">
        <v>199</v>
      </c>
      <c r="V31" t="s">
        <v>193</v>
      </c>
      <c r="W31" s="115" t="str">
        <f t="shared" si="2"/>
        <v>CC16DISPOSICION FINAL DE R. LIQUIDOS</v>
      </c>
      <c r="X31" s="115">
        <f>_xlfn.XLOOKUP(W31,'cco '!C:C,'cco '!D:D,0)</f>
        <v>7.7777777777777779E-2</v>
      </c>
      <c r="Y31" s="116">
        <f t="shared" si="3"/>
        <v>847021.79933000007</v>
      </c>
      <c r="Z31" s="115">
        <f>_xlfn.XLOOKUP(V31,sectores_id!A:A,sectores_id!B:B)</f>
        <v>3</v>
      </c>
      <c r="AA31" s="115">
        <f>IF(J31="OPEX",_xlfn.XLOOKUP(I31,'rubros_id_opex (2)'!A:A,'rubros_id_opex (2)'!B:B,"RUBRO MC"),J31)</f>
        <v>10</v>
      </c>
      <c r="AB31" s="115" t="str">
        <f>UPPER(_xlfn.XLOOKUP(Z31,sectores_id!B:B,sectores_id!A:A))</f>
        <v>DISP. FINAL RESIDUOS LÍQUIDOS</v>
      </c>
      <c r="AC31" s="156" t="str">
        <f>_xlfn.XLOOKUP(AA31,'rubros_id_opex (2)'!B:B,'rubros_id_opex (2)'!A:A,gastos_final[[#This Row],[Líneas de factura/Producto]])</f>
        <v>PERSONAL</v>
      </c>
      <c r="AD31" s="177">
        <f>SUMIFS(Y:Y,C:C,gastos_final[[#This Row],[Número]])</f>
        <v>7623196.1939699994</v>
      </c>
      <c r="AE31" s="177">
        <f>gastos_final[[#This Row],[MONTO_FINAL]]*-1-gastos_final[[#This Row],[monto_total_ampliado]]</f>
        <v>3267084.0831300011</v>
      </c>
    </row>
    <row r="32" spans="1:31" x14ac:dyDescent="0.3">
      <c r="A32" vm="1">
        <v>46081</v>
      </c>
      <c r="B32" t="s">
        <v>444</v>
      </c>
      <c r="C32" t="s">
        <v>558</v>
      </c>
      <c r="D32" s="143">
        <v>-10890280.277100001</v>
      </c>
      <c r="E32" t="s">
        <v>323</v>
      </c>
      <c r="F32">
        <v>1</v>
      </c>
      <c r="G32" s="143">
        <v>10890280.277121952</v>
      </c>
      <c r="H32" t="s">
        <v>480</v>
      </c>
      <c r="I32" t="s">
        <v>9</v>
      </c>
      <c r="J32" t="s">
        <v>137</v>
      </c>
      <c r="K32">
        <v>0</v>
      </c>
      <c r="L32">
        <v>0</v>
      </c>
      <c r="M32">
        <v>0</v>
      </c>
      <c r="N32" t="s">
        <v>321</v>
      </c>
      <c r="O32" t="s">
        <v>492</v>
      </c>
      <c r="P32">
        <v>10</v>
      </c>
      <c r="Q32" t="s">
        <v>467</v>
      </c>
      <c r="R32">
        <v>1</v>
      </c>
      <c r="S32" s="144">
        <v>-10890280.277100001</v>
      </c>
      <c r="T32">
        <v>1</v>
      </c>
      <c r="U32" t="s">
        <v>199</v>
      </c>
      <c r="V32" t="s">
        <v>191</v>
      </c>
      <c r="W32" s="115" t="str">
        <f t="shared" si="2"/>
        <v>CC16DISPOSICION FINAL DE R. SOLIDOS</v>
      </c>
      <c r="X32" s="115">
        <f>_xlfn.XLOOKUP(W32,'cco '!C:C,'cco '!D:D,0)</f>
        <v>7.7777777777777779E-2</v>
      </c>
      <c r="Y32" s="116">
        <f t="shared" si="3"/>
        <v>847021.79933000007</v>
      </c>
      <c r="Z32" s="115">
        <f>_xlfn.XLOOKUP(V32,sectores_id!A:A,sectores_id!B:B)</f>
        <v>4</v>
      </c>
      <c r="AA32" s="115">
        <f>IF(J32="OPEX",_xlfn.XLOOKUP(I32,'rubros_id_opex (2)'!A:A,'rubros_id_opex (2)'!B:B,"RUBRO MC"),J32)</f>
        <v>10</v>
      </c>
      <c r="AB32" s="115" t="str">
        <f>UPPER(_xlfn.XLOOKUP(Z32,sectores_id!B:B,sectores_id!A:A))</f>
        <v>DISP. FINAL RESIDUOS SÓLIDOS</v>
      </c>
      <c r="AC32" s="156" t="str">
        <f>_xlfn.XLOOKUP(AA32,'rubros_id_opex (2)'!B:B,'rubros_id_opex (2)'!A:A,gastos_final[[#This Row],[Líneas de factura/Producto]])</f>
        <v>PERSONAL</v>
      </c>
      <c r="AD32" s="177">
        <f>SUMIFS(Y:Y,C:C,gastos_final[[#This Row],[Número]])</f>
        <v>7623196.1939699994</v>
      </c>
      <c r="AE32" s="177">
        <f>gastos_final[[#This Row],[MONTO_FINAL]]*-1-gastos_final[[#This Row],[monto_total_ampliado]]</f>
        <v>3267084.0831300011</v>
      </c>
    </row>
    <row r="33" spans="1:31" x14ac:dyDescent="0.3">
      <c r="A33" vm="1">
        <v>46081</v>
      </c>
      <c r="B33" t="s">
        <v>444</v>
      </c>
      <c r="C33" t="s">
        <v>558</v>
      </c>
      <c r="D33" s="143">
        <v>-10890280.277100001</v>
      </c>
      <c r="E33" t="s">
        <v>323</v>
      </c>
      <c r="F33">
        <v>1</v>
      </c>
      <c r="G33" s="143">
        <v>10890280.277121952</v>
      </c>
      <c r="H33" t="s">
        <v>480</v>
      </c>
      <c r="I33" t="s">
        <v>9</v>
      </c>
      <c r="J33" t="s">
        <v>137</v>
      </c>
      <c r="K33">
        <v>0</v>
      </c>
      <c r="L33">
        <v>0</v>
      </c>
      <c r="M33">
        <v>0</v>
      </c>
      <c r="N33" t="s">
        <v>321</v>
      </c>
      <c r="O33" t="s">
        <v>492</v>
      </c>
      <c r="P33">
        <v>10</v>
      </c>
      <c r="Q33" t="s">
        <v>467</v>
      </c>
      <c r="R33">
        <v>1</v>
      </c>
      <c r="S33" s="144">
        <v>-10890280.277100001</v>
      </c>
      <c r="T33">
        <v>1</v>
      </c>
      <c r="U33" t="s">
        <v>199</v>
      </c>
      <c r="V33" t="s">
        <v>80</v>
      </c>
      <c r="W33" s="115" t="str">
        <f t="shared" si="2"/>
        <v>CC16EXPORTACION</v>
      </c>
      <c r="X33" s="115">
        <f>_xlfn.XLOOKUP(W33,'cco '!C:C,'cco '!D:D,0)</f>
        <v>7.7777777777777779E-2</v>
      </c>
      <c r="Y33" s="116">
        <f t="shared" si="3"/>
        <v>847021.79933000007</v>
      </c>
      <c r="Z33" s="115">
        <f>_xlfn.XLOOKUP(V33,sectores_id!A:A,sectores_id!B:B)</f>
        <v>5</v>
      </c>
      <c r="AA33" s="115">
        <f>IF(J33="OPEX",_xlfn.XLOOKUP(I33,'rubros_id_opex (2)'!A:A,'rubros_id_opex (2)'!B:B,"RUBRO MC"),J33)</f>
        <v>10</v>
      </c>
      <c r="AB33" s="115" t="str">
        <f>UPPER(_xlfn.XLOOKUP(Z33,sectores_id!B:B,sectores_id!A:A))</f>
        <v>EXPORTACION</v>
      </c>
      <c r="AC33" s="156" t="str">
        <f>_xlfn.XLOOKUP(AA33,'rubros_id_opex (2)'!B:B,'rubros_id_opex (2)'!A:A,gastos_final[[#This Row],[Líneas de factura/Producto]])</f>
        <v>PERSONAL</v>
      </c>
      <c r="AD33" s="177">
        <f>SUMIFS(Y:Y,C:C,gastos_final[[#This Row],[Número]])</f>
        <v>7623196.1939699994</v>
      </c>
      <c r="AE33" s="177">
        <f>gastos_final[[#This Row],[MONTO_FINAL]]*-1-gastos_final[[#This Row],[monto_total_ampliado]]</f>
        <v>3267084.0831300011</v>
      </c>
    </row>
    <row r="34" spans="1:31" x14ac:dyDescent="0.3">
      <c r="A34" vm="1">
        <v>46081</v>
      </c>
      <c r="B34" t="s">
        <v>444</v>
      </c>
      <c r="C34" t="s">
        <v>558</v>
      </c>
      <c r="D34" s="143">
        <v>-10890280.277100001</v>
      </c>
      <c r="E34" t="s">
        <v>323</v>
      </c>
      <c r="F34">
        <v>1</v>
      </c>
      <c r="G34" s="143">
        <v>10890280.277121952</v>
      </c>
      <c r="H34" t="s">
        <v>480</v>
      </c>
      <c r="I34" t="s">
        <v>9</v>
      </c>
      <c r="J34" t="s">
        <v>137</v>
      </c>
      <c r="K34">
        <v>0</v>
      </c>
      <c r="L34">
        <v>0</v>
      </c>
      <c r="M34">
        <v>0</v>
      </c>
      <c r="N34" t="s">
        <v>321</v>
      </c>
      <c r="O34" t="s">
        <v>492</v>
      </c>
      <c r="P34">
        <v>10</v>
      </c>
      <c r="Q34" t="s">
        <v>467</v>
      </c>
      <c r="R34">
        <v>1</v>
      </c>
      <c r="S34" s="144">
        <v>-10890280.277100001</v>
      </c>
      <c r="T34">
        <v>1</v>
      </c>
      <c r="U34" t="s">
        <v>199</v>
      </c>
      <c r="V34" t="s">
        <v>50</v>
      </c>
      <c r="W34" s="115" t="str">
        <f t="shared" si="2"/>
        <v>CC16NFU</v>
      </c>
      <c r="X34" s="115">
        <f>_xlfn.XLOOKUP(W34,'cco '!C:C,'cco '!D:D,0)</f>
        <v>7.7777777777777779E-2</v>
      </c>
      <c r="Y34" s="116">
        <f t="shared" si="3"/>
        <v>847021.79933000007</v>
      </c>
      <c r="Z34" s="115">
        <f>_xlfn.XLOOKUP(V34,sectores_id!A:A,sectores_id!B:B)</f>
        <v>6</v>
      </c>
      <c r="AA34" s="115">
        <f>IF(J34="OPEX",_xlfn.XLOOKUP(I34,'rubros_id_opex (2)'!A:A,'rubros_id_opex (2)'!B:B,"RUBRO MC"),J34)</f>
        <v>10</v>
      </c>
      <c r="AB34" s="115" t="str">
        <f>UPPER(_xlfn.XLOOKUP(Z34,sectores_id!B:B,sectores_id!A:A))</f>
        <v>NFU</v>
      </c>
      <c r="AC34" s="156" t="str">
        <f>_xlfn.XLOOKUP(AA34,'rubros_id_opex (2)'!B:B,'rubros_id_opex (2)'!A:A,gastos_final[[#This Row],[Líneas de factura/Producto]])</f>
        <v>PERSONAL</v>
      </c>
      <c r="AD34" s="177">
        <f>SUMIFS(Y:Y,C:C,gastos_final[[#This Row],[Número]])</f>
        <v>7623196.1939699994</v>
      </c>
      <c r="AE34" s="177">
        <f>gastos_final[[#This Row],[MONTO_FINAL]]*-1-gastos_final[[#This Row],[monto_total_ampliado]]</f>
        <v>3267084.0831300011</v>
      </c>
    </row>
    <row r="35" spans="1:31" x14ac:dyDescent="0.3">
      <c r="A35" vm="1">
        <v>46081</v>
      </c>
      <c r="B35" t="s">
        <v>444</v>
      </c>
      <c r="C35" t="s">
        <v>558</v>
      </c>
      <c r="D35" s="143">
        <v>-10890280.277100001</v>
      </c>
      <c r="E35" t="s">
        <v>323</v>
      </c>
      <c r="F35">
        <v>1</v>
      </c>
      <c r="G35" s="143">
        <v>10890280.277121952</v>
      </c>
      <c r="H35" t="s">
        <v>480</v>
      </c>
      <c r="I35" t="s">
        <v>9</v>
      </c>
      <c r="J35" t="s">
        <v>137</v>
      </c>
      <c r="K35">
        <v>0</v>
      </c>
      <c r="L35">
        <v>0</v>
      </c>
      <c r="M35">
        <v>0</v>
      </c>
      <c r="N35" t="s">
        <v>321</v>
      </c>
      <c r="O35" t="s">
        <v>492</v>
      </c>
      <c r="P35">
        <v>10</v>
      </c>
      <c r="Q35" t="s">
        <v>467</v>
      </c>
      <c r="R35">
        <v>1</v>
      </c>
      <c r="S35" s="144">
        <v>-10890280.277100001</v>
      </c>
      <c r="T35">
        <v>1</v>
      </c>
      <c r="U35" t="s">
        <v>199</v>
      </c>
      <c r="V35" t="s">
        <v>68</v>
      </c>
      <c r="W35" s="115" t="str">
        <f t="shared" si="2"/>
        <v>CC16PILETAS</v>
      </c>
      <c r="X35" s="115">
        <f>_xlfn.XLOOKUP(W35,'cco '!C:C,'cco '!D:D,0)</f>
        <v>7.7777777777777779E-2</v>
      </c>
      <c r="Y35" s="116">
        <f t="shared" si="3"/>
        <v>847021.79933000007</v>
      </c>
      <c r="Z35" s="115">
        <f>_xlfn.XLOOKUP(V35,sectores_id!A:A,sectores_id!B:B)</f>
        <v>7</v>
      </c>
      <c r="AA35" s="115">
        <f>IF(J35="OPEX",_xlfn.XLOOKUP(I35,'rubros_id_opex (2)'!A:A,'rubros_id_opex (2)'!B:B,"RUBRO MC"),J35)</f>
        <v>10</v>
      </c>
      <c r="AB35" s="115" t="str">
        <f>UPPER(_xlfn.XLOOKUP(Z35,sectores_id!B:B,sectores_id!A:A))</f>
        <v>PILETAS</v>
      </c>
      <c r="AC35" s="156" t="str">
        <f>_xlfn.XLOOKUP(AA35,'rubros_id_opex (2)'!B:B,'rubros_id_opex (2)'!A:A,gastos_final[[#This Row],[Líneas de factura/Producto]])</f>
        <v>PERSONAL</v>
      </c>
      <c r="AD35" s="177">
        <f>SUMIFS(Y:Y,C:C,gastos_final[[#This Row],[Número]])</f>
        <v>7623196.1939699994</v>
      </c>
      <c r="AE35" s="177">
        <f>gastos_final[[#This Row],[MONTO_FINAL]]*-1-gastos_final[[#This Row],[monto_total_ampliado]]</f>
        <v>3267084.0831300011</v>
      </c>
    </row>
    <row r="36" spans="1:31" x14ac:dyDescent="0.3">
      <c r="A36" vm="1">
        <v>46081</v>
      </c>
      <c r="B36" t="s">
        <v>444</v>
      </c>
      <c r="C36" t="s">
        <v>558</v>
      </c>
      <c r="D36" s="143">
        <v>-10890280.277100001</v>
      </c>
      <c r="E36" t="s">
        <v>323</v>
      </c>
      <c r="F36">
        <v>1</v>
      </c>
      <c r="G36" s="143">
        <v>10890280.277121952</v>
      </c>
      <c r="H36" t="s">
        <v>480</v>
      </c>
      <c r="I36" t="s">
        <v>9</v>
      </c>
      <c r="J36" t="s">
        <v>137</v>
      </c>
      <c r="K36">
        <v>0</v>
      </c>
      <c r="L36">
        <v>0</v>
      </c>
      <c r="M36">
        <v>0</v>
      </c>
      <c r="N36" t="s">
        <v>321</v>
      </c>
      <c r="O36" t="s">
        <v>492</v>
      </c>
      <c r="P36">
        <v>10</v>
      </c>
      <c r="Q36" t="s">
        <v>467</v>
      </c>
      <c r="R36">
        <v>1</v>
      </c>
      <c r="S36" s="144">
        <v>-10890280.277100001</v>
      </c>
      <c r="T36">
        <v>1</v>
      </c>
      <c r="U36" t="s">
        <v>199</v>
      </c>
      <c r="V36" t="s">
        <v>70</v>
      </c>
      <c r="W36" s="115" t="str">
        <f t="shared" si="2"/>
        <v>CC16REACTORES</v>
      </c>
      <c r="X36" s="115">
        <f>_xlfn.XLOOKUP(W36,'cco '!C:C,'cco '!D:D,0)</f>
        <v>7.7777777777777779E-2</v>
      </c>
      <c r="Y36" s="116">
        <f t="shared" si="3"/>
        <v>847021.79933000007</v>
      </c>
      <c r="Z36" s="115">
        <f>_xlfn.XLOOKUP(V36,sectores_id!A:A,sectores_id!B:B)</f>
        <v>8</v>
      </c>
      <c r="AA36" s="115">
        <f>IF(J36="OPEX",_xlfn.XLOOKUP(I36,'rubros_id_opex (2)'!A:A,'rubros_id_opex (2)'!B:B,"RUBRO MC"),J36)</f>
        <v>10</v>
      </c>
      <c r="AB36" s="115" t="str">
        <f>UPPER(_xlfn.XLOOKUP(Z36,sectores_id!B:B,sectores_id!A:A))</f>
        <v>REACTORES</v>
      </c>
      <c r="AC36" s="156" t="str">
        <f>_xlfn.XLOOKUP(AA36,'rubros_id_opex (2)'!B:B,'rubros_id_opex (2)'!A:A,gastos_final[[#This Row],[Líneas de factura/Producto]])</f>
        <v>PERSONAL</v>
      </c>
      <c r="AD36" s="177">
        <f>SUMIFS(Y:Y,C:C,gastos_final[[#This Row],[Número]])</f>
        <v>7623196.1939699994</v>
      </c>
      <c r="AE36" s="177">
        <f>gastos_final[[#This Row],[MONTO_FINAL]]*-1-gastos_final[[#This Row],[monto_total_ampliado]]</f>
        <v>3267084.0831300011</v>
      </c>
    </row>
    <row r="37" spans="1:31" x14ac:dyDescent="0.3">
      <c r="A37" vm="1">
        <v>46081</v>
      </c>
      <c r="B37" t="s">
        <v>444</v>
      </c>
      <c r="C37" t="s">
        <v>558</v>
      </c>
      <c r="D37" s="143">
        <v>-10890280.277100001</v>
      </c>
      <c r="E37" t="s">
        <v>323</v>
      </c>
      <c r="F37">
        <v>1</v>
      </c>
      <c r="G37" s="143">
        <v>10890280.277121952</v>
      </c>
      <c r="H37" t="s">
        <v>480</v>
      </c>
      <c r="I37" t="s">
        <v>9</v>
      </c>
      <c r="J37" t="s">
        <v>137</v>
      </c>
      <c r="K37">
        <v>0</v>
      </c>
      <c r="L37">
        <v>0</v>
      </c>
      <c r="M37">
        <v>0</v>
      </c>
      <c r="N37" t="s">
        <v>321</v>
      </c>
      <c r="O37" t="s">
        <v>492</v>
      </c>
      <c r="P37">
        <v>10</v>
      </c>
      <c r="Q37" t="s">
        <v>467</v>
      </c>
      <c r="R37">
        <v>1</v>
      </c>
      <c r="S37" s="144">
        <v>-10890280.277100001</v>
      </c>
      <c r="T37">
        <v>1</v>
      </c>
      <c r="U37" t="s">
        <v>199</v>
      </c>
      <c r="V37" t="s">
        <v>181</v>
      </c>
      <c r="W37" s="115" t="str">
        <f t="shared" si="2"/>
        <v>CC16TIERRAS FILTRANTES</v>
      </c>
      <c r="X37" s="115">
        <f>_xlfn.XLOOKUP(W37,'cco '!C:C,'cco '!D:D,0)</f>
        <v>0</v>
      </c>
      <c r="Y37" s="116">
        <f t="shared" si="3"/>
        <v>0</v>
      </c>
      <c r="Z37" s="115">
        <f>_xlfn.XLOOKUP(V37,sectores_id!A:A,sectores_id!B:B)</f>
        <v>9</v>
      </c>
      <c r="AA37" s="115">
        <f>IF(J37="OPEX",_xlfn.XLOOKUP(I37,'rubros_id_opex (2)'!A:A,'rubros_id_opex (2)'!B:B,"RUBRO MC"),J37)</f>
        <v>10</v>
      </c>
      <c r="AB37" s="115" t="str">
        <f>UPPER(_xlfn.XLOOKUP(Z37,sectores_id!B:B,sectores_id!A:A))</f>
        <v>TIERRAS FILTRANTES</v>
      </c>
      <c r="AC37" s="156" t="str">
        <f>_xlfn.XLOOKUP(AA37,'rubros_id_opex (2)'!B:B,'rubros_id_opex (2)'!A:A,gastos_final[[#This Row],[Líneas de factura/Producto]])</f>
        <v>PERSONAL</v>
      </c>
      <c r="AD37" s="177">
        <f>SUMIFS(Y:Y,C:C,gastos_final[[#This Row],[Número]])</f>
        <v>7623196.1939699994</v>
      </c>
      <c r="AE37" s="177">
        <f>gastos_final[[#This Row],[MONTO_FINAL]]*-1-gastos_final[[#This Row],[monto_total_ampliado]]</f>
        <v>3267084.0831300011</v>
      </c>
    </row>
    <row r="38" spans="1:31" x14ac:dyDescent="0.3">
      <c r="A38" vm="1">
        <v>46081</v>
      </c>
      <c r="B38" t="s">
        <v>444</v>
      </c>
      <c r="C38" t="s">
        <v>556</v>
      </c>
      <c r="D38" s="143">
        <v>-8861694.2654999997</v>
      </c>
      <c r="E38" t="s">
        <v>323</v>
      </c>
      <c r="F38">
        <v>1</v>
      </c>
      <c r="G38" s="143">
        <v>8861694.265521951</v>
      </c>
      <c r="H38" t="s">
        <v>480</v>
      </c>
      <c r="I38" t="s">
        <v>9</v>
      </c>
      <c r="J38" t="s">
        <v>137</v>
      </c>
      <c r="K38">
        <v>0</v>
      </c>
      <c r="L38">
        <v>0</v>
      </c>
      <c r="M38">
        <v>0</v>
      </c>
      <c r="N38" t="s">
        <v>321</v>
      </c>
      <c r="O38" t="s">
        <v>492</v>
      </c>
      <c r="P38">
        <v>10</v>
      </c>
      <c r="Q38" t="s">
        <v>467</v>
      </c>
      <c r="R38">
        <v>1</v>
      </c>
      <c r="S38" s="144">
        <v>-8861694.2654999997</v>
      </c>
      <c r="T38">
        <v>1</v>
      </c>
      <c r="U38" t="s">
        <v>199</v>
      </c>
      <c r="V38" t="s">
        <v>72</v>
      </c>
      <c r="W38" s="115" t="str">
        <f t="shared" si="2"/>
        <v>CC16BACHAS</v>
      </c>
      <c r="X38" s="115">
        <f>_xlfn.XLOOKUP(W38,'cco '!C:C,'cco '!D:D,0)</f>
        <v>7.7777777777777779E-2</v>
      </c>
      <c r="Y38" s="116">
        <f t="shared" si="3"/>
        <v>689242.88731666666</v>
      </c>
      <c r="Z38" s="115">
        <f>_xlfn.XLOOKUP(V38,sectores_id!A:A,sectores_id!B:B)</f>
        <v>1</v>
      </c>
      <c r="AA38" s="115">
        <f>IF(J38="OPEX",_xlfn.XLOOKUP(I38,'rubros_id_opex (2)'!A:A,'rubros_id_opex (2)'!B:B,"RUBRO MC"),J38)</f>
        <v>10</v>
      </c>
      <c r="AB38" s="115" t="str">
        <f>UPPER(_xlfn.XLOOKUP(Z38,sectores_id!B:B,sectores_id!A:A))</f>
        <v>BACHAS</v>
      </c>
      <c r="AC38" s="156" t="str">
        <f>_xlfn.XLOOKUP(AA38,'rubros_id_opex (2)'!B:B,'rubros_id_opex (2)'!A:A,gastos_final[[#This Row],[Líneas de factura/Producto]])</f>
        <v>PERSONAL</v>
      </c>
      <c r="AD38" s="177">
        <f>SUMIFS(Y:Y,C:C,gastos_final[[#This Row],[Número]])</f>
        <v>6203185.9858499998</v>
      </c>
      <c r="AE38" s="177">
        <f>gastos_final[[#This Row],[MONTO_FINAL]]*-1-gastos_final[[#This Row],[monto_total_ampliado]]</f>
        <v>2658508.2796499999</v>
      </c>
    </row>
    <row r="39" spans="1:31" x14ac:dyDescent="0.3">
      <c r="A39" vm="1">
        <v>46081</v>
      </c>
      <c r="B39" t="s">
        <v>444</v>
      </c>
      <c r="C39" t="s">
        <v>556</v>
      </c>
      <c r="D39" s="143">
        <v>-8861694.2654999997</v>
      </c>
      <c r="E39" t="s">
        <v>323</v>
      </c>
      <c r="F39">
        <v>1</v>
      </c>
      <c r="G39" s="143">
        <v>8861694.265521951</v>
      </c>
      <c r="H39" t="s">
        <v>480</v>
      </c>
      <c r="I39" t="s">
        <v>9</v>
      </c>
      <c r="J39" t="s">
        <v>137</v>
      </c>
      <c r="K39">
        <v>0</v>
      </c>
      <c r="L39">
        <v>0</v>
      </c>
      <c r="M39">
        <v>0</v>
      </c>
      <c r="N39" t="s">
        <v>321</v>
      </c>
      <c r="O39" t="s">
        <v>492</v>
      </c>
      <c r="P39">
        <v>10</v>
      </c>
      <c r="Q39" t="s">
        <v>467</v>
      </c>
      <c r="R39">
        <v>1</v>
      </c>
      <c r="S39" s="144">
        <v>-8861694.2654999997</v>
      </c>
      <c r="T39">
        <v>1</v>
      </c>
      <c r="U39" t="s">
        <v>199</v>
      </c>
      <c r="V39" t="s">
        <v>177</v>
      </c>
      <c r="W39" s="115" t="str">
        <f t="shared" si="2"/>
        <v>CC16CEREAL Y POLVILLO</v>
      </c>
      <c r="X39" s="115">
        <f>_xlfn.XLOOKUP(W39,'cco '!C:C,'cco '!D:D,0)</f>
        <v>7.7777777777777779E-2</v>
      </c>
      <c r="Y39" s="116">
        <f t="shared" si="3"/>
        <v>689242.88731666666</v>
      </c>
      <c r="Z39" s="115">
        <f>_xlfn.XLOOKUP(V39,sectores_id!A:A,sectores_id!B:B)</f>
        <v>2</v>
      </c>
      <c r="AA39" s="115">
        <f>IF(J39="OPEX",_xlfn.XLOOKUP(I39,'rubros_id_opex (2)'!A:A,'rubros_id_opex (2)'!B:B,"RUBRO MC"),J39)</f>
        <v>10</v>
      </c>
      <c r="AB39" s="115" t="str">
        <f>UPPER(_xlfn.XLOOKUP(Z39,sectores_id!B:B,sectores_id!A:A))</f>
        <v>CEREAL &amp; POLVILLO</v>
      </c>
      <c r="AC39" s="156" t="str">
        <f>_xlfn.XLOOKUP(AA39,'rubros_id_opex (2)'!B:B,'rubros_id_opex (2)'!A:A,gastos_final[[#This Row],[Líneas de factura/Producto]])</f>
        <v>PERSONAL</v>
      </c>
      <c r="AD39" s="177">
        <f>SUMIFS(Y:Y,C:C,gastos_final[[#This Row],[Número]])</f>
        <v>6203185.9858499998</v>
      </c>
      <c r="AE39" s="177">
        <f>gastos_final[[#This Row],[MONTO_FINAL]]*-1-gastos_final[[#This Row],[monto_total_ampliado]]</f>
        <v>2658508.2796499999</v>
      </c>
    </row>
    <row r="40" spans="1:31" x14ac:dyDescent="0.3">
      <c r="A40" vm="1">
        <v>46081</v>
      </c>
      <c r="B40" t="s">
        <v>444</v>
      </c>
      <c r="C40" t="s">
        <v>556</v>
      </c>
      <c r="D40" s="143">
        <v>-8861694.2654999997</v>
      </c>
      <c r="E40" t="s">
        <v>323</v>
      </c>
      <c r="F40">
        <v>1</v>
      </c>
      <c r="G40" s="143">
        <v>8861694.265521951</v>
      </c>
      <c r="H40" t="s">
        <v>480</v>
      </c>
      <c r="I40" t="s">
        <v>9</v>
      </c>
      <c r="J40" t="s">
        <v>137</v>
      </c>
      <c r="K40">
        <v>0</v>
      </c>
      <c r="L40">
        <v>0</v>
      </c>
      <c r="M40">
        <v>0</v>
      </c>
      <c r="N40" t="s">
        <v>321</v>
      </c>
      <c r="O40" t="s">
        <v>492</v>
      </c>
      <c r="P40">
        <v>10</v>
      </c>
      <c r="Q40" t="s">
        <v>467</v>
      </c>
      <c r="R40">
        <v>1</v>
      </c>
      <c r="S40" s="144">
        <v>-8861694.2654999997</v>
      </c>
      <c r="T40">
        <v>1</v>
      </c>
      <c r="U40" t="s">
        <v>199</v>
      </c>
      <c r="V40" t="s">
        <v>175</v>
      </c>
      <c r="W40" s="115" t="str">
        <f t="shared" si="2"/>
        <v>CC16COMPOST Y FERTILIZANTES</v>
      </c>
      <c r="X40" s="115">
        <f>_xlfn.XLOOKUP(W40,'cco '!C:C,'cco '!D:D,0)</f>
        <v>7.7777777777777779E-2</v>
      </c>
      <c r="Y40" s="116">
        <f t="shared" si="3"/>
        <v>689242.88731666666</v>
      </c>
      <c r="Z40" s="115">
        <f>_xlfn.XLOOKUP(V40,sectores_id!A:A,sectores_id!B:B)</f>
        <v>10</v>
      </c>
      <c r="AA40" s="115">
        <f>IF(J40="OPEX",_xlfn.XLOOKUP(I40,'rubros_id_opex (2)'!A:A,'rubros_id_opex (2)'!B:B,"RUBRO MC"),J40)</f>
        <v>10</v>
      </c>
      <c r="AB40" s="115" t="str">
        <f>UPPER(_xlfn.XLOOKUP(Z40,sectores_id!B:B,sectores_id!A:A))</f>
        <v>COMPOST &amp; FERTILIZANTES</v>
      </c>
      <c r="AC40" s="156" t="str">
        <f>_xlfn.XLOOKUP(AA40,'rubros_id_opex (2)'!B:B,'rubros_id_opex (2)'!A:A,gastos_final[[#This Row],[Líneas de factura/Producto]])</f>
        <v>PERSONAL</v>
      </c>
      <c r="AD40" s="177">
        <f>SUMIFS(Y:Y,C:C,gastos_final[[#This Row],[Número]])</f>
        <v>6203185.9858499998</v>
      </c>
      <c r="AE40" s="177">
        <f>gastos_final[[#This Row],[MONTO_FINAL]]*-1-gastos_final[[#This Row],[monto_total_ampliado]]</f>
        <v>2658508.2796499999</v>
      </c>
    </row>
    <row r="41" spans="1:31" x14ac:dyDescent="0.3">
      <c r="A41" vm="1">
        <v>46081</v>
      </c>
      <c r="B41" t="s">
        <v>444</v>
      </c>
      <c r="C41" t="s">
        <v>556</v>
      </c>
      <c r="D41" s="143">
        <v>-8861694.2654999997</v>
      </c>
      <c r="E41" t="s">
        <v>323</v>
      </c>
      <c r="F41">
        <v>1</v>
      </c>
      <c r="G41" s="143">
        <v>8861694.265521951</v>
      </c>
      <c r="H41" t="s">
        <v>480</v>
      </c>
      <c r="I41" t="s">
        <v>9</v>
      </c>
      <c r="J41" t="s">
        <v>137</v>
      </c>
      <c r="K41">
        <v>0</v>
      </c>
      <c r="L41">
        <v>0</v>
      </c>
      <c r="M41">
        <v>0</v>
      </c>
      <c r="N41" t="s">
        <v>321</v>
      </c>
      <c r="O41" t="s">
        <v>492</v>
      </c>
      <c r="P41">
        <v>10</v>
      </c>
      <c r="Q41" t="s">
        <v>467</v>
      </c>
      <c r="R41">
        <v>1</v>
      </c>
      <c r="S41" s="144">
        <v>-8861694.2654999997</v>
      </c>
      <c r="T41">
        <v>1</v>
      </c>
      <c r="U41" t="s">
        <v>199</v>
      </c>
      <c r="V41" t="s">
        <v>193</v>
      </c>
      <c r="W41" s="115" t="str">
        <f t="shared" si="2"/>
        <v>CC16DISPOSICION FINAL DE R. LIQUIDOS</v>
      </c>
      <c r="X41" s="115">
        <f>_xlfn.XLOOKUP(W41,'cco '!C:C,'cco '!D:D,0)</f>
        <v>7.7777777777777779E-2</v>
      </c>
      <c r="Y41" s="116">
        <f t="shared" si="3"/>
        <v>689242.88731666666</v>
      </c>
      <c r="Z41" s="115">
        <f>_xlfn.XLOOKUP(V41,sectores_id!A:A,sectores_id!B:B)</f>
        <v>3</v>
      </c>
      <c r="AA41" s="115">
        <f>IF(J41="OPEX",_xlfn.XLOOKUP(I41,'rubros_id_opex (2)'!A:A,'rubros_id_opex (2)'!B:B,"RUBRO MC"),J41)</f>
        <v>10</v>
      </c>
      <c r="AB41" s="115" t="str">
        <f>UPPER(_xlfn.XLOOKUP(Z41,sectores_id!B:B,sectores_id!A:A))</f>
        <v>DISP. FINAL RESIDUOS LÍQUIDOS</v>
      </c>
      <c r="AC41" s="156" t="str">
        <f>_xlfn.XLOOKUP(AA41,'rubros_id_opex (2)'!B:B,'rubros_id_opex (2)'!A:A,gastos_final[[#This Row],[Líneas de factura/Producto]])</f>
        <v>PERSONAL</v>
      </c>
      <c r="AD41" s="177">
        <f>SUMIFS(Y:Y,C:C,gastos_final[[#This Row],[Número]])</f>
        <v>6203185.9858499998</v>
      </c>
      <c r="AE41" s="177">
        <f>gastos_final[[#This Row],[MONTO_FINAL]]*-1-gastos_final[[#This Row],[monto_total_ampliado]]</f>
        <v>2658508.2796499999</v>
      </c>
    </row>
    <row r="42" spans="1:31" x14ac:dyDescent="0.3">
      <c r="A42" vm="1">
        <v>46081</v>
      </c>
      <c r="B42" t="s">
        <v>444</v>
      </c>
      <c r="C42" t="s">
        <v>556</v>
      </c>
      <c r="D42" s="143">
        <v>-8861694.2654999997</v>
      </c>
      <c r="E42" t="s">
        <v>323</v>
      </c>
      <c r="F42">
        <v>1</v>
      </c>
      <c r="G42" s="143">
        <v>8861694.265521951</v>
      </c>
      <c r="H42" t="s">
        <v>480</v>
      </c>
      <c r="I42" t="s">
        <v>9</v>
      </c>
      <c r="J42" t="s">
        <v>137</v>
      </c>
      <c r="K42">
        <v>0</v>
      </c>
      <c r="L42">
        <v>0</v>
      </c>
      <c r="M42">
        <v>0</v>
      </c>
      <c r="N42" t="s">
        <v>321</v>
      </c>
      <c r="O42" t="s">
        <v>492</v>
      </c>
      <c r="P42">
        <v>10</v>
      </c>
      <c r="Q42" t="s">
        <v>467</v>
      </c>
      <c r="R42">
        <v>1</v>
      </c>
      <c r="S42" s="144">
        <v>-8861694.2654999997</v>
      </c>
      <c r="T42">
        <v>1</v>
      </c>
      <c r="U42" t="s">
        <v>199</v>
      </c>
      <c r="V42" t="s">
        <v>191</v>
      </c>
      <c r="W42" s="115" t="str">
        <f t="shared" si="2"/>
        <v>CC16DISPOSICION FINAL DE R. SOLIDOS</v>
      </c>
      <c r="X42" s="115">
        <f>_xlfn.XLOOKUP(W42,'cco '!C:C,'cco '!D:D,0)</f>
        <v>7.7777777777777779E-2</v>
      </c>
      <c r="Y42" s="116">
        <f t="shared" si="3"/>
        <v>689242.88731666666</v>
      </c>
      <c r="Z42" s="115">
        <f>_xlfn.XLOOKUP(V42,sectores_id!A:A,sectores_id!B:B)</f>
        <v>4</v>
      </c>
      <c r="AA42" s="115">
        <f>IF(J42="OPEX",_xlfn.XLOOKUP(I42,'rubros_id_opex (2)'!A:A,'rubros_id_opex (2)'!B:B,"RUBRO MC"),J42)</f>
        <v>10</v>
      </c>
      <c r="AB42" s="115" t="str">
        <f>UPPER(_xlfn.XLOOKUP(Z42,sectores_id!B:B,sectores_id!A:A))</f>
        <v>DISP. FINAL RESIDUOS SÓLIDOS</v>
      </c>
      <c r="AC42" s="156" t="str">
        <f>_xlfn.XLOOKUP(AA42,'rubros_id_opex (2)'!B:B,'rubros_id_opex (2)'!A:A,gastos_final[[#This Row],[Líneas de factura/Producto]])</f>
        <v>PERSONAL</v>
      </c>
      <c r="AD42" s="177">
        <f>SUMIFS(Y:Y,C:C,gastos_final[[#This Row],[Número]])</f>
        <v>6203185.9858499998</v>
      </c>
      <c r="AE42" s="177">
        <f>gastos_final[[#This Row],[MONTO_FINAL]]*-1-gastos_final[[#This Row],[monto_total_ampliado]]</f>
        <v>2658508.2796499999</v>
      </c>
    </row>
    <row r="43" spans="1:31" x14ac:dyDescent="0.3">
      <c r="A43" vm="1">
        <v>46081</v>
      </c>
      <c r="B43" t="s">
        <v>444</v>
      </c>
      <c r="C43" t="s">
        <v>556</v>
      </c>
      <c r="D43" s="143">
        <v>-8861694.2654999997</v>
      </c>
      <c r="E43" t="s">
        <v>323</v>
      </c>
      <c r="F43">
        <v>1</v>
      </c>
      <c r="G43" s="143">
        <v>8861694.265521951</v>
      </c>
      <c r="H43" t="s">
        <v>480</v>
      </c>
      <c r="I43" t="s">
        <v>9</v>
      </c>
      <c r="J43" t="s">
        <v>137</v>
      </c>
      <c r="K43">
        <v>0</v>
      </c>
      <c r="L43">
        <v>0</v>
      </c>
      <c r="M43">
        <v>0</v>
      </c>
      <c r="N43" t="s">
        <v>321</v>
      </c>
      <c r="O43" t="s">
        <v>492</v>
      </c>
      <c r="P43">
        <v>10</v>
      </c>
      <c r="Q43" t="s">
        <v>467</v>
      </c>
      <c r="R43">
        <v>1</v>
      </c>
      <c r="S43" s="144">
        <v>-8861694.2654999997</v>
      </c>
      <c r="T43">
        <v>1</v>
      </c>
      <c r="U43" t="s">
        <v>199</v>
      </c>
      <c r="V43" t="s">
        <v>80</v>
      </c>
      <c r="W43" s="115" t="str">
        <f t="shared" si="2"/>
        <v>CC16EXPORTACION</v>
      </c>
      <c r="X43" s="115">
        <f>_xlfn.XLOOKUP(W43,'cco '!C:C,'cco '!D:D,0)</f>
        <v>7.7777777777777779E-2</v>
      </c>
      <c r="Y43" s="116">
        <f t="shared" si="3"/>
        <v>689242.88731666666</v>
      </c>
      <c r="Z43" s="115">
        <f>_xlfn.XLOOKUP(V43,sectores_id!A:A,sectores_id!B:B)</f>
        <v>5</v>
      </c>
      <c r="AA43" s="115">
        <f>IF(J43="OPEX",_xlfn.XLOOKUP(I43,'rubros_id_opex (2)'!A:A,'rubros_id_opex (2)'!B:B,"RUBRO MC"),J43)</f>
        <v>10</v>
      </c>
      <c r="AB43" s="115" t="str">
        <f>UPPER(_xlfn.XLOOKUP(Z43,sectores_id!B:B,sectores_id!A:A))</f>
        <v>EXPORTACION</v>
      </c>
      <c r="AC43" s="156" t="str">
        <f>_xlfn.XLOOKUP(AA43,'rubros_id_opex (2)'!B:B,'rubros_id_opex (2)'!A:A,gastos_final[[#This Row],[Líneas de factura/Producto]])</f>
        <v>PERSONAL</v>
      </c>
      <c r="AD43" s="177">
        <f>SUMIFS(Y:Y,C:C,gastos_final[[#This Row],[Número]])</f>
        <v>6203185.9858499998</v>
      </c>
      <c r="AE43" s="177">
        <f>gastos_final[[#This Row],[MONTO_FINAL]]*-1-gastos_final[[#This Row],[monto_total_ampliado]]</f>
        <v>2658508.2796499999</v>
      </c>
    </row>
    <row r="44" spans="1:31" x14ac:dyDescent="0.3">
      <c r="A44" vm="1">
        <v>46081</v>
      </c>
      <c r="B44" t="s">
        <v>444</v>
      </c>
      <c r="C44" t="s">
        <v>556</v>
      </c>
      <c r="D44" s="143">
        <v>-8861694.2654999997</v>
      </c>
      <c r="E44" t="s">
        <v>323</v>
      </c>
      <c r="F44">
        <v>1</v>
      </c>
      <c r="G44" s="143">
        <v>8861694.265521951</v>
      </c>
      <c r="H44" t="s">
        <v>480</v>
      </c>
      <c r="I44" t="s">
        <v>9</v>
      </c>
      <c r="J44" t="s">
        <v>137</v>
      </c>
      <c r="K44">
        <v>0</v>
      </c>
      <c r="L44">
        <v>0</v>
      </c>
      <c r="M44">
        <v>0</v>
      </c>
      <c r="N44" t="s">
        <v>321</v>
      </c>
      <c r="O44" t="s">
        <v>492</v>
      </c>
      <c r="P44">
        <v>10</v>
      </c>
      <c r="Q44" t="s">
        <v>467</v>
      </c>
      <c r="R44">
        <v>1</v>
      </c>
      <c r="S44" s="144">
        <v>-8861694.2654999997</v>
      </c>
      <c r="T44">
        <v>1</v>
      </c>
      <c r="U44" t="s">
        <v>199</v>
      </c>
      <c r="V44" t="s">
        <v>50</v>
      </c>
      <c r="W44" s="115" t="str">
        <f t="shared" si="2"/>
        <v>CC16NFU</v>
      </c>
      <c r="X44" s="115">
        <f>_xlfn.XLOOKUP(W44,'cco '!C:C,'cco '!D:D,0)</f>
        <v>7.7777777777777779E-2</v>
      </c>
      <c r="Y44" s="116">
        <f t="shared" si="3"/>
        <v>689242.88731666666</v>
      </c>
      <c r="Z44" s="115">
        <f>_xlfn.XLOOKUP(V44,sectores_id!A:A,sectores_id!B:B)</f>
        <v>6</v>
      </c>
      <c r="AA44" s="115">
        <f>IF(J44="OPEX",_xlfn.XLOOKUP(I44,'rubros_id_opex (2)'!A:A,'rubros_id_opex (2)'!B:B,"RUBRO MC"),J44)</f>
        <v>10</v>
      </c>
      <c r="AB44" s="115" t="str">
        <f>UPPER(_xlfn.XLOOKUP(Z44,sectores_id!B:B,sectores_id!A:A))</f>
        <v>NFU</v>
      </c>
      <c r="AC44" s="156" t="str">
        <f>_xlfn.XLOOKUP(AA44,'rubros_id_opex (2)'!B:B,'rubros_id_opex (2)'!A:A,gastos_final[[#This Row],[Líneas de factura/Producto]])</f>
        <v>PERSONAL</v>
      </c>
      <c r="AD44" s="177">
        <f>SUMIFS(Y:Y,C:C,gastos_final[[#This Row],[Número]])</f>
        <v>6203185.9858499998</v>
      </c>
      <c r="AE44" s="177">
        <f>gastos_final[[#This Row],[MONTO_FINAL]]*-1-gastos_final[[#This Row],[monto_total_ampliado]]</f>
        <v>2658508.2796499999</v>
      </c>
    </row>
    <row r="45" spans="1:31" x14ac:dyDescent="0.3">
      <c r="A45" vm="1">
        <v>46081</v>
      </c>
      <c r="B45" t="s">
        <v>444</v>
      </c>
      <c r="C45" t="s">
        <v>556</v>
      </c>
      <c r="D45" s="143">
        <v>-8861694.2654999997</v>
      </c>
      <c r="E45" t="s">
        <v>323</v>
      </c>
      <c r="F45">
        <v>1</v>
      </c>
      <c r="G45" s="143">
        <v>8861694.265521951</v>
      </c>
      <c r="H45" t="s">
        <v>480</v>
      </c>
      <c r="I45" t="s">
        <v>9</v>
      </c>
      <c r="J45" t="s">
        <v>137</v>
      </c>
      <c r="K45">
        <v>0</v>
      </c>
      <c r="L45">
        <v>0</v>
      </c>
      <c r="M45">
        <v>0</v>
      </c>
      <c r="N45" t="s">
        <v>321</v>
      </c>
      <c r="O45" t="s">
        <v>492</v>
      </c>
      <c r="P45">
        <v>10</v>
      </c>
      <c r="Q45" t="s">
        <v>467</v>
      </c>
      <c r="R45">
        <v>1</v>
      </c>
      <c r="S45" s="144">
        <v>-8861694.2654999997</v>
      </c>
      <c r="T45">
        <v>1</v>
      </c>
      <c r="U45" t="s">
        <v>199</v>
      </c>
      <c r="V45" t="s">
        <v>68</v>
      </c>
      <c r="W45" s="115" t="str">
        <f t="shared" si="2"/>
        <v>CC16PILETAS</v>
      </c>
      <c r="X45" s="115">
        <f>_xlfn.XLOOKUP(W45,'cco '!C:C,'cco '!D:D,0)</f>
        <v>7.7777777777777779E-2</v>
      </c>
      <c r="Y45" s="116">
        <f t="shared" si="3"/>
        <v>689242.88731666666</v>
      </c>
      <c r="Z45" s="115">
        <f>_xlfn.XLOOKUP(V45,sectores_id!A:A,sectores_id!B:B)</f>
        <v>7</v>
      </c>
      <c r="AA45" s="115">
        <f>IF(J45="OPEX",_xlfn.XLOOKUP(I45,'rubros_id_opex (2)'!A:A,'rubros_id_opex (2)'!B:B,"RUBRO MC"),J45)</f>
        <v>10</v>
      </c>
      <c r="AB45" s="115" t="str">
        <f>UPPER(_xlfn.XLOOKUP(Z45,sectores_id!B:B,sectores_id!A:A))</f>
        <v>PILETAS</v>
      </c>
      <c r="AC45" s="156" t="str">
        <f>_xlfn.XLOOKUP(AA45,'rubros_id_opex (2)'!B:B,'rubros_id_opex (2)'!A:A,gastos_final[[#This Row],[Líneas de factura/Producto]])</f>
        <v>PERSONAL</v>
      </c>
      <c r="AD45" s="177">
        <f>SUMIFS(Y:Y,C:C,gastos_final[[#This Row],[Número]])</f>
        <v>6203185.9858499998</v>
      </c>
      <c r="AE45" s="177">
        <f>gastos_final[[#This Row],[MONTO_FINAL]]*-1-gastos_final[[#This Row],[monto_total_ampliado]]</f>
        <v>2658508.2796499999</v>
      </c>
    </row>
    <row r="46" spans="1:31" x14ac:dyDescent="0.3">
      <c r="A46" vm="1">
        <v>46081</v>
      </c>
      <c r="B46" t="s">
        <v>444</v>
      </c>
      <c r="C46" t="s">
        <v>556</v>
      </c>
      <c r="D46" s="143">
        <v>-8861694.2654999997</v>
      </c>
      <c r="E46" t="s">
        <v>323</v>
      </c>
      <c r="F46">
        <v>1</v>
      </c>
      <c r="G46" s="143">
        <v>8861694.265521951</v>
      </c>
      <c r="H46" t="s">
        <v>480</v>
      </c>
      <c r="I46" t="s">
        <v>9</v>
      </c>
      <c r="J46" t="s">
        <v>137</v>
      </c>
      <c r="K46">
        <v>0</v>
      </c>
      <c r="L46">
        <v>0</v>
      </c>
      <c r="M46">
        <v>0</v>
      </c>
      <c r="N46" t="s">
        <v>321</v>
      </c>
      <c r="O46" t="s">
        <v>492</v>
      </c>
      <c r="P46">
        <v>10</v>
      </c>
      <c r="Q46" t="s">
        <v>467</v>
      </c>
      <c r="R46">
        <v>1</v>
      </c>
      <c r="S46" s="144">
        <v>-8861694.2654999997</v>
      </c>
      <c r="T46">
        <v>1</v>
      </c>
      <c r="U46" t="s">
        <v>199</v>
      </c>
      <c r="V46" t="s">
        <v>70</v>
      </c>
      <c r="W46" s="115" t="str">
        <f t="shared" si="2"/>
        <v>CC16REACTORES</v>
      </c>
      <c r="X46" s="115">
        <f>_xlfn.XLOOKUP(W46,'cco '!C:C,'cco '!D:D,0)</f>
        <v>7.7777777777777779E-2</v>
      </c>
      <c r="Y46" s="116">
        <f t="shared" si="3"/>
        <v>689242.88731666666</v>
      </c>
      <c r="Z46" s="115">
        <f>_xlfn.XLOOKUP(V46,sectores_id!A:A,sectores_id!B:B)</f>
        <v>8</v>
      </c>
      <c r="AA46" s="115">
        <f>IF(J46="OPEX",_xlfn.XLOOKUP(I46,'rubros_id_opex (2)'!A:A,'rubros_id_opex (2)'!B:B,"RUBRO MC"),J46)</f>
        <v>10</v>
      </c>
      <c r="AB46" s="115" t="str">
        <f>UPPER(_xlfn.XLOOKUP(Z46,sectores_id!B:B,sectores_id!A:A))</f>
        <v>REACTORES</v>
      </c>
      <c r="AC46" s="156" t="str">
        <f>_xlfn.XLOOKUP(AA46,'rubros_id_opex (2)'!B:B,'rubros_id_opex (2)'!A:A,gastos_final[[#This Row],[Líneas de factura/Producto]])</f>
        <v>PERSONAL</v>
      </c>
      <c r="AD46" s="177">
        <f>SUMIFS(Y:Y,C:C,gastos_final[[#This Row],[Número]])</f>
        <v>6203185.9858499998</v>
      </c>
      <c r="AE46" s="177">
        <f>gastos_final[[#This Row],[MONTO_FINAL]]*-1-gastos_final[[#This Row],[monto_total_ampliado]]</f>
        <v>2658508.2796499999</v>
      </c>
    </row>
    <row r="47" spans="1:31" x14ac:dyDescent="0.3">
      <c r="A47" vm="1">
        <v>46081</v>
      </c>
      <c r="B47" t="s">
        <v>444</v>
      </c>
      <c r="C47" t="s">
        <v>556</v>
      </c>
      <c r="D47" s="143">
        <v>-8861694.2654999997</v>
      </c>
      <c r="E47" t="s">
        <v>323</v>
      </c>
      <c r="F47">
        <v>1</v>
      </c>
      <c r="G47" s="143">
        <v>8861694.265521951</v>
      </c>
      <c r="H47" t="s">
        <v>480</v>
      </c>
      <c r="I47" t="s">
        <v>9</v>
      </c>
      <c r="J47" t="s">
        <v>137</v>
      </c>
      <c r="K47">
        <v>0</v>
      </c>
      <c r="L47">
        <v>0</v>
      </c>
      <c r="M47">
        <v>0</v>
      </c>
      <c r="N47" t="s">
        <v>321</v>
      </c>
      <c r="O47" t="s">
        <v>492</v>
      </c>
      <c r="P47">
        <v>10</v>
      </c>
      <c r="Q47" t="s">
        <v>467</v>
      </c>
      <c r="R47">
        <v>1</v>
      </c>
      <c r="S47" s="144">
        <v>-8861694.2654999997</v>
      </c>
      <c r="T47">
        <v>1</v>
      </c>
      <c r="U47" t="s">
        <v>199</v>
      </c>
      <c r="V47" t="s">
        <v>181</v>
      </c>
      <c r="W47" s="115" t="str">
        <f t="shared" si="2"/>
        <v>CC16TIERRAS FILTRANTES</v>
      </c>
      <c r="X47" s="115">
        <f>_xlfn.XLOOKUP(W47,'cco '!C:C,'cco '!D:D,0)</f>
        <v>0</v>
      </c>
      <c r="Y47" s="116">
        <f t="shared" si="3"/>
        <v>0</v>
      </c>
      <c r="Z47" s="115">
        <f>_xlfn.XLOOKUP(V47,sectores_id!A:A,sectores_id!B:B)</f>
        <v>9</v>
      </c>
      <c r="AA47" s="115">
        <f>IF(J47="OPEX",_xlfn.XLOOKUP(I47,'rubros_id_opex (2)'!A:A,'rubros_id_opex (2)'!B:B,"RUBRO MC"),J47)</f>
        <v>10</v>
      </c>
      <c r="AB47" s="115" t="str">
        <f>UPPER(_xlfn.XLOOKUP(Z47,sectores_id!B:B,sectores_id!A:A))</f>
        <v>TIERRAS FILTRANTES</v>
      </c>
      <c r="AC47" s="156" t="str">
        <f>_xlfn.XLOOKUP(AA47,'rubros_id_opex (2)'!B:B,'rubros_id_opex (2)'!A:A,gastos_final[[#This Row],[Líneas de factura/Producto]])</f>
        <v>PERSONAL</v>
      </c>
      <c r="AD47" s="177">
        <f>SUMIFS(Y:Y,C:C,gastos_final[[#This Row],[Número]])</f>
        <v>6203185.9858499998</v>
      </c>
      <c r="AE47" s="177">
        <f>gastos_final[[#This Row],[MONTO_FINAL]]*-1-gastos_final[[#This Row],[monto_total_ampliado]]</f>
        <v>2658508.2796499999</v>
      </c>
    </row>
    <row r="48" spans="1:31" x14ac:dyDescent="0.3">
      <c r="A48" vm="8">
        <v>46072</v>
      </c>
      <c r="B48" t="s">
        <v>917</v>
      </c>
      <c r="C48" t="s">
        <v>918</v>
      </c>
      <c r="D48" s="143">
        <v>-7763698.7999999998</v>
      </c>
      <c r="E48" t="s">
        <v>919</v>
      </c>
      <c r="F48">
        <v>1</v>
      </c>
      <c r="G48" s="143">
        <v>6416280</v>
      </c>
      <c r="H48" t="s">
        <v>511</v>
      </c>
      <c r="I48" t="s">
        <v>17</v>
      </c>
      <c r="J48" t="s">
        <v>157</v>
      </c>
      <c r="K48" t="s">
        <v>473</v>
      </c>
      <c r="L48" t="s">
        <v>156</v>
      </c>
      <c r="M48">
        <v>0</v>
      </c>
      <c r="N48" t="s">
        <v>83</v>
      </c>
      <c r="O48" t="s">
        <v>494</v>
      </c>
      <c r="P48">
        <v>1</v>
      </c>
      <c r="Q48" t="s">
        <v>66</v>
      </c>
      <c r="R48">
        <v>1</v>
      </c>
      <c r="S48" s="144">
        <v>-7763698.7999999998</v>
      </c>
      <c r="T48">
        <v>1</v>
      </c>
      <c r="U48" t="s">
        <v>199</v>
      </c>
      <c r="V48" t="s">
        <v>66</v>
      </c>
      <c r="W48" s="115" t="str">
        <f t="shared" si="2"/>
        <v>CC3DISPOSICIÓN FINAL RESIDUOS LIQUIDOS</v>
      </c>
      <c r="X48" s="115">
        <f>_xlfn.XLOOKUP(W48,'cco '!C:C,'cco '!D:D,0)</f>
        <v>1</v>
      </c>
      <c r="Y48" s="116">
        <f t="shared" si="3"/>
        <v>7763698.7999999998</v>
      </c>
      <c r="Z48" s="115">
        <f>_xlfn.XLOOKUP(V48,sectores_id!A:A,sectores_id!B:B)</f>
        <v>3</v>
      </c>
      <c r="AA48" s="115" t="str">
        <f>IF(J48="OPEX",_xlfn.XLOOKUP(I48,'rubros_id_opex (2)'!A:A,'rubros_id_opex (2)'!B:B,"RUBRO MC"),J48)</f>
        <v>CAPEX</v>
      </c>
      <c r="AB48" s="115" t="str">
        <f>UPPER(_xlfn.XLOOKUP(Z48,sectores_id!B:B,sectores_id!A:A))</f>
        <v>DISP. FINAL RESIDUOS LÍQUIDOS</v>
      </c>
      <c r="AC48" s="156" t="str">
        <f>_xlfn.XLOOKUP(AA48,'rubros_id_opex (2)'!B:B,'rubros_id_opex (2)'!A:A,gastos_final[[#This Row],[Líneas de factura/Producto]])</f>
        <v>INVERSION</v>
      </c>
      <c r="AD48" s="115">
        <f>SUMIFS(Y:Y,C:C,gastos_final[[#This Row],[Número]])</f>
        <v>7763698.7999999998</v>
      </c>
      <c r="AE48" s="177">
        <f>gastos_final[[#This Row],[MONTO_FINAL]]*-1-gastos_final[[#This Row],[monto_total_ampliado]]</f>
        <v>0</v>
      </c>
    </row>
    <row r="49" spans="1:31" x14ac:dyDescent="0.3">
      <c r="A49" vm="1">
        <v>46081</v>
      </c>
      <c r="B49" t="s">
        <v>664</v>
      </c>
      <c r="C49" t="s">
        <v>771</v>
      </c>
      <c r="D49" s="143">
        <v>-7070374</v>
      </c>
      <c r="E49" t="s">
        <v>665</v>
      </c>
      <c r="F49">
        <v>4031</v>
      </c>
      <c r="G49" s="143">
        <v>1754</v>
      </c>
      <c r="H49" t="s">
        <v>144</v>
      </c>
      <c r="I49" t="s">
        <v>18</v>
      </c>
      <c r="J49" t="s">
        <v>137</v>
      </c>
      <c r="K49" t="s">
        <v>473</v>
      </c>
      <c r="L49" t="s">
        <v>138</v>
      </c>
      <c r="M49">
        <v>0</v>
      </c>
      <c r="N49" t="s">
        <v>35</v>
      </c>
      <c r="O49" t="s">
        <v>492</v>
      </c>
      <c r="P49">
        <v>10</v>
      </c>
      <c r="Q49" t="s">
        <v>465</v>
      </c>
      <c r="R49">
        <v>1</v>
      </c>
      <c r="S49" s="144">
        <v>-7070374</v>
      </c>
      <c r="T49">
        <v>4031</v>
      </c>
      <c r="U49" t="s">
        <v>199</v>
      </c>
      <c r="V49" t="s">
        <v>72</v>
      </c>
      <c r="W49" s="115" t="str">
        <f t="shared" si="2"/>
        <v>CC1BACHAS</v>
      </c>
      <c r="X49" s="115">
        <f>_xlfn.XLOOKUP(W49,'cco '!C:C,'cco '!D:D,0)</f>
        <v>3.2417236735101898E-2</v>
      </c>
      <c r="Y49" s="116">
        <f t="shared" si="3"/>
        <v>229201.98776370936</v>
      </c>
      <c r="Z49" s="115">
        <f>_xlfn.XLOOKUP(V49,sectores_id!A:A,sectores_id!B:B)</f>
        <v>1</v>
      </c>
      <c r="AA49" s="115">
        <f>IF(J49="OPEX",_xlfn.XLOOKUP(I49,'rubros_id_opex (2)'!A:A,'rubros_id_opex (2)'!B:B,"RUBRO MC"),J49)</f>
        <v>1</v>
      </c>
      <c r="AB49" s="115" t="str">
        <f>UPPER(_xlfn.XLOOKUP(Z49,sectores_id!B:B,sectores_id!A:A))</f>
        <v>BACHAS</v>
      </c>
      <c r="AC49" s="156" t="str">
        <f>_xlfn.XLOOKUP(AA49,'rubros_id_opex (2)'!B:B,'rubros_id_opex (2)'!A:A,gastos_final[[#This Row],[Líneas de factura/Producto]])</f>
        <v>ENERGIA</v>
      </c>
      <c r="AD49" s="115">
        <f>SUMIFS(Y:Y,C:C,gastos_final[[#This Row],[Número]])</f>
        <v>7070374</v>
      </c>
      <c r="AE49" s="177">
        <f>gastos_final[[#This Row],[MONTO_FINAL]]*-1-gastos_final[[#This Row],[monto_total_ampliado]]</f>
        <v>0</v>
      </c>
    </row>
    <row r="50" spans="1:31" x14ac:dyDescent="0.3">
      <c r="A50" vm="1">
        <v>46081</v>
      </c>
      <c r="B50" t="s">
        <v>664</v>
      </c>
      <c r="C50" t="s">
        <v>771</v>
      </c>
      <c r="D50" s="143">
        <v>-7070374</v>
      </c>
      <c r="E50" t="s">
        <v>665</v>
      </c>
      <c r="F50">
        <v>4031</v>
      </c>
      <c r="G50" s="143">
        <v>1754</v>
      </c>
      <c r="H50" t="s">
        <v>144</v>
      </c>
      <c r="I50" t="s">
        <v>18</v>
      </c>
      <c r="J50" t="s">
        <v>137</v>
      </c>
      <c r="K50" t="s">
        <v>473</v>
      </c>
      <c r="L50" t="s">
        <v>138</v>
      </c>
      <c r="M50">
        <v>0</v>
      </c>
      <c r="N50" t="s">
        <v>35</v>
      </c>
      <c r="O50" t="s">
        <v>492</v>
      </c>
      <c r="P50">
        <v>10</v>
      </c>
      <c r="Q50" t="s">
        <v>465</v>
      </c>
      <c r="R50">
        <v>1</v>
      </c>
      <c r="S50" s="144">
        <v>-7070374</v>
      </c>
      <c r="T50">
        <v>4031</v>
      </c>
      <c r="U50" t="s">
        <v>199</v>
      </c>
      <c r="V50" t="s">
        <v>77</v>
      </c>
      <c r="W50" s="115" t="str">
        <f t="shared" si="2"/>
        <v>CC1CEREAL &amp; POLVILLO</v>
      </c>
      <c r="X50" s="115">
        <f>_xlfn.XLOOKUP(W50,'cco '!C:C,'cco '!D:D,0)</f>
        <v>7.0597149630605652E-3</v>
      </c>
      <c r="Y50" s="116">
        <f t="shared" si="3"/>
        <v>49914.825122234382</v>
      </c>
      <c r="Z50" s="115">
        <f>_xlfn.XLOOKUP(V50,sectores_id!A:A,sectores_id!B:B)</f>
        <v>2</v>
      </c>
      <c r="AA50" s="115">
        <f>IF(J50="OPEX",_xlfn.XLOOKUP(I50,'rubros_id_opex (2)'!A:A,'rubros_id_opex (2)'!B:B,"RUBRO MC"),J50)</f>
        <v>1</v>
      </c>
      <c r="AB50" s="115" t="str">
        <f>UPPER(_xlfn.XLOOKUP(Z50,sectores_id!B:B,sectores_id!A:A))</f>
        <v>CEREAL &amp; POLVILLO</v>
      </c>
      <c r="AC50" s="156" t="str">
        <f>_xlfn.XLOOKUP(AA50,'rubros_id_opex (2)'!B:B,'rubros_id_opex (2)'!A:A,gastos_final[[#This Row],[Líneas de factura/Producto]])</f>
        <v>ENERGIA</v>
      </c>
      <c r="AD50" s="115">
        <f>SUMIFS(Y:Y,C:C,gastos_final[[#This Row],[Número]])</f>
        <v>7070374</v>
      </c>
      <c r="AE50" s="177">
        <f>gastos_final[[#This Row],[MONTO_FINAL]]*-1-gastos_final[[#This Row],[monto_total_ampliado]]</f>
        <v>0</v>
      </c>
    </row>
    <row r="51" spans="1:31" x14ac:dyDescent="0.3">
      <c r="A51" vm="1">
        <v>46081</v>
      </c>
      <c r="B51" t="s">
        <v>664</v>
      </c>
      <c r="C51" t="s">
        <v>771</v>
      </c>
      <c r="D51" s="143">
        <v>-7070374</v>
      </c>
      <c r="E51" t="s">
        <v>665</v>
      </c>
      <c r="F51">
        <v>4031</v>
      </c>
      <c r="G51" s="143">
        <v>1754</v>
      </c>
      <c r="H51" t="s">
        <v>144</v>
      </c>
      <c r="I51" t="s">
        <v>18</v>
      </c>
      <c r="J51" t="s">
        <v>137</v>
      </c>
      <c r="K51" t="s">
        <v>473</v>
      </c>
      <c r="L51" t="s">
        <v>138</v>
      </c>
      <c r="M51">
        <v>0</v>
      </c>
      <c r="N51" t="s">
        <v>35</v>
      </c>
      <c r="O51" t="s">
        <v>492</v>
      </c>
      <c r="P51">
        <v>10</v>
      </c>
      <c r="Q51" t="s">
        <v>465</v>
      </c>
      <c r="R51">
        <v>1</v>
      </c>
      <c r="S51" s="144">
        <v>-7070374</v>
      </c>
      <c r="T51">
        <v>4031</v>
      </c>
      <c r="U51" t="s">
        <v>199</v>
      </c>
      <c r="V51" t="s">
        <v>75</v>
      </c>
      <c r="W51" s="115" t="str">
        <f t="shared" si="2"/>
        <v>CC1COMPOST &amp; FERTILIZANTES</v>
      </c>
      <c r="X51" s="115">
        <f>_xlfn.XLOOKUP(W51,'cco '!C:C,'cco '!D:D,0)</f>
        <v>4.0653249223577111E-4</v>
      </c>
      <c r="Y51" s="116">
        <f t="shared" si="3"/>
        <v>2874.336763258998</v>
      </c>
      <c r="Z51" s="115">
        <f>_xlfn.XLOOKUP(V51,sectores_id!A:A,sectores_id!B:B)</f>
        <v>10</v>
      </c>
      <c r="AA51" s="115">
        <f>IF(J51="OPEX",_xlfn.XLOOKUP(I51,'rubros_id_opex (2)'!A:A,'rubros_id_opex (2)'!B:B,"RUBRO MC"),J51)</f>
        <v>1</v>
      </c>
      <c r="AB51" s="115" t="str">
        <f>UPPER(_xlfn.XLOOKUP(Z51,sectores_id!B:B,sectores_id!A:A))</f>
        <v>COMPOST &amp; FERTILIZANTES</v>
      </c>
      <c r="AC51" s="156" t="str">
        <f>_xlfn.XLOOKUP(AA51,'rubros_id_opex (2)'!B:B,'rubros_id_opex (2)'!A:A,gastos_final[[#This Row],[Líneas de factura/Producto]])</f>
        <v>ENERGIA</v>
      </c>
      <c r="AD51" s="115">
        <f>SUMIFS(Y:Y,C:C,gastos_final[[#This Row],[Número]])</f>
        <v>7070374</v>
      </c>
      <c r="AE51" s="177">
        <f>gastos_final[[#This Row],[MONTO_FINAL]]*-1-gastos_final[[#This Row],[monto_total_ampliado]]</f>
        <v>0</v>
      </c>
    </row>
    <row r="52" spans="1:31" x14ac:dyDescent="0.3">
      <c r="A52" vm="1">
        <v>46081</v>
      </c>
      <c r="B52" t="s">
        <v>664</v>
      </c>
      <c r="C52" t="s">
        <v>771</v>
      </c>
      <c r="D52" s="143">
        <v>-7070374</v>
      </c>
      <c r="E52" t="s">
        <v>665</v>
      </c>
      <c r="F52">
        <v>4031</v>
      </c>
      <c r="G52" s="143">
        <v>1754</v>
      </c>
      <c r="H52" t="s">
        <v>144</v>
      </c>
      <c r="I52" t="s">
        <v>18</v>
      </c>
      <c r="J52" t="s">
        <v>137</v>
      </c>
      <c r="K52" t="s">
        <v>473</v>
      </c>
      <c r="L52" t="s">
        <v>138</v>
      </c>
      <c r="M52">
        <v>0</v>
      </c>
      <c r="N52" t="s">
        <v>35</v>
      </c>
      <c r="O52" t="s">
        <v>492</v>
      </c>
      <c r="P52">
        <v>10</v>
      </c>
      <c r="Q52" t="s">
        <v>465</v>
      </c>
      <c r="R52">
        <v>1</v>
      </c>
      <c r="S52" s="144">
        <v>-7070374</v>
      </c>
      <c r="T52">
        <v>4031</v>
      </c>
      <c r="U52" t="s">
        <v>199</v>
      </c>
      <c r="V52" t="s">
        <v>66</v>
      </c>
      <c r="W52" s="115" t="str">
        <f t="shared" si="2"/>
        <v>CC1DISPOSICIÓN FINAL RESIDUOS LIQUIDOS</v>
      </c>
      <c r="X52" s="115">
        <f>_xlfn.XLOOKUP(W52,'cco '!C:C,'cco '!D:D,0)</f>
        <v>5.9791078481547098E-2</v>
      </c>
      <c r="Y52" s="116">
        <f t="shared" si="3"/>
        <v>422745.28672789008</v>
      </c>
      <c r="Z52" s="115">
        <f>_xlfn.XLOOKUP(V52,sectores_id!A:A,sectores_id!B:B)</f>
        <v>3</v>
      </c>
      <c r="AA52" s="115">
        <f>IF(J52="OPEX",_xlfn.XLOOKUP(I52,'rubros_id_opex (2)'!A:A,'rubros_id_opex (2)'!B:B,"RUBRO MC"),J52)</f>
        <v>1</v>
      </c>
      <c r="AB52" s="115" t="str">
        <f>UPPER(_xlfn.XLOOKUP(Z52,sectores_id!B:B,sectores_id!A:A))</f>
        <v>DISP. FINAL RESIDUOS LÍQUIDOS</v>
      </c>
      <c r="AC52" s="156" t="str">
        <f>_xlfn.XLOOKUP(AA52,'rubros_id_opex (2)'!B:B,'rubros_id_opex (2)'!A:A,gastos_final[[#This Row],[Líneas de factura/Producto]])</f>
        <v>ENERGIA</v>
      </c>
      <c r="AD52" s="115">
        <f>SUMIFS(Y:Y,C:C,gastos_final[[#This Row],[Número]])</f>
        <v>7070374</v>
      </c>
      <c r="AE52" s="177">
        <f>gastos_final[[#This Row],[MONTO_FINAL]]*-1-gastos_final[[#This Row],[monto_total_ampliado]]</f>
        <v>0</v>
      </c>
    </row>
    <row r="53" spans="1:31" x14ac:dyDescent="0.3">
      <c r="A53" vm="1">
        <v>46081</v>
      </c>
      <c r="B53" t="s">
        <v>664</v>
      </c>
      <c r="C53" t="s">
        <v>771</v>
      </c>
      <c r="D53" s="143">
        <v>-7070374</v>
      </c>
      <c r="E53" t="s">
        <v>665</v>
      </c>
      <c r="F53">
        <v>4031</v>
      </c>
      <c r="G53" s="143">
        <v>1754</v>
      </c>
      <c r="H53" t="s">
        <v>144</v>
      </c>
      <c r="I53" t="s">
        <v>18</v>
      </c>
      <c r="J53" t="s">
        <v>137</v>
      </c>
      <c r="K53" t="s">
        <v>473</v>
      </c>
      <c r="L53" t="s">
        <v>138</v>
      </c>
      <c r="M53">
        <v>0</v>
      </c>
      <c r="N53" t="s">
        <v>35</v>
      </c>
      <c r="O53" t="s">
        <v>492</v>
      </c>
      <c r="P53">
        <v>10</v>
      </c>
      <c r="Q53" t="s">
        <v>465</v>
      </c>
      <c r="R53">
        <v>1</v>
      </c>
      <c r="S53" s="144">
        <v>-7070374</v>
      </c>
      <c r="T53">
        <v>4031</v>
      </c>
      <c r="U53" t="s">
        <v>199</v>
      </c>
      <c r="V53" t="s">
        <v>63</v>
      </c>
      <c r="W53" s="115" t="str">
        <f t="shared" si="2"/>
        <v>CC1DISPOSICIÓN FINAL RESIDUOS SOLIDOS</v>
      </c>
      <c r="X53" s="115">
        <f>_xlfn.XLOOKUP(W53,'cco '!C:C,'cco '!D:D,0)</f>
        <v>4.8738124634855849E-3</v>
      </c>
      <c r="Y53" s="116">
        <f t="shared" si="3"/>
        <v>34459.676922704428</v>
      </c>
      <c r="Z53" s="115">
        <f>_xlfn.XLOOKUP(V53,sectores_id!A:A,sectores_id!B:B)</f>
        <v>4</v>
      </c>
      <c r="AA53" s="115">
        <f>IF(J53="OPEX",_xlfn.XLOOKUP(I53,'rubros_id_opex (2)'!A:A,'rubros_id_opex (2)'!B:B,"RUBRO MC"),J53)</f>
        <v>1</v>
      </c>
      <c r="AB53" s="115" t="str">
        <f>UPPER(_xlfn.XLOOKUP(Z53,sectores_id!B:B,sectores_id!A:A))</f>
        <v>DISP. FINAL RESIDUOS SÓLIDOS</v>
      </c>
      <c r="AC53" s="156" t="str">
        <f>_xlfn.XLOOKUP(AA53,'rubros_id_opex (2)'!B:B,'rubros_id_opex (2)'!A:A,gastos_final[[#This Row],[Líneas de factura/Producto]])</f>
        <v>ENERGIA</v>
      </c>
      <c r="AD53" s="115">
        <f>SUMIFS(Y:Y,C:C,gastos_final[[#This Row],[Número]])</f>
        <v>7070374</v>
      </c>
      <c r="AE53" s="177">
        <f>gastos_final[[#This Row],[MONTO_FINAL]]*-1-gastos_final[[#This Row],[monto_total_ampliado]]</f>
        <v>0</v>
      </c>
    </row>
    <row r="54" spans="1:31" x14ac:dyDescent="0.3">
      <c r="A54" vm="1">
        <v>46081</v>
      </c>
      <c r="B54" t="s">
        <v>664</v>
      </c>
      <c r="C54" t="s">
        <v>771</v>
      </c>
      <c r="D54" s="143">
        <v>-7070374</v>
      </c>
      <c r="E54" t="s">
        <v>665</v>
      </c>
      <c r="F54">
        <v>4031</v>
      </c>
      <c r="G54" s="143">
        <v>1754</v>
      </c>
      <c r="H54" t="s">
        <v>144</v>
      </c>
      <c r="I54" t="s">
        <v>18</v>
      </c>
      <c r="J54" t="s">
        <v>137</v>
      </c>
      <c r="K54" t="s">
        <v>473</v>
      </c>
      <c r="L54" t="s">
        <v>138</v>
      </c>
      <c r="M54">
        <v>0</v>
      </c>
      <c r="N54" t="s">
        <v>35</v>
      </c>
      <c r="O54" t="s">
        <v>492</v>
      </c>
      <c r="P54">
        <v>10</v>
      </c>
      <c r="Q54" t="s">
        <v>465</v>
      </c>
      <c r="R54">
        <v>1</v>
      </c>
      <c r="S54" s="144">
        <v>-7070374</v>
      </c>
      <c r="T54">
        <v>4031</v>
      </c>
      <c r="U54" t="s">
        <v>199</v>
      </c>
      <c r="V54" t="s">
        <v>80</v>
      </c>
      <c r="W54" s="115" t="str">
        <f t="shared" si="2"/>
        <v>CC1EXPORTACION</v>
      </c>
      <c r="X54" s="115">
        <f>_xlfn.XLOOKUP(W54,'cco '!C:C,'cco '!D:D,0)</f>
        <v>0.73411048911804788</v>
      </c>
      <c r="Y54" s="116">
        <f t="shared" si="3"/>
        <v>5190435.7153875288</v>
      </c>
      <c r="Z54" s="115">
        <f>_xlfn.XLOOKUP(V54,sectores_id!A:A,sectores_id!B:B)</f>
        <v>5</v>
      </c>
      <c r="AA54" s="115">
        <f>IF(J54="OPEX",_xlfn.XLOOKUP(I54,'rubros_id_opex (2)'!A:A,'rubros_id_opex (2)'!B:B,"RUBRO MC"),J54)</f>
        <v>1</v>
      </c>
      <c r="AB54" s="115" t="str">
        <f>UPPER(_xlfn.XLOOKUP(Z54,sectores_id!B:B,sectores_id!A:A))</f>
        <v>EXPORTACION</v>
      </c>
      <c r="AC54" s="156" t="str">
        <f>_xlfn.XLOOKUP(AA54,'rubros_id_opex (2)'!B:B,'rubros_id_opex (2)'!A:A,gastos_final[[#This Row],[Líneas de factura/Producto]])</f>
        <v>ENERGIA</v>
      </c>
      <c r="AD54" s="115">
        <f>SUMIFS(Y:Y,C:C,gastos_final[[#This Row],[Número]])</f>
        <v>7070374</v>
      </c>
      <c r="AE54" s="177">
        <f>gastos_final[[#This Row],[MONTO_FINAL]]*-1-gastos_final[[#This Row],[monto_total_ampliado]]</f>
        <v>0</v>
      </c>
    </row>
    <row r="55" spans="1:31" x14ac:dyDescent="0.3">
      <c r="A55" vm="1">
        <v>46081</v>
      </c>
      <c r="B55" t="s">
        <v>664</v>
      </c>
      <c r="C55" t="s">
        <v>771</v>
      </c>
      <c r="D55" s="143">
        <v>-7070374</v>
      </c>
      <c r="E55" t="s">
        <v>665</v>
      </c>
      <c r="F55">
        <v>4031</v>
      </c>
      <c r="G55" s="143">
        <v>1754</v>
      </c>
      <c r="H55" t="s">
        <v>144</v>
      </c>
      <c r="I55" t="s">
        <v>18</v>
      </c>
      <c r="J55" t="s">
        <v>137</v>
      </c>
      <c r="K55" t="s">
        <v>473</v>
      </c>
      <c r="L55" t="s">
        <v>138</v>
      </c>
      <c r="M55">
        <v>0</v>
      </c>
      <c r="N55" t="s">
        <v>35</v>
      </c>
      <c r="O55" t="s">
        <v>492</v>
      </c>
      <c r="P55">
        <v>10</v>
      </c>
      <c r="Q55" t="s">
        <v>465</v>
      </c>
      <c r="R55">
        <v>1</v>
      </c>
      <c r="S55" s="144">
        <v>-7070374</v>
      </c>
      <c r="T55">
        <v>4031</v>
      </c>
      <c r="U55" t="s">
        <v>199</v>
      </c>
      <c r="V55" t="s">
        <v>50</v>
      </c>
      <c r="W55" s="115" t="str">
        <f t="shared" si="2"/>
        <v>CC1NFU</v>
      </c>
      <c r="X55" s="115">
        <f>_xlfn.XLOOKUP(W55,'cco '!C:C,'cco '!D:D,0)</f>
        <v>1.4065386597374174E-2</v>
      </c>
      <c r="Y55" s="116">
        <f t="shared" si="3"/>
        <v>99447.543698022826</v>
      </c>
      <c r="Z55" s="115">
        <f>_xlfn.XLOOKUP(V55,sectores_id!A:A,sectores_id!B:B)</f>
        <v>6</v>
      </c>
      <c r="AA55" s="115">
        <f>IF(J55="OPEX",_xlfn.XLOOKUP(I55,'rubros_id_opex (2)'!A:A,'rubros_id_opex (2)'!B:B,"RUBRO MC"),J55)</f>
        <v>1</v>
      </c>
      <c r="AB55" s="115" t="str">
        <f>UPPER(_xlfn.XLOOKUP(Z55,sectores_id!B:B,sectores_id!A:A))</f>
        <v>NFU</v>
      </c>
      <c r="AC55" s="156" t="str">
        <f>_xlfn.XLOOKUP(AA55,'rubros_id_opex (2)'!B:B,'rubros_id_opex (2)'!A:A,gastos_final[[#This Row],[Líneas de factura/Producto]])</f>
        <v>ENERGIA</v>
      </c>
      <c r="AD55" s="115">
        <f>SUMIFS(Y:Y,C:C,gastos_final[[#This Row],[Número]])</f>
        <v>7070374</v>
      </c>
      <c r="AE55" s="177">
        <f>gastos_final[[#This Row],[MONTO_FINAL]]*-1-gastos_final[[#This Row],[monto_total_ampliado]]</f>
        <v>0</v>
      </c>
    </row>
    <row r="56" spans="1:31" x14ac:dyDescent="0.3">
      <c r="A56" vm="1">
        <v>46081</v>
      </c>
      <c r="B56" t="s">
        <v>664</v>
      </c>
      <c r="C56" t="s">
        <v>771</v>
      </c>
      <c r="D56" s="143">
        <v>-7070374</v>
      </c>
      <c r="E56" t="s">
        <v>665</v>
      </c>
      <c r="F56">
        <v>4031</v>
      </c>
      <c r="G56" s="143">
        <v>1754</v>
      </c>
      <c r="H56" t="s">
        <v>144</v>
      </c>
      <c r="I56" t="s">
        <v>18</v>
      </c>
      <c r="J56" t="s">
        <v>137</v>
      </c>
      <c r="K56" t="s">
        <v>473</v>
      </c>
      <c r="L56" t="s">
        <v>138</v>
      </c>
      <c r="M56">
        <v>0</v>
      </c>
      <c r="N56" t="s">
        <v>35</v>
      </c>
      <c r="O56" t="s">
        <v>492</v>
      </c>
      <c r="P56">
        <v>10</v>
      </c>
      <c r="Q56" t="s">
        <v>465</v>
      </c>
      <c r="R56">
        <v>1</v>
      </c>
      <c r="S56" s="144">
        <v>-7070374</v>
      </c>
      <c r="T56">
        <v>4031</v>
      </c>
      <c r="U56" t="s">
        <v>199</v>
      </c>
      <c r="V56" t="s">
        <v>68</v>
      </c>
      <c r="W56" s="115" t="str">
        <f t="shared" si="2"/>
        <v>CC1PILETAS</v>
      </c>
      <c r="X56" s="115">
        <f>_xlfn.XLOOKUP(W56,'cco '!C:C,'cco '!D:D,0)</f>
        <v>0.10760032914202722</v>
      </c>
      <c r="Y56" s="116">
        <f t="shared" si="3"/>
        <v>760774.5695572315</v>
      </c>
      <c r="Z56" s="115">
        <f>_xlfn.XLOOKUP(V56,sectores_id!A:A,sectores_id!B:B)</f>
        <v>7</v>
      </c>
      <c r="AA56" s="115">
        <f>IF(J56="OPEX",_xlfn.XLOOKUP(I56,'rubros_id_opex (2)'!A:A,'rubros_id_opex (2)'!B:B,"RUBRO MC"),J56)</f>
        <v>1</v>
      </c>
      <c r="AB56" s="115" t="str">
        <f>UPPER(_xlfn.XLOOKUP(Z56,sectores_id!B:B,sectores_id!A:A))</f>
        <v>PILETAS</v>
      </c>
      <c r="AC56" s="156" t="str">
        <f>_xlfn.XLOOKUP(AA56,'rubros_id_opex (2)'!B:B,'rubros_id_opex (2)'!A:A,gastos_final[[#This Row],[Líneas de factura/Producto]])</f>
        <v>ENERGIA</v>
      </c>
      <c r="AD56" s="115">
        <f>SUMIFS(Y:Y,C:C,gastos_final[[#This Row],[Número]])</f>
        <v>7070374</v>
      </c>
      <c r="AE56" s="177">
        <f>gastos_final[[#This Row],[MONTO_FINAL]]*-1-gastos_final[[#This Row],[monto_total_ampliado]]</f>
        <v>0</v>
      </c>
    </row>
    <row r="57" spans="1:31" x14ac:dyDescent="0.3">
      <c r="A57" vm="1">
        <v>46081</v>
      </c>
      <c r="B57" t="s">
        <v>664</v>
      </c>
      <c r="C57" t="s">
        <v>771</v>
      </c>
      <c r="D57" s="143">
        <v>-7070374</v>
      </c>
      <c r="E57" t="s">
        <v>665</v>
      </c>
      <c r="F57">
        <v>4031</v>
      </c>
      <c r="G57" s="143">
        <v>1754</v>
      </c>
      <c r="H57" t="s">
        <v>144</v>
      </c>
      <c r="I57" t="s">
        <v>18</v>
      </c>
      <c r="J57" t="s">
        <v>137</v>
      </c>
      <c r="K57" t="s">
        <v>473</v>
      </c>
      <c r="L57" t="s">
        <v>138</v>
      </c>
      <c r="M57">
        <v>0</v>
      </c>
      <c r="N57" t="s">
        <v>35</v>
      </c>
      <c r="O57" t="s">
        <v>492</v>
      </c>
      <c r="P57">
        <v>10</v>
      </c>
      <c r="Q57" t="s">
        <v>465</v>
      </c>
      <c r="R57">
        <v>1</v>
      </c>
      <c r="S57" s="144">
        <v>-7070374</v>
      </c>
      <c r="T57">
        <v>4031</v>
      </c>
      <c r="U57" t="s">
        <v>199</v>
      </c>
      <c r="V57" t="s">
        <v>70</v>
      </c>
      <c r="W57" s="115" t="str">
        <f t="shared" si="2"/>
        <v>CC1REACTORES</v>
      </c>
      <c r="X57" s="115">
        <f>_xlfn.XLOOKUP(W57,'cco '!C:C,'cco '!D:D,0)</f>
        <v>3.9675420007119738E-2</v>
      </c>
      <c r="Y57" s="116">
        <f t="shared" si="3"/>
        <v>280520.0580574192</v>
      </c>
      <c r="Z57" s="115">
        <f>_xlfn.XLOOKUP(V57,sectores_id!A:A,sectores_id!B:B)</f>
        <v>8</v>
      </c>
      <c r="AA57" s="115">
        <f>IF(J57="OPEX",_xlfn.XLOOKUP(I57,'rubros_id_opex (2)'!A:A,'rubros_id_opex (2)'!B:B,"RUBRO MC"),J57)</f>
        <v>1</v>
      </c>
      <c r="AB57" s="115" t="str">
        <f>UPPER(_xlfn.XLOOKUP(Z57,sectores_id!B:B,sectores_id!A:A))</f>
        <v>REACTORES</v>
      </c>
      <c r="AC57" s="156" t="str">
        <f>_xlfn.XLOOKUP(AA57,'rubros_id_opex (2)'!B:B,'rubros_id_opex (2)'!A:A,gastos_final[[#This Row],[Líneas de factura/Producto]])</f>
        <v>ENERGIA</v>
      </c>
      <c r="AD57" s="115">
        <f>SUMIFS(Y:Y,C:C,gastos_final[[#This Row],[Número]])</f>
        <v>7070374</v>
      </c>
      <c r="AE57" s="177">
        <f>gastos_final[[#This Row],[MONTO_FINAL]]*-1-gastos_final[[#This Row],[monto_total_ampliado]]</f>
        <v>0</v>
      </c>
    </row>
    <row r="58" spans="1:31" x14ac:dyDescent="0.3">
      <c r="A58" vm="1">
        <v>46081</v>
      </c>
      <c r="B58" t="s">
        <v>664</v>
      </c>
      <c r="C58" t="s">
        <v>771</v>
      </c>
      <c r="D58" s="143">
        <v>-7070374</v>
      </c>
      <c r="E58" t="s">
        <v>665</v>
      </c>
      <c r="F58">
        <v>4031</v>
      </c>
      <c r="G58" s="143">
        <v>1754</v>
      </c>
      <c r="H58" t="s">
        <v>144</v>
      </c>
      <c r="I58" t="s">
        <v>18</v>
      </c>
      <c r="J58" t="s">
        <v>137</v>
      </c>
      <c r="K58" t="s">
        <v>473</v>
      </c>
      <c r="L58" t="s">
        <v>138</v>
      </c>
      <c r="M58">
        <v>0</v>
      </c>
      <c r="N58" t="s">
        <v>35</v>
      </c>
      <c r="O58" t="s">
        <v>492</v>
      </c>
      <c r="P58">
        <v>10</v>
      </c>
      <c r="Q58" t="s">
        <v>465</v>
      </c>
      <c r="R58">
        <v>1</v>
      </c>
      <c r="S58" s="144">
        <v>-7070374</v>
      </c>
      <c r="T58">
        <v>4031</v>
      </c>
      <c r="U58" t="s">
        <v>199</v>
      </c>
      <c r="V58" t="s">
        <v>181</v>
      </c>
      <c r="W58" s="115" t="str">
        <f t="shared" si="2"/>
        <v>CC1TIERRAS FILTRANTES</v>
      </c>
      <c r="X58" s="115">
        <f>_xlfn.XLOOKUP(W58,'cco '!C:C,'cco '!D:D,0)</f>
        <v>0</v>
      </c>
      <c r="Y58" s="116">
        <f t="shared" si="3"/>
        <v>0</v>
      </c>
      <c r="Z58" s="115">
        <f>_xlfn.XLOOKUP(V58,sectores_id!A:A,sectores_id!B:B)</f>
        <v>9</v>
      </c>
      <c r="AA58" s="115">
        <f>IF(J58="OPEX",_xlfn.XLOOKUP(I58,'rubros_id_opex (2)'!A:A,'rubros_id_opex (2)'!B:B,"RUBRO MC"),J58)</f>
        <v>1</v>
      </c>
      <c r="AB58" s="115" t="str">
        <f>UPPER(_xlfn.XLOOKUP(Z58,sectores_id!B:B,sectores_id!A:A))</f>
        <v>TIERRAS FILTRANTES</v>
      </c>
      <c r="AC58" s="156" t="str">
        <f>_xlfn.XLOOKUP(AA58,'rubros_id_opex (2)'!B:B,'rubros_id_opex (2)'!A:A,gastos_final[[#This Row],[Líneas de factura/Producto]])</f>
        <v>ENERGIA</v>
      </c>
      <c r="AD58" s="115">
        <f>SUMIFS(Y:Y,C:C,gastos_final[[#This Row],[Número]])</f>
        <v>7070374</v>
      </c>
      <c r="AE58" s="177">
        <f>gastos_final[[#This Row],[MONTO_FINAL]]*-1-gastos_final[[#This Row],[monto_total_ampliado]]</f>
        <v>0</v>
      </c>
    </row>
    <row r="59" spans="1:31" x14ac:dyDescent="0.3">
      <c r="A59" vm="1">
        <v>46081</v>
      </c>
      <c r="B59" t="s">
        <v>444</v>
      </c>
      <c r="C59" t="s">
        <v>591</v>
      </c>
      <c r="D59" s="143">
        <v>-6032968.3777000001</v>
      </c>
      <c r="E59" t="s">
        <v>164</v>
      </c>
      <c r="F59">
        <v>1</v>
      </c>
      <c r="G59" s="143">
        <v>6032968.3777335901</v>
      </c>
      <c r="H59" t="s">
        <v>480</v>
      </c>
      <c r="I59" t="s">
        <v>9</v>
      </c>
      <c r="J59" t="s">
        <v>137</v>
      </c>
      <c r="K59">
        <v>0</v>
      </c>
      <c r="L59">
        <v>0</v>
      </c>
      <c r="M59">
        <v>0</v>
      </c>
      <c r="N59" t="s">
        <v>32</v>
      </c>
      <c r="O59" t="s">
        <v>494</v>
      </c>
      <c r="P59">
        <v>10</v>
      </c>
      <c r="Q59" t="s">
        <v>467</v>
      </c>
      <c r="R59">
        <v>1</v>
      </c>
      <c r="S59" s="144">
        <v>-6032968.3777000001</v>
      </c>
      <c r="T59">
        <v>1</v>
      </c>
      <c r="U59" t="s">
        <v>199</v>
      </c>
      <c r="V59" t="s">
        <v>72</v>
      </c>
      <c r="W59" s="115" t="str">
        <f t="shared" si="2"/>
        <v>CC15BACHAS</v>
      </c>
      <c r="X59" s="115">
        <f>_xlfn.XLOOKUP(W59,'cco '!C:C,'cco '!D:D,0)</f>
        <v>7.7777777777777779E-2</v>
      </c>
      <c r="Y59" s="116">
        <f t="shared" si="3"/>
        <v>469230.8738211111</v>
      </c>
      <c r="Z59" s="115">
        <f>_xlfn.XLOOKUP(V59,sectores_id!A:A,sectores_id!B:B)</f>
        <v>1</v>
      </c>
      <c r="AA59" s="115">
        <f>IF(J59="OPEX",_xlfn.XLOOKUP(I59,'rubros_id_opex (2)'!A:A,'rubros_id_opex (2)'!B:B,"RUBRO MC"),J59)</f>
        <v>10</v>
      </c>
      <c r="AB59" s="115" t="str">
        <f>UPPER(_xlfn.XLOOKUP(Z59,sectores_id!B:B,sectores_id!A:A))</f>
        <v>BACHAS</v>
      </c>
      <c r="AC59" s="156" t="str">
        <f>_xlfn.XLOOKUP(AA59,'rubros_id_opex (2)'!B:B,'rubros_id_opex (2)'!A:A,gastos_final[[#This Row],[Líneas de factura/Producto]])</f>
        <v>PERSONAL</v>
      </c>
      <c r="AD59" s="177">
        <f>SUMIFS(Y:Y,C:C,gastos_final[[#This Row],[Número]])</f>
        <v>4223077.8643899998</v>
      </c>
      <c r="AE59" s="177">
        <f>gastos_final[[#This Row],[MONTO_FINAL]]*-1-gastos_final[[#This Row],[monto_total_ampliado]]</f>
        <v>1809890.5133100003</v>
      </c>
    </row>
    <row r="60" spans="1:31" x14ac:dyDescent="0.3">
      <c r="A60" vm="1">
        <v>46081</v>
      </c>
      <c r="B60" t="s">
        <v>444</v>
      </c>
      <c r="C60" t="s">
        <v>591</v>
      </c>
      <c r="D60" s="143">
        <v>-6032968.3777000001</v>
      </c>
      <c r="E60" t="s">
        <v>164</v>
      </c>
      <c r="F60">
        <v>1</v>
      </c>
      <c r="G60" s="143">
        <v>6032968.3777335901</v>
      </c>
      <c r="H60" t="s">
        <v>480</v>
      </c>
      <c r="I60" t="s">
        <v>9</v>
      </c>
      <c r="J60" t="s">
        <v>137</v>
      </c>
      <c r="K60">
        <v>0</v>
      </c>
      <c r="L60">
        <v>0</v>
      </c>
      <c r="M60">
        <v>0</v>
      </c>
      <c r="N60" t="s">
        <v>32</v>
      </c>
      <c r="O60" t="s">
        <v>494</v>
      </c>
      <c r="P60">
        <v>10</v>
      </c>
      <c r="Q60" t="s">
        <v>467</v>
      </c>
      <c r="R60">
        <v>1</v>
      </c>
      <c r="S60" s="144">
        <v>-6032968.3777000001</v>
      </c>
      <c r="T60">
        <v>1</v>
      </c>
      <c r="U60" t="s">
        <v>199</v>
      </c>
      <c r="V60" t="s">
        <v>177</v>
      </c>
      <c r="W60" s="115" t="str">
        <f t="shared" si="2"/>
        <v>CC15CEREAL Y POLVILLO</v>
      </c>
      <c r="X60" s="115">
        <f>_xlfn.XLOOKUP(W60,'cco '!C:C,'cco '!D:D,0)</f>
        <v>7.7777777777777779E-2</v>
      </c>
      <c r="Y60" s="116">
        <f t="shared" si="3"/>
        <v>469230.8738211111</v>
      </c>
      <c r="Z60" s="115">
        <f>_xlfn.XLOOKUP(V60,sectores_id!A:A,sectores_id!B:B)</f>
        <v>2</v>
      </c>
      <c r="AA60" s="115">
        <f>IF(J60="OPEX",_xlfn.XLOOKUP(I60,'rubros_id_opex (2)'!A:A,'rubros_id_opex (2)'!B:B,"RUBRO MC"),J60)</f>
        <v>10</v>
      </c>
      <c r="AB60" s="115" t="str">
        <f>UPPER(_xlfn.XLOOKUP(Z60,sectores_id!B:B,sectores_id!A:A))</f>
        <v>CEREAL &amp; POLVILLO</v>
      </c>
      <c r="AC60" s="156" t="str">
        <f>_xlfn.XLOOKUP(AA60,'rubros_id_opex (2)'!B:B,'rubros_id_opex (2)'!A:A,gastos_final[[#This Row],[Líneas de factura/Producto]])</f>
        <v>PERSONAL</v>
      </c>
      <c r="AD60" s="177">
        <f>SUMIFS(Y:Y,C:C,gastos_final[[#This Row],[Número]])</f>
        <v>4223077.8643899998</v>
      </c>
      <c r="AE60" s="177">
        <f>gastos_final[[#This Row],[MONTO_FINAL]]*-1-gastos_final[[#This Row],[monto_total_ampliado]]</f>
        <v>1809890.5133100003</v>
      </c>
    </row>
    <row r="61" spans="1:31" x14ac:dyDescent="0.3">
      <c r="A61" vm="1">
        <v>46081</v>
      </c>
      <c r="B61" t="s">
        <v>444</v>
      </c>
      <c r="C61" t="s">
        <v>591</v>
      </c>
      <c r="D61" s="143">
        <v>-6032968.3777000001</v>
      </c>
      <c r="E61" t="s">
        <v>164</v>
      </c>
      <c r="F61">
        <v>1</v>
      </c>
      <c r="G61" s="143">
        <v>6032968.3777335901</v>
      </c>
      <c r="H61" t="s">
        <v>480</v>
      </c>
      <c r="I61" t="s">
        <v>9</v>
      </c>
      <c r="J61" t="s">
        <v>137</v>
      </c>
      <c r="K61">
        <v>0</v>
      </c>
      <c r="L61">
        <v>0</v>
      </c>
      <c r="M61">
        <v>0</v>
      </c>
      <c r="N61" t="s">
        <v>32</v>
      </c>
      <c r="O61" t="s">
        <v>494</v>
      </c>
      <c r="P61">
        <v>10</v>
      </c>
      <c r="Q61" t="s">
        <v>467</v>
      </c>
      <c r="R61">
        <v>1</v>
      </c>
      <c r="S61" s="144">
        <v>-6032968.3777000001</v>
      </c>
      <c r="T61">
        <v>1</v>
      </c>
      <c r="U61" t="s">
        <v>199</v>
      </c>
      <c r="V61" t="s">
        <v>175</v>
      </c>
      <c r="W61" s="115" t="str">
        <f t="shared" si="2"/>
        <v>CC15COMPOST Y FERTILIZANTES</v>
      </c>
      <c r="X61" s="115">
        <f>_xlfn.XLOOKUP(W61,'cco '!C:C,'cco '!D:D,0)</f>
        <v>7.7777777777777779E-2</v>
      </c>
      <c r="Y61" s="116">
        <f t="shared" si="3"/>
        <v>469230.8738211111</v>
      </c>
      <c r="Z61" s="115">
        <f>_xlfn.XLOOKUP(V61,sectores_id!A:A,sectores_id!B:B)</f>
        <v>10</v>
      </c>
      <c r="AA61" s="115">
        <f>IF(J61="OPEX",_xlfn.XLOOKUP(I61,'rubros_id_opex (2)'!A:A,'rubros_id_opex (2)'!B:B,"RUBRO MC"),J61)</f>
        <v>10</v>
      </c>
      <c r="AB61" s="115" t="str">
        <f>UPPER(_xlfn.XLOOKUP(Z61,sectores_id!B:B,sectores_id!A:A))</f>
        <v>COMPOST &amp; FERTILIZANTES</v>
      </c>
      <c r="AC61" s="156" t="str">
        <f>_xlfn.XLOOKUP(AA61,'rubros_id_opex (2)'!B:B,'rubros_id_opex (2)'!A:A,gastos_final[[#This Row],[Líneas de factura/Producto]])</f>
        <v>PERSONAL</v>
      </c>
      <c r="AD61" s="177">
        <f>SUMIFS(Y:Y,C:C,gastos_final[[#This Row],[Número]])</f>
        <v>4223077.8643899998</v>
      </c>
      <c r="AE61" s="177">
        <f>gastos_final[[#This Row],[MONTO_FINAL]]*-1-gastos_final[[#This Row],[monto_total_ampliado]]</f>
        <v>1809890.5133100003</v>
      </c>
    </row>
    <row r="62" spans="1:31" x14ac:dyDescent="0.3">
      <c r="A62" vm="1">
        <v>46081</v>
      </c>
      <c r="B62" t="s">
        <v>444</v>
      </c>
      <c r="C62" t="s">
        <v>591</v>
      </c>
      <c r="D62" s="143">
        <v>-6032968.3777000001</v>
      </c>
      <c r="E62" t="s">
        <v>164</v>
      </c>
      <c r="F62">
        <v>1</v>
      </c>
      <c r="G62" s="143">
        <v>6032968.3777335901</v>
      </c>
      <c r="H62" t="s">
        <v>480</v>
      </c>
      <c r="I62" t="s">
        <v>9</v>
      </c>
      <c r="J62" t="s">
        <v>137</v>
      </c>
      <c r="K62">
        <v>0</v>
      </c>
      <c r="L62">
        <v>0</v>
      </c>
      <c r="M62">
        <v>0</v>
      </c>
      <c r="N62" t="s">
        <v>32</v>
      </c>
      <c r="O62" t="s">
        <v>494</v>
      </c>
      <c r="P62">
        <v>10</v>
      </c>
      <c r="Q62" t="s">
        <v>467</v>
      </c>
      <c r="R62">
        <v>1</v>
      </c>
      <c r="S62" s="144">
        <v>-6032968.3777000001</v>
      </c>
      <c r="T62">
        <v>1</v>
      </c>
      <c r="U62" t="s">
        <v>199</v>
      </c>
      <c r="V62" t="s">
        <v>193</v>
      </c>
      <c r="W62" s="115" t="str">
        <f t="shared" si="2"/>
        <v>CC15DISPOSICION FINAL DE R. LIQUIDOS</v>
      </c>
      <c r="X62" s="115">
        <f>_xlfn.XLOOKUP(W62,'cco '!C:C,'cco '!D:D,0)</f>
        <v>7.7777777777777779E-2</v>
      </c>
      <c r="Y62" s="116">
        <f t="shared" si="3"/>
        <v>469230.8738211111</v>
      </c>
      <c r="Z62" s="115">
        <f>_xlfn.XLOOKUP(V62,sectores_id!A:A,sectores_id!B:B)</f>
        <v>3</v>
      </c>
      <c r="AA62" s="115">
        <f>IF(J62="OPEX",_xlfn.XLOOKUP(I62,'rubros_id_opex (2)'!A:A,'rubros_id_opex (2)'!B:B,"RUBRO MC"),J62)</f>
        <v>10</v>
      </c>
      <c r="AB62" s="115" t="str">
        <f>UPPER(_xlfn.XLOOKUP(Z62,sectores_id!B:B,sectores_id!A:A))</f>
        <v>DISP. FINAL RESIDUOS LÍQUIDOS</v>
      </c>
      <c r="AC62" s="156" t="str">
        <f>_xlfn.XLOOKUP(AA62,'rubros_id_opex (2)'!B:B,'rubros_id_opex (2)'!A:A,gastos_final[[#This Row],[Líneas de factura/Producto]])</f>
        <v>PERSONAL</v>
      </c>
      <c r="AD62" s="177">
        <f>SUMIFS(Y:Y,C:C,gastos_final[[#This Row],[Número]])</f>
        <v>4223077.8643899998</v>
      </c>
      <c r="AE62" s="177">
        <f>gastos_final[[#This Row],[MONTO_FINAL]]*-1-gastos_final[[#This Row],[monto_total_ampliado]]</f>
        <v>1809890.5133100003</v>
      </c>
    </row>
    <row r="63" spans="1:31" x14ac:dyDescent="0.3">
      <c r="A63" vm="1">
        <v>46081</v>
      </c>
      <c r="B63" t="s">
        <v>444</v>
      </c>
      <c r="C63" t="s">
        <v>591</v>
      </c>
      <c r="D63" s="143">
        <v>-6032968.3777000001</v>
      </c>
      <c r="E63" t="s">
        <v>164</v>
      </c>
      <c r="F63">
        <v>1</v>
      </c>
      <c r="G63" s="143">
        <v>6032968.3777335901</v>
      </c>
      <c r="H63" t="s">
        <v>480</v>
      </c>
      <c r="I63" t="s">
        <v>9</v>
      </c>
      <c r="J63" t="s">
        <v>137</v>
      </c>
      <c r="K63">
        <v>0</v>
      </c>
      <c r="L63">
        <v>0</v>
      </c>
      <c r="M63">
        <v>0</v>
      </c>
      <c r="N63" t="s">
        <v>32</v>
      </c>
      <c r="O63" t="s">
        <v>494</v>
      </c>
      <c r="P63">
        <v>10</v>
      </c>
      <c r="Q63" t="s">
        <v>467</v>
      </c>
      <c r="R63">
        <v>1</v>
      </c>
      <c r="S63" s="144">
        <v>-6032968.3777000001</v>
      </c>
      <c r="T63">
        <v>1</v>
      </c>
      <c r="U63" t="s">
        <v>199</v>
      </c>
      <c r="V63" t="s">
        <v>191</v>
      </c>
      <c r="W63" s="115" t="str">
        <f t="shared" si="2"/>
        <v>CC15DISPOSICION FINAL DE R. SOLIDOS</v>
      </c>
      <c r="X63" s="115">
        <f>_xlfn.XLOOKUP(W63,'cco '!C:C,'cco '!D:D,0)</f>
        <v>7.7777777777777779E-2</v>
      </c>
      <c r="Y63" s="116">
        <f t="shared" si="3"/>
        <v>469230.8738211111</v>
      </c>
      <c r="Z63" s="115">
        <f>_xlfn.XLOOKUP(V63,sectores_id!A:A,sectores_id!B:B)</f>
        <v>4</v>
      </c>
      <c r="AA63" s="115">
        <f>IF(J63="OPEX",_xlfn.XLOOKUP(I63,'rubros_id_opex (2)'!A:A,'rubros_id_opex (2)'!B:B,"RUBRO MC"),J63)</f>
        <v>10</v>
      </c>
      <c r="AB63" s="115" t="str">
        <f>UPPER(_xlfn.XLOOKUP(Z63,sectores_id!B:B,sectores_id!A:A))</f>
        <v>DISP. FINAL RESIDUOS SÓLIDOS</v>
      </c>
      <c r="AC63" s="156" t="str">
        <f>_xlfn.XLOOKUP(AA63,'rubros_id_opex (2)'!B:B,'rubros_id_opex (2)'!A:A,gastos_final[[#This Row],[Líneas de factura/Producto]])</f>
        <v>PERSONAL</v>
      </c>
      <c r="AD63" s="177">
        <f>SUMIFS(Y:Y,C:C,gastos_final[[#This Row],[Número]])</f>
        <v>4223077.8643899998</v>
      </c>
      <c r="AE63" s="177">
        <f>gastos_final[[#This Row],[MONTO_FINAL]]*-1-gastos_final[[#This Row],[monto_total_ampliado]]</f>
        <v>1809890.5133100003</v>
      </c>
    </row>
    <row r="64" spans="1:31" x14ac:dyDescent="0.3">
      <c r="A64" vm="1">
        <v>46081</v>
      </c>
      <c r="B64" t="s">
        <v>444</v>
      </c>
      <c r="C64" t="s">
        <v>591</v>
      </c>
      <c r="D64" s="143">
        <v>-6032968.3777000001</v>
      </c>
      <c r="E64" t="s">
        <v>164</v>
      </c>
      <c r="F64">
        <v>1</v>
      </c>
      <c r="G64" s="143">
        <v>6032968.3777335901</v>
      </c>
      <c r="H64" t="s">
        <v>480</v>
      </c>
      <c r="I64" t="s">
        <v>9</v>
      </c>
      <c r="J64" t="s">
        <v>137</v>
      </c>
      <c r="K64">
        <v>0</v>
      </c>
      <c r="L64">
        <v>0</v>
      </c>
      <c r="M64">
        <v>0</v>
      </c>
      <c r="N64" t="s">
        <v>32</v>
      </c>
      <c r="O64" t="s">
        <v>494</v>
      </c>
      <c r="P64">
        <v>10</v>
      </c>
      <c r="Q64" t="s">
        <v>467</v>
      </c>
      <c r="R64">
        <v>1</v>
      </c>
      <c r="S64" s="144">
        <v>-6032968.3777000001</v>
      </c>
      <c r="T64">
        <v>1</v>
      </c>
      <c r="U64" t="s">
        <v>199</v>
      </c>
      <c r="V64" t="s">
        <v>80</v>
      </c>
      <c r="W64" s="115" t="str">
        <f t="shared" si="2"/>
        <v>CC15EXPORTACION</v>
      </c>
      <c r="X64" s="115">
        <f>_xlfn.XLOOKUP(W64,'cco '!C:C,'cco '!D:D,0)</f>
        <v>7.7777777777777779E-2</v>
      </c>
      <c r="Y64" s="116">
        <f t="shared" si="3"/>
        <v>469230.8738211111</v>
      </c>
      <c r="Z64" s="115">
        <f>_xlfn.XLOOKUP(V64,sectores_id!A:A,sectores_id!B:B)</f>
        <v>5</v>
      </c>
      <c r="AA64" s="115">
        <f>IF(J64="OPEX",_xlfn.XLOOKUP(I64,'rubros_id_opex (2)'!A:A,'rubros_id_opex (2)'!B:B,"RUBRO MC"),J64)</f>
        <v>10</v>
      </c>
      <c r="AB64" s="115" t="str">
        <f>UPPER(_xlfn.XLOOKUP(Z64,sectores_id!B:B,sectores_id!A:A))</f>
        <v>EXPORTACION</v>
      </c>
      <c r="AC64" s="156" t="str">
        <f>_xlfn.XLOOKUP(AA64,'rubros_id_opex (2)'!B:B,'rubros_id_opex (2)'!A:A,gastos_final[[#This Row],[Líneas de factura/Producto]])</f>
        <v>PERSONAL</v>
      </c>
      <c r="AD64" s="177">
        <f>SUMIFS(Y:Y,C:C,gastos_final[[#This Row],[Número]])</f>
        <v>4223077.8643899998</v>
      </c>
      <c r="AE64" s="177">
        <f>gastos_final[[#This Row],[MONTO_FINAL]]*-1-gastos_final[[#This Row],[monto_total_ampliado]]</f>
        <v>1809890.5133100003</v>
      </c>
    </row>
    <row r="65" spans="1:31" x14ac:dyDescent="0.3">
      <c r="A65" vm="1">
        <v>46081</v>
      </c>
      <c r="B65" t="s">
        <v>444</v>
      </c>
      <c r="C65" t="s">
        <v>591</v>
      </c>
      <c r="D65" s="143">
        <v>-6032968.3777000001</v>
      </c>
      <c r="E65" t="s">
        <v>164</v>
      </c>
      <c r="F65">
        <v>1</v>
      </c>
      <c r="G65" s="143">
        <v>6032968.3777335901</v>
      </c>
      <c r="H65" t="s">
        <v>480</v>
      </c>
      <c r="I65" t="s">
        <v>9</v>
      </c>
      <c r="J65" t="s">
        <v>137</v>
      </c>
      <c r="K65">
        <v>0</v>
      </c>
      <c r="L65">
        <v>0</v>
      </c>
      <c r="M65">
        <v>0</v>
      </c>
      <c r="N65" t="s">
        <v>32</v>
      </c>
      <c r="O65" t="s">
        <v>494</v>
      </c>
      <c r="P65">
        <v>10</v>
      </c>
      <c r="Q65" t="s">
        <v>467</v>
      </c>
      <c r="R65">
        <v>1</v>
      </c>
      <c r="S65" s="144">
        <v>-6032968.3777000001</v>
      </c>
      <c r="T65">
        <v>1</v>
      </c>
      <c r="U65" t="s">
        <v>199</v>
      </c>
      <c r="V65" t="s">
        <v>50</v>
      </c>
      <c r="W65" s="115" t="str">
        <f t="shared" si="2"/>
        <v>CC15NFU</v>
      </c>
      <c r="X65" s="115">
        <f>_xlfn.XLOOKUP(W65,'cco '!C:C,'cco '!D:D,0)</f>
        <v>7.7777777777777779E-2</v>
      </c>
      <c r="Y65" s="116">
        <f t="shared" si="3"/>
        <v>469230.8738211111</v>
      </c>
      <c r="Z65" s="115">
        <f>_xlfn.XLOOKUP(V65,sectores_id!A:A,sectores_id!B:B)</f>
        <v>6</v>
      </c>
      <c r="AA65" s="115">
        <f>IF(J65="OPEX",_xlfn.XLOOKUP(I65,'rubros_id_opex (2)'!A:A,'rubros_id_opex (2)'!B:B,"RUBRO MC"),J65)</f>
        <v>10</v>
      </c>
      <c r="AB65" s="115" t="str">
        <f>UPPER(_xlfn.XLOOKUP(Z65,sectores_id!B:B,sectores_id!A:A))</f>
        <v>NFU</v>
      </c>
      <c r="AC65" s="156" t="str">
        <f>_xlfn.XLOOKUP(AA65,'rubros_id_opex (2)'!B:B,'rubros_id_opex (2)'!A:A,gastos_final[[#This Row],[Líneas de factura/Producto]])</f>
        <v>PERSONAL</v>
      </c>
      <c r="AD65" s="177">
        <f>SUMIFS(Y:Y,C:C,gastos_final[[#This Row],[Número]])</f>
        <v>4223077.8643899998</v>
      </c>
      <c r="AE65" s="177">
        <f>gastos_final[[#This Row],[MONTO_FINAL]]*-1-gastos_final[[#This Row],[monto_total_ampliado]]</f>
        <v>1809890.5133100003</v>
      </c>
    </row>
    <row r="66" spans="1:31" x14ac:dyDescent="0.3">
      <c r="A66" vm="1">
        <v>46081</v>
      </c>
      <c r="B66" t="s">
        <v>444</v>
      </c>
      <c r="C66" t="s">
        <v>591</v>
      </c>
      <c r="D66" s="143">
        <v>-6032968.3777000001</v>
      </c>
      <c r="E66" t="s">
        <v>164</v>
      </c>
      <c r="F66">
        <v>1</v>
      </c>
      <c r="G66" s="143">
        <v>6032968.3777335901</v>
      </c>
      <c r="H66" t="s">
        <v>480</v>
      </c>
      <c r="I66" t="s">
        <v>9</v>
      </c>
      <c r="J66" t="s">
        <v>137</v>
      </c>
      <c r="K66">
        <v>0</v>
      </c>
      <c r="L66">
        <v>0</v>
      </c>
      <c r="M66">
        <v>0</v>
      </c>
      <c r="N66" t="s">
        <v>32</v>
      </c>
      <c r="O66" t="s">
        <v>494</v>
      </c>
      <c r="P66">
        <v>10</v>
      </c>
      <c r="Q66" t="s">
        <v>467</v>
      </c>
      <c r="R66">
        <v>1</v>
      </c>
      <c r="S66" s="144">
        <v>-6032968.3777000001</v>
      </c>
      <c r="T66">
        <v>1</v>
      </c>
      <c r="U66" t="s">
        <v>199</v>
      </c>
      <c r="V66" t="s">
        <v>68</v>
      </c>
      <c r="W66" s="115" t="str">
        <f t="shared" si="2"/>
        <v>CC15PILETAS</v>
      </c>
      <c r="X66" s="115">
        <f>_xlfn.XLOOKUP(W66,'cco '!C:C,'cco '!D:D,0)</f>
        <v>7.7777777777777779E-2</v>
      </c>
      <c r="Y66" s="116">
        <f t="shared" si="3"/>
        <v>469230.8738211111</v>
      </c>
      <c r="Z66" s="115">
        <f>_xlfn.XLOOKUP(V66,sectores_id!A:A,sectores_id!B:B)</f>
        <v>7</v>
      </c>
      <c r="AA66" s="115">
        <f>IF(J66="OPEX",_xlfn.XLOOKUP(I66,'rubros_id_opex (2)'!A:A,'rubros_id_opex (2)'!B:B,"RUBRO MC"),J66)</f>
        <v>10</v>
      </c>
      <c r="AB66" s="115" t="str">
        <f>UPPER(_xlfn.XLOOKUP(Z66,sectores_id!B:B,sectores_id!A:A))</f>
        <v>PILETAS</v>
      </c>
      <c r="AC66" s="156" t="str">
        <f>_xlfn.XLOOKUP(AA66,'rubros_id_opex (2)'!B:B,'rubros_id_opex (2)'!A:A,gastos_final[[#This Row],[Líneas de factura/Producto]])</f>
        <v>PERSONAL</v>
      </c>
      <c r="AD66" s="177">
        <f>SUMIFS(Y:Y,C:C,gastos_final[[#This Row],[Número]])</f>
        <v>4223077.8643899998</v>
      </c>
      <c r="AE66" s="177">
        <f>gastos_final[[#This Row],[MONTO_FINAL]]*-1-gastos_final[[#This Row],[monto_total_ampliado]]</f>
        <v>1809890.5133100003</v>
      </c>
    </row>
    <row r="67" spans="1:31" x14ac:dyDescent="0.3">
      <c r="A67" vm="1">
        <v>46081</v>
      </c>
      <c r="B67" t="s">
        <v>444</v>
      </c>
      <c r="C67" t="s">
        <v>591</v>
      </c>
      <c r="D67" s="143">
        <v>-6032968.3777000001</v>
      </c>
      <c r="E67" t="s">
        <v>164</v>
      </c>
      <c r="F67">
        <v>1</v>
      </c>
      <c r="G67" s="143">
        <v>6032968.3777335901</v>
      </c>
      <c r="H67" t="s">
        <v>480</v>
      </c>
      <c r="I67" t="s">
        <v>9</v>
      </c>
      <c r="J67" t="s">
        <v>137</v>
      </c>
      <c r="K67">
        <v>0</v>
      </c>
      <c r="L67">
        <v>0</v>
      </c>
      <c r="M67">
        <v>0</v>
      </c>
      <c r="N67" t="s">
        <v>32</v>
      </c>
      <c r="O67" t="s">
        <v>494</v>
      </c>
      <c r="P67">
        <v>10</v>
      </c>
      <c r="Q67" t="s">
        <v>467</v>
      </c>
      <c r="R67">
        <v>1</v>
      </c>
      <c r="S67" s="144">
        <v>-6032968.3777000001</v>
      </c>
      <c r="T67">
        <v>1</v>
      </c>
      <c r="U67" t="s">
        <v>199</v>
      </c>
      <c r="V67" t="s">
        <v>70</v>
      </c>
      <c r="W67" s="115" t="str">
        <f t="shared" si="2"/>
        <v>CC15REACTORES</v>
      </c>
      <c r="X67" s="115">
        <f>_xlfn.XLOOKUP(W67,'cco '!C:C,'cco '!D:D,0)</f>
        <v>7.7777777777777779E-2</v>
      </c>
      <c r="Y67" s="116">
        <f t="shared" si="3"/>
        <v>469230.8738211111</v>
      </c>
      <c r="Z67" s="115">
        <f>_xlfn.XLOOKUP(V67,sectores_id!A:A,sectores_id!B:B)</f>
        <v>8</v>
      </c>
      <c r="AA67" s="115">
        <f>IF(J67="OPEX",_xlfn.XLOOKUP(I67,'rubros_id_opex (2)'!A:A,'rubros_id_opex (2)'!B:B,"RUBRO MC"),J67)</f>
        <v>10</v>
      </c>
      <c r="AB67" s="115" t="str">
        <f>UPPER(_xlfn.XLOOKUP(Z67,sectores_id!B:B,sectores_id!A:A))</f>
        <v>REACTORES</v>
      </c>
      <c r="AC67" s="156" t="str">
        <f>_xlfn.XLOOKUP(AA67,'rubros_id_opex (2)'!B:B,'rubros_id_opex (2)'!A:A,gastos_final[[#This Row],[Líneas de factura/Producto]])</f>
        <v>PERSONAL</v>
      </c>
      <c r="AD67" s="177">
        <f>SUMIFS(Y:Y,C:C,gastos_final[[#This Row],[Número]])</f>
        <v>4223077.8643899998</v>
      </c>
      <c r="AE67" s="177">
        <f>gastos_final[[#This Row],[MONTO_FINAL]]*-1-gastos_final[[#This Row],[monto_total_ampliado]]</f>
        <v>1809890.5133100003</v>
      </c>
    </row>
    <row r="68" spans="1:31" x14ac:dyDescent="0.3">
      <c r="A68" vm="1">
        <v>46081</v>
      </c>
      <c r="B68" t="s">
        <v>444</v>
      </c>
      <c r="C68" t="s">
        <v>591</v>
      </c>
      <c r="D68" s="143">
        <v>-6032968.3777000001</v>
      </c>
      <c r="E68" t="s">
        <v>164</v>
      </c>
      <c r="F68">
        <v>1</v>
      </c>
      <c r="G68" s="143">
        <v>6032968.3777335901</v>
      </c>
      <c r="H68" t="s">
        <v>480</v>
      </c>
      <c r="I68" t="s">
        <v>9</v>
      </c>
      <c r="J68" t="s">
        <v>137</v>
      </c>
      <c r="K68">
        <v>0</v>
      </c>
      <c r="L68">
        <v>0</v>
      </c>
      <c r="M68">
        <v>0</v>
      </c>
      <c r="N68" t="s">
        <v>32</v>
      </c>
      <c r="O68" t="s">
        <v>494</v>
      </c>
      <c r="P68">
        <v>10</v>
      </c>
      <c r="Q68" t="s">
        <v>467</v>
      </c>
      <c r="R68">
        <v>1</v>
      </c>
      <c r="S68" s="144">
        <v>-6032968.3777000001</v>
      </c>
      <c r="T68">
        <v>1</v>
      </c>
      <c r="U68" t="s">
        <v>199</v>
      </c>
      <c r="V68" t="s">
        <v>181</v>
      </c>
      <c r="W68" s="115" t="str">
        <f t="shared" si="2"/>
        <v>CC15TIERRAS FILTRANTES</v>
      </c>
      <c r="X68" s="115">
        <f>_xlfn.XLOOKUP(W68,'cco '!C:C,'cco '!D:D,0)</f>
        <v>0</v>
      </c>
      <c r="Y68" s="116">
        <f t="shared" si="3"/>
        <v>0</v>
      </c>
      <c r="Z68" s="115">
        <f>_xlfn.XLOOKUP(V68,sectores_id!A:A,sectores_id!B:B)</f>
        <v>9</v>
      </c>
      <c r="AA68" s="115">
        <f>IF(J68="OPEX",_xlfn.XLOOKUP(I68,'rubros_id_opex (2)'!A:A,'rubros_id_opex (2)'!B:B,"RUBRO MC"),J68)</f>
        <v>10</v>
      </c>
      <c r="AB68" s="115" t="str">
        <f>UPPER(_xlfn.XLOOKUP(Z68,sectores_id!B:B,sectores_id!A:A))</f>
        <v>TIERRAS FILTRANTES</v>
      </c>
      <c r="AC68" s="156" t="str">
        <f>_xlfn.XLOOKUP(AA68,'rubros_id_opex (2)'!B:B,'rubros_id_opex (2)'!A:A,gastos_final[[#This Row],[Líneas de factura/Producto]])</f>
        <v>PERSONAL</v>
      </c>
      <c r="AD68" s="177">
        <f>SUMIFS(Y:Y,C:C,gastos_final[[#This Row],[Número]])</f>
        <v>4223077.8643899998</v>
      </c>
      <c r="AE68" s="177">
        <f>gastos_final[[#This Row],[MONTO_FINAL]]*-1-gastos_final[[#This Row],[monto_total_ampliado]]</f>
        <v>1809890.5133100003</v>
      </c>
    </row>
    <row r="69" spans="1:31" x14ac:dyDescent="0.3">
      <c r="A69" vm="1">
        <v>46081</v>
      </c>
      <c r="B69" t="s">
        <v>444</v>
      </c>
      <c r="C69" t="s">
        <v>557</v>
      </c>
      <c r="D69" s="143">
        <v>-4207865.3958000001</v>
      </c>
      <c r="E69" t="s">
        <v>323</v>
      </c>
      <c r="F69">
        <v>1</v>
      </c>
      <c r="G69" s="143">
        <v>4207865.3958219513</v>
      </c>
      <c r="H69" t="s">
        <v>480</v>
      </c>
      <c r="I69" t="s">
        <v>9</v>
      </c>
      <c r="J69" t="s">
        <v>137</v>
      </c>
      <c r="K69">
        <v>0</v>
      </c>
      <c r="L69">
        <v>0</v>
      </c>
      <c r="M69">
        <v>0</v>
      </c>
      <c r="N69" t="s">
        <v>321</v>
      </c>
      <c r="O69" t="s">
        <v>492</v>
      </c>
      <c r="P69">
        <v>10</v>
      </c>
      <c r="Q69" t="s">
        <v>467</v>
      </c>
      <c r="R69">
        <v>1</v>
      </c>
      <c r="S69" s="144">
        <v>-4207865.3958000001</v>
      </c>
      <c r="T69">
        <v>1</v>
      </c>
      <c r="U69" t="s">
        <v>199</v>
      </c>
      <c r="V69" t="s">
        <v>72</v>
      </c>
      <c r="W69" s="115" t="str">
        <f t="shared" si="2"/>
        <v>CC16BACHAS</v>
      </c>
      <c r="X69" s="115">
        <f>_xlfn.XLOOKUP(W69,'cco '!C:C,'cco '!D:D,0)</f>
        <v>7.7777777777777779E-2</v>
      </c>
      <c r="Y69" s="116">
        <f t="shared" si="3"/>
        <v>327278.41967333335</v>
      </c>
      <c r="Z69" s="115">
        <f>_xlfn.XLOOKUP(V69,sectores_id!A:A,sectores_id!B:B)</f>
        <v>1</v>
      </c>
      <c r="AA69" s="115">
        <f>IF(J69="OPEX",_xlfn.XLOOKUP(I69,'rubros_id_opex (2)'!A:A,'rubros_id_opex (2)'!B:B,"RUBRO MC"),J69)</f>
        <v>10</v>
      </c>
      <c r="AB69" s="115" t="str">
        <f>UPPER(_xlfn.XLOOKUP(Z69,sectores_id!B:B,sectores_id!A:A))</f>
        <v>BACHAS</v>
      </c>
      <c r="AC69" s="156" t="str">
        <f>_xlfn.XLOOKUP(AA69,'rubros_id_opex (2)'!B:B,'rubros_id_opex (2)'!A:A,gastos_final[[#This Row],[Líneas de factura/Producto]])</f>
        <v>PERSONAL</v>
      </c>
      <c r="AD69" s="177">
        <f>SUMIFS(Y:Y,C:C,gastos_final[[#This Row],[Número]])</f>
        <v>2945505.7770600002</v>
      </c>
      <c r="AE69" s="177">
        <f>gastos_final[[#This Row],[MONTO_FINAL]]*-1-gastos_final[[#This Row],[monto_total_ampliado]]</f>
        <v>1262359.6187399998</v>
      </c>
    </row>
    <row r="70" spans="1:31" x14ac:dyDescent="0.3">
      <c r="A70" vm="1">
        <v>46081</v>
      </c>
      <c r="B70" t="s">
        <v>444</v>
      </c>
      <c r="C70" t="s">
        <v>557</v>
      </c>
      <c r="D70" s="143">
        <v>-4207865.3958000001</v>
      </c>
      <c r="E70" t="s">
        <v>323</v>
      </c>
      <c r="F70">
        <v>1</v>
      </c>
      <c r="G70" s="143">
        <v>4207865.3958219513</v>
      </c>
      <c r="H70" t="s">
        <v>480</v>
      </c>
      <c r="I70" t="s">
        <v>9</v>
      </c>
      <c r="J70" t="s">
        <v>137</v>
      </c>
      <c r="K70">
        <v>0</v>
      </c>
      <c r="L70">
        <v>0</v>
      </c>
      <c r="M70">
        <v>0</v>
      </c>
      <c r="N70" t="s">
        <v>321</v>
      </c>
      <c r="O70" t="s">
        <v>492</v>
      </c>
      <c r="P70">
        <v>10</v>
      </c>
      <c r="Q70" t="s">
        <v>467</v>
      </c>
      <c r="R70">
        <v>1</v>
      </c>
      <c r="S70" s="144">
        <v>-4207865.3958000001</v>
      </c>
      <c r="T70">
        <v>1</v>
      </c>
      <c r="U70" t="s">
        <v>199</v>
      </c>
      <c r="V70" t="s">
        <v>177</v>
      </c>
      <c r="W70" s="115" t="str">
        <f t="shared" si="2"/>
        <v>CC16CEREAL Y POLVILLO</v>
      </c>
      <c r="X70" s="115">
        <f>_xlfn.XLOOKUP(W70,'cco '!C:C,'cco '!D:D,0)</f>
        <v>7.7777777777777779E-2</v>
      </c>
      <c r="Y70" s="116">
        <f t="shared" si="3"/>
        <v>327278.41967333335</v>
      </c>
      <c r="Z70" s="115">
        <f>_xlfn.XLOOKUP(V70,sectores_id!A:A,sectores_id!B:B)</f>
        <v>2</v>
      </c>
      <c r="AA70" s="115">
        <f>IF(J70="OPEX",_xlfn.XLOOKUP(I70,'rubros_id_opex (2)'!A:A,'rubros_id_opex (2)'!B:B,"RUBRO MC"),J70)</f>
        <v>10</v>
      </c>
      <c r="AB70" s="115" t="str">
        <f>UPPER(_xlfn.XLOOKUP(Z70,sectores_id!B:B,sectores_id!A:A))</f>
        <v>CEREAL &amp; POLVILLO</v>
      </c>
      <c r="AC70" s="156" t="str">
        <f>_xlfn.XLOOKUP(AA70,'rubros_id_opex (2)'!B:B,'rubros_id_opex (2)'!A:A,gastos_final[[#This Row],[Líneas de factura/Producto]])</f>
        <v>PERSONAL</v>
      </c>
      <c r="AD70" s="177">
        <f>SUMIFS(Y:Y,C:C,gastos_final[[#This Row],[Número]])</f>
        <v>2945505.7770600002</v>
      </c>
      <c r="AE70" s="177">
        <f>gastos_final[[#This Row],[MONTO_FINAL]]*-1-gastos_final[[#This Row],[monto_total_ampliado]]</f>
        <v>1262359.6187399998</v>
      </c>
    </row>
    <row r="71" spans="1:31" x14ac:dyDescent="0.3">
      <c r="A71" vm="1">
        <v>46081</v>
      </c>
      <c r="B71" t="s">
        <v>444</v>
      </c>
      <c r="C71" t="s">
        <v>557</v>
      </c>
      <c r="D71" s="143">
        <v>-4207865.3958000001</v>
      </c>
      <c r="E71" t="s">
        <v>323</v>
      </c>
      <c r="F71">
        <v>1</v>
      </c>
      <c r="G71" s="143">
        <v>4207865.3958219513</v>
      </c>
      <c r="H71" t="s">
        <v>480</v>
      </c>
      <c r="I71" t="s">
        <v>9</v>
      </c>
      <c r="J71" t="s">
        <v>137</v>
      </c>
      <c r="K71">
        <v>0</v>
      </c>
      <c r="L71">
        <v>0</v>
      </c>
      <c r="M71">
        <v>0</v>
      </c>
      <c r="N71" t="s">
        <v>321</v>
      </c>
      <c r="O71" t="s">
        <v>492</v>
      </c>
      <c r="P71">
        <v>10</v>
      </c>
      <c r="Q71" t="s">
        <v>467</v>
      </c>
      <c r="R71">
        <v>1</v>
      </c>
      <c r="S71" s="144">
        <v>-4207865.3958000001</v>
      </c>
      <c r="T71">
        <v>1</v>
      </c>
      <c r="U71" t="s">
        <v>199</v>
      </c>
      <c r="V71" t="s">
        <v>175</v>
      </c>
      <c r="W71" s="115" t="str">
        <f t="shared" si="2"/>
        <v>CC16COMPOST Y FERTILIZANTES</v>
      </c>
      <c r="X71" s="115">
        <f>_xlfn.XLOOKUP(W71,'cco '!C:C,'cco '!D:D,0)</f>
        <v>7.7777777777777779E-2</v>
      </c>
      <c r="Y71" s="116">
        <f t="shared" si="3"/>
        <v>327278.41967333335</v>
      </c>
      <c r="Z71" s="115">
        <f>_xlfn.XLOOKUP(V71,sectores_id!A:A,sectores_id!B:B)</f>
        <v>10</v>
      </c>
      <c r="AA71" s="115">
        <f>IF(J71="OPEX",_xlfn.XLOOKUP(I71,'rubros_id_opex (2)'!A:A,'rubros_id_opex (2)'!B:B,"RUBRO MC"),J71)</f>
        <v>10</v>
      </c>
      <c r="AB71" s="115" t="str">
        <f>UPPER(_xlfn.XLOOKUP(Z71,sectores_id!B:B,sectores_id!A:A))</f>
        <v>COMPOST &amp; FERTILIZANTES</v>
      </c>
      <c r="AC71" s="156" t="str">
        <f>_xlfn.XLOOKUP(AA71,'rubros_id_opex (2)'!B:B,'rubros_id_opex (2)'!A:A,gastos_final[[#This Row],[Líneas de factura/Producto]])</f>
        <v>PERSONAL</v>
      </c>
      <c r="AD71" s="177">
        <f>SUMIFS(Y:Y,C:C,gastos_final[[#This Row],[Número]])</f>
        <v>2945505.7770600002</v>
      </c>
      <c r="AE71" s="177">
        <f>gastos_final[[#This Row],[MONTO_FINAL]]*-1-gastos_final[[#This Row],[monto_total_ampliado]]</f>
        <v>1262359.6187399998</v>
      </c>
    </row>
    <row r="72" spans="1:31" x14ac:dyDescent="0.3">
      <c r="A72" vm="1">
        <v>46081</v>
      </c>
      <c r="B72" t="s">
        <v>444</v>
      </c>
      <c r="C72" t="s">
        <v>557</v>
      </c>
      <c r="D72" s="143">
        <v>-4207865.3958000001</v>
      </c>
      <c r="E72" t="s">
        <v>323</v>
      </c>
      <c r="F72">
        <v>1</v>
      </c>
      <c r="G72" s="143">
        <v>4207865.3958219513</v>
      </c>
      <c r="H72" t="s">
        <v>480</v>
      </c>
      <c r="I72" t="s">
        <v>9</v>
      </c>
      <c r="J72" t="s">
        <v>137</v>
      </c>
      <c r="K72">
        <v>0</v>
      </c>
      <c r="L72">
        <v>0</v>
      </c>
      <c r="M72">
        <v>0</v>
      </c>
      <c r="N72" t="s">
        <v>321</v>
      </c>
      <c r="O72" t="s">
        <v>492</v>
      </c>
      <c r="P72">
        <v>10</v>
      </c>
      <c r="Q72" t="s">
        <v>467</v>
      </c>
      <c r="R72">
        <v>1</v>
      </c>
      <c r="S72" s="144">
        <v>-4207865.3958000001</v>
      </c>
      <c r="T72">
        <v>1</v>
      </c>
      <c r="U72" t="s">
        <v>199</v>
      </c>
      <c r="V72" t="s">
        <v>193</v>
      </c>
      <c r="W72" s="115" t="str">
        <f t="shared" si="2"/>
        <v>CC16DISPOSICION FINAL DE R. LIQUIDOS</v>
      </c>
      <c r="X72" s="115">
        <f>_xlfn.XLOOKUP(W72,'cco '!C:C,'cco '!D:D,0)</f>
        <v>7.7777777777777779E-2</v>
      </c>
      <c r="Y72" s="116">
        <f t="shared" si="3"/>
        <v>327278.41967333335</v>
      </c>
      <c r="Z72" s="115">
        <f>_xlfn.XLOOKUP(V72,sectores_id!A:A,sectores_id!B:B)</f>
        <v>3</v>
      </c>
      <c r="AA72" s="115">
        <f>IF(J72="OPEX",_xlfn.XLOOKUP(I72,'rubros_id_opex (2)'!A:A,'rubros_id_opex (2)'!B:B,"RUBRO MC"),J72)</f>
        <v>10</v>
      </c>
      <c r="AB72" s="115" t="str">
        <f>UPPER(_xlfn.XLOOKUP(Z72,sectores_id!B:B,sectores_id!A:A))</f>
        <v>DISP. FINAL RESIDUOS LÍQUIDOS</v>
      </c>
      <c r="AC72" s="156" t="str">
        <f>_xlfn.XLOOKUP(AA72,'rubros_id_opex (2)'!B:B,'rubros_id_opex (2)'!A:A,gastos_final[[#This Row],[Líneas de factura/Producto]])</f>
        <v>PERSONAL</v>
      </c>
      <c r="AD72" s="177">
        <f>SUMIFS(Y:Y,C:C,gastos_final[[#This Row],[Número]])</f>
        <v>2945505.7770600002</v>
      </c>
      <c r="AE72" s="177">
        <f>gastos_final[[#This Row],[MONTO_FINAL]]*-1-gastos_final[[#This Row],[monto_total_ampliado]]</f>
        <v>1262359.6187399998</v>
      </c>
    </row>
    <row r="73" spans="1:31" x14ac:dyDescent="0.3">
      <c r="A73" vm="1">
        <v>46081</v>
      </c>
      <c r="B73" t="s">
        <v>444</v>
      </c>
      <c r="C73" t="s">
        <v>557</v>
      </c>
      <c r="D73" s="143">
        <v>-4207865.3958000001</v>
      </c>
      <c r="E73" t="s">
        <v>323</v>
      </c>
      <c r="F73">
        <v>1</v>
      </c>
      <c r="G73" s="143">
        <v>4207865.3958219513</v>
      </c>
      <c r="H73" t="s">
        <v>480</v>
      </c>
      <c r="I73" t="s">
        <v>9</v>
      </c>
      <c r="J73" t="s">
        <v>137</v>
      </c>
      <c r="K73">
        <v>0</v>
      </c>
      <c r="L73">
        <v>0</v>
      </c>
      <c r="M73">
        <v>0</v>
      </c>
      <c r="N73" t="s">
        <v>321</v>
      </c>
      <c r="O73" t="s">
        <v>492</v>
      </c>
      <c r="P73">
        <v>10</v>
      </c>
      <c r="Q73" t="s">
        <v>467</v>
      </c>
      <c r="R73">
        <v>1</v>
      </c>
      <c r="S73" s="144">
        <v>-4207865.3958000001</v>
      </c>
      <c r="T73">
        <v>1</v>
      </c>
      <c r="U73" t="s">
        <v>199</v>
      </c>
      <c r="V73" t="s">
        <v>191</v>
      </c>
      <c r="W73" s="115" t="str">
        <f t="shared" si="2"/>
        <v>CC16DISPOSICION FINAL DE R. SOLIDOS</v>
      </c>
      <c r="X73" s="115">
        <f>_xlfn.XLOOKUP(W73,'cco '!C:C,'cco '!D:D,0)</f>
        <v>7.7777777777777779E-2</v>
      </c>
      <c r="Y73" s="116">
        <f t="shared" si="3"/>
        <v>327278.41967333335</v>
      </c>
      <c r="Z73" s="115">
        <f>_xlfn.XLOOKUP(V73,sectores_id!A:A,sectores_id!B:B)</f>
        <v>4</v>
      </c>
      <c r="AA73" s="115">
        <f>IF(J73="OPEX",_xlfn.XLOOKUP(I73,'rubros_id_opex (2)'!A:A,'rubros_id_opex (2)'!B:B,"RUBRO MC"),J73)</f>
        <v>10</v>
      </c>
      <c r="AB73" s="115" t="str">
        <f>UPPER(_xlfn.XLOOKUP(Z73,sectores_id!B:B,sectores_id!A:A))</f>
        <v>DISP. FINAL RESIDUOS SÓLIDOS</v>
      </c>
      <c r="AC73" s="156" t="str">
        <f>_xlfn.XLOOKUP(AA73,'rubros_id_opex (2)'!B:B,'rubros_id_opex (2)'!A:A,gastos_final[[#This Row],[Líneas de factura/Producto]])</f>
        <v>PERSONAL</v>
      </c>
      <c r="AD73" s="177">
        <f>SUMIFS(Y:Y,C:C,gastos_final[[#This Row],[Número]])</f>
        <v>2945505.7770600002</v>
      </c>
      <c r="AE73" s="177">
        <f>gastos_final[[#This Row],[MONTO_FINAL]]*-1-gastos_final[[#This Row],[monto_total_ampliado]]</f>
        <v>1262359.6187399998</v>
      </c>
    </row>
    <row r="74" spans="1:31" x14ac:dyDescent="0.3">
      <c r="A74" vm="1">
        <v>46081</v>
      </c>
      <c r="B74" t="s">
        <v>444</v>
      </c>
      <c r="C74" t="s">
        <v>557</v>
      </c>
      <c r="D74" s="143">
        <v>-4207865.3958000001</v>
      </c>
      <c r="E74" t="s">
        <v>323</v>
      </c>
      <c r="F74">
        <v>1</v>
      </c>
      <c r="G74" s="143">
        <v>4207865.3958219513</v>
      </c>
      <c r="H74" t="s">
        <v>480</v>
      </c>
      <c r="I74" t="s">
        <v>9</v>
      </c>
      <c r="J74" t="s">
        <v>137</v>
      </c>
      <c r="K74">
        <v>0</v>
      </c>
      <c r="L74">
        <v>0</v>
      </c>
      <c r="M74">
        <v>0</v>
      </c>
      <c r="N74" t="s">
        <v>321</v>
      </c>
      <c r="O74" t="s">
        <v>492</v>
      </c>
      <c r="P74">
        <v>10</v>
      </c>
      <c r="Q74" t="s">
        <v>467</v>
      </c>
      <c r="R74">
        <v>1</v>
      </c>
      <c r="S74" s="144">
        <v>-4207865.3958000001</v>
      </c>
      <c r="T74">
        <v>1</v>
      </c>
      <c r="U74" t="s">
        <v>199</v>
      </c>
      <c r="V74" t="s">
        <v>80</v>
      </c>
      <c r="W74" s="115" t="str">
        <f t="shared" si="2"/>
        <v>CC16EXPORTACION</v>
      </c>
      <c r="X74" s="115">
        <f>_xlfn.XLOOKUP(W74,'cco '!C:C,'cco '!D:D,0)</f>
        <v>7.7777777777777779E-2</v>
      </c>
      <c r="Y74" s="116">
        <f t="shared" si="3"/>
        <v>327278.41967333335</v>
      </c>
      <c r="Z74" s="115">
        <f>_xlfn.XLOOKUP(V74,sectores_id!A:A,sectores_id!B:B)</f>
        <v>5</v>
      </c>
      <c r="AA74" s="115">
        <f>IF(J74="OPEX",_xlfn.XLOOKUP(I74,'rubros_id_opex (2)'!A:A,'rubros_id_opex (2)'!B:B,"RUBRO MC"),J74)</f>
        <v>10</v>
      </c>
      <c r="AB74" s="115" t="str">
        <f>UPPER(_xlfn.XLOOKUP(Z74,sectores_id!B:B,sectores_id!A:A))</f>
        <v>EXPORTACION</v>
      </c>
      <c r="AC74" s="156" t="str">
        <f>_xlfn.XLOOKUP(AA74,'rubros_id_opex (2)'!B:B,'rubros_id_opex (2)'!A:A,gastos_final[[#This Row],[Líneas de factura/Producto]])</f>
        <v>PERSONAL</v>
      </c>
      <c r="AD74" s="177">
        <f>SUMIFS(Y:Y,C:C,gastos_final[[#This Row],[Número]])</f>
        <v>2945505.7770600002</v>
      </c>
      <c r="AE74" s="177">
        <f>gastos_final[[#This Row],[MONTO_FINAL]]*-1-gastos_final[[#This Row],[monto_total_ampliado]]</f>
        <v>1262359.6187399998</v>
      </c>
    </row>
    <row r="75" spans="1:31" x14ac:dyDescent="0.3">
      <c r="A75" vm="1">
        <v>46081</v>
      </c>
      <c r="B75" t="s">
        <v>444</v>
      </c>
      <c r="C75" t="s">
        <v>557</v>
      </c>
      <c r="D75" s="143">
        <v>-4207865.3958000001</v>
      </c>
      <c r="E75" t="s">
        <v>323</v>
      </c>
      <c r="F75">
        <v>1</v>
      </c>
      <c r="G75" s="143">
        <v>4207865.3958219513</v>
      </c>
      <c r="H75" t="s">
        <v>480</v>
      </c>
      <c r="I75" t="s">
        <v>9</v>
      </c>
      <c r="J75" t="s">
        <v>137</v>
      </c>
      <c r="K75">
        <v>0</v>
      </c>
      <c r="L75">
        <v>0</v>
      </c>
      <c r="M75">
        <v>0</v>
      </c>
      <c r="N75" t="s">
        <v>321</v>
      </c>
      <c r="O75" t="s">
        <v>492</v>
      </c>
      <c r="P75">
        <v>10</v>
      </c>
      <c r="Q75" t="s">
        <v>467</v>
      </c>
      <c r="R75">
        <v>1</v>
      </c>
      <c r="S75" s="144">
        <v>-4207865.3958000001</v>
      </c>
      <c r="T75">
        <v>1</v>
      </c>
      <c r="U75" t="s">
        <v>199</v>
      </c>
      <c r="V75" t="s">
        <v>50</v>
      </c>
      <c r="W75" s="115" t="str">
        <f t="shared" si="2"/>
        <v>CC16NFU</v>
      </c>
      <c r="X75" s="115">
        <f>_xlfn.XLOOKUP(W75,'cco '!C:C,'cco '!D:D,0)</f>
        <v>7.7777777777777779E-2</v>
      </c>
      <c r="Y75" s="116">
        <f t="shared" si="3"/>
        <v>327278.41967333335</v>
      </c>
      <c r="Z75" s="115">
        <f>_xlfn.XLOOKUP(V75,sectores_id!A:A,sectores_id!B:B)</f>
        <v>6</v>
      </c>
      <c r="AA75" s="115">
        <f>IF(J75="OPEX",_xlfn.XLOOKUP(I75,'rubros_id_opex (2)'!A:A,'rubros_id_opex (2)'!B:B,"RUBRO MC"),J75)</f>
        <v>10</v>
      </c>
      <c r="AB75" s="115" t="str">
        <f>UPPER(_xlfn.XLOOKUP(Z75,sectores_id!B:B,sectores_id!A:A))</f>
        <v>NFU</v>
      </c>
      <c r="AC75" s="156" t="str">
        <f>_xlfn.XLOOKUP(AA75,'rubros_id_opex (2)'!B:B,'rubros_id_opex (2)'!A:A,gastos_final[[#This Row],[Líneas de factura/Producto]])</f>
        <v>PERSONAL</v>
      </c>
      <c r="AD75" s="177">
        <f>SUMIFS(Y:Y,C:C,gastos_final[[#This Row],[Número]])</f>
        <v>2945505.7770600002</v>
      </c>
      <c r="AE75" s="177">
        <f>gastos_final[[#This Row],[MONTO_FINAL]]*-1-gastos_final[[#This Row],[monto_total_ampliado]]</f>
        <v>1262359.6187399998</v>
      </c>
    </row>
    <row r="76" spans="1:31" x14ac:dyDescent="0.3">
      <c r="A76" vm="1">
        <v>46081</v>
      </c>
      <c r="B76" t="s">
        <v>444</v>
      </c>
      <c r="C76" t="s">
        <v>557</v>
      </c>
      <c r="D76" s="143">
        <v>-4207865.3958000001</v>
      </c>
      <c r="E76" t="s">
        <v>323</v>
      </c>
      <c r="F76">
        <v>1</v>
      </c>
      <c r="G76" s="143">
        <v>4207865.3958219513</v>
      </c>
      <c r="H76" t="s">
        <v>480</v>
      </c>
      <c r="I76" t="s">
        <v>9</v>
      </c>
      <c r="J76" t="s">
        <v>137</v>
      </c>
      <c r="K76">
        <v>0</v>
      </c>
      <c r="L76">
        <v>0</v>
      </c>
      <c r="M76">
        <v>0</v>
      </c>
      <c r="N76" t="s">
        <v>321</v>
      </c>
      <c r="O76" t="s">
        <v>492</v>
      </c>
      <c r="P76">
        <v>10</v>
      </c>
      <c r="Q76" t="s">
        <v>467</v>
      </c>
      <c r="R76">
        <v>1</v>
      </c>
      <c r="S76" s="144">
        <v>-4207865.3958000001</v>
      </c>
      <c r="T76">
        <v>1</v>
      </c>
      <c r="U76" t="s">
        <v>199</v>
      </c>
      <c r="V76" t="s">
        <v>68</v>
      </c>
      <c r="W76" s="115" t="str">
        <f t="shared" si="2"/>
        <v>CC16PILETAS</v>
      </c>
      <c r="X76" s="115">
        <f>_xlfn.XLOOKUP(W76,'cco '!C:C,'cco '!D:D,0)</f>
        <v>7.7777777777777779E-2</v>
      </c>
      <c r="Y76" s="116">
        <f t="shared" si="3"/>
        <v>327278.41967333335</v>
      </c>
      <c r="Z76" s="115">
        <f>_xlfn.XLOOKUP(V76,sectores_id!A:A,sectores_id!B:B)</f>
        <v>7</v>
      </c>
      <c r="AA76" s="115">
        <f>IF(J76="OPEX",_xlfn.XLOOKUP(I76,'rubros_id_opex (2)'!A:A,'rubros_id_opex (2)'!B:B,"RUBRO MC"),J76)</f>
        <v>10</v>
      </c>
      <c r="AB76" s="115" t="str">
        <f>UPPER(_xlfn.XLOOKUP(Z76,sectores_id!B:B,sectores_id!A:A))</f>
        <v>PILETAS</v>
      </c>
      <c r="AC76" s="156" t="str">
        <f>_xlfn.XLOOKUP(AA76,'rubros_id_opex (2)'!B:B,'rubros_id_opex (2)'!A:A,gastos_final[[#This Row],[Líneas de factura/Producto]])</f>
        <v>PERSONAL</v>
      </c>
      <c r="AD76" s="177">
        <f>SUMIFS(Y:Y,C:C,gastos_final[[#This Row],[Número]])</f>
        <v>2945505.7770600002</v>
      </c>
      <c r="AE76" s="177">
        <f>gastos_final[[#This Row],[MONTO_FINAL]]*-1-gastos_final[[#This Row],[monto_total_ampliado]]</f>
        <v>1262359.6187399998</v>
      </c>
    </row>
    <row r="77" spans="1:31" x14ac:dyDescent="0.3">
      <c r="A77" vm="1">
        <v>46081</v>
      </c>
      <c r="B77" t="s">
        <v>444</v>
      </c>
      <c r="C77" t="s">
        <v>557</v>
      </c>
      <c r="D77" s="143">
        <v>-4207865.3958000001</v>
      </c>
      <c r="E77" t="s">
        <v>323</v>
      </c>
      <c r="F77">
        <v>1</v>
      </c>
      <c r="G77" s="143">
        <v>4207865.3958219513</v>
      </c>
      <c r="H77" t="s">
        <v>480</v>
      </c>
      <c r="I77" t="s">
        <v>9</v>
      </c>
      <c r="J77" t="s">
        <v>137</v>
      </c>
      <c r="K77">
        <v>0</v>
      </c>
      <c r="L77">
        <v>0</v>
      </c>
      <c r="M77">
        <v>0</v>
      </c>
      <c r="N77" t="s">
        <v>321</v>
      </c>
      <c r="O77" t="s">
        <v>492</v>
      </c>
      <c r="P77">
        <v>10</v>
      </c>
      <c r="Q77" t="s">
        <v>467</v>
      </c>
      <c r="R77">
        <v>1</v>
      </c>
      <c r="S77" s="144">
        <v>-4207865.3958000001</v>
      </c>
      <c r="T77">
        <v>1</v>
      </c>
      <c r="U77" t="s">
        <v>199</v>
      </c>
      <c r="V77" t="s">
        <v>70</v>
      </c>
      <c r="W77" s="115" t="str">
        <f t="shared" si="2"/>
        <v>CC16REACTORES</v>
      </c>
      <c r="X77" s="115">
        <f>_xlfn.XLOOKUP(W77,'cco '!C:C,'cco '!D:D,0)</f>
        <v>7.7777777777777779E-2</v>
      </c>
      <c r="Y77" s="116">
        <f t="shared" si="3"/>
        <v>327278.41967333335</v>
      </c>
      <c r="Z77" s="115">
        <f>_xlfn.XLOOKUP(V77,sectores_id!A:A,sectores_id!B:B)</f>
        <v>8</v>
      </c>
      <c r="AA77" s="115">
        <f>IF(J77="OPEX",_xlfn.XLOOKUP(I77,'rubros_id_opex (2)'!A:A,'rubros_id_opex (2)'!B:B,"RUBRO MC"),J77)</f>
        <v>10</v>
      </c>
      <c r="AB77" s="115" t="str">
        <f>UPPER(_xlfn.XLOOKUP(Z77,sectores_id!B:B,sectores_id!A:A))</f>
        <v>REACTORES</v>
      </c>
      <c r="AC77" s="156" t="str">
        <f>_xlfn.XLOOKUP(AA77,'rubros_id_opex (2)'!B:B,'rubros_id_opex (2)'!A:A,gastos_final[[#This Row],[Líneas de factura/Producto]])</f>
        <v>PERSONAL</v>
      </c>
      <c r="AD77" s="177">
        <f>SUMIFS(Y:Y,C:C,gastos_final[[#This Row],[Número]])</f>
        <v>2945505.7770600002</v>
      </c>
      <c r="AE77" s="177">
        <f>gastos_final[[#This Row],[MONTO_FINAL]]*-1-gastos_final[[#This Row],[monto_total_ampliado]]</f>
        <v>1262359.6187399998</v>
      </c>
    </row>
    <row r="78" spans="1:31" x14ac:dyDescent="0.3">
      <c r="A78" vm="1">
        <v>46081</v>
      </c>
      <c r="B78" t="s">
        <v>444</v>
      </c>
      <c r="C78" t="s">
        <v>557</v>
      </c>
      <c r="D78" s="143">
        <v>-4207865.3958000001</v>
      </c>
      <c r="E78" t="s">
        <v>323</v>
      </c>
      <c r="F78">
        <v>1</v>
      </c>
      <c r="G78" s="143">
        <v>4207865.3958219513</v>
      </c>
      <c r="H78" t="s">
        <v>480</v>
      </c>
      <c r="I78" t="s">
        <v>9</v>
      </c>
      <c r="J78" t="s">
        <v>137</v>
      </c>
      <c r="K78">
        <v>0</v>
      </c>
      <c r="L78">
        <v>0</v>
      </c>
      <c r="M78">
        <v>0</v>
      </c>
      <c r="N78" t="s">
        <v>321</v>
      </c>
      <c r="O78" t="s">
        <v>492</v>
      </c>
      <c r="P78">
        <v>10</v>
      </c>
      <c r="Q78" t="s">
        <v>467</v>
      </c>
      <c r="R78">
        <v>1</v>
      </c>
      <c r="S78" s="144">
        <v>-4207865.3958000001</v>
      </c>
      <c r="T78">
        <v>1</v>
      </c>
      <c r="U78" t="s">
        <v>199</v>
      </c>
      <c r="V78" t="s">
        <v>181</v>
      </c>
      <c r="W78" s="115" t="str">
        <f t="shared" si="2"/>
        <v>CC16TIERRAS FILTRANTES</v>
      </c>
      <c r="X78" s="115">
        <f>_xlfn.XLOOKUP(W78,'cco '!C:C,'cco '!D:D,0)</f>
        <v>0</v>
      </c>
      <c r="Y78" s="116">
        <f t="shared" si="3"/>
        <v>0</v>
      </c>
      <c r="Z78" s="115">
        <f>_xlfn.XLOOKUP(V78,sectores_id!A:A,sectores_id!B:B)</f>
        <v>9</v>
      </c>
      <c r="AA78" s="115">
        <f>IF(J78="OPEX",_xlfn.XLOOKUP(I78,'rubros_id_opex (2)'!A:A,'rubros_id_opex (2)'!B:B,"RUBRO MC"),J78)</f>
        <v>10</v>
      </c>
      <c r="AB78" s="115" t="str">
        <f>UPPER(_xlfn.XLOOKUP(Z78,sectores_id!B:B,sectores_id!A:A))</f>
        <v>TIERRAS FILTRANTES</v>
      </c>
      <c r="AC78" s="156" t="str">
        <f>_xlfn.XLOOKUP(AA78,'rubros_id_opex (2)'!B:B,'rubros_id_opex (2)'!A:A,gastos_final[[#This Row],[Líneas de factura/Producto]])</f>
        <v>PERSONAL</v>
      </c>
      <c r="AD78" s="177">
        <f>SUMIFS(Y:Y,C:C,gastos_final[[#This Row],[Número]])</f>
        <v>2945505.7770600002</v>
      </c>
      <c r="AE78" s="177">
        <f>gastos_final[[#This Row],[MONTO_FINAL]]*-1-gastos_final[[#This Row],[monto_total_ampliado]]</f>
        <v>1262359.6187399998</v>
      </c>
    </row>
    <row r="79" spans="1:31" x14ac:dyDescent="0.3">
      <c r="A79" vm="9">
        <v>46077</v>
      </c>
      <c r="B79" t="s">
        <v>1091</v>
      </c>
      <c r="C79" t="s">
        <v>1092</v>
      </c>
      <c r="D79" s="143">
        <v>-5693050</v>
      </c>
      <c r="E79" t="s">
        <v>1093</v>
      </c>
      <c r="F79">
        <v>5</v>
      </c>
      <c r="G79" s="143">
        <v>500000</v>
      </c>
      <c r="H79" t="s">
        <v>511</v>
      </c>
      <c r="I79" t="s">
        <v>10</v>
      </c>
      <c r="J79" t="s">
        <v>137</v>
      </c>
      <c r="K79" t="s">
        <v>473</v>
      </c>
      <c r="L79" t="s">
        <v>138</v>
      </c>
      <c r="M79">
        <v>0</v>
      </c>
      <c r="N79" t="s">
        <v>34</v>
      </c>
      <c r="O79" t="s">
        <v>492</v>
      </c>
      <c r="P79">
        <v>1</v>
      </c>
      <c r="Q79" t="s">
        <v>80</v>
      </c>
      <c r="R79">
        <v>1</v>
      </c>
      <c r="S79" s="144">
        <v>-5693050</v>
      </c>
      <c r="T79">
        <v>5</v>
      </c>
      <c r="U79" t="s">
        <v>199</v>
      </c>
      <c r="V79" t="s">
        <v>80</v>
      </c>
      <c r="W79" s="115" t="str">
        <f t="shared" si="2"/>
        <v>CC11EXPORTACION</v>
      </c>
      <c r="X79" s="115">
        <f>_xlfn.XLOOKUP(W79,'cco '!C:C,'cco '!D:D,0)</f>
        <v>1</v>
      </c>
      <c r="Y79" s="116">
        <f t="shared" si="3"/>
        <v>5693050</v>
      </c>
      <c r="Z79" s="115">
        <f>_xlfn.XLOOKUP(V79,sectores_id!A:A,sectores_id!B:B)</f>
        <v>5</v>
      </c>
      <c r="AA79" s="115">
        <f>IF(J79="OPEX",_xlfn.XLOOKUP(I79,'rubros_id_opex (2)'!A:A,'rubros_id_opex (2)'!B:B,"RUBRO MC"),J79)</f>
        <v>13</v>
      </c>
      <c r="AB79" s="115" t="str">
        <f>UPPER(_xlfn.XLOOKUP(Z79,sectores_id!B:B,sectores_id!A:A))</f>
        <v>EXPORTACION</v>
      </c>
      <c r="AC79" s="156" t="str">
        <f>_xlfn.XLOOKUP(AA79,'rubros_id_opex (2)'!B:B,'rubros_id_opex (2)'!A:A,gastos_final[[#This Row],[Líneas de factura/Producto]])</f>
        <v>SERVICIOS</v>
      </c>
      <c r="AD79" s="115">
        <f>SUMIFS(Y:Y,C:C,gastos_final[[#This Row],[Número]])</f>
        <v>5693050</v>
      </c>
      <c r="AE79" s="177">
        <f>gastos_final[[#This Row],[MONTO_FINAL]]*-1-gastos_final[[#This Row],[monto_total_ampliado]]</f>
        <v>0</v>
      </c>
    </row>
    <row r="80" spans="1:31" x14ac:dyDescent="0.3">
      <c r="A80" vm="8">
        <v>46072</v>
      </c>
      <c r="B80" t="s">
        <v>1006</v>
      </c>
      <c r="C80" t="s">
        <v>1012</v>
      </c>
      <c r="D80" s="143">
        <v>-5525707.96</v>
      </c>
      <c r="E80" t="s">
        <v>1013</v>
      </c>
      <c r="F80">
        <v>1</v>
      </c>
      <c r="G80" s="143">
        <v>4566700.79</v>
      </c>
      <c r="H80" t="s">
        <v>511</v>
      </c>
      <c r="I80" t="s">
        <v>17</v>
      </c>
      <c r="J80" t="s">
        <v>157</v>
      </c>
      <c r="K80" t="s">
        <v>473</v>
      </c>
      <c r="L80" t="s">
        <v>138</v>
      </c>
      <c r="M80">
        <v>0</v>
      </c>
      <c r="N80" t="s">
        <v>43</v>
      </c>
      <c r="O80" t="s">
        <v>492</v>
      </c>
      <c r="P80">
        <v>1</v>
      </c>
      <c r="Q80" t="s">
        <v>72</v>
      </c>
      <c r="R80">
        <v>1</v>
      </c>
      <c r="S80" s="144">
        <v>-5525707.96</v>
      </c>
      <c r="T80">
        <v>1</v>
      </c>
      <c r="U80" t="s">
        <v>199</v>
      </c>
      <c r="V80" t="s">
        <v>72</v>
      </c>
      <c r="W80" s="115" t="str">
        <f t="shared" si="2"/>
        <v>CC6BACHAS</v>
      </c>
      <c r="X80" s="115">
        <f>_xlfn.XLOOKUP(W80,'cco '!C:C,'cco '!D:D,0)</f>
        <v>1</v>
      </c>
      <c r="Y80" s="116">
        <f t="shared" si="3"/>
        <v>5525707.96</v>
      </c>
      <c r="Z80" s="115">
        <f>_xlfn.XLOOKUP(V80,sectores_id!A:A,sectores_id!B:B)</f>
        <v>1</v>
      </c>
      <c r="AA80" s="115" t="str">
        <f>IF(J80="OPEX",_xlfn.XLOOKUP(I80,'rubros_id_opex (2)'!A:A,'rubros_id_opex (2)'!B:B,"RUBRO MC"),J80)</f>
        <v>CAPEX</v>
      </c>
      <c r="AB80" s="115" t="str">
        <f>UPPER(_xlfn.XLOOKUP(Z80,sectores_id!B:B,sectores_id!A:A))</f>
        <v>BACHAS</v>
      </c>
      <c r="AC80" s="156" t="str">
        <f>_xlfn.XLOOKUP(AA80,'rubros_id_opex (2)'!B:B,'rubros_id_opex (2)'!A:A,gastos_final[[#This Row],[Líneas de factura/Producto]])</f>
        <v>INVERSION</v>
      </c>
      <c r="AD80" s="115">
        <f>SUMIFS(Y:Y,C:C,gastos_final[[#This Row],[Número]])</f>
        <v>5525707.96</v>
      </c>
      <c r="AE80" s="177">
        <f>gastos_final[[#This Row],[MONTO_FINAL]]*-1-gastos_final[[#This Row],[monto_total_ampliado]]</f>
        <v>0</v>
      </c>
    </row>
    <row r="81" spans="1:31" x14ac:dyDescent="0.3">
      <c r="A81" vm="1">
        <v>46081</v>
      </c>
      <c r="B81" t="s">
        <v>668</v>
      </c>
      <c r="C81" t="s">
        <v>768</v>
      </c>
      <c r="D81" s="143">
        <v>-5458221.7470000004</v>
      </c>
      <c r="E81" t="s">
        <v>669</v>
      </c>
      <c r="F81">
        <v>8410.2029999999995</v>
      </c>
      <c r="G81" s="143">
        <v>649</v>
      </c>
      <c r="H81" t="s">
        <v>145</v>
      </c>
      <c r="I81" t="s">
        <v>18</v>
      </c>
      <c r="J81" t="s">
        <v>137</v>
      </c>
      <c r="K81" t="s">
        <v>473</v>
      </c>
      <c r="L81" t="s">
        <v>138</v>
      </c>
      <c r="M81">
        <v>0</v>
      </c>
      <c r="N81" t="s">
        <v>43</v>
      </c>
      <c r="O81" t="s">
        <v>492</v>
      </c>
      <c r="P81">
        <v>1</v>
      </c>
      <c r="Q81" t="s">
        <v>72</v>
      </c>
      <c r="R81">
        <v>1</v>
      </c>
      <c r="S81" s="144">
        <v>-5458221.7470000004</v>
      </c>
      <c r="T81">
        <v>8410.2029999999995</v>
      </c>
      <c r="U81" t="s">
        <v>199</v>
      </c>
      <c r="V81" t="s">
        <v>72</v>
      </c>
      <c r="W81" s="115" t="str">
        <f t="shared" si="2"/>
        <v>CC6BACHAS</v>
      </c>
      <c r="X81" s="115">
        <f>_xlfn.XLOOKUP(W81,'cco '!C:C,'cco '!D:D,0)</f>
        <v>1</v>
      </c>
      <c r="Y81" s="116">
        <f t="shared" si="3"/>
        <v>5458221.7470000004</v>
      </c>
      <c r="Z81" s="115">
        <f>_xlfn.XLOOKUP(V81,sectores_id!A:A,sectores_id!B:B)</f>
        <v>1</v>
      </c>
      <c r="AA81" s="115">
        <f>IF(J81="OPEX",_xlfn.XLOOKUP(I81,'rubros_id_opex (2)'!A:A,'rubros_id_opex (2)'!B:B,"RUBRO MC"),J81)</f>
        <v>1</v>
      </c>
      <c r="AB81" s="115" t="str">
        <f>UPPER(_xlfn.XLOOKUP(Z81,sectores_id!B:B,sectores_id!A:A))</f>
        <v>BACHAS</v>
      </c>
      <c r="AC81" s="156" t="str">
        <f>_xlfn.XLOOKUP(AA81,'rubros_id_opex (2)'!B:B,'rubros_id_opex (2)'!A:A,gastos_final[[#This Row],[Líneas de factura/Producto]])</f>
        <v>ENERGIA</v>
      </c>
      <c r="AD81" s="115">
        <f>SUMIFS(Y:Y,C:C,gastos_final[[#This Row],[Número]])</f>
        <v>5458221.7470000004</v>
      </c>
      <c r="AE81" s="177">
        <f>gastos_final[[#This Row],[MONTO_FINAL]]*-1-gastos_final[[#This Row],[monto_total_ampliado]]</f>
        <v>0</v>
      </c>
    </row>
    <row r="82" spans="1:31" x14ac:dyDescent="0.3">
      <c r="A82" vm="1">
        <v>46081</v>
      </c>
      <c r="B82" t="s">
        <v>20</v>
      </c>
      <c r="C82" t="s">
        <v>799</v>
      </c>
      <c r="D82" s="143">
        <v>-5039229.71</v>
      </c>
      <c r="E82" t="s">
        <v>20</v>
      </c>
      <c r="F82">
        <v>1</v>
      </c>
      <c r="G82" s="143">
        <v>5039229.71</v>
      </c>
      <c r="H82" t="s">
        <v>511</v>
      </c>
      <c r="I82" t="s">
        <v>20</v>
      </c>
      <c r="J82" t="s">
        <v>137</v>
      </c>
      <c r="K82" t="s">
        <v>473</v>
      </c>
      <c r="L82" t="s">
        <v>156</v>
      </c>
      <c r="M82">
        <v>0</v>
      </c>
      <c r="N82" t="s">
        <v>35</v>
      </c>
      <c r="O82" t="s">
        <v>494</v>
      </c>
      <c r="P82">
        <v>10</v>
      </c>
      <c r="Q82" t="s">
        <v>465</v>
      </c>
      <c r="R82">
        <v>1</v>
      </c>
      <c r="S82" s="144">
        <v>-5039229.71</v>
      </c>
      <c r="T82">
        <v>1</v>
      </c>
      <c r="U82" t="s">
        <v>199</v>
      </c>
      <c r="V82" t="s">
        <v>72</v>
      </c>
      <c r="W82" s="115" t="str">
        <f t="shared" si="2"/>
        <v>CC1BACHAS</v>
      </c>
      <c r="X82" s="115">
        <f>_xlfn.XLOOKUP(W82,'cco '!C:C,'cco '!D:D,0)</f>
        <v>3.2417236735101898E-2</v>
      </c>
      <c r="Y82" s="116">
        <f t="shared" si="3"/>
        <v>163357.90247162888</v>
      </c>
      <c r="Z82" s="115">
        <f>_xlfn.XLOOKUP(V82,sectores_id!A:A,sectores_id!B:B)</f>
        <v>1</v>
      </c>
      <c r="AA82" s="115">
        <f>IF(J82="OPEX",_xlfn.XLOOKUP(I82,'rubros_id_opex (2)'!A:A,'rubros_id_opex (2)'!B:B,"RUBRO MC"),J82)</f>
        <v>4</v>
      </c>
      <c r="AB82" s="115" t="str">
        <f>UPPER(_xlfn.XLOOKUP(Z82,sectores_id!B:B,sectores_id!A:A))</f>
        <v>BACHAS</v>
      </c>
      <c r="AC82" s="156" t="str">
        <f>_xlfn.XLOOKUP(AA82,'rubros_id_opex (2)'!B:B,'rubros_id_opex (2)'!A:A,gastos_final[[#This Row],[Líneas de factura/Producto]])</f>
        <v>IMPUESTOS</v>
      </c>
      <c r="AD82" s="115">
        <f>SUMIFS(Y:Y,C:C,gastos_final[[#This Row],[Número]])</f>
        <v>5039229.71</v>
      </c>
      <c r="AE82" s="177">
        <f>gastos_final[[#This Row],[MONTO_FINAL]]*-1-gastos_final[[#This Row],[monto_total_ampliado]]</f>
        <v>0</v>
      </c>
    </row>
    <row r="83" spans="1:31" x14ac:dyDescent="0.3">
      <c r="A83" vm="1">
        <v>46081</v>
      </c>
      <c r="B83" t="s">
        <v>20</v>
      </c>
      <c r="C83" t="s">
        <v>799</v>
      </c>
      <c r="D83" s="143">
        <v>-5039229.71</v>
      </c>
      <c r="E83" t="s">
        <v>20</v>
      </c>
      <c r="F83">
        <v>1</v>
      </c>
      <c r="G83" s="143">
        <v>5039229.71</v>
      </c>
      <c r="H83" t="s">
        <v>511</v>
      </c>
      <c r="I83" t="s">
        <v>20</v>
      </c>
      <c r="J83" t="s">
        <v>137</v>
      </c>
      <c r="K83" t="s">
        <v>473</v>
      </c>
      <c r="L83" t="s">
        <v>156</v>
      </c>
      <c r="M83">
        <v>0</v>
      </c>
      <c r="N83" t="s">
        <v>35</v>
      </c>
      <c r="O83" t="s">
        <v>494</v>
      </c>
      <c r="P83">
        <v>10</v>
      </c>
      <c r="Q83" t="s">
        <v>465</v>
      </c>
      <c r="R83">
        <v>1</v>
      </c>
      <c r="S83" s="144">
        <v>-5039229.71</v>
      </c>
      <c r="T83">
        <v>1</v>
      </c>
      <c r="U83" t="s">
        <v>199</v>
      </c>
      <c r="V83" t="s">
        <v>77</v>
      </c>
      <c r="W83" s="115" t="str">
        <f t="shared" si="2"/>
        <v>CC1CEREAL &amp; POLVILLO</v>
      </c>
      <c r="X83" s="115">
        <f>_xlfn.XLOOKUP(W83,'cco '!C:C,'cco '!D:D,0)</f>
        <v>7.0597149630605652E-3</v>
      </c>
      <c r="Y83" s="116">
        <f t="shared" si="3"/>
        <v>35575.525385986351</v>
      </c>
      <c r="Z83" s="115">
        <f>_xlfn.XLOOKUP(V83,sectores_id!A:A,sectores_id!B:B)</f>
        <v>2</v>
      </c>
      <c r="AA83" s="115">
        <f>IF(J83="OPEX",_xlfn.XLOOKUP(I83,'rubros_id_opex (2)'!A:A,'rubros_id_opex (2)'!B:B,"RUBRO MC"),J83)</f>
        <v>4</v>
      </c>
      <c r="AB83" s="115" t="str">
        <f>UPPER(_xlfn.XLOOKUP(Z83,sectores_id!B:B,sectores_id!A:A))</f>
        <v>CEREAL &amp; POLVILLO</v>
      </c>
      <c r="AC83" s="156" t="str">
        <f>_xlfn.XLOOKUP(AA83,'rubros_id_opex (2)'!B:B,'rubros_id_opex (2)'!A:A,gastos_final[[#This Row],[Líneas de factura/Producto]])</f>
        <v>IMPUESTOS</v>
      </c>
      <c r="AD83" s="115">
        <f>SUMIFS(Y:Y,C:C,gastos_final[[#This Row],[Número]])</f>
        <v>5039229.71</v>
      </c>
      <c r="AE83" s="177">
        <f>gastos_final[[#This Row],[MONTO_FINAL]]*-1-gastos_final[[#This Row],[monto_total_ampliado]]</f>
        <v>0</v>
      </c>
    </row>
    <row r="84" spans="1:31" x14ac:dyDescent="0.3">
      <c r="A84" vm="1">
        <v>46081</v>
      </c>
      <c r="B84" t="s">
        <v>20</v>
      </c>
      <c r="C84" t="s">
        <v>799</v>
      </c>
      <c r="D84" s="143">
        <v>-5039229.71</v>
      </c>
      <c r="E84" t="s">
        <v>20</v>
      </c>
      <c r="F84">
        <v>1</v>
      </c>
      <c r="G84" s="143">
        <v>5039229.71</v>
      </c>
      <c r="H84" t="s">
        <v>511</v>
      </c>
      <c r="I84" t="s">
        <v>20</v>
      </c>
      <c r="J84" t="s">
        <v>137</v>
      </c>
      <c r="K84" t="s">
        <v>473</v>
      </c>
      <c r="L84" t="s">
        <v>156</v>
      </c>
      <c r="M84">
        <v>0</v>
      </c>
      <c r="N84" t="s">
        <v>35</v>
      </c>
      <c r="O84" t="s">
        <v>494</v>
      </c>
      <c r="P84">
        <v>10</v>
      </c>
      <c r="Q84" t="s">
        <v>465</v>
      </c>
      <c r="R84">
        <v>1</v>
      </c>
      <c r="S84" s="144">
        <v>-5039229.71</v>
      </c>
      <c r="T84">
        <v>1</v>
      </c>
      <c r="U84" t="s">
        <v>199</v>
      </c>
      <c r="V84" t="s">
        <v>75</v>
      </c>
      <c r="W84" s="115" t="str">
        <f t="shared" si="2"/>
        <v>CC1COMPOST &amp; FERTILIZANTES</v>
      </c>
      <c r="X84" s="115">
        <f>_xlfn.XLOOKUP(W84,'cco '!C:C,'cco '!D:D,0)</f>
        <v>4.0653249223577111E-4</v>
      </c>
      <c r="Y84" s="116">
        <f t="shared" si="3"/>
        <v>2048.6106129548421</v>
      </c>
      <c r="Z84" s="115">
        <f>_xlfn.XLOOKUP(V84,sectores_id!A:A,sectores_id!B:B)</f>
        <v>10</v>
      </c>
      <c r="AA84" s="115">
        <f>IF(J84="OPEX",_xlfn.XLOOKUP(I84,'rubros_id_opex (2)'!A:A,'rubros_id_opex (2)'!B:B,"RUBRO MC"),J84)</f>
        <v>4</v>
      </c>
      <c r="AB84" s="115" t="str">
        <f>UPPER(_xlfn.XLOOKUP(Z84,sectores_id!B:B,sectores_id!A:A))</f>
        <v>COMPOST &amp; FERTILIZANTES</v>
      </c>
      <c r="AC84" s="156" t="str">
        <f>_xlfn.XLOOKUP(AA84,'rubros_id_opex (2)'!B:B,'rubros_id_opex (2)'!A:A,gastos_final[[#This Row],[Líneas de factura/Producto]])</f>
        <v>IMPUESTOS</v>
      </c>
      <c r="AD84" s="115">
        <f>SUMIFS(Y:Y,C:C,gastos_final[[#This Row],[Número]])</f>
        <v>5039229.71</v>
      </c>
      <c r="AE84" s="177">
        <f>gastos_final[[#This Row],[MONTO_FINAL]]*-1-gastos_final[[#This Row],[monto_total_ampliado]]</f>
        <v>0</v>
      </c>
    </row>
    <row r="85" spans="1:31" x14ac:dyDescent="0.3">
      <c r="A85" vm="1">
        <v>46081</v>
      </c>
      <c r="B85" t="s">
        <v>20</v>
      </c>
      <c r="C85" t="s">
        <v>799</v>
      </c>
      <c r="D85" s="143">
        <v>-5039229.71</v>
      </c>
      <c r="E85" t="s">
        <v>20</v>
      </c>
      <c r="F85">
        <v>1</v>
      </c>
      <c r="G85" s="143">
        <v>5039229.71</v>
      </c>
      <c r="H85" t="s">
        <v>511</v>
      </c>
      <c r="I85" t="s">
        <v>20</v>
      </c>
      <c r="J85" t="s">
        <v>137</v>
      </c>
      <c r="K85" t="s">
        <v>473</v>
      </c>
      <c r="L85" t="s">
        <v>156</v>
      </c>
      <c r="M85">
        <v>0</v>
      </c>
      <c r="N85" t="s">
        <v>35</v>
      </c>
      <c r="O85" t="s">
        <v>494</v>
      </c>
      <c r="P85">
        <v>10</v>
      </c>
      <c r="Q85" t="s">
        <v>465</v>
      </c>
      <c r="R85">
        <v>1</v>
      </c>
      <c r="S85" s="144">
        <v>-5039229.71</v>
      </c>
      <c r="T85">
        <v>1</v>
      </c>
      <c r="U85" t="s">
        <v>199</v>
      </c>
      <c r="V85" t="s">
        <v>66</v>
      </c>
      <c r="W85" s="115" t="str">
        <f t="shared" si="2"/>
        <v>CC1DISPOSICIÓN FINAL RESIDUOS LIQUIDOS</v>
      </c>
      <c r="X85" s="115">
        <f>_xlfn.XLOOKUP(W85,'cco '!C:C,'cco '!D:D,0)</f>
        <v>5.9791078481547098E-2</v>
      </c>
      <c r="Y85" s="116">
        <f t="shared" si="3"/>
        <v>301300.97907715384</v>
      </c>
      <c r="Z85" s="115">
        <f>_xlfn.XLOOKUP(V85,sectores_id!A:A,sectores_id!B:B)</f>
        <v>3</v>
      </c>
      <c r="AA85" s="115">
        <f>IF(J85="OPEX",_xlfn.XLOOKUP(I85,'rubros_id_opex (2)'!A:A,'rubros_id_opex (2)'!B:B,"RUBRO MC"),J85)</f>
        <v>4</v>
      </c>
      <c r="AB85" s="115" t="str">
        <f>UPPER(_xlfn.XLOOKUP(Z85,sectores_id!B:B,sectores_id!A:A))</f>
        <v>DISP. FINAL RESIDUOS LÍQUIDOS</v>
      </c>
      <c r="AC85" s="156" t="str">
        <f>_xlfn.XLOOKUP(AA85,'rubros_id_opex (2)'!B:B,'rubros_id_opex (2)'!A:A,gastos_final[[#This Row],[Líneas de factura/Producto]])</f>
        <v>IMPUESTOS</v>
      </c>
      <c r="AD85" s="115">
        <f>SUMIFS(Y:Y,C:C,gastos_final[[#This Row],[Número]])</f>
        <v>5039229.71</v>
      </c>
      <c r="AE85" s="177">
        <f>gastos_final[[#This Row],[MONTO_FINAL]]*-1-gastos_final[[#This Row],[monto_total_ampliado]]</f>
        <v>0</v>
      </c>
    </row>
    <row r="86" spans="1:31" x14ac:dyDescent="0.3">
      <c r="A86" vm="1">
        <v>46081</v>
      </c>
      <c r="B86" t="s">
        <v>20</v>
      </c>
      <c r="C86" t="s">
        <v>799</v>
      </c>
      <c r="D86" s="143">
        <v>-5039229.71</v>
      </c>
      <c r="E86" t="s">
        <v>20</v>
      </c>
      <c r="F86">
        <v>1</v>
      </c>
      <c r="G86" s="143">
        <v>5039229.71</v>
      </c>
      <c r="H86" t="s">
        <v>511</v>
      </c>
      <c r="I86" t="s">
        <v>20</v>
      </c>
      <c r="J86" t="s">
        <v>137</v>
      </c>
      <c r="K86" t="s">
        <v>473</v>
      </c>
      <c r="L86" t="s">
        <v>156</v>
      </c>
      <c r="M86">
        <v>0</v>
      </c>
      <c r="N86" t="s">
        <v>35</v>
      </c>
      <c r="O86" t="s">
        <v>494</v>
      </c>
      <c r="P86">
        <v>10</v>
      </c>
      <c r="Q86" t="s">
        <v>465</v>
      </c>
      <c r="R86">
        <v>1</v>
      </c>
      <c r="S86" s="144">
        <v>-5039229.71</v>
      </c>
      <c r="T86">
        <v>1</v>
      </c>
      <c r="U86" t="s">
        <v>199</v>
      </c>
      <c r="V86" t="s">
        <v>63</v>
      </c>
      <c r="W86" s="115" t="str">
        <f t="shared" si="2"/>
        <v>CC1DISPOSICIÓN FINAL RESIDUOS SOLIDOS</v>
      </c>
      <c r="X86" s="115">
        <f>_xlfn.XLOOKUP(W86,'cco '!C:C,'cco '!D:D,0)</f>
        <v>4.8738124634855849E-3</v>
      </c>
      <c r="Y86" s="116">
        <f t="shared" si="3"/>
        <v>24560.260566964851</v>
      </c>
      <c r="Z86" s="115">
        <f>_xlfn.XLOOKUP(V86,sectores_id!A:A,sectores_id!B:B)</f>
        <v>4</v>
      </c>
      <c r="AA86" s="115">
        <f>IF(J86="OPEX",_xlfn.XLOOKUP(I86,'rubros_id_opex (2)'!A:A,'rubros_id_opex (2)'!B:B,"RUBRO MC"),J86)</f>
        <v>4</v>
      </c>
      <c r="AB86" s="115" t="str">
        <f>UPPER(_xlfn.XLOOKUP(Z86,sectores_id!B:B,sectores_id!A:A))</f>
        <v>DISP. FINAL RESIDUOS SÓLIDOS</v>
      </c>
      <c r="AC86" s="156" t="str">
        <f>_xlfn.XLOOKUP(AA86,'rubros_id_opex (2)'!B:B,'rubros_id_opex (2)'!A:A,gastos_final[[#This Row],[Líneas de factura/Producto]])</f>
        <v>IMPUESTOS</v>
      </c>
      <c r="AD86" s="115">
        <f>SUMIFS(Y:Y,C:C,gastos_final[[#This Row],[Número]])</f>
        <v>5039229.71</v>
      </c>
      <c r="AE86" s="177">
        <f>gastos_final[[#This Row],[MONTO_FINAL]]*-1-gastos_final[[#This Row],[monto_total_ampliado]]</f>
        <v>0</v>
      </c>
    </row>
    <row r="87" spans="1:31" x14ac:dyDescent="0.3">
      <c r="A87" vm="1">
        <v>46081</v>
      </c>
      <c r="B87" t="s">
        <v>20</v>
      </c>
      <c r="C87" t="s">
        <v>799</v>
      </c>
      <c r="D87" s="143">
        <v>-5039229.71</v>
      </c>
      <c r="E87" t="s">
        <v>20</v>
      </c>
      <c r="F87">
        <v>1</v>
      </c>
      <c r="G87" s="143">
        <v>5039229.71</v>
      </c>
      <c r="H87" t="s">
        <v>511</v>
      </c>
      <c r="I87" t="s">
        <v>20</v>
      </c>
      <c r="J87" t="s">
        <v>137</v>
      </c>
      <c r="K87" t="s">
        <v>473</v>
      </c>
      <c r="L87" t="s">
        <v>156</v>
      </c>
      <c r="M87">
        <v>0</v>
      </c>
      <c r="N87" t="s">
        <v>35</v>
      </c>
      <c r="O87" t="s">
        <v>494</v>
      </c>
      <c r="P87">
        <v>10</v>
      </c>
      <c r="Q87" t="s">
        <v>465</v>
      </c>
      <c r="R87">
        <v>1</v>
      </c>
      <c r="S87" s="144">
        <v>-5039229.71</v>
      </c>
      <c r="T87">
        <v>1</v>
      </c>
      <c r="U87" t="s">
        <v>199</v>
      </c>
      <c r="V87" t="s">
        <v>80</v>
      </c>
      <c r="W87" s="115" t="str">
        <f t="shared" si="2"/>
        <v>CC1EXPORTACION</v>
      </c>
      <c r="X87" s="115">
        <f>_xlfn.XLOOKUP(W87,'cco '!C:C,'cco '!D:D,0)</f>
        <v>0.73411048911804788</v>
      </c>
      <c r="Y87" s="116">
        <f t="shared" si="3"/>
        <v>3699351.3871862986</v>
      </c>
      <c r="Z87" s="115">
        <f>_xlfn.XLOOKUP(V87,sectores_id!A:A,sectores_id!B:B)</f>
        <v>5</v>
      </c>
      <c r="AA87" s="115">
        <f>IF(J87="OPEX",_xlfn.XLOOKUP(I87,'rubros_id_opex (2)'!A:A,'rubros_id_opex (2)'!B:B,"RUBRO MC"),J87)</f>
        <v>4</v>
      </c>
      <c r="AB87" s="115" t="str">
        <f>UPPER(_xlfn.XLOOKUP(Z87,sectores_id!B:B,sectores_id!A:A))</f>
        <v>EXPORTACION</v>
      </c>
      <c r="AC87" s="156" t="str">
        <f>_xlfn.XLOOKUP(AA87,'rubros_id_opex (2)'!B:B,'rubros_id_opex (2)'!A:A,gastos_final[[#This Row],[Líneas de factura/Producto]])</f>
        <v>IMPUESTOS</v>
      </c>
      <c r="AD87" s="115">
        <f>SUMIFS(Y:Y,C:C,gastos_final[[#This Row],[Número]])</f>
        <v>5039229.71</v>
      </c>
      <c r="AE87" s="177">
        <f>gastos_final[[#This Row],[MONTO_FINAL]]*-1-gastos_final[[#This Row],[monto_total_ampliado]]</f>
        <v>0</v>
      </c>
    </row>
    <row r="88" spans="1:31" x14ac:dyDescent="0.3">
      <c r="A88" vm="1">
        <v>46081</v>
      </c>
      <c r="B88" t="s">
        <v>20</v>
      </c>
      <c r="C88" t="s">
        <v>799</v>
      </c>
      <c r="D88" s="143">
        <v>-5039229.71</v>
      </c>
      <c r="E88" t="s">
        <v>20</v>
      </c>
      <c r="F88">
        <v>1</v>
      </c>
      <c r="G88" s="143">
        <v>5039229.71</v>
      </c>
      <c r="H88" t="s">
        <v>511</v>
      </c>
      <c r="I88" t="s">
        <v>20</v>
      </c>
      <c r="J88" t="s">
        <v>137</v>
      </c>
      <c r="K88" t="s">
        <v>473</v>
      </c>
      <c r="L88" t="s">
        <v>156</v>
      </c>
      <c r="M88">
        <v>0</v>
      </c>
      <c r="N88" t="s">
        <v>35</v>
      </c>
      <c r="O88" t="s">
        <v>494</v>
      </c>
      <c r="P88">
        <v>10</v>
      </c>
      <c r="Q88" t="s">
        <v>465</v>
      </c>
      <c r="R88">
        <v>1</v>
      </c>
      <c r="S88" s="144">
        <v>-5039229.71</v>
      </c>
      <c r="T88">
        <v>1</v>
      </c>
      <c r="U88" t="s">
        <v>199</v>
      </c>
      <c r="V88" t="s">
        <v>50</v>
      </c>
      <c r="W88" s="115" t="str">
        <f t="shared" si="2"/>
        <v>CC1NFU</v>
      </c>
      <c r="X88" s="115">
        <f>_xlfn.XLOOKUP(W88,'cco '!C:C,'cco '!D:D,0)</f>
        <v>1.4065386597374174E-2</v>
      </c>
      <c r="Y88" s="116">
        <f t="shared" si="3"/>
        <v>70878.71402412375</v>
      </c>
      <c r="Z88" s="115">
        <f>_xlfn.XLOOKUP(V88,sectores_id!A:A,sectores_id!B:B)</f>
        <v>6</v>
      </c>
      <c r="AA88" s="115">
        <f>IF(J88="OPEX",_xlfn.XLOOKUP(I88,'rubros_id_opex (2)'!A:A,'rubros_id_opex (2)'!B:B,"RUBRO MC"),J88)</f>
        <v>4</v>
      </c>
      <c r="AB88" s="115" t="str">
        <f>UPPER(_xlfn.XLOOKUP(Z88,sectores_id!B:B,sectores_id!A:A))</f>
        <v>NFU</v>
      </c>
      <c r="AC88" s="156" t="str">
        <f>_xlfn.XLOOKUP(AA88,'rubros_id_opex (2)'!B:B,'rubros_id_opex (2)'!A:A,gastos_final[[#This Row],[Líneas de factura/Producto]])</f>
        <v>IMPUESTOS</v>
      </c>
      <c r="AD88" s="115">
        <f>SUMIFS(Y:Y,C:C,gastos_final[[#This Row],[Número]])</f>
        <v>5039229.71</v>
      </c>
      <c r="AE88" s="177">
        <f>gastos_final[[#This Row],[MONTO_FINAL]]*-1-gastos_final[[#This Row],[monto_total_ampliado]]</f>
        <v>0</v>
      </c>
    </row>
    <row r="89" spans="1:31" x14ac:dyDescent="0.3">
      <c r="A89" vm="1">
        <v>46081</v>
      </c>
      <c r="B89" t="s">
        <v>20</v>
      </c>
      <c r="C89" t="s">
        <v>799</v>
      </c>
      <c r="D89" s="143">
        <v>-5039229.71</v>
      </c>
      <c r="E89" t="s">
        <v>20</v>
      </c>
      <c r="F89">
        <v>1</v>
      </c>
      <c r="G89" s="143">
        <v>5039229.71</v>
      </c>
      <c r="H89" t="s">
        <v>511</v>
      </c>
      <c r="I89" t="s">
        <v>20</v>
      </c>
      <c r="J89" t="s">
        <v>137</v>
      </c>
      <c r="K89" t="s">
        <v>473</v>
      </c>
      <c r="L89" t="s">
        <v>156</v>
      </c>
      <c r="M89">
        <v>0</v>
      </c>
      <c r="N89" t="s">
        <v>35</v>
      </c>
      <c r="O89" t="s">
        <v>494</v>
      </c>
      <c r="P89">
        <v>10</v>
      </c>
      <c r="Q89" t="s">
        <v>465</v>
      </c>
      <c r="R89">
        <v>1</v>
      </c>
      <c r="S89" s="144">
        <v>-5039229.71</v>
      </c>
      <c r="T89">
        <v>1</v>
      </c>
      <c r="U89" t="s">
        <v>199</v>
      </c>
      <c r="V89" t="s">
        <v>68</v>
      </c>
      <c r="W89" s="115" t="str">
        <f t="shared" si="2"/>
        <v>CC1PILETAS</v>
      </c>
      <c r="X89" s="115">
        <f>_xlfn.XLOOKUP(W89,'cco '!C:C,'cco '!D:D,0)</f>
        <v>0.10760032914202722</v>
      </c>
      <c r="Y89" s="116">
        <f t="shared" si="3"/>
        <v>542222.77541828237</v>
      </c>
      <c r="Z89" s="115">
        <f>_xlfn.XLOOKUP(V89,sectores_id!A:A,sectores_id!B:B)</f>
        <v>7</v>
      </c>
      <c r="AA89" s="115">
        <f>IF(J89="OPEX",_xlfn.XLOOKUP(I89,'rubros_id_opex (2)'!A:A,'rubros_id_opex (2)'!B:B,"RUBRO MC"),J89)</f>
        <v>4</v>
      </c>
      <c r="AB89" s="115" t="str">
        <f>UPPER(_xlfn.XLOOKUP(Z89,sectores_id!B:B,sectores_id!A:A))</f>
        <v>PILETAS</v>
      </c>
      <c r="AC89" s="156" t="str">
        <f>_xlfn.XLOOKUP(AA89,'rubros_id_opex (2)'!B:B,'rubros_id_opex (2)'!A:A,gastos_final[[#This Row],[Líneas de factura/Producto]])</f>
        <v>IMPUESTOS</v>
      </c>
      <c r="AD89" s="115">
        <f>SUMIFS(Y:Y,C:C,gastos_final[[#This Row],[Número]])</f>
        <v>5039229.71</v>
      </c>
      <c r="AE89" s="177">
        <f>gastos_final[[#This Row],[MONTO_FINAL]]*-1-gastos_final[[#This Row],[monto_total_ampliado]]</f>
        <v>0</v>
      </c>
    </row>
    <row r="90" spans="1:31" x14ac:dyDescent="0.3">
      <c r="A90" vm="1">
        <v>46081</v>
      </c>
      <c r="B90" t="s">
        <v>20</v>
      </c>
      <c r="C90" t="s">
        <v>799</v>
      </c>
      <c r="D90" s="143">
        <v>-5039229.71</v>
      </c>
      <c r="E90" t="s">
        <v>20</v>
      </c>
      <c r="F90">
        <v>1</v>
      </c>
      <c r="G90" s="143">
        <v>5039229.71</v>
      </c>
      <c r="H90" t="s">
        <v>511</v>
      </c>
      <c r="I90" t="s">
        <v>20</v>
      </c>
      <c r="J90" t="s">
        <v>137</v>
      </c>
      <c r="K90" t="s">
        <v>473</v>
      </c>
      <c r="L90" t="s">
        <v>156</v>
      </c>
      <c r="M90">
        <v>0</v>
      </c>
      <c r="N90" t="s">
        <v>35</v>
      </c>
      <c r="O90" t="s">
        <v>494</v>
      </c>
      <c r="P90">
        <v>10</v>
      </c>
      <c r="Q90" t="s">
        <v>465</v>
      </c>
      <c r="R90">
        <v>1</v>
      </c>
      <c r="S90" s="144">
        <v>-5039229.71</v>
      </c>
      <c r="T90">
        <v>1</v>
      </c>
      <c r="U90" t="s">
        <v>199</v>
      </c>
      <c r="V90" t="s">
        <v>70</v>
      </c>
      <c r="W90" s="115" t="str">
        <f t="shared" si="2"/>
        <v>CC1REACTORES</v>
      </c>
      <c r="X90" s="115">
        <f>_xlfn.XLOOKUP(W90,'cco '!C:C,'cco '!D:D,0)</f>
        <v>3.9675420007119738E-2</v>
      </c>
      <c r="Y90" s="116">
        <f t="shared" si="3"/>
        <v>199933.5552566062</v>
      </c>
      <c r="Z90" s="115">
        <f>_xlfn.XLOOKUP(V90,sectores_id!A:A,sectores_id!B:B)</f>
        <v>8</v>
      </c>
      <c r="AA90" s="115">
        <f>IF(J90="OPEX",_xlfn.XLOOKUP(I90,'rubros_id_opex (2)'!A:A,'rubros_id_opex (2)'!B:B,"RUBRO MC"),J90)</f>
        <v>4</v>
      </c>
      <c r="AB90" s="115" t="str">
        <f>UPPER(_xlfn.XLOOKUP(Z90,sectores_id!B:B,sectores_id!A:A))</f>
        <v>REACTORES</v>
      </c>
      <c r="AC90" s="156" t="str">
        <f>_xlfn.XLOOKUP(AA90,'rubros_id_opex (2)'!B:B,'rubros_id_opex (2)'!A:A,gastos_final[[#This Row],[Líneas de factura/Producto]])</f>
        <v>IMPUESTOS</v>
      </c>
      <c r="AD90" s="115">
        <f>SUMIFS(Y:Y,C:C,gastos_final[[#This Row],[Número]])</f>
        <v>5039229.71</v>
      </c>
      <c r="AE90" s="177">
        <f>gastos_final[[#This Row],[MONTO_FINAL]]*-1-gastos_final[[#This Row],[monto_total_ampliado]]</f>
        <v>0</v>
      </c>
    </row>
    <row r="91" spans="1:31" x14ac:dyDescent="0.3">
      <c r="A91" vm="1">
        <v>46081</v>
      </c>
      <c r="B91" t="s">
        <v>20</v>
      </c>
      <c r="C91" t="s">
        <v>799</v>
      </c>
      <c r="D91" s="143">
        <v>-5039229.71</v>
      </c>
      <c r="E91" t="s">
        <v>20</v>
      </c>
      <c r="F91">
        <v>1</v>
      </c>
      <c r="G91" s="143">
        <v>5039229.71</v>
      </c>
      <c r="H91" t="s">
        <v>511</v>
      </c>
      <c r="I91" t="s">
        <v>20</v>
      </c>
      <c r="J91" t="s">
        <v>137</v>
      </c>
      <c r="K91" t="s">
        <v>473</v>
      </c>
      <c r="L91" t="s">
        <v>156</v>
      </c>
      <c r="M91">
        <v>0</v>
      </c>
      <c r="N91" t="s">
        <v>35</v>
      </c>
      <c r="O91" t="s">
        <v>494</v>
      </c>
      <c r="P91">
        <v>10</v>
      </c>
      <c r="Q91" t="s">
        <v>465</v>
      </c>
      <c r="R91">
        <v>1</v>
      </c>
      <c r="S91" s="144">
        <v>-5039229.71</v>
      </c>
      <c r="T91">
        <v>1</v>
      </c>
      <c r="U91" t="s">
        <v>199</v>
      </c>
      <c r="V91" t="s">
        <v>181</v>
      </c>
      <c r="W91" s="115" t="str">
        <f t="shared" si="2"/>
        <v>CC1TIERRAS FILTRANTES</v>
      </c>
      <c r="X91" s="115">
        <f>_xlfn.XLOOKUP(W91,'cco '!C:C,'cco '!D:D,0)</f>
        <v>0</v>
      </c>
      <c r="Y91" s="116">
        <f t="shared" si="3"/>
        <v>0</v>
      </c>
      <c r="Z91" s="115">
        <f>_xlfn.XLOOKUP(V91,sectores_id!A:A,sectores_id!B:B)</f>
        <v>9</v>
      </c>
      <c r="AA91" s="115">
        <f>IF(J91="OPEX",_xlfn.XLOOKUP(I91,'rubros_id_opex (2)'!A:A,'rubros_id_opex (2)'!B:B,"RUBRO MC"),J91)</f>
        <v>4</v>
      </c>
      <c r="AB91" s="115" t="str">
        <f>UPPER(_xlfn.XLOOKUP(Z91,sectores_id!B:B,sectores_id!A:A))</f>
        <v>TIERRAS FILTRANTES</v>
      </c>
      <c r="AC91" s="156" t="str">
        <f>_xlfn.XLOOKUP(AA91,'rubros_id_opex (2)'!B:B,'rubros_id_opex (2)'!A:A,gastos_final[[#This Row],[Líneas de factura/Producto]])</f>
        <v>IMPUESTOS</v>
      </c>
      <c r="AD91" s="115">
        <f>SUMIFS(Y:Y,C:C,gastos_final[[#This Row],[Número]])</f>
        <v>5039229.71</v>
      </c>
      <c r="AE91" s="177">
        <f>gastos_final[[#This Row],[MONTO_FINAL]]*-1-gastos_final[[#This Row],[monto_total_ampliado]]</f>
        <v>0</v>
      </c>
    </row>
    <row r="92" spans="1:31" x14ac:dyDescent="0.3">
      <c r="A92" vm="1">
        <v>46081</v>
      </c>
      <c r="B92" t="s">
        <v>444</v>
      </c>
      <c r="C92" t="s">
        <v>756</v>
      </c>
      <c r="D92" s="143">
        <v>-4660516.9825999998</v>
      </c>
      <c r="E92" t="s">
        <v>50</v>
      </c>
      <c r="F92">
        <v>1</v>
      </c>
      <c r="G92" s="143">
        <v>4660516.9826335898</v>
      </c>
      <c r="H92" t="s">
        <v>480</v>
      </c>
      <c r="I92" t="s">
        <v>9</v>
      </c>
      <c r="J92" t="s">
        <v>137</v>
      </c>
      <c r="K92">
        <v>0</v>
      </c>
      <c r="L92">
        <v>0</v>
      </c>
      <c r="M92">
        <v>0</v>
      </c>
      <c r="N92" t="s">
        <v>39</v>
      </c>
      <c r="O92" t="s">
        <v>493</v>
      </c>
      <c r="P92">
        <v>1</v>
      </c>
      <c r="Q92" t="s">
        <v>50</v>
      </c>
      <c r="R92">
        <v>1</v>
      </c>
      <c r="S92" s="144">
        <v>-4660516.9825999998</v>
      </c>
      <c r="T92">
        <v>1</v>
      </c>
      <c r="U92" t="s">
        <v>199</v>
      </c>
      <c r="V92" t="s">
        <v>50</v>
      </c>
      <c r="W92" s="115" t="str">
        <f t="shared" ref="W92:W155" si="4">_xlfn.CONCAT(N92,V92)</f>
        <v>CC7NFU</v>
      </c>
      <c r="X92" s="115">
        <f>_xlfn.XLOOKUP(W92,'cco '!C:C,'cco '!D:D,0)</f>
        <v>1</v>
      </c>
      <c r="Y92" s="116">
        <f t="shared" ref="Y92:Y155" si="5">$X92*$S92*-1</f>
        <v>4660516.9825999998</v>
      </c>
      <c r="Z92" s="115">
        <f>_xlfn.XLOOKUP(V92,sectores_id!A:A,sectores_id!B:B)</f>
        <v>6</v>
      </c>
      <c r="AA92" s="115">
        <f>IF(J92="OPEX",_xlfn.XLOOKUP(I92,'rubros_id_opex (2)'!A:A,'rubros_id_opex (2)'!B:B,"RUBRO MC"),J92)</f>
        <v>10</v>
      </c>
      <c r="AB92" s="115" t="str">
        <f>UPPER(_xlfn.XLOOKUP(Z92,sectores_id!B:B,sectores_id!A:A))</f>
        <v>NFU</v>
      </c>
      <c r="AC92" s="156" t="str">
        <f>_xlfn.XLOOKUP(AA92,'rubros_id_opex (2)'!B:B,'rubros_id_opex (2)'!A:A,gastos_final[[#This Row],[Líneas de factura/Producto]])</f>
        <v>PERSONAL</v>
      </c>
      <c r="AD92" s="177">
        <f>SUMIFS(Y:Y,C:C,gastos_final[[#This Row],[Número]])</f>
        <v>4660516.9825999998</v>
      </c>
      <c r="AE92" s="177">
        <f>gastos_final[[#This Row],[MONTO_FINAL]]*-1-gastos_final[[#This Row],[monto_total_ampliado]]</f>
        <v>0</v>
      </c>
    </row>
    <row r="93" spans="1:31" x14ac:dyDescent="0.3">
      <c r="A93" vm="1">
        <v>46081</v>
      </c>
      <c r="B93" t="s">
        <v>444</v>
      </c>
      <c r="C93" t="s">
        <v>581</v>
      </c>
      <c r="D93" s="143">
        <v>-3780940.6891000001</v>
      </c>
      <c r="E93" t="s">
        <v>187</v>
      </c>
      <c r="F93">
        <v>1</v>
      </c>
      <c r="G93" s="143">
        <v>3780940.6890735906</v>
      </c>
      <c r="H93" t="s">
        <v>480</v>
      </c>
      <c r="I93" t="s">
        <v>9</v>
      </c>
      <c r="J93" t="s">
        <v>137</v>
      </c>
      <c r="K93">
        <v>0</v>
      </c>
      <c r="L93">
        <v>0</v>
      </c>
      <c r="M93">
        <v>0</v>
      </c>
      <c r="N93" t="s">
        <v>32</v>
      </c>
      <c r="O93" t="s">
        <v>494</v>
      </c>
      <c r="P93">
        <v>10</v>
      </c>
      <c r="Q93" t="s">
        <v>467</v>
      </c>
      <c r="R93">
        <v>1</v>
      </c>
      <c r="S93" s="144">
        <v>-3780940.6891000001</v>
      </c>
      <c r="T93">
        <v>1</v>
      </c>
      <c r="U93" t="s">
        <v>199</v>
      </c>
      <c r="V93" t="s">
        <v>72</v>
      </c>
      <c r="W93" s="115" t="str">
        <f t="shared" si="4"/>
        <v>CC15BACHAS</v>
      </c>
      <c r="X93" s="115">
        <f>_xlfn.XLOOKUP(W93,'cco '!C:C,'cco '!D:D,0)</f>
        <v>7.7777777777777779E-2</v>
      </c>
      <c r="Y93" s="116">
        <f t="shared" si="5"/>
        <v>294073.16470777779</v>
      </c>
      <c r="Z93" s="115">
        <f>_xlfn.XLOOKUP(V93,sectores_id!A:A,sectores_id!B:B)</f>
        <v>1</v>
      </c>
      <c r="AA93" s="115">
        <f>IF(J93="OPEX",_xlfn.XLOOKUP(I93,'rubros_id_opex (2)'!A:A,'rubros_id_opex (2)'!B:B,"RUBRO MC"),J93)</f>
        <v>10</v>
      </c>
      <c r="AB93" s="115" t="str">
        <f>UPPER(_xlfn.XLOOKUP(Z93,sectores_id!B:B,sectores_id!A:A))</f>
        <v>BACHAS</v>
      </c>
      <c r="AC93" s="156" t="str">
        <f>_xlfn.XLOOKUP(AA93,'rubros_id_opex (2)'!B:B,'rubros_id_opex (2)'!A:A,gastos_final[[#This Row],[Líneas de factura/Producto]])</f>
        <v>PERSONAL</v>
      </c>
      <c r="AD93" s="177">
        <f>SUMIFS(Y:Y,C:C,gastos_final[[#This Row],[Número]])</f>
        <v>2646658.4823700003</v>
      </c>
      <c r="AE93" s="177">
        <f>gastos_final[[#This Row],[MONTO_FINAL]]*-1-gastos_final[[#This Row],[monto_total_ampliado]]</f>
        <v>1134282.2067299997</v>
      </c>
    </row>
    <row r="94" spans="1:31" x14ac:dyDescent="0.3">
      <c r="A94" vm="1">
        <v>46081</v>
      </c>
      <c r="B94" t="s">
        <v>444</v>
      </c>
      <c r="C94" t="s">
        <v>581</v>
      </c>
      <c r="D94" s="143">
        <v>-3780940.6891000001</v>
      </c>
      <c r="E94" t="s">
        <v>187</v>
      </c>
      <c r="F94">
        <v>1</v>
      </c>
      <c r="G94" s="143">
        <v>3780940.6890735906</v>
      </c>
      <c r="H94" t="s">
        <v>480</v>
      </c>
      <c r="I94" t="s">
        <v>9</v>
      </c>
      <c r="J94" t="s">
        <v>137</v>
      </c>
      <c r="K94">
        <v>0</v>
      </c>
      <c r="L94">
        <v>0</v>
      </c>
      <c r="M94">
        <v>0</v>
      </c>
      <c r="N94" t="s">
        <v>32</v>
      </c>
      <c r="O94" t="s">
        <v>494</v>
      </c>
      <c r="P94">
        <v>10</v>
      </c>
      <c r="Q94" t="s">
        <v>467</v>
      </c>
      <c r="R94">
        <v>1</v>
      </c>
      <c r="S94" s="144">
        <v>-3780940.6891000001</v>
      </c>
      <c r="T94">
        <v>1</v>
      </c>
      <c r="U94" t="s">
        <v>199</v>
      </c>
      <c r="V94" t="s">
        <v>177</v>
      </c>
      <c r="W94" s="115" t="str">
        <f t="shared" si="4"/>
        <v>CC15CEREAL Y POLVILLO</v>
      </c>
      <c r="X94" s="115">
        <f>_xlfn.XLOOKUP(W94,'cco '!C:C,'cco '!D:D,0)</f>
        <v>7.7777777777777779E-2</v>
      </c>
      <c r="Y94" s="116">
        <f t="shared" si="5"/>
        <v>294073.16470777779</v>
      </c>
      <c r="Z94" s="115">
        <f>_xlfn.XLOOKUP(V94,sectores_id!A:A,sectores_id!B:B)</f>
        <v>2</v>
      </c>
      <c r="AA94" s="115">
        <f>IF(J94="OPEX",_xlfn.XLOOKUP(I94,'rubros_id_opex (2)'!A:A,'rubros_id_opex (2)'!B:B,"RUBRO MC"),J94)</f>
        <v>10</v>
      </c>
      <c r="AB94" s="115" t="str">
        <f>UPPER(_xlfn.XLOOKUP(Z94,sectores_id!B:B,sectores_id!A:A))</f>
        <v>CEREAL &amp; POLVILLO</v>
      </c>
      <c r="AC94" s="156" t="str">
        <f>_xlfn.XLOOKUP(AA94,'rubros_id_opex (2)'!B:B,'rubros_id_opex (2)'!A:A,gastos_final[[#This Row],[Líneas de factura/Producto]])</f>
        <v>PERSONAL</v>
      </c>
      <c r="AD94" s="177">
        <f>SUMIFS(Y:Y,C:C,gastos_final[[#This Row],[Número]])</f>
        <v>2646658.4823700003</v>
      </c>
      <c r="AE94" s="177">
        <f>gastos_final[[#This Row],[MONTO_FINAL]]*-1-gastos_final[[#This Row],[monto_total_ampliado]]</f>
        <v>1134282.2067299997</v>
      </c>
    </row>
    <row r="95" spans="1:31" x14ac:dyDescent="0.3">
      <c r="A95" vm="1">
        <v>46081</v>
      </c>
      <c r="B95" t="s">
        <v>444</v>
      </c>
      <c r="C95" t="s">
        <v>581</v>
      </c>
      <c r="D95" s="143">
        <v>-3780940.6891000001</v>
      </c>
      <c r="E95" t="s">
        <v>187</v>
      </c>
      <c r="F95">
        <v>1</v>
      </c>
      <c r="G95" s="143">
        <v>3780940.6890735906</v>
      </c>
      <c r="H95" t="s">
        <v>480</v>
      </c>
      <c r="I95" t="s">
        <v>9</v>
      </c>
      <c r="J95" t="s">
        <v>137</v>
      </c>
      <c r="K95">
        <v>0</v>
      </c>
      <c r="L95">
        <v>0</v>
      </c>
      <c r="M95">
        <v>0</v>
      </c>
      <c r="N95" t="s">
        <v>32</v>
      </c>
      <c r="O95" t="s">
        <v>494</v>
      </c>
      <c r="P95">
        <v>10</v>
      </c>
      <c r="Q95" t="s">
        <v>467</v>
      </c>
      <c r="R95">
        <v>1</v>
      </c>
      <c r="S95" s="144">
        <v>-3780940.6891000001</v>
      </c>
      <c r="T95">
        <v>1</v>
      </c>
      <c r="U95" t="s">
        <v>199</v>
      </c>
      <c r="V95" t="s">
        <v>175</v>
      </c>
      <c r="W95" s="115" t="str">
        <f t="shared" si="4"/>
        <v>CC15COMPOST Y FERTILIZANTES</v>
      </c>
      <c r="X95" s="115">
        <f>_xlfn.XLOOKUP(W95,'cco '!C:C,'cco '!D:D,0)</f>
        <v>7.7777777777777779E-2</v>
      </c>
      <c r="Y95" s="116">
        <f t="shared" si="5"/>
        <v>294073.16470777779</v>
      </c>
      <c r="Z95" s="115">
        <f>_xlfn.XLOOKUP(V95,sectores_id!A:A,sectores_id!B:B)</f>
        <v>10</v>
      </c>
      <c r="AA95" s="115">
        <f>IF(J95="OPEX",_xlfn.XLOOKUP(I95,'rubros_id_opex (2)'!A:A,'rubros_id_opex (2)'!B:B,"RUBRO MC"),J95)</f>
        <v>10</v>
      </c>
      <c r="AB95" s="115" t="str">
        <f>UPPER(_xlfn.XLOOKUP(Z95,sectores_id!B:B,sectores_id!A:A))</f>
        <v>COMPOST &amp; FERTILIZANTES</v>
      </c>
      <c r="AC95" s="156" t="str">
        <f>_xlfn.XLOOKUP(AA95,'rubros_id_opex (2)'!B:B,'rubros_id_opex (2)'!A:A,gastos_final[[#This Row],[Líneas de factura/Producto]])</f>
        <v>PERSONAL</v>
      </c>
      <c r="AD95" s="177">
        <f>SUMIFS(Y:Y,C:C,gastos_final[[#This Row],[Número]])</f>
        <v>2646658.4823700003</v>
      </c>
      <c r="AE95" s="177">
        <f>gastos_final[[#This Row],[MONTO_FINAL]]*-1-gastos_final[[#This Row],[monto_total_ampliado]]</f>
        <v>1134282.2067299997</v>
      </c>
    </row>
    <row r="96" spans="1:31" x14ac:dyDescent="0.3">
      <c r="A96" vm="1">
        <v>46081</v>
      </c>
      <c r="B96" t="s">
        <v>444</v>
      </c>
      <c r="C96" t="s">
        <v>581</v>
      </c>
      <c r="D96" s="143">
        <v>-3780940.6891000001</v>
      </c>
      <c r="E96" t="s">
        <v>187</v>
      </c>
      <c r="F96">
        <v>1</v>
      </c>
      <c r="G96" s="143">
        <v>3780940.6890735906</v>
      </c>
      <c r="H96" t="s">
        <v>480</v>
      </c>
      <c r="I96" t="s">
        <v>9</v>
      </c>
      <c r="J96" t="s">
        <v>137</v>
      </c>
      <c r="K96">
        <v>0</v>
      </c>
      <c r="L96">
        <v>0</v>
      </c>
      <c r="M96">
        <v>0</v>
      </c>
      <c r="N96" t="s">
        <v>32</v>
      </c>
      <c r="O96" t="s">
        <v>494</v>
      </c>
      <c r="P96">
        <v>10</v>
      </c>
      <c r="Q96" t="s">
        <v>467</v>
      </c>
      <c r="R96">
        <v>1</v>
      </c>
      <c r="S96" s="144">
        <v>-3780940.6891000001</v>
      </c>
      <c r="T96">
        <v>1</v>
      </c>
      <c r="U96" t="s">
        <v>199</v>
      </c>
      <c r="V96" t="s">
        <v>193</v>
      </c>
      <c r="W96" s="115" t="str">
        <f t="shared" si="4"/>
        <v>CC15DISPOSICION FINAL DE R. LIQUIDOS</v>
      </c>
      <c r="X96" s="115">
        <f>_xlfn.XLOOKUP(W96,'cco '!C:C,'cco '!D:D,0)</f>
        <v>7.7777777777777779E-2</v>
      </c>
      <c r="Y96" s="116">
        <f t="shared" si="5"/>
        <v>294073.16470777779</v>
      </c>
      <c r="Z96" s="115">
        <f>_xlfn.XLOOKUP(V96,sectores_id!A:A,sectores_id!B:B)</f>
        <v>3</v>
      </c>
      <c r="AA96" s="115">
        <f>IF(J96="OPEX",_xlfn.XLOOKUP(I96,'rubros_id_opex (2)'!A:A,'rubros_id_opex (2)'!B:B,"RUBRO MC"),J96)</f>
        <v>10</v>
      </c>
      <c r="AB96" s="115" t="str">
        <f>UPPER(_xlfn.XLOOKUP(Z96,sectores_id!B:B,sectores_id!A:A))</f>
        <v>DISP. FINAL RESIDUOS LÍQUIDOS</v>
      </c>
      <c r="AC96" s="156" t="str">
        <f>_xlfn.XLOOKUP(AA96,'rubros_id_opex (2)'!B:B,'rubros_id_opex (2)'!A:A,gastos_final[[#This Row],[Líneas de factura/Producto]])</f>
        <v>PERSONAL</v>
      </c>
      <c r="AD96" s="177">
        <f>SUMIFS(Y:Y,C:C,gastos_final[[#This Row],[Número]])</f>
        <v>2646658.4823700003</v>
      </c>
      <c r="AE96" s="177">
        <f>gastos_final[[#This Row],[MONTO_FINAL]]*-1-gastos_final[[#This Row],[monto_total_ampliado]]</f>
        <v>1134282.2067299997</v>
      </c>
    </row>
    <row r="97" spans="1:31" x14ac:dyDescent="0.3">
      <c r="A97" vm="1">
        <v>46081</v>
      </c>
      <c r="B97" t="s">
        <v>444</v>
      </c>
      <c r="C97" t="s">
        <v>581</v>
      </c>
      <c r="D97" s="143">
        <v>-3780940.6891000001</v>
      </c>
      <c r="E97" t="s">
        <v>187</v>
      </c>
      <c r="F97">
        <v>1</v>
      </c>
      <c r="G97" s="143">
        <v>3780940.6890735906</v>
      </c>
      <c r="H97" t="s">
        <v>480</v>
      </c>
      <c r="I97" t="s">
        <v>9</v>
      </c>
      <c r="J97" t="s">
        <v>137</v>
      </c>
      <c r="K97">
        <v>0</v>
      </c>
      <c r="L97">
        <v>0</v>
      </c>
      <c r="M97">
        <v>0</v>
      </c>
      <c r="N97" t="s">
        <v>32</v>
      </c>
      <c r="O97" t="s">
        <v>494</v>
      </c>
      <c r="P97">
        <v>10</v>
      </c>
      <c r="Q97" t="s">
        <v>467</v>
      </c>
      <c r="R97">
        <v>1</v>
      </c>
      <c r="S97" s="144">
        <v>-3780940.6891000001</v>
      </c>
      <c r="T97">
        <v>1</v>
      </c>
      <c r="U97" t="s">
        <v>199</v>
      </c>
      <c r="V97" t="s">
        <v>191</v>
      </c>
      <c r="W97" s="115" t="str">
        <f t="shared" si="4"/>
        <v>CC15DISPOSICION FINAL DE R. SOLIDOS</v>
      </c>
      <c r="X97" s="115">
        <f>_xlfn.XLOOKUP(W97,'cco '!C:C,'cco '!D:D,0)</f>
        <v>7.7777777777777779E-2</v>
      </c>
      <c r="Y97" s="116">
        <f t="shared" si="5"/>
        <v>294073.16470777779</v>
      </c>
      <c r="Z97" s="115">
        <f>_xlfn.XLOOKUP(V97,sectores_id!A:A,sectores_id!B:B)</f>
        <v>4</v>
      </c>
      <c r="AA97" s="115">
        <f>IF(J97="OPEX",_xlfn.XLOOKUP(I97,'rubros_id_opex (2)'!A:A,'rubros_id_opex (2)'!B:B,"RUBRO MC"),J97)</f>
        <v>10</v>
      </c>
      <c r="AB97" s="115" t="str">
        <f>UPPER(_xlfn.XLOOKUP(Z97,sectores_id!B:B,sectores_id!A:A))</f>
        <v>DISP. FINAL RESIDUOS SÓLIDOS</v>
      </c>
      <c r="AC97" s="156" t="str">
        <f>_xlfn.XLOOKUP(AA97,'rubros_id_opex (2)'!B:B,'rubros_id_opex (2)'!A:A,gastos_final[[#This Row],[Líneas de factura/Producto]])</f>
        <v>PERSONAL</v>
      </c>
      <c r="AD97" s="177">
        <f>SUMIFS(Y:Y,C:C,gastos_final[[#This Row],[Número]])</f>
        <v>2646658.4823700003</v>
      </c>
      <c r="AE97" s="177">
        <f>gastos_final[[#This Row],[MONTO_FINAL]]*-1-gastos_final[[#This Row],[monto_total_ampliado]]</f>
        <v>1134282.2067299997</v>
      </c>
    </row>
    <row r="98" spans="1:31" x14ac:dyDescent="0.3">
      <c r="A98" vm="1">
        <v>46081</v>
      </c>
      <c r="B98" t="s">
        <v>444</v>
      </c>
      <c r="C98" t="s">
        <v>581</v>
      </c>
      <c r="D98" s="143">
        <v>-3780940.6891000001</v>
      </c>
      <c r="E98" t="s">
        <v>187</v>
      </c>
      <c r="F98">
        <v>1</v>
      </c>
      <c r="G98" s="143">
        <v>3780940.6890735906</v>
      </c>
      <c r="H98" t="s">
        <v>480</v>
      </c>
      <c r="I98" t="s">
        <v>9</v>
      </c>
      <c r="J98" t="s">
        <v>137</v>
      </c>
      <c r="K98">
        <v>0</v>
      </c>
      <c r="L98">
        <v>0</v>
      </c>
      <c r="M98">
        <v>0</v>
      </c>
      <c r="N98" t="s">
        <v>32</v>
      </c>
      <c r="O98" t="s">
        <v>494</v>
      </c>
      <c r="P98">
        <v>10</v>
      </c>
      <c r="Q98" t="s">
        <v>467</v>
      </c>
      <c r="R98">
        <v>1</v>
      </c>
      <c r="S98" s="144">
        <v>-3780940.6891000001</v>
      </c>
      <c r="T98">
        <v>1</v>
      </c>
      <c r="U98" t="s">
        <v>199</v>
      </c>
      <c r="V98" t="s">
        <v>80</v>
      </c>
      <c r="W98" s="115" t="str">
        <f t="shared" si="4"/>
        <v>CC15EXPORTACION</v>
      </c>
      <c r="X98" s="115">
        <f>_xlfn.XLOOKUP(W98,'cco '!C:C,'cco '!D:D,0)</f>
        <v>7.7777777777777779E-2</v>
      </c>
      <c r="Y98" s="116">
        <f t="shared" si="5"/>
        <v>294073.16470777779</v>
      </c>
      <c r="Z98" s="115">
        <f>_xlfn.XLOOKUP(V98,sectores_id!A:A,sectores_id!B:B)</f>
        <v>5</v>
      </c>
      <c r="AA98" s="115">
        <f>IF(J98="OPEX",_xlfn.XLOOKUP(I98,'rubros_id_opex (2)'!A:A,'rubros_id_opex (2)'!B:B,"RUBRO MC"),J98)</f>
        <v>10</v>
      </c>
      <c r="AB98" s="115" t="str">
        <f>UPPER(_xlfn.XLOOKUP(Z98,sectores_id!B:B,sectores_id!A:A))</f>
        <v>EXPORTACION</v>
      </c>
      <c r="AC98" s="156" t="str">
        <f>_xlfn.XLOOKUP(AA98,'rubros_id_opex (2)'!B:B,'rubros_id_opex (2)'!A:A,gastos_final[[#This Row],[Líneas de factura/Producto]])</f>
        <v>PERSONAL</v>
      </c>
      <c r="AD98" s="177">
        <f>SUMIFS(Y:Y,C:C,gastos_final[[#This Row],[Número]])</f>
        <v>2646658.4823700003</v>
      </c>
      <c r="AE98" s="177">
        <f>gastos_final[[#This Row],[MONTO_FINAL]]*-1-gastos_final[[#This Row],[monto_total_ampliado]]</f>
        <v>1134282.2067299997</v>
      </c>
    </row>
    <row r="99" spans="1:31" x14ac:dyDescent="0.3">
      <c r="A99" vm="1">
        <v>46081</v>
      </c>
      <c r="B99" t="s">
        <v>444</v>
      </c>
      <c r="C99" t="s">
        <v>581</v>
      </c>
      <c r="D99" s="143">
        <v>-3780940.6891000001</v>
      </c>
      <c r="E99" t="s">
        <v>187</v>
      </c>
      <c r="F99">
        <v>1</v>
      </c>
      <c r="G99" s="143">
        <v>3780940.6890735906</v>
      </c>
      <c r="H99" t="s">
        <v>480</v>
      </c>
      <c r="I99" t="s">
        <v>9</v>
      </c>
      <c r="J99" t="s">
        <v>137</v>
      </c>
      <c r="K99">
        <v>0</v>
      </c>
      <c r="L99">
        <v>0</v>
      </c>
      <c r="M99">
        <v>0</v>
      </c>
      <c r="N99" t="s">
        <v>32</v>
      </c>
      <c r="O99" t="s">
        <v>494</v>
      </c>
      <c r="P99">
        <v>10</v>
      </c>
      <c r="Q99" t="s">
        <v>467</v>
      </c>
      <c r="R99">
        <v>1</v>
      </c>
      <c r="S99" s="144">
        <v>-3780940.6891000001</v>
      </c>
      <c r="T99">
        <v>1</v>
      </c>
      <c r="U99" t="s">
        <v>199</v>
      </c>
      <c r="V99" t="s">
        <v>50</v>
      </c>
      <c r="W99" s="115" t="str">
        <f t="shared" si="4"/>
        <v>CC15NFU</v>
      </c>
      <c r="X99" s="115">
        <f>_xlfn.XLOOKUP(W99,'cco '!C:C,'cco '!D:D,0)</f>
        <v>7.7777777777777779E-2</v>
      </c>
      <c r="Y99" s="116">
        <f t="shared" si="5"/>
        <v>294073.16470777779</v>
      </c>
      <c r="Z99" s="115">
        <f>_xlfn.XLOOKUP(V99,sectores_id!A:A,sectores_id!B:B)</f>
        <v>6</v>
      </c>
      <c r="AA99" s="115">
        <f>IF(J99="OPEX",_xlfn.XLOOKUP(I99,'rubros_id_opex (2)'!A:A,'rubros_id_opex (2)'!B:B,"RUBRO MC"),J99)</f>
        <v>10</v>
      </c>
      <c r="AB99" s="115" t="str">
        <f>UPPER(_xlfn.XLOOKUP(Z99,sectores_id!B:B,sectores_id!A:A))</f>
        <v>NFU</v>
      </c>
      <c r="AC99" s="156" t="str">
        <f>_xlfn.XLOOKUP(AA99,'rubros_id_opex (2)'!B:B,'rubros_id_opex (2)'!A:A,gastos_final[[#This Row],[Líneas de factura/Producto]])</f>
        <v>PERSONAL</v>
      </c>
      <c r="AD99" s="177">
        <f>SUMIFS(Y:Y,C:C,gastos_final[[#This Row],[Número]])</f>
        <v>2646658.4823700003</v>
      </c>
      <c r="AE99" s="177">
        <f>gastos_final[[#This Row],[MONTO_FINAL]]*-1-gastos_final[[#This Row],[monto_total_ampliado]]</f>
        <v>1134282.2067299997</v>
      </c>
    </row>
    <row r="100" spans="1:31" x14ac:dyDescent="0.3">
      <c r="A100" vm="1">
        <v>46081</v>
      </c>
      <c r="B100" t="s">
        <v>444</v>
      </c>
      <c r="C100" t="s">
        <v>581</v>
      </c>
      <c r="D100" s="143">
        <v>-3780940.6891000001</v>
      </c>
      <c r="E100" t="s">
        <v>187</v>
      </c>
      <c r="F100">
        <v>1</v>
      </c>
      <c r="G100" s="143">
        <v>3780940.6890735906</v>
      </c>
      <c r="H100" t="s">
        <v>480</v>
      </c>
      <c r="I100" t="s">
        <v>9</v>
      </c>
      <c r="J100" t="s">
        <v>137</v>
      </c>
      <c r="K100">
        <v>0</v>
      </c>
      <c r="L100">
        <v>0</v>
      </c>
      <c r="M100">
        <v>0</v>
      </c>
      <c r="N100" t="s">
        <v>32</v>
      </c>
      <c r="O100" t="s">
        <v>494</v>
      </c>
      <c r="P100">
        <v>10</v>
      </c>
      <c r="Q100" t="s">
        <v>467</v>
      </c>
      <c r="R100">
        <v>1</v>
      </c>
      <c r="S100" s="144">
        <v>-3780940.6891000001</v>
      </c>
      <c r="T100">
        <v>1</v>
      </c>
      <c r="U100" t="s">
        <v>199</v>
      </c>
      <c r="V100" t="s">
        <v>68</v>
      </c>
      <c r="W100" s="115" t="str">
        <f t="shared" si="4"/>
        <v>CC15PILETAS</v>
      </c>
      <c r="X100" s="115">
        <f>_xlfn.XLOOKUP(W100,'cco '!C:C,'cco '!D:D,0)</f>
        <v>7.7777777777777779E-2</v>
      </c>
      <c r="Y100" s="116">
        <f t="shared" si="5"/>
        <v>294073.16470777779</v>
      </c>
      <c r="Z100" s="115">
        <f>_xlfn.XLOOKUP(V100,sectores_id!A:A,sectores_id!B:B)</f>
        <v>7</v>
      </c>
      <c r="AA100" s="115">
        <f>IF(J100="OPEX",_xlfn.XLOOKUP(I100,'rubros_id_opex (2)'!A:A,'rubros_id_opex (2)'!B:B,"RUBRO MC"),J100)</f>
        <v>10</v>
      </c>
      <c r="AB100" s="115" t="str">
        <f>UPPER(_xlfn.XLOOKUP(Z100,sectores_id!B:B,sectores_id!A:A))</f>
        <v>PILETAS</v>
      </c>
      <c r="AC100" s="156" t="str">
        <f>_xlfn.XLOOKUP(AA100,'rubros_id_opex (2)'!B:B,'rubros_id_opex (2)'!A:A,gastos_final[[#This Row],[Líneas de factura/Producto]])</f>
        <v>PERSONAL</v>
      </c>
      <c r="AD100" s="177">
        <f>SUMIFS(Y:Y,C:C,gastos_final[[#This Row],[Número]])</f>
        <v>2646658.4823700003</v>
      </c>
      <c r="AE100" s="177">
        <f>gastos_final[[#This Row],[MONTO_FINAL]]*-1-gastos_final[[#This Row],[monto_total_ampliado]]</f>
        <v>1134282.2067299997</v>
      </c>
    </row>
    <row r="101" spans="1:31" x14ac:dyDescent="0.3">
      <c r="A101" vm="1">
        <v>46081</v>
      </c>
      <c r="B101" t="s">
        <v>444</v>
      </c>
      <c r="C101" t="s">
        <v>581</v>
      </c>
      <c r="D101" s="143">
        <v>-3780940.6891000001</v>
      </c>
      <c r="E101" t="s">
        <v>187</v>
      </c>
      <c r="F101">
        <v>1</v>
      </c>
      <c r="G101" s="143">
        <v>3780940.6890735906</v>
      </c>
      <c r="H101" t="s">
        <v>480</v>
      </c>
      <c r="I101" t="s">
        <v>9</v>
      </c>
      <c r="J101" t="s">
        <v>137</v>
      </c>
      <c r="K101">
        <v>0</v>
      </c>
      <c r="L101">
        <v>0</v>
      </c>
      <c r="M101">
        <v>0</v>
      </c>
      <c r="N101" t="s">
        <v>32</v>
      </c>
      <c r="O101" t="s">
        <v>494</v>
      </c>
      <c r="P101">
        <v>10</v>
      </c>
      <c r="Q101" t="s">
        <v>467</v>
      </c>
      <c r="R101">
        <v>1</v>
      </c>
      <c r="S101" s="144">
        <v>-3780940.6891000001</v>
      </c>
      <c r="T101">
        <v>1</v>
      </c>
      <c r="U101" t="s">
        <v>199</v>
      </c>
      <c r="V101" t="s">
        <v>70</v>
      </c>
      <c r="W101" s="115" t="str">
        <f t="shared" si="4"/>
        <v>CC15REACTORES</v>
      </c>
      <c r="X101" s="115">
        <f>_xlfn.XLOOKUP(W101,'cco '!C:C,'cco '!D:D,0)</f>
        <v>7.7777777777777779E-2</v>
      </c>
      <c r="Y101" s="116">
        <f t="shared" si="5"/>
        <v>294073.16470777779</v>
      </c>
      <c r="Z101" s="115">
        <f>_xlfn.XLOOKUP(V101,sectores_id!A:A,sectores_id!B:B)</f>
        <v>8</v>
      </c>
      <c r="AA101" s="115">
        <f>IF(J101="OPEX",_xlfn.XLOOKUP(I101,'rubros_id_opex (2)'!A:A,'rubros_id_opex (2)'!B:B,"RUBRO MC"),J101)</f>
        <v>10</v>
      </c>
      <c r="AB101" s="115" t="str">
        <f>UPPER(_xlfn.XLOOKUP(Z101,sectores_id!B:B,sectores_id!A:A))</f>
        <v>REACTORES</v>
      </c>
      <c r="AC101" s="156" t="str">
        <f>_xlfn.XLOOKUP(AA101,'rubros_id_opex (2)'!B:B,'rubros_id_opex (2)'!A:A,gastos_final[[#This Row],[Líneas de factura/Producto]])</f>
        <v>PERSONAL</v>
      </c>
      <c r="AD101" s="177">
        <f>SUMIFS(Y:Y,C:C,gastos_final[[#This Row],[Número]])</f>
        <v>2646658.4823700003</v>
      </c>
      <c r="AE101" s="177">
        <f>gastos_final[[#This Row],[MONTO_FINAL]]*-1-gastos_final[[#This Row],[monto_total_ampliado]]</f>
        <v>1134282.2067299997</v>
      </c>
    </row>
    <row r="102" spans="1:31" x14ac:dyDescent="0.3">
      <c r="A102" vm="1">
        <v>46081</v>
      </c>
      <c r="B102" t="s">
        <v>444</v>
      </c>
      <c r="C102" t="s">
        <v>581</v>
      </c>
      <c r="D102" s="143">
        <v>-3780940.6891000001</v>
      </c>
      <c r="E102" t="s">
        <v>187</v>
      </c>
      <c r="F102">
        <v>1</v>
      </c>
      <c r="G102" s="143">
        <v>3780940.6890735906</v>
      </c>
      <c r="H102" t="s">
        <v>480</v>
      </c>
      <c r="I102" t="s">
        <v>9</v>
      </c>
      <c r="J102" t="s">
        <v>137</v>
      </c>
      <c r="K102">
        <v>0</v>
      </c>
      <c r="L102">
        <v>0</v>
      </c>
      <c r="M102">
        <v>0</v>
      </c>
      <c r="N102" t="s">
        <v>32</v>
      </c>
      <c r="O102" t="s">
        <v>494</v>
      </c>
      <c r="P102">
        <v>10</v>
      </c>
      <c r="Q102" t="s">
        <v>467</v>
      </c>
      <c r="R102">
        <v>1</v>
      </c>
      <c r="S102" s="144">
        <v>-3780940.6891000001</v>
      </c>
      <c r="T102">
        <v>1</v>
      </c>
      <c r="U102" t="s">
        <v>199</v>
      </c>
      <c r="V102" t="s">
        <v>181</v>
      </c>
      <c r="W102" s="115" t="str">
        <f t="shared" si="4"/>
        <v>CC15TIERRAS FILTRANTES</v>
      </c>
      <c r="X102" s="115">
        <f>_xlfn.XLOOKUP(W102,'cco '!C:C,'cco '!D:D,0)</f>
        <v>0</v>
      </c>
      <c r="Y102" s="116">
        <f t="shared" si="5"/>
        <v>0</v>
      </c>
      <c r="Z102" s="115">
        <f>_xlfn.XLOOKUP(V102,sectores_id!A:A,sectores_id!B:B)</f>
        <v>9</v>
      </c>
      <c r="AA102" s="115">
        <f>IF(J102="OPEX",_xlfn.XLOOKUP(I102,'rubros_id_opex (2)'!A:A,'rubros_id_opex (2)'!B:B,"RUBRO MC"),J102)</f>
        <v>10</v>
      </c>
      <c r="AB102" s="115" t="str">
        <f>UPPER(_xlfn.XLOOKUP(Z102,sectores_id!B:B,sectores_id!A:A))</f>
        <v>TIERRAS FILTRANTES</v>
      </c>
      <c r="AC102" s="156" t="str">
        <f>_xlfn.XLOOKUP(AA102,'rubros_id_opex (2)'!B:B,'rubros_id_opex (2)'!A:A,gastos_final[[#This Row],[Líneas de factura/Producto]])</f>
        <v>PERSONAL</v>
      </c>
      <c r="AD102" s="177">
        <f>SUMIFS(Y:Y,C:C,gastos_final[[#This Row],[Número]])</f>
        <v>2646658.4823700003</v>
      </c>
      <c r="AE102" s="177">
        <f>gastos_final[[#This Row],[MONTO_FINAL]]*-1-gastos_final[[#This Row],[monto_total_ampliado]]</f>
        <v>1134282.2067299997</v>
      </c>
    </row>
    <row r="103" spans="1:31" x14ac:dyDescent="0.3">
      <c r="A103" vm="1">
        <v>46081</v>
      </c>
      <c r="B103" t="s">
        <v>444</v>
      </c>
      <c r="C103" t="s">
        <v>485</v>
      </c>
      <c r="D103" s="143">
        <v>-3387545.4304</v>
      </c>
      <c r="E103" t="s">
        <v>164</v>
      </c>
      <c r="F103">
        <v>1</v>
      </c>
      <c r="G103" s="143">
        <v>3387545.4303797469</v>
      </c>
      <c r="H103" t="s">
        <v>480</v>
      </c>
      <c r="I103" t="s">
        <v>9</v>
      </c>
      <c r="J103" t="s">
        <v>137</v>
      </c>
      <c r="K103">
        <v>0</v>
      </c>
      <c r="L103">
        <v>0</v>
      </c>
      <c r="M103">
        <v>0</v>
      </c>
      <c r="N103" t="s">
        <v>32</v>
      </c>
      <c r="O103" t="s">
        <v>494</v>
      </c>
      <c r="P103">
        <v>10</v>
      </c>
      <c r="Q103" t="s">
        <v>467</v>
      </c>
      <c r="R103">
        <v>1</v>
      </c>
      <c r="S103" s="144">
        <v>-3387545.4304</v>
      </c>
      <c r="T103">
        <v>1</v>
      </c>
      <c r="U103" t="s">
        <v>199</v>
      </c>
      <c r="V103" t="s">
        <v>72</v>
      </c>
      <c r="W103" s="115" t="str">
        <f t="shared" si="4"/>
        <v>CC15BACHAS</v>
      </c>
      <c r="X103" s="115">
        <f>_xlfn.XLOOKUP(W103,'cco '!C:C,'cco '!D:D,0)</f>
        <v>7.7777777777777779E-2</v>
      </c>
      <c r="Y103" s="116">
        <f t="shared" si="5"/>
        <v>263475.75569777779</v>
      </c>
      <c r="Z103" s="115">
        <f>_xlfn.XLOOKUP(V103,sectores_id!A:A,sectores_id!B:B)</f>
        <v>1</v>
      </c>
      <c r="AA103" s="115">
        <f>IF(J103="OPEX",_xlfn.XLOOKUP(I103,'rubros_id_opex (2)'!A:A,'rubros_id_opex (2)'!B:B,"RUBRO MC"),J103)</f>
        <v>10</v>
      </c>
      <c r="AB103" s="115" t="str">
        <f>UPPER(_xlfn.XLOOKUP(Z103,sectores_id!B:B,sectores_id!A:A))</f>
        <v>BACHAS</v>
      </c>
      <c r="AC103" s="156" t="str">
        <f>_xlfn.XLOOKUP(AA103,'rubros_id_opex (2)'!B:B,'rubros_id_opex (2)'!A:A,gastos_final[[#This Row],[Líneas de factura/Producto]])</f>
        <v>PERSONAL</v>
      </c>
      <c r="AD103" s="177">
        <f>SUMIFS(Y:Y,C:C,gastos_final[[#This Row],[Número]])</f>
        <v>2371281.8012800002</v>
      </c>
      <c r="AE103" s="177">
        <f>gastos_final[[#This Row],[MONTO_FINAL]]*-1-gastos_final[[#This Row],[monto_total_ampliado]]</f>
        <v>1016263.6291199997</v>
      </c>
    </row>
    <row r="104" spans="1:31" x14ac:dyDescent="0.3">
      <c r="A104" vm="1">
        <v>46081</v>
      </c>
      <c r="B104" t="s">
        <v>444</v>
      </c>
      <c r="C104" t="s">
        <v>485</v>
      </c>
      <c r="D104" s="143">
        <v>-3387545.4304</v>
      </c>
      <c r="E104" t="s">
        <v>164</v>
      </c>
      <c r="F104">
        <v>1</v>
      </c>
      <c r="G104" s="143">
        <v>3387545.4303797469</v>
      </c>
      <c r="H104" t="s">
        <v>480</v>
      </c>
      <c r="I104" t="s">
        <v>9</v>
      </c>
      <c r="J104" t="s">
        <v>137</v>
      </c>
      <c r="K104">
        <v>0</v>
      </c>
      <c r="L104">
        <v>0</v>
      </c>
      <c r="M104">
        <v>0</v>
      </c>
      <c r="N104" t="s">
        <v>32</v>
      </c>
      <c r="O104" t="s">
        <v>494</v>
      </c>
      <c r="P104">
        <v>10</v>
      </c>
      <c r="Q104" t="s">
        <v>467</v>
      </c>
      <c r="R104">
        <v>1</v>
      </c>
      <c r="S104" s="144">
        <v>-3387545.4304</v>
      </c>
      <c r="T104">
        <v>1</v>
      </c>
      <c r="U104" t="s">
        <v>199</v>
      </c>
      <c r="V104" t="s">
        <v>177</v>
      </c>
      <c r="W104" s="115" t="str">
        <f t="shared" si="4"/>
        <v>CC15CEREAL Y POLVILLO</v>
      </c>
      <c r="X104" s="115">
        <f>_xlfn.XLOOKUP(W104,'cco '!C:C,'cco '!D:D,0)</f>
        <v>7.7777777777777779E-2</v>
      </c>
      <c r="Y104" s="116">
        <f t="shared" si="5"/>
        <v>263475.75569777779</v>
      </c>
      <c r="Z104" s="115">
        <f>_xlfn.XLOOKUP(V104,sectores_id!A:A,sectores_id!B:B)</f>
        <v>2</v>
      </c>
      <c r="AA104" s="115">
        <f>IF(J104="OPEX",_xlfn.XLOOKUP(I104,'rubros_id_opex (2)'!A:A,'rubros_id_opex (2)'!B:B,"RUBRO MC"),J104)</f>
        <v>10</v>
      </c>
      <c r="AB104" s="115" t="str">
        <f>UPPER(_xlfn.XLOOKUP(Z104,sectores_id!B:B,sectores_id!A:A))</f>
        <v>CEREAL &amp; POLVILLO</v>
      </c>
      <c r="AC104" s="156" t="str">
        <f>_xlfn.XLOOKUP(AA104,'rubros_id_opex (2)'!B:B,'rubros_id_opex (2)'!A:A,gastos_final[[#This Row],[Líneas de factura/Producto]])</f>
        <v>PERSONAL</v>
      </c>
      <c r="AD104" s="177">
        <f>SUMIFS(Y:Y,C:C,gastos_final[[#This Row],[Número]])</f>
        <v>2371281.8012800002</v>
      </c>
      <c r="AE104" s="177">
        <f>gastos_final[[#This Row],[MONTO_FINAL]]*-1-gastos_final[[#This Row],[monto_total_ampliado]]</f>
        <v>1016263.6291199997</v>
      </c>
    </row>
    <row r="105" spans="1:31" x14ac:dyDescent="0.3">
      <c r="A105" vm="1">
        <v>46081</v>
      </c>
      <c r="B105" t="s">
        <v>444</v>
      </c>
      <c r="C105" t="s">
        <v>485</v>
      </c>
      <c r="D105" s="143">
        <v>-3387545.4304</v>
      </c>
      <c r="E105" t="s">
        <v>164</v>
      </c>
      <c r="F105">
        <v>1</v>
      </c>
      <c r="G105" s="143">
        <v>3387545.4303797469</v>
      </c>
      <c r="H105" t="s">
        <v>480</v>
      </c>
      <c r="I105" t="s">
        <v>9</v>
      </c>
      <c r="J105" t="s">
        <v>137</v>
      </c>
      <c r="K105">
        <v>0</v>
      </c>
      <c r="L105">
        <v>0</v>
      </c>
      <c r="M105">
        <v>0</v>
      </c>
      <c r="N105" t="s">
        <v>32</v>
      </c>
      <c r="O105" t="s">
        <v>494</v>
      </c>
      <c r="P105">
        <v>10</v>
      </c>
      <c r="Q105" t="s">
        <v>467</v>
      </c>
      <c r="R105">
        <v>1</v>
      </c>
      <c r="S105" s="144">
        <v>-3387545.4304</v>
      </c>
      <c r="T105">
        <v>1</v>
      </c>
      <c r="U105" t="s">
        <v>199</v>
      </c>
      <c r="V105" t="s">
        <v>175</v>
      </c>
      <c r="W105" s="115" t="str">
        <f t="shared" si="4"/>
        <v>CC15COMPOST Y FERTILIZANTES</v>
      </c>
      <c r="X105" s="115">
        <f>_xlfn.XLOOKUP(W105,'cco '!C:C,'cco '!D:D,0)</f>
        <v>7.7777777777777779E-2</v>
      </c>
      <c r="Y105" s="116">
        <f t="shared" si="5"/>
        <v>263475.75569777779</v>
      </c>
      <c r="Z105" s="115">
        <f>_xlfn.XLOOKUP(V105,sectores_id!A:A,sectores_id!B:B)</f>
        <v>10</v>
      </c>
      <c r="AA105" s="115">
        <f>IF(J105="OPEX",_xlfn.XLOOKUP(I105,'rubros_id_opex (2)'!A:A,'rubros_id_opex (2)'!B:B,"RUBRO MC"),J105)</f>
        <v>10</v>
      </c>
      <c r="AB105" s="115" t="str">
        <f>UPPER(_xlfn.XLOOKUP(Z105,sectores_id!B:B,sectores_id!A:A))</f>
        <v>COMPOST &amp; FERTILIZANTES</v>
      </c>
      <c r="AC105" s="156" t="str">
        <f>_xlfn.XLOOKUP(AA105,'rubros_id_opex (2)'!B:B,'rubros_id_opex (2)'!A:A,gastos_final[[#This Row],[Líneas de factura/Producto]])</f>
        <v>PERSONAL</v>
      </c>
      <c r="AD105" s="177">
        <f>SUMIFS(Y:Y,C:C,gastos_final[[#This Row],[Número]])</f>
        <v>2371281.8012800002</v>
      </c>
      <c r="AE105" s="177">
        <f>gastos_final[[#This Row],[MONTO_FINAL]]*-1-gastos_final[[#This Row],[monto_total_ampliado]]</f>
        <v>1016263.6291199997</v>
      </c>
    </row>
    <row r="106" spans="1:31" x14ac:dyDescent="0.3">
      <c r="A106" vm="1">
        <v>46081</v>
      </c>
      <c r="B106" t="s">
        <v>444</v>
      </c>
      <c r="C106" t="s">
        <v>485</v>
      </c>
      <c r="D106" s="143">
        <v>-3387545.4304</v>
      </c>
      <c r="E106" t="s">
        <v>164</v>
      </c>
      <c r="F106">
        <v>1</v>
      </c>
      <c r="G106" s="143">
        <v>3387545.4303797469</v>
      </c>
      <c r="H106" t="s">
        <v>480</v>
      </c>
      <c r="I106" t="s">
        <v>9</v>
      </c>
      <c r="J106" t="s">
        <v>137</v>
      </c>
      <c r="K106">
        <v>0</v>
      </c>
      <c r="L106">
        <v>0</v>
      </c>
      <c r="M106">
        <v>0</v>
      </c>
      <c r="N106" t="s">
        <v>32</v>
      </c>
      <c r="O106" t="s">
        <v>494</v>
      </c>
      <c r="P106">
        <v>10</v>
      </c>
      <c r="Q106" t="s">
        <v>467</v>
      </c>
      <c r="R106">
        <v>1</v>
      </c>
      <c r="S106" s="144">
        <v>-3387545.4304</v>
      </c>
      <c r="T106">
        <v>1</v>
      </c>
      <c r="U106" t="s">
        <v>199</v>
      </c>
      <c r="V106" t="s">
        <v>193</v>
      </c>
      <c r="W106" s="115" t="str">
        <f t="shared" si="4"/>
        <v>CC15DISPOSICION FINAL DE R. LIQUIDOS</v>
      </c>
      <c r="X106" s="115">
        <f>_xlfn.XLOOKUP(W106,'cco '!C:C,'cco '!D:D,0)</f>
        <v>7.7777777777777779E-2</v>
      </c>
      <c r="Y106" s="116">
        <f t="shared" si="5"/>
        <v>263475.75569777779</v>
      </c>
      <c r="Z106" s="115">
        <f>_xlfn.XLOOKUP(V106,sectores_id!A:A,sectores_id!B:B)</f>
        <v>3</v>
      </c>
      <c r="AA106" s="115">
        <f>IF(J106="OPEX",_xlfn.XLOOKUP(I106,'rubros_id_opex (2)'!A:A,'rubros_id_opex (2)'!B:B,"RUBRO MC"),J106)</f>
        <v>10</v>
      </c>
      <c r="AB106" s="115" t="str">
        <f>UPPER(_xlfn.XLOOKUP(Z106,sectores_id!B:B,sectores_id!A:A))</f>
        <v>DISP. FINAL RESIDUOS LÍQUIDOS</v>
      </c>
      <c r="AC106" s="156" t="str">
        <f>_xlfn.XLOOKUP(AA106,'rubros_id_opex (2)'!B:B,'rubros_id_opex (2)'!A:A,gastos_final[[#This Row],[Líneas de factura/Producto]])</f>
        <v>PERSONAL</v>
      </c>
      <c r="AD106" s="177">
        <f>SUMIFS(Y:Y,C:C,gastos_final[[#This Row],[Número]])</f>
        <v>2371281.8012800002</v>
      </c>
      <c r="AE106" s="177">
        <f>gastos_final[[#This Row],[MONTO_FINAL]]*-1-gastos_final[[#This Row],[monto_total_ampliado]]</f>
        <v>1016263.6291199997</v>
      </c>
    </row>
    <row r="107" spans="1:31" x14ac:dyDescent="0.3">
      <c r="A107" vm="1">
        <v>46081</v>
      </c>
      <c r="B107" t="s">
        <v>444</v>
      </c>
      <c r="C107" t="s">
        <v>485</v>
      </c>
      <c r="D107" s="143">
        <v>-3387545.4304</v>
      </c>
      <c r="E107" t="s">
        <v>164</v>
      </c>
      <c r="F107">
        <v>1</v>
      </c>
      <c r="G107" s="143">
        <v>3387545.4303797469</v>
      </c>
      <c r="H107" t="s">
        <v>480</v>
      </c>
      <c r="I107" t="s">
        <v>9</v>
      </c>
      <c r="J107" t="s">
        <v>137</v>
      </c>
      <c r="K107">
        <v>0</v>
      </c>
      <c r="L107">
        <v>0</v>
      </c>
      <c r="M107">
        <v>0</v>
      </c>
      <c r="N107" t="s">
        <v>32</v>
      </c>
      <c r="O107" t="s">
        <v>494</v>
      </c>
      <c r="P107">
        <v>10</v>
      </c>
      <c r="Q107" t="s">
        <v>467</v>
      </c>
      <c r="R107">
        <v>1</v>
      </c>
      <c r="S107" s="144">
        <v>-3387545.4304</v>
      </c>
      <c r="T107">
        <v>1</v>
      </c>
      <c r="U107" t="s">
        <v>199</v>
      </c>
      <c r="V107" t="s">
        <v>191</v>
      </c>
      <c r="W107" s="115" t="str">
        <f t="shared" si="4"/>
        <v>CC15DISPOSICION FINAL DE R. SOLIDOS</v>
      </c>
      <c r="X107" s="115">
        <f>_xlfn.XLOOKUP(W107,'cco '!C:C,'cco '!D:D,0)</f>
        <v>7.7777777777777779E-2</v>
      </c>
      <c r="Y107" s="116">
        <f t="shared" si="5"/>
        <v>263475.75569777779</v>
      </c>
      <c r="Z107" s="115">
        <f>_xlfn.XLOOKUP(V107,sectores_id!A:A,sectores_id!B:B)</f>
        <v>4</v>
      </c>
      <c r="AA107" s="115">
        <f>IF(J107="OPEX",_xlfn.XLOOKUP(I107,'rubros_id_opex (2)'!A:A,'rubros_id_opex (2)'!B:B,"RUBRO MC"),J107)</f>
        <v>10</v>
      </c>
      <c r="AB107" s="115" t="str">
        <f>UPPER(_xlfn.XLOOKUP(Z107,sectores_id!B:B,sectores_id!A:A))</f>
        <v>DISP. FINAL RESIDUOS SÓLIDOS</v>
      </c>
      <c r="AC107" s="156" t="str">
        <f>_xlfn.XLOOKUP(AA107,'rubros_id_opex (2)'!B:B,'rubros_id_opex (2)'!A:A,gastos_final[[#This Row],[Líneas de factura/Producto]])</f>
        <v>PERSONAL</v>
      </c>
      <c r="AD107" s="177">
        <f>SUMIFS(Y:Y,C:C,gastos_final[[#This Row],[Número]])</f>
        <v>2371281.8012800002</v>
      </c>
      <c r="AE107" s="177">
        <f>gastos_final[[#This Row],[MONTO_FINAL]]*-1-gastos_final[[#This Row],[monto_total_ampliado]]</f>
        <v>1016263.6291199997</v>
      </c>
    </row>
    <row r="108" spans="1:31" x14ac:dyDescent="0.3">
      <c r="A108" vm="1">
        <v>46081</v>
      </c>
      <c r="B108" t="s">
        <v>444</v>
      </c>
      <c r="C108" t="s">
        <v>485</v>
      </c>
      <c r="D108" s="143">
        <v>-3387545.4304</v>
      </c>
      <c r="E108" t="s">
        <v>164</v>
      </c>
      <c r="F108">
        <v>1</v>
      </c>
      <c r="G108" s="143">
        <v>3387545.4303797469</v>
      </c>
      <c r="H108" t="s">
        <v>480</v>
      </c>
      <c r="I108" t="s">
        <v>9</v>
      </c>
      <c r="J108" t="s">
        <v>137</v>
      </c>
      <c r="K108">
        <v>0</v>
      </c>
      <c r="L108">
        <v>0</v>
      </c>
      <c r="M108">
        <v>0</v>
      </c>
      <c r="N108" t="s">
        <v>32</v>
      </c>
      <c r="O108" t="s">
        <v>494</v>
      </c>
      <c r="P108">
        <v>10</v>
      </c>
      <c r="Q108" t="s">
        <v>467</v>
      </c>
      <c r="R108">
        <v>1</v>
      </c>
      <c r="S108" s="144">
        <v>-3387545.4304</v>
      </c>
      <c r="T108">
        <v>1</v>
      </c>
      <c r="U108" t="s">
        <v>199</v>
      </c>
      <c r="V108" t="s">
        <v>80</v>
      </c>
      <c r="W108" s="115" t="str">
        <f t="shared" si="4"/>
        <v>CC15EXPORTACION</v>
      </c>
      <c r="X108" s="115">
        <f>_xlfn.XLOOKUP(W108,'cco '!C:C,'cco '!D:D,0)</f>
        <v>7.7777777777777779E-2</v>
      </c>
      <c r="Y108" s="116">
        <f t="shared" si="5"/>
        <v>263475.75569777779</v>
      </c>
      <c r="Z108" s="115">
        <f>_xlfn.XLOOKUP(V108,sectores_id!A:A,sectores_id!B:B)</f>
        <v>5</v>
      </c>
      <c r="AA108" s="115">
        <f>IF(J108="OPEX",_xlfn.XLOOKUP(I108,'rubros_id_opex (2)'!A:A,'rubros_id_opex (2)'!B:B,"RUBRO MC"),J108)</f>
        <v>10</v>
      </c>
      <c r="AB108" s="115" t="str">
        <f>UPPER(_xlfn.XLOOKUP(Z108,sectores_id!B:B,sectores_id!A:A))</f>
        <v>EXPORTACION</v>
      </c>
      <c r="AC108" s="156" t="str">
        <f>_xlfn.XLOOKUP(AA108,'rubros_id_opex (2)'!B:B,'rubros_id_opex (2)'!A:A,gastos_final[[#This Row],[Líneas de factura/Producto]])</f>
        <v>PERSONAL</v>
      </c>
      <c r="AD108" s="177">
        <f>SUMIFS(Y:Y,C:C,gastos_final[[#This Row],[Número]])</f>
        <v>2371281.8012800002</v>
      </c>
      <c r="AE108" s="177">
        <f>gastos_final[[#This Row],[MONTO_FINAL]]*-1-gastos_final[[#This Row],[monto_total_ampliado]]</f>
        <v>1016263.6291199997</v>
      </c>
    </row>
    <row r="109" spans="1:31" x14ac:dyDescent="0.3">
      <c r="A109" vm="1">
        <v>46081</v>
      </c>
      <c r="B109" t="s">
        <v>444</v>
      </c>
      <c r="C109" t="s">
        <v>485</v>
      </c>
      <c r="D109" s="143">
        <v>-3387545.4304</v>
      </c>
      <c r="E109" t="s">
        <v>164</v>
      </c>
      <c r="F109">
        <v>1</v>
      </c>
      <c r="G109" s="143">
        <v>3387545.4303797469</v>
      </c>
      <c r="H109" t="s">
        <v>480</v>
      </c>
      <c r="I109" t="s">
        <v>9</v>
      </c>
      <c r="J109" t="s">
        <v>137</v>
      </c>
      <c r="K109">
        <v>0</v>
      </c>
      <c r="L109">
        <v>0</v>
      </c>
      <c r="M109">
        <v>0</v>
      </c>
      <c r="N109" t="s">
        <v>32</v>
      </c>
      <c r="O109" t="s">
        <v>494</v>
      </c>
      <c r="P109">
        <v>10</v>
      </c>
      <c r="Q109" t="s">
        <v>467</v>
      </c>
      <c r="R109">
        <v>1</v>
      </c>
      <c r="S109" s="144">
        <v>-3387545.4304</v>
      </c>
      <c r="T109">
        <v>1</v>
      </c>
      <c r="U109" t="s">
        <v>199</v>
      </c>
      <c r="V109" t="s">
        <v>50</v>
      </c>
      <c r="W109" s="115" t="str">
        <f t="shared" si="4"/>
        <v>CC15NFU</v>
      </c>
      <c r="X109" s="115">
        <f>_xlfn.XLOOKUP(W109,'cco '!C:C,'cco '!D:D,0)</f>
        <v>7.7777777777777779E-2</v>
      </c>
      <c r="Y109" s="116">
        <f t="shared" si="5"/>
        <v>263475.75569777779</v>
      </c>
      <c r="Z109" s="115">
        <f>_xlfn.XLOOKUP(V109,sectores_id!A:A,sectores_id!B:B)</f>
        <v>6</v>
      </c>
      <c r="AA109" s="115">
        <f>IF(J109="OPEX",_xlfn.XLOOKUP(I109,'rubros_id_opex (2)'!A:A,'rubros_id_opex (2)'!B:B,"RUBRO MC"),J109)</f>
        <v>10</v>
      </c>
      <c r="AB109" s="115" t="str">
        <f>UPPER(_xlfn.XLOOKUP(Z109,sectores_id!B:B,sectores_id!A:A))</f>
        <v>NFU</v>
      </c>
      <c r="AC109" s="156" t="str">
        <f>_xlfn.XLOOKUP(AA109,'rubros_id_opex (2)'!B:B,'rubros_id_opex (2)'!A:A,gastos_final[[#This Row],[Líneas de factura/Producto]])</f>
        <v>PERSONAL</v>
      </c>
      <c r="AD109" s="177">
        <f>SUMIFS(Y:Y,C:C,gastos_final[[#This Row],[Número]])</f>
        <v>2371281.8012800002</v>
      </c>
      <c r="AE109" s="177">
        <f>gastos_final[[#This Row],[MONTO_FINAL]]*-1-gastos_final[[#This Row],[monto_total_ampliado]]</f>
        <v>1016263.6291199997</v>
      </c>
    </row>
    <row r="110" spans="1:31" x14ac:dyDescent="0.3">
      <c r="A110" vm="1">
        <v>46081</v>
      </c>
      <c r="B110" t="s">
        <v>444</v>
      </c>
      <c r="C110" t="s">
        <v>485</v>
      </c>
      <c r="D110" s="143">
        <v>-3387545.4304</v>
      </c>
      <c r="E110" t="s">
        <v>164</v>
      </c>
      <c r="F110">
        <v>1</v>
      </c>
      <c r="G110" s="143">
        <v>3387545.4303797469</v>
      </c>
      <c r="H110" t="s">
        <v>480</v>
      </c>
      <c r="I110" t="s">
        <v>9</v>
      </c>
      <c r="J110" t="s">
        <v>137</v>
      </c>
      <c r="K110">
        <v>0</v>
      </c>
      <c r="L110">
        <v>0</v>
      </c>
      <c r="M110">
        <v>0</v>
      </c>
      <c r="N110" t="s">
        <v>32</v>
      </c>
      <c r="O110" t="s">
        <v>494</v>
      </c>
      <c r="P110">
        <v>10</v>
      </c>
      <c r="Q110" t="s">
        <v>467</v>
      </c>
      <c r="R110">
        <v>1</v>
      </c>
      <c r="S110" s="144">
        <v>-3387545.4304</v>
      </c>
      <c r="T110">
        <v>1</v>
      </c>
      <c r="U110" t="s">
        <v>199</v>
      </c>
      <c r="V110" t="s">
        <v>68</v>
      </c>
      <c r="W110" s="115" t="str">
        <f t="shared" si="4"/>
        <v>CC15PILETAS</v>
      </c>
      <c r="X110" s="115">
        <f>_xlfn.XLOOKUP(W110,'cco '!C:C,'cco '!D:D,0)</f>
        <v>7.7777777777777779E-2</v>
      </c>
      <c r="Y110" s="116">
        <f t="shared" si="5"/>
        <v>263475.75569777779</v>
      </c>
      <c r="Z110" s="115">
        <f>_xlfn.XLOOKUP(V110,sectores_id!A:A,sectores_id!B:B)</f>
        <v>7</v>
      </c>
      <c r="AA110" s="115">
        <f>IF(J110="OPEX",_xlfn.XLOOKUP(I110,'rubros_id_opex (2)'!A:A,'rubros_id_opex (2)'!B:B,"RUBRO MC"),J110)</f>
        <v>10</v>
      </c>
      <c r="AB110" s="115" t="str">
        <f>UPPER(_xlfn.XLOOKUP(Z110,sectores_id!B:B,sectores_id!A:A))</f>
        <v>PILETAS</v>
      </c>
      <c r="AC110" s="156" t="str">
        <f>_xlfn.XLOOKUP(AA110,'rubros_id_opex (2)'!B:B,'rubros_id_opex (2)'!A:A,gastos_final[[#This Row],[Líneas de factura/Producto]])</f>
        <v>PERSONAL</v>
      </c>
      <c r="AD110" s="177">
        <f>SUMIFS(Y:Y,C:C,gastos_final[[#This Row],[Número]])</f>
        <v>2371281.8012800002</v>
      </c>
      <c r="AE110" s="177">
        <f>gastos_final[[#This Row],[MONTO_FINAL]]*-1-gastos_final[[#This Row],[monto_total_ampliado]]</f>
        <v>1016263.6291199997</v>
      </c>
    </row>
    <row r="111" spans="1:31" x14ac:dyDescent="0.3">
      <c r="A111" vm="1">
        <v>46081</v>
      </c>
      <c r="B111" t="s">
        <v>444</v>
      </c>
      <c r="C111" t="s">
        <v>485</v>
      </c>
      <c r="D111" s="143">
        <v>-3387545.4304</v>
      </c>
      <c r="E111" t="s">
        <v>164</v>
      </c>
      <c r="F111">
        <v>1</v>
      </c>
      <c r="G111" s="143">
        <v>3387545.4303797469</v>
      </c>
      <c r="H111" t="s">
        <v>480</v>
      </c>
      <c r="I111" t="s">
        <v>9</v>
      </c>
      <c r="J111" t="s">
        <v>137</v>
      </c>
      <c r="K111">
        <v>0</v>
      </c>
      <c r="L111">
        <v>0</v>
      </c>
      <c r="M111">
        <v>0</v>
      </c>
      <c r="N111" t="s">
        <v>32</v>
      </c>
      <c r="O111" t="s">
        <v>494</v>
      </c>
      <c r="P111">
        <v>10</v>
      </c>
      <c r="Q111" t="s">
        <v>467</v>
      </c>
      <c r="R111">
        <v>1</v>
      </c>
      <c r="S111" s="144">
        <v>-3387545.4304</v>
      </c>
      <c r="T111">
        <v>1</v>
      </c>
      <c r="U111" t="s">
        <v>199</v>
      </c>
      <c r="V111" t="s">
        <v>70</v>
      </c>
      <c r="W111" s="115" t="str">
        <f t="shared" si="4"/>
        <v>CC15REACTORES</v>
      </c>
      <c r="X111" s="115">
        <f>_xlfn.XLOOKUP(W111,'cco '!C:C,'cco '!D:D,0)</f>
        <v>7.7777777777777779E-2</v>
      </c>
      <c r="Y111" s="116">
        <f t="shared" si="5"/>
        <v>263475.75569777779</v>
      </c>
      <c r="Z111" s="115">
        <f>_xlfn.XLOOKUP(V111,sectores_id!A:A,sectores_id!B:B)</f>
        <v>8</v>
      </c>
      <c r="AA111" s="115">
        <f>IF(J111="OPEX",_xlfn.XLOOKUP(I111,'rubros_id_opex (2)'!A:A,'rubros_id_opex (2)'!B:B,"RUBRO MC"),J111)</f>
        <v>10</v>
      </c>
      <c r="AB111" s="115" t="str">
        <f>UPPER(_xlfn.XLOOKUP(Z111,sectores_id!B:B,sectores_id!A:A))</f>
        <v>REACTORES</v>
      </c>
      <c r="AC111" s="156" t="str">
        <f>_xlfn.XLOOKUP(AA111,'rubros_id_opex (2)'!B:B,'rubros_id_opex (2)'!A:A,gastos_final[[#This Row],[Líneas de factura/Producto]])</f>
        <v>PERSONAL</v>
      </c>
      <c r="AD111" s="177">
        <f>SUMIFS(Y:Y,C:C,gastos_final[[#This Row],[Número]])</f>
        <v>2371281.8012800002</v>
      </c>
      <c r="AE111" s="177">
        <f>gastos_final[[#This Row],[MONTO_FINAL]]*-1-gastos_final[[#This Row],[monto_total_ampliado]]</f>
        <v>1016263.6291199997</v>
      </c>
    </row>
    <row r="112" spans="1:31" x14ac:dyDescent="0.3">
      <c r="A112" vm="1">
        <v>46081</v>
      </c>
      <c r="B112" t="s">
        <v>444</v>
      </c>
      <c r="C112" t="s">
        <v>485</v>
      </c>
      <c r="D112" s="143">
        <v>-3387545.4304</v>
      </c>
      <c r="E112" t="s">
        <v>164</v>
      </c>
      <c r="F112">
        <v>1</v>
      </c>
      <c r="G112" s="143">
        <v>3387545.4303797469</v>
      </c>
      <c r="H112" t="s">
        <v>480</v>
      </c>
      <c r="I112" t="s">
        <v>9</v>
      </c>
      <c r="J112" t="s">
        <v>137</v>
      </c>
      <c r="K112">
        <v>0</v>
      </c>
      <c r="L112">
        <v>0</v>
      </c>
      <c r="M112">
        <v>0</v>
      </c>
      <c r="N112" t="s">
        <v>32</v>
      </c>
      <c r="O112" t="s">
        <v>494</v>
      </c>
      <c r="P112">
        <v>10</v>
      </c>
      <c r="Q112" t="s">
        <v>467</v>
      </c>
      <c r="R112">
        <v>1</v>
      </c>
      <c r="S112" s="144">
        <v>-3387545.4304</v>
      </c>
      <c r="T112">
        <v>1</v>
      </c>
      <c r="U112" t="s">
        <v>199</v>
      </c>
      <c r="V112" t="s">
        <v>181</v>
      </c>
      <c r="W112" s="115" t="str">
        <f t="shared" si="4"/>
        <v>CC15TIERRAS FILTRANTES</v>
      </c>
      <c r="X112" s="115">
        <f>_xlfn.XLOOKUP(W112,'cco '!C:C,'cco '!D:D,0)</f>
        <v>0</v>
      </c>
      <c r="Y112" s="116">
        <f t="shared" si="5"/>
        <v>0</v>
      </c>
      <c r="Z112" s="115">
        <f>_xlfn.XLOOKUP(V112,sectores_id!A:A,sectores_id!B:B)</f>
        <v>9</v>
      </c>
      <c r="AA112" s="115">
        <f>IF(J112="OPEX",_xlfn.XLOOKUP(I112,'rubros_id_opex (2)'!A:A,'rubros_id_opex (2)'!B:B,"RUBRO MC"),J112)</f>
        <v>10</v>
      </c>
      <c r="AB112" s="115" t="str">
        <f>UPPER(_xlfn.XLOOKUP(Z112,sectores_id!B:B,sectores_id!A:A))</f>
        <v>TIERRAS FILTRANTES</v>
      </c>
      <c r="AC112" s="156" t="str">
        <f>_xlfn.XLOOKUP(AA112,'rubros_id_opex (2)'!B:B,'rubros_id_opex (2)'!A:A,gastos_final[[#This Row],[Líneas de factura/Producto]])</f>
        <v>PERSONAL</v>
      </c>
      <c r="AD112" s="177">
        <f>SUMIFS(Y:Y,C:C,gastos_final[[#This Row],[Número]])</f>
        <v>2371281.8012800002</v>
      </c>
      <c r="AE112" s="177">
        <f>gastos_final[[#This Row],[MONTO_FINAL]]*-1-gastos_final[[#This Row],[monto_total_ampliado]]</f>
        <v>1016263.6291199997</v>
      </c>
    </row>
    <row r="113" spans="1:31" x14ac:dyDescent="0.3">
      <c r="A113" vm="1">
        <v>46081</v>
      </c>
      <c r="B113" t="s">
        <v>444</v>
      </c>
      <c r="C113" t="s">
        <v>553</v>
      </c>
      <c r="D113" s="143">
        <v>-3167989.9956999999</v>
      </c>
      <c r="E113" t="s">
        <v>164</v>
      </c>
      <c r="F113">
        <v>1</v>
      </c>
      <c r="G113" s="143">
        <v>3167989.99569359</v>
      </c>
      <c r="H113" t="s">
        <v>480</v>
      </c>
      <c r="I113" t="s">
        <v>9</v>
      </c>
      <c r="J113" t="s">
        <v>137</v>
      </c>
      <c r="K113">
        <v>0</v>
      </c>
      <c r="L113">
        <v>0</v>
      </c>
      <c r="M113">
        <v>0</v>
      </c>
      <c r="N113" t="s">
        <v>32</v>
      </c>
      <c r="O113" t="s">
        <v>493</v>
      </c>
      <c r="P113">
        <v>10</v>
      </c>
      <c r="Q113" t="s">
        <v>467</v>
      </c>
      <c r="R113">
        <v>1</v>
      </c>
      <c r="S113" s="144">
        <v>-3167989.9956999999</v>
      </c>
      <c r="T113">
        <v>1</v>
      </c>
      <c r="U113" t="s">
        <v>199</v>
      </c>
      <c r="V113" t="s">
        <v>72</v>
      </c>
      <c r="W113" s="115" t="str">
        <f t="shared" si="4"/>
        <v>CC15BACHAS</v>
      </c>
      <c r="X113" s="115">
        <f>_xlfn.XLOOKUP(W113,'cco '!C:C,'cco '!D:D,0)</f>
        <v>7.7777777777777779E-2</v>
      </c>
      <c r="Y113" s="116">
        <f t="shared" si="5"/>
        <v>246399.22188777776</v>
      </c>
      <c r="Z113" s="115">
        <f>_xlfn.XLOOKUP(V113,sectores_id!A:A,sectores_id!B:B)</f>
        <v>1</v>
      </c>
      <c r="AA113" s="115">
        <f>IF(J113="OPEX",_xlfn.XLOOKUP(I113,'rubros_id_opex (2)'!A:A,'rubros_id_opex (2)'!B:B,"RUBRO MC"),J113)</f>
        <v>10</v>
      </c>
      <c r="AB113" s="115" t="str">
        <f>UPPER(_xlfn.XLOOKUP(Z113,sectores_id!B:B,sectores_id!A:A))</f>
        <v>BACHAS</v>
      </c>
      <c r="AC113" s="156" t="str">
        <f>_xlfn.XLOOKUP(AA113,'rubros_id_opex (2)'!B:B,'rubros_id_opex (2)'!A:A,gastos_final[[#This Row],[Líneas de factura/Producto]])</f>
        <v>PERSONAL</v>
      </c>
      <c r="AD113" s="177">
        <f>SUMIFS(Y:Y,C:C,gastos_final[[#This Row],[Número]])</f>
        <v>2217592.9969899999</v>
      </c>
      <c r="AE113" s="177">
        <f>gastos_final[[#This Row],[MONTO_FINAL]]*-1-gastos_final[[#This Row],[monto_total_ampliado]]</f>
        <v>950396.99870999996</v>
      </c>
    </row>
    <row r="114" spans="1:31" x14ac:dyDescent="0.3">
      <c r="A114" vm="1">
        <v>46081</v>
      </c>
      <c r="B114" t="s">
        <v>444</v>
      </c>
      <c r="C114" t="s">
        <v>553</v>
      </c>
      <c r="D114" s="143">
        <v>-3167989.9956999999</v>
      </c>
      <c r="E114" t="s">
        <v>164</v>
      </c>
      <c r="F114">
        <v>1</v>
      </c>
      <c r="G114" s="143">
        <v>3167989.99569359</v>
      </c>
      <c r="H114" t="s">
        <v>480</v>
      </c>
      <c r="I114" t="s">
        <v>9</v>
      </c>
      <c r="J114" t="s">
        <v>137</v>
      </c>
      <c r="K114">
        <v>0</v>
      </c>
      <c r="L114">
        <v>0</v>
      </c>
      <c r="M114">
        <v>0</v>
      </c>
      <c r="N114" t="s">
        <v>32</v>
      </c>
      <c r="O114" t="s">
        <v>493</v>
      </c>
      <c r="P114">
        <v>10</v>
      </c>
      <c r="Q114" t="s">
        <v>467</v>
      </c>
      <c r="R114">
        <v>1</v>
      </c>
      <c r="S114" s="144">
        <v>-3167989.9956999999</v>
      </c>
      <c r="T114">
        <v>1</v>
      </c>
      <c r="U114" t="s">
        <v>199</v>
      </c>
      <c r="V114" t="s">
        <v>177</v>
      </c>
      <c r="W114" s="115" t="str">
        <f t="shared" si="4"/>
        <v>CC15CEREAL Y POLVILLO</v>
      </c>
      <c r="X114" s="115">
        <f>_xlfn.XLOOKUP(W114,'cco '!C:C,'cco '!D:D,0)</f>
        <v>7.7777777777777779E-2</v>
      </c>
      <c r="Y114" s="116">
        <f t="shared" si="5"/>
        <v>246399.22188777776</v>
      </c>
      <c r="Z114" s="115">
        <f>_xlfn.XLOOKUP(V114,sectores_id!A:A,sectores_id!B:B)</f>
        <v>2</v>
      </c>
      <c r="AA114" s="115">
        <f>IF(J114="OPEX",_xlfn.XLOOKUP(I114,'rubros_id_opex (2)'!A:A,'rubros_id_opex (2)'!B:B,"RUBRO MC"),J114)</f>
        <v>10</v>
      </c>
      <c r="AB114" s="115" t="str">
        <f>UPPER(_xlfn.XLOOKUP(Z114,sectores_id!B:B,sectores_id!A:A))</f>
        <v>CEREAL &amp; POLVILLO</v>
      </c>
      <c r="AC114" s="156" t="str">
        <f>_xlfn.XLOOKUP(AA114,'rubros_id_opex (2)'!B:B,'rubros_id_opex (2)'!A:A,gastos_final[[#This Row],[Líneas de factura/Producto]])</f>
        <v>PERSONAL</v>
      </c>
      <c r="AD114" s="177">
        <f>SUMIFS(Y:Y,C:C,gastos_final[[#This Row],[Número]])</f>
        <v>2217592.9969899999</v>
      </c>
      <c r="AE114" s="177">
        <f>gastos_final[[#This Row],[MONTO_FINAL]]*-1-gastos_final[[#This Row],[monto_total_ampliado]]</f>
        <v>950396.99870999996</v>
      </c>
    </row>
    <row r="115" spans="1:31" x14ac:dyDescent="0.3">
      <c r="A115" vm="1">
        <v>46081</v>
      </c>
      <c r="B115" t="s">
        <v>444</v>
      </c>
      <c r="C115" t="s">
        <v>553</v>
      </c>
      <c r="D115" s="143">
        <v>-3167989.9956999999</v>
      </c>
      <c r="E115" t="s">
        <v>164</v>
      </c>
      <c r="F115">
        <v>1</v>
      </c>
      <c r="G115" s="143">
        <v>3167989.99569359</v>
      </c>
      <c r="H115" t="s">
        <v>480</v>
      </c>
      <c r="I115" t="s">
        <v>9</v>
      </c>
      <c r="J115" t="s">
        <v>137</v>
      </c>
      <c r="K115">
        <v>0</v>
      </c>
      <c r="L115">
        <v>0</v>
      </c>
      <c r="M115">
        <v>0</v>
      </c>
      <c r="N115" t="s">
        <v>32</v>
      </c>
      <c r="O115" t="s">
        <v>493</v>
      </c>
      <c r="P115">
        <v>10</v>
      </c>
      <c r="Q115" t="s">
        <v>467</v>
      </c>
      <c r="R115">
        <v>1</v>
      </c>
      <c r="S115" s="144">
        <v>-3167989.9956999999</v>
      </c>
      <c r="T115">
        <v>1</v>
      </c>
      <c r="U115" t="s">
        <v>199</v>
      </c>
      <c r="V115" t="s">
        <v>175</v>
      </c>
      <c r="W115" s="115" t="str">
        <f t="shared" si="4"/>
        <v>CC15COMPOST Y FERTILIZANTES</v>
      </c>
      <c r="X115" s="115">
        <f>_xlfn.XLOOKUP(W115,'cco '!C:C,'cco '!D:D,0)</f>
        <v>7.7777777777777779E-2</v>
      </c>
      <c r="Y115" s="116">
        <f t="shared" si="5"/>
        <v>246399.22188777776</v>
      </c>
      <c r="Z115" s="115">
        <f>_xlfn.XLOOKUP(V115,sectores_id!A:A,sectores_id!B:B)</f>
        <v>10</v>
      </c>
      <c r="AA115" s="115">
        <f>IF(J115="OPEX",_xlfn.XLOOKUP(I115,'rubros_id_opex (2)'!A:A,'rubros_id_opex (2)'!B:B,"RUBRO MC"),J115)</f>
        <v>10</v>
      </c>
      <c r="AB115" s="115" t="str">
        <f>UPPER(_xlfn.XLOOKUP(Z115,sectores_id!B:B,sectores_id!A:A))</f>
        <v>COMPOST &amp; FERTILIZANTES</v>
      </c>
      <c r="AC115" s="156" t="str">
        <f>_xlfn.XLOOKUP(AA115,'rubros_id_opex (2)'!B:B,'rubros_id_opex (2)'!A:A,gastos_final[[#This Row],[Líneas de factura/Producto]])</f>
        <v>PERSONAL</v>
      </c>
      <c r="AD115" s="177">
        <f>SUMIFS(Y:Y,C:C,gastos_final[[#This Row],[Número]])</f>
        <v>2217592.9969899999</v>
      </c>
      <c r="AE115" s="177">
        <f>gastos_final[[#This Row],[MONTO_FINAL]]*-1-gastos_final[[#This Row],[monto_total_ampliado]]</f>
        <v>950396.99870999996</v>
      </c>
    </row>
    <row r="116" spans="1:31" x14ac:dyDescent="0.3">
      <c r="A116" vm="1">
        <v>46081</v>
      </c>
      <c r="B116" t="s">
        <v>444</v>
      </c>
      <c r="C116" t="s">
        <v>553</v>
      </c>
      <c r="D116" s="143">
        <v>-3167989.9956999999</v>
      </c>
      <c r="E116" t="s">
        <v>164</v>
      </c>
      <c r="F116">
        <v>1</v>
      </c>
      <c r="G116" s="143">
        <v>3167989.99569359</v>
      </c>
      <c r="H116" t="s">
        <v>480</v>
      </c>
      <c r="I116" t="s">
        <v>9</v>
      </c>
      <c r="J116" t="s">
        <v>137</v>
      </c>
      <c r="K116">
        <v>0</v>
      </c>
      <c r="L116">
        <v>0</v>
      </c>
      <c r="M116">
        <v>0</v>
      </c>
      <c r="N116" t="s">
        <v>32</v>
      </c>
      <c r="O116" t="s">
        <v>493</v>
      </c>
      <c r="P116">
        <v>10</v>
      </c>
      <c r="Q116" t="s">
        <v>467</v>
      </c>
      <c r="R116">
        <v>1</v>
      </c>
      <c r="S116" s="144">
        <v>-3167989.9956999999</v>
      </c>
      <c r="T116">
        <v>1</v>
      </c>
      <c r="U116" t="s">
        <v>199</v>
      </c>
      <c r="V116" t="s">
        <v>193</v>
      </c>
      <c r="W116" s="115" t="str">
        <f t="shared" si="4"/>
        <v>CC15DISPOSICION FINAL DE R. LIQUIDOS</v>
      </c>
      <c r="X116" s="115">
        <f>_xlfn.XLOOKUP(W116,'cco '!C:C,'cco '!D:D,0)</f>
        <v>7.7777777777777779E-2</v>
      </c>
      <c r="Y116" s="116">
        <f t="shared" si="5"/>
        <v>246399.22188777776</v>
      </c>
      <c r="Z116" s="115">
        <f>_xlfn.XLOOKUP(V116,sectores_id!A:A,sectores_id!B:B)</f>
        <v>3</v>
      </c>
      <c r="AA116" s="115">
        <f>IF(J116="OPEX",_xlfn.XLOOKUP(I116,'rubros_id_opex (2)'!A:A,'rubros_id_opex (2)'!B:B,"RUBRO MC"),J116)</f>
        <v>10</v>
      </c>
      <c r="AB116" s="115" t="str">
        <f>UPPER(_xlfn.XLOOKUP(Z116,sectores_id!B:B,sectores_id!A:A))</f>
        <v>DISP. FINAL RESIDUOS LÍQUIDOS</v>
      </c>
      <c r="AC116" s="156" t="str">
        <f>_xlfn.XLOOKUP(AA116,'rubros_id_opex (2)'!B:B,'rubros_id_opex (2)'!A:A,gastos_final[[#This Row],[Líneas de factura/Producto]])</f>
        <v>PERSONAL</v>
      </c>
      <c r="AD116" s="177">
        <f>SUMIFS(Y:Y,C:C,gastos_final[[#This Row],[Número]])</f>
        <v>2217592.9969899999</v>
      </c>
      <c r="AE116" s="177">
        <f>gastos_final[[#This Row],[MONTO_FINAL]]*-1-gastos_final[[#This Row],[monto_total_ampliado]]</f>
        <v>950396.99870999996</v>
      </c>
    </row>
    <row r="117" spans="1:31" x14ac:dyDescent="0.3">
      <c r="A117" vm="1">
        <v>46081</v>
      </c>
      <c r="B117" t="s">
        <v>444</v>
      </c>
      <c r="C117" t="s">
        <v>553</v>
      </c>
      <c r="D117" s="143">
        <v>-3167989.9956999999</v>
      </c>
      <c r="E117" t="s">
        <v>164</v>
      </c>
      <c r="F117">
        <v>1</v>
      </c>
      <c r="G117" s="143">
        <v>3167989.99569359</v>
      </c>
      <c r="H117" t="s">
        <v>480</v>
      </c>
      <c r="I117" t="s">
        <v>9</v>
      </c>
      <c r="J117" t="s">
        <v>137</v>
      </c>
      <c r="K117">
        <v>0</v>
      </c>
      <c r="L117">
        <v>0</v>
      </c>
      <c r="M117">
        <v>0</v>
      </c>
      <c r="N117" t="s">
        <v>32</v>
      </c>
      <c r="O117" t="s">
        <v>493</v>
      </c>
      <c r="P117">
        <v>10</v>
      </c>
      <c r="Q117" t="s">
        <v>467</v>
      </c>
      <c r="R117">
        <v>1</v>
      </c>
      <c r="S117" s="144">
        <v>-3167989.9956999999</v>
      </c>
      <c r="T117">
        <v>1</v>
      </c>
      <c r="U117" t="s">
        <v>199</v>
      </c>
      <c r="V117" t="s">
        <v>191</v>
      </c>
      <c r="W117" s="115" t="str">
        <f t="shared" si="4"/>
        <v>CC15DISPOSICION FINAL DE R. SOLIDOS</v>
      </c>
      <c r="X117" s="115">
        <f>_xlfn.XLOOKUP(W117,'cco '!C:C,'cco '!D:D,0)</f>
        <v>7.7777777777777779E-2</v>
      </c>
      <c r="Y117" s="116">
        <f t="shared" si="5"/>
        <v>246399.22188777776</v>
      </c>
      <c r="Z117" s="115">
        <f>_xlfn.XLOOKUP(V117,sectores_id!A:A,sectores_id!B:B)</f>
        <v>4</v>
      </c>
      <c r="AA117" s="115">
        <f>IF(J117="OPEX",_xlfn.XLOOKUP(I117,'rubros_id_opex (2)'!A:A,'rubros_id_opex (2)'!B:B,"RUBRO MC"),J117)</f>
        <v>10</v>
      </c>
      <c r="AB117" s="115" t="str">
        <f>UPPER(_xlfn.XLOOKUP(Z117,sectores_id!B:B,sectores_id!A:A))</f>
        <v>DISP. FINAL RESIDUOS SÓLIDOS</v>
      </c>
      <c r="AC117" s="156" t="str">
        <f>_xlfn.XLOOKUP(AA117,'rubros_id_opex (2)'!B:B,'rubros_id_opex (2)'!A:A,gastos_final[[#This Row],[Líneas de factura/Producto]])</f>
        <v>PERSONAL</v>
      </c>
      <c r="AD117" s="177">
        <f>SUMIFS(Y:Y,C:C,gastos_final[[#This Row],[Número]])</f>
        <v>2217592.9969899999</v>
      </c>
      <c r="AE117" s="177">
        <f>gastos_final[[#This Row],[MONTO_FINAL]]*-1-gastos_final[[#This Row],[monto_total_ampliado]]</f>
        <v>950396.99870999996</v>
      </c>
    </row>
    <row r="118" spans="1:31" x14ac:dyDescent="0.3">
      <c r="A118" vm="1">
        <v>46081</v>
      </c>
      <c r="B118" t="s">
        <v>444</v>
      </c>
      <c r="C118" t="s">
        <v>553</v>
      </c>
      <c r="D118" s="143">
        <v>-3167989.9956999999</v>
      </c>
      <c r="E118" t="s">
        <v>164</v>
      </c>
      <c r="F118">
        <v>1</v>
      </c>
      <c r="G118" s="143">
        <v>3167989.99569359</v>
      </c>
      <c r="H118" t="s">
        <v>480</v>
      </c>
      <c r="I118" t="s">
        <v>9</v>
      </c>
      <c r="J118" t="s">
        <v>137</v>
      </c>
      <c r="K118">
        <v>0</v>
      </c>
      <c r="L118">
        <v>0</v>
      </c>
      <c r="M118">
        <v>0</v>
      </c>
      <c r="N118" t="s">
        <v>32</v>
      </c>
      <c r="O118" t="s">
        <v>493</v>
      </c>
      <c r="P118">
        <v>10</v>
      </c>
      <c r="Q118" t="s">
        <v>467</v>
      </c>
      <c r="R118">
        <v>1</v>
      </c>
      <c r="S118" s="144">
        <v>-3167989.9956999999</v>
      </c>
      <c r="T118">
        <v>1</v>
      </c>
      <c r="U118" t="s">
        <v>199</v>
      </c>
      <c r="V118" t="s">
        <v>80</v>
      </c>
      <c r="W118" s="115" t="str">
        <f t="shared" si="4"/>
        <v>CC15EXPORTACION</v>
      </c>
      <c r="X118" s="115">
        <f>_xlfn.XLOOKUP(W118,'cco '!C:C,'cco '!D:D,0)</f>
        <v>7.7777777777777779E-2</v>
      </c>
      <c r="Y118" s="116">
        <f t="shared" si="5"/>
        <v>246399.22188777776</v>
      </c>
      <c r="Z118" s="115">
        <f>_xlfn.XLOOKUP(V118,sectores_id!A:A,sectores_id!B:B)</f>
        <v>5</v>
      </c>
      <c r="AA118" s="115">
        <f>IF(J118="OPEX",_xlfn.XLOOKUP(I118,'rubros_id_opex (2)'!A:A,'rubros_id_opex (2)'!B:B,"RUBRO MC"),J118)</f>
        <v>10</v>
      </c>
      <c r="AB118" s="115" t="str">
        <f>UPPER(_xlfn.XLOOKUP(Z118,sectores_id!B:B,sectores_id!A:A))</f>
        <v>EXPORTACION</v>
      </c>
      <c r="AC118" s="156" t="str">
        <f>_xlfn.XLOOKUP(AA118,'rubros_id_opex (2)'!B:B,'rubros_id_opex (2)'!A:A,gastos_final[[#This Row],[Líneas de factura/Producto]])</f>
        <v>PERSONAL</v>
      </c>
      <c r="AD118" s="177">
        <f>SUMIFS(Y:Y,C:C,gastos_final[[#This Row],[Número]])</f>
        <v>2217592.9969899999</v>
      </c>
      <c r="AE118" s="177">
        <f>gastos_final[[#This Row],[MONTO_FINAL]]*-1-gastos_final[[#This Row],[monto_total_ampliado]]</f>
        <v>950396.99870999996</v>
      </c>
    </row>
    <row r="119" spans="1:31" x14ac:dyDescent="0.3">
      <c r="A119" vm="1">
        <v>46081</v>
      </c>
      <c r="B119" t="s">
        <v>444</v>
      </c>
      <c r="C119" t="s">
        <v>553</v>
      </c>
      <c r="D119" s="143">
        <v>-3167989.9956999999</v>
      </c>
      <c r="E119" t="s">
        <v>164</v>
      </c>
      <c r="F119">
        <v>1</v>
      </c>
      <c r="G119" s="143">
        <v>3167989.99569359</v>
      </c>
      <c r="H119" t="s">
        <v>480</v>
      </c>
      <c r="I119" t="s">
        <v>9</v>
      </c>
      <c r="J119" t="s">
        <v>137</v>
      </c>
      <c r="K119">
        <v>0</v>
      </c>
      <c r="L119">
        <v>0</v>
      </c>
      <c r="M119">
        <v>0</v>
      </c>
      <c r="N119" t="s">
        <v>32</v>
      </c>
      <c r="O119" t="s">
        <v>493</v>
      </c>
      <c r="P119">
        <v>10</v>
      </c>
      <c r="Q119" t="s">
        <v>467</v>
      </c>
      <c r="R119">
        <v>1</v>
      </c>
      <c r="S119" s="144">
        <v>-3167989.9956999999</v>
      </c>
      <c r="T119">
        <v>1</v>
      </c>
      <c r="U119" t="s">
        <v>199</v>
      </c>
      <c r="V119" t="s">
        <v>50</v>
      </c>
      <c r="W119" s="115" t="str">
        <f t="shared" si="4"/>
        <v>CC15NFU</v>
      </c>
      <c r="X119" s="115">
        <f>_xlfn.XLOOKUP(W119,'cco '!C:C,'cco '!D:D,0)</f>
        <v>7.7777777777777779E-2</v>
      </c>
      <c r="Y119" s="116">
        <f t="shared" si="5"/>
        <v>246399.22188777776</v>
      </c>
      <c r="Z119" s="115">
        <f>_xlfn.XLOOKUP(V119,sectores_id!A:A,sectores_id!B:B)</f>
        <v>6</v>
      </c>
      <c r="AA119" s="115">
        <f>IF(J119="OPEX",_xlfn.XLOOKUP(I119,'rubros_id_opex (2)'!A:A,'rubros_id_opex (2)'!B:B,"RUBRO MC"),J119)</f>
        <v>10</v>
      </c>
      <c r="AB119" s="115" t="str">
        <f>UPPER(_xlfn.XLOOKUP(Z119,sectores_id!B:B,sectores_id!A:A))</f>
        <v>NFU</v>
      </c>
      <c r="AC119" s="156" t="str">
        <f>_xlfn.XLOOKUP(AA119,'rubros_id_opex (2)'!B:B,'rubros_id_opex (2)'!A:A,gastos_final[[#This Row],[Líneas de factura/Producto]])</f>
        <v>PERSONAL</v>
      </c>
      <c r="AD119" s="177">
        <f>SUMIFS(Y:Y,C:C,gastos_final[[#This Row],[Número]])</f>
        <v>2217592.9969899999</v>
      </c>
      <c r="AE119" s="177">
        <f>gastos_final[[#This Row],[MONTO_FINAL]]*-1-gastos_final[[#This Row],[monto_total_ampliado]]</f>
        <v>950396.99870999996</v>
      </c>
    </row>
    <row r="120" spans="1:31" x14ac:dyDescent="0.3">
      <c r="A120" vm="1">
        <v>46081</v>
      </c>
      <c r="B120" t="s">
        <v>444</v>
      </c>
      <c r="C120" t="s">
        <v>553</v>
      </c>
      <c r="D120" s="143">
        <v>-3167989.9956999999</v>
      </c>
      <c r="E120" t="s">
        <v>164</v>
      </c>
      <c r="F120">
        <v>1</v>
      </c>
      <c r="G120" s="143">
        <v>3167989.99569359</v>
      </c>
      <c r="H120" t="s">
        <v>480</v>
      </c>
      <c r="I120" t="s">
        <v>9</v>
      </c>
      <c r="J120" t="s">
        <v>137</v>
      </c>
      <c r="K120">
        <v>0</v>
      </c>
      <c r="L120">
        <v>0</v>
      </c>
      <c r="M120">
        <v>0</v>
      </c>
      <c r="N120" t="s">
        <v>32</v>
      </c>
      <c r="O120" t="s">
        <v>493</v>
      </c>
      <c r="P120">
        <v>10</v>
      </c>
      <c r="Q120" t="s">
        <v>467</v>
      </c>
      <c r="R120">
        <v>1</v>
      </c>
      <c r="S120" s="144">
        <v>-3167989.9956999999</v>
      </c>
      <c r="T120">
        <v>1</v>
      </c>
      <c r="U120" t="s">
        <v>199</v>
      </c>
      <c r="V120" t="s">
        <v>68</v>
      </c>
      <c r="W120" s="115" t="str">
        <f t="shared" si="4"/>
        <v>CC15PILETAS</v>
      </c>
      <c r="X120" s="115">
        <f>_xlfn.XLOOKUP(W120,'cco '!C:C,'cco '!D:D,0)</f>
        <v>7.7777777777777779E-2</v>
      </c>
      <c r="Y120" s="116">
        <f t="shared" si="5"/>
        <v>246399.22188777776</v>
      </c>
      <c r="Z120" s="115">
        <f>_xlfn.XLOOKUP(V120,sectores_id!A:A,sectores_id!B:B)</f>
        <v>7</v>
      </c>
      <c r="AA120" s="115">
        <f>IF(J120="OPEX",_xlfn.XLOOKUP(I120,'rubros_id_opex (2)'!A:A,'rubros_id_opex (2)'!B:B,"RUBRO MC"),J120)</f>
        <v>10</v>
      </c>
      <c r="AB120" s="115" t="str">
        <f>UPPER(_xlfn.XLOOKUP(Z120,sectores_id!B:B,sectores_id!A:A))</f>
        <v>PILETAS</v>
      </c>
      <c r="AC120" s="156" t="str">
        <f>_xlfn.XLOOKUP(AA120,'rubros_id_opex (2)'!B:B,'rubros_id_opex (2)'!A:A,gastos_final[[#This Row],[Líneas de factura/Producto]])</f>
        <v>PERSONAL</v>
      </c>
      <c r="AD120" s="177">
        <f>SUMIFS(Y:Y,C:C,gastos_final[[#This Row],[Número]])</f>
        <v>2217592.9969899999</v>
      </c>
      <c r="AE120" s="177">
        <f>gastos_final[[#This Row],[MONTO_FINAL]]*-1-gastos_final[[#This Row],[monto_total_ampliado]]</f>
        <v>950396.99870999996</v>
      </c>
    </row>
    <row r="121" spans="1:31" x14ac:dyDescent="0.3">
      <c r="A121" vm="1">
        <v>46081</v>
      </c>
      <c r="B121" t="s">
        <v>444</v>
      </c>
      <c r="C121" t="s">
        <v>553</v>
      </c>
      <c r="D121" s="143">
        <v>-3167989.9956999999</v>
      </c>
      <c r="E121" t="s">
        <v>164</v>
      </c>
      <c r="F121">
        <v>1</v>
      </c>
      <c r="G121" s="143">
        <v>3167989.99569359</v>
      </c>
      <c r="H121" t="s">
        <v>480</v>
      </c>
      <c r="I121" t="s">
        <v>9</v>
      </c>
      <c r="J121" t="s">
        <v>137</v>
      </c>
      <c r="K121">
        <v>0</v>
      </c>
      <c r="L121">
        <v>0</v>
      </c>
      <c r="M121">
        <v>0</v>
      </c>
      <c r="N121" t="s">
        <v>32</v>
      </c>
      <c r="O121" t="s">
        <v>493</v>
      </c>
      <c r="P121">
        <v>10</v>
      </c>
      <c r="Q121" t="s">
        <v>467</v>
      </c>
      <c r="R121">
        <v>1</v>
      </c>
      <c r="S121" s="144">
        <v>-3167989.9956999999</v>
      </c>
      <c r="T121">
        <v>1</v>
      </c>
      <c r="U121" t="s">
        <v>199</v>
      </c>
      <c r="V121" t="s">
        <v>70</v>
      </c>
      <c r="W121" s="115" t="str">
        <f t="shared" si="4"/>
        <v>CC15REACTORES</v>
      </c>
      <c r="X121" s="115">
        <f>_xlfn.XLOOKUP(W121,'cco '!C:C,'cco '!D:D,0)</f>
        <v>7.7777777777777779E-2</v>
      </c>
      <c r="Y121" s="116">
        <f t="shared" si="5"/>
        <v>246399.22188777776</v>
      </c>
      <c r="Z121" s="115">
        <f>_xlfn.XLOOKUP(V121,sectores_id!A:A,sectores_id!B:B)</f>
        <v>8</v>
      </c>
      <c r="AA121" s="115">
        <f>IF(J121="OPEX",_xlfn.XLOOKUP(I121,'rubros_id_opex (2)'!A:A,'rubros_id_opex (2)'!B:B,"RUBRO MC"),J121)</f>
        <v>10</v>
      </c>
      <c r="AB121" s="115" t="str">
        <f>UPPER(_xlfn.XLOOKUP(Z121,sectores_id!B:B,sectores_id!A:A))</f>
        <v>REACTORES</v>
      </c>
      <c r="AC121" s="156" t="str">
        <f>_xlfn.XLOOKUP(AA121,'rubros_id_opex (2)'!B:B,'rubros_id_opex (2)'!A:A,gastos_final[[#This Row],[Líneas de factura/Producto]])</f>
        <v>PERSONAL</v>
      </c>
      <c r="AD121" s="177">
        <f>SUMIFS(Y:Y,C:C,gastos_final[[#This Row],[Número]])</f>
        <v>2217592.9969899999</v>
      </c>
      <c r="AE121" s="177">
        <f>gastos_final[[#This Row],[MONTO_FINAL]]*-1-gastos_final[[#This Row],[monto_total_ampliado]]</f>
        <v>950396.99870999996</v>
      </c>
    </row>
    <row r="122" spans="1:31" x14ac:dyDescent="0.3">
      <c r="A122" vm="1">
        <v>46081</v>
      </c>
      <c r="B122" t="s">
        <v>444</v>
      </c>
      <c r="C122" t="s">
        <v>553</v>
      </c>
      <c r="D122" s="143">
        <v>-3167989.9956999999</v>
      </c>
      <c r="E122" t="s">
        <v>164</v>
      </c>
      <c r="F122">
        <v>1</v>
      </c>
      <c r="G122" s="143">
        <v>3167989.99569359</v>
      </c>
      <c r="H122" t="s">
        <v>480</v>
      </c>
      <c r="I122" t="s">
        <v>9</v>
      </c>
      <c r="J122" t="s">
        <v>137</v>
      </c>
      <c r="K122">
        <v>0</v>
      </c>
      <c r="L122">
        <v>0</v>
      </c>
      <c r="M122">
        <v>0</v>
      </c>
      <c r="N122" t="s">
        <v>32</v>
      </c>
      <c r="O122" t="s">
        <v>493</v>
      </c>
      <c r="P122">
        <v>10</v>
      </c>
      <c r="Q122" t="s">
        <v>467</v>
      </c>
      <c r="R122">
        <v>1</v>
      </c>
      <c r="S122" s="144">
        <v>-3167989.9956999999</v>
      </c>
      <c r="T122">
        <v>1</v>
      </c>
      <c r="U122" t="s">
        <v>199</v>
      </c>
      <c r="V122" t="s">
        <v>181</v>
      </c>
      <c r="W122" s="115" t="str">
        <f t="shared" si="4"/>
        <v>CC15TIERRAS FILTRANTES</v>
      </c>
      <c r="X122" s="115">
        <f>_xlfn.XLOOKUP(W122,'cco '!C:C,'cco '!D:D,0)</f>
        <v>0</v>
      </c>
      <c r="Y122" s="116">
        <f t="shared" si="5"/>
        <v>0</v>
      </c>
      <c r="Z122" s="115">
        <f>_xlfn.XLOOKUP(V122,sectores_id!A:A,sectores_id!B:B)</f>
        <v>9</v>
      </c>
      <c r="AA122" s="115">
        <f>IF(J122="OPEX",_xlfn.XLOOKUP(I122,'rubros_id_opex (2)'!A:A,'rubros_id_opex (2)'!B:B,"RUBRO MC"),J122)</f>
        <v>10</v>
      </c>
      <c r="AB122" s="115" t="str">
        <f>UPPER(_xlfn.XLOOKUP(Z122,sectores_id!B:B,sectores_id!A:A))</f>
        <v>TIERRAS FILTRANTES</v>
      </c>
      <c r="AC122" s="156" t="str">
        <f>_xlfn.XLOOKUP(AA122,'rubros_id_opex (2)'!B:B,'rubros_id_opex (2)'!A:A,gastos_final[[#This Row],[Líneas de factura/Producto]])</f>
        <v>PERSONAL</v>
      </c>
      <c r="AD122" s="177">
        <f>SUMIFS(Y:Y,C:C,gastos_final[[#This Row],[Número]])</f>
        <v>2217592.9969899999</v>
      </c>
      <c r="AE122" s="177">
        <f>gastos_final[[#This Row],[MONTO_FINAL]]*-1-gastos_final[[#This Row],[monto_total_ampliado]]</f>
        <v>950396.99870999996</v>
      </c>
    </row>
    <row r="123" spans="1:31" x14ac:dyDescent="0.3">
      <c r="A123" vm="8">
        <v>46072</v>
      </c>
      <c r="B123" t="s">
        <v>877</v>
      </c>
      <c r="C123" t="s">
        <v>880</v>
      </c>
      <c r="D123" s="143">
        <v>-4000000</v>
      </c>
      <c r="E123" t="s">
        <v>881</v>
      </c>
      <c r="F123">
        <v>1</v>
      </c>
      <c r="G123" s="143">
        <v>4000000</v>
      </c>
      <c r="H123" t="s">
        <v>511</v>
      </c>
      <c r="I123" t="s">
        <v>17</v>
      </c>
      <c r="J123" t="s">
        <v>157</v>
      </c>
      <c r="K123" t="s">
        <v>473</v>
      </c>
      <c r="L123" t="s">
        <v>156</v>
      </c>
      <c r="M123">
        <v>0</v>
      </c>
      <c r="N123" t="s">
        <v>43</v>
      </c>
      <c r="O123" t="s">
        <v>494</v>
      </c>
      <c r="P123">
        <v>1</v>
      </c>
      <c r="Q123" t="s">
        <v>72</v>
      </c>
      <c r="R123">
        <v>1</v>
      </c>
      <c r="S123" s="144">
        <v>-4000000</v>
      </c>
      <c r="T123">
        <v>1</v>
      </c>
      <c r="U123" t="s">
        <v>199</v>
      </c>
      <c r="V123" t="s">
        <v>72</v>
      </c>
      <c r="W123" s="115" t="str">
        <f t="shared" si="4"/>
        <v>CC6BACHAS</v>
      </c>
      <c r="X123" s="115">
        <f>_xlfn.XLOOKUP(W123,'cco '!C:C,'cco '!D:D,0)</f>
        <v>1</v>
      </c>
      <c r="Y123" s="116">
        <f t="shared" si="5"/>
        <v>4000000</v>
      </c>
      <c r="Z123" s="115">
        <f>_xlfn.XLOOKUP(V123,sectores_id!A:A,sectores_id!B:B)</f>
        <v>1</v>
      </c>
      <c r="AA123" s="115" t="str">
        <f>IF(J123="OPEX",_xlfn.XLOOKUP(I123,'rubros_id_opex (2)'!A:A,'rubros_id_opex (2)'!B:B,"RUBRO MC"),J123)</f>
        <v>CAPEX</v>
      </c>
      <c r="AB123" s="115" t="str">
        <f>UPPER(_xlfn.XLOOKUP(Z123,sectores_id!B:B,sectores_id!A:A))</f>
        <v>BACHAS</v>
      </c>
      <c r="AC123" s="156" t="str">
        <f>_xlfn.XLOOKUP(AA123,'rubros_id_opex (2)'!B:B,'rubros_id_opex (2)'!A:A,gastos_final[[#This Row],[Líneas de factura/Producto]])</f>
        <v>INVERSION</v>
      </c>
      <c r="AD123" s="115">
        <f>SUMIFS(Y:Y,C:C,gastos_final[[#This Row],[Número]])</f>
        <v>4000000</v>
      </c>
      <c r="AE123" s="177">
        <f>gastos_final[[#This Row],[MONTO_FINAL]]*-1-gastos_final[[#This Row],[monto_total_ampliado]]</f>
        <v>0</v>
      </c>
    </row>
    <row r="124" spans="1:31" x14ac:dyDescent="0.3">
      <c r="A124" vm="1">
        <v>46081</v>
      </c>
      <c r="B124" t="s">
        <v>444</v>
      </c>
      <c r="C124" t="s">
        <v>425</v>
      </c>
      <c r="D124" s="143">
        <v>-3102992.2573000002</v>
      </c>
      <c r="E124" t="s">
        <v>164</v>
      </c>
      <c r="F124">
        <v>1</v>
      </c>
      <c r="G124" s="143">
        <v>3102992.2572935899</v>
      </c>
      <c r="H124" t="s">
        <v>480</v>
      </c>
      <c r="I124" t="s">
        <v>9</v>
      </c>
      <c r="J124" t="s">
        <v>137</v>
      </c>
      <c r="K124">
        <v>0</v>
      </c>
      <c r="L124">
        <v>0</v>
      </c>
      <c r="M124">
        <v>0</v>
      </c>
      <c r="N124" t="s">
        <v>32</v>
      </c>
      <c r="O124" t="s">
        <v>494</v>
      </c>
      <c r="P124">
        <v>10</v>
      </c>
      <c r="Q124" t="s">
        <v>467</v>
      </c>
      <c r="R124">
        <v>1</v>
      </c>
      <c r="S124" s="144">
        <v>-3102992.2573000002</v>
      </c>
      <c r="T124">
        <v>1</v>
      </c>
      <c r="U124" t="s">
        <v>199</v>
      </c>
      <c r="V124" t="s">
        <v>72</v>
      </c>
      <c r="W124" s="115" t="str">
        <f t="shared" si="4"/>
        <v>CC15BACHAS</v>
      </c>
      <c r="X124" s="115">
        <f>_xlfn.XLOOKUP(W124,'cco '!C:C,'cco '!D:D,0)</f>
        <v>7.7777777777777779E-2</v>
      </c>
      <c r="Y124" s="116">
        <f t="shared" si="5"/>
        <v>241343.84223444446</v>
      </c>
      <c r="Z124" s="115">
        <f>_xlfn.XLOOKUP(V124,sectores_id!A:A,sectores_id!B:B)</f>
        <v>1</v>
      </c>
      <c r="AA124" s="115">
        <f>IF(J124="OPEX",_xlfn.XLOOKUP(I124,'rubros_id_opex (2)'!A:A,'rubros_id_opex (2)'!B:B,"RUBRO MC"),J124)</f>
        <v>10</v>
      </c>
      <c r="AB124" s="115" t="str">
        <f>UPPER(_xlfn.XLOOKUP(Z124,sectores_id!B:B,sectores_id!A:A))</f>
        <v>BACHAS</v>
      </c>
      <c r="AC124" s="156" t="str">
        <f>_xlfn.XLOOKUP(AA124,'rubros_id_opex (2)'!B:B,'rubros_id_opex (2)'!A:A,gastos_final[[#This Row],[Líneas de factura/Producto]])</f>
        <v>PERSONAL</v>
      </c>
      <c r="AD124" s="177">
        <f>SUMIFS(Y:Y,C:C,gastos_final[[#This Row],[Número]])</f>
        <v>2172094.5801099995</v>
      </c>
      <c r="AE124" s="177">
        <f>gastos_final[[#This Row],[MONTO_FINAL]]*-1-gastos_final[[#This Row],[monto_total_ampliado]]</f>
        <v>930897.67719000066</v>
      </c>
    </row>
    <row r="125" spans="1:31" x14ac:dyDescent="0.3">
      <c r="A125" vm="1">
        <v>46081</v>
      </c>
      <c r="B125" t="s">
        <v>444</v>
      </c>
      <c r="C125" t="s">
        <v>425</v>
      </c>
      <c r="D125" s="143">
        <v>-3102992.2573000002</v>
      </c>
      <c r="E125" t="s">
        <v>164</v>
      </c>
      <c r="F125">
        <v>1</v>
      </c>
      <c r="G125" s="143">
        <v>3102992.2572935899</v>
      </c>
      <c r="H125" t="s">
        <v>480</v>
      </c>
      <c r="I125" t="s">
        <v>9</v>
      </c>
      <c r="J125" t="s">
        <v>137</v>
      </c>
      <c r="K125">
        <v>0</v>
      </c>
      <c r="L125">
        <v>0</v>
      </c>
      <c r="M125">
        <v>0</v>
      </c>
      <c r="N125" t="s">
        <v>32</v>
      </c>
      <c r="O125" t="s">
        <v>494</v>
      </c>
      <c r="P125">
        <v>10</v>
      </c>
      <c r="Q125" t="s">
        <v>467</v>
      </c>
      <c r="R125">
        <v>1</v>
      </c>
      <c r="S125" s="144">
        <v>-3102992.2573000002</v>
      </c>
      <c r="T125">
        <v>1</v>
      </c>
      <c r="U125" t="s">
        <v>199</v>
      </c>
      <c r="V125" t="s">
        <v>177</v>
      </c>
      <c r="W125" s="115" t="str">
        <f t="shared" si="4"/>
        <v>CC15CEREAL Y POLVILLO</v>
      </c>
      <c r="X125" s="115">
        <f>_xlfn.XLOOKUP(W125,'cco '!C:C,'cco '!D:D,0)</f>
        <v>7.7777777777777779E-2</v>
      </c>
      <c r="Y125" s="116">
        <f t="shared" si="5"/>
        <v>241343.84223444446</v>
      </c>
      <c r="Z125" s="115">
        <f>_xlfn.XLOOKUP(V125,sectores_id!A:A,sectores_id!B:B)</f>
        <v>2</v>
      </c>
      <c r="AA125" s="115">
        <f>IF(J125="OPEX",_xlfn.XLOOKUP(I125,'rubros_id_opex (2)'!A:A,'rubros_id_opex (2)'!B:B,"RUBRO MC"),J125)</f>
        <v>10</v>
      </c>
      <c r="AB125" s="115" t="str">
        <f>UPPER(_xlfn.XLOOKUP(Z125,sectores_id!B:B,sectores_id!A:A))</f>
        <v>CEREAL &amp; POLVILLO</v>
      </c>
      <c r="AC125" s="156" t="str">
        <f>_xlfn.XLOOKUP(AA125,'rubros_id_opex (2)'!B:B,'rubros_id_opex (2)'!A:A,gastos_final[[#This Row],[Líneas de factura/Producto]])</f>
        <v>PERSONAL</v>
      </c>
      <c r="AD125" s="177">
        <f>SUMIFS(Y:Y,C:C,gastos_final[[#This Row],[Número]])</f>
        <v>2172094.5801099995</v>
      </c>
      <c r="AE125" s="177">
        <f>gastos_final[[#This Row],[MONTO_FINAL]]*-1-gastos_final[[#This Row],[monto_total_ampliado]]</f>
        <v>930897.67719000066</v>
      </c>
    </row>
    <row r="126" spans="1:31" x14ac:dyDescent="0.3">
      <c r="A126" vm="1">
        <v>46081</v>
      </c>
      <c r="B126" t="s">
        <v>444</v>
      </c>
      <c r="C126" t="s">
        <v>425</v>
      </c>
      <c r="D126" s="143">
        <v>-3102992.2573000002</v>
      </c>
      <c r="E126" t="s">
        <v>164</v>
      </c>
      <c r="F126">
        <v>1</v>
      </c>
      <c r="G126" s="143">
        <v>3102992.2572935899</v>
      </c>
      <c r="H126" t="s">
        <v>480</v>
      </c>
      <c r="I126" t="s">
        <v>9</v>
      </c>
      <c r="J126" t="s">
        <v>137</v>
      </c>
      <c r="K126">
        <v>0</v>
      </c>
      <c r="L126">
        <v>0</v>
      </c>
      <c r="M126">
        <v>0</v>
      </c>
      <c r="N126" t="s">
        <v>32</v>
      </c>
      <c r="O126" t="s">
        <v>494</v>
      </c>
      <c r="P126">
        <v>10</v>
      </c>
      <c r="Q126" t="s">
        <v>467</v>
      </c>
      <c r="R126">
        <v>1</v>
      </c>
      <c r="S126" s="144">
        <v>-3102992.2573000002</v>
      </c>
      <c r="T126">
        <v>1</v>
      </c>
      <c r="U126" t="s">
        <v>199</v>
      </c>
      <c r="V126" t="s">
        <v>175</v>
      </c>
      <c r="W126" s="115" t="str">
        <f t="shared" si="4"/>
        <v>CC15COMPOST Y FERTILIZANTES</v>
      </c>
      <c r="X126" s="115">
        <f>_xlfn.XLOOKUP(W126,'cco '!C:C,'cco '!D:D,0)</f>
        <v>7.7777777777777779E-2</v>
      </c>
      <c r="Y126" s="116">
        <f t="shared" si="5"/>
        <v>241343.84223444446</v>
      </c>
      <c r="Z126" s="115">
        <f>_xlfn.XLOOKUP(V126,sectores_id!A:A,sectores_id!B:B)</f>
        <v>10</v>
      </c>
      <c r="AA126" s="115">
        <f>IF(J126="OPEX",_xlfn.XLOOKUP(I126,'rubros_id_opex (2)'!A:A,'rubros_id_opex (2)'!B:B,"RUBRO MC"),J126)</f>
        <v>10</v>
      </c>
      <c r="AB126" s="115" t="str">
        <f>UPPER(_xlfn.XLOOKUP(Z126,sectores_id!B:B,sectores_id!A:A))</f>
        <v>COMPOST &amp; FERTILIZANTES</v>
      </c>
      <c r="AC126" s="156" t="str">
        <f>_xlfn.XLOOKUP(AA126,'rubros_id_opex (2)'!B:B,'rubros_id_opex (2)'!A:A,gastos_final[[#This Row],[Líneas de factura/Producto]])</f>
        <v>PERSONAL</v>
      </c>
      <c r="AD126" s="177">
        <f>SUMIFS(Y:Y,C:C,gastos_final[[#This Row],[Número]])</f>
        <v>2172094.5801099995</v>
      </c>
      <c r="AE126" s="177">
        <f>gastos_final[[#This Row],[MONTO_FINAL]]*-1-gastos_final[[#This Row],[monto_total_ampliado]]</f>
        <v>930897.67719000066</v>
      </c>
    </row>
    <row r="127" spans="1:31" x14ac:dyDescent="0.3">
      <c r="A127" vm="1">
        <v>46081</v>
      </c>
      <c r="B127" t="s">
        <v>444</v>
      </c>
      <c r="C127" t="s">
        <v>425</v>
      </c>
      <c r="D127" s="143">
        <v>-3102992.2573000002</v>
      </c>
      <c r="E127" t="s">
        <v>164</v>
      </c>
      <c r="F127">
        <v>1</v>
      </c>
      <c r="G127" s="143">
        <v>3102992.2572935899</v>
      </c>
      <c r="H127" t="s">
        <v>480</v>
      </c>
      <c r="I127" t="s">
        <v>9</v>
      </c>
      <c r="J127" t="s">
        <v>137</v>
      </c>
      <c r="K127">
        <v>0</v>
      </c>
      <c r="L127">
        <v>0</v>
      </c>
      <c r="M127">
        <v>0</v>
      </c>
      <c r="N127" t="s">
        <v>32</v>
      </c>
      <c r="O127" t="s">
        <v>494</v>
      </c>
      <c r="P127">
        <v>10</v>
      </c>
      <c r="Q127" t="s">
        <v>467</v>
      </c>
      <c r="R127">
        <v>1</v>
      </c>
      <c r="S127" s="144">
        <v>-3102992.2573000002</v>
      </c>
      <c r="T127">
        <v>1</v>
      </c>
      <c r="U127" t="s">
        <v>199</v>
      </c>
      <c r="V127" t="s">
        <v>193</v>
      </c>
      <c r="W127" s="115" t="str">
        <f t="shared" si="4"/>
        <v>CC15DISPOSICION FINAL DE R. LIQUIDOS</v>
      </c>
      <c r="X127" s="115">
        <f>_xlfn.XLOOKUP(W127,'cco '!C:C,'cco '!D:D,0)</f>
        <v>7.7777777777777779E-2</v>
      </c>
      <c r="Y127" s="116">
        <f t="shared" si="5"/>
        <v>241343.84223444446</v>
      </c>
      <c r="Z127" s="115">
        <f>_xlfn.XLOOKUP(V127,sectores_id!A:A,sectores_id!B:B)</f>
        <v>3</v>
      </c>
      <c r="AA127" s="115">
        <f>IF(J127="OPEX",_xlfn.XLOOKUP(I127,'rubros_id_opex (2)'!A:A,'rubros_id_opex (2)'!B:B,"RUBRO MC"),J127)</f>
        <v>10</v>
      </c>
      <c r="AB127" s="115" t="str">
        <f>UPPER(_xlfn.XLOOKUP(Z127,sectores_id!B:B,sectores_id!A:A))</f>
        <v>DISP. FINAL RESIDUOS LÍQUIDOS</v>
      </c>
      <c r="AC127" s="156" t="str">
        <f>_xlfn.XLOOKUP(AA127,'rubros_id_opex (2)'!B:B,'rubros_id_opex (2)'!A:A,gastos_final[[#This Row],[Líneas de factura/Producto]])</f>
        <v>PERSONAL</v>
      </c>
      <c r="AD127" s="177">
        <f>SUMIFS(Y:Y,C:C,gastos_final[[#This Row],[Número]])</f>
        <v>2172094.5801099995</v>
      </c>
      <c r="AE127" s="177">
        <f>gastos_final[[#This Row],[MONTO_FINAL]]*-1-gastos_final[[#This Row],[monto_total_ampliado]]</f>
        <v>930897.67719000066</v>
      </c>
    </row>
    <row r="128" spans="1:31" x14ac:dyDescent="0.3">
      <c r="A128" vm="1">
        <v>46081</v>
      </c>
      <c r="B128" t="s">
        <v>444</v>
      </c>
      <c r="C128" t="s">
        <v>425</v>
      </c>
      <c r="D128" s="143">
        <v>-3102992.2573000002</v>
      </c>
      <c r="E128" t="s">
        <v>164</v>
      </c>
      <c r="F128">
        <v>1</v>
      </c>
      <c r="G128" s="143">
        <v>3102992.2572935899</v>
      </c>
      <c r="H128" t="s">
        <v>480</v>
      </c>
      <c r="I128" t="s">
        <v>9</v>
      </c>
      <c r="J128" t="s">
        <v>137</v>
      </c>
      <c r="K128">
        <v>0</v>
      </c>
      <c r="L128">
        <v>0</v>
      </c>
      <c r="M128">
        <v>0</v>
      </c>
      <c r="N128" t="s">
        <v>32</v>
      </c>
      <c r="O128" t="s">
        <v>494</v>
      </c>
      <c r="P128">
        <v>10</v>
      </c>
      <c r="Q128" t="s">
        <v>467</v>
      </c>
      <c r="R128">
        <v>1</v>
      </c>
      <c r="S128" s="144">
        <v>-3102992.2573000002</v>
      </c>
      <c r="T128">
        <v>1</v>
      </c>
      <c r="U128" t="s">
        <v>199</v>
      </c>
      <c r="V128" t="s">
        <v>191</v>
      </c>
      <c r="W128" s="115" t="str">
        <f t="shared" si="4"/>
        <v>CC15DISPOSICION FINAL DE R. SOLIDOS</v>
      </c>
      <c r="X128" s="115">
        <f>_xlfn.XLOOKUP(W128,'cco '!C:C,'cco '!D:D,0)</f>
        <v>7.7777777777777779E-2</v>
      </c>
      <c r="Y128" s="116">
        <f t="shared" si="5"/>
        <v>241343.84223444446</v>
      </c>
      <c r="Z128" s="115">
        <f>_xlfn.XLOOKUP(V128,sectores_id!A:A,sectores_id!B:B)</f>
        <v>4</v>
      </c>
      <c r="AA128" s="115">
        <f>IF(J128="OPEX",_xlfn.XLOOKUP(I128,'rubros_id_opex (2)'!A:A,'rubros_id_opex (2)'!B:B,"RUBRO MC"),J128)</f>
        <v>10</v>
      </c>
      <c r="AB128" s="115" t="str">
        <f>UPPER(_xlfn.XLOOKUP(Z128,sectores_id!B:B,sectores_id!A:A))</f>
        <v>DISP. FINAL RESIDUOS SÓLIDOS</v>
      </c>
      <c r="AC128" s="156" t="str">
        <f>_xlfn.XLOOKUP(AA128,'rubros_id_opex (2)'!B:B,'rubros_id_opex (2)'!A:A,gastos_final[[#This Row],[Líneas de factura/Producto]])</f>
        <v>PERSONAL</v>
      </c>
      <c r="AD128" s="177">
        <f>SUMIFS(Y:Y,C:C,gastos_final[[#This Row],[Número]])</f>
        <v>2172094.5801099995</v>
      </c>
      <c r="AE128" s="177">
        <f>gastos_final[[#This Row],[MONTO_FINAL]]*-1-gastos_final[[#This Row],[monto_total_ampliado]]</f>
        <v>930897.67719000066</v>
      </c>
    </row>
    <row r="129" spans="1:31" x14ac:dyDescent="0.3">
      <c r="A129" vm="1">
        <v>46081</v>
      </c>
      <c r="B129" t="s">
        <v>444</v>
      </c>
      <c r="C129" t="s">
        <v>425</v>
      </c>
      <c r="D129" s="143">
        <v>-3102992.2573000002</v>
      </c>
      <c r="E129" t="s">
        <v>164</v>
      </c>
      <c r="F129">
        <v>1</v>
      </c>
      <c r="G129" s="143">
        <v>3102992.2572935899</v>
      </c>
      <c r="H129" t="s">
        <v>480</v>
      </c>
      <c r="I129" t="s">
        <v>9</v>
      </c>
      <c r="J129" t="s">
        <v>137</v>
      </c>
      <c r="K129">
        <v>0</v>
      </c>
      <c r="L129">
        <v>0</v>
      </c>
      <c r="M129">
        <v>0</v>
      </c>
      <c r="N129" t="s">
        <v>32</v>
      </c>
      <c r="O129" t="s">
        <v>494</v>
      </c>
      <c r="P129">
        <v>10</v>
      </c>
      <c r="Q129" t="s">
        <v>467</v>
      </c>
      <c r="R129">
        <v>1</v>
      </c>
      <c r="S129" s="144">
        <v>-3102992.2573000002</v>
      </c>
      <c r="T129">
        <v>1</v>
      </c>
      <c r="U129" t="s">
        <v>199</v>
      </c>
      <c r="V129" t="s">
        <v>80</v>
      </c>
      <c r="W129" s="115" t="str">
        <f t="shared" si="4"/>
        <v>CC15EXPORTACION</v>
      </c>
      <c r="X129" s="115">
        <f>_xlfn.XLOOKUP(W129,'cco '!C:C,'cco '!D:D,0)</f>
        <v>7.7777777777777779E-2</v>
      </c>
      <c r="Y129" s="116">
        <f t="shared" si="5"/>
        <v>241343.84223444446</v>
      </c>
      <c r="Z129" s="115">
        <f>_xlfn.XLOOKUP(V129,sectores_id!A:A,sectores_id!B:B)</f>
        <v>5</v>
      </c>
      <c r="AA129" s="115">
        <f>IF(J129="OPEX",_xlfn.XLOOKUP(I129,'rubros_id_opex (2)'!A:A,'rubros_id_opex (2)'!B:B,"RUBRO MC"),J129)</f>
        <v>10</v>
      </c>
      <c r="AB129" s="115" t="str">
        <f>UPPER(_xlfn.XLOOKUP(Z129,sectores_id!B:B,sectores_id!A:A))</f>
        <v>EXPORTACION</v>
      </c>
      <c r="AC129" s="156" t="str">
        <f>_xlfn.XLOOKUP(AA129,'rubros_id_opex (2)'!B:B,'rubros_id_opex (2)'!A:A,gastos_final[[#This Row],[Líneas de factura/Producto]])</f>
        <v>PERSONAL</v>
      </c>
      <c r="AD129" s="177">
        <f>SUMIFS(Y:Y,C:C,gastos_final[[#This Row],[Número]])</f>
        <v>2172094.5801099995</v>
      </c>
      <c r="AE129" s="177">
        <f>gastos_final[[#This Row],[MONTO_FINAL]]*-1-gastos_final[[#This Row],[monto_total_ampliado]]</f>
        <v>930897.67719000066</v>
      </c>
    </row>
    <row r="130" spans="1:31" x14ac:dyDescent="0.3">
      <c r="A130" vm="1">
        <v>46081</v>
      </c>
      <c r="B130" t="s">
        <v>444</v>
      </c>
      <c r="C130" t="s">
        <v>425</v>
      </c>
      <c r="D130" s="143">
        <v>-3102992.2573000002</v>
      </c>
      <c r="E130" t="s">
        <v>164</v>
      </c>
      <c r="F130">
        <v>1</v>
      </c>
      <c r="G130" s="143">
        <v>3102992.2572935899</v>
      </c>
      <c r="H130" t="s">
        <v>480</v>
      </c>
      <c r="I130" t="s">
        <v>9</v>
      </c>
      <c r="J130" t="s">
        <v>137</v>
      </c>
      <c r="K130">
        <v>0</v>
      </c>
      <c r="L130">
        <v>0</v>
      </c>
      <c r="M130">
        <v>0</v>
      </c>
      <c r="N130" t="s">
        <v>32</v>
      </c>
      <c r="O130" t="s">
        <v>494</v>
      </c>
      <c r="P130">
        <v>10</v>
      </c>
      <c r="Q130" t="s">
        <v>467</v>
      </c>
      <c r="R130">
        <v>1</v>
      </c>
      <c r="S130" s="144">
        <v>-3102992.2573000002</v>
      </c>
      <c r="T130">
        <v>1</v>
      </c>
      <c r="U130" t="s">
        <v>199</v>
      </c>
      <c r="V130" t="s">
        <v>50</v>
      </c>
      <c r="W130" s="115" t="str">
        <f t="shared" si="4"/>
        <v>CC15NFU</v>
      </c>
      <c r="X130" s="115">
        <f>_xlfn.XLOOKUP(W130,'cco '!C:C,'cco '!D:D,0)</f>
        <v>7.7777777777777779E-2</v>
      </c>
      <c r="Y130" s="116">
        <f t="shared" si="5"/>
        <v>241343.84223444446</v>
      </c>
      <c r="Z130" s="115">
        <f>_xlfn.XLOOKUP(V130,sectores_id!A:A,sectores_id!B:B)</f>
        <v>6</v>
      </c>
      <c r="AA130" s="115">
        <f>IF(J130="OPEX",_xlfn.XLOOKUP(I130,'rubros_id_opex (2)'!A:A,'rubros_id_opex (2)'!B:B,"RUBRO MC"),J130)</f>
        <v>10</v>
      </c>
      <c r="AB130" s="115" t="str">
        <f>UPPER(_xlfn.XLOOKUP(Z130,sectores_id!B:B,sectores_id!A:A))</f>
        <v>NFU</v>
      </c>
      <c r="AC130" s="156" t="str">
        <f>_xlfn.XLOOKUP(AA130,'rubros_id_opex (2)'!B:B,'rubros_id_opex (2)'!A:A,gastos_final[[#This Row],[Líneas de factura/Producto]])</f>
        <v>PERSONAL</v>
      </c>
      <c r="AD130" s="177">
        <f>SUMIFS(Y:Y,C:C,gastos_final[[#This Row],[Número]])</f>
        <v>2172094.5801099995</v>
      </c>
      <c r="AE130" s="177">
        <f>gastos_final[[#This Row],[MONTO_FINAL]]*-1-gastos_final[[#This Row],[monto_total_ampliado]]</f>
        <v>930897.67719000066</v>
      </c>
    </row>
    <row r="131" spans="1:31" x14ac:dyDescent="0.3">
      <c r="A131" vm="1">
        <v>46081</v>
      </c>
      <c r="B131" t="s">
        <v>444</v>
      </c>
      <c r="C131" t="s">
        <v>425</v>
      </c>
      <c r="D131" s="143">
        <v>-3102992.2573000002</v>
      </c>
      <c r="E131" t="s">
        <v>164</v>
      </c>
      <c r="F131">
        <v>1</v>
      </c>
      <c r="G131" s="143">
        <v>3102992.2572935899</v>
      </c>
      <c r="H131" t="s">
        <v>480</v>
      </c>
      <c r="I131" t="s">
        <v>9</v>
      </c>
      <c r="J131" t="s">
        <v>137</v>
      </c>
      <c r="K131">
        <v>0</v>
      </c>
      <c r="L131">
        <v>0</v>
      </c>
      <c r="M131">
        <v>0</v>
      </c>
      <c r="N131" t="s">
        <v>32</v>
      </c>
      <c r="O131" t="s">
        <v>494</v>
      </c>
      <c r="P131">
        <v>10</v>
      </c>
      <c r="Q131" t="s">
        <v>467</v>
      </c>
      <c r="R131">
        <v>1</v>
      </c>
      <c r="S131" s="144">
        <v>-3102992.2573000002</v>
      </c>
      <c r="T131">
        <v>1</v>
      </c>
      <c r="U131" t="s">
        <v>199</v>
      </c>
      <c r="V131" t="s">
        <v>68</v>
      </c>
      <c r="W131" s="115" t="str">
        <f t="shared" si="4"/>
        <v>CC15PILETAS</v>
      </c>
      <c r="X131" s="115">
        <f>_xlfn.XLOOKUP(W131,'cco '!C:C,'cco '!D:D,0)</f>
        <v>7.7777777777777779E-2</v>
      </c>
      <c r="Y131" s="116">
        <f t="shared" si="5"/>
        <v>241343.84223444446</v>
      </c>
      <c r="Z131" s="115">
        <f>_xlfn.XLOOKUP(V131,sectores_id!A:A,sectores_id!B:B)</f>
        <v>7</v>
      </c>
      <c r="AA131" s="115">
        <f>IF(J131="OPEX",_xlfn.XLOOKUP(I131,'rubros_id_opex (2)'!A:A,'rubros_id_opex (2)'!B:B,"RUBRO MC"),J131)</f>
        <v>10</v>
      </c>
      <c r="AB131" s="115" t="str">
        <f>UPPER(_xlfn.XLOOKUP(Z131,sectores_id!B:B,sectores_id!A:A))</f>
        <v>PILETAS</v>
      </c>
      <c r="AC131" s="156" t="str">
        <f>_xlfn.XLOOKUP(AA131,'rubros_id_opex (2)'!B:B,'rubros_id_opex (2)'!A:A,gastos_final[[#This Row],[Líneas de factura/Producto]])</f>
        <v>PERSONAL</v>
      </c>
      <c r="AD131" s="177">
        <f>SUMIFS(Y:Y,C:C,gastos_final[[#This Row],[Número]])</f>
        <v>2172094.5801099995</v>
      </c>
      <c r="AE131" s="177">
        <f>gastos_final[[#This Row],[MONTO_FINAL]]*-1-gastos_final[[#This Row],[monto_total_ampliado]]</f>
        <v>930897.67719000066</v>
      </c>
    </row>
    <row r="132" spans="1:31" x14ac:dyDescent="0.3">
      <c r="A132" vm="1">
        <v>46081</v>
      </c>
      <c r="B132" t="s">
        <v>444</v>
      </c>
      <c r="C132" t="s">
        <v>425</v>
      </c>
      <c r="D132" s="143">
        <v>-3102992.2573000002</v>
      </c>
      <c r="E132" t="s">
        <v>164</v>
      </c>
      <c r="F132">
        <v>1</v>
      </c>
      <c r="G132" s="143">
        <v>3102992.2572935899</v>
      </c>
      <c r="H132" t="s">
        <v>480</v>
      </c>
      <c r="I132" t="s">
        <v>9</v>
      </c>
      <c r="J132" t="s">
        <v>137</v>
      </c>
      <c r="K132">
        <v>0</v>
      </c>
      <c r="L132">
        <v>0</v>
      </c>
      <c r="M132">
        <v>0</v>
      </c>
      <c r="N132" t="s">
        <v>32</v>
      </c>
      <c r="O132" t="s">
        <v>494</v>
      </c>
      <c r="P132">
        <v>10</v>
      </c>
      <c r="Q132" t="s">
        <v>467</v>
      </c>
      <c r="R132">
        <v>1</v>
      </c>
      <c r="S132" s="144">
        <v>-3102992.2573000002</v>
      </c>
      <c r="T132">
        <v>1</v>
      </c>
      <c r="U132" t="s">
        <v>199</v>
      </c>
      <c r="V132" t="s">
        <v>70</v>
      </c>
      <c r="W132" s="115" t="str">
        <f t="shared" si="4"/>
        <v>CC15REACTORES</v>
      </c>
      <c r="X132" s="115">
        <f>_xlfn.XLOOKUP(W132,'cco '!C:C,'cco '!D:D,0)</f>
        <v>7.7777777777777779E-2</v>
      </c>
      <c r="Y132" s="116">
        <f t="shared" si="5"/>
        <v>241343.84223444446</v>
      </c>
      <c r="Z132" s="115">
        <f>_xlfn.XLOOKUP(V132,sectores_id!A:A,sectores_id!B:B)</f>
        <v>8</v>
      </c>
      <c r="AA132" s="115">
        <f>IF(J132="OPEX",_xlfn.XLOOKUP(I132,'rubros_id_opex (2)'!A:A,'rubros_id_opex (2)'!B:B,"RUBRO MC"),J132)</f>
        <v>10</v>
      </c>
      <c r="AB132" s="115" t="str">
        <f>UPPER(_xlfn.XLOOKUP(Z132,sectores_id!B:B,sectores_id!A:A))</f>
        <v>REACTORES</v>
      </c>
      <c r="AC132" s="156" t="str">
        <f>_xlfn.XLOOKUP(AA132,'rubros_id_opex (2)'!B:B,'rubros_id_opex (2)'!A:A,gastos_final[[#This Row],[Líneas de factura/Producto]])</f>
        <v>PERSONAL</v>
      </c>
      <c r="AD132" s="177">
        <f>SUMIFS(Y:Y,C:C,gastos_final[[#This Row],[Número]])</f>
        <v>2172094.5801099995</v>
      </c>
      <c r="AE132" s="177">
        <f>gastos_final[[#This Row],[MONTO_FINAL]]*-1-gastos_final[[#This Row],[monto_total_ampliado]]</f>
        <v>930897.67719000066</v>
      </c>
    </row>
    <row r="133" spans="1:31" x14ac:dyDescent="0.3">
      <c r="A133" vm="1">
        <v>46081</v>
      </c>
      <c r="B133" t="s">
        <v>444</v>
      </c>
      <c r="C133" t="s">
        <v>425</v>
      </c>
      <c r="D133" s="143">
        <v>-3102992.2573000002</v>
      </c>
      <c r="E133" t="s">
        <v>164</v>
      </c>
      <c r="F133">
        <v>1</v>
      </c>
      <c r="G133" s="143">
        <v>3102992.2572935899</v>
      </c>
      <c r="H133" t="s">
        <v>480</v>
      </c>
      <c r="I133" t="s">
        <v>9</v>
      </c>
      <c r="J133" t="s">
        <v>137</v>
      </c>
      <c r="K133">
        <v>0</v>
      </c>
      <c r="L133">
        <v>0</v>
      </c>
      <c r="M133">
        <v>0</v>
      </c>
      <c r="N133" t="s">
        <v>32</v>
      </c>
      <c r="O133" t="s">
        <v>494</v>
      </c>
      <c r="P133">
        <v>10</v>
      </c>
      <c r="Q133" t="s">
        <v>467</v>
      </c>
      <c r="R133">
        <v>1</v>
      </c>
      <c r="S133" s="144">
        <v>-3102992.2573000002</v>
      </c>
      <c r="T133">
        <v>1</v>
      </c>
      <c r="U133" t="s">
        <v>199</v>
      </c>
      <c r="V133" t="s">
        <v>181</v>
      </c>
      <c r="W133" s="115" t="str">
        <f t="shared" si="4"/>
        <v>CC15TIERRAS FILTRANTES</v>
      </c>
      <c r="X133" s="115">
        <f>_xlfn.XLOOKUP(W133,'cco '!C:C,'cco '!D:D,0)</f>
        <v>0</v>
      </c>
      <c r="Y133" s="116">
        <f t="shared" si="5"/>
        <v>0</v>
      </c>
      <c r="Z133" s="115">
        <f>_xlfn.XLOOKUP(V133,sectores_id!A:A,sectores_id!B:B)</f>
        <v>9</v>
      </c>
      <c r="AA133" s="115">
        <f>IF(J133="OPEX",_xlfn.XLOOKUP(I133,'rubros_id_opex (2)'!A:A,'rubros_id_opex (2)'!B:B,"RUBRO MC"),J133)</f>
        <v>10</v>
      </c>
      <c r="AB133" s="115" t="str">
        <f>UPPER(_xlfn.XLOOKUP(Z133,sectores_id!B:B,sectores_id!A:A))</f>
        <v>TIERRAS FILTRANTES</v>
      </c>
      <c r="AC133" s="156" t="str">
        <f>_xlfn.XLOOKUP(AA133,'rubros_id_opex (2)'!B:B,'rubros_id_opex (2)'!A:A,gastos_final[[#This Row],[Líneas de factura/Producto]])</f>
        <v>PERSONAL</v>
      </c>
      <c r="AD133" s="177">
        <f>SUMIFS(Y:Y,C:C,gastos_final[[#This Row],[Número]])</f>
        <v>2172094.5801099995</v>
      </c>
      <c r="AE133" s="177">
        <f>gastos_final[[#This Row],[MONTO_FINAL]]*-1-gastos_final[[#This Row],[monto_total_ampliado]]</f>
        <v>930897.67719000066</v>
      </c>
    </row>
    <row r="134" spans="1:31" x14ac:dyDescent="0.3">
      <c r="A134" vm="1">
        <v>46081</v>
      </c>
      <c r="B134" t="s">
        <v>444</v>
      </c>
      <c r="C134" t="s">
        <v>434</v>
      </c>
      <c r="D134" s="143">
        <v>-2603553.3509999998</v>
      </c>
      <c r="E134" t="s">
        <v>164</v>
      </c>
      <c r="F134">
        <v>1</v>
      </c>
      <c r="G134" s="143">
        <v>2603553.3509735903</v>
      </c>
      <c r="H134" t="s">
        <v>480</v>
      </c>
      <c r="I134" t="s">
        <v>9</v>
      </c>
      <c r="J134" t="s">
        <v>137</v>
      </c>
      <c r="K134">
        <v>0</v>
      </c>
      <c r="L134">
        <v>0</v>
      </c>
      <c r="M134">
        <v>0</v>
      </c>
      <c r="N134" t="s">
        <v>32</v>
      </c>
      <c r="O134" t="s">
        <v>492</v>
      </c>
      <c r="P134">
        <v>10</v>
      </c>
      <c r="Q134" t="s">
        <v>467</v>
      </c>
      <c r="R134">
        <v>1</v>
      </c>
      <c r="S134" s="144">
        <v>-2603553.3509999998</v>
      </c>
      <c r="T134">
        <v>1</v>
      </c>
      <c r="U134" t="s">
        <v>199</v>
      </c>
      <c r="V134" t="s">
        <v>72</v>
      </c>
      <c r="W134" s="115" t="str">
        <f t="shared" si="4"/>
        <v>CC15BACHAS</v>
      </c>
      <c r="X134" s="115">
        <f>_xlfn.XLOOKUP(W134,'cco '!C:C,'cco '!D:D,0)</f>
        <v>7.7777777777777779E-2</v>
      </c>
      <c r="Y134" s="116">
        <f t="shared" si="5"/>
        <v>202498.59396666667</v>
      </c>
      <c r="Z134" s="115">
        <f>_xlfn.XLOOKUP(V134,sectores_id!A:A,sectores_id!B:B)</f>
        <v>1</v>
      </c>
      <c r="AA134" s="115">
        <f>IF(J134="OPEX",_xlfn.XLOOKUP(I134,'rubros_id_opex (2)'!A:A,'rubros_id_opex (2)'!B:B,"RUBRO MC"),J134)</f>
        <v>10</v>
      </c>
      <c r="AB134" s="115" t="str">
        <f>UPPER(_xlfn.XLOOKUP(Z134,sectores_id!B:B,sectores_id!A:A))</f>
        <v>BACHAS</v>
      </c>
      <c r="AC134" s="156" t="str">
        <f>_xlfn.XLOOKUP(AA134,'rubros_id_opex (2)'!B:B,'rubros_id_opex (2)'!A:A,gastos_final[[#This Row],[Líneas de factura/Producto]])</f>
        <v>PERSONAL</v>
      </c>
      <c r="AD134" s="177">
        <f>SUMIFS(Y:Y,C:C,gastos_final[[#This Row],[Número]])</f>
        <v>1822487.3456999997</v>
      </c>
      <c r="AE134" s="177">
        <f>gastos_final[[#This Row],[MONTO_FINAL]]*-1-gastos_final[[#This Row],[monto_total_ampliado]]</f>
        <v>781066.00530000008</v>
      </c>
    </row>
    <row r="135" spans="1:31" x14ac:dyDescent="0.3">
      <c r="A135" vm="1">
        <v>46081</v>
      </c>
      <c r="B135" t="s">
        <v>444</v>
      </c>
      <c r="C135" t="s">
        <v>434</v>
      </c>
      <c r="D135" s="143">
        <v>-2603553.3509999998</v>
      </c>
      <c r="E135" t="s">
        <v>164</v>
      </c>
      <c r="F135">
        <v>1</v>
      </c>
      <c r="G135" s="143">
        <v>2603553.3509735903</v>
      </c>
      <c r="H135" t="s">
        <v>480</v>
      </c>
      <c r="I135" t="s">
        <v>9</v>
      </c>
      <c r="J135" t="s">
        <v>137</v>
      </c>
      <c r="K135">
        <v>0</v>
      </c>
      <c r="L135">
        <v>0</v>
      </c>
      <c r="M135">
        <v>0</v>
      </c>
      <c r="N135" t="s">
        <v>32</v>
      </c>
      <c r="O135" t="s">
        <v>492</v>
      </c>
      <c r="P135">
        <v>10</v>
      </c>
      <c r="Q135" t="s">
        <v>467</v>
      </c>
      <c r="R135">
        <v>1</v>
      </c>
      <c r="S135" s="144">
        <v>-2603553.3509999998</v>
      </c>
      <c r="T135">
        <v>1</v>
      </c>
      <c r="U135" t="s">
        <v>199</v>
      </c>
      <c r="V135" t="s">
        <v>177</v>
      </c>
      <c r="W135" s="115" t="str">
        <f t="shared" si="4"/>
        <v>CC15CEREAL Y POLVILLO</v>
      </c>
      <c r="X135" s="115">
        <f>_xlfn.XLOOKUP(W135,'cco '!C:C,'cco '!D:D,0)</f>
        <v>7.7777777777777779E-2</v>
      </c>
      <c r="Y135" s="116">
        <f t="shared" si="5"/>
        <v>202498.59396666667</v>
      </c>
      <c r="Z135" s="115">
        <f>_xlfn.XLOOKUP(V135,sectores_id!A:A,sectores_id!B:B)</f>
        <v>2</v>
      </c>
      <c r="AA135" s="115">
        <f>IF(J135="OPEX",_xlfn.XLOOKUP(I135,'rubros_id_opex (2)'!A:A,'rubros_id_opex (2)'!B:B,"RUBRO MC"),J135)</f>
        <v>10</v>
      </c>
      <c r="AB135" s="115" t="str">
        <f>UPPER(_xlfn.XLOOKUP(Z135,sectores_id!B:B,sectores_id!A:A))</f>
        <v>CEREAL &amp; POLVILLO</v>
      </c>
      <c r="AC135" s="156" t="str">
        <f>_xlfn.XLOOKUP(AA135,'rubros_id_opex (2)'!B:B,'rubros_id_opex (2)'!A:A,gastos_final[[#This Row],[Líneas de factura/Producto]])</f>
        <v>PERSONAL</v>
      </c>
      <c r="AD135" s="177">
        <f>SUMIFS(Y:Y,C:C,gastos_final[[#This Row],[Número]])</f>
        <v>1822487.3456999997</v>
      </c>
      <c r="AE135" s="177">
        <f>gastos_final[[#This Row],[MONTO_FINAL]]*-1-gastos_final[[#This Row],[monto_total_ampliado]]</f>
        <v>781066.00530000008</v>
      </c>
    </row>
    <row r="136" spans="1:31" x14ac:dyDescent="0.3">
      <c r="A136" vm="1">
        <v>46081</v>
      </c>
      <c r="B136" t="s">
        <v>444</v>
      </c>
      <c r="C136" t="s">
        <v>434</v>
      </c>
      <c r="D136" s="143">
        <v>-2603553.3509999998</v>
      </c>
      <c r="E136" t="s">
        <v>164</v>
      </c>
      <c r="F136">
        <v>1</v>
      </c>
      <c r="G136" s="143">
        <v>2603553.3509735903</v>
      </c>
      <c r="H136" t="s">
        <v>480</v>
      </c>
      <c r="I136" t="s">
        <v>9</v>
      </c>
      <c r="J136" t="s">
        <v>137</v>
      </c>
      <c r="K136">
        <v>0</v>
      </c>
      <c r="L136">
        <v>0</v>
      </c>
      <c r="M136">
        <v>0</v>
      </c>
      <c r="N136" t="s">
        <v>32</v>
      </c>
      <c r="O136" t="s">
        <v>492</v>
      </c>
      <c r="P136">
        <v>10</v>
      </c>
      <c r="Q136" t="s">
        <v>467</v>
      </c>
      <c r="R136">
        <v>1</v>
      </c>
      <c r="S136" s="144">
        <v>-2603553.3509999998</v>
      </c>
      <c r="T136">
        <v>1</v>
      </c>
      <c r="U136" t="s">
        <v>199</v>
      </c>
      <c r="V136" t="s">
        <v>175</v>
      </c>
      <c r="W136" s="115" t="str">
        <f t="shared" si="4"/>
        <v>CC15COMPOST Y FERTILIZANTES</v>
      </c>
      <c r="X136" s="115">
        <f>_xlfn.XLOOKUP(W136,'cco '!C:C,'cco '!D:D,0)</f>
        <v>7.7777777777777779E-2</v>
      </c>
      <c r="Y136" s="116">
        <f t="shared" si="5"/>
        <v>202498.59396666667</v>
      </c>
      <c r="Z136" s="115">
        <f>_xlfn.XLOOKUP(V136,sectores_id!A:A,sectores_id!B:B)</f>
        <v>10</v>
      </c>
      <c r="AA136" s="115">
        <f>IF(J136="OPEX",_xlfn.XLOOKUP(I136,'rubros_id_opex (2)'!A:A,'rubros_id_opex (2)'!B:B,"RUBRO MC"),J136)</f>
        <v>10</v>
      </c>
      <c r="AB136" s="115" t="str">
        <f>UPPER(_xlfn.XLOOKUP(Z136,sectores_id!B:B,sectores_id!A:A))</f>
        <v>COMPOST &amp; FERTILIZANTES</v>
      </c>
      <c r="AC136" s="156" t="str">
        <f>_xlfn.XLOOKUP(AA136,'rubros_id_opex (2)'!B:B,'rubros_id_opex (2)'!A:A,gastos_final[[#This Row],[Líneas de factura/Producto]])</f>
        <v>PERSONAL</v>
      </c>
      <c r="AD136" s="177">
        <f>SUMIFS(Y:Y,C:C,gastos_final[[#This Row],[Número]])</f>
        <v>1822487.3456999997</v>
      </c>
      <c r="AE136" s="177">
        <f>gastos_final[[#This Row],[MONTO_FINAL]]*-1-gastos_final[[#This Row],[monto_total_ampliado]]</f>
        <v>781066.00530000008</v>
      </c>
    </row>
    <row r="137" spans="1:31" x14ac:dyDescent="0.3">
      <c r="A137" vm="1">
        <v>46081</v>
      </c>
      <c r="B137" t="s">
        <v>444</v>
      </c>
      <c r="C137" t="s">
        <v>434</v>
      </c>
      <c r="D137" s="143">
        <v>-2603553.3509999998</v>
      </c>
      <c r="E137" t="s">
        <v>164</v>
      </c>
      <c r="F137">
        <v>1</v>
      </c>
      <c r="G137" s="143">
        <v>2603553.3509735903</v>
      </c>
      <c r="H137" t="s">
        <v>480</v>
      </c>
      <c r="I137" t="s">
        <v>9</v>
      </c>
      <c r="J137" t="s">
        <v>137</v>
      </c>
      <c r="K137">
        <v>0</v>
      </c>
      <c r="L137">
        <v>0</v>
      </c>
      <c r="M137">
        <v>0</v>
      </c>
      <c r="N137" t="s">
        <v>32</v>
      </c>
      <c r="O137" t="s">
        <v>492</v>
      </c>
      <c r="P137">
        <v>10</v>
      </c>
      <c r="Q137" t="s">
        <v>467</v>
      </c>
      <c r="R137">
        <v>1</v>
      </c>
      <c r="S137" s="144">
        <v>-2603553.3509999998</v>
      </c>
      <c r="T137">
        <v>1</v>
      </c>
      <c r="U137" t="s">
        <v>199</v>
      </c>
      <c r="V137" t="s">
        <v>193</v>
      </c>
      <c r="W137" s="115" t="str">
        <f t="shared" si="4"/>
        <v>CC15DISPOSICION FINAL DE R. LIQUIDOS</v>
      </c>
      <c r="X137" s="115">
        <f>_xlfn.XLOOKUP(W137,'cco '!C:C,'cco '!D:D,0)</f>
        <v>7.7777777777777779E-2</v>
      </c>
      <c r="Y137" s="116">
        <f t="shared" si="5"/>
        <v>202498.59396666667</v>
      </c>
      <c r="Z137" s="115">
        <f>_xlfn.XLOOKUP(V137,sectores_id!A:A,sectores_id!B:B)</f>
        <v>3</v>
      </c>
      <c r="AA137" s="115">
        <f>IF(J137="OPEX",_xlfn.XLOOKUP(I137,'rubros_id_opex (2)'!A:A,'rubros_id_opex (2)'!B:B,"RUBRO MC"),J137)</f>
        <v>10</v>
      </c>
      <c r="AB137" s="115" t="str">
        <f>UPPER(_xlfn.XLOOKUP(Z137,sectores_id!B:B,sectores_id!A:A))</f>
        <v>DISP. FINAL RESIDUOS LÍQUIDOS</v>
      </c>
      <c r="AC137" s="156" t="str">
        <f>_xlfn.XLOOKUP(AA137,'rubros_id_opex (2)'!B:B,'rubros_id_opex (2)'!A:A,gastos_final[[#This Row],[Líneas de factura/Producto]])</f>
        <v>PERSONAL</v>
      </c>
      <c r="AD137" s="177">
        <f>SUMIFS(Y:Y,C:C,gastos_final[[#This Row],[Número]])</f>
        <v>1822487.3456999997</v>
      </c>
      <c r="AE137" s="177">
        <f>gastos_final[[#This Row],[MONTO_FINAL]]*-1-gastos_final[[#This Row],[monto_total_ampliado]]</f>
        <v>781066.00530000008</v>
      </c>
    </row>
    <row r="138" spans="1:31" x14ac:dyDescent="0.3">
      <c r="A138" vm="1">
        <v>46081</v>
      </c>
      <c r="B138" t="s">
        <v>444</v>
      </c>
      <c r="C138" t="s">
        <v>434</v>
      </c>
      <c r="D138" s="143">
        <v>-2603553.3509999998</v>
      </c>
      <c r="E138" t="s">
        <v>164</v>
      </c>
      <c r="F138">
        <v>1</v>
      </c>
      <c r="G138" s="143">
        <v>2603553.3509735903</v>
      </c>
      <c r="H138" t="s">
        <v>480</v>
      </c>
      <c r="I138" t="s">
        <v>9</v>
      </c>
      <c r="J138" t="s">
        <v>137</v>
      </c>
      <c r="K138">
        <v>0</v>
      </c>
      <c r="L138">
        <v>0</v>
      </c>
      <c r="M138">
        <v>0</v>
      </c>
      <c r="N138" t="s">
        <v>32</v>
      </c>
      <c r="O138" t="s">
        <v>492</v>
      </c>
      <c r="P138">
        <v>10</v>
      </c>
      <c r="Q138" t="s">
        <v>467</v>
      </c>
      <c r="R138">
        <v>1</v>
      </c>
      <c r="S138" s="144">
        <v>-2603553.3509999998</v>
      </c>
      <c r="T138">
        <v>1</v>
      </c>
      <c r="U138" t="s">
        <v>199</v>
      </c>
      <c r="V138" t="s">
        <v>191</v>
      </c>
      <c r="W138" s="115" t="str">
        <f t="shared" si="4"/>
        <v>CC15DISPOSICION FINAL DE R. SOLIDOS</v>
      </c>
      <c r="X138" s="115">
        <f>_xlfn.XLOOKUP(W138,'cco '!C:C,'cco '!D:D,0)</f>
        <v>7.7777777777777779E-2</v>
      </c>
      <c r="Y138" s="116">
        <f t="shared" si="5"/>
        <v>202498.59396666667</v>
      </c>
      <c r="Z138" s="115">
        <f>_xlfn.XLOOKUP(V138,sectores_id!A:A,sectores_id!B:B)</f>
        <v>4</v>
      </c>
      <c r="AA138" s="115">
        <f>IF(J138="OPEX",_xlfn.XLOOKUP(I138,'rubros_id_opex (2)'!A:A,'rubros_id_opex (2)'!B:B,"RUBRO MC"),J138)</f>
        <v>10</v>
      </c>
      <c r="AB138" s="115" t="str">
        <f>UPPER(_xlfn.XLOOKUP(Z138,sectores_id!B:B,sectores_id!A:A))</f>
        <v>DISP. FINAL RESIDUOS SÓLIDOS</v>
      </c>
      <c r="AC138" s="156" t="str">
        <f>_xlfn.XLOOKUP(AA138,'rubros_id_opex (2)'!B:B,'rubros_id_opex (2)'!A:A,gastos_final[[#This Row],[Líneas de factura/Producto]])</f>
        <v>PERSONAL</v>
      </c>
      <c r="AD138" s="177">
        <f>SUMIFS(Y:Y,C:C,gastos_final[[#This Row],[Número]])</f>
        <v>1822487.3456999997</v>
      </c>
      <c r="AE138" s="177">
        <f>gastos_final[[#This Row],[MONTO_FINAL]]*-1-gastos_final[[#This Row],[monto_total_ampliado]]</f>
        <v>781066.00530000008</v>
      </c>
    </row>
    <row r="139" spans="1:31" x14ac:dyDescent="0.3">
      <c r="A139" vm="1">
        <v>46081</v>
      </c>
      <c r="B139" t="s">
        <v>444</v>
      </c>
      <c r="C139" t="s">
        <v>434</v>
      </c>
      <c r="D139" s="143">
        <v>-2603553.3509999998</v>
      </c>
      <c r="E139" t="s">
        <v>164</v>
      </c>
      <c r="F139">
        <v>1</v>
      </c>
      <c r="G139" s="143">
        <v>2603553.3509735903</v>
      </c>
      <c r="H139" t="s">
        <v>480</v>
      </c>
      <c r="I139" t="s">
        <v>9</v>
      </c>
      <c r="J139" t="s">
        <v>137</v>
      </c>
      <c r="K139">
        <v>0</v>
      </c>
      <c r="L139">
        <v>0</v>
      </c>
      <c r="M139">
        <v>0</v>
      </c>
      <c r="N139" t="s">
        <v>32</v>
      </c>
      <c r="O139" t="s">
        <v>492</v>
      </c>
      <c r="P139">
        <v>10</v>
      </c>
      <c r="Q139" t="s">
        <v>467</v>
      </c>
      <c r="R139">
        <v>1</v>
      </c>
      <c r="S139" s="144">
        <v>-2603553.3509999998</v>
      </c>
      <c r="T139">
        <v>1</v>
      </c>
      <c r="U139" t="s">
        <v>199</v>
      </c>
      <c r="V139" t="s">
        <v>80</v>
      </c>
      <c r="W139" s="115" t="str">
        <f t="shared" si="4"/>
        <v>CC15EXPORTACION</v>
      </c>
      <c r="X139" s="115">
        <f>_xlfn.XLOOKUP(W139,'cco '!C:C,'cco '!D:D,0)</f>
        <v>7.7777777777777779E-2</v>
      </c>
      <c r="Y139" s="116">
        <f t="shared" si="5"/>
        <v>202498.59396666667</v>
      </c>
      <c r="Z139" s="115">
        <f>_xlfn.XLOOKUP(V139,sectores_id!A:A,sectores_id!B:B)</f>
        <v>5</v>
      </c>
      <c r="AA139" s="115">
        <f>IF(J139="OPEX",_xlfn.XLOOKUP(I139,'rubros_id_opex (2)'!A:A,'rubros_id_opex (2)'!B:B,"RUBRO MC"),J139)</f>
        <v>10</v>
      </c>
      <c r="AB139" s="115" t="str">
        <f>UPPER(_xlfn.XLOOKUP(Z139,sectores_id!B:B,sectores_id!A:A))</f>
        <v>EXPORTACION</v>
      </c>
      <c r="AC139" s="156" t="str">
        <f>_xlfn.XLOOKUP(AA139,'rubros_id_opex (2)'!B:B,'rubros_id_opex (2)'!A:A,gastos_final[[#This Row],[Líneas de factura/Producto]])</f>
        <v>PERSONAL</v>
      </c>
      <c r="AD139" s="177">
        <f>SUMIFS(Y:Y,C:C,gastos_final[[#This Row],[Número]])</f>
        <v>1822487.3456999997</v>
      </c>
      <c r="AE139" s="177">
        <f>gastos_final[[#This Row],[MONTO_FINAL]]*-1-gastos_final[[#This Row],[monto_total_ampliado]]</f>
        <v>781066.00530000008</v>
      </c>
    </row>
    <row r="140" spans="1:31" x14ac:dyDescent="0.3">
      <c r="A140" vm="1">
        <v>46081</v>
      </c>
      <c r="B140" t="s">
        <v>444</v>
      </c>
      <c r="C140" t="s">
        <v>434</v>
      </c>
      <c r="D140" s="143">
        <v>-2603553.3509999998</v>
      </c>
      <c r="E140" t="s">
        <v>164</v>
      </c>
      <c r="F140">
        <v>1</v>
      </c>
      <c r="G140" s="143">
        <v>2603553.3509735903</v>
      </c>
      <c r="H140" t="s">
        <v>480</v>
      </c>
      <c r="I140" t="s">
        <v>9</v>
      </c>
      <c r="J140" t="s">
        <v>137</v>
      </c>
      <c r="K140">
        <v>0</v>
      </c>
      <c r="L140">
        <v>0</v>
      </c>
      <c r="M140">
        <v>0</v>
      </c>
      <c r="N140" t="s">
        <v>32</v>
      </c>
      <c r="O140" t="s">
        <v>492</v>
      </c>
      <c r="P140">
        <v>10</v>
      </c>
      <c r="Q140" t="s">
        <v>467</v>
      </c>
      <c r="R140">
        <v>1</v>
      </c>
      <c r="S140" s="144">
        <v>-2603553.3509999998</v>
      </c>
      <c r="T140">
        <v>1</v>
      </c>
      <c r="U140" t="s">
        <v>199</v>
      </c>
      <c r="V140" t="s">
        <v>50</v>
      </c>
      <c r="W140" s="115" t="str">
        <f t="shared" si="4"/>
        <v>CC15NFU</v>
      </c>
      <c r="X140" s="115">
        <f>_xlfn.XLOOKUP(W140,'cco '!C:C,'cco '!D:D,0)</f>
        <v>7.7777777777777779E-2</v>
      </c>
      <c r="Y140" s="116">
        <f t="shared" si="5"/>
        <v>202498.59396666667</v>
      </c>
      <c r="Z140" s="115">
        <f>_xlfn.XLOOKUP(V140,sectores_id!A:A,sectores_id!B:B)</f>
        <v>6</v>
      </c>
      <c r="AA140" s="115">
        <f>IF(J140="OPEX",_xlfn.XLOOKUP(I140,'rubros_id_opex (2)'!A:A,'rubros_id_opex (2)'!B:B,"RUBRO MC"),J140)</f>
        <v>10</v>
      </c>
      <c r="AB140" s="115" t="str">
        <f>UPPER(_xlfn.XLOOKUP(Z140,sectores_id!B:B,sectores_id!A:A))</f>
        <v>NFU</v>
      </c>
      <c r="AC140" s="156" t="str">
        <f>_xlfn.XLOOKUP(AA140,'rubros_id_opex (2)'!B:B,'rubros_id_opex (2)'!A:A,gastos_final[[#This Row],[Líneas de factura/Producto]])</f>
        <v>PERSONAL</v>
      </c>
      <c r="AD140" s="177">
        <f>SUMIFS(Y:Y,C:C,gastos_final[[#This Row],[Número]])</f>
        <v>1822487.3456999997</v>
      </c>
      <c r="AE140" s="177">
        <f>gastos_final[[#This Row],[MONTO_FINAL]]*-1-gastos_final[[#This Row],[monto_total_ampliado]]</f>
        <v>781066.00530000008</v>
      </c>
    </row>
    <row r="141" spans="1:31" x14ac:dyDescent="0.3">
      <c r="A141" vm="1">
        <v>46081</v>
      </c>
      <c r="B141" t="s">
        <v>444</v>
      </c>
      <c r="C141" t="s">
        <v>434</v>
      </c>
      <c r="D141" s="143">
        <v>-2603553.3509999998</v>
      </c>
      <c r="E141" t="s">
        <v>164</v>
      </c>
      <c r="F141">
        <v>1</v>
      </c>
      <c r="G141" s="143">
        <v>2603553.3509735903</v>
      </c>
      <c r="H141" t="s">
        <v>480</v>
      </c>
      <c r="I141" t="s">
        <v>9</v>
      </c>
      <c r="J141" t="s">
        <v>137</v>
      </c>
      <c r="K141">
        <v>0</v>
      </c>
      <c r="L141">
        <v>0</v>
      </c>
      <c r="M141">
        <v>0</v>
      </c>
      <c r="N141" t="s">
        <v>32</v>
      </c>
      <c r="O141" t="s">
        <v>492</v>
      </c>
      <c r="P141">
        <v>10</v>
      </c>
      <c r="Q141" t="s">
        <v>467</v>
      </c>
      <c r="R141">
        <v>1</v>
      </c>
      <c r="S141" s="144">
        <v>-2603553.3509999998</v>
      </c>
      <c r="T141">
        <v>1</v>
      </c>
      <c r="U141" t="s">
        <v>199</v>
      </c>
      <c r="V141" t="s">
        <v>68</v>
      </c>
      <c r="W141" s="115" t="str">
        <f t="shared" si="4"/>
        <v>CC15PILETAS</v>
      </c>
      <c r="X141" s="115">
        <f>_xlfn.XLOOKUP(W141,'cco '!C:C,'cco '!D:D,0)</f>
        <v>7.7777777777777779E-2</v>
      </c>
      <c r="Y141" s="116">
        <f t="shared" si="5"/>
        <v>202498.59396666667</v>
      </c>
      <c r="Z141" s="115">
        <f>_xlfn.XLOOKUP(V141,sectores_id!A:A,sectores_id!B:B)</f>
        <v>7</v>
      </c>
      <c r="AA141" s="115">
        <f>IF(J141="OPEX",_xlfn.XLOOKUP(I141,'rubros_id_opex (2)'!A:A,'rubros_id_opex (2)'!B:B,"RUBRO MC"),J141)</f>
        <v>10</v>
      </c>
      <c r="AB141" s="115" t="str">
        <f>UPPER(_xlfn.XLOOKUP(Z141,sectores_id!B:B,sectores_id!A:A))</f>
        <v>PILETAS</v>
      </c>
      <c r="AC141" s="156" t="str">
        <f>_xlfn.XLOOKUP(AA141,'rubros_id_opex (2)'!B:B,'rubros_id_opex (2)'!A:A,gastos_final[[#This Row],[Líneas de factura/Producto]])</f>
        <v>PERSONAL</v>
      </c>
      <c r="AD141" s="177">
        <f>SUMIFS(Y:Y,C:C,gastos_final[[#This Row],[Número]])</f>
        <v>1822487.3456999997</v>
      </c>
      <c r="AE141" s="177">
        <f>gastos_final[[#This Row],[MONTO_FINAL]]*-1-gastos_final[[#This Row],[monto_total_ampliado]]</f>
        <v>781066.00530000008</v>
      </c>
    </row>
    <row r="142" spans="1:31" x14ac:dyDescent="0.3">
      <c r="A142" vm="1">
        <v>46081</v>
      </c>
      <c r="B142" t="s">
        <v>444</v>
      </c>
      <c r="C142" t="s">
        <v>434</v>
      </c>
      <c r="D142" s="143">
        <v>-2603553.3509999998</v>
      </c>
      <c r="E142" t="s">
        <v>164</v>
      </c>
      <c r="F142">
        <v>1</v>
      </c>
      <c r="G142" s="143">
        <v>2603553.3509735903</v>
      </c>
      <c r="H142" t="s">
        <v>480</v>
      </c>
      <c r="I142" t="s">
        <v>9</v>
      </c>
      <c r="J142" t="s">
        <v>137</v>
      </c>
      <c r="K142">
        <v>0</v>
      </c>
      <c r="L142">
        <v>0</v>
      </c>
      <c r="M142">
        <v>0</v>
      </c>
      <c r="N142" t="s">
        <v>32</v>
      </c>
      <c r="O142" t="s">
        <v>492</v>
      </c>
      <c r="P142">
        <v>10</v>
      </c>
      <c r="Q142" t="s">
        <v>467</v>
      </c>
      <c r="R142">
        <v>1</v>
      </c>
      <c r="S142" s="144">
        <v>-2603553.3509999998</v>
      </c>
      <c r="T142">
        <v>1</v>
      </c>
      <c r="U142" t="s">
        <v>199</v>
      </c>
      <c r="V142" t="s">
        <v>70</v>
      </c>
      <c r="W142" s="115" t="str">
        <f t="shared" si="4"/>
        <v>CC15REACTORES</v>
      </c>
      <c r="X142" s="115">
        <f>_xlfn.XLOOKUP(W142,'cco '!C:C,'cco '!D:D,0)</f>
        <v>7.7777777777777779E-2</v>
      </c>
      <c r="Y142" s="116">
        <f t="shared" si="5"/>
        <v>202498.59396666667</v>
      </c>
      <c r="Z142" s="115">
        <f>_xlfn.XLOOKUP(V142,sectores_id!A:A,sectores_id!B:B)</f>
        <v>8</v>
      </c>
      <c r="AA142" s="115">
        <f>IF(J142="OPEX",_xlfn.XLOOKUP(I142,'rubros_id_opex (2)'!A:A,'rubros_id_opex (2)'!B:B,"RUBRO MC"),J142)</f>
        <v>10</v>
      </c>
      <c r="AB142" s="115" t="str">
        <f>UPPER(_xlfn.XLOOKUP(Z142,sectores_id!B:B,sectores_id!A:A))</f>
        <v>REACTORES</v>
      </c>
      <c r="AC142" s="156" t="str">
        <f>_xlfn.XLOOKUP(AA142,'rubros_id_opex (2)'!B:B,'rubros_id_opex (2)'!A:A,gastos_final[[#This Row],[Líneas de factura/Producto]])</f>
        <v>PERSONAL</v>
      </c>
      <c r="AD142" s="177">
        <f>SUMIFS(Y:Y,C:C,gastos_final[[#This Row],[Número]])</f>
        <v>1822487.3456999997</v>
      </c>
      <c r="AE142" s="177">
        <f>gastos_final[[#This Row],[MONTO_FINAL]]*-1-gastos_final[[#This Row],[monto_total_ampliado]]</f>
        <v>781066.00530000008</v>
      </c>
    </row>
    <row r="143" spans="1:31" x14ac:dyDescent="0.3">
      <c r="A143" vm="1">
        <v>46081</v>
      </c>
      <c r="B143" t="s">
        <v>444</v>
      </c>
      <c r="C143" t="s">
        <v>434</v>
      </c>
      <c r="D143" s="143">
        <v>-2603553.3509999998</v>
      </c>
      <c r="E143" t="s">
        <v>164</v>
      </c>
      <c r="F143">
        <v>1</v>
      </c>
      <c r="G143" s="143">
        <v>2603553.3509735903</v>
      </c>
      <c r="H143" t="s">
        <v>480</v>
      </c>
      <c r="I143" t="s">
        <v>9</v>
      </c>
      <c r="J143" t="s">
        <v>137</v>
      </c>
      <c r="K143">
        <v>0</v>
      </c>
      <c r="L143">
        <v>0</v>
      </c>
      <c r="M143">
        <v>0</v>
      </c>
      <c r="N143" t="s">
        <v>32</v>
      </c>
      <c r="O143" t="s">
        <v>492</v>
      </c>
      <c r="P143">
        <v>10</v>
      </c>
      <c r="Q143" t="s">
        <v>467</v>
      </c>
      <c r="R143">
        <v>1</v>
      </c>
      <c r="S143" s="144">
        <v>-2603553.3509999998</v>
      </c>
      <c r="T143">
        <v>1</v>
      </c>
      <c r="U143" t="s">
        <v>199</v>
      </c>
      <c r="V143" t="s">
        <v>181</v>
      </c>
      <c r="W143" s="115" t="str">
        <f t="shared" si="4"/>
        <v>CC15TIERRAS FILTRANTES</v>
      </c>
      <c r="X143" s="115">
        <f>_xlfn.XLOOKUP(W143,'cco '!C:C,'cco '!D:D,0)</f>
        <v>0</v>
      </c>
      <c r="Y143" s="116">
        <f t="shared" si="5"/>
        <v>0</v>
      </c>
      <c r="Z143" s="115">
        <f>_xlfn.XLOOKUP(V143,sectores_id!A:A,sectores_id!B:B)</f>
        <v>9</v>
      </c>
      <c r="AA143" s="115">
        <f>IF(J143="OPEX",_xlfn.XLOOKUP(I143,'rubros_id_opex (2)'!A:A,'rubros_id_opex (2)'!B:B,"RUBRO MC"),J143)</f>
        <v>10</v>
      </c>
      <c r="AB143" s="115" t="str">
        <f>UPPER(_xlfn.XLOOKUP(Z143,sectores_id!B:B,sectores_id!A:A))</f>
        <v>TIERRAS FILTRANTES</v>
      </c>
      <c r="AC143" s="156" t="str">
        <f>_xlfn.XLOOKUP(AA143,'rubros_id_opex (2)'!B:B,'rubros_id_opex (2)'!A:A,gastos_final[[#This Row],[Líneas de factura/Producto]])</f>
        <v>PERSONAL</v>
      </c>
      <c r="AD143" s="177">
        <f>SUMIFS(Y:Y,C:C,gastos_final[[#This Row],[Número]])</f>
        <v>1822487.3456999997</v>
      </c>
      <c r="AE143" s="177">
        <f>gastos_final[[#This Row],[MONTO_FINAL]]*-1-gastos_final[[#This Row],[monto_total_ampliado]]</f>
        <v>781066.00530000008</v>
      </c>
    </row>
    <row r="144" spans="1:31" x14ac:dyDescent="0.3">
      <c r="A144" vm="4">
        <v>46056</v>
      </c>
      <c r="B144" t="s">
        <v>965</v>
      </c>
      <c r="C144" t="s">
        <v>966</v>
      </c>
      <c r="D144" s="143">
        <v>-3455620.34</v>
      </c>
      <c r="E144" t="s">
        <v>967</v>
      </c>
      <c r="F144">
        <v>3969.24</v>
      </c>
      <c r="G144" s="143">
        <v>870.6</v>
      </c>
      <c r="H144" t="s">
        <v>511</v>
      </c>
      <c r="I144" t="s">
        <v>10</v>
      </c>
      <c r="J144" t="s">
        <v>137</v>
      </c>
      <c r="K144" t="s">
        <v>473</v>
      </c>
      <c r="L144" t="s">
        <v>138</v>
      </c>
      <c r="M144">
        <v>0</v>
      </c>
      <c r="N144" t="s">
        <v>34</v>
      </c>
      <c r="O144" t="s">
        <v>492</v>
      </c>
      <c r="P144">
        <v>1</v>
      </c>
      <c r="Q144" t="s">
        <v>80</v>
      </c>
      <c r="R144">
        <v>1</v>
      </c>
      <c r="S144" s="144">
        <v>-3455620.34</v>
      </c>
      <c r="T144">
        <v>3969.24</v>
      </c>
      <c r="U144" t="s">
        <v>199</v>
      </c>
      <c r="V144" t="s">
        <v>80</v>
      </c>
      <c r="W144" s="115" t="str">
        <f t="shared" si="4"/>
        <v>CC11EXPORTACION</v>
      </c>
      <c r="X144" s="115">
        <f>_xlfn.XLOOKUP(W144,'cco '!C:C,'cco '!D:D,0)</f>
        <v>1</v>
      </c>
      <c r="Y144" s="116">
        <f t="shared" si="5"/>
        <v>3455620.34</v>
      </c>
      <c r="Z144" s="115">
        <f>_xlfn.XLOOKUP(V144,sectores_id!A:A,sectores_id!B:B)</f>
        <v>5</v>
      </c>
      <c r="AA144" s="115">
        <f>IF(J144="OPEX",_xlfn.XLOOKUP(I144,'rubros_id_opex (2)'!A:A,'rubros_id_opex (2)'!B:B,"RUBRO MC"),J144)</f>
        <v>13</v>
      </c>
      <c r="AB144" s="115" t="str">
        <f>UPPER(_xlfn.XLOOKUP(Z144,sectores_id!B:B,sectores_id!A:A))</f>
        <v>EXPORTACION</v>
      </c>
      <c r="AC144" s="156" t="str">
        <f>_xlfn.XLOOKUP(AA144,'rubros_id_opex (2)'!B:B,'rubros_id_opex (2)'!A:A,gastos_final[[#This Row],[Líneas de factura/Producto]])</f>
        <v>SERVICIOS</v>
      </c>
      <c r="AD144" s="115">
        <f>SUMIFS(Y:Y,C:C,gastos_final[[#This Row],[Número]])</f>
        <v>3455620.34</v>
      </c>
      <c r="AE144" s="177">
        <f>gastos_final[[#This Row],[MONTO_FINAL]]*-1-gastos_final[[#This Row],[monto_total_ampliado]]</f>
        <v>0</v>
      </c>
    </row>
    <row r="145" spans="1:31" x14ac:dyDescent="0.3">
      <c r="A145" vm="1">
        <v>46081</v>
      </c>
      <c r="B145" t="s">
        <v>444</v>
      </c>
      <c r="C145" t="s">
        <v>569</v>
      </c>
      <c r="D145" s="143">
        <v>-3415916.0836999998</v>
      </c>
      <c r="E145" t="s">
        <v>168</v>
      </c>
      <c r="F145">
        <v>1</v>
      </c>
      <c r="G145" s="143">
        <v>3415916.0836735903</v>
      </c>
      <c r="H145" t="s">
        <v>480</v>
      </c>
      <c r="I145" t="s">
        <v>9</v>
      </c>
      <c r="J145" t="s">
        <v>137</v>
      </c>
      <c r="K145">
        <v>0</v>
      </c>
      <c r="L145">
        <v>0</v>
      </c>
      <c r="M145">
        <v>0</v>
      </c>
      <c r="N145" t="s">
        <v>332</v>
      </c>
      <c r="O145" t="s">
        <v>494</v>
      </c>
      <c r="P145">
        <v>6</v>
      </c>
      <c r="Q145" t="s">
        <v>469</v>
      </c>
      <c r="R145">
        <v>1</v>
      </c>
      <c r="S145" s="144">
        <v>-3415916.0836999998</v>
      </c>
      <c r="T145">
        <v>1</v>
      </c>
      <c r="U145" t="s">
        <v>199</v>
      </c>
      <c r="V145" t="s">
        <v>72</v>
      </c>
      <c r="W145" s="115" t="str">
        <f t="shared" si="4"/>
        <v>CC17BACHAS</v>
      </c>
      <c r="X145" s="115">
        <f>_xlfn.XLOOKUP(W145,'cco '!C:C,'cco '!D:D,0)</f>
        <v>0.05</v>
      </c>
      <c r="Y145" s="116">
        <f t="shared" si="5"/>
        <v>170795.80418500002</v>
      </c>
      <c r="Z145" s="115">
        <f>_xlfn.XLOOKUP(V145,sectores_id!A:A,sectores_id!B:B)</f>
        <v>1</v>
      </c>
      <c r="AA145" s="115">
        <f>IF(J145="OPEX",_xlfn.XLOOKUP(I145,'rubros_id_opex (2)'!A:A,'rubros_id_opex (2)'!B:B,"RUBRO MC"),J145)</f>
        <v>10</v>
      </c>
      <c r="AB145" s="115" t="str">
        <f>UPPER(_xlfn.XLOOKUP(Z145,sectores_id!B:B,sectores_id!A:A))</f>
        <v>BACHAS</v>
      </c>
      <c r="AC145" s="156" t="str">
        <f>_xlfn.XLOOKUP(AA145,'rubros_id_opex (2)'!B:B,'rubros_id_opex (2)'!A:A,gastos_final[[#This Row],[Líneas de factura/Producto]])</f>
        <v>PERSONAL</v>
      </c>
      <c r="AD145" s="177">
        <f>SUMIFS(Y:Y,C:C,gastos_final[[#This Row],[Número]])</f>
        <v>3415916.0837000003</v>
      </c>
      <c r="AE145" s="177">
        <f>gastos_final[[#This Row],[MONTO_FINAL]]*-1-gastos_final[[#This Row],[monto_total_ampliado]]</f>
        <v>0</v>
      </c>
    </row>
    <row r="146" spans="1:31" x14ac:dyDescent="0.3">
      <c r="A146" vm="1">
        <v>46081</v>
      </c>
      <c r="B146" t="s">
        <v>444</v>
      </c>
      <c r="C146" t="s">
        <v>569</v>
      </c>
      <c r="D146" s="143">
        <v>-3415916.0836999998</v>
      </c>
      <c r="E146" t="s">
        <v>168</v>
      </c>
      <c r="F146">
        <v>1</v>
      </c>
      <c r="G146" s="143">
        <v>3415916.0836735903</v>
      </c>
      <c r="H146" t="s">
        <v>480</v>
      </c>
      <c r="I146" t="s">
        <v>9</v>
      </c>
      <c r="J146" t="s">
        <v>137</v>
      </c>
      <c r="K146">
        <v>0</v>
      </c>
      <c r="L146">
        <v>0</v>
      </c>
      <c r="M146">
        <v>0</v>
      </c>
      <c r="N146" t="s">
        <v>332</v>
      </c>
      <c r="O146" t="s">
        <v>494</v>
      </c>
      <c r="P146">
        <v>6</v>
      </c>
      <c r="Q146" t="s">
        <v>469</v>
      </c>
      <c r="R146">
        <v>1</v>
      </c>
      <c r="S146" s="144">
        <v>-3415916.0836999998</v>
      </c>
      <c r="T146">
        <v>1</v>
      </c>
      <c r="U146" t="s">
        <v>199</v>
      </c>
      <c r="V146" t="s">
        <v>193</v>
      </c>
      <c r="W146" s="115" t="str">
        <f t="shared" si="4"/>
        <v>CC17DISPOSICION FINAL DE R. LIQUIDOS</v>
      </c>
      <c r="X146" s="115">
        <f>_xlfn.XLOOKUP(W146,'cco '!C:C,'cco '!D:D,0)</f>
        <v>0.06</v>
      </c>
      <c r="Y146" s="116">
        <f t="shared" si="5"/>
        <v>204954.96502199999</v>
      </c>
      <c r="Z146" s="115">
        <f>_xlfn.XLOOKUP(V146,sectores_id!A:A,sectores_id!B:B)</f>
        <v>3</v>
      </c>
      <c r="AA146" s="115">
        <f>IF(J146="OPEX",_xlfn.XLOOKUP(I146,'rubros_id_opex (2)'!A:A,'rubros_id_opex (2)'!B:B,"RUBRO MC"),J146)</f>
        <v>10</v>
      </c>
      <c r="AB146" s="115" t="str">
        <f>UPPER(_xlfn.XLOOKUP(Z146,sectores_id!B:B,sectores_id!A:A))</f>
        <v>DISP. FINAL RESIDUOS LÍQUIDOS</v>
      </c>
      <c r="AC146" s="156" t="str">
        <f>_xlfn.XLOOKUP(AA146,'rubros_id_opex (2)'!B:B,'rubros_id_opex (2)'!A:A,gastos_final[[#This Row],[Líneas de factura/Producto]])</f>
        <v>PERSONAL</v>
      </c>
      <c r="AD146" s="177">
        <f>SUMIFS(Y:Y,C:C,gastos_final[[#This Row],[Número]])</f>
        <v>3415916.0837000003</v>
      </c>
      <c r="AE146" s="177">
        <f>gastos_final[[#This Row],[MONTO_FINAL]]*-1-gastos_final[[#This Row],[monto_total_ampliado]]</f>
        <v>0</v>
      </c>
    </row>
    <row r="147" spans="1:31" x14ac:dyDescent="0.3">
      <c r="A147" vm="1">
        <v>46081</v>
      </c>
      <c r="B147" t="s">
        <v>444</v>
      </c>
      <c r="C147" t="s">
        <v>569</v>
      </c>
      <c r="D147" s="143">
        <v>-3415916.0836999998</v>
      </c>
      <c r="E147" t="s">
        <v>168</v>
      </c>
      <c r="F147">
        <v>1</v>
      </c>
      <c r="G147" s="143">
        <v>3415916.0836735903</v>
      </c>
      <c r="H147" t="s">
        <v>480</v>
      </c>
      <c r="I147" t="s">
        <v>9</v>
      </c>
      <c r="J147" t="s">
        <v>137</v>
      </c>
      <c r="K147">
        <v>0</v>
      </c>
      <c r="L147">
        <v>0</v>
      </c>
      <c r="M147">
        <v>0</v>
      </c>
      <c r="N147" t="s">
        <v>332</v>
      </c>
      <c r="O147" t="s">
        <v>494</v>
      </c>
      <c r="P147">
        <v>6</v>
      </c>
      <c r="Q147" t="s">
        <v>469</v>
      </c>
      <c r="R147">
        <v>1</v>
      </c>
      <c r="S147" s="144">
        <v>-3415916.0836999998</v>
      </c>
      <c r="T147">
        <v>1</v>
      </c>
      <c r="U147" t="s">
        <v>199</v>
      </c>
      <c r="V147" t="s">
        <v>80</v>
      </c>
      <c r="W147" s="115" t="str">
        <f t="shared" si="4"/>
        <v>CC17EXPORTACION</v>
      </c>
      <c r="X147" s="115">
        <f>_xlfn.XLOOKUP(W147,'cco '!C:C,'cco '!D:D,0)</f>
        <v>0.63</v>
      </c>
      <c r="Y147" s="116">
        <f t="shared" si="5"/>
        <v>2152027.132731</v>
      </c>
      <c r="Z147" s="115">
        <f>_xlfn.XLOOKUP(V147,sectores_id!A:A,sectores_id!B:B)</f>
        <v>5</v>
      </c>
      <c r="AA147" s="115">
        <f>IF(J147="OPEX",_xlfn.XLOOKUP(I147,'rubros_id_opex (2)'!A:A,'rubros_id_opex (2)'!B:B,"RUBRO MC"),J147)</f>
        <v>10</v>
      </c>
      <c r="AB147" s="115" t="str">
        <f>UPPER(_xlfn.XLOOKUP(Z147,sectores_id!B:B,sectores_id!A:A))</f>
        <v>EXPORTACION</v>
      </c>
      <c r="AC147" s="156" t="str">
        <f>_xlfn.XLOOKUP(AA147,'rubros_id_opex (2)'!B:B,'rubros_id_opex (2)'!A:A,gastos_final[[#This Row],[Líneas de factura/Producto]])</f>
        <v>PERSONAL</v>
      </c>
      <c r="AD147" s="177">
        <f>SUMIFS(Y:Y,C:C,gastos_final[[#This Row],[Número]])</f>
        <v>3415916.0837000003</v>
      </c>
      <c r="AE147" s="177">
        <f>gastos_final[[#This Row],[MONTO_FINAL]]*-1-gastos_final[[#This Row],[monto_total_ampliado]]</f>
        <v>0</v>
      </c>
    </row>
    <row r="148" spans="1:31" x14ac:dyDescent="0.3">
      <c r="A148" vm="1">
        <v>46081</v>
      </c>
      <c r="B148" t="s">
        <v>444</v>
      </c>
      <c r="C148" t="s">
        <v>569</v>
      </c>
      <c r="D148" s="143">
        <v>-3415916.0836999998</v>
      </c>
      <c r="E148" t="s">
        <v>168</v>
      </c>
      <c r="F148">
        <v>1</v>
      </c>
      <c r="G148" s="143">
        <v>3415916.0836735903</v>
      </c>
      <c r="H148" t="s">
        <v>480</v>
      </c>
      <c r="I148" t="s">
        <v>9</v>
      </c>
      <c r="J148" t="s">
        <v>137</v>
      </c>
      <c r="K148">
        <v>0</v>
      </c>
      <c r="L148">
        <v>0</v>
      </c>
      <c r="M148">
        <v>0</v>
      </c>
      <c r="N148" t="s">
        <v>332</v>
      </c>
      <c r="O148" t="s">
        <v>494</v>
      </c>
      <c r="P148">
        <v>6</v>
      </c>
      <c r="Q148" t="s">
        <v>469</v>
      </c>
      <c r="R148">
        <v>1</v>
      </c>
      <c r="S148" s="144">
        <v>-3415916.0836999998</v>
      </c>
      <c r="T148">
        <v>1</v>
      </c>
      <c r="U148" t="s">
        <v>199</v>
      </c>
      <c r="V148" t="s">
        <v>50</v>
      </c>
      <c r="W148" s="115" t="str">
        <f t="shared" si="4"/>
        <v>CC17NFU</v>
      </c>
      <c r="X148" s="115">
        <f>_xlfn.XLOOKUP(W148,'cco '!C:C,'cco '!D:D,0)</f>
        <v>0.05</v>
      </c>
      <c r="Y148" s="116">
        <f t="shared" si="5"/>
        <v>170795.80418500002</v>
      </c>
      <c r="Z148" s="115">
        <f>_xlfn.XLOOKUP(V148,sectores_id!A:A,sectores_id!B:B)</f>
        <v>6</v>
      </c>
      <c r="AA148" s="115">
        <f>IF(J148="OPEX",_xlfn.XLOOKUP(I148,'rubros_id_opex (2)'!A:A,'rubros_id_opex (2)'!B:B,"RUBRO MC"),J148)</f>
        <v>10</v>
      </c>
      <c r="AB148" s="115" t="str">
        <f>UPPER(_xlfn.XLOOKUP(Z148,sectores_id!B:B,sectores_id!A:A))</f>
        <v>NFU</v>
      </c>
      <c r="AC148" s="156" t="str">
        <f>_xlfn.XLOOKUP(AA148,'rubros_id_opex (2)'!B:B,'rubros_id_opex (2)'!A:A,gastos_final[[#This Row],[Líneas de factura/Producto]])</f>
        <v>PERSONAL</v>
      </c>
      <c r="AD148" s="177">
        <f>SUMIFS(Y:Y,C:C,gastos_final[[#This Row],[Número]])</f>
        <v>3415916.0837000003</v>
      </c>
      <c r="AE148" s="177">
        <f>gastos_final[[#This Row],[MONTO_FINAL]]*-1-gastos_final[[#This Row],[monto_total_ampliado]]</f>
        <v>0</v>
      </c>
    </row>
    <row r="149" spans="1:31" x14ac:dyDescent="0.3">
      <c r="A149" vm="1">
        <v>46081</v>
      </c>
      <c r="B149" t="s">
        <v>444</v>
      </c>
      <c r="C149" t="s">
        <v>569</v>
      </c>
      <c r="D149" s="143">
        <v>-3415916.0836999998</v>
      </c>
      <c r="E149" t="s">
        <v>168</v>
      </c>
      <c r="F149">
        <v>1</v>
      </c>
      <c r="G149" s="143">
        <v>3415916.0836735903</v>
      </c>
      <c r="H149" t="s">
        <v>480</v>
      </c>
      <c r="I149" t="s">
        <v>9</v>
      </c>
      <c r="J149" t="s">
        <v>137</v>
      </c>
      <c r="K149">
        <v>0</v>
      </c>
      <c r="L149">
        <v>0</v>
      </c>
      <c r="M149">
        <v>0</v>
      </c>
      <c r="N149" t="s">
        <v>332</v>
      </c>
      <c r="O149" t="s">
        <v>494</v>
      </c>
      <c r="P149">
        <v>6</v>
      </c>
      <c r="Q149" t="s">
        <v>469</v>
      </c>
      <c r="R149">
        <v>1</v>
      </c>
      <c r="S149" s="144">
        <v>-3415916.0836999998</v>
      </c>
      <c r="T149">
        <v>1</v>
      </c>
      <c r="U149" t="s">
        <v>199</v>
      </c>
      <c r="V149" t="s">
        <v>68</v>
      </c>
      <c r="W149" s="115" t="str">
        <f t="shared" si="4"/>
        <v>CC17PILETAS</v>
      </c>
      <c r="X149" s="115">
        <f>_xlfn.XLOOKUP(W149,'cco '!C:C,'cco '!D:D,0)</f>
        <v>0.14000000000000001</v>
      </c>
      <c r="Y149" s="116">
        <f t="shared" si="5"/>
        <v>478228.25171800004</v>
      </c>
      <c r="Z149" s="115">
        <f>_xlfn.XLOOKUP(V149,sectores_id!A:A,sectores_id!B:B)</f>
        <v>7</v>
      </c>
      <c r="AA149" s="115">
        <f>IF(J149="OPEX",_xlfn.XLOOKUP(I149,'rubros_id_opex (2)'!A:A,'rubros_id_opex (2)'!B:B,"RUBRO MC"),J149)</f>
        <v>10</v>
      </c>
      <c r="AB149" s="115" t="str">
        <f>UPPER(_xlfn.XLOOKUP(Z149,sectores_id!B:B,sectores_id!A:A))</f>
        <v>PILETAS</v>
      </c>
      <c r="AC149" s="156" t="str">
        <f>_xlfn.XLOOKUP(AA149,'rubros_id_opex (2)'!B:B,'rubros_id_opex (2)'!A:A,gastos_final[[#This Row],[Líneas de factura/Producto]])</f>
        <v>PERSONAL</v>
      </c>
      <c r="AD149" s="177">
        <f>SUMIFS(Y:Y,C:C,gastos_final[[#This Row],[Número]])</f>
        <v>3415916.0837000003</v>
      </c>
      <c r="AE149" s="177">
        <f>gastos_final[[#This Row],[MONTO_FINAL]]*-1-gastos_final[[#This Row],[monto_total_ampliado]]</f>
        <v>0</v>
      </c>
    </row>
    <row r="150" spans="1:31" x14ac:dyDescent="0.3">
      <c r="A150" vm="1">
        <v>46081</v>
      </c>
      <c r="B150" t="s">
        <v>444</v>
      </c>
      <c r="C150" t="s">
        <v>569</v>
      </c>
      <c r="D150" s="143">
        <v>-3415916.0836999998</v>
      </c>
      <c r="E150" t="s">
        <v>168</v>
      </c>
      <c r="F150">
        <v>1</v>
      </c>
      <c r="G150" s="143">
        <v>3415916.0836735903</v>
      </c>
      <c r="H150" t="s">
        <v>480</v>
      </c>
      <c r="I150" t="s">
        <v>9</v>
      </c>
      <c r="J150" t="s">
        <v>137</v>
      </c>
      <c r="K150">
        <v>0</v>
      </c>
      <c r="L150">
        <v>0</v>
      </c>
      <c r="M150">
        <v>0</v>
      </c>
      <c r="N150" t="s">
        <v>332</v>
      </c>
      <c r="O150" t="s">
        <v>494</v>
      </c>
      <c r="P150">
        <v>6</v>
      </c>
      <c r="Q150" t="s">
        <v>469</v>
      </c>
      <c r="R150">
        <v>1</v>
      </c>
      <c r="S150" s="144">
        <v>-3415916.0836999998</v>
      </c>
      <c r="T150">
        <v>1</v>
      </c>
      <c r="U150" t="s">
        <v>199</v>
      </c>
      <c r="V150" t="s">
        <v>70</v>
      </c>
      <c r="W150" s="115" t="str">
        <f t="shared" si="4"/>
        <v>CC17REACTORES</v>
      </c>
      <c r="X150" s="115">
        <f>_xlfn.XLOOKUP(W150,'cco '!C:C,'cco '!D:D,0)</f>
        <v>7.0000000000000007E-2</v>
      </c>
      <c r="Y150" s="116">
        <f t="shared" si="5"/>
        <v>239114.12585900002</v>
      </c>
      <c r="Z150" s="115">
        <f>_xlfn.XLOOKUP(V150,sectores_id!A:A,sectores_id!B:B)</f>
        <v>8</v>
      </c>
      <c r="AA150" s="115">
        <f>IF(J150="OPEX",_xlfn.XLOOKUP(I150,'rubros_id_opex (2)'!A:A,'rubros_id_opex (2)'!B:B,"RUBRO MC"),J150)</f>
        <v>10</v>
      </c>
      <c r="AB150" s="115" t="str">
        <f>UPPER(_xlfn.XLOOKUP(Z150,sectores_id!B:B,sectores_id!A:A))</f>
        <v>REACTORES</v>
      </c>
      <c r="AC150" s="156" t="str">
        <f>_xlfn.XLOOKUP(AA150,'rubros_id_opex (2)'!B:B,'rubros_id_opex (2)'!A:A,gastos_final[[#This Row],[Líneas de factura/Producto]])</f>
        <v>PERSONAL</v>
      </c>
      <c r="AD150" s="177">
        <f>SUMIFS(Y:Y,C:C,gastos_final[[#This Row],[Número]])</f>
        <v>3415916.0837000003</v>
      </c>
      <c r="AE150" s="177">
        <f>gastos_final[[#This Row],[MONTO_FINAL]]*-1-gastos_final[[#This Row],[monto_total_ampliado]]</f>
        <v>0</v>
      </c>
    </row>
    <row r="151" spans="1:31" x14ac:dyDescent="0.3">
      <c r="A151" vm="1">
        <v>46081</v>
      </c>
      <c r="B151" t="s">
        <v>444</v>
      </c>
      <c r="C151" t="s">
        <v>552</v>
      </c>
      <c r="D151" s="143">
        <v>-2041933.4742999999</v>
      </c>
      <c r="E151" t="s">
        <v>164</v>
      </c>
      <c r="F151">
        <v>1</v>
      </c>
      <c r="G151" s="143">
        <v>2041933.4743135895</v>
      </c>
      <c r="H151" t="s">
        <v>480</v>
      </c>
      <c r="I151" t="s">
        <v>9</v>
      </c>
      <c r="J151" t="s">
        <v>137</v>
      </c>
      <c r="K151">
        <v>0</v>
      </c>
      <c r="L151">
        <v>0</v>
      </c>
      <c r="M151">
        <v>0</v>
      </c>
      <c r="N151" t="s">
        <v>32</v>
      </c>
      <c r="O151" t="s">
        <v>494</v>
      </c>
      <c r="P151">
        <v>10</v>
      </c>
      <c r="Q151" t="s">
        <v>467</v>
      </c>
      <c r="R151">
        <v>1</v>
      </c>
      <c r="S151" s="144">
        <v>-2041933.4742999999</v>
      </c>
      <c r="T151">
        <v>1</v>
      </c>
      <c r="U151" t="s">
        <v>199</v>
      </c>
      <c r="V151" t="s">
        <v>72</v>
      </c>
      <c r="W151" s="115" t="str">
        <f t="shared" si="4"/>
        <v>CC15BACHAS</v>
      </c>
      <c r="X151" s="115">
        <f>_xlfn.XLOOKUP(W151,'cco '!C:C,'cco '!D:D,0)</f>
        <v>7.7777777777777779E-2</v>
      </c>
      <c r="Y151" s="116">
        <f t="shared" si="5"/>
        <v>158817.04800111111</v>
      </c>
      <c r="Z151" s="115">
        <f>_xlfn.XLOOKUP(V151,sectores_id!A:A,sectores_id!B:B)</f>
        <v>1</v>
      </c>
      <c r="AA151" s="115">
        <f>IF(J151="OPEX",_xlfn.XLOOKUP(I151,'rubros_id_opex (2)'!A:A,'rubros_id_opex (2)'!B:B,"RUBRO MC"),J151)</f>
        <v>10</v>
      </c>
      <c r="AB151" s="115" t="str">
        <f>UPPER(_xlfn.XLOOKUP(Z151,sectores_id!B:B,sectores_id!A:A))</f>
        <v>BACHAS</v>
      </c>
      <c r="AC151" s="156" t="str">
        <f>_xlfn.XLOOKUP(AA151,'rubros_id_opex (2)'!B:B,'rubros_id_opex (2)'!A:A,gastos_final[[#This Row],[Líneas de factura/Producto]])</f>
        <v>PERSONAL</v>
      </c>
      <c r="AD151" s="177">
        <f>SUMIFS(Y:Y,C:C,gastos_final[[#This Row],[Número]])</f>
        <v>1429353.4320099999</v>
      </c>
      <c r="AE151" s="177">
        <f>gastos_final[[#This Row],[MONTO_FINAL]]*-1-gastos_final[[#This Row],[monto_total_ampliado]]</f>
        <v>612580.04229000001</v>
      </c>
    </row>
    <row r="152" spans="1:31" x14ac:dyDescent="0.3">
      <c r="A152" vm="1">
        <v>46081</v>
      </c>
      <c r="B152" t="s">
        <v>444</v>
      </c>
      <c r="C152" t="s">
        <v>552</v>
      </c>
      <c r="D152" s="143">
        <v>-2041933.4742999999</v>
      </c>
      <c r="E152" t="s">
        <v>164</v>
      </c>
      <c r="F152">
        <v>1</v>
      </c>
      <c r="G152" s="143">
        <v>2041933.4743135895</v>
      </c>
      <c r="H152" t="s">
        <v>480</v>
      </c>
      <c r="I152" t="s">
        <v>9</v>
      </c>
      <c r="J152" t="s">
        <v>137</v>
      </c>
      <c r="K152">
        <v>0</v>
      </c>
      <c r="L152">
        <v>0</v>
      </c>
      <c r="M152">
        <v>0</v>
      </c>
      <c r="N152" t="s">
        <v>32</v>
      </c>
      <c r="O152" t="s">
        <v>494</v>
      </c>
      <c r="P152">
        <v>10</v>
      </c>
      <c r="Q152" t="s">
        <v>467</v>
      </c>
      <c r="R152">
        <v>1</v>
      </c>
      <c r="S152" s="144">
        <v>-2041933.4742999999</v>
      </c>
      <c r="T152">
        <v>1</v>
      </c>
      <c r="U152" t="s">
        <v>199</v>
      </c>
      <c r="V152" t="s">
        <v>177</v>
      </c>
      <c r="W152" s="115" t="str">
        <f t="shared" si="4"/>
        <v>CC15CEREAL Y POLVILLO</v>
      </c>
      <c r="X152" s="115">
        <f>_xlfn.XLOOKUP(W152,'cco '!C:C,'cco '!D:D,0)</f>
        <v>7.7777777777777779E-2</v>
      </c>
      <c r="Y152" s="116">
        <f t="shared" si="5"/>
        <v>158817.04800111111</v>
      </c>
      <c r="Z152" s="115">
        <f>_xlfn.XLOOKUP(V152,sectores_id!A:A,sectores_id!B:B)</f>
        <v>2</v>
      </c>
      <c r="AA152" s="115">
        <f>IF(J152="OPEX",_xlfn.XLOOKUP(I152,'rubros_id_opex (2)'!A:A,'rubros_id_opex (2)'!B:B,"RUBRO MC"),J152)</f>
        <v>10</v>
      </c>
      <c r="AB152" s="115" t="str">
        <f>UPPER(_xlfn.XLOOKUP(Z152,sectores_id!B:B,sectores_id!A:A))</f>
        <v>CEREAL &amp; POLVILLO</v>
      </c>
      <c r="AC152" s="156" t="str">
        <f>_xlfn.XLOOKUP(AA152,'rubros_id_opex (2)'!B:B,'rubros_id_opex (2)'!A:A,gastos_final[[#This Row],[Líneas de factura/Producto]])</f>
        <v>PERSONAL</v>
      </c>
      <c r="AD152" s="177">
        <f>SUMIFS(Y:Y,C:C,gastos_final[[#This Row],[Número]])</f>
        <v>1429353.4320099999</v>
      </c>
      <c r="AE152" s="177">
        <f>gastos_final[[#This Row],[MONTO_FINAL]]*-1-gastos_final[[#This Row],[monto_total_ampliado]]</f>
        <v>612580.04229000001</v>
      </c>
    </row>
    <row r="153" spans="1:31" x14ac:dyDescent="0.3">
      <c r="A153" vm="1">
        <v>46081</v>
      </c>
      <c r="B153" t="s">
        <v>444</v>
      </c>
      <c r="C153" t="s">
        <v>552</v>
      </c>
      <c r="D153" s="143">
        <v>-2041933.4742999999</v>
      </c>
      <c r="E153" t="s">
        <v>164</v>
      </c>
      <c r="F153">
        <v>1</v>
      </c>
      <c r="G153" s="143">
        <v>2041933.4743135895</v>
      </c>
      <c r="H153" t="s">
        <v>480</v>
      </c>
      <c r="I153" t="s">
        <v>9</v>
      </c>
      <c r="J153" t="s">
        <v>137</v>
      </c>
      <c r="K153">
        <v>0</v>
      </c>
      <c r="L153">
        <v>0</v>
      </c>
      <c r="M153">
        <v>0</v>
      </c>
      <c r="N153" t="s">
        <v>32</v>
      </c>
      <c r="O153" t="s">
        <v>494</v>
      </c>
      <c r="P153">
        <v>10</v>
      </c>
      <c r="Q153" t="s">
        <v>467</v>
      </c>
      <c r="R153">
        <v>1</v>
      </c>
      <c r="S153" s="144">
        <v>-2041933.4742999999</v>
      </c>
      <c r="T153">
        <v>1</v>
      </c>
      <c r="U153" t="s">
        <v>199</v>
      </c>
      <c r="V153" t="s">
        <v>175</v>
      </c>
      <c r="W153" s="115" t="str">
        <f t="shared" si="4"/>
        <v>CC15COMPOST Y FERTILIZANTES</v>
      </c>
      <c r="X153" s="115">
        <f>_xlfn.XLOOKUP(W153,'cco '!C:C,'cco '!D:D,0)</f>
        <v>7.7777777777777779E-2</v>
      </c>
      <c r="Y153" s="116">
        <f t="shared" si="5"/>
        <v>158817.04800111111</v>
      </c>
      <c r="Z153" s="115">
        <f>_xlfn.XLOOKUP(V153,sectores_id!A:A,sectores_id!B:B)</f>
        <v>10</v>
      </c>
      <c r="AA153" s="115">
        <f>IF(J153="OPEX",_xlfn.XLOOKUP(I153,'rubros_id_opex (2)'!A:A,'rubros_id_opex (2)'!B:B,"RUBRO MC"),J153)</f>
        <v>10</v>
      </c>
      <c r="AB153" s="115" t="str">
        <f>UPPER(_xlfn.XLOOKUP(Z153,sectores_id!B:B,sectores_id!A:A))</f>
        <v>COMPOST &amp; FERTILIZANTES</v>
      </c>
      <c r="AC153" s="156" t="str">
        <f>_xlfn.XLOOKUP(AA153,'rubros_id_opex (2)'!B:B,'rubros_id_opex (2)'!A:A,gastos_final[[#This Row],[Líneas de factura/Producto]])</f>
        <v>PERSONAL</v>
      </c>
      <c r="AD153" s="177">
        <f>SUMIFS(Y:Y,C:C,gastos_final[[#This Row],[Número]])</f>
        <v>1429353.4320099999</v>
      </c>
      <c r="AE153" s="177">
        <f>gastos_final[[#This Row],[MONTO_FINAL]]*-1-gastos_final[[#This Row],[monto_total_ampliado]]</f>
        <v>612580.04229000001</v>
      </c>
    </row>
    <row r="154" spans="1:31" x14ac:dyDescent="0.3">
      <c r="A154" vm="1">
        <v>46081</v>
      </c>
      <c r="B154" t="s">
        <v>444</v>
      </c>
      <c r="C154" t="s">
        <v>552</v>
      </c>
      <c r="D154" s="143">
        <v>-2041933.4742999999</v>
      </c>
      <c r="E154" t="s">
        <v>164</v>
      </c>
      <c r="F154">
        <v>1</v>
      </c>
      <c r="G154" s="143">
        <v>2041933.4743135895</v>
      </c>
      <c r="H154" t="s">
        <v>480</v>
      </c>
      <c r="I154" t="s">
        <v>9</v>
      </c>
      <c r="J154" t="s">
        <v>137</v>
      </c>
      <c r="K154">
        <v>0</v>
      </c>
      <c r="L154">
        <v>0</v>
      </c>
      <c r="M154">
        <v>0</v>
      </c>
      <c r="N154" t="s">
        <v>32</v>
      </c>
      <c r="O154" t="s">
        <v>494</v>
      </c>
      <c r="P154">
        <v>10</v>
      </c>
      <c r="Q154" t="s">
        <v>467</v>
      </c>
      <c r="R154">
        <v>1</v>
      </c>
      <c r="S154" s="144">
        <v>-2041933.4742999999</v>
      </c>
      <c r="T154">
        <v>1</v>
      </c>
      <c r="U154" t="s">
        <v>199</v>
      </c>
      <c r="V154" t="s">
        <v>193</v>
      </c>
      <c r="W154" s="115" t="str">
        <f t="shared" si="4"/>
        <v>CC15DISPOSICION FINAL DE R. LIQUIDOS</v>
      </c>
      <c r="X154" s="115">
        <f>_xlfn.XLOOKUP(W154,'cco '!C:C,'cco '!D:D,0)</f>
        <v>7.7777777777777779E-2</v>
      </c>
      <c r="Y154" s="116">
        <f t="shared" si="5"/>
        <v>158817.04800111111</v>
      </c>
      <c r="Z154" s="115">
        <f>_xlfn.XLOOKUP(V154,sectores_id!A:A,sectores_id!B:B)</f>
        <v>3</v>
      </c>
      <c r="AA154" s="115">
        <f>IF(J154="OPEX",_xlfn.XLOOKUP(I154,'rubros_id_opex (2)'!A:A,'rubros_id_opex (2)'!B:B,"RUBRO MC"),J154)</f>
        <v>10</v>
      </c>
      <c r="AB154" s="115" t="str">
        <f>UPPER(_xlfn.XLOOKUP(Z154,sectores_id!B:B,sectores_id!A:A))</f>
        <v>DISP. FINAL RESIDUOS LÍQUIDOS</v>
      </c>
      <c r="AC154" s="156" t="str">
        <f>_xlfn.XLOOKUP(AA154,'rubros_id_opex (2)'!B:B,'rubros_id_opex (2)'!A:A,gastos_final[[#This Row],[Líneas de factura/Producto]])</f>
        <v>PERSONAL</v>
      </c>
      <c r="AD154" s="177">
        <f>SUMIFS(Y:Y,C:C,gastos_final[[#This Row],[Número]])</f>
        <v>1429353.4320099999</v>
      </c>
      <c r="AE154" s="177">
        <f>gastos_final[[#This Row],[MONTO_FINAL]]*-1-gastos_final[[#This Row],[monto_total_ampliado]]</f>
        <v>612580.04229000001</v>
      </c>
    </row>
    <row r="155" spans="1:31" x14ac:dyDescent="0.3">
      <c r="A155" vm="1">
        <v>46081</v>
      </c>
      <c r="B155" t="s">
        <v>444</v>
      </c>
      <c r="C155" t="s">
        <v>552</v>
      </c>
      <c r="D155" s="143">
        <v>-2041933.4742999999</v>
      </c>
      <c r="E155" t="s">
        <v>164</v>
      </c>
      <c r="F155">
        <v>1</v>
      </c>
      <c r="G155" s="143">
        <v>2041933.4743135895</v>
      </c>
      <c r="H155" t="s">
        <v>480</v>
      </c>
      <c r="I155" t="s">
        <v>9</v>
      </c>
      <c r="J155" t="s">
        <v>137</v>
      </c>
      <c r="K155">
        <v>0</v>
      </c>
      <c r="L155">
        <v>0</v>
      </c>
      <c r="M155">
        <v>0</v>
      </c>
      <c r="N155" t="s">
        <v>32</v>
      </c>
      <c r="O155" t="s">
        <v>494</v>
      </c>
      <c r="P155">
        <v>10</v>
      </c>
      <c r="Q155" t="s">
        <v>467</v>
      </c>
      <c r="R155">
        <v>1</v>
      </c>
      <c r="S155" s="144">
        <v>-2041933.4742999999</v>
      </c>
      <c r="T155">
        <v>1</v>
      </c>
      <c r="U155" t="s">
        <v>199</v>
      </c>
      <c r="V155" t="s">
        <v>191</v>
      </c>
      <c r="W155" s="115" t="str">
        <f t="shared" si="4"/>
        <v>CC15DISPOSICION FINAL DE R. SOLIDOS</v>
      </c>
      <c r="X155" s="115">
        <f>_xlfn.XLOOKUP(W155,'cco '!C:C,'cco '!D:D,0)</f>
        <v>7.7777777777777779E-2</v>
      </c>
      <c r="Y155" s="116">
        <f t="shared" si="5"/>
        <v>158817.04800111111</v>
      </c>
      <c r="Z155" s="115">
        <f>_xlfn.XLOOKUP(V155,sectores_id!A:A,sectores_id!B:B)</f>
        <v>4</v>
      </c>
      <c r="AA155" s="115">
        <f>IF(J155="OPEX",_xlfn.XLOOKUP(I155,'rubros_id_opex (2)'!A:A,'rubros_id_opex (2)'!B:B,"RUBRO MC"),J155)</f>
        <v>10</v>
      </c>
      <c r="AB155" s="115" t="str">
        <f>UPPER(_xlfn.XLOOKUP(Z155,sectores_id!B:B,sectores_id!A:A))</f>
        <v>DISP. FINAL RESIDUOS SÓLIDOS</v>
      </c>
      <c r="AC155" s="156" t="str">
        <f>_xlfn.XLOOKUP(AA155,'rubros_id_opex (2)'!B:B,'rubros_id_opex (2)'!A:A,gastos_final[[#This Row],[Líneas de factura/Producto]])</f>
        <v>PERSONAL</v>
      </c>
      <c r="AD155" s="177">
        <f>SUMIFS(Y:Y,C:C,gastos_final[[#This Row],[Número]])</f>
        <v>1429353.4320099999</v>
      </c>
      <c r="AE155" s="177">
        <f>gastos_final[[#This Row],[MONTO_FINAL]]*-1-gastos_final[[#This Row],[monto_total_ampliado]]</f>
        <v>612580.04229000001</v>
      </c>
    </row>
    <row r="156" spans="1:31" x14ac:dyDescent="0.3">
      <c r="A156" vm="1">
        <v>46081</v>
      </c>
      <c r="B156" t="s">
        <v>444</v>
      </c>
      <c r="C156" t="s">
        <v>552</v>
      </c>
      <c r="D156" s="143">
        <v>-2041933.4742999999</v>
      </c>
      <c r="E156" t="s">
        <v>164</v>
      </c>
      <c r="F156">
        <v>1</v>
      </c>
      <c r="G156" s="143">
        <v>2041933.4743135895</v>
      </c>
      <c r="H156" t="s">
        <v>480</v>
      </c>
      <c r="I156" t="s">
        <v>9</v>
      </c>
      <c r="J156" t="s">
        <v>137</v>
      </c>
      <c r="K156">
        <v>0</v>
      </c>
      <c r="L156">
        <v>0</v>
      </c>
      <c r="M156">
        <v>0</v>
      </c>
      <c r="N156" t="s">
        <v>32</v>
      </c>
      <c r="O156" t="s">
        <v>494</v>
      </c>
      <c r="P156">
        <v>10</v>
      </c>
      <c r="Q156" t="s">
        <v>467</v>
      </c>
      <c r="R156">
        <v>1</v>
      </c>
      <c r="S156" s="144">
        <v>-2041933.4742999999</v>
      </c>
      <c r="T156">
        <v>1</v>
      </c>
      <c r="U156" t="s">
        <v>199</v>
      </c>
      <c r="V156" t="s">
        <v>80</v>
      </c>
      <c r="W156" s="115" t="str">
        <f t="shared" ref="W156:W219" si="6">_xlfn.CONCAT(N156,V156)</f>
        <v>CC15EXPORTACION</v>
      </c>
      <c r="X156" s="115">
        <f>_xlfn.XLOOKUP(W156,'cco '!C:C,'cco '!D:D,0)</f>
        <v>7.7777777777777779E-2</v>
      </c>
      <c r="Y156" s="116">
        <f t="shared" ref="Y156:Y219" si="7">$X156*$S156*-1</f>
        <v>158817.04800111111</v>
      </c>
      <c r="Z156" s="115">
        <f>_xlfn.XLOOKUP(V156,sectores_id!A:A,sectores_id!B:B)</f>
        <v>5</v>
      </c>
      <c r="AA156" s="115">
        <f>IF(J156="OPEX",_xlfn.XLOOKUP(I156,'rubros_id_opex (2)'!A:A,'rubros_id_opex (2)'!B:B,"RUBRO MC"),J156)</f>
        <v>10</v>
      </c>
      <c r="AB156" s="115" t="str">
        <f>UPPER(_xlfn.XLOOKUP(Z156,sectores_id!B:B,sectores_id!A:A))</f>
        <v>EXPORTACION</v>
      </c>
      <c r="AC156" s="156" t="str">
        <f>_xlfn.XLOOKUP(AA156,'rubros_id_opex (2)'!B:B,'rubros_id_opex (2)'!A:A,gastos_final[[#This Row],[Líneas de factura/Producto]])</f>
        <v>PERSONAL</v>
      </c>
      <c r="AD156" s="177">
        <f>SUMIFS(Y:Y,C:C,gastos_final[[#This Row],[Número]])</f>
        <v>1429353.4320099999</v>
      </c>
      <c r="AE156" s="177">
        <f>gastos_final[[#This Row],[MONTO_FINAL]]*-1-gastos_final[[#This Row],[monto_total_ampliado]]</f>
        <v>612580.04229000001</v>
      </c>
    </row>
    <row r="157" spans="1:31" x14ac:dyDescent="0.3">
      <c r="A157" vm="1">
        <v>46081</v>
      </c>
      <c r="B157" t="s">
        <v>444</v>
      </c>
      <c r="C157" t="s">
        <v>552</v>
      </c>
      <c r="D157" s="143">
        <v>-2041933.4742999999</v>
      </c>
      <c r="E157" t="s">
        <v>164</v>
      </c>
      <c r="F157">
        <v>1</v>
      </c>
      <c r="G157" s="143">
        <v>2041933.4743135895</v>
      </c>
      <c r="H157" t="s">
        <v>480</v>
      </c>
      <c r="I157" t="s">
        <v>9</v>
      </c>
      <c r="J157" t="s">
        <v>137</v>
      </c>
      <c r="K157">
        <v>0</v>
      </c>
      <c r="L157">
        <v>0</v>
      </c>
      <c r="M157">
        <v>0</v>
      </c>
      <c r="N157" t="s">
        <v>32</v>
      </c>
      <c r="O157" t="s">
        <v>494</v>
      </c>
      <c r="P157">
        <v>10</v>
      </c>
      <c r="Q157" t="s">
        <v>467</v>
      </c>
      <c r="R157">
        <v>1</v>
      </c>
      <c r="S157" s="144">
        <v>-2041933.4742999999</v>
      </c>
      <c r="T157">
        <v>1</v>
      </c>
      <c r="U157" t="s">
        <v>199</v>
      </c>
      <c r="V157" t="s">
        <v>50</v>
      </c>
      <c r="W157" s="115" t="str">
        <f t="shared" si="6"/>
        <v>CC15NFU</v>
      </c>
      <c r="X157" s="115">
        <f>_xlfn.XLOOKUP(W157,'cco '!C:C,'cco '!D:D,0)</f>
        <v>7.7777777777777779E-2</v>
      </c>
      <c r="Y157" s="116">
        <f t="shared" si="7"/>
        <v>158817.04800111111</v>
      </c>
      <c r="Z157" s="115">
        <f>_xlfn.XLOOKUP(V157,sectores_id!A:A,sectores_id!B:B)</f>
        <v>6</v>
      </c>
      <c r="AA157" s="115">
        <f>IF(J157="OPEX",_xlfn.XLOOKUP(I157,'rubros_id_opex (2)'!A:A,'rubros_id_opex (2)'!B:B,"RUBRO MC"),J157)</f>
        <v>10</v>
      </c>
      <c r="AB157" s="115" t="str">
        <f>UPPER(_xlfn.XLOOKUP(Z157,sectores_id!B:B,sectores_id!A:A))</f>
        <v>NFU</v>
      </c>
      <c r="AC157" s="156" t="str">
        <f>_xlfn.XLOOKUP(AA157,'rubros_id_opex (2)'!B:B,'rubros_id_opex (2)'!A:A,gastos_final[[#This Row],[Líneas de factura/Producto]])</f>
        <v>PERSONAL</v>
      </c>
      <c r="AD157" s="177">
        <f>SUMIFS(Y:Y,C:C,gastos_final[[#This Row],[Número]])</f>
        <v>1429353.4320099999</v>
      </c>
      <c r="AE157" s="177">
        <f>gastos_final[[#This Row],[MONTO_FINAL]]*-1-gastos_final[[#This Row],[monto_total_ampliado]]</f>
        <v>612580.04229000001</v>
      </c>
    </row>
    <row r="158" spans="1:31" x14ac:dyDescent="0.3">
      <c r="A158" vm="1">
        <v>46081</v>
      </c>
      <c r="B158" t="s">
        <v>444</v>
      </c>
      <c r="C158" t="s">
        <v>552</v>
      </c>
      <c r="D158" s="143">
        <v>-2041933.4742999999</v>
      </c>
      <c r="E158" t="s">
        <v>164</v>
      </c>
      <c r="F158">
        <v>1</v>
      </c>
      <c r="G158" s="143">
        <v>2041933.4743135895</v>
      </c>
      <c r="H158" t="s">
        <v>480</v>
      </c>
      <c r="I158" t="s">
        <v>9</v>
      </c>
      <c r="J158" t="s">
        <v>137</v>
      </c>
      <c r="K158">
        <v>0</v>
      </c>
      <c r="L158">
        <v>0</v>
      </c>
      <c r="M158">
        <v>0</v>
      </c>
      <c r="N158" t="s">
        <v>32</v>
      </c>
      <c r="O158" t="s">
        <v>494</v>
      </c>
      <c r="P158">
        <v>10</v>
      </c>
      <c r="Q158" t="s">
        <v>467</v>
      </c>
      <c r="R158">
        <v>1</v>
      </c>
      <c r="S158" s="144">
        <v>-2041933.4742999999</v>
      </c>
      <c r="T158">
        <v>1</v>
      </c>
      <c r="U158" t="s">
        <v>199</v>
      </c>
      <c r="V158" t="s">
        <v>68</v>
      </c>
      <c r="W158" s="115" t="str">
        <f t="shared" si="6"/>
        <v>CC15PILETAS</v>
      </c>
      <c r="X158" s="115">
        <f>_xlfn.XLOOKUP(W158,'cco '!C:C,'cco '!D:D,0)</f>
        <v>7.7777777777777779E-2</v>
      </c>
      <c r="Y158" s="116">
        <f t="shared" si="7"/>
        <v>158817.04800111111</v>
      </c>
      <c r="Z158" s="115">
        <f>_xlfn.XLOOKUP(V158,sectores_id!A:A,sectores_id!B:B)</f>
        <v>7</v>
      </c>
      <c r="AA158" s="115">
        <f>IF(J158="OPEX",_xlfn.XLOOKUP(I158,'rubros_id_opex (2)'!A:A,'rubros_id_opex (2)'!B:B,"RUBRO MC"),J158)</f>
        <v>10</v>
      </c>
      <c r="AB158" s="115" t="str">
        <f>UPPER(_xlfn.XLOOKUP(Z158,sectores_id!B:B,sectores_id!A:A))</f>
        <v>PILETAS</v>
      </c>
      <c r="AC158" s="156" t="str">
        <f>_xlfn.XLOOKUP(AA158,'rubros_id_opex (2)'!B:B,'rubros_id_opex (2)'!A:A,gastos_final[[#This Row],[Líneas de factura/Producto]])</f>
        <v>PERSONAL</v>
      </c>
      <c r="AD158" s="177">
        <f>SUMIFS(Y:Y,C:C,gastos_final[[#This Row],[Número]])</f>
        <v>1429353.4320099999</v>
      </c>
      <c r="AE158" s="177">
        <f>gastos_final[[#This Row],[MONTO_FINAL]]*-1-gastos_final[[#This Row],[monto_total_ampliado]]</f>
        <v>612580.04229000001</v>
      </c>
    </row>
    <row r="159" spans="1:31" x14ac:dyDescent="0.3">
      <c r="A159" vm="1">
        <v>46081</v>
      </c>
      <c r="B159" t="s">
        <v>444</v>
      </c>
      <c r="C159" t="s">
        <v>552</v>
      </c>
      <c r="D159" s="143">
        <v>-2041933.4742999999</v>
      </c>
      <c r="E159" t="s">
        <v>164</v>
      </c>
      <c r="F159">
        <v>1</v>
      </c>
      <c r="G159" s="143">
        <v>2041933.4743135895</v>
      </c>
      <c r="H159" t="s">
        <v>480</v>
      </c>
      <c r="I159" t="s">
        <v>9</v>
      </c>
      <c r="J159" t="s">
        <v>137</v>
      </c>
      <c r="K159">
        <v>0</v>
      </c>
      <c r="L159">
        <v>0</v>
      </c>
      <c r="M159">
        <v>0</v>
      </c>
      <c r="N159" t="s">
        <v>32</v>
      </c>
      <c r="O159" t="s">
        <v>494</v>
      </c>
      <c r="P159">
        <v>10</v>
      </c>
      <c r="Q159" t="s">
        <v>467</v>
      </c>
      <c r="R159">
        <v>1</v>
      </c>
      <c r="S159" s="144">
        <v>-2041933.4742999999</v>
      </c>
      <c r="T159">
        <v>1</v>
      </c>
      <c r="U159" t="s">
        <v>199</v>
      </c>
      <c r="V159" t="s">
        <v>70</v>
      </c>
      <c r="W159" s="115" t="str">
        <f t="shared" si="6"/>
        <v>CC15REACTORES</v>
      </c>
      <c r="X159" s="115">
        <f>_xlfn.XLOOKUP(W159,'cco '!C:C,'cco '!D:D,0)</f>
        <v>7.7777777777777779E-2</v>
      </c>
      <c r="Y159" s="116">
        <f t="shared" si="7"/>
        <v>158817.04800111111</v>
      </c>
      <c r="Z159" s="115">
        <f>_xlfn.XLOOKUP(V159,sectores_id!A:A,sectores_id!B:B)</f>
        <v>8</v>
      </c>
      <c r="AA159" s="115">
        <f>IF(J159="OPEX",_xlfn.XLOOKUP(I159,'rubros_id_opex (2)'!A:A,'rubros_id_opex (2)'!B:B,"RUBRO MC"),J159)</f>
        <v>10</v>
      </c>
      <c r="AB159" s="115" t="str">
        <f>UPPER(_xlfn.XLOOKUP(Z159,sectores_id!B:B,sectores_id!A:A))</f>
        <v>REACTORES</v>
      </c>
      <c r="AC159" s="156" t="str">
        <f>_xlfn.XLOOKUP(AA159,'rubros_id_opex (2)'!B:B,'rubros_id_opex (2)'!A:A,gastos_final[[#This Row],[Líneas de factura/Producto]])</f>
        <v>PERSONAL</v>
      </c>
      <c r="AD159" s="177">
        <f>SUMIFS(Y:Y,C:C,gastos_final[[#This Row],[Número]])</f>
        <v>1429353.4320099999</v>
      </c>
      <c r="AE159" s="177">
        <f>gastos_final[[#This Row],[MONTO_FINAL]]*-1-gastos_final[[#This Row],[monto_total_ampliado]]</f>
        <v>612580.04229000001</v>
      </c>
    </row>
    <row r="160" spans="1:31" x14ac:dyDescent="0.3">
      <c r="A160" vm="1">
        <v>46081</v>
      </c>
      <c r="B160" t="s">
        <v>444</v>
      </c>
      <c r="C160" t="s">
        <v>552</v>
      </c>
      <c r="D160" s="143">
        <v>-2041933.4742999999</v>
      </c>
      <c r="E160" t="s">
        <v>164</v>
      </c>
      <c r="F160">
        <v>1</v>
      </c>
      <c r="G160" s="143">
        <v>2041933.4743135895</v>
      </c>
      <c r="H160" t="s">
        <v>480</v>
      </c>
      <c r="I160" t="s">
        <v>9</v>
      </c>
      <c r="J160" t="s">
        <v>137</v>
      </c>
      <c r="K160">
        <v>0</v>
      </c>
      <c r="L160">
        <v>0</v>
      </c>
      <c r="M160">
        <v>0</v>
      </c>
      <c r="N160" t="s">
        <v>32</v>
      </c>
      <c r="O160" t="s">
        <v>494</v>
      </c>
      <c r="P160">
        <v>10</v>
      </c>
      <c r="Q160" t="s">
        <v>467</v>
      </c>
      <c r="R160">
        <v>1</v>
      </c>
      <c r="S160" s="144">
        <v>-2041933.4742999999</v>
      </c>
      <c r="T160">
        <v>1</v>
      </c>
      <c r="U160" t="s">
        <v>199</v>
      </c>
      <c r="V160" t="s">
        <v>181</v>
      </c>
      <c r="W160" s="115" t="str">
        <f t="shared" si="6"/>
        <v>CC15TIERRAS FILTRANTES</v>
      </c>
      <c r="X160" s="115">
        <f>_xlfn.XLOOKUP(W160,'cco '!C:C,'cco '!D:D,0)</f>
        <v>0</v>
      </c>
      <c r="Y160" s="116">
        <f t="shared" si="7"/>
        <v>0</v>
      </c>
      <c r="Z160" s="115">
        <f>_xlfn.XLOOKUP(V160,sectores_id!A:A,sectores_id!B:B)</f>
        <v>9</v>
      </c>
      <c r="AA160" s="115">
        <f>IF(J160="OPEX",_xlfn.XLOOKUP(I160,'rubros_id_opex (2)'!A:A,'rubros_id_opex (2)'!B:B,"RUBRO MC"),J160)</f>
        <v>10</v>
      </c>
      <c r="AB160" s="115" t="str">
        <f>UPPER(_xlfn.XLOOKUP(Z160,sectores_id!B:B,sectores_id!A:A))</f>
        <v>TIERRAS FILTRANTES</v>
      </c>
      <c r="AC160" s="156" t="str">
        <f>_xlfn.XLOOKUP(AA160,'rubros_id_opex (2)'!B:B,'rubros_id_opex (2)'!A:A,gastos_final[[#This Row],[Líneas de factura/Producto]])</f>
        <v>PERSONAL</v>
      </c>
      <c r="AD160" s="177">
        <f>SUMIFS(Y:Y,C:C,gastos_final[[#This Row],[Número]])</f>
        <v>1429353.4320099999</v>
      </c>
      <c r="AE160" s="177">
        <f>gastos_final[[#This Row],[MONTO_FINAL]]*-1-gastos_final[[#This Row],[monto_total_ampliado]]</f>
        <v>612580.04229000001</v>
      </c>
    </row>
    <row r="161" spans="1:31" x14ac:dyDescent="0.3">
      <c r="A161" vm="1">
        <v>46081</v>
      </c>
      <c r="B161" t="s">
        <v>664</v>
      </c>
      <c r="C161" t="s">
        <v>773</v>
      </c>
      <c r="D161" s="143">
        <v>-3363750</v>
      </c>
      <c r="E161" t="s">
        <v>667</v>
      </c>
      <c r="F161">
        <v>2250</v>
      </c>
      <c r="G161" s="143">
        <v>1495</v>
      </c>
      <c r="H161" t="s">
        <v>144</v>
      </c>
      <c r="I161" t="s">
        <v>18</v>
      </c>
      <c r="J161" t="s">
        <v>137</v>
      </c>
      <c r="K161" t="s">
        <v>473</v>
      </c>
      <c r="L161" t="s">
        <v>138</v>
      </c>
      <c r="M161">
        <v>0</v>
      </c>
      <c r="N161" t="s">
        <v>40</v>
      </c>
      <c r="O161" t="s">
        <v>494</v>
      </c>
      <c r="P161">
        <v>1</v>
      </c>
      <c r="Q161" t="s">
        <v>68</v>
      </c>
      <c r="R161">
        <v>1</v>
      </c>
      <c r="S161" s="144">
        <v>-3363750</v>
      </c>
      <c r="T161">
        <v>2250</v>
      </c>
      <c r="U161" t="s">
        <v>199</v>
      </c>
      <c r="V161" t="s">
        <v>68</v>
      </c>
      <c r="W161" s="115" t="str">
        <f t="shared" si="6"/>
        <v>CC4PILETAS</v>
      </c>
      <c r="X161" s="115">
        <f>_xlfn.XLOOKUP(W161,'cco '!C:C,'cco '!D:D,0)</f>
        <v>1</v>
      </c>
      <c r="Y161" s="116">
        <f t="shared" si="7"/>
        <v>3363750</v>
      </c>
      <c r="Z161" s="115">
        <f>_xlfn.XLOOKUP(V161,sectores_id!A:A,sectores_id!B:B)</f>
        <v>7</v>
      </c>
      <c r="AA161" s="115">
        <f>IF(J161="OPEX",_xlfn.XLOOKUP(I161,'rubros_id_opex (2)'!A:A,'rubros_id_opex (2)'!B:B,"RUBRO MC"),J161)</f>
        <v>1</v>
      </c>
      <c r="AB161" s="115" t="str">
        <f>UPPER(_xlfn.XLOOKUP(Z161,sectores_id!B:B,sectores_id!A:A))</f>
        <v>PILETAS</v>
      </c>
      <c r="AC161" s="156" t="str">
        <f>_xlfn.XLOOKUP(AA161,'rubros_id_opex (2)'!B:B,'rubros_id_opex (2)'!A:A,gastos_final[[#This Row],[Líneas de factura/Producto]])</f>
        <v>ENERGIA</v>
      </c>
      <c r="AD161" s="115">
        <f>SUMIFS(Y:Y,C:C,gastos_final[[#This Row],[Número]])</f>
        <v>3363750</v>
      </c>
      <c r="AE161" s="177">
        <f>gastos_final[[#This Row],[MONTO_FINAL]]*-1-gastos_final[[#This Row],[monto_total_ampliado]]</f>
        <v>0</v>
      </c>
    </row>
    <row r="162" spans="1:31" x14ac:dyDescent="0.3">
      <c r="A162" vm="1">
        <v>46081</v>
      </c>
      <c r="B162" t="s">
        <v>444</v>
      </c>
      <c r="C162" t="s">
        <v>757</v>
      </c>
      <c r="D162" s="143">
        <v>-1972720.5293000001</v>
      </c>
      <c r="E162" t="s">
        <v>187</v>
      </c>
      <c r="F162">
        <v>1</v>
      </c>
      <c r="G162" s="143">
        <v>1972720.5292535897</v>
      </c>
      <c r="H162" t="s">
        <v>480</v>
      </c>
      <c r="I162" t="s">
        <v>9</v>
      </c>
      <c r="J162" t="s">
        <v>137</v>
      </c>
      <c r="K162">
        <v>0</v>
      </c>
      <c r="L162">
        <v>0</v>
      </c>
      <c r="M162">
        <v>0</v>
      </c>
      <c r="N162" t="s">
        <v>32</v>
      </c>
      <c r="O162" t="s">
        <v>494</v>
      </c>
      <c r="P162">
        <v>10</v>
      </c>
      <c r="Q162" t="s">
        <v>467</v>
      </c>
      <c r="R162">
        <v>1</v>
      </c>
      <c r="S162" s="144">
        <v>-1972720.5293000001</v>
      </c>
      <c r="T162">
        <v>1</v>
      </c>
      <c r="U162" t="s">
        <v>199</v>
      </c>
      <c r="V162" t="s">
        <v>72</v>
      </c>
      <c r="W162" s="115" t="str">
        <f t="shared" si="6"/>
        <v>CC15BACHAS</v>
      </c>
      <c r="X162" s="115">
        <f>_xlfn.XLOOKUP(W162,'cco '!C:C,'cco '!D:D,0)</f>
        <v>7.7777777777777779E-2</v>
      </c>
      <c r="Y162" s="116">
        <f t="shared" si="7"/>
        <v>153433.81894555557</v>
      </c>
      <c r="Z162" s="115">
        <f>_xlfn.XLOOKUP(V162,sectores_id!A:A,sectores_id!B:B)</f>
        <v>1</v>
      </c>
      <c r="AA162" s="115">
        <f>IF(J162="OPEX",_xlfn.XLOOKUP(I162,'rubros_id_opex (2)'!A:A,'rubros_id_opex (2)'!B:B,"RUBRO MC"),J162)</f>
        <v>10</v>
      </c>
      <c r="AB162" s="115" t="str">
        <f>UPPER(_xlfn.XLOOKUP(Z162,sectores_id!B:B,sectores_id!A:A))</f>
        <v>BACHAS</v>
      </c>
      <c r="AC162" s="156" t="str">
        <f>_xlfn.XLOOKUP(AA162,'rubros_id_opex (2)'!B:B,'rubros_id_opex (2)'!A:A,gastos_final[[#This Row],[Líneas de factura/Producto]])</f>
        <v>PERSONAL</v>
      </c>
      <c r="AD162" s="177">
        <f>SUMIFS(Y:Y,C:C,gastos_final[[#This Row],[Número]])</f>
        <v>1380904.37051</v>
      </c>
      <c r="AE162" s="177">
        <f>gastos_final[[#This Row],[MONTO_FINAL]]*-1-gastos_final[[#This Row],[monto_total_ampliado]]</f>
        <v>591816.15879000002</v>
      </c>
    </row>
    <row r="163" spans="1:31" x14ac:dyDescent="0.3">
      <c r="A163" vm="1">
        <v>46081</v>
      </c>
      <c r="B163" t="s">
        <v>444</v>
      </c>
      <c r="C163" t="s">
        <v>757</v>
      </c>
      <c r="D163" s="143">
        <v>-1972720.5293000001</v>
      </c>
      <c r="E163" t="s">
        <v>187</v>
      </c>
      <c r="F163">
        <v>1</v>
      </c>
      <c r="G163" s="143">
        <v>1972720.5292535897</v>
      </c>
      <c r="H163" t="s">
        <v>480</v>
      </c>
      <c r="I163" t="s">
        <v>9</v>
      </c>
      <c r="J163" t="s">
        <v>137</v>
      </c>
      <c r="K163">
        <v>0</v>
      </c>
      <c r="L163">
        <v>0</v>
      </c>
      <c r="M163">
        <v>0</v>
      </c>
      <c r="N163" t="s">
        <v>32</v>
      </c>
      <c r="O163" t="s">
        <v>494</v>
      </c>
      <c r="P163">
        <v>10</v>
      </c>
      <c r="Q163" t="s">
        <v>467</v>
      </c>
      <c r="R163">
        <v>1</v>
      </c>
      <c r="S163" s="144">
        <v>-1972720.5293000001</v>
      </c>
      <c r="T163">
        <v>1</v>
      </c>
      <c r="U163" t="s">
        <v>199</v>
      </c>
      <c r="V163" t="s">
        <v>177</v>
      </c>
      <c r="W163" s="115" t="str">
        <f t="shared" si="6"/>
        <v>CC15CEREAL Y POLVILLO</v>
      </c>
      <c r="X163" s="115">
        <f>_xlfn.XLOOKUP(W163,'cco '!C:C,'cco '!D:D,0)</f>
        <v>7.7777777777777779E-2</v>
      </c>
      <c r="Y163" s="116">
        <f t="shared" si="7"/>
        <v>153433.81894555557</v>
      </c>
      <c r="Z163" s="115">
        <f>_xlfn.XLOOKUP(V163,sectores_id!A:A,sectores_id!B:B)</f>
        <v>2</v>
      </c>
      <c r="AA163" s="115">
        <f>IF(J163="OPEX",_xlfn.XLOOKUP(I163,'rubros_id_opex (2)'!A:A,'rubros_id_opex (2)'!B:B,"RUBRO MC"),J163)</f>
        <v>10</v>
      </c>
      <c r="AB163" s="115" t="str">
        <f>UPPER(_xlfn.XLOOKUP(Z163,sectores_id!B:B,sectores_id!A:A))</f>
        <v>CEREAL &amp; POLVILLO</v>
      </c>
      <c r="AC163" s="156" t="str">
        <f>_xlfn.XLOOKUP(AA163,'rubros_id_opex (2)'!B:B,'rubros_id_opex (2)'!A:A,gastos_final[[#This Row],[Líneas de factura/Producto]])</f>
        <v>PERSONAL</v>
      </c>
      <c r="AD163" s="177">
        <f>SUMIFS(Y:Y,C:C,gastos_final[[#This Row],[Número]])</f>
        <v>1380904.37051</v>
      </c>
      <c r="AE163" s="177">
        <f>gastos_final[[#This Row],[MONTO_FINAL]]*-1-gastos_final[[#This Row],[monto_total_ampliado]]</f>
        <v>591816.15879000002</v>
      </c>
    </row>
    <row r="164" spans="1:31" x14ac:dyDescent="0.3">
      <c r="A164" vm="1">
        <v>46081</v>
      </c>
      <c r="B164" t="s">
        <v>444</v>
      </c>
      <c r="C164" t="s">
        <v>757</v>
      </c>
      <c r="D164" s="143">
        <v>-1972720.5293000001</v>
      </c>
      <c r="E164" t="s">
        <v>187</v>
      </c>
      <c r="F164">
        <v>1</v>
      </c>
      <c r="G164" s="143">
        <v>1972720.5292535897</v>
      </c>
      <c r="H164" t="s">
        <v>480</v>
      </c>
      <c r="I164" t="s">
        <v>9</v>
      </c>
      <c r="J164" t="s">
        <v>137</v>
      </c>
      <c r="K164">
        <v>0</v>
      </c>
      <c r="L164">
        <v>0</v>
      </c>
      <c r="M164">
        <v>0</v>
      </c>
      <c r="N164" t="s">
        <v>32</v>
      </c>
      <c r="O164" t="s">
        <v>494</v>
      </c>
      <c r="P164">
        <v>10</v>
      </c>
      <c r="Q164" t="s">
        <v>467</v>
      </c>
      <c r="R164">
        <v>1</v>
      </c>
      <c r="S164" s="144">
        <v>-1972720.5293000001</v>
      </c>
      <c r="T164">
        <v>1</v>
      </c>
      <c r="U164" t="s">
        <v>199</v>
      </c>
      <c r="V164" t="s">
        <v>175</v>
      </c>
      <c r="W164" s="115" t="str">
        <f t="shared" si="6"/>
        <v>CC15COMPOST Y FERTILIZANTES</v>
      </c>
      <c r="X164" s="115">
        <f>_xlfn.XLOOKUP(W164,'cco '!C:C,'cco '!D:D,0)</f>
        <v>7.7777777777777779E-2</v>
      </c>
      <c r="Y164" s="116">
        <f t="shared" si="7"/>
        <v>153433.81894555557</v>
      </c>
      <c r="Z164" s="115">
        <f>_xlfn.XLOOKUP(V164,sectores_id!A:A,sectores_id!B:B)</f>
        <v>10</v>
      </c>
      <c r="AA164" s="115">
        <f>IF(J164="OPEX",_xlfn.XLOOKUP(I164,'rubros_id_opex (2)'!A:A,'rubros_id_opex (2)'!B:B,"RUBRO MC"),J164)</f>
        <v>10</v>
      </c>
      <c r="AB164" s="115" t="str">
        <f>UPPER(_xlfn.XLOOKUP(Z164,sectores_id!B:B,sectores_id!A:A))</f>
        <v>COMPOST &amp; FERTILIZANTES</v>
      </c>
      <c r="AC164" s="156" t="str">
        <f>_xlfn.XLOOKUP(AA164,'rubros_id_opex (2)'!B:B,'rubros_id_opex (2)'!A:A,gastos_final[[#This Row],[Líneas de factura/Producto]])</f>
        <v>PERSONAL</v>
      </c>
      <c r="AD164" s="177">
        <f>SUMIFS(Y:Y,C:C,gastos_final[[#This Row],[Número]])</f>
        <v>1380904.37051</v>
      </c>
      <c r="AE164" s="177">
        <f>gastos_final[[#This Row],[MONTO_FINAL]]*-1-gastos_final[[#This Row],[monto_total_ampliado]]</f>
        <v>591816.15879000002</v>
      </c>
    </row>
    <row r="165" spans="1:31" x14ac:dyDescent="0.3">
      <c r="A165" vm="1">
        <v>46081</v>
      </c>
      <c r="B165" t="s">
        <v>444</v>
      </c>
      <c r="C165" t="s">
        <v>757</v>
      </c>
      <c r="D165" s="143">
        <v>-1972720.5293000001</v>
      </c>
      <c r="E165" t="s">
        <v>187</v>
      </c>
      <c r="F165">
        <v>1</v>
      </c>
      <c r="G165" s="143">
        <v>1972720.5292535897</v>
      </c>
      <c r="H165" t="s">
        <v>480</v>
      </c>
      <c r="I165" t="s">
        <v>9</v>
      </c>
      <c r="J165" t="s">
        <v>137</v>
      </c>
      <c r="K165">
        <v>0</v>
      </c>
      <c r="L165">
        <v>0</v>
      </c>
      <c r="M165">
        <v>0</v>
      </c>
      <c r="N165" t="s">
        <v>32</v>
      </c>
      <c r="O165" t="s">
        <v>494</v>
      </c>
      <c r="P165">
        <v>10</v>
      </c>
      <c r="Q165" t="s">
        <v>467</v>
      </c>
      <c r="R165">
        <v>1</v>
      </c>
      <c r="S165" s="144">
        <v>-1972720.5293000001</v>
      </c>
      <c r="T165">
        <v>1</v>
      </c>
      <c r="U165" t="s">
        <v>199</v>
      </c>
      <c r="V165" t="s">
        <v>193</v>
      </c>
      <c r="W165" s="115" t="str">
        <f t="shared" si="6"/>
        <v>CC15DISPOSICION FINAL DE R. LIQUIDOS</v>
      </c>
      <c r="X165" s="115">
        <f>_xlfn.XLOOKUP(W165,'cco '!C:C,'cco '!D:D,0)</f>
        <v>7.7777777777777779E-2</v>
      </c>
      <c r="Y165" s="116">
        <f t="shared" si="7"/>
        <v>153433.81894555557</v>
      </c>
      <c r="Z165" s="115">
        <f>_xlfn.XLOOKUP(V165,sectores_id!A:A,sectores_id!B:B)</f>
        <v>3</v>
      </c>
      <c r="AA165" s="115">
        <f>IF(J165="OPEX",_xlfn.XLOOKUP(I165,'rubros_id_opex (2)'!A:A,'rubros_id_opex (2)'!B:B,"RUBRO MC"),J165)</f>
        <v>10</v>
      </c>
      <c r="AB165" s="115" t="str">
        <f>UPPER(_xlfn.XLOOKUP(Z165,sectores_id!B:B,sectores_id!A:A))</f>
        <v>DISP. FINAL RESIDUOS LÍQUIDOS</v>
      </c>
      <c r="AC165" s="156" t="str">
        <f>_xlfn.XLOOKUP(AA165,'rubros_id_opex (2)'!B:B,'rubros_id_opex (2)'!A:A,gastos_final[[#This Row],[Líneas de factura/Producto]])</f>
        <v>PERSONAL</v>
      </c>
      <c r="AD165" s="177">
        <f>SUMIFS(Y:Y,C:C,gastos_final[[#This Row],[Número]])</f>
        <v>1380904.37051</v>
      </c>
      <c r="AE165" s="177">
        <f>gastos_final[[#This Row],[MONTO_FINAL]]*-1-gastos_final[[#This Row],[monto_total_ampliado]]</f>
        <v>591816.15879000002</v>
      </c>
    </row>
    <row r="166" spans="1:31" x14ac:dyDescent="0.3">
      <c r="A166" vm="1">
        <v>46081</v>
      </c>
      <c r="B166" t="s">
        <v>444</v>
      </c>
      <c r="C166" t="s">
        <v>757</v>
      </c>
      <c r="D166" s="143">
        <v>-1972720.5293000001</v>
      </c>
      <c r="E166" t="s">
        <v>187</v>
      </c>
      <c r="F166">
        <v>1</v>
      </c>
      <c r="G166" s="143">
        <v>1972720.5292535897</v>
      </c>
      <c r="H166" t="s">
        <v>480</v>
      </c>
      <c r="I166" t="s">
        <v>9</v>
      </c>
      <c r="J166" t="s">
        <v>137</v>
      </c>
      <c r="K166">
        <v>0</v>
      </c>
      <c r="L166">
        <v>0</v>
      </c>
      <c r="M166">
        <v>0</v>
      </c>
      <c r="N166" t="s">
        <v>32</v>
      </c>
      <c r="O166" t="s">
        <v>494</v>
      </c>
      <c r="P166">
        <v>10</v>
      </c>
      <c r="Q166" t="s">
        <v>467</v>
      </c>
      <c r="R166">
        <v>1</v>
      </c>
      <c r="S166" s="144">
        <v>-1972720.5293000001</v>
      </c>
      <c r="T166">
        <v>1</v>
      </c>
      <c r="U166" t="s">
        <v>199</v>
      </c>
      <c r="V166" t="s">
        <v>191</v>
      </c>
      <c r="W166" s="115" t="str">
        <f t="shared" si="6"/>
        <v>CC15DISPOSICION FINAL DE R. SOLIDOS</v>
      </c>
      <c r="X166" s="115">
        <f>_xlfn.XLOOKUP(W166,'cco '!C:C,'cco '!D:D,0)</f>
        <v>7.7777777777777779E-2</v>
      </c>
      <c r="Y166" s="116">
        <f t="shared" si="7"/>
        <v>153433.81894555557</v>
      </c>
      <c r="Z166" s="115">
        <f>_xlfn.XLOOKUP(V166,sectores_id!A:A,sectores_id!B:B)</f>
        <v>4</v>
      </c>
      <c r="AA166" s="115">
        <f>IF(J166="OPEX",_xlfn.XLOOKUP(I166,'rubros_id_opex (2)'!A:A,'rubros_id_opex (2)'!B:B,"RUBRO MC"),J166)</f>
        <v>10</v>
      </c>
      <c r="AB166" s="115" t="str">
        <f>UPPER(_xlfn.XLOOKUP(Z166,sectores_id!B:B,sectores_id!A:A))</f>
        <v>DISP. FINAL RESIDUOS SÓLIDOS</v>
      </c>
      <c r="AC166" s="156" t="str">
        <f>_xlfn.XLOOKUP(AA166,'rubros_id_opex (2)'!B:B,'rubros_id_opex (2)'!A:A,gastos_final[[#This Row],[Líneas de factura/Producto]])</f>
        <v>PERSONAL</v>
      </c>
      <c r="AD166" s="177">
        <f>SUMIFS(Y:Y,C:C,gastos_final[[#This Row],[Número]])</f>
        <v>1380904.37051</v>
      </c>
      <c r="AE166" s="177">
        <f>gastos_final[[#This Row],[MONTO_FINAL]]*-1-gastos_final[[#This Row],[monto_total_ampliado]]</f>
        <v>591816.15879000002</v>
      </c>
    </row>
    <row r="167" spans="1:31" x14ac:dyDescent="0.3">
      <c r="A167" vm="1">
        <v>46081</v>
      </c>
      <c r="B167" t="s">
        <v>444</v>
      </c>
      <c r="C167" t="s">
        <v>757</v>
      </c>
      <c r="D167" s="143">
        <v>-1972720.5293000001</v>
      </c>
      <c r="E167" t="s">
        <v>187</v>
      </c>
      <c r="F167">
        <v>1</v>
      </c>
      <c r="G167" s="143">
        <v>1972720.5292535897</v>
      </c>
      <c r="H167" t="s">
        <v>480</v>
      </c>
      <c r="I167" t="s">
        <v>9</v>
      </c>
      <c r="J167" t="s">
        <v>137</v>
      </c>
      <c r="K167">
        <v>0</v>
      </c>
      <c r="L167">
        <v>0</v>
      </c>
      <c r="M167">
        <v>0</v>
      </c>
      <c r="N167" t="s">
        <v>32</v>
      </c>
      <c r="O167" t="s">
        <v>494</v>
      </c>
      <c r="P167">
        <v>10</v>
      </c>
      <c r="Q167" t="s">
        <v>467</v>
      </c>
      <c r="R167">
        <v>1</v>
      </c>
      <c r="S167" s="144">
        <v>-1972720.5293000001</v>
      </c>
      <c r="T167">
        <v>1</v>
      </c>
      <c r="U167" t="s">
        <v>199</v>
      </c>
      <c r="V167" t="s">
        <v>80</v>
      </c>
      <c r="W167" s="115" t="str">
        <f t="shared" si="6"/>
        <v>CC15EXPORTACION</v>
      </c>
      <c r="X167" s="115">
        <f>_xlfn.XLOOKUP(W167,'cco '!C:C,'cco '!D:D,0)</f>
        <v>7.7777777777777779E-2</v>
      </c>
      <c r="Y167" s="116">
        <f t="shared" si="7"/>
        <v>153433.81894555557</v>
      </c>
      <c r="Z167" s="115">
        <f>_xlfn.XLOOKUP(V167,sectores_id!A:A,sectores_id!B:B)</f>
        <v>5</v>
      </c>
      <c r="AA167" s="115">
        <f>IF(J167="OPEX",_xlfn.XLOOKUP(I167,'rubros_id_opex (2)'!A:A,'rubros_id_opex (2)'!B:B,"RUBRO MC"),J167)</f>
        <v>10</v>
      </c>
      <c r="AB167" s="115" t="str">
        <f>UPPER(_xlfn.XLOOKUP(Z167,sectores_id!B:B,sectores_id!A:A))</f>
        <v>EXPORTACION</v>
      </c>
      <c r="AC167" s="156" t="str">
        <f>_xlfn.XLOOKUP(AA167,'rubros_id_opex (2)'!B:B,'rubros_id_opex (2)'!A:A,gastos_final[[#This Row],[Líneas de factura/Producto]])</f>
        <v>PERSONAL</v>
      </c>
      <c r="AD167" s="177">
        <f>SUMIFS(Y:Y,C:C,gastos_final[[#This Row],[Número]])</f>
        <v>1380904.37051</v>
      </c>
      <c r="AE167" s="177">
        <f>gastos_final[[#This Row],[MONTO_FINAL]]*-1-gastos_final[[#This Row],[monto_total_ampliado]]</f>
        <v>591816.15879000002</v>
      </c>
    </row>
    <row r="168" spans="1:31" x14ac:dyDescent="0.3">
      <c r="A168" vm="1">
        <v>46081</v>
      </c>
      <c r="B168" t="s">
        <v>444</v>
      </c>
      <c r="C168" t="s">
        <v>757</v>
      </c>
      <c r="D168" s="143">
        <v>-1972720.5293000001</v>
      </c>
      <c r="E168" t="s">
        <v>187</v>
      </c>
      <c r="F168">
        <v>1</v>
      </c>
      <c r="G168" s="143">
        <v>1972720.5292535897</v>
      </c>
      <c r="H168" t="s">
        <v>480</v>
      </c>
      <c r="I168" t="s">
        <v>9</v>
      </c>
      <c r="J168" t="s">
        <v>137</v>
      </c>
      <c r="K168">
        <v>0</v>
      </c>
      <c r="L168">
        <v>0</v>
      </c>
      <c r="M168">
        <v>0</v>
      </c>
      <c r="N168" t="s">
        <v>32</v>
      </c>
      <c r="O168" t="s">
        <v>494</v>
      </c>
      <c r="P168">
        <v>10</v>
      </c>
      <c r="Q168" t="s">
        <v>467</v>
      </c>
      <c r="R168">
        <v>1</v>
      </c>
      <c r="S168" s="144">
        <v>-1972720.5293000001</v>
      </c>
      <c r="T168">
        <v>1</v>
      </c>
      <c r="U168" t="s">
        <v>199</v>
      </c>
      <c r="V168" t="s">
        <v>50</v>
      </c>
      <c r="W168" s="115" t="str">
        <f t="shared" si="6"/>
        <v>CC15NFU</v>
      </c>
      <c r="X168" s="115">
        <f>_xlfn.XLOOKUP(W168,'cco '!C:C,'cco '!D:D,0)</f>
        <v>7.7777777777777779E-2</v>
      </c>
      <c r="Y168" s="116">
        <f t="shared" si="7"/>
        <v>153433.81894555557</v>
      </c>
      <c r="Z168" s="115">
        <f>_xlfn.XLOOKUP(V168,sectores_id!A:A,sectores_id!B:B)</f>
        <v>6</v>
      </c>
      <c r="AA168" s="115">
        <f>IF(J168="OPEX",_xlfn.XLOOKUP(I168,'rubros_id_opex (2)'!A:A,'rubros_id_opex (2)'!B:B,"RUBRO MC"),J168)</f>
        <v>10</v>
      </c>
      <c r="AB168" s="115" t="str">
        <f>UPPER(_xlfn.XLOOKUP(Z168,sectores_id!B:B,sectores_id!A:A))</f>
        <v>NFU</v>
      </c>
      <c r="AC168" s="156" t="str">
        <f>_xlfn.XLOOKUP(AA168,'rubros_id_opex (2)'!B:B,'rubros_id_opex (2)'!A:A,gastos_final[[#This Row],[Líneas de factura/Producto]])</f>
        <v>PERSONAL</v>
      </c>
      <c r="AD168" s="177">
        <f>SUMIFS(Y:Y,C:C,gastos_final[[#This Row],[Número]])</f>
        <v>1380904.37051</v>
      </c>
      <c r="AE168" s="177">
        <f>gastos_final[[#This Row],[MONTO_FINAL]]*-1-gastos_final[[#This Row],[monto_total_ampliado]]</f>
        <v>591816.15879000002</v>
      </c>
    </row>
    <row r="169" spans="1:31" x14ac:dyDescent="0.3">
      <c r="A169" vm="1">
        <v>46081</v>
      </c>
      <c r="B169" t="s">
        <v>444</v>
      </c>
      <c r="C169" t="s">
        <v>757</v>
      </c>
      <c r="D169" s="143">
        <v>-1972720.5293000001</v>
      </c>
      <c r="E169" t="s">
        <v>187</v>
      </c>
      <c r="F169">
        <v>1</v>
      </c>
      <c r="G169" s="143">
        <v>1972720.5292535897</v>
      </c>
      <c r="H169" t="s">
        <v>480</v>
      </c>
      <c r="I169" t="s">
        <v>9</v>
      </c>
      <c r="J169" t="s">
        <v>137</v>
      </c>
      <c r="K169">
        <v>0</v>
      </c>
      <c r="L169">
        <v>0</v>
      </c>
      <c r="M169">
        <v>0</v>
      </c>
      <c r="N169" t="s">
        <v>32</v>
      </c>
      <c r="O169" t="s">
        <v>494</v>
      </c>
      <c r="P169">
        <v>10</v>
      </c>
      <c r="Q169" t="s">
        <v>467</v>
      </c>
      <c r="R169">
        <v>1</v>
      </c>
      <c r="S169" s="144">
        <v>-1972720.5293000001</v>
      </c>
      <c r="T169">
        <v>1</v>
      </c>
      <c r="U169" t="s">
        <v>199</v>
      </c>
      <c r="V169" t="s">
        <v>68</v>
      </c>
      <c r="W169" s="115" t="str">
        <f t="shared" si="6"/>
        <v>CC15PILETAS</v>
      </c>
      <c r="X169" s="115">
        <f>_xlfn.XLOOKUP(W169,'cco '!C:C,'cco '!D:D,0)</f>
        <v>7.7777777777777779E-2</v>
      </c>
      <c r="Y169" s="116">
        <f t="shared" si="7"/>
        <v>153433.81894555557</v>
      </c>
      <c r="Z169" s="115">
        <f>_xlfn.XLOOKUP(V169,sectores_id!A:A,sectores_id!B:B)</f>
        <v>7</v>
      </c>
      <c r="AA169" s="115">
        <f>IF(J169="OPEX",_xlfn.XLOOKUP(I169,'rubros_id_opex (2)'!A:A,'rubros_id_opex (2)'!B:B,"RUBRO MC"),J169)</f>
        <v>10</v>
      </c>
      <c r="AB169" s="115" t="str">
        <f>UPPER(_xlfn.XLOOKUP(Z169,sectores_id!B:B,sectores_id!A:A))</f>
        <v>PILETAS</v>
      </c>
      <c r="AC169" s="156" t="str">
        <f>_xlfn.XLOOKUP(AA169,'rubros_id_opex (2)'!B:B,'rubros_id_opex (2)'!A:A,gastos_final[[#This Row],[Líneas de factura/Producto]])</f>
        <v>PERSONAL</v>
      </c>
      <c r="AD169" s="177">
        <f>SUMIFS(Y:Y,C:C,gastos_final[[#This Row],[Número]])</f>
        <v>1380904.37051</v>
      </c>
      <c r="AE169" s="177">
        <f>gastos_final[[#This Row],[MONTO_FINAL]]*-1-gastos_final[[#This Row],[monto_total_ampliado]]</f>
        <v>591816.15879000002</v>
      </c>
    </row>
    <row r="170" spans="1:31" x14ac:dyDescent="0.3">
      <c r="A170" vm="1">
        <v>46081</v>
      </c>
      <c r="B170" t="s">
        <v>444</v>
      </c>
      <c r="C170" t="s">
        <v>757</v>
      </c>
      <c r="D170" s="143">
        <v>-1972720.5293000001</v>
      </c>
      <c r="E170" t="s">
        <v>187</v>
      </c>
      <c r="F170">
        <v>1</v>
      </c>
      <c r="G170" s="143">
        <v>1972720.5292535897</v>
      </c>
      <c r="H170" t="s">
        <v>480</v>
      </c>
      <c r="I170" t="s">
        <v>9</v>
      </c>
      <c r="J170" t="s">
        <v>137</v>
      </c>
      <c r="K170">
        <v>0</v>
      </c>
      <c r="L170">
        <v>0</v>
      </c>
      <c r="M170">
        <v>0</v>
      </c>
      <c r="N170" t="s">
        <v>32</v>
      </c>
      <c r="O170" t="s">
        <v>494</v>
      </c>
      <c r="P170">
        <v>10</v>
      </c>
      <c r="Q170" t="s">
        <v>467</v>
      </c>
      <c r="R170">
        <v>1</v>
      </c>
      <c r="S170" s="144">
        <v>-1972720.5293000001</v>
      </c>
      <c r="T170">
        <v>1</v>
      </c>
      <c r="U170" t="s">
        <v>199</v>
      </c>
      <c r="V170" t="s">
        <v>70</v>
      </c>
      <c r="W170" s="115" t="str">
        <f t="shared" si="6"/>
        <v>CC15REACTORES</v>
      </c>
      <c r="X170" s="115">
        <f>_xlfn.XLOOKUP(W170,'cco '!C:C,'cco '!D:D,0)</f>
        <v>7.7777777777777779E-2</v>
      </c>
      <c r="Y170" s="116">
        <f t="shared" si="7"/>
        <v>153433.81894555557</v>
      </c>
      <c r="Z170" s="115">
        <f>_xlfn.XLOOKUP(V170,sectores_id!A:A,sectores_id!B:B)</f>
        <v>8</v>
      </c>
      <c r="AA170" s="115">
        <f>IF(J170="OPEX",_xlfn.XLOOKUP(I170,'rubros_id_opex (2)'!A:A,'rubros_id_opex (2)'!B:B,"RUBRO MC"),J170)</f>
        <v>10</v>
      </c>
      <c r="AB170" s="115" t="str">
        <f>UPPER(_xlfn.XLOOKUP(Z170,sectores_id!B:B,sectores_id!A:A))</f>
        <v>REACTORES</v>
      </c>
      <c r="AC170" s="156" t="str">
        <f>_xlfn.XLOOKUP(AA170,'rubros_id_opex (2)'!B:B,'rubros_id_opex (2)'!A:A,gastos_final[[#This Row],[Líneas de factura/Producto]])</f>
        <v>PERSONAL</v>
      </c>
      <c r="AD170" s="177">
        <f>SUMIFS(Y:Y,C:C,gastos_final[[#This Row],[Número]])</f>
        <v>1380904.37051</v>
      </c>
      <c r="AE170" s="177">
        <f>gastos_final[[#This Row],[MONTO_FINAL]]*-1-gastos_final[[#This Row],[monto_total_ampliado]]</f>
        <v>591816.15879000002</v>
      </c>
    </row>
    <row r="171" spans="1:31" x14ac:dyDescent="0.3">
      <c r="A171" vm="1">
        <v>46081</v>
      </c>
      <c r="B171" t="s">
        <v>444</v>
      </c>
      <c r="C171" t="s">
        <v>757</v>
      </c>
      <c r="D171" s="143">
        <v>-1972720.5293000001</v>
      </c>
      <c r="E171" t="s">
        <v>187</v>
      </c>
      <c r="F171">
        <v>1</v>
      </c>
      <c r="G171" s="143">
        <v>1972720.5292535897</v>
      </c>
      <c r="H171" t="s">
        <v>480</v>
      </c>
      <c r="I171" t="s">
        <v>9</v>
      </c>
      <c r="J171" t="s">
        <v>137</v>
      </c>
      <c r="K171">
        <v>0</v>
      </c>
      <c r="L171">
        <v>0</v>
      </c>
      <c r="M171">
        <v>0</v>
      </c>
      <c r="N171" t="s">
        <v>32</v>
      </c>
      <c r="O171" t="s">
        <v>494</v>
      </c>
      <c r="P171">
        <v>10</v>
      </c>
      <c r="Q171" t="s">
        <v>467</v>
      </c>
      <c r="R171">
        <v>1</v>
      </c>
      <c r="S171" s="144">
        <v>-1972720.5293000001</v>
      </c>
      <c r="T171">
        <v>1</v>
      </c>
      <c r="U171" t="s">
        <v>199</v>
      </c>
      <c r="V171" t="s">
        <v>181</v>
      </c>
      <c r="W171" s="115" t="str">
        <f t="shared" si="6"/>
        <v>CC15TIERRAS FILTRANTES</v>
      </c>
      <c r="X171" s="115">
        <f>_xlfn.XLOOKUP(W171,'cco '!C:C,'cco '!D:D,0)</f>
        <v>0</v>
      </c>
      <c r="Y171" s="116">
        <f t="shared" si="7"/>
        <v>0</v>
      </c>
      <c r="Z171" s="115">
        <f>_xlfn.XLOOKUP(V171,sectores_id!A:A,sectores_id!B:B)</f>
        <v>9</v>
      </c>
      <c r="AA171" s="115">
        <f>IF(J171="OPEX",_xlfn.XLOOKUP(I171,'rubros_id_opex (2)'!A:A,'rubros_id_opex (2)'!B:B,"RUBRO MC"),J171)</f>
        <v>10</v>
      </c>
      <c r="AB171" s="115" t="str">
        <f>UPPER(_xlfn.XLOOKUP(Z171,sectores_id!B:B,sectores_id!A:A))</f>
        <v>TIERRAS FILTRANTES</v>
      </c>
      <c r="AC171" s="156" t="str">
        <f>_xlfn.XLOOKUP(AA171,'rubros_id_opex (2)'!B:B,'rubros_id_opex (2)'!A:A,gastos_final[[#This Row],[Líneas de factura/Producto]])</f>
        <v>PERSONAL</v>
      </c>
      <c r="AD171" s="177">
        <f>SUMIFS(Y:Y,C:C,gastos_final[[#This Row],[Número]])</f>
        <v>1380904.37051</v>
      </c>
      <c r="AE171" s="177">
        <f>gastos_final[[#This Row],[MONTO_FINAL]]*-1-gastos_final[[#This Row],[monto_total_ampliado]]</f>
        <v>591816.15879000002</v>
      </c>
    </row>
    <row r="172" spans="1:31" x14ac:dyDescent="0.3">
      <c r="A172" vm="1">
        <v>46081</v>
      </c>
      <c r="B172" t="s">
        <v>444</v>
      </c>
      <c r="C172" t="s">
        <v>412</v>
      </c>
      <c r="D172" s="143">
        <v>-1930813.4201</v>
      </c>
      <c r="E172" t="s">
        <v>164</v>
      </c>
      <c r="F172">
        <v>1</v>
      </c>
      <c r="G172" s="143">
        <v>1930813.4201135901</v>
      </c>
      <c r="H172" t="s">
        <v>480</v>
      </c>
      <c r="I172" t="s">
        <v>9</v>
      </c>
      <c r="J172" t="s">
        <v>137</v>
      </c>
      <c r="K172">
        <v>0</v>
      </c>
      <c r="L172">
        <v>0</v>
      </c>
      <c r="M172">
        <v>0</v>
      </c>
      <c r="N172" t="s">
        <v>32</v>
      </c>
      <c r="O172" t="s">
        <v>494</v>
      </c>
      <c r="P172">
        <v>10</v>
      </c>
      <c r="Q172" t="s">
        <v>467</v>
      </c>
      <c r="R172">
        <v>1</v>
      </c>
      <c r="S172" s="144">
        <v>-1930813.4201</v>
      </c>
      <c r="T172">
        <v>1</v>
      </c>
      <c r="U172" t="s">
        <v>199</v>
      </c>
      <c r="V172" t="s">
        <v>72</v>
      </c>
      <c r="W172" s="115" t="str">
        <f t="shared" si="6"/>
        <v>CC15BACHAS</v>
      </c>
      <c r="X172" s="115">
        <f>_xlfn.XLOOKUP(W172,'cco '!C:C,'cco '!D:D,0)</f>
        <v>7.7777777777777779E-2</v>
      </c>
      <c r="Y172" s="116">
        <f t="shared" si="7"/>
        <v>150174.37711888889</v>
      </c>
      <c r="Z172" s="115">
        <f>_xlfn.XLOOKUP(V172,sectores_id!A:A,sectores_id!B:B)</f>
        <v>1</v>
      </c>
      <c r="AA172" s="115">
        <f>IF(J172="OPEX",_xlfn.XLOOKUP(I172,'rubros_id_opex (2)'!A:A,'rubros_id_opex (2)'!B:B,"RUBRO MC"),J172)</f>
        <v>10</v>
      </c>
      <c r="AB172" s="115" t="str">
        <f>UPPER(_xlfn.XLOOKUP(Z172,sectores_id!B:B,sectores_id!A:A))</f>
        <v>BACHAS</v>
      </c>
      <c r="AC172" s="156" t="str">
        <f>_xlfn.XLOOKUP(AA172,'rubros_id_opex (2)'!B:B,'rubros_id_opex (2)'!A:A,gastos_final[[#This Row],[Líneas de factura/Producto]])</f>
        <v>PERSONAL</v>
      </c>
      <c r="AD172" s="177">
        <f>SUMIFS(Y:Y,C:C,gastos_final[[#This Row],[Número]])</f>
        <v>1351569.3940699999</v>
      </c>
      <c r="AE172" s="177">
        <f>gastos_final[[#This Row],[MONTO_FINAL]]*-1-gastos_final[[#This Row],[monto_total_ampliado]]</f>
        <v>579244.02603000007</v>
      </c>
    </row>
    <row r="173" spans="1:31" x14ac:dyDescent="0.3">
      <c r="A173" vm="1">
        <v>46081</v>
      </c>
      <c r="B173" t="s">
        <v>444</v>
      </c>
      <c r="C173" t="s">
        <v>412</v>
      </c>
      <c r="D173" s="143">
        <v>-1930813.4201</v>
      </c>
      <c r="E173" t="s">
        <v>164</v>
      </c>
      <c r="F173">
        <v>1</v>
      </c>
      <c r="G173" s="143">
        <v>1930813.4201135901</v>
      </c>
      <c r="H173" t="s">
        <v>480</v>
      </c>
      <c r="I173" t="s">
        <v>9</v>
      </c>
      <c r="J173" t="s">
        <v>137</v>
      </c>
      <c r="K173">
        <v>0</v>
      </c>
      <c r="L173">
        <v>0</v>
      </c>
      <c r="M173">
        <v>0</v>
      </c>
      <c r="N173" t="s">
        <v>32</v>
      </c>
      <c r="O173" t="s">
        <v>494</v>
      </c>
      <c r="P173">
        <v>10</v>
      </c>
      <c r="Q173" t="s">
        <v>467</v>
      </c>
      <c r="R173">
        <v>1</v>
      </c>
      <c r="S173" s="144">
        <v>-1930813.4201</v>
      </c>
      <c r="T173">
        <v>1</v>
      </c>
      <c r="U173" t="s">
        <v>199</v>
      </c>
      <c r="V173" t="s">
        <v>177</v>
      </c>
      <c r="W173" s="115" t="str">
        <f t="shared" si="6"/>
        <v>CC15CEREAL Y POLVILLO</v>
      </c>
      <c r="X173" s="115">
        <f>_xlfn.XLOOKUP(W173,'cco '!C:C,'cco '!D:D,0)</f>
        <v>7.7777777777777779E-2</v>
      </c>
      <c r="Y173" s="116">
        <f t="shared" si="7"/>
        <v>150174.37711888889</v>
      </c>
      <c r="Z173" s="115">
        <f>_xlfn.XLOOKUP(V173,sectores_id!A:A,sectores_id!B:B)</f>
        <v>2</v>
      </c>
      <c r="AA173" s="115">
        <f>IF(J173="OPEX",_xlfn.XLOOKUP(I173,'rubros_id_opex (2)'!A:A,'rubros_id_opex (2)'!B:B,"RUBRO MC"),J173)</f>
        <v>10</v>
      </c>
      <c r="AB173" s="115" t="str">
        <f>UPPER(_xlfn.XLOOKUP(Z173,sectores_id!B:B,sectores_id!A:A))</f>
        <v>CEREAL &amp; POLVILLO</v>
      </c>
      <c r="AC173" s="156" t="str">
        <f>_xlfn.XLOOKUP(AA173,'rubros_id_opex (2)'!B:B,'rubros_id_opex (2)'!A:A,gastos_final[[#This Row],[Líneas de factura/Producto]])</f>
        <v>PERSONAL</v>
      </c>
      <c r="AD173" s="177">
        <f>SUMIFS(Y:Y,C:C,gastos_final[[#This Row],[Número]])</f>
        <v>1351569.3940699999</v>
      </c>
      <c r="AE173" s="177">
        <f>gastos_final[[#This Row],[MONTO_FINAL]]*-1-gastos_final[[#This Row],[monto_total_ampliado]]</f>
        <v>579244.02603000007</v>
      </c>
    </row>
    <row r="174" spans="1:31" x14ac:dyDescent="0.3">
      <c r="A174" vm="1">
        <v>46081</v>
      </c>
      <c r="B174" t="s">
        <v>444</v>
      </c>
      <c r="C174" t="s">
        <v>412</v>
      </c>
      <c r="D174" s="143">
        <v>-1930813.4201</v>
      </c>
      <c r="E174" t="s">
        <v>164</v>
      </c>
      <c r="F174">
        <v>1</v>
      </c>
      <c r="G174" s="143">
        <v>1930813.4201135901</v>
      </c>
      <c r="H174" t="s">
        <v>480</v>
      </c>
      <c r="I174" t="s">
        <v>9</v>
      </c>
      <c r="J174" t="s">
        <v>137</v>
      </c>
      <c r="K174">
        <v>0</v>
      </c>
      <c r="L174">
        <v>0</v>
      </c>
      <c r="M174">
        <v>0</v>
      </c>
      <c r="N174" t="s">
        <v>32</v>
      </c>
      <c r="O174" t="s">
        <v>494</v>
      </c>
      <c r="P174">
        <v>10</v>
      </c>
      <c r="Q174" t="s">
        <v>467</v>
      </c>
      <c r="R174">
        <v>1</v>
      </c>
      <c r="S174" s="144">
        <v>-1930813.4201</v>
      </c>
      <c r="T174">
        <v>1</v>
      </c>
      <c r="U174" t="s">
        <v>199</v>
      </c>
      <c r="V174" t="s">
        <v>175</v>
      </c>
      <c r="W174" s="115" t="str">
        <f t="shared" si="6"/>
        <v>CC15COMPOST Y FERTILIZANTES</v>
      </c>
      <c r="X174" s="115">
        <f>_xlfn.XLOOKUP(W174,'cco '!C:C,'cco '!D:D,0)</f>
        <v>7.7777777777777779E-2</v>
      </c>
      <c r="Y174" s="116">
        <f t="shared" si="7"/>
        <v>150174.37711888889</v>
      </c>
      <c r="Z174" s="115">
        <f>_xlfn.XLOOKUP(V174,sectores_id!A:A,sectores_id!B:B)</f>
        <v>10</v>
      </c>
      <c r="AA174" s="115">
        <f>IF(J174="OPEX",_xlfn.XLOOKUP(I174,'rubros_id_opex (2)'!A:A,'rubros_id_opex (2)'!B:B,"RUBRO MC"),J174)</f>
        <v>10</v>
      </c>
      <c r="AB174" s="115" t="str">
        <f>UPPER(_xlfn.XLOOKUP(Z174,sectores_id!B:B,sectores_id!A:A))</f>
        <v>COMPOST &amp; FERTILIZANTES</v>
      </c>
      <c r="AC174" s="156" t="str">
        <f>_xlfn.XLOOKUP(AA174,'rubros_id_opex (2)'!B:B,'rubros_id_opex (2)'!A:A,gastos_final[[#This Row],[Líneas de factura/Producto]])</f>
        <v>PERSONAL</v>
      </c>
      <c r="AD174" s="177">
        <f>SUMIFS(Y:Y,C:C,gastos_final[[#This Row],[Número]])</f>
        <v>1351569.3940699999</v>
      </c>
      <c r="AE174" s="177">
        <f>gastos_final[[#This Row],[MONTO_FINAL]]*-1-gastos_final[[#This Row],[monto_total_ampliado]]</f>
        <v>579244.02603000007</v>
      </c>
    </row>
    <row r="175" spans="1:31" x14ac:dyDescent="0.3">
      <c r="A175" vm="1">
        <v>46081</v>
      </c>
      <c r="B175" t="s">
        <v>444</v>
      </c>
      <c r="C175" t="s">
        <v>412</v>
      </c>
      <c r="D175" s="143">
        <v>-1930813.4201</v>
      </c>
      <c r="E175" t="s">
        <v>164</v>
      </c>
      <c r="F175">
        <v>1</v>
      </c>
      <c r="G175" s="143">
        <v>1930813.4201135901</v>
      </c>
      <c r="H175" t="s">
        <v>480</v>
      </c>
      <c r="I175" t="s">
        <v>9</v>
      </c>
      <c r="J175" t="s">
        <v>137</v>
      </c>
      <c r="K175">
        <v>0</v>
      </c>
      <c r="L175">
        <v>0</v>
      </c>
      <c r="M175">
        <v>0</v>
      </c>
      <c r="N175" t="s">
        <v>32</v>
      </c>
      <c r="O175" t="s">
        <v>494</v>
      </c>
      <c r="P175">
        <v>10</v>
      </c>
      <c r="Q175" t="s">
        <v>467</v>
      </c>
      <c r="R175">
        <v>1</v>
      </c>
      <c r="S175" s="144">
        <v>-1930813.4201</v>
      </c>
      <c r="T175">
        <v>1</v>
      </c>
      <c r="U175" t="s">
        <v>199</v>
      </c>
      <c r="V175" t="s">
        <v>193</v>
      </c>
      <c r="W175" s="115" t="str">
        <f t="shared" si="6"/>
        <v>CC15DISPOSICION FINAL DE R. LIQUIDOS</v>
      </c>
      <c r="X175" s="115">
        <f>_xlfn.XLOOKUP(W175,'cco '!C:C,'cco '!D:D,0)</f>
        <v>7.7777777777777779E-2</v>
      </c>
      <c r="Y175" s="116">
        <f t="shared" si="7"/>
        <v>150174.37711888889</v>
      </c>
      <c r="Z175" s="115">
        <f>_xlfn.XLOOKUP(V175,sectores_id!A:A,sectores_id!B:B)</f>
        <v>3</v>
      </c>
      <c r="AA175" s="115">
        <f>IF(J175="OPEX",_xlfn.XLOOKUP(I175,'rubros_id_opex (2)'!A:A,'rubros_id_opex (2)'!B:B,"RUBRO MC"),J175)</f>
        <v>10</v>
      </c>
      <c r="AB175" s="115" t="str">
        <f>UPPER(_xlfn.XLOOKUP(Z175,sectores_id!B:B,sectores_id!A:A))</f>
        <v>DISP. FINAL RESIDUOS LÍQUIDOS</v>
      </c>
      <c r="AC175" s="156" t="str">
        <f>_xlfn.XLOOKUP(AA175,'rubros_id_opex (2)'!B:B,'rubros_id_opex (2)'!A:A,gastos_final[[#This Row],[Líneas de factura/Producto]])</f>
        <v>PERSONAL</v>
      </c>
      <c r="AD175" s="177">
        <f>SUMIFS(Y:Y,C:C,gastos_final[[#This Row],[Número]])</f>
        <v>1351569.3940699999</v>
      </c>
      <c r="AE175" s="177">
        <f>gastos_final[[#This Row],[MONTO_FINAL]]*-1-gastos_final[[#This Row],[monto_total_ampliado]]</f>
        <v>579244.02603000007</v>
      </c>
    </row>
    <row r="176" spans="1:31" x14ac:dyDescent="0.3">
      <c r="A176" vm="1">
        <v>46081</v>
      </c>
      <c r="B176" t="s">
        <v>444</v>
      </c>
      <c r="C176" t="s">
        <v>412</v>
      </c>
      <c r="D176" s="143">
        <v>-1930813.4201</v>
      </c>
      <c r="E176" t="s">
        <v>164</v>
      </c>
      <c r="F176">
        <v>1</v>
      </c>
      <c r="G176" s="143">
        <v>1930813.4201135901</v>
      </c>
      <c r="H176" t="s">
        <v>480</v>
      </c>
      <c r="I176" t="s">
        <v>9</v>
      </c>
      <c r="J176" t="s">
        <v>137</v>
      </c>
      <c r="K176">
        <v>0</v>
      </c>
      <c r="L176">
        <v>0</v>
      </c>
      <c r="M176">
        <v>0</v>
      </c>
      <c r="N176" t="s">
        <v>32</v>
      </c>
      <c r="O176" t="s">
        <v>494</v>
      </c>
      <c r="P176">
        <v>10</v>
      </c>
      <c r="Q176" t="s">
        <v>467</v>
      </c>
      <c r="R176">
        <v>1</v>
      </c>
      <c r="S176" s="144">
        <v>-1930813.4201</v>
      </c>
      <c r="T176">
        <v>1</v>
      </c>
      <c r="U176" t="s">
        <v>199</v>
      </c>
      <c r="V176" t="s">
        <v>191</v>
      </c>
      <c r="W176" s="115" t="str">
        <f t="shared" si="6"/>
        <v>CC15DISPOSICION FINAL DE R. SOLIDOS</v>
      </c>
      <c r="X176" s="115">
        <f>_xlfn.XLOOKUP(W176,'cco '!C:C,'cco '!D:D,0)</f>
        <v>7.7777777777777779E-2</v>
      </c>
      <c r="Y176" s="116">
        <f t="shared" si="7"/>
        <v>150174.37711888889</v>
      </c>
      <c r="Z176" s="115">
        <f>_xlfn.XLOOKUP(V176,sectores_id!A:A,sectores_id!B:B)</f>
        <v>4</v>
      </c>
      <c r="AA176" s="115">
        <f>IF(J176="OPEX",_xlfn.XLOOKUP(I176,'rubros_id_opex (2)'!A:A,'rubros_id_opex (2)'!B:B,"RUBRO MC"),J176)</f>
        <v>10</v>
      </c>
      <c r="AB176" s="115" t="str">
        <f>UPPER(_xlfn.XLOOKUP(Z176,sectores_id!B:B,sectores_id!A:A))</f>
        <v>DISP. FINAL RESIDUOS SÓLIDOS</v>
      </c>
      <c r="AC176" s="156" t="str">
        <f>_xlfn.XLOOKUP(AA176,'rubros_id_opex (2)'!B:B,'rubros_id_opex (2)'!A:A,gastos_final[[#This Row],[Líneas de factura/Producto]])</f>
        <v>PERSONAL</v>
      </c>
      <c r="AD176" s="177">
        <f>SUMIFS(Y:Y,C:C,gastos_final[[#This Row],[Número]])</f>
        <v>1351569.3940699999</v>
      </c>
      <c r="AE176" s="177">
        <f>gastos_final[[#This Row],[MONTO_FINAL]]*-1-gastos_final[[#This Row],[monto_total_ampliado]]</f>
        <v>579244.02603000007</v>
      </c>
    </row>
    <row r="177" spans="1:31" x14ac:dyDescent="0.3">
      <c r="A177" vm="1">
        <v>46081</v>
      </c>
      <c r="B177" t="s">
        <v>444</v>
      </c>
      <c r="C177" t="s">
        <v>412</v>
      </c>
      <c r="D177" s="143">
        <v>-1930813.4201</v>
      </c>
      <c r="E177" t="s">
        <v>164</v>
      </c>
      <c r="F177">
        <v>1</v>
      </c>
      <c r="G177" s="143">
        <v>1930813.4201135901</v>
      </c>
      <c r="H177" t="s">
        <v>480</v>
      </c>
      <c r="I177" t="s">
        <v>9</v>
      </c>
      <c r="J177" t="s">
        <v>137</v>
      </c>
      <c r="K177">
        <v>0</v>
      </c>
      <c r="L177">
        <v>0</v>
      </c>
      <c r="M177">
        <v>0</v>
      </c>
      <c r="N177" t="s">
        <v>32</v>
      </c>
      <c r="O177" t="s">
        <v>494</v>
      </c>
      <c r="P177">
        <v>10</v>
      </c>
      <c r="Q177" t="s">
        <v>467</v>
      </c>
      <c r="R177">
        <v>1</v>
      </c>
      <c r="S177" s="144">
        <v>-1930813.4201</v>
      </c>
      <c r="T177">
        <v>1</v>
      </c>
      <c r="U177" t="s">
        <v>199</v>
      </c>
      <c r="V177" t="s">
        <v>80</v>
      </c>
      <c r="W177" s="115" t="str">
        <f t="shared" si="6"/>
        <v>CC15EXPORTACION</v>
      </c>
      <c r="X177" s="115">
        <f>_xlfn.XLOOKUP(W177,'cco '!C:C,'cco '!D:D,0)</f>
        <v>7.7777777777777779E-2</v>
      </c>
      <c r="Y177" s="116">
        <f t="shared" si="7"/>
        <v>150174.37711888889</v>
      </c>
      <c r="Z177" s="115">
        <f>_xlfn.XLOOKUP(V177,sectores_id!A:A,sectores_id!B:B)</f>
        <v>5</v>
      </c>
      <c r="AA177" s="115">
        <f>IF(J177="OPEX",_xlfn.XLOOKUP(I177,'rubros_id_opex (2)'!A:A,'rubros_id_opex (2)'!B:B,"RUBRO MC"),J177)</f>
        <v>10</v>
      </c>
      <c r="AB177" s="115" t="str">
        <f>UPPER(_xlfn.XLOOKUP(Z177,sectores_id!B:B,sectores_id!A:A))</f>
        <v>EXPORTACION</v>
      </c>
      <c r="AC177" s="156" t="str">
        <f>_xlfn.XLOOKUP(AA177,'rubros_id_opex (2)'!B:B,'rubros_id_opex (2)'!A:A,gastos_final[[#This Row],[Líneas de factura/Producto]])</f>
        <v>PERSONAL</v>
      </c>
      <c r="AD177" s="177">
        <f>SUMIFS(Y:Y,C:C,gastos_final[[#This Row],[Número]])</f>
        <v>1351569.3940699999</v>
      </c>
      <c r="AE177" s="177">
        <f>gastos_final[[#This Row],[MONTO_FINAL]]*-1-gastos_final[[#This Row],[monto_total_ampliado]]</f>
        <v>579244.02603000007</v>
      </c>
    </row>
    <row r="178" spans="1:31" x14ac:dyDescent="0.3">
      <c r="A178" vm="1">
        <v>46081</v>
      </c>
      <c r="B178" t="s">
        <v>444</v>
      </c>
      <c r="C178" t="s">
        <v>412</v>
      </c>
      <c r="D178" s="143">
        <v>-1930813.4201</v>
      </c>
      <c r="E178" t="s">
        <v>164</v>
      </c>
      <c r="F178">
        <v>1</v>
      </c>
      <c r="G178" s="143">
        <v>1930813.4201135901</v>
      </c>
      <c r="H178" t="s">
        <v>480</v>
      </c>
      <c r="I178" t="s">
        <v>9</v>
      </c>
      <c r="J178" t="s">
        <v>137</v>
      </c>
      <c r="K178">
        <v>0</v>
      </c>
      <c r="L178">
        <v>0</v>
      </c>
      <c r="M178">
        <v>0</v>
      </c>
      <c r="N178" t="s">
        <v>32</v>
      </c>
      <c r="O178" t="s">
        <v>494</v>
      </c>
      <c r="P178">
        <v>10</v>
      </c>
      <c r="Q178" t="s">
        <v>467</v>
      </c>
      <c r="R178">
        <v>1</v>
      </c>
      <c r="S178" s="144">
        <v>-1930813.4201</v>
      </c>
      <c r="T178">
        <v>1</v>
      </c>
      <c r="U178" t="s">
        <v>199</v>
      </c>
      <c r="V178" t="s">
        <v>50</v>
      </c>
      <c r="W178" s="115" t="str">
        <f t="shared" si="6"/>
        <v>CC15NFU</v>
      </c>
      <c r="X178" s="115">
        <f>_xlfn.XLOOKUP(W178,'cco '!C:C,'cco '!D:D,0)</f>
        <v>7.7777777777777779E-2</v>
      </c>
      <c r="Y178" s="116">
        <f t="shared" si="7"/>
        <v>150174.37711888889</v>
      </c>
      <c r="Z178" s="115">
        <f>_xlfn.XLOOKUP(V178,sectores_id!A:A,sectores_id!B:B)</f>
        <v>6</v>
      </c>
      <c r="AA178" s="115">
        <f>IF(J178="OPEX",_xlfn.XLOOKUP(I178,'rubros_id_opex (2)'!A:A,'rubros_id_opex (2)'!B:B,"RUBRO MC"),J178)</f>
        <v>10</v>
      </c>
      <c r="AB178" s="115" t="str">
        <f>UPPER(_xlfn.XLOOKUP(Z178,sectores_id!B:B,sectores_id!A:A))</f>
        <v>NFU</v>
      </c>
      <c r="AC178" s="156" t="str">
        <f>_xlfn.XLOOKUP(AA178,'rubros_id_opex (2)'!B:B,'rubros_id_opex (2)'!A:A,gastos_final[[#This Row],[Líneas de factura/Producto]])</f>
        <v>PERSONAL</v>
      </c>
      <c r="AD178" s="177">
        <f>SUMIFS(Y:Y,C:C,gastos_final[[#This Row],[Número]])</f>
        <v>1351569.3940699999</v>
      </c>
      <c r="AE178" s="177">
        <f>gastos_final[[#This Row],[MONTO_FINAL]]*-1-gastos_final[[#This Row],[monto_total_ampliado]]</f>
        <v>579244.02603000007</v>
      </c>
    </row>
    <row r="179" spans="1:31" x14ac:dyDescent="0.3">
      <c r="A179" vm="1">
        <v>46081</v>
      </c>
      <c r="B179" t="s">
        <v>444</v>
      </c>
      <c r="C179" t="s">
        <v>412</v>
      </c>
      <c r="D179" s="143">
        <v>-1930813.4201</v>
      </c>
      <c r="E179" t="s">
        <v>164</v>
      </c>
      <c r="F179">
        <v>1</v>
      </c>
      <c r="G179" s="143">
        <v>1930813.4201135901</v>
      </c>
      <c r="H179" t="s">
        <v>480</v>
      </c>
      <c r="I179" t="s">
        <v>9</v>
      </c>
      <c r="J179" t="s">
        <v>137</v>
      </c>
      <c r="K179">
        <v>0</v>
      </c>
      <c r="L179">
        <v>0</v>
      </c>
      <c r="M179">
        <v>0</v>
      </c>
      <c r="N179" t="s">
        <v>32</v>
      </c>
      <c r="O179" t="s">
        <v>494</v>
      </c>
      <c r="P179">
        <v>10</v>
      </c>
      <c r="Q179" t="s">
        <v>467</v>
      </c>
      <c r="R179">
        <v>1</v>
      </c>
      <c r="S179" s="144">
        <v>-1930813.4201</v>
      </c>
      <c r="T179">
        <v>1</v>
      </c>
      <c r="U179" t="s">
        <v>199</v>
      </c>
      <c r="V179" t="s">
        <v>68</v>
      </c>
      <c r="W179" s="115" t="str">
        <f t="shared" si="6"/>
        <v>CC15PILETAS</v>
      </c>
      <c r="X179" s="115">
        <f>_xlfn.XLOOKUP(W179,'cco '!C:C,'cco '!D:D,0)</f>
        <v>7.7777777777777779E-2</v>
      </c>
      <c r="Y179" s="116">
        <f t="shared" si="7"/>
        <v>150174.37711888889</v>
      </c>
      <c r="Z179" s="115">
        <f>_xlfn.XLOOKUP(V179,sectores_id!A:A,sectores_id!B:B)</f>
        <v>7</v>
      </c>
      <c r="AA179" s="115">
        <f>IF(J179="OPEX",_xlfn.XLOOKUP(I179,'rubros_id_opex (2)'!A:A,'rubros_id_opex (2)'!B:B,"RUBRO MC"),J179)</f>
        <v>10</v>
      </c>
      <c r="AB179" s="115" t="str">
        <f>UPPER(_xlfn.XLOOKUP(Z179,sectores_id!B:B,sectores_id!A:A))</f>
        <v>PILETAS</v>
      </c>
      <c r="AC179" s="156" t="str">
        <f>_xlfn.XLOOKUP(AA179,'rubros_id_opex (2)'!B:B,'rubros_id_opex (2)'!A:A,gastos_final[[#This Row],[Líneas de factura/Producto]])</f>
        <v>PERSONAL</v>
      </c>
      <c r="AD179" s="177">
        <f>SUMIFS(Y:Y,C:C,gastos_final[[#This Row],[Número]])</f>
        <v>1351569.3940699999</v>
      </c>
      <c r="AE179" s="177">
        <f>gastos_final[[#This Row],[MONTO_FINAL]]*-1-gastos_final[[#This Row],[monto_total_ampliado]]</f>
        <v>579244.02603000007</v>
      </c>
    </row>
    <row r="180" spans="1:31" x14ac:dyDescent="0.3">
      <c r="A180" vm="1">
        <v>46081</v>
      </c>
      <c r="B180" t="s">
        <v>444</v>
      </c>
      <c r="C180" t="s">
        <v>412</v>
      </c>
      <c r="D180" s="143">
        <v>-1930813.4201</v>
      </c>
      <c r="E180" t="s">
        <v>164</v>
      </c>
      <c r="F180">
        <v>1</v>
      </c>
      <c r="G180" s="143">
        <v>1930813.4201135901</v>
      </c>
      <c r="H180" t="s">
        <v>480</v>
      </c>
      <c r="I180" t="s">
        <v>9</v>
      </c>
      <c r="J180" t="s">
        <v>137</v>
      </c>
      <c r="K180">
        <v>0</v>
      </c>
      <c r="L180">
        <v>0</v>
      </c>
      <c r="M180">
        <v>0</v>
      </c>
      <c r="N180" t="s">
        <v>32</v>
      </c>
      <c r="O180" t="s">
        <v>494</v>
      </c>
      <c r="P180">
        <v>10</v>
      </c>
      <c r="Q180" t="s">
        <v>467</v>
      </c>
      <c r="R180">
        <v>1</v>
      </c>
      <c r="S180" s="144">
        <v>-1930813.4201</v>
      </c>
      <c r="T180">
        <v>1</v>
      </c>
      <c r="U180" t="s">
        <v>199</v>
      </c>
      <c r="V180" t="s">
        <v>70</v>
      </c>
      <c r="W180" s="115" t="str">
        <f t="shared" si="6"/>
        <v>CC15REACTORES</v>
      </c>
      <c r="X180" s="115">
        <f>_xlfn.XLOOKUP(W180,'cco '!C:C,'cco '!D:D,0)</f>
        <v>7.7777777777777779E-2</v>
      </c>
      <c r="Y180" s="116">
        <f t="shared" si="7"/>
        <v>150174.37711888889</v>
      </c>
      <c r="Z180" s="115">
        <f>_xlfn.XLOOKUP(V180,sectores_id!A:A,sectores_id!B:B)</f>
        <v>8</v>
      </c>
      <c r="AA180" s="115">
        <f>IF(J180="OPEX",_xlfn.XLOOKUP(I180,'rubros_id_opex (2)'!A:A,'rubros_id_opex (2)'!B:B,"RUBRO MC"),J180)</f>
        <v>10</v>
      </c>
      <c r="AB180" s="115" t="str">
        <f>UPPER(_xlfn.XLOOKUP(Z180,sectores_id!B:B,sectores_id!A:A))</f>
        <v>REACTORES</v>
      </c>
      <c r="AC180" s="156" t="str">
        <f>_xlfn.XLOOKUP(AA180,'rubros_id_opex (2)'!B:B,'rubros_id_opex (2)'!A:A,gastos_final[[#This Row],[Líneas de factura/Producto]])</f>
        <v>PERSONAL</v>
      </c>
      <c r="AD180" s="177">
        <f>SUMIFS(Y:Y,C:C,gastos_final[[#This Row],[Número]])</f>
        <v>1351569.3940699999</v>
      </c>
      <c r="AE180" s="177">
        <f>gastos_final[[#This Row],[MONTO_FINAL]]*-1-gastos_final[[#This Row],[monto_total_ampliado]]</f>
        <v>579244.02603000007</v>
      </c>
    </row>
    <row r="181" spans="1:31" x14ac:dyDescent="0.3">
      <c r="A181" vm="1">
        <v>46081</v>
      </c>
      <c r="B181" t="s">
        <v>444</v>
      </c>
      <c r="C181" t="s">
        <v>412</v>
      </c>
      <c r="D181" s="143">
        <v>-1930813.4201</v>
      </c>
      <c r="E181" t="s">
        <v>164</v>
      </c>
      <c r="F181">
        <v>1</v>
      </c>
      <c r="G181" s="143">
        <v>1930813.4201135901</v>
      </c>
      <c r="H181" t="s">
        <v>480</v>
      </c>
      <c r="I181" t="s">
        <v>9</v>
      </c>
      <c r="J181" t="s">
        <v>137</v>
      </c>
      <c r="K181">
        <v>0</v>
      </c>
      <c r="L181">
        <v>0</v>
      </c>
      <c r="M181">
        <v>0</v>
      </c>
      <c r="N181" t="s">
        <v>32</v>
      </c>
      <c r="O181" t="s">
        <v>494</v>
      </c>
      <c r="P181">
        <v>10</v>
      </c>
      <c r="Q181" t="s">
        <v>467</v>
      </c>
      <c r="R181">
        <v>1</v>
      </c>
      <c r="S181" s="144">
        <v>-1930813.4201</v>
      </c>
      <c r="T181">
        <v>1</v>
      </c>
      <c r="U181" t="s">
        <v>199</v>
      </c>
      <c r="V181" t="s">
        <v>181</v>
      </c>
      <c r="W181" s="115" t="str">
        <f t="shared" si="6"/>
        <v>CC15TIERRAS FILTRANTES</v>
      </c>
      <c r="X181" s="115">
        <f>_xlfn.XLOOKUP(W181,'cco '!C:C,'cco '!D:D,0)</f>
        <v>0</v>
      </c>
      <c r="Y181" s="116">
        <f t="shared" si="7"/>
        <v>0</v>
      </c>
      <c r="Z181" s="115">
        <f>_xlfn.XLOOKUP(V181,sectores_id!A:A,sectores_id!B:B)</f>
        <v>9</v>
      </c>
      <c r="AA181" s="115">
        <f>IF(J181="OPEX",_xlfn.XLOOKUP(I181,'rubros_id_opex (2)'!A:A,'rubros_id_opex (2)'!B:B,"RUBRO MC"),J181)</f>
        <v>10</v>
      </c>
      <c r="AB181" s="115" t="str">
        <f>UPPER(_xlfn.XLOOKUP(Z181,sectores_id!B:B,sectores_id!A:A))</f>
        <v>TIERRAS FILTRANTES</v>
      </c>
      <c r="AC181" s="156" t="str">
        <f>_xlfn.XLOOKUP(AA181,'rubros_id_opex (2)'!B:B,'rubros_id_opex (2)'!A:A,gastos_final[[#This Row],[Líneas de factura/Producto]])</f>
        <v>PERSONAL</v>
      </c>
      <c r="AD181" s="177">
        <f>SUMIFS(Y:Y,C:C,gastos_final[[#This Row],[Número]])</f>
        <v>1351569.3940699999</v>
      </c>
      <c r="AE181" s="177">
        <f>gastos_final[[#This Row],[MONTO_FINAL]]*-1-gastos_final[[#This Row],[monto_total_ampliado]]</f>
        <v>579244.02603000007</v>
      </c>
    </row>
    <row r="182" spans="1:31" x14ac:dyDescent="0.3">
      <c r="A182" vm="1">
        <v>46081</v>
      </c>
      <c r="B182" t="s">
        <v>444</v>
      </c>
      <c r="C182" t="s">
        <v>432</v>
      </c>
      <c r="D182" s="143">
        <v>-1914723.4356</v>
      </c>
      <c r="E182" t="s">
        <v>187</v>
      </c>
      <c r="F182">
        <v>1</v>
      </c>
      <c r="G182" s="143">
        <v>1914723.4355935897</v>
      </c>
      <c r="H182" t="s">
        <v>480</v>
      </c>
      <c r="I182" t="s">
        <v>9</v>
      </c>
      <c r="J182" t="s">
        <v>137</v>
      </c>
      <c r="K182">
        <v>0</v>
      </c>
      <c r="L182">
        <v>0</v>
      </c>
      <c r="M182">
        <v>0</v>
      </c>
      <c r="N182" t="s">
        <v>32</v>
      </c>
      <c r="O182" t="s">
        <v>494</v>
      </c>
      <c r="P182">
        <v>10</v>
      </c>
      <c r="Q182" t="s">
        <v>467</v>
      </c>
      <c r="R182">
        <v>1</v>
      </c>
      <c r="S182" s="144">
        <v>-1914723.4356</v>
      </c>
      <c r="T182">
        <v>1</v>
      </c>
      <c r="U182" t="s">
        <v>199</v>
      </c>
      <c r="V182" t="s">
        <v>72</v>
      </c>
      <c r="W182" s="115" t="str">
        <f t="shared" si="6"/>
        <v>CC15BACHAS</v>
      </c>
      <c r="X182" s="115">
        <f>_xlfn.XLOOKUP(W182,'cco '!C:C,'cco '!D:D,0)</f>
        <v>7.7777777777777779E-2</v>
      </c>
      <c r="Y182" s="116">
        <f t="shared" si="7"/>
        <v>148922.93388</v>
      </c>
      <c r="Z182" s="115">
        <f>_xlfn.XLOOKUP(V182,sectores_id!A:A,sectores_id!B:B)</f>
        <v>1</v>
      </c>
      <c r="AA182" s="115">
        <f>IF(J182="OPEX",_xlfn.XLOOKUP(I182,'rubros_id_opex (2)'!A:A,'rubros_id_opex (2)'!B:B,"RUBRO MC"),J182)</f>
        <v>10</v>
      </c>
      <c r="AB182" s="115" t="str">
        <f>UPPER(_xlfn.XLOOKUP(Z182,sectores_id!B:B,sectores_id!A:A))</f>
        <v>BACHAS</v>
      </c>
      <c r="AC182" s="156" t="str">
        <f>_xlfn.XLOOKUP(AA182,'rubros_id_opex (2)'!B:B,'rubros_id_opex (2)'!A:A,gastos_final[[#This Row],[Líneas de factura/Producto]])</f>
        <v>PERSONAL</v>
      </c>
      <c r="AD182" s="177">
        <f>SUMIFS(Y:Y,C:C,gastos_final[[#This Row],[Número]])</f>
        <v>1340306.4049199999</v>
      </c>
      <c r="AE182" s="177">
        <f>gastos_final[[#This Row],[MONTO_FINAL]]*-1-gastos_final[[#This Row],[monto_total_ampliado]]</f>
        <v>574417.03068000008</v>
      </c>
    </row>
    <row r="183" spans="1:31" x14ac:dyDescent="0.3">
      <c r="A183" vm="1">
        <v>46081</v>
      </c>
      <c r="B183" t="s">
        <v>444</v>
      </c>
      <c r="C183" t="s">
        <v>432</v>
      </c>
      <c r="D183" s="143">
        <v>-1914723.4356</v>
      </c>
      <c r="E183" t="s">
        <v>187</v>
      </c>
      <c r="F183">
        <v>1</v>
      </c>
      <c r="G183" s="143">
        <v>1914723.4355935897</v>
      </c>
      <c r="H183" t="s">
        <v>480</v>
      </c>
      <c r="I183" t="s">
        <v>9</v>
      </c>
      <c r="J183" t="s">
        <v>137</v>
      </c>
      <c r="K183">
        <v>0</v>
      </c>
      <c r="L183">
        <v>0</v>
      </c>
      <c r="M183">
        <v>0</v>
      </c>
      <c r="N183" t="s">
        <v>32</v>
      </c>
      <c r="O183" t="s">
        <v>494</v>
      </c>
      <c r="P183">
        <v>10</v>
      </c>
      <c r="Q183" t="s">
        <v>467</v>
      </c>
      <c r="R183">
        <v>1</v>
      </c>
      <c r="S183" s="144">
        <v>-1914723.4356</v>
      </c>
      <c r="T183">
        <v>1</v>
      </c>
      <c r="U183" t="s">
        <v>199</v>
      </c>
      <c r="V183" t="s">
        <v>177</v>
      </c>
      <c r="W183" s="115" t="str">
        <f t="shared" si="6"/>
        <v>CC15CEREAL Y POLVILLO</v>
      </c>
      <c r="X183" s="115">
        <f>_xlfn.XLOOKUP(W183,'cco '!C:C,'cco '!D:D,0)</f>
        <v>7.7777777777777779E-2</v>
      </c>
      <c r="Y183" s="116">
        <f t="shared" si="7"/>
        <v>148922.93388</v>
      </c>
      <c r="Z183" s="115">
        <f>_xlfn.XLOOKUP(V183,sectores_id!A:A,sectores_id!B:B)</f>
        <v>2</v>
      </c>
      <c r="AA183" s="115">
        <f>IF(J183="OPEX",_xlfn.XLOOKUP(I183,'rubros_id_opex (2)'!A:A,'rubros_id_opex (2)'!B:B,"RUBRO MC"),J183)</f>
        <v>10</v>
      </c>
      <c r="AB183" s="115" t="str">
        <f>UPPER(_xlfn.XLOOKUP(Z183,sectores_id!B:B,sectores_id!A:A))</f>
        <v>CEREAL &amp; POLVILLO</v>
      </c>
      <c r="AC183" s="156" t="str">
        <f>_xlfn.XLOOKUP(AA183,'rubros_id_opex (2)'!B:B,'rubros_id_opex (2)'!A:A,gastos_final[[#This Row],[Líneas de factura/Producto]])</f>
        <v>PERSONAL</v>
      </c>
      <c r="AD183" s="177">
        <f>SUMIFS(Y:Y,C:C,gastos_final[[#This Row],[Número]])</f>
        <v>1340306.4049199999</v>
      </c>
      <c r="AE183" s="177">
        <f>gastos_final[[#This Row],[MONTO_FINAL]]*-1-gastos_final[[#This Row],[monto_total_ampliado]]</f>
        <v>574417.03068000008</v>
      </c>
    </row>
    <row r="184" spans="1:31" x14ac:dyDescent="0.3">
      <c r="A184" vm="1">
        <v>46081</v>
      </c>
      <c r="B184" t="s">
        <v>444</v>
      </c>
      <c r="C184" t="s">
        <v>432</v>
      </c>
      <c r="D184" s="143">
        <v>-1914723.4356</v>
      </c>
      <c r="E184" t="s">
        <v>187</v>
      </c>
      <c r="F184">
        <v>1</v>
      </c>
      <c r="G184" s="143">
        <v>1914723.4355935897</v>
      </c>
      <c r="H184" t="s">
        <v>480</v>
      </c>
      <c r="I184" t="s">
        <v>9</v>
      </c>
      <c r="J184" t="s">
        <v>137</v>
      </c>
      <c r="K184">
        <v>0</v>
      </c>
      <c r="L184">
        <v>0</v>
      </c>
      <c r="M184">
        <v>0</v>
      </c>
      <c r="N184" t="s">
        <v>32</v>
      </c>
      <c r="O184" t="s">
        <v>494</v>
      </c>
      <c r="P184">
        <v>10</v>
      </c>
      <c r="Q184" t="s">
        <v>467</v>
      </c>
      <c r="R184">
        <v>1</v>
      </c>
      <c r="S184" s="144">
        <v>-1914723.4356</v>
      </c>
      <c r="T184">
        <v>1</v>
      </c>
      <c r="U184" t="s">
        <v>199</v>
      </c>
      <c r="V184" t="s">
        <v>175</v>
      </c>
      <c r="W184" s="115" t="str">
        <f t="shared" si="6"/>
        <v>CC15COMPOST Y FERTILIZANTES</v>
      </c>
      <c r="X184" s="115">
        <f>_xlfn.XLOOKUP(W184,'cco '!C:C,'cco '!D:D,0)</f>
        <v>7.7777777777777779E-2</v>
      </c>
      <c r="Y184" s="116">
        <f t="shared" si="7"/>
        <v>148922.93388</v>
      </c>
      <c r="Z184" s="115">
        <f>_xlfn.XLOOKUP(V184,sectores_id!A:A,sectores_id!B:B)</f>
        <v>10</v>
      </c>
      <c r="AA184" s="115">
        <f>IF(J184="OPEX",_xlfn.XLOOKUP(I184,'rubros_id_opex (2)'!A:A,'rubros_id_opex (2)'!B:B,"RUBRO MC"),J184)</f>
        <v>10</v>
      </c>
      <c r="AB184" s="115" t="str">
        <f>UPPER(_xlfn.XLOOKUP(Z184,sectores_id!B:B,sectores_id!A:A))</f>
        <v>COMPOST &amp; FERTILIZANTES</v>
      </c>
      <c r="AC184" s="156" t="str">
        <f>_xlfn.XLOOKUP(AA184,'rubros_id_opex (2)'!B:B,'rubros_id_opex (2)'!A:A,gastos_final[[#This Row],[Líneas de factura/Producto]])</f>
        <v>PERSONAL</v>
      </c>
      <c r="AD184" s="177">
        <f>SUMIFS(Y:Y,C:C,gastos_final[[#This Row],[Número]])</f>
        <v>1340306.4049199999</v>
      </c>
      <c r="AE184" s="177">
        <f>gastos_final[[#This Row],[MONTO_FINAL]]*-1-gastos_final[[#This Row],[monto_total_ampliado]]</f>
        <v>574417.03068000008</v>
      </c>
    </row>
    <row r="185" spans="1:31" x14ac:dyDescent="0.3">
      <c r="A185" vm="1">
        <v>46081</v>
      </c>
      <c r="B185" t="s">
        <v>444</v>
      </c>
      <c r="C185" t="s">
        <v>432</v>
      </c>
      <c r="D185" s="143">
        <v>-1914723.4356</v>
      </c>
      <c r="E185" t="s">
        <v>187</v>
      </c>
      <c r="F185">
        <v>1</v>
      </c>
      <c r="G185" s="143">
        <v>1914723.4355935897</v>
      </c>
      <c r="H185" t="s">
        <v>480</v>
      </c>
      <c r="I185" t="s">
        <v>9</v>
      </c>
      <c r="J185" t="s">
        <v>137</v>
      </c>
      <c r="K185">
        <v>0</v>
      </c>
      <c r="L185">
        <v>0</v>
      </c>
      <c r="M185">
        <v>0</v>
      </c>
      <c r="N185" t="s">
        <v>32</v>
      </c>
      <c r="O185" t="s">
        <v>494</v>
      </c>
      <c r="P185">
        <v>10</v>
      </c>
      <c r="Q185" t="s">
        <v>467</v>
      </c>
      <c r="R185">
        <v>1</v>
      </c>
      <c r="S185" s="144">
        <v>-1914723.4356</v>
      </c>
      <c r="T185">
        <v>1</v>
      </c>
      <c r="U185" t="s">
        <v>199</v>
      </c>
      <c r="V185" t="s">
        <v>193</v>
      </c>
      <c r="W185" s="115" t="str">
        <f t="shared" si="6"/>
        <v>CC15DISPOSICION FINAL DE R. LIQUIDOS</v>
      </c>
      <c r="X185" s="115">
        <f>_xlfn.XLOOKUP(W185,'cco '!C:C,'cco '!D:D,0)</f>
        <v>7.7777777777777779E-2</v>
      </c>
      <c r="Y185" s="116">
        <f t="shared" si="7"/>
        <v>148922.93388</v>
      </c>
      <c r="Z185" s="115">
        <f>_xlfn.XLOOKUP(V185,sectores_id!A:A,sectores_id!B:B)</f>
        <v>3</v>
      </c>
      <c r="AA185" s="115">
        <f>IF(J185="OPEX",_xlfn.XLOOKUP(I185,'rubros_id_opex (2)'!A:A,'rubros_id_opex (2)'!B:B,"RUBRO MC"),J185)</f>
        <v>10</v>
      </c>
      <c r="AB185" s="115" t="str">
        <f>UPPER(_xlfn.XLOOKUP(Z185,sectores_id!B:B,sectores_id!A:A))</f>
        <v>DISP. FINAL RESIDUOS LÍQUIDOS</v>
      </c>
      <c r="AC185" s="156" t="str">
        <f>_xlfn.XLOOKUP(AA185,'rubros_id_opex (2)'!B:B,'rubros_id_opex (2)'!A:A,gastos_final[[#This Row],[Líneas de factura/Producto]])</f>
        <v>PERSONAL</v>
      </c>
      <c r="AD185" s="177">
        <f>SUMIFS(Y:Y,C:C,gastos_final[[#This Row],[Número]])</f>
        <v>1340306.4049199999</v>
      </c>
      <c r="AE185" s="177">
        <f>gastos_final[[#This Row],[MONTO_FINAL]]*-1-gastos_final[[#This Row],[monto_total_ampliado]]</f>
        <v>574417.03068000008</v>
      </c>
    </row>
    <row r="186" spans="1:31" x14ac:dyDescent="0.3">
      <c r="A186" vm="1">
        <v>46081</v>
      </c>
      <c r="B186" t="s">
        <v>444</v>
      </c>
      <c r="C186" t="s">
        <v>432</v>
      </c>
      <c r="D186" s="143">
        <v>-1914723.4356</v>
      </c>
      <c r="E186" t="s">
        <v>187</v>
      </c>
      <c r="F186">
        <v>1</v>
      </c>
      <c r="G186" s="143">
        <v>1914723.4355935897</v>
      </c>
      <c r="H186" t="s">
        <v>480</v>
      </c>
      <c r="I186" t="s">
        <v>9</v>
      </c>
      <c r="J186" t="s">
        <v>137</v>
      </c>
      <c r="K186">
        <v>0</v>
      </c>
      <c r="L186">
        <v>0</v>
      </c>
      <c r="M186">
        <v>0</v>
      </c>
      <c r="N186" t="s">
        <v>32</v>
      </c>
      <c r="O186" t="s">
        <v>494</v>
      </c>
      <c r="P186">
        <v>10</v>
      </c>
      <c r="Q186" t="s">
        <v>467</v>
      </c>
      <c r="R186">
        <v>1</v>
      </c>
      <c r="S186" s="144">
        <v>-1914723.4356</v>
      </c>
      <c r="T186">
        <v>1</v>
      </c>
      <c r="U186" t="s">
        <v>199</v>
      </c>
      <c r="V186" t="s">
        <v>191</v>
      </c>
      <c r="W186" s="115" t="str">
        <f t="shared" si="6"/>
        <v>CC15DISPOSICION FINAL DE R. SOLIDOS</v>
      </c>
      <c r="X186" s="115">
        <f>_xlfn.XLOOKUP(W186,'cco '!C:C,'cco '!D:D,0)</f>
        <v>7.7777777777777779E-2</v>
      </c>
      <c r="Y186" s="116">
        <f t="shared" si="7"/>
        <v>148922.93388</v>
      </c>
      <c r="Z186" s="115">
        <f>_xlfn.XLOOKUP(V186,sectores_id!A:A,sectores_id!B:B)</f>
        <v>4</v>
      </c>
      <c r="AA186" s="115">
        <f>IF(J186="OPEX",_xlfn.XLOOKUP(I186,'rubros_id_opex (2)'!A:A,'rubros_id_opex (2)'!B:B,"RUBRO MC"),J186)</f>
        <v>10</v>
      </c>
      <c r="AB186" s="115" t="str">
        <f>UPPER(_xlfn.XLOOKUP(Z186,sectores_id!B:B,sectores_id!A:A))</f>
        <v>DISP. FINAL RESIDUOS SÓLIDOS</v>
      </c>
      <c r="AC186" s="156" t="str">
        <f>_xlfn.XLOOKUP(AA186,'rubros_id_opex (2)'!B:B,'rubros_id_opex (2)'!A:A,gastos_final[[#This Row],[Líneas de factura/Producto]])</f>
        <v>PERSONAL</v>
      </c>
      <c r="AD186" s="177">
        <f>SUMIFS(Y:Y,C:C,gastos_final[[#This Row],[Número]])</f>
        <v>1340306.4049199999</v>
      </c>
      <c r="AE186" s="177">
        <f>gastos_final[[#This Row],[MONTO_FINAL]]*-1-gastos_final[[#This Row],[monto_total_ampliado]]</f>
        <v>574417.03068000008</v>
      </c>
    </row>
    <row r="187" spans="1:31" x14ac:dyDescent="0.3">
      <c r="A187" vm="1">
        <v>46081</v>
      </c>
      <c r="B187" t="s">
        <v>444</v>
      </c>
      <c r="C187" t="s">
        <v>432</v>
      </c>
      <c r="D187" s="143">
        <v>-1914723.4356</v>
      </c>
      <c r="E187" t="s">
        <v>187</v>
      </c>
      <c r="F187">
        <v>1</v>
      </c>
      <c r="G187" s="143">
        <v>1914723.4355935897</v>
      </c>
      <c r="H187" t="s">
        <v>480</v>
      </c>
      <c r="I187" t="s">
        <v>9</v>
      </c>
      <c r="J187" t="s">
        <v>137</v>
      </c>
      <c r="K187">
        <v>0</v>
      </c>
      <c r="L187">
        <v>0</v>
      </c>
      <c r="M187">
        <v>0</v>
      </c>
      <c r="N187" t="s">
        <v>32</v>
      </c>
      <c r="O187" t="s">
        <v>494</v>
      </c>
      <c r="P187">
        <v>10</v>
      </c>
      <c r="Q187" t="s">
        <v>467</v>
      </c>
      <c r="R187">
        <v>1</v>
      </c>
      <c r="S187" s="144">
        <v>-1914723.4356</v>
      </c>
      <c r="T187">
        <v>1</v>
      </c>
      <c r="U187" t="s">
        <v>199</v>
      </c>
      <c r="V187" t="s">
        <v>80</v>
      </c>
      <c r="W187" s="115" t="str">
        <f t="shared" si="6"/>
        <v>CC15EXPORTACION</v>
      </c>
      <c r="X187" s="115">
        <f>_xlfn.XLOOKUP(W187,'cco '!C:C,'cco '!D:D,0)</f>
        <v>7.7777777777777779E-2</v>
      </c>
      <c r="Y187" s="116">
        <f t="shared" si="7"/>
        <v>148922.93388</v>
      </c>
      <c r="Z187" s="115">
        <f>_xlfn.XLOOKUP(V187,sectores_id!A:A,sectores_id!B:B)</f>
        <v>5</v>
      </c>
      <c r="AA187" s="115">
        <f>IF(J187="OPEX",_xlfn.XLOOKUP(I187,'rubros_id_opex (2)'!A:A,'rubros_id_opex (2)'!B:B,"RUBRO MC"),J187)</f>
        <v>10</v>
      </c>
      <c r="AB187" s="115" t="str">
        <f>UPPER(_xlfn.XLOOKUP(Z187,sectores_id!B:B,sectores_id!A:A))</f>
        <v>EXPORTACION</v>
      </c>
      <c r="AC187" s="156" t="str">
        <f>_xlfn.XLOOKUP(AA187,'rubros_id_opex (2)'!B:B,'rubros_id_opex (2)'!A:A,gastos_final[[#This Row],[Líneas de factura/Producto]])</f>
        <v>PERSONAL</v>
      </c>
      <c r="AD187" s="177">
        <f>SUMIFS(Y:Y,C:C,gastos_final[[#This Row],[Número]])</f>
        <v>1340306.4049199999</v>
      </c>
      <c r="AE187" s="177">
        <f>gastos_final[[#This Row],[MONTO_FINAL]]*-1-gastos_final[[#This Row],[monto_total_ampliado]]</f>
        <v>574417.03068000008</v>
      </c>
    </row>
    <row r="188" spans="1:31" x14ac:dyDescent="0.3">
      <c r="A188" vm="1">
        <v>46081</v>
      </c>
      <c r="B188" t="s">
        <v>444</v>
      </c>
      <c r="C188" t="s">
        <v>432</v>
      </c>
      <c r="D188" s="143">
        <v>-1914723.4356</v>
      </c>
      <c r="E188" t="s">
        <v>187</v>
      </c>
      <c r="F188">
        <v>1</v>
      </c>
      <c r="G188" s="143">
        <v>1914723.4355935897</v>
      </c>
      <c r="H188" t="s">
        <v>480</v>
      </c>
      <c r="I188" t="s">
        <v>9</v>
      </c>
      <c r="J188" t="s">
        <v>137</v>
      </c>
      <c r="K188">
        <v>0</v>
      </c>
      <c r="L188">
        <v>0</v>
      </c>
      <c r="M188">
        <v>0</v>
      </c>
      <c r="N188" t="s">
        <v>32</v>
      </c>
      <c r="O188" t="s">
        <v>494</v>
      </c>
      <c r="P188">
        <v>10</v>
      </c>
      <c r="Q188" t="s">
        <v>467</v>
      </c>
      <c r="R188">
        <v>1</v>
      </c>
      <c r="S188" s="144">
        <v>-1914723.4356</v>
      </c>
      <c r="T188">
        <v>1</v>
      </c>
      <c r="U188" t="s">
        <v>199</v>
      </c>
      <c r="V188" t="s">
        <v>50</v>
      </c>
      <c r="W188" s="115" t="str">
        <f t="shared" si="6"/>
        <v>CC15NFU</v>
      </c>
      <c r="X188" s="115">
        <f>_xlfn.XLOOKUP(W188,'cco '!C:C,'cco '!D:D,0)</f>
        <v>7.7777777777777779E-2</v>
      </c>
      <c r="Y188" s="116">
        <f t="shared" si="7"/>
        <v>148922.93388</v>
      </c>
      <c r="Z188" s="115">
        <f>_xlfn.XLOOKUP(V188,sectores_id!A:A,sectores_id!B:B)</f>
        <v>6</v>
      </c>
      <c r="AA188" s="115">
        <f>IF(J188="OPEX",_xlfn.XLOOKUP(I188,'rubros_id_opex (2)'!A:A,'rubros_id_opex (2)'!B:B,"RUBRO MC"),J188)</f>
        <v>10</v>
      </c>
      <c r="AB188" s="115" t="str">
        <f>UPPER(_xlfn.XLOOKUP(Z188,sectores_id!B:B,sectores_id!A:A))</f>
        <v>NFU</v>
      </c>
      <c r="AC188" s="156" t="str">
        <f>_xlfn.XLOOKUP(AA188,'rubros_id_opex (2)'!B:B,'rubros_id_opex (2)'!A:A,gastos_final[[#This Row],[Líneas de factura/Producto]])</f>
        <v>PERSONAL</v>
      </c>
      <c r="AD188" s="177">
        <f>SUMIFS(Y:Y,C:C,gastos_final[[#This Row],[Número]])</f>
        <v>1340306.4049199999</v>
      </c>
      <c r="AE188" s="177">
        <f>gastos_final[[#This Row],[MONTO_FINAL]]*-1-gastos_final[[#This Row],[monto_total_ampliado]]</f>
        <v>574417.03068000008</v>
      </c>
    </row>
    <row r="189" spans="1:31" x14ac:dyDescent="0.3">
      <c r="A189" vm="1">
        <v>46081</v>
      </c>
      <c r="B189" t="s">
        <v>444</v>
      </c>
      <c r="C189" t="s">
        <v>432</v>
      </c>
      <c r="D189" s="143">
        <v>-1914723.4356</v>
      </c>
      <c r="E189" t="s">
        <v>187</v>
      </c>
      <c r="F189">
        <v>1</v>
      </c>
      <c r="G189" s="143">
        <v>1914723.4355935897</v>
      </c>
      <c r="H189" t="s">
        <v>480</v>
      </c>
      <c r="I189" t="s">
        <v>9</v>
      </c>
      <c r="J189" t="s">
        <v>137</v>
      </c>
      <c r="K189">
        <v>0</v>
      </c>
      <c r="L189">
        <v>0</v>
      </c>
      <c r="M189">
        <v>0</v>
      </c>
      <c r="N189" t="s">
        <v>32</v>
      </c>
      <c r="O189" t="s">
        <v>494</v>
      </c>
      <c r="P189">
        <v>10</v>
      </c>
      <c r="Q189" t="s">
        <v>467</v>
      </c>
      <c r="R189">
        <v>1</v>
      </c>
      <c r="S189" s="144">
        <v>-1914723.4356</v>
      </c>
      <c r="T189">
        <v>1</v>
      </c>
      <c r="U189" t="s">
        <v>199</v>
      </c>
      <c r="V189" t="s">
        <v>68</v>
      </c>
      <c r="W189" s="115" t="str">
        <f t="shared" si="6"/>
        <v>CC15PILETAS</v>
      </c>
      <c r="X189" s="115">
        <f>_xlfn.XLOOKUP(W189,'cco '!C:C,'cco '!D:D,0)</f>
        <v>7.7777777777777779E-2</v>
      </c>
      <c r="Y189" s="116">
        <f t="shared" si="7"/>
        <v>148922.93388</v>
      </c>
      <c r="Z189" s="115">
        <f>_xlfn.XLOOKUP(V189,sectores_id!A:A,sectores_id!B:B)</f>
        <v>7</v>
      </c>
      <c r="AA189" s="115">
        <f>IF(J189="OPEX",_xlfn.XLOOKUP(I189,'rubros_id_opex (2)'!A:A,'rubros_id_opex (2)'!B:B,"RUBRO MC"),J189)</f>
        <v>10</v>
      </c>
      <c r="AB189" s="115" t="str">
        <f>UPPER(_xlfn.XLOOKUP(Z189,sectores_id!B:B,sectores_id!A:A))</f>
        <v>PILETAS</v>
      </c>
      <c r="AC189" s="156" t="str">
        <f>_xlfn.XLOOKUP(AA189,'rubros_id_opex (2)'!B:B,'rubros_id_opex (2)'!A:A,gastos_final[[#This Row],[Líneas de factura/Producto]])</f>
        <v>PERSONAL</v>
      </c>
      <c r="AD189" s="177">
        <f>SUMIFS(Y:Y,C:C,gastos_final[[#This Row],[Número]])</f>
        <v>1340306.4049199999</v>
      </c>
      <c r="AE189" s="177">
        <f>gastos_final[[#This Row],[MONTO_FINAL]]*-1-gastos_final[[#This Row],[monto_total_ampliado]]</f>
        <v>574417.03068000008</v>
      </c>
    </row>
    <row r="190" spans="1:31" x14ac:dyDescent="0.3">
      <c r="A190" vm="1">
        <v>46081</v>
      </c>
      <c r="B190" t="s">
        <v>444</v>
      </c>
      <c r="C190" t="s">
        <v>432</v>
      </c>
      <c r="D190" s="143">
        <v>-1914723.4356</v>
      </c>
      <c r="E190" t="s">
        <v>187</v>
      </c>
      <c r="F190">
        <v>1</v>
      </c>
      <c r="G190" s="143">
        <v>1914723.4355935897</v>
      </c>
      <c r="H190" t="s">
        <v>480</v>
      </c>
      <c r="I190" t="s">
        <v>9</v>
      </c>
      <c r="J190" t="s">
        <v>137</v>
      </c>
      <c r="K190">
        <v>0</v>
      </c>
      <c r="L190">
        <v>0</v>
      </c>
      <c r="M190">
        <v>0</v>
      </c>
      <c r="N190" t="s">
        <v>32</v>
      </c>
      <c r="O190" t="s">
        <v>494</v>
      </c>
      <c r="P190">
        <v>10</v>
      </c>
      <c r="Q190" t="s">
        <v>467</v>
      </c>
      <c r="R190">
        <v>1</v>
      </c>
      <c r="S190" s="144">
        <v>-1914723.4356</v>
      </c>
      <c r="T190">
        <v>1</v>
      </c>
      <c r="U190" t="s">
        <v>199</v>
      </c>
      <c r="V190" t="s">
        <v>70</v>
      </c>
      <c r="W190" s="115" t="str">
        <f t="shared" si="6"/>
        <v>CC15REACTORES</v>
      </c>
      <c r="X190" s="115">
        <f>_xlfn.XLOOKUP(W190,'cco '!C:C,'cco '!D:D,0)</f>
        <v>7.7777777777777779E-2</v>
      </c>
      <c r="Y190" s="116">
        <f t="shared" si="7"/>
        <v>148922.93388</v>
      </c>
      <c r="Z190" s="115">
        <f>_xlfn.XLOOKUP(V190,sectores_id!A:A,sectores_id!B:B)</f>
        <v>8</v>
      </c>
      <c r="AA190" s="115">
        <f>IF(J190="OPEX",_xlfn.XLOOKUP(I190,'rubros_id_opex (2)'!A:A,'rubros_id_opex (2)'!B:B,"RUBRO MC"),J190)</f>
        <v>10</v>
      </c>
      <c r="AB190" s="115" t="str">
        <f>UPPER(_xlfn.XLOOKUP(Z190,sectores_id!B:B,sectores_id!A:A))</f>
        <v>REACTORES</v>
      </c>
      <c r="AC190" s="156" t="str">
        <f>_xlfn.XLOOKUP(AA190,'rubros_id_opex (2)'!B:B,'rubros_id_opex (2)'!A:A,gastos_final[[#This Row],[Líneas de factura/Producto]])</f>
        <v>PERSONAL</v>
      </c>
      <c r="AD190" s="177">
        <f>SUMIFS(Y:Y,C:C,gastos_final[[#This Row],[Número]])</f>
        <v>1340306.4049199999</v>
      </c>
      <c r="AE190" s="177">
        <f>gastos_final[[#This Row],[MONTO_FINAL]]*-1-gastos_final[[#This Row],[monto_total_ampliado]]</f>
        <v>574417.03068000008</v>
      </c>
    </row>
    <row r="191" spans="1:31" x14ac:dyDescent="0.3">
      <c r="A191" vm="1">
        <v>46081</v>
      </c>
      <c r="B191" t="s">
        <v>444</v>
      </c>
      <c r="C191" t="s">
        <v>432</v>
      </c>
      <c r="D191" s="143">
        <v>-1914723.4356</v>
      </c>
      <c r="E191" t="s">
        <v>187</v>
      </c>
      <c r="F191">
        <v>1</v>
      </c>
      <c r="G191" s="143">
        <v>1914723.4355935897</v>
      </c>
      <c r="H191" t="s">
        <v>480</v>
      </c>
      <c r="I191" t="s">
        <v>9</v>
      </c>
      <c r="J191" t="s">
        <v>137</v>
      </c>
      <c r="K191">
        <v>0</v>
      </c>
      <c r="L191">
        <v>0</v>
      </c>
      <c r="M191">
        <v>0</v>
      </c>
      <c r="N191" t="s">
        <v>32</v>
      </c>
      <c r="O191" t="s">
        <v>494</v>
      </c>
      <c r="P191">
        <v>10</v>
      </c>
      <c r="Q191" t="s">
        <v>467</v>
      </c>
      <c r="R191">
        <v>1</v>
      </c>
      <c r="S191" s="144">
        <v>-1914723.4356</v>
      </c>
      <c r="T191">
        <v>1</v>
      </c>
      <c r="U191" t="s">
        <v>199</v>
      </c>
      <c r="V191" t="s">
        <v>181</v>
      </c>
      <c r="W191" s="115" t="str">
        <f t="shared" si="6"/>
        <v>CC15TIERRAS FILTRANTES</v>
      </c>
      <c r="X191" s="115">
        <f>_xlfn.XLOOKUP(W191,'cco '!C:C,'cco '!D:D,0)</f>
        <v>0</v>
      </c>
      <c r="Y191" s="116">
        <f t="shared" si="7"/>
        <v>0</v>
      </c>
      <c r="Z191" s="115">
        <f>_xlfn.XLOOKUP(V191,sectores_id!A:A,sectores_id!B:B)</f>
        <v>9</v>
      </c>
      <c r="AA191" s="115">
        <f>IF(J191="OPEX",_xlfn.XLOOKUP(I191,'rubros_id_opex (2)'!A:A,'rubros_id_opex (2)'!B:B,"RUBRO MC"),J191)</f>
        <v>10</v>
      </c>
      <c r="AB191" s="115" t="str">
        <f>UPPER(_xlfn.XLOOKUP(Z191,sectores_id!B:B,sectores_id!A:A))</f>
        <v>TIERRAS FILTRANTES</v>
      </c>
      <c r="AC191" s="156" t="str">
        <f>_xlfn.XLOOKUP(AA191,'rubros_id_opex (2)'!B:B,'rubros_id_opex (2)'!A:A,gastos_final[[#This Row],[Líneas de factura/Producto]])</f>
        <v>PERSONAL</v>
      </c>
      <c r="AD191" s="177">
        <f>SUMIFS(Y:Y,C:C,gastos_final[[#This Row],[Número]])</f>
        <v>1340306.4049199999</v>
      </c>
      <c r="AE191" s="177">
        <f>gastos_final[[#This Row],[MONTO_FINAL]]*-1-gastos_final[[#This Row],[monto_total_ampliado]]</f>
        <v>574417.03068000008</v>
      </c>
    </row>
    <row r="192" spans="1:31" x14ac:dyDescent="0.3">
      <c r="A192" vm="1">
        <v>46081</v>
      </c>
      <c r="B192" t="s">
        <v>444</v>
      </c>
      <c r="C192" t="s">
        <v>430</v>
      </c>
      <c r="D192" s="143">
        <v>-3096266.9007000001</v>
      </c>
      <c r="E192" t="s">
        <v>173</v>
      </c>
      <c r="F192">
        <v>1</v>
      </c>
      <c r="G192" s="143">
        <v>3096266.9006735897</v>
      </c>
      <c r="H192" t="s">
        <v>480</v>
      </c>
      <c r="I192" t="s">
        <v>9</v>
      </c>
      <c r="J192" t="s">
        <v>137</v>
      </c>
      <c r="K192">
        <v>0</v>
      </c>
      <c r="L192">
        <v>0</v>
      </c>
      <c r="M192">
        <v>0</v>
      </c>
      <c r="N192" t="s">
        <v>353</v>
      </c>
      <c r="O192" t="s">
        <v>492</v>
      </c>
      <c r="P192">
        <v>7</v>
      </c>
      <c r="Q192" t="s">
        <v>471</v>
      </c>
      <c r="R192">
        <v>1</v>
      </c>
      <c r="S192" s="144">
        <v>-3096266.9007000001</v>
      </c>
      <c r="T192">
        <v>1</v>
      </c>
      <c r="U192" t="s">
        <v>199</v>
      </c>
      <c r="V192" t="s">
        <v>72</v>
      </c>
      <c r="W192" s="115" t="str">
        <f t="shared" si="6"/>
        <v>CC22BACHAS</v>
      </c>
      <c r="X192" s="115">
        <f>_xlfn.XLOOKUP(W192,'cco '!C:C,'cco '!D:D,0)</f>
        <v>0.02</v>
      </c>
      <c r="Y192" s="116">
        <f t="shared" si="7"/>
        <v>61925.338014000001</v>
      </c>
      <c r="Z192" s="115">
        <f>_xlfn.XLOOKUP(V192,sectores_id!A:A,sectores_id!B:B)</f>
        <v>1</v>
      </c>
      <c r="AA192" s="115">
        <f>IF(J192="OPEX",_xlfn.XLOOKUP(I192,'rubros_id_opex (2)'!A:A,'rubros_id_opex (2)'!B:B,"RUBRO MC"),J192)</f>
        <v>10</v>
      </c>
      <c r="AB192" s="115" t="str">
        <f>UPPER(_xlfn.XLOOKUP(Z192,sectores_id!B:B,sectores_id!A:A))</f>
        <v>BACHAS</v>
      </c>
      <c r="AC192" s="156" t="str">
        <f>_xlfn.XLOOKUP(AA192,'rubros_id_opex (2)'!B:B,'rubros_id_opex (2)'!A:A,gastos_final[[#This Row],[Líneas de factura/Producto]])</f>
        <v>PERSONAL</v>
      </c>
      <c r="AD192" s="177">
        <f>SUMIFS(Y:Y,C:C,gastos_final[[#This Row],[Número]])</f>
        <v>3096266.9007000001</v>
      </c>
      <c r="AE192" s="177">
        <f>gastos_final[[#This Row],[MONTO_FINAL]]*-1-gastos_final[[#This Row],[monto_total_ampliado]]</f>
        <v>0</v>
      </c>
    </row>
    <row r="193" spans="1:31" x14ac:dyDescent="0.3">
      <c r="A193" vm="1">
        <v>46081</v>
      </c>
      <c r="B193" t="s">
        <v>444</v>
      </c>
      <c r="C193" t="s">
        <v>430</v>
      </c>
      <c r="D193" s="143">
        <v>-3096266.9007000001</v>
      </c>
      <c r="E193" t="s">
        <v>173</v>
      </c>
      <c r="F193">
        <v>1</v>
      </c>
      <c r="G193" s="143">
        <v>3096266.9006735897</v>
      </c>
      <c r="H193" t="s">
        <v>480</v>
      </c>
      <c r="I193" t="s">
        <v>9</v>
      </c>
      <c r="J193" t="s">
        <v>137</v>
      </c>
      <c r="K193">
        <v>0</v>
      </c>
      <c r="L193">
        <v>0</v>
      </c>
      <c r="M193">
        <v>0</v>
      </c>
      <c r="N193" t="s">
        <v>353</v>
      </c>
      <c r="O193" t="s">
        <v>492</v>
      </c>
      <c r="P193">
        <v>7</v>
      </c>
      <c r="Q193" t="s">
        <v>471</v>
      </c>
      <c r="R193">
        <v>1</v>
      </c>
      <c r="S193" s="144">
        <v>-3096266.9007000001</v>
      </c>
      <c r="T193">
        <v>1</v>
      </c>
      <c r="U193" t="s">
        <v>199</v>
      </c>
      <c r="V193" t="s">
        <v>175</v>
      </c>
      <c r="W193" s="115" t="str">
        <f t="shared" si="6"/>
        <v>CC22COMPOST Y FERTILIZANTES</v>
      </c>
      <c r="X193" s="115">
        <f>_xlfn.XLOOKUP(W193,'cco '!C:C,'cco '!D:D,0)</f>
        <v>2.1100000000000001E-2</v>
      </c>
      <c r="Y193" s="116">
        <f t="shared" si="7"/>
        <v>65331.231604770008</v>
      </c>
      <c r="Z193" s="115">
        <f>_xlfn.XLOOKUP(V193,sectores_id!A:A,sectores_id!B:B)</f>
        <v>10</v>
      </c>
      <c r="AA193" s="115">
        <f>IF(J193="OPEX",_xlfn.XLOOKUP(I193,'rubros_id_opex (2)'!A:A,'rubros_id_opex (2)'!B:B,"RUBRO MC"),J193)</f>
        <v>10</v>
      </c>
      <c r="AB193" s="115" t="str">
        <f>UPPER(_xlfn.XLOOKUP(Z193,sectores_id!B:B,sectores_id!A:A))</f>
        <v>COMPOST &amp; FERTILIZANTES</v>
      </c>
      <c r="AC193" s="156" t="str">
        <f>_xlfn.XLOOKUP(AA193,'rubros_id_opex (2)'!B:B,'rubros_id_opex (2)'!A:A,gastos_final[[#This Row],[Líneas de factura/Producto]])</f>
        <v>PERSONAL</v>
      </c>
      <c r="AD193" s="177">
        <f>SUMIFS(Y:Y,C:C,gastos_final[[#This Row],[Número]])</f>
        <v>3096266.9007000001</v>
      </c>
      <c r="AE193" s="177">
        <f>gastos_final[[#This Row],[MONTO_FINAL]]*-1-gastos_final[[#This Row],[monto_total_ampliado]]</f>
        <v>0</v>
      </c>
    </row>
    <row r="194" spans="1:31" x14ac:dyDescent="0.3">
      <c r="A194" vm="1">
        <v>46081</v>
      </c>
      <c r="B194" t="s">
        <v>444</v>
      </c>
      <c r="C194" t="s">
        <v>430</v>
      </c>
      <c r="D194" s="143">
        <v>-3096266.9007000001</v>
      </c>
      <c r="E194" t="s">
        <v>173</v>
      </c>
      <c r="F194">
        <v>1</v>
      </c>
      <c r="G194" s="143">
        <v>3096266.9006735897</v>
      </c>
      <c r="H194" t="s">
        <v>480</v>
      </c>
      <c r="I194" t="s">
        <v>9</v>
      </c>
      <c r="J194" t="s">
        <v>137</v>
      </c>
      <c r="K194">
        <v>0</v>
      </c>
      <c r="L194">
        <v>0</v>
      </c>
      <c r="M194">
        <v>0</v>
      </c>
      <c r="N194" t="s">
        <v>353</v>
      </c>
      <c r="O194" t="s">
        <v>492</v>
      </c>
      <c r="P194">
        <v>7</v>
      </c>
      <c r="Q194" t="s">
        <v>471</v>
      </c>
      <c r="R194">
        <v>1</v>
      </c>
      <c r="S194" s="144">
        <v>-3096266.9007000001</v>
      </c>
      <c r="T194">
        <v>1</v>
      </c>
      <c r="U194" t="s">
        <v>199</v>
      </c>
      <c r="V194" t="s">
        <v>193</v>
      </c>
      <c r="W194" s="115" t="str">
        <f t="shared" si="6"/>
        <v>CC22DISPOSICION FINAL DE R. LIQUIDOS</v>
      </c>
      <c r="X194" s="115">
        <f>_xlfn.XLOOKUP(W194,'cco '!C:C,'cco '!D:D,0)</f>
        <v>0.57830000000000004</v>
      </c>
      <c r="Y194" s="116">
        <f t="shared" si="7"/>
        <v>1790571.1486748101</v>
      </c>
      <c r="Z194" s="115">
        <f>_xlfn.XLOOKUP(V194,sectores_id!A:A,sectores_id!B:B)</f>
        <v>3</v>
      </c>
      <c r="AA194" s="115">
        <f>IF(J194="OPEX",_xlfn.XLOOKUP(I194,'rubros_id_opex (2)'!A:A,'rubros_id_opex (2)'!B:B,"RUBRO MC"),J194)</f>
        <v>10</v>
      </c>
      <c r="AB194" s="115" t="str">
        <f>UPPER(_xlfn.XLOOKUP(Z194,sectores_id!B:B,sectores_id!A:A))</f>
        <v>DISP. FINAL RESIDUOS LÍQUIDOS</v>
      </c>
      <c r="AC194" s="156" t="str">
        <f>_xlfn.XLOOKUP(AA194,'rubros_id_opex (2)'!B:B,'rubros_id_opex (2)'!A:A,gastos_final[[#This Row],[Líneas de factura/Producto]])</f>
        <v>PERSONAL</v>
      </c>
      <c r="AD194" s="177">
        <f>SUMIFS(Y:Y,C:C,gastos_final[[#This Row],[Número]])</f>
        <v>3096266.9007000001</v>
      </c>
      <c r="AE194" s="177">
        <f>gastos_final[[#This Row],[MONTO_FINAL]]*-1-gastos_final[[#This Row],[monto_total_ampliado]]</f>
        <v>0</v>
      </c>
    </row>
    <row r="195" spans="1:31" x14ac:dyDescent="0.3">
      <c r="A195" vm="1">
        <v>46081</v>
      </c>
      <c r="B195" t="s">
        <v>444</v>
      </c>
      <c r="C195" t="s">
        <v>430</v>
      </c>
      <c r="D195" s="143">
        <v>-3096266.9007000001</v>
      </c>
      <c r="E195" t="s">
        <v>173</v>
      </c>
      <c r="F195">
        <v>1</v>
      </c>
      <c r="G195" s="143">
        <v>3096266.9006735897</v>
      </c>
      <c r="H195" t="s">
        <v>480</v>
      </c>
      <c r="I195" t="s">
        <v>9</v>
      </c>
      <c r="J195" t="s">
        <v>137</v>
      </c>
      <c r="K195">
        <v>0</v>
      </c>
      <c r="L195">
        <v>0</v>
      </c>
      <c r="M195">
        <v>0</v>
      </c>
      <c r="N195" t="s">
        <v>353</v>
      </c>
      <c r="O195" t="s">
        <v>492</v>
      </c>
      <c r="P195">
        <v>7</v>
      </c>
      <c r="Q195" t="s">
        <v>471</v>
      </c>
      <c r="R195">
        <v>1</v>
      </c>
      <c r="S195" s="144">
        <v>-3096266.9007000001</v>
      </c>
      <c r="T195">
        <v>1</v>
      </c>
      <c r="U195" t="s">
        <v>199</v>
      </c>
      <c r="V195" t="s">
        <v>191</v>
      </c>
      <c r="W195" s="115" t="str">
        <f t="shared" si="6"/>
        <v>CC22DISPOSICION FINAL DE R. SOLIDOS</v>
      </c>
      <c r="X195" s="115">
        <f>_xlfn.XLOOKUP(W195,'cco '!C:C,'cco '!D:D,0)</f>
        <v>0.23</v>
      </c>
      <c r="Y195" s="116">
        <f t="shared" si="7"/>
        <v>712141.38716100005</v>
      </c>
      <c r="Z195" s="115">
        <f>_xlfn.XLOOKUP(V195,sectores_id!A:A,sectores_id!B:B)</f>
        <v>4</v>
      </c>
      <c r="AA195" s="115">
        <f>IF(J195="OPEX",_xlfn.XLOOKUP(I195,'rubros_id_opex (2)'!A:A,'rubros_id_opex (2)'!B:B,"RUBRO MC"),J195)</f>
        <v>10</v>
      </c>
      <c r="AB195" s="115" t="str">
        <f>UPPER(_xlfn.XLOOKUP(Z195,sectores_id!B:B,sectores_id!A:A))</f>
        <v>DISP. FINAL RESIDUOS SÓLIDOS</v>
      </c>
      <c r="AC195" s="156" t="str">
        <f>_xlfn.XLOOKUP(AA195,'rubros_id_opex (2)'!B:B,'rubros_id_opex (2)'!A:A,gastos_final[[#This Row],[Líneas de factura/Producto]])</f>
        <v>PERSONAL</v>
      </c>
      <c r="AD195" s="177">
        <f>SUMIFS(Y:Y,C:C,gastos_final[[#This Row],[Número]])</f>
        <v>3096266.9007000001</v>
      </c>
      <c r="AE195" s="177">
        <f>gastos_final[[#This Row],[MONTO_FINAL]]*-1-gastos_final[[#This Row],[monto_total_ampliado]]</f>
        <v>0</v>
      </c>
    </row>
    <row r="196" spans="1:31" x14ac:dyDescent="0.3">
      <c r="A196" vm="1">
        <v>46081</v>
      </c>
      <c r="B196" t="s">
        <v>444</v>
      </c>
      <c r="C196" t="s">
        <v>430</v>
      </c>
      <c r="D196" s="143">
        <v>-3096266.9007000001</v>
      </c>
      <c r="E196" t="s">
        <v>173</v>
      </c>
      <c r="F196">
        <v>1</v>
      </c>
      <c r="G196" s="143">
        <v>3096266.9006735897</v>
      </c>
      <c r="H196" t="s">
        <v>480</v>
      </c>
      <c r="I196" t="s">
        <v>9</v>
      </c>
      <c r="J196" t="s">
        <v>137</v>
      </c>
      <c r="K196">
        <v>0</v>
      </c>
      <c r="L196">
        <v>0</v>
      </c>
      <c r="M196">
        <v>0</v>
      </c>
      <c r="N196" t="s">
        <v>353</v>
      </c>
      <c r="O196" t="s">
        <v>492</v>
      </c>
      <c r="P196">
        <v>7</v>
      </c>
      <c r="Q196" t="s">
        <v>471</v>
      </c>
      <c r="R196">
        <v>1</v>
      </c>
      <c r="S196" s="144">
        <v>-3096266.9007000001</v>
      </c>
      <c r="T196">
        <v>1</v>
      </c>
      <c r="U196" t="s">
        <v>199</v>
      </c>
      <c r="V196" t="s">
        <v>80</v>
      </c>
      <c r="W196" s="115" t="str">
        <f t="shared" si="6"/>
        <v>CC22EXPORTACION</v>
      </c>
      <c r="X196" s="115">
        <f>_xlfn.XLOOKUP(W196,'cco '!C:C,'cco '!D:D,0)</f>
        <v>0.10680000000000001</v>
      </c>
      <c r="Y196" s="116">
        <f t="shared" si="7"/>
        <v>330681.30499476002</v>
      </c>
      <c r="Z196" s="115">
        <f>_xlfn.XLOOKUP(V196,sectores_id!A:A,sectores_id!B:B)</f>
        <v>5</v>
      </c>
      <c r="AA196" s="115">
        <f>IF(J196="OPEX",_xlfn.XLOOKUP(I196,'rubros_id_opex (2)'!A:A,'rubros_id_opex (2)'!B:B,"RUBRO MC"),J196)</f>
        <v>10</v>
      </c>
      <c r="AB196" s="115" t="str">
        <f>UPPER(_xlfn.XLOOKUP(Z196,sectores_id!B:B,sectores_id!A:A))</f>
        <v>EXPORTACION</v>
      </c>
      <c r="AC196" s="156" t="str">
        <f>_xlfn.XLOOKUP(AA196,'rubros_id_opex (2)'!B:B,'rubros_id_opex (2)'!A:A,gastos_final[[#This Row],[Líneas de factura/Producto]])</f>
        <v>PERSONAL</v>
      </c>
      <c r="AD196" s="177">
        <f>SUMIFS(Y:Y,C:C,gastos_final[[#This Row],[Número]])</f>
        <v>3096266.9007000001</v>
      </c>
      <c r="AE196" s="177">
        <f>gastos_final[[#This Row],[MONTO_FINAL]]*-1-gastos_final[[#This Row],[monto_total_ampliado]]</f>
        <v>0</v>
      </c>
    </row>
    <row r="197" spans="1:31" x14ac:dyDescent="0.3">
      <c r="A197" vm="1">
        <v>46081</v>
      </c>
      <c r="B197" t="s">
        <v>444</v>
      </c>
      <c r="C197" t="s">
        <v>430</v>
      </c>
      <c r="D197" s="143">
        <v>-3096266.9007000001</v>
      </c>
      <c r="E197" t="s">
        <v>173</v>
      </c>
      <c r="F197">
        <v>1</v>
      </c>
      <c r="G197" s="143">
        <v>3096266.9006735897</v>
      </c>
      <c r="H197" t="s">
        <v>480</v>
      </c>
      <c r="I197" t="s">
        <v>9</v>
      </c>
      <c r="J197" t="s">
        <v>137</v>
      </c>
      <c r="K197">
        <v>0</v>
      </c>
      <c r="L197">
        <v>0</v>
      </c>
      <c r="M197">
        <v>0</v>
      </c>
      <c r="N197" t="s">
        <v>353</v>
      </c>
      <c r="O197" t="s">
        <v>492</v>
      </c>
      <c r="P197">
        <v>7</v>
      </c>
      <c r="Q197" t="s">
        <v>471</v>
      </c>
      <c r="R197">
        <v>1</v>
      </c>
      <c r="S197" s="144">
        <v>-3096266.9007000001</v>
      </c>
      <c r="T197">
        <v>1</v>
      </c>
      <c r="U197" t="s">
        <v>199</v>
      </c>
      <c r="V197" t="s">
        <v>50</v>
      </c>
      <c r="W197" s="115" t="str">
        <f t="shared" si="6"/>
        <v>CC22NFU</v>
      </c>
      <c r="X197" s="115">
        <f>_xlfn.XLOOKUP(W197,'cco '!C:C,'cco '!D:D,0)</f>
        <v>2.6100000000000002E-2</v>
      </c>
      <c r="Y197" s="116">
        <f t="shared" si="7"/>
        <v>80812.56610827001</v>
      </c>
      <c r="Z197" s="115">
        <f>_xlfn.XLOOKUP(V197,sectores_id!A:A,sectores_id!B:B)</f>
        <v>6</v>
      </c>
      <c r="AA197" s="115">
        <f>IF(J197="OPEX",_xlfn.XLOOKUP(I197,'rubros_id_opex (2)'!A:A,'rubros_id_opex (2)'!B:B,"RUBRO MC"),J197)</f>
        <v>10</v>
      </c>
      <c r="AB197" s="115" t="str">
        <f>UPPER(_xlfn.XLOOKUP(Z197,sectores_id!B:B,sectores_id!A:A))</f>
        <v>NFU</v>
      </c>
      <c r="AC197" s="156" t="str">
        <f>_xlfn.XLOOKUP(AA197,'rubros_id_opex (2)'!B:B,'rubros_id_opex (2)'!A:A,gastos_final[[#This Row],[Líneas de factura/Producto]])</f>
        <v>PERSONAL</v>
      </c>
      <c r="AD197" s="177">
        <f>SUMIFS(Y:Y,C:C,gastos_final[[#This Row],[Número]])</f>
        <v>3096266.9007000001</v>
      </c>
      <c r="AE197" s="177">
        <f>gastos_final[[#This Row],[MONTO_FINAL]]*-1-gastos_final[[#This Row],[monto_total_ampliado]]</f>
        <v>0</v>
      </c>
    </row>
    <row r="198" spans="1:31" x14ac:dyDescent="0.3">
      <c r="A198" vm="1">
        <v>46081</v>
      </c>
      <c r="B198" t="s">
        <v>444</v>
      </c>
      <c r="C198" t="s">
        <v>430</v>
      </c>
      <c r="D198" s="143">
        <v>-3096266.9007000001</v>
      </c>
      <c r="E198" t="s">
        <v>173</v>
      </c>
      <c r="F198">
        <v>1</v>
      </c>
      <c r="G198" s="143">
        <v>3096266.9006735897</v>
      </c>
      <c r="H198" t="s">
        <v>480</v>
      </c>
      <c r="I198" t="s">
        <v>9</v>
      </c>
      <c r="J198" t="s">
        <v>137</v>
      </c>
      <c r="K198">
        <v>0</v>
      </c>
      <c r="L198">
        <v>0</v>
      </c>
      <c r="M198">
        <v>0</v>
      </c>
      <c r="N198" t="s">
        <v>353</v>
      </c>
      <c r="O198" t="s">
        <v>492</v>
      </c>
      <c r="P198">
        <v>7</v>
      </c>
      <c r="Q198" t="s">
        <v>471</v>
      </c>
      <c r="R198">
        <v>1</v>
      </c>
      <c r="S198" s="144">
        <v>-3096266.9007000001</v>
      </c>
      <c r="T198">
        <v>1</v>
      </c>
      <c r="U198" t="s">
        <v>199</v>
      </c>
      <c r="V198" t="s">
        <v>70</v>
      </c>
      <c r="W198" s="115" t="str">
        <f t="shared" si="6"/>
        <v>CC22REACTORES</v>
      </c>
      <c r="X198" s="115">
        <f>_xlfn.XLOOKUP(W198,'cco '!C:C,'cco '!D:D,0)</f>
        <v>1.77E-2</v>
      </c>
      <c r="Y198" s="116">
        <f t="shared" si="7"/>
        <v>54803.924142390002</v>
      </c>
      <c r="Z198" s="115">
        <f>_xlfn.XLOOKUP(V198,sectores_id!A:A,sectores_id!B:B)</f>
        <v>8</v>
      </c>
      <c r="AA198" s="115">
        <f>IF(J198="OPEX",_xlfn.XLOOKUP(I198,'rubros_id_opex (2)'!A:A,'rubros_id_opex (2)'!B:B,"RUBRO MC"),J198)</f>
        <v>10</v>
      </c>
      <c r="AB198" s="115" t="str">
        <f>UPPER(_xlfn.XLOOKUP(Z198,sectores_id!B:B,sectores_id!A:A))</f>
        <v>REACTORES</v>
      </c>
      <c r="AC198" s="156" t="str">
        <f>_xlfn.XLOOKUP(AA198,'rubros_id_opex (2)'!B:B,'rubros_id_opex (2)'!A:A,gastos_final[[#This Row],[Líneas de factura/Producto]])</f>
        <v>PERSONAL</v>
      </c>
      <c r="AD198" s="177">
        <f>SUMIFS(Y:Y,C:C,gastos_final[[#This Row],[Número]])</f>
        <v>3096266.9007000001</v>
      </c>
      <c r="AE198" s="177">
        <f>gastos_final[[#This Row],[MONTO_FINAL]]*-1-gastos_final[[#This Row],[monto_total_ampliado]]</f>
        <v>0</v>
      </c>
    </row>
    <row r="199" spans="1:31" x14ac:dyDescent="0.3">
      <c r="A199" vm="1">
        <v>46081</v>
      </c>
      <c r="B199" t="s">
        <v>444</v>
      </c>
      <c r="C199" t="s">
        <v>568</v>
      </c>
      <c r="D199" s="143">
        <v>-3091668.4021999999</v>
      </c>
      <c r="E199" t="s">
        <v>168</v>
      </c>
      <c r="F199">
        <v>1</v>
      </c>
      <c r="G199" s="143">
        <v>3091668.4022335899</v>
      </c>
      <c r="H199" t="s">
        <v>480</v>
      </c>
      <c r="I199" t="s">
        <v>9</v>
      </c>
      <c r="J199" t="s">
        <v>137</v>
      </c>
      <c r="K199">
        <v>0</v>
      </c>
      <c r="L199">
        <v>0</v>
      </c>
      <c r="M199">
        <v>0</v>
      </c>
      <c r="N199" t="s">
        <v>332</v>
      </c>
      <c r="O199" t="s">
        <v>494</v>
      </c>
      <c r="P199">
        <v>6</v>
      </c>
      <c r="Q199" t="s">
        <v>469</v>
      </c>
      <c r="R199">
        <v>1</v>
      </c>
      <c r="S199" s="144">
        <v>-3091668.4021999999</v>
      </c>
      <c r="T199">
        <v>1</v>
      </c>
      <c r="U199" t="s">
        <v>199</v>
      </c>
      <c r="V199" t="s">
        <v>72</v>
      </c>
      <c r="W199" s="115" t="str">
        <f t="shared" si="6"/>
        <v>CC17BACHAS</v>
      </c>
      <c r="X199" s="115">
        <f>_xlfn.XLOOKUP(W199,'cco '!C:C,'cco '!D:D,0)</f>
        <v>0.05</v>
      </c>
      <c r="Y199" s="116">
        <f t="shared" si="7"/>
        <v>154583.42011000001</v>
      </c>
      <c r="Z199" s="115">
        <f>_xlfn.XLOOKUP(V199,sectores_id!A:A,sectores_id!B:B)</f>
        <v>1</v>
      </c>
      <c r="AA199" s="115">
        <f>IF(J199="OPEX",_xlfn.XLOOKUP(I199,'rubros_id_opex (2)'!A:A,'rubros_id_opex (2)'!B:B,"RUBRO MC"),J199)</f>
        <v>10</v>
      </c>
      <c r="AB199" s="115" t="str">
        <f>UPPER(_xlfn.XLOOKUP(Z199,sectores_id!B:B,sectores_id!A:A))</f>
        <v>BACHAS</v>
      </c>
      <c r="AC199" s="156" t="str">
        <f>_xlfn.XLOOKUP(AA199,'rubros_id_opex (2)'!B:B,'rubros_id_opex (2)'!A:A,gastos_final[[#This Row],[Líneas de factura/Producto]])</f>
        <v>PERSONAL</v>
      </c>
      <c r="AD199" s="177">
        <f>SUMIFS(Y:Y,C:C,gastos_final[[#This Row],[Número]])</f>
        <v>3091668.4021999994</v>
      </c>
      <c r="AE199" s="177">
        <f>gastos_final[[#This Row],[MONTO_FINAL]]*-1-gastos_final[[#This Row],[monto_total_ampliado]]</f>
        <v>0</v>
      </c>
    </row>
    <row r="200" spans="1:31" x14ac:dyDescent="0.3">
      <c r="A200" vm="1">
        <v>46081</v>
      </c>
      <c r="B200" t="s">
        <v>444</v>
      </c>
      <c r="C200" t="s">
        <v>568</v>
      </c>
      <c r="D200" s="143">
        <v>-3091668.4021999999</v>
      </c>
      <c r="E200" t="s">
        <v>168</v>
      </c>
      <c r="F200">
        <v>1</v>
      </c>
      <c r="G200" s="143">
        <v>3091668.4022335899</v>
      </c>
      <c r="H200" t="s">
        <v>480</v>
      </c>
      <c r="I200" t="s">
        <v>9</v>
      </c>
      <c r="J200" t="s">
        <v>137</v>
      </c>
      <c r="K200">
        <v>0</v>
      </c>
      <c r="L200">
        <v>0</v>
      </c>
      <c r="M200">
        <v>0</v>
      </c>
      <c r="N200" t="s">
        <v>332</v>
      </c>
      <c r="O200" t="s">
        <v>494</v>
      </c>
      <c r="P200">
        <v>6</v>
      </c>
      <c r="Q200" t="s">
        <v>469</v>
      </c>
      <c r="R200">
        <v>1</v>
      </c>
      <c r="S200" s="144">
        <v>-3091668.4021999999</v>
      </c>
      <c r="T200">
        <v>1</v>
      </c>
      <c r="U200" t="s">
        <v>199</v>
      </c>
      <c r="V200" t="s">
        <v>193</v>
      </c>
      <c r="W200" s="115" t="str">
        <f t="shared" si="6"/>
        <v>CC17DISPOSICION FINAL DE R. LIQUIDOS</v>
      </c>
      <c r="X200" s="115">
        <f>_xlfn.XLOOKUP(W200,'cco '!C:C,'cco '!D:D,0)</f>
        <v>0.06</v>
      </c>
      <c r="Y200" s="116">
        <f t="shared" si="7"/>
        <v>185500.10413199998</v>
      </c>
      <c r="Z200" s="115">
        <f>_xlfn.XLOOKUP(V200,sectores_id!A:A,sectores_id!B:B)</f>
        <v>3</v>
      </c>
      <c r="AA200" s="115">
        <f>IF(J200="OPEX",_xlfn.XLOOKUP(I200,'rubros_id_opex (2)'!A:A,'rubros_id_opex (2)'!B:B,"RUBRO MC"),J200)</f>
        <v>10</v>
      </c>
      <c r="AB200" s="115" t="str">
        <f>UPPER(_xlfn.XLOOKUP(Z200,sectores_id!B:B,sectores_id!A:A))</f>
        <v>DISP. FINAL RESIDUOS LÍQUIDOS</v>
      </c>
      <c r="AC200" s="156" t="str">
        <f>_xlfn.XLOOKUP(AA200,'rubros_id_opex (2)'!B:B,'rubros_id_opex (2)'!A:A,gastos_final[[#This Row],[Líneas de factura/Producto]])</f>
        <v>PERSONAL</v>
      </c>
      <c r="AD200" s="177">
        <f>SUMIFS(Y:Y,C:C,gastos_final[[#This Row],[Número]])</f>
        <v>3091668.4021999994</v>
      </c>
      <c r="AE200" s="177">
        <f>gastos_final[[#This Row],[MONTO_FINAL]]*-1-gastos_final[[#This Row],[monto_total_ampliado]]</f>
        <v>0</v>
      </c>
    </row>
    <row r="201" spans="1:31" x14ac:dyDescent="0.3">
      <c r="A201" vm="1">
        <v>46081</v>
      </c>
      <c r="B201" t="s">
        <v>444</v>
      </c>
      <c r="C201" t="s">
        <v>568</v>
      </c>
      <c r="D201" s="143">
        <v>-3091668.4021999999</v>
      </c>
      <c r="E201" t="s">
        <v>168</v>
      </c>
      <c r="F201">
        <v>1</v>
      </c>
      <c r="G201" s="143">
        <v>3091668.4022335899</v>
      </c>
      <c r="H201" t="s">
        <v>480</v>
      </c>
      <c r="I201" t="s">
        <v>9</v>
      </c>
      <c r="J201" t="s">
        <v>137</v>
      </c>
      <c r="K201">
        <v>0</v>
      </c>
      <c r="L201">
        <v>0</v>
      </c>
      <c r="M201">
        <v>0</v>
      </c>
      <c r="N201" t="s">
        <v>332</v>
      </c>
      <c r="O201" t="s">
        <v>494</v>
      </c>
      <c r="P201">
        <v>6</v>
      </c>
      <c r="Q201" t="s">
        <v>469</v>
      </c>
      <c r="R201">
        <v>1</v>
      </c>
      <c r="S201" s="144">
        <v>-3091668.4021999999</v>
      </c>
      <c r="T201">
        <v>1</v>
      </c>
      <c r="U201" t="s">
        <v>199</v>
      </c>
      <c r="V201" t="s">
        <v>80</v>
      </c>
      <c r="W201" s="115" t="str">
        <f t="shared" si="6"/>
        <v>CC17EXPORTACION</v>
      </c>
      <c r="X201" s="115">
        <f>_xlfn.XLOOKUP(W201,'cco '!C:C,'cco '!D:D,0)</f>
        <v>0.63</v>
      </c>
      <c r="Y201" s="116">
        <f t="shared" si="7"/>
        <v>1947751.093386</v>
      </c>
      <c r="Z201" s="115">
        <f>_xlfn.XLOOKUP(V201,sectores_id!A:A,sectores_id!B:B)</f>
        <v>5</v>
      </c>
      <c r="AA201" s="115">
        <f>IF(J201="OPEX",_xlfn.XLOOKUP(I201,'rubros_id_opex (2)'!A:A,'rubros_id_opex (2)'!B:B,"RUBRO MC"),J201)</f>
        <v>10</v>
      </c>
      <c r="AB201" s="115" t="str">
        <f>UPPER(_xlfn.XLOOKUP(Z201,sectores_id!B:B,sectores_id!A:A))</f>
        <v>EXPORTACION</v>
      </c>
      <c r="AC201" s="156" t="str">
        <f>_xlfn.XLOOKUP(AA201,'rubros_id_opex (2)'!B:B,'rubros_id_opex (2)'!A:A,gastos_final[[#This Row],[Líneas de factura/Producto]])</f>
        <v>PERSONAL</v>
      </c>
      <c r="AD201" s="177">
        <f>SUMIFS(Y:Y,C:C,gastos_final[[#This Row],[Número]])</f>
        <v>3091668.4021999994</v>
      </c>
      <c r="AE201" s="177">
        <f>gastos_final[[#This Row],[MONTO_FINAL]]*-1-gastos_final[[#This Row],[monto_total_ampliado]]</f>
        <v>0</v>
      </c>
    </row>
    <row r="202" spans="1:31" x14ac:dyDescent="0.3">
      <c r="A202" vm="1">
        <v>46081</v>
      </c>
      <c r="B202" t="s">
        <v>444</v>
      </c>
      <c r="C202" t="s">
        <v>568</v>
      </c>
      <c r="D202" s="143">
        <v>-3091668.4021999999</v>
      </c>
      <c r="E202" t="s">
        <v>168</v>
      </c>
      <c r="F202">
        <v>1</v>
      </c>
      <c r="G202" s="143">
        <v>3091668.4022335899</v>
      </c>
      <c r="H202" t="s">
        <v>480</v>
      </c>
      <c r="I202" t="s">
        <v>9</v>
      </c>
      <c r="J202" t="s">
        <v>137</v>
      </c>
      <c r="K202">
        <v>0</v>
      </c>
      <c r="L202">
        <v>0</v>
      </c>
      <c r="M202">
        <v>0</v>
      </c>
      <c r="N202" t="s">
        <v>332</v>
      </c>
      <c r="O202" t="s">
        <v>494</v>
      </c>
      <c r="P202">
        <v>6</v>
      </c>
      <c r="Q202" t="s">
        <v>469</v>
      </c>
      <c r="R202">
        <v>1</v>
      </c>
      <c r="S202" s="144">
        <v>-3091668.4021999999</v>
      </c>
      <c r="T202">
        <v>1</v>
      </c>
      <c r="U202" t="s">
        <v>199</v>
      </c>
      <c r="V202" t="s">
        <v>50</v>
      </c>
      <c r="W202" s="115" t="str">
        <f t="shared" si="6"/>
        <v>CC17NFU</v>
      </c>
      <c r="X202" s="115">
        <f>_xlfn.XLOOKUP(W202,'cco '!C:C,'cco '!D:D,0)</f>
        <v>0.05</v>
      </c>
      <c r="Y202" s="116">
        <f t="shared" si="7"/>
        <v>154583.42011000001</v>
      </c>
      <c r="Z202" s="115">
        <f>_xlfn.XLOOKUP(V202,sectores_id!A:A,sectores_id!B:B)</f>
        <v>6</v>
      </c>
      <c r="AA202" s="115">
        <f>IF(J202="OPEX",_xlfn.XLOOKUP(I202,'rubros_id_opex (2)'!A:A,'rubros_id_opex (2)'!B:B,"RUBRO MC"),J202)</f>
        <v>10</v>
      </c>
      <c r="AB202" s="115" t="str">
        <f>UPPER(_xlfn.XLOOKUP(Z202,sectores_id!B:B,sectores_id!A:A))</f>
        <v>NFU</v>
      </c>
      <c r="AC202" s="156" t="str">
        <f>_xlfn.XLOOKUP(AA202,'rubros_id_opex (2)'!B:B,'rubros_id_opex (2)'!A:A,gastos_final[[#This Row],[Líneas de factura/Producto]])</f>
        <v>PERSONAL</v>
      </c>
      <c r="AD202" s="177">
        <f>SUMIFS(Y:Y,C:C,gastos_final[[#This Row],[Número]])</f>
        <v>3091668.4021999994</v>
      </c>
      <c r="AE202" s="177">
        <f>gastos_final[[#This Row],[MONTO_FINAL]]*-1-gastos_final[[#This Row],[monto_total_ampliado]]</f>
        <v>0</v>
      </c>
    </row>
    <row r="203" spans="1:31" x14ac:dyDescent="0.3">
      <c r="A203" vm="1">
        <v>46081</v>
      </c>
      <c r="B203" t="s">
        <v>444</v>
      </c>
      <c r="C203" t="s">
        <v>568</v>
      </c>
      <c r="D203" s="143">
        <v>-3091668.4021999999</v>
      </c>
      <c r="E203" t="s">
        <v>168</v>
      </c>
      <c r="F203">
        <v>1</v>
      </c>
      <c r="G203" s="143">
        <v>3091668.4022335899</v>
      </c>
      <c r="H203" t="s">
        <v>480</v>
      </c>
      <c r="I203" t="s">
        <v>9</v>
      </c>
      <c r="J203" t="s">
        <v>137</v>
      </c>
      <c r="K203">
        <v>0</v>
      </c>
      <c r="L203">
        <v>0</v>
      </c>
      <c r="M203">
        <v>0</v>
      </c>
      <c r="N203" t="s">
        <v>332</v>
      </c>
      <c r="O203" t="s">
        <v>494</v>
      </c>
      <c r="P203">
        <v>6</v>
      </c>
      <c r="Q203" t="s">
        <v>469</v>
      </c>
      <c r="R203">
        <v>1</v>
      </c>
      <c r="S203" s="144">
        <v>-3091668.4021999999</v>
      </c>
      <c r="T203">
        <v>1</v>
      </c>
      <c r="U203" t="s">
        <v>199</v>
      </c>
      <c r="V203" t="s">
        <v>68</v>
      </c>
      <c r="W203" s="115" t="str">
        <f t="shared" si="6"/>
        <v>CC17PILETAS</v>
      </c>
      <c r="X203" s="115">
        <f>_xlfn.XLOOKUP(W203,'cco '!C:C,'cco '!D:D,0)</f>
        <v>0.14000000000000001</v>
      </c>
      <c r="Y203" s="116">
        <f t="shared" si="7"/>
        <v>432833.57630800002</v>
      </c>
      <c r="Z203" s="115">
        <f>_xlfn.XLOOKUP(V203,sectores_id!A:A,sectores_id!B:B)</f>
        <v>7</v>
      </c>
      <c r="AA203" s="115">
        <f>IF(J203="OPEX",_xlfn.XLOOKUP(I203,'rubros_id_opex (2)'!A:A,'rubros_id_opex (2)'!B:B,"RUBRO MC"),J203)</f>
        <v>10</v>
      </c>
      <c r="AB203" s="115" t="str">
        <f>UPPER(_xlfn.XLOOKUP(Z203,sectores_id!B:B,sectores_id!A:A))</f>
        <v>PILETAS</v>
      </c>
      <c r="AC203" s="156" t="str">
        <f>_xlfn.XLOOKUP(AA203,'rubros_id_opex (2)'!B:B,'rubros_id_opex (2)'!A:A,gastos_final[[#This Row],[Líneas de factura/Producto]])</f>
        <v>PERSONAL</v>
      </c>
      <c r="AD203" s="177">
        <f>SUMIFS(Y:Y,C:C,gastos_final[[#This Row],[Número]])</f>
        <v>3091668.4021999994</v>
      </c>
      <c r="AE203" s="177">
        <f>gastos_final[[#This Row],[MONTO_FINAL]]*-1-gastos_final[[#This Row],[monto_total_ampliado]]</f>
        <v>0</v>
      </c>
    </row>
    <row r="204" spans="1:31" x14ac:dyDescent="0.3">
      <c r="A204" vm="1">
        <v>46081</v>
      </c>
      <c r="B204" t="s">
        <v>444</v>
      </c>
      <c r="C204" t="s">
        <v>568</v>
      </c>
      <c r="D204" s="143">
        <v>-3091668.4021999999</v>
      </c>
      <c r="E204" t="s">
        <v>168</v>
      </c>
      <c r="F204">
        <v>1</v>
      </c>
      <c r="G204" s="143">
        <v>3091668.4022335899</v>
      </c>
      <c r="H204" t="s">
        <v>480</v>
      </c>
      <c r="I204" t="s">
        <v>9</v>
      </c>
      <c r="J204" t="s">
        <v>137</v>
      </c>
      <c r="K204">
        <v>0</v>
      </c>
      <c r="L204">
        <v>0</v>
      </c>
      <c r="M204">
        <v>0</v>
      </c>
      <c r="N204" t="s">
        <v>332</v>
      </c>
      <c r="O204" t="s">
        <v>494</v>
      </c>
      <c r="P204">
        <v>6</v>
      </c>
      <c r="Q204" t="s">
        <v>469</v>
      </c>
      <c r="R204">
        <v>1</v>
      </c>
      <c r="S204" s="144">
        <v>-3091668.4021999999</v>
      </c>
      <c r="T204">
        <v>1</v>
      </c>
      <c r="U204" t="s">
        <v>199</v>
      </c>
      <c r="V204" t="s">
        <v>70</v>
      </c>
      <c r="W204" s="115" t="str">
        <f t="shared" si="6"/>
        <v>CC17REACTORES</v>
      </c>
      <c r="X204" s="115">
        <f>_xlfn.XLOOKUP(W204,'cco '!C:C,'cco '!D:D,0)</f>
        <v>7.0000000000000007E-2</v>
      </c>
      <c r="Y204" s="116">
        <f t="shared" si="7"/>
        <v>216416.78815400001</v>
      </c>
      <c r="Z204" s="115">
        <f>_xlfn.XLOOKUP(V204,sectores_id!A:A,sectores_id!B:B)</f>
        <v>8</v>
      </c>
      <c r="AA204" s="115">
        <f>IF(J204="OPEX",_xlfn.XLOOKUP(I204,'rubros_id_opex (2)'!A:A,'rubros_id_opex (2)'!B:B,"RUBRO MC"),J204)</f>
        <v>10</v>
      </c>
      <c r="AB204" s="115" t="str">
        <f>UPPER(_xlfn.XLOOKUP(Z204,sectores_id!B:B,sectores_id!A:A))</f>
        <v>REACTORES</v>
      </c>
      <c r="AC204" s="156" t="str">
        <f>_xlfn.XLOOKUP(AA204,'rubros_id_opex (2)'!B:B,'rubros_id_opex (2)'!A:A,gastos_final[[#This Row],[Líneas de factura/Producto]])</f>
        <v>PERSONAL</v>
      </c>
      <c r="AD204" s="177">
        <f>SUMIFS(Y:Y,C:C,gastos_final[[#This Row],[Número]])</f>
        <v>3091668.4021999994</v>
      </c>
      <c r="AE204" s="177">
        <f>gastos_final[[#This Row],[MONTO_FINAL]]*-1-gastos_final[[#This Row],[monto_total_ampliado]]</f>
        <v>0</v>
      </c>
    </row>
    <row r="205" spans="1:31" x14ac:dyDescent="0.3">
      <c r="A205" vm="10">
        <v>46057</v>
      </c>
      <c r="B205" t="s">
        <v>950</v>
      </c>
      <c r="C205" t="s">
        <v>951</v>
      </c>
      <c r="D205" s="143">
        <v>-3091668.1</v>
      </c>
      <c r="E205" t="s">
        <v>952</v>
      </c>
      <c r="F205">
        <v>1</v>
      </c>
      <c r="G205" s="143">
        <v>2555097.6</v>
      </c>
      <c r="H205" t="s">
        <v>511</v>
      </c>
      <c r="I205" t="s">
        <v>9</v>
      </c>
      <c r="J205" t="s">
        <v>137</v>
      </c>
      <c r="K205" t="s">
        <v>473</v>
      </c>
      <c r="L205" t="s">
        <v>138</v>
      </c>
      <c r="M205">
        <v>0</v>
      </c>
      <c r="N205" t="s">
        <v>35</v>
      </c>
      <c r="O205" t="s">
        <v>494</v>
      </c>
      <c r="P205">
        <v>10</v>
      </c>
      <c r="Q205" t="s">
        <v>465</v>
      </c>
      <c r="R205">
        <v>1</v>
      </c>
      <c r="S205" s="144">
        <v>-3091668.1</v>
      </c>
      <c r="T205">
        <v>1</v>
      </c>
      <c r="U205" t="s">
        <v>199</v>
      </c>
      <c r="V205" t="s">
        <v>72</v>
      </c>
      <c r="W205" s="115" t="str">
        <f t="shared" si="6"/>
        <v>CC1BACHAS</v>
      </c>
      <c r="X205" s="115">
        <f>_xlfn.XLOOKUP(W205,'cco '!C:C,'cco '!D:D,0)</f>
        <v>3.2417236735101898E-2</v>
      </c>
      <c r="Y205" s="116">
        <f t="shared" si="7"/>
        <v>100223.33670406269</v>
      </c>
      <c r="Z205" s="115">
        <f>_xlfn.XLOOKUP(V205,sectores_id!A:A,sectores_id!B:B)</f>
        <v>1</v>
      </c>
      <c r="AA205" s="115">
        <f>IF(J205="OPEX",_xlfn.XLOOKUP(I205,'rubros_id_opex (2)'!A:A,'rubros_id_opex (2)'!B:B,"RUBRO MC"),J205)</f>
        <v>10</v>
      </c>
      <c r="AB205" s="115" t="str">
        <f>UPPER(_xlfn.XLOOKUP(Z205,sectores_id!B:B,sectores_id!A:A))</f>
        <v>BACHAS</v>
      </c>
      <c r="AC205" s="156" t="str">
        <f>_xlfn.XLOOKUP(AA205,'rubros_id_opex (2)'!B:B,'rubros_id_opex (2)'!A:A,gastos_final[[#This Row],[Líneas de factura/Producto]])</f>
        <v>PERSONAL</v>
      </c>
      <c r="AD205" s="115">
        <f>SUMIFS(Y:Y,C:C,gastos_final[[#This Row],[Número]])</f>
        <v>3091668.1</v>
      </c>
      <c r="AE205" s="177">
        <f>gastos_final[[#This Row],[MONTO_FINAL]]*-1-gastos_final[[#This Row],[monto_total_ampliado]]</f>
        <v>0</v>
      </c>
    </row>
    <row r="206" spans="1:31" x14ac:dyDescent="0.3">
      <c r="A206" vm="10">
        <v>46057</v>
      </c>
      <c r="B206" t="s">
        <v>950</v>
      </c>
      <c r="C206" t="s">
        <v>951</v>
      </c>
      <c r="D206" s="143">
        <v>-3091668.1</v>
      </c>
      <c r="E206" t="s">
        <v>952</v>
      </c>
      <c r="F206">
        <v>1</v>
      </c>
      <c r="G206" s="143">
        <v>2555097.6</v>
      </c>
      <c r="H206" t="s">
        <v>511</v>
      </c>
      <c r="I206" t="s">
        <v>9</v>
      </c>
      <c r="J206" t="s">
        <v>137</v>
      </c>
      <c r="K206" t="s">
        <v>473</v>
      </c>
      <c r="L206" t="s">
        <v>138</v>
      </c>
      <c r="M206">
        <v>0</v>
      </c>
      <c r="N206" t="s">
        <v>35</v>
      </c>
      <c r="O206" t="s">
        <v>494</v>
      </c>
      <c r="P206">
        <v>10</v>
      </c>
      <c r="Q206" t="s">
        <v>465</v>
      </c>
      <c r="R206">
        <v>1</v>
      </c>
      <c r="S206" s="144">
        <v>-3091668.1</v>
      </c>
      <c r="T206">
        <v>1</v>
      </c>
      <c r="U206" t="s">
        <v>199</v>
      </c>
      <c r="V206" t="s">
        <v>77</v>
      </c>
      <c r="W206" s="115" t="str">
        <f t="shared" si="6"/>
        <v>CC1CEREAL &amp; POLVILLO</v>
      </c>
      <c r="X206" s="115">
        <f>_xlfn.XLOOKUP(W206,'cco '!C:C,'cco '!D:D,0)</f>
        <v>7.0597149630605652E-3</v>
      </c>
      <c r="Y206" s="116">
        <f t="shared" si="7"/>
        <v>21826.295546387028</v>
      </c>
      <c r="Z206" s="115">
        <f>_xlfn.XLOOKUP(V206,sectores_id!A:A,sectores_id!B:B)</f>
        <v>2</v>
      </c>
      <c r="AA206" s="115">
        <f>IF(J206="OPEX",_xlfn.XLOOKUP(I206,'rubros_id_opex (2)'!A:A,'rubros_id_opex (2)'!B:B,"RUBRO MC"),J206)</f>
        <v>10</v>
      </c>
      <c r="AB206" s="115" t="str">
        <f>UPPER(_xlfn.XLOOKUP(Z206,sectores_id!B:B,sectores_id!A:A))</f>
        <v>CEREAL &amp; POLVILLO</v>
      </c>
      <c r="AC206" s="156" t="str">
        <f>_xlfn.XLOOKUP(AA206,'rubros_id_opex (2)'!B:B,'rubros_id_opex (2)'!A:A,gastos_final[[#This Row],[Líneas de factura/Producto]])</f>
        <v>PERSONAL</v>
      </c>
      <c r="AD206" s="115">
        <f>SUMIFS(Y:Y,C:C,gastos_final[[#This Row],[Número]])</f>
        <v>3091668.1</v>
      </c>
      <c r="AE206" s="177">
        <f>gastos_final[[#This Row],[MONTO_FINAL]]*-1-gastos_final[[#This Row],[monto_total_ampliado]]</f>
        <v>0</v>
      </c>
    </row>
    <row r="207" spans="1:31" x14ac:dyDescent="0.3">
      <c r="A207" vm="10">
        <v>46057</v>
      </c>
      <c r="B207" t="s">
        <v>950</v>
      </c>
      <c r="C207" t="s">
        <v>951</v>
      </c>
      <c r="D207" s="143">
        <v>-3091668.1</v>
      </c>
      <c r="E207" t="s">
        <v>952</v>
      </c>
      <c r="F207">
        <v>1</v>
      </c>
      <c r="G207" s="143">
        <v>2555097.6</v>
      </c>
      <c r="H207" t="s">
        <v>511</v>
      </c>
      <c r="I207" t="s">
        <v>9</v>
      </c>
      <c r="J207" t="s">
        <v>137</v>
      </c>
      <c r="K207" t="s">
        <v>473</v>
      </c>
      <c r="L207" t="s">
        <v>138</v>
      </c>
      <c r="M207">
        <v>0</v>
      </c>
      <c r="N207" t="s">
        <v>35</v>
      </c>
      <c r="O207" t="s">
        <v>494</v>
      </c>
      <c r="P207">
        <v>10</v>
      </c>
      <c r="Q207" t="s">
        <v>465</v>
      </c>
      <c r="R207">
        <v>1</v>
      </c>
      <c r="S207" s="144">
        <v>-3091668.1</v>
      </c>
      <c r="T207">
        <v>1</v>
      </c>
      <c r="U207" t="s">
        <v>199</v>
      </c>
      <c r="V207" t="s">
        <v>75</v>
      </c>
      <c r="W207" s="115" t="str">
        <f t="shared" si="6"/>
        <v>CC1COMPOST &amp; FERTILIZANTES</v>
      </c>
      <c r="X207" s="115">
        <f>_xlfn.XLOOKUP(W207,'cco '!C:C,'cco '!D:D,0)</f>
        <v>4.0653249223577111E-4</v>
      </c>
      <c r="Y207" s="116">
        <f t="shared" si="7"/>
        <v>1256.8635378588313</v>
      </c>
      <c r="Z207" s="115">
        <f>_xlfn.XLOOKUP(V207,sectores_id!A:A,sectores_id!B:B)</f>
        <v>10</v>
      </c>
      <c r="AA207" s="115">
        <f>IF(J207="OPEX",_xlfn.XLOOKUP(I207,'rubros_id_opex (2)'!A:A,'rubros_id_opex (2)'!B:B,"RUBRO MC"),J207)</f>
        <v>10</v>
      </c>
      <c r="AB207" s="115" t="str">
        <f>UPPER(_xlfn.XLOOKUP(Z207,sectores_id!B:B,sectores_id!A:A))</f>
        <v>COMPOST &amp; FERTILIZANTES</v>
      </c>
      <c r="AC207" s="156" t="str">
        <f>_xlfn.XLOOKUP(AA207,'rubros_id_opex (2)'!B:B,'rubros_id_opex (2)'!A:A,gastos_final[[#This Row],[Líneas de factura/Producto]])</f>
        <v>PERSONAL</v>
      </c>
      <c r="AD207" s="115">
        <f>SUMIFS(Y:Y,C:C,gastos_final[[#This Row],[Número]])</f>
        <v>3091668.1</v>
      </c>
      <c r="AE207" s="177">
        <f>gastos_final[[#This Row],[MONTO_FINAL]]*-1-gastos_final[[#This Row],[monto_total_ampliado]]</f>
        <v>0</v>
      </c>
    </row>
    <row r="208" spans="1:31" x14ac:dyDescent="0.3">
      <c r="A208" vm="10">
        <v>46057</v>
      </c>
      <c r="B208" t="s">
        <v>950</v>
      </c>
      <c r="C208" t="s">
        <v>951</v>
      </c>
      <c r="D208" s="143">
        <v>-3091668.1</v>
      </c>
      <c r="E208" t="s">
        <v>952</v>
      </c>
      <c r="F208">
        <v>1</v>
      </c>
      <c r="G208" s="143">
        <v>2555097.6</v>
      </c>
      <c r="H208" t="s">
        <v>511</v>
      </c>
      <c r="I208" t="s">
        <v>9</v>
      </c>
      <c r="J208" t="s">
        <v>137</v>
      </c>
      <c r="K208" t="s">
        <v>473</v>
      </c>
      <c r="L208" t="s">
        <v>138</v>
      </c>
      <c r="M208">
        <v>0</v>
      </c>
      <c r="N208" t="s">
        <v>35</v>
      </c>
      <c r="O208" t="s">
        <v>494</v>
      </c>
      <c r="P208">
        <v>10</v>
      </c>
      <c r="Q208" t="s">
        <v>465</v>
      </c>
      <c r="R208">
        <v>1</v>
      </c>
      <c r="S208" s="144">
        <v>-3091668.1</v>
      </c>
      <c r="T208">
        <v>1</v>
      </c>
      <c r="U208" t="s">
        <v>199</v>
      </c>
      <c r="V208" t="s">
        <v>66</v>
      </c>
      <c r="W208" s="115" t="str">
        <f t="shared" si="6"/>
        <v>CC1DISPOSICIÓN FINAL RESIDUOS LIQUIDOS</v>
      </c>
      <c r="X208" s="115">
        <f>_xlfn.XLOOKUP(W208,'cco '!C:C,'cco '!D:D,0)</f>
        <v>5.9791078481547098E-2</v>
      </c>
      <c r="Y208" s="116">
        <f t="shared" si="7"/>
        <v>184854.17000599561</v>
      </c>
      <c r="Z208" s="115">
        <f>_xlfn.XLOOKUP(V208,sectores_id!A:A,sectores_id!B:B)</f>
        <v>3</v>
      </c>
      <c r="AA208" s="115">
        <f>IF(J208="OPEX",_xlfn.XLOOKUP(I208,'rubros_id_opex (2)'!A:A,'rubros_id_opex (2)'!B:B,"RUBRO MC"),J208)</f>
        <v>10</v>
      </c>
      <c r="AB208" s="115" t="str">
        <f>UPPER(_xlfn.XLOOKUP(Z208,sectores_id!B:B,sectores_id!A:A))</f>
        <v>DISP. FINAL RESIDUOS LÍQUIDOS</v>
      </c>
      <c r="AC208" s="156" t="str">
        <f>_xlfn.XLOOKUP(AA208,'rubros_id_opex (2)'!B:B,'rubros_id_opex (2)'!A:A,gastos_final[[#This Row],[Líneas de factura/Producto]])</f>
        <v>PERSONAL</v>
      </c>
      <c r="AD208" s="115">
        <f>SUMIFS(Y:Y,C:C,gastos_final[[#This Row],[Número]])</f>
        <v>3091668.1</v>
      </c>
      <c r="AE208" s="177">
        <f>gastos_final[[#This Row],[MONTO_FINAL]]*-1-gastos_final[[#This Row],[monto_total_ampliado]]</f>
        <v>0</v>
      </c>
    </row>
    <row r="209" spans="1:31" x14ac:dyDescent="0.3">
      <c r="A209" vm="10">
        <v>46057</v>
      </c>
      <c r="B209" t="s">
        <v>950</v>
      </c>
      <c r="C209" t="s">
        <v>951</v>
      </c>
      <c r="D209" s="143">
        <v>-3091668.1</v>
      </c>
      <c r="E209" t="s">
        <v>952</v>
      </c>
      <c r="F209">
        <v>1</v>
      </c>
      <c r="G209" s="143">
        <v>2555097.6</v>
      </c>
      <c r="H209" t="s">
        <v>511</v>
      </c>
      <c r="I209" t="s">
        <v>9</v>
      </c>
      <c r="J209" t="s">
        <v>137</v>
      </c>
      <c r="K209" t="s">
        <v>473</v>
      </c>
      <c r="L209" t="s">
        <v>138</v>
      </c>
      <c r="M209">
        <v>0</v>
      </c>
      <c r="N209" t="s">
        <v>35</v>
      </c>
      <c r="O209" t="s">
        <v>494</v>
      </c>
      <c r="P209">
        <v>10</v>
      </c>
      <c r="Q209" t="s">
        <v>465</v>
      </c>
      <c r="R209">
        <v>1</v>
      </c>
      <c r="S209" s="144">
        <v>-3091668.1</v>
      </c>
      <c r="T209">
        <v>1</v>
      </c>
      <c r="U209" t="s">
        <v>199</v>
      </c>
      <c r="V209" t="s">
        <v>63</v>
      </c>
      <c r="W209" s="115" t="str">
        <f t="shared" si="6"/>
        <v>CC1DISPOSICIÓN FINAL RESIDUOS SOLIDOS</v>
      </c>
      <c r="X209" s="115">
        <f>_xlfn.XLOOKUP(W209,'cco '!C:C,'cco '!D:D,0)</f>
        <v>4.8738124634855849E-3</v>
      </c>
      <c r="Y209" s="116">
        <f t="shared" si="7"/>
        <v>15068.210518740798</v>
      </c>
      <c r="Z209" s="115">
        <f>_xlfn.XLOOKUP(V209,sectores_id!A:A,sectores_id!B:B)</f>
        <v>4</v>
      </c>
      <c r="AA209" s="115">
        <f>IF(J209="OPEX",_xlfn.XLOOKUP(I209,'rubros_id_opex (2)'!A:A,'rubros_id_opex (2)'!B:B,"RUBRO MC"),J209)</f>
        <v>10</v>
      </c>
      <c r="AB209" s="115" t="str">
        <f>UPPER(_xlfn.XLOOKUP(Z209,sectores_id!B:B,sectores_id!A:A))</f>
        <v>DISP. FINAL RESIDUOS SÓLIDOS</v>
      </c>
      <c r="AC209" s="156" t="str">
        <f>_xlfn.XLOOKUP(AA209,'rubros_id_opex (2)'!B:B,'rubros_id_opex (2)'!A:A,gastos_final[[#This Row],[Líneas de factura/Producto]])</f>
        <v>PERSONAL</v>
      </c>
      <c r="AD209" s="115">
        <f>SUMIFS(Y:Y,C:C,gastos_final[[#This Row],[Número]])</f>
        <v>3091668.1</v>
      </c>
      <c r="AE209" s="177">
        <f>gastos_final[[#This Row],[MONTO_FINAL]]*-1-gastos_final[[#This Row],[monto_total_ampliado]]</f>
        <v>0</v>
      </c>
    </row>
    <row r="210" spans="1:31" x14ac:dyDescent="0.3">
      <c r="A210" vm="10">
        <v>46057</v>
      </c>
      <c r="B210" t="s">
        <v>950</v>
      </c>
      <c r="C210" t="s">
        <v>951</v>
      </c>
      <c r="D210" s="143">
        <v>-3091668.1</v>
      </c>
      <c r="E210" t="s">
        <v>952</v>
      </c>
      <c r="F210">
        <v>1</v>
      </c>
      <c r="G210" s="143">
        <v>2555097.6</v>
      </c>
      <c r="H210" t="s">
        <v>511</v>
      </c>
      <c r="I210" t="s">
        <v>9</v>
      </c>
      <c r="J210" t="s">
        <v>137</v>
      </c>
      <c r="K210" t="s">
        <v>473</v>
      </c>
      <c r="L210" t="s">
        <v>138</v>
      </c>
      <c r="M210">
        <v>0</v>
      </c>
      <c r="N210" t="s">
        <v>35</v>
      </c>
      <c r="O210" t="s">
        <v>494</v>
      </c>
      <c r="P210">
        <v>10</v>
      </c>
      <c r="Q210" t="s">
        <v>465</v>
      </c>
      <c r="R210">
        <v>1</v>
      </c>
      <c r="S210" s="144">
        <v>-3091668.1</v>
      </c>
      <c r="T210">
        <v>1</v>
      </c>
      <c r="U210" t="s">
        <v>199</v>
      </c>
      <c r="V210" t="s">
        <v>80</v>
      </c>
      <c r="W210" s="115" t="str">
        <f t="shared" si="6"/>
        <v>CC1EXPORTACION</v>
      </c>
      <c r="X210" s="115">
        <f>_xlfn.XLOOKUP(W210,'cco '!C:C,'cco '!D:D,0)</f>
        <v>0.73411048911804788</v>
      </c>
      <c r="Y210" s="116">
        <f t="shared" si="7"/>
        <v>2269625.981081666</v>
      </c>
      <c r="Z210" s="115">
        <f>_xlfn.XLOOKUP(V210,sectores_id!A:A,sectores_id!B:B)</f>
        <v>5</v>
      </c>
      <c r="AA210" s="115">
        <f>IF(J210="OPEX",_xlfn.XLOOKUP(I210,'rubros_id_opex (2)'!A:A,'rubros_id_opex (2)'!B:B,"RUBRO MC"),J210)</f>
        <v>10</v>
      </c>
      <c r="AB210" s="115" t="str">
        <f>UPPER(_xlfn.XLOOKUP(Z210,sectores_id!B:B,sectores_id!A:A))</f>
        <v>EXPORTACION</v>
      </c>
      <c r="AC210" s="156" t="str">
        <f>_xlfn.XLOOKUP(AA210,'rubros_id_opex (2)'!B:B,'rubros_id_opex (2)'!A:A,gastos_final[[#This Row],[Líneas de factura/Producto]])</f>
        <v>PERSONAL</v>
      </c>
      <c r="AD210" s="115">
        <f>SUMIFS(Y:Y,C:C,gastos_final[[#This Row],[Número]])</f>
        <v>3091668.1</v>
      </c>
      <c r="AE210" s="177">
        <f>gastos_final[[#This Row],[MONTO_FINAL]]*-1-gastos_final[[#This Row],[monto_total_ampliado]]</f>
        <v>0</v>
      </c>
    </row>
    <row r="211" spans="1:31" x14ac:dyDescent="0.3">
      <c r="A211" vm="10">
        <v>46057</v>
      </c>
      <c r="B211" t="s">
        <v>950</v>
      </c>
      <c r="C211" t="s">
        <v>951</v>
      </c>
      <c r="D211" s="143">
        <v>-3091668.1</v>
      </c>
      <c r="E211" t="s">
        <v>952</v>
      </c>
      <c r="F211">
        <v>1</v>
      </c>
      <c r="G211" s="143">
        <v>2555097.6</v>
      </c>
      <c r="H211" t="s">
        <v>511</v>
      </c>
      <c r="I211" t="s">
        <v>9</v>
      </c>
      <c r="J211" t="s">
        <v>137</v>
      </c>
      <c r="K211" t="s">
        <v>473</v>
      </c>
      <c r="L211" t="s">
        <v>138</v>
      </c>
      <c r="M211">
        <v>0</v>
      </c>
      <c r="N211" t="s">
        <v>35</v>
      </c>
      <c r="O211" t="s">
        <v>494</v>
      </c>
      <c r="P211">
        <v>10</v>
      </c>
      <c r="Q211" t="s">
        <v>465</v>
      </c>
      <c r="R211">
        <v>1</v>
      </c>
      <c r="S211" s="144">
        <v>-3091668.1</v>
      </c>
      <c r="T211">
        <v>1</v>
      </c>
      <c r="U211" t="s">
        <v>199</v>
      </c>
      <c r="V211" t="s">
        <v>50</v>
      </c>
      <c r="W211" s="115" t="str">
        <f t="shared" si="6"/>
        <v>CC1NFU</v>
      </c>
      <c r="X211" s="115">
        <f>_xlfn.XLOOKUP(W211,'cco '!C:C,'cco '!D:D,0)</f>
        <v>1.4065386597374174E-2</v>
      </c>
      <c r="Y211" s="116">
        <f t="shared" si="7"/>
        <v>43485.507057269278</v>
      </c>
      <c r="Z211" s="115">
        <f>_xlfn.XLOOKUP(V211,sectores_id!A:A,sectores_id!B:B)</f>
        <v>6</v>
      </c>
      <c r="AA211" s="115">
        <f>IF(J211="OPEX",_xlfn.XLOOKUP(I211,'rubros_id_opex (2)'!A:A,'rubros_id_opex (2)'!B:B,"RUBRO MC"),J211)</f>
        <v>10</v>
      </c>
      <c r="AB211" s="115" t="str">
        <f>UPPER(_xlfn.XLOOKUP(Z211,sectores_id!B:B,sectores_id!A:A))</f>
        <v>NFU</v>
      </c>
      <c r="AC211" s="156" t="str">
        <f>_xlfn.XLOOKUP(AA211,'rubros_id_opex (2)'!B:B,'rubros_id_opex (2)'!A:A,gastos_final[[#This Row],[Líneas de factura/Producto]])</f>
        <v>PERSONAL</v>
      </c>
      <c r="AD211" s="115">
        <f>SUMIFS(Y:Y,C:C,gastos_final[[#This Row],[Número]])</f>
        <v>3091668.1</v>
      </c>
      <c r="AE211" s="177">
        <f>gastos_final[[#This Row],[MONTO_FINAL]]*-1-gastos_final[[#This Row],[monto_total_ampliado]]</f>
        <v>0</v>
      </c>
    </row>
    <row r="212" spans="1:31" x14ac:dyDescent="0.3">
      <c r="A212" vm="10">
        <v>46057</v>
      </c>
      <c r="B212" t="s">
        <v>950</v>
      </c>
      <c r="C212" t="s">
        <v>951</v>
      </c>
      <c r="D212" s="143">
        <v>-3091668.1</v>
      </c>
      <c r="E212" t="s">
        <v>952</v>
      </c>
      <c r="F212">
        <v>1</v>
      </c>
      <c r="G212" s="143">
        <v>2555097.6</v>
      </c>
      <c r="H212" t="s">
        <v>511</v>
      </c>
      <c r="I212" t="s">
        <v>9</v>
      </c>
      <c r="J212" t="s">
        <v>137</v>
      </c>
      <c r="K212" t="s">
        <v>473</v>
      </c>
      <c r="L212" t="s">
        <v>138</v>
      </c>
      <c r="M212">
        <v>0</v>
      </c>
      <c r="N212" t="s">
        <v>35</v>
      </c>
      <c r="O212" t="s">
        <v>494</v>
      </c>
      <c r="P212">
        <v>10</v>
      </c>
      <c r="Q212" t="s">
        <v>465</v>
      </c>
      <c r="R212">
        <v>1</v>
      </c>
      <c r="S212" s="144">
        <v>-3091668.1</v>
      </c>
      <c r="T212">
        <v>1</v>
      </c>
      <c r="U212" t="s">
        <v>199</v>
      </c>
      <c r="V212" t="s">
        <v>68</v>
      </c>
      <c r="W212" s="115" t="str">
        <f t="shared" si="6"/>
        <v>CC1PILETAS</v>
      </c>
      <c r="X212" s="115">
        <f>_xlfn.XLOOKUP(W212,'cco '!C:C,'cco '!D:D,0)</f>
        <v>0.10760032914202722</v>
      </c>
      <c r="Y212" s="116">
        <f t="shared" si="7"/>
        <v>332664.50515790592</v>
      </c>
      <c r="Z212" s="115">
        <f>_xlfn.XLOOKUP(V212,sectores_id!A:A,sectores_id!B:B)</f>
        <v>7</v>
      </c>
      <c r="AA212" s="115">
        <f>IF(J212="OPEX",_xlfn.XLOOKUP(I212,'rubros_id_opex (2)'!A:A,'rubros_id_opex (2)'!B:B,"RUBRO MC"),J212)</f>
        <v>10</v>
      </c>
      <c r="AB212" s="115" t="str">
        <f>UPPER(_xlfn.XLOOKUP(Z212,sectores_id!B:B,sectores_id!A:A))</f>
        <v>PILETAS</v>
      </c>
      <c r="AC212" s="156" t="str">
        <f>_xlfn.XLOOKUP(AA212,'rubros_id_opex (2)'!B:B,'rubros_id_opex (2)'!A:A,gastos_final[[#This Row],[Líneas de factura/Producto]])</f>
        <v>PERSONAL</v>
      </c>
      <c r="AD212" s="115">
        <f>SUMIFS(Y:Y,C:C,gastos_final[[#This Row],[Número]])</f>
        <v>3091668.1</v>
      </c>
      <c r="AE212" s="177">
        <f>gastos_final[[#This Row],[MONTO_FINAL]]*-1-gastos_final[[#This Row],[monto_total_ampliado]]</f>
        <v>0</v>
      </c>
    </row>
    <row r="213" spans="1:31" x14ac:dyDescent="0.3">
      <c r="A213" vm="10">
        <v>46057</v>
      </c>
      <c r="B213" t="s">
        <v>950</v>
      </c>
      <c r="C213" t="s">
        <v>951</v>
      </c>
      <c r="D213" s="143">
        <v>-3091668.1</v>
      </c>
      <c r="E213" t="s">
        <v>952</v>
      </c>
      <c r="F213">
        <v>1</v>
      </c>
      <c r="G213" s="143">
        <v>2555097.6</v>
      </c>
      <c r="H213" t="s">
        <v>511</v>
      </c>
      <c r="I213" t="s">
        <v>9</v>
      </c>
      <c r="J213" t="s">
        <v>137</v>
      </c>
      <c r="K213" t="s">
        <v>473</v>
      </c>
      <c r="L213" t="s">
        <v>138</v>
      </c>
      <c r="M213">
        <v>0</v>
      </c>
      <c r="N213" t="s">
        <v>35</v>
      </c>
      <c r="O213" t="s">
        <v>494</v>
      </c>
      <c r="P213">
        <v>10</v>
      </c>
      <c r="Q213" t="s">
        <v>465</v>
      </c>
      <c r="R213">
        <v>1</v>
      </c>
      <c r="S213" s="144">
        <v>-3091668.1</v>
      </c>
      <c r="T213">
        <v>1</v>
      </c>
      <c r="U213" t="s">
        <v>199</v>
      </c>
      <c r="V213" t="s">
        <v>70</v>
      </c>
      <c r="W213" s="115" t="str">
        <f t="shared" si="6"/>
        <v>CC1REACTORES</v>
      </c>
      <c r="X213" s="115">
        <f>_xlfn.XLOOKUP(W213,'cco '!C:C,'cco '!D:D,0)</f>
        <v>3.9675420007119738E-2</v>
      </c>
      <c r="Y213" s="116">
        <f t="shared" si="7"/>
        <v>122663.23039011387</v>
      </c>
      <c r="Z213" s="115">
        <f>_xlfn.XLOOKUP(V213,sectores_id!A:A,sectores_id!B:B)</f>
        <v>8</v>
      </c>
      <c r="AA213" s="115">
        <f>IF(J213="OPEX",_xlfn.XLOOKUP(I213,'rubros_id_opex (2)'!A:A,'rubros_id_opex (2)'!B:B,"RUBRO MC"),J213)</f>
        <v>10</v>
      </c>
      <c r="AB213" s="115" t="str">
        <f>UPPER(_xlfn.XLOOKUP(Z213,sectores_id!B:B,sectores_id!A:A))</f>
        <v>REACTORES</v>
      </c>
      <c r="AC213" s="156" t="str">
        <f>_xlfn.XLOOKUP(AA213,'rubros_id_opex (2)'!B:B,'rubros_id_opex (2)'!A:A,gastos_final[[#This Row],[Líneas de factura/Producto]])</f>
        <v>PERSONAL</v>
      </c>
      <c r="AD213" s="115">
        <f>SUMIFS(Y:Y,C:C,gastos_final[[#This Row],[Número]])</f>
        <v>3091668.1</v>
      </c>
      <c r="AE213" s="177">
        <f>gastos_final[[#This Row],[MONTO_FINAL]]*-1-gastos_final[[#This Row],[monto_total_ampliado]]</f>
        <v>0</v>
      </c>
    </row>
    <row r="214" spans="1:31" x14ac:dyDescent="0.3">
      <c r="A214" vm="10">
        <v>46057</v>
      </c>
      <c r="B214" t="s">
        <v>950</v>
      </c>
      <c r="C214" t="s">
        <v>951</v>
      </c>
      <c r="D214" s="143">
        <v>-3091668.1</v>
      </c>
      <c r="E214" t="s">
        <v>952</v>
      </c>
      <c r="F214">
        <v>1</v>
      </c>
      <c r="G214" s="143">
        <v>2555097.6</v>
      </c>
      <c r="H214" t="s">
        <v>511</v>
      </c>
      <c r="I214" t="s">
        <v>9</v>
      </c>
      <c r="J214" t="s">
        <v>137</v>
      </c>
      <c r="K214" t="s">
        <v>473</v>
      </c>
      <c r="L214" t="s">
        <v>138</v>
      </c>
      <c r="M214">
        <v>0</v>
      </c>
      <c r="N214" t="s">
        <v>35</v>
      </c>
      <c r="O214" t="s">
        <v>494</v>
      </c>
      <c r="P214">
        <v>10</v>
      </c>
      <c r="Q214" t="s">
        <v>465</v>
      </c>
      <c r="R214">
        <v>1</v>
      </c>
      <c r="S214" s="144">
        <v>-3091668.1</v>
      </c>
      <c r="T214">
        <v>1</v>
      </c>
      <c r="U214" t="s">
        <v>199</v>
      </c>
      <c r="V214" t="s">
        <v>181</v>
      </c>
      <c r="W214" s="115" t="str">
        <f t="shared" si="6"/>
        <v>CC1TIERRAS FILTRANTES</v>
      </c>
      <c r="X214" s="115">
        <f>_xlfn.XLOOKUP(W214,'cco '!C:C,'cco '!D:D,0)</f>
        <v>0</v>
      </c>
      <c r="Y214" s="116">
        <f t="shared" si="7"/>
        <v>0</v>
      </c>
      <c r="Z214" s="115">
        <f>_xlfn.XLOOKUP(V214,sectores_id!A:A,sectores_id!B:B)</f>
        <v>9</v>
      </c>
      <c r="AA214" s="115">
        <f>IF(J214="OPEX",_xlfn.XLOOKUP(I214,'rubros_id_opex (2)'!A:A,'rubros_id_opex (2)'!B:B,"RUBRO MC"),J214)</f>
        <v>10</v>
      </c>
      <c r="AB214" s="115" t="str">
        <f>UPPER(_xlfn.XLOOKUP(Z214,sectores_id!B:B,sectores_id!A:A))</f>
        <v>TIERRAS FILTRANTES</v>
      </c>
      <c r="AC214" s="156" t="str">
        <f>_xlfn.XLOOKUP(AA214,'rubros_id_opex (2)'!B:B,'rubros_id_opex (2)'!A:A,gastos_final[[#This Row],[Líneas de factura/Producto]])</f>
        <v>PERSONAL</v>
      </c>
      <c r="AD214" s="115">
        <f>SUMIFS(Y:Y,C:C,gastos_final[[#This Row],[Número]])</f>
        <v>3091668.1</v>
      </c>
      <c r="AE214" s="177">
        <f>gastos_final[[#This Row],[MONTO_FINAL]]*-1-gastos_final[[#This Row],[monto_total_ampliado]]</f>
        <v>0</v>
      </c>
    </row>
    <row r="215" spans="1:31" x14ac:dyDescent="0.3">
      <c r="A215" vm="11">
        <v>46071</v>
      </c>
      <c r="B215" t="s">
        <v>959</v>
      </c>
      <c r="C215" t="s">
        <v>960</v>
      </c>
      <c r="D215" s="143">
        <v>-3059361.12</v>
      </c>
      <c r="E215" t="s">
        <v>961</v>
      </c>
      <c r="F215">
        <v>1</v>
      </c>
      <c r="G215" s="143">
        <v>2528397.62</v>
      </c>
      <c r="H215" t="s">
        <v>511</v>
      </c>
      <c r="I215" t="s">
        <v>11</v>
      </c>
      <c r="J215" t="s">
        <v>137</v>
      </c>
      <c r="K215" t="s">
        <v>473</v>
      </c>
      <c r="L215" t="s">
        <v>138</v>
      </c>
      <c r="M215">
        <v>0</v>
      </c>
      <c r="N215" t="s">
        <v>35</v>
      </c>
      <c r="O215" t="s">
        <v>494</v>
      </c>
      <c r="P215">
        <v>10</v>
      </c>
      <c r="Q215" t="s">
        <v>465</v>
      </c>
      <c r="R215">
        <v>1</v>
      </c>
      <c r="S215" s="144">
        <v>-3059361.12</v>
      </c>
      <c r="T215">
        <v>1</v>
      </c>
      <c r="U215" t="s">
        <v>199</v>
      </c>
      <c r="V215" t="s">
        <v>72</v>
      </c>
      <c r="W215" s="115" t="str">
        <f t="shared" si="6"/>
        <v>CC1BACHAS</v>
      </c>
      <c r="X215" s="115">
        <f>_xlfn.XLOOKUP(W215,'cco '!C:C,'cco '!D:D,0)</f>
        <v>3.2417236735101898E-2</v>
      </c>
      <c r="Y215" s="116">
        <f t="shared" si="7"/>
        <v>99176.033685206494</v>
      </c>
      <c r="Z215" s="115">
        <f>_xlfn.XLOOKUP(V215,sectores_id!A:A,sectores_id!B:B)</f>
        <v>1</v>
      </c>
      <c r="AA215" s="115">
        <f>IF(J215="OPEX",_xlfn.XLOOKUP(I215,'rubros_id_opex (2)'!A:A,'rubros_id_opex (2)'!B:B,"RUBRO MC"),J215)</f>
        <v>3</v>
      </c>
      <c r="AB215" s="115" t="str">
        <f>UPPER(_xlfn.XLOOKUP(Z215,sectores_id!B:B,sectores_id!A:A))</f>
        <v>BACHAS</v>
      </c>
      <c r="AC215" s="156" t="str">
        <f>_xlfn.XLOOKUP(AA215,'rubros_id_opex (2)'!B:B,'rubros_id_opex (2)'!A:A,gastos_final[[#This Row],[Líneas de factura/Producto]])</f>
        <v>HIGIENE Y SEGURIDAD</v>
      </c>
      <c r="AD215" s="115">
        <f>SUMIFS(Y:Y,C:C,gastos_final[[#This Row],[Número]])</f>
        <v>3059361.1200000006</v>
      </c>
      <c r="AE215" s="177">
        <f>gastos_final[[#This Row],[MONTO_FINAL]]*-1-gastos_final[[#This Row],[monto_total_ampliado]]</f>
        <v>0</v>
      </c>
    </row>
    <row r="216" spans="1:31" x14ac:dyDescent="0.3">
      <c r="A216" vm="11">
        <v>46071</v>
      </c>
      <c r="B216" t="s">
        <v>959</v>
      </c>
      <c r="C216" t="s">
        <v>960</v>
      </c>
      <c r="D216" s="143">
        <v>-3059361.12</v>
      </c>
      <c r="E216" t="s">
        <v>961</v>
      </c>
      <c r="F216">
        <v>1</v>
      </c>
      <c r="G216" s="143">
        <v>2528397.62</v>
      </c>
      <c r="H216" t="s">
        <v>511</v>
      </c>
      <c r="I216" t="s">
        <v>11</v>
      </c>
      <c r="J216" t="s">
        <v>137</v>
      </c>
      <c r="K216" t="s">
        <v>473</v>
      </c>
      <c r="L216" t="s">
        <v>138</v>
      </c>
      <c r="M216">
        <v>0</v>
      </c>
      <c r="N216" t="s">
        <v>35</v>
      </c>
      <c r="O216" t="s">
        <v>494</v>
      </c>
      <c r="P216">
        <v>10</v>
      </c>
      <c r="Q216" t="s">
        <v>465</v>
      </c>
      <c r="R216">
        <v>1</v>
      </c>
      <c r="S216" s="144">
        <v>-3059361.12</v>
      </c>
      <c r="T216">
        <v>1</v>
      </c>
      <c r="U216" t="s">
        <v>199</v>
      </c>
      <c r="V216" t="s">
        <v>77</v>
      </c>
      <c r="W216" s="115" t="str">
        <f t="shared" si="6"/>
        <v>CC1CEREAL &amp; POLVILLO</v>
      </c>
      <c r="X216" s="115">
        <f>_xlfn.XLOOKUP(W216,'cco '!C:C,'cco '!D:D,0)</f>
        <v>7.0597149630605652E-3</v>
      </c>
      <c r="Y216" s="116">
        <f t="shared" si="7"/>
        <v>21598.217476269729</v>
      </c>
      <c r="Z216" s="115">
        <f>_xlfn.XLOOKUP(V216,sectores_id!A:A,sectores_id!B:B)</f>
        <v>2</v>
      </c>
      <c r="AA216" s="115">
        <f>IF(J216="OPEX",_xlfn.XLOOKUP(I216,'rubros_id_opex (2)'!A:A,'rubros_id_opex (2)'!B:B,"RUBRO MC"),J216)</f>
        <v>3</v>
      </c>
      <c r="AB216" s="115" t="str">
        <f>UPPER(_xlfn.XLOOKUP(Z216,sectores_id!B:B,sectores_id!A:A))</f>
        <v>CEREAL &amp; POLVILLO</v>
      </c>
      <c r="AC216" s="156" t="str">
        <f>_xlfn.XLOOKUP(AA216,'rubros_id_opex (2)'!B:B,'rubros_id_opex (2)'!A:A,gastos_final[[#This Row],[Líneas de factura/Producto]])</f>
        <v>HIGIENE Y SEGURIDAD</v>
      </c>
      <c r="AD216" s="115">
        <f>SUMIFS(Y:Y,C:C,gastos_final[[#This Row],[Número]])</f>
        <v>3059361.1200000006</v>
      </c>
      <c r="AE216" s="177">
        <f>gastos_final[[#This Row],[MONTO_FINAL]]*-1-gastos_final[[#This Row],[monto_total_ampliado]]</f>
        <v>0</v>
      </c>
    </row>
    <row r="217" spans="1:31" x14ac:dyDescent="0.3">
      <c r="A217" vm="11">
        <v>46071</v>
      </c>
      <c r="B217" t="s">
        <v>959</v>
      </c>
      <c r="C217" t="s">
        <v>960</v>
      </c>
      <c r="D217" s="143">
        <v>-3059361.12</v>
      </c>
      <c r="E217" t="s">
        <v>961</v>
      </c>
      <c r="F217">
        <v>1</v>
      </c>
      <c r="G217" s="143">
        <v>2528397.62</v>
      </c>
      <c r="H217" t="s">
        <v>511</v>
      </c>
      <c r="I217" t="s">
        <v>11</v>
      </c>
      <c r="J217" t="s">
        <v>137</v>
      </c>
      <c r="K217" t="s">
        <v>473</v>
      </c>
      <c r="L217" t="s">
        <v>138</v>
      </c>
      <c r="M217">
        <v>0</v>
      </c>
      <c r="N217" t="s">
        <v>35</v>
      </c>
      <c r="O217" t="s">
        <v>494</v>
      </c>
      <c r="P217">
        <v>10</v>
      </c>
      <c r="Q217" t="s">
        <v>465</v>
      </c>
      <c r="R217">
        <v>1</v>
      </c>
      <c r="S217" s="144">
        <v>-3059361.12</v>
      </c>
      <c r="T217">
        <v>1</v>
      </c>
      <c r="U217" t="s">
        <v>199</v>
      </c>
      <c r="V217" t="s">
        <v>75</v>
      </c>
      <c r="W217" s="115" t="str">
        <f t="shared" si="6"/>
        <v>CC1COMPOST &amp; FERTILIZANTES</v>
      </c>
      <c r="X217" s="115">
        <f>_xlfn.XLOOKUP(W217,'cco '!C:C,'cco '!D:D,0)</f>
        <v>4.0653249223577111E-4</v>
      </c>
      <c r="Y217" s="116">
        <f t="shared" si="7"/>
        <v>1243.7297007628201</v>
      </c>
      <c r="Z217" s="115">
        <f>_xlfn.XLOOKUP(V217,sectores_id!A:A,sectores_id!B:B)</f>
        <v>10</v>
      </c>
      <c r="AA217" s="115">
        <f>IF(J217="OPEX",_xlfn.XLOOKUP(I217,'rubros_id_opex (2)'!A:A,'rubros_id_opex (2)'!B:B,"RUBRO MC"),J217)</f>
        <v>3</v>
      </c>
      <c r="AB217" s="115" t="str">
        <f>UPPER(_xlfn.XLOOKUP(Z217,sectores_id!B:B,sectores_id!A:A))</f>
        <v>COMPOST &amp; FERTILIZANTES</v>
      </c>
      <c r="AC217" s="156" t="str">
        <f>_xlfn.XLOOKUP(AA217,'rubros_id_opex (2)'!B:B,'rubros_id_opex (2)'!A:A,gastos_final[[#This Row],[Líneas de factura/Producto]])</f>
        <v>HIGIENE Y SEGURIDAD</v>
      </c>
      <c r="AD217" s="115">
        <f>SUMIFS(Y:Y,C:C,gastos_final[[#This Row],[Número]])</f>
        <v>3059361.1200000006</v>
      </c>
      <c r="AE217" s="177">
        <f>gastos_final[[#This Row],[MONTO_FINAL]]*-1-gastos_final[[#This Row],[monto_total_ampliado]]</f>
        <v>0</v>
      </c>
    </row>
    <row r="218" spans="1:31" x14ac:dyDescent="0.3">
      <c r="A218" vm="11">
        <v>46071</v>
      </c>
      <c r="B218" t="s">
        <v>959</v>
      </c>
      <c r="C218" t="s">
        <v>960</v>
      </c>
      <c r="D218" s="143">
        <v>-3059361.12</v>
      </c>
      <c r="E218" t="s">
        <v>961</v>
      </c>
      <c r="F218">
        <v>1</v>
      </c>
      <c r="G218" s="143">
        <v>2528397.62</v>
      </c>
      <c r="H218" t="s">
        <v>511</v>
      </c>
      <c r="I218" t="s">
        <v>11</v>
      </c>
      <c r="J218" t="s">
        <v>137</v>
      </c>
      <c r="K218" t="s">
        <v>473</v>
      </c>
      <c r="L218" t="s">
        <v>138</v>
      </c>
      <c r="M218">
        <v>0</v>
      </c>
      <c r="N218" t="s">
        <v>35</v>
      </c>
      <c r="O218" t="s">
        <v>494</v>
      </c>
      <c r="P218">
        <v>10</v>
      </c>
      <c r="Q218" t="s">
        <v>465</v>
      </c>
      <c r="R218">
        <v>1</v>
      </c>
      <c r="S218" s="144">
        <v>-3059361.12</v>
      </c>
      <c r="T218">
        <v>1</v>
      </c>
      <c r="U218" t="s">
        <v>199</v>
      </c>
      <c r="V218" t="s">
        <v>66</v>
      </c>
      <c r="W218" s="115" t="str">
        <f t="shared" si="6"/>
        <v>CC1DISPOSICIÓN FINAL RESIDUOS LIQUIDOS</v>
      </c>
      <c r="X218" s="115">
        <f>_xlfn.XLOOKUP(W218,'cco '!C:C,'cco '!D:D,0)</f>
        <v>5.9791078481547098E-2</v>
      </c>
      <c r="Y218" s="116">
        <f t="shared" si="7"/>
        <v>182922.50082931382</v>
      </c>
      <c r="Z218" s="115">
        <f>_xlfn.XLOOKUP(V218,sectores_id!A:A,sectores_id!B:B)</f>
        <v>3</v>
      </c>
      <c r="AA218" s="115">
        <f>IF(J218="OPEX",_xlfn.XLOOKUP(I218,'rubros_id_opex (2)'!A:A,'rubros_id_opex (2)'!B:B,"RUBRO MC"),J218)</f>
        <v>3</v>
      </c>
      <c r="AB218" s="115" t="str">
        <f>UPPER(_xlfn.XLOOKUP(Z218,sectores_id!B:B,sectores_id!A:A))</f>
        <v>DISP. FINAL RESIDUOS LÍQUIDOS</v>
      </c>
      <c r="AC218" s="156" t="str">
        <f>_xlfn.XLOOKUP(AA218,'rubros_id_opex (2)'!B:B,'rubros_id_opex (2)'!A:A,gastos_final[[#This Row],[Líneas de factura/Producto]])</f>
        <v>HIGIENE Y SEGURIDAD</v>
      </c>
      <c r="AD218" s="115">
        <f>SUMIFS(Y:Y,C:C,gastos_final[[#This Row],[Número]])</f>
        <v>3059361.1200000006</v>
      </c>
      <c r="AE218" s="177">
        <f>gastos_final[[#This Row],[MONTO_FINAL]]*-1-gastos_final[[#This Row],[monto_total_ampliado]]</f>
        <v>0</v>
      </c>
    </row>
    <row r="219" spans="1:31" x14ac:dyDescent="0.3">
      <c r="A219" vm="11">
        <v>46071</v>
      </c>
      <c r="B219" t="s">
        <v>959</v>
      </c>
      <c r="C219" t="s">
        <v>960</v>
      </c>
      <c r="D219" s="143">
        <v>-3059361.12</v>
      </c>
      <c r="E219" t="s">
        <v>961</v>
      </c>
      <c r="F219">
        <v>1</v>
      </c>
      <c r="G219" s="143">
        <v>2528397.62</v>
      </c>
      <c r="H219" t="s">
        <v>511</v>
      </c>
      <c r="I219" t="s">
        <v>11</v>
      </c>
      <c r="J219" t="s">
        <v>137</v>
      </c>
      <c r="K219" t="s">
        <v>473</v>
      </c>
      <c r="L219" t="s">
        <v>138</v>
      </c>
      <c r="M219">
        <v>0</v>
      </c>
      <c r="N219" t="s">
        <v>35</v>
      </c>
      <c r="O219" t="s">
        <v>494</v>
      </c>
      <c r="P219">
        <v>10</v>
      </c>
      <c r="Q219" t="s">
        <v>465</v>
      </c>
      <c r="R219">
        <v>1</v>
      </c>
      <c r="S219" s="144">
        <v>-3059361.12</v>
      </c>
      <c r="T219">
        <v>1</v>
      </c>
      <c r="U219" t="s">
        <v>199</v>
      </c>
      <c r="V219" t="s">
        <v>63</v>
      </c>
      <c r="W219" s="115" t="str">
        <f t="shared" si="6"/>
        <v>CC1DISPOSICIÓN FINAL RESIDUOS SOLIDOS</v>
      </c>
      <c r="X219" s="115">
        <f>_xlfn.XLOOKUP(W219,'cco '!C:C,'cco '!D:D,0)</f>
        <v>4.8738124634855849E-3</v>
      </c>
      <c r="Y219" s="116">
        <f t="shared" si="7"/>
        <v>14910.752356959219</v>
      </c>
      <c r="Z219" s="115">
        <f>_xlfn.XLOOKUP(V219,sectores_id!A:A,sectores_id!B:B)</f>
        <v>4</v>
      </c>
      <c r="AA219" s="115">
        <f>IF(J219="OPEX",_xlfn.XLOOKUP(I219,'rubros_id_opex (2)'!A:A,'rubros_id_opex (2)'!B:B,"RUBRO MC"),J219)</f>
        <v>3</v>
      </c>
      <c r="AB219" s="115" t="str">
        <f>UPPER(_xlfn.XLOOKUP(Z219,sectores_id!B:B,sectores_id!A:A))</f>
        <v>DISP. FINAL RESIDUOS SÓLIDOS</v>
      </c>
      <c r="AC219" s="156" t="str">
        <f>_xlfn.XLOOKUP(AA219,'rubros_id_opex (2)'!B:B,'rubros_id_opex (2)'!A:A,gastos_final[[#This Row],[Líneas de factura/Producto]])</f>
        <v>HIGIENE Y SEGURIDAD</v>
      </c>
      <c r="AD219" s="115">
        <f>SUMIFS(Y:Y,C:C,gastos_final[[#This Row],[Número]])</f>
        <v>3059361.1200000006</v>
      </c>
      <c r="AE219" s="177">
        <f>gastos_final[[#This Row],[MONTO_FINAL]]*-1-gastos_final[[#This Row],[monto_total_ampliado]]</f>
        <v>0</v>
      </c>
    </row>
    <row r="220" spans="1:31" x14ac:dyDescent="0.3">
      <c r="A220" vm="11">
        <v>46071</v>
      </c>
      <c r="B220" t="s">
        <v>959</v>
      </c>
      <c r="C220" t="s">
        <v>960</v>
      </c>
      <c r="D220" s="143">
        <v>-3059361.12</v>
      </c>
      <c r="E220" t="s">
        <v>961</v>
      </c>
      <c r="F220">
        <v>1</v>
      </c>
      <c r="G220" s="143">
        <v>2528397.62</v>
      </c>
      <c r="H220" t="s">
        <v>511</v>
      </c>
      <c r="I220" t="s">
        <v>11</v>
      </c>
      <c r="J220" t="s">
        <v>137</v>
      </c>
      <c r="K220" t="s">
        <v>473</v>
      </c>
      <c r="L220" t="s">
        <v>138</v>
      </c>
      <c r="M220">
        <v>0</v>
      </c>
      <c r="N220" t="s">
        <v>35</v>
      </c>
      <c r="O220" t="s">
        <v>494</v>
      </c>
      <c r="P220">
        <v>10</v>
      </c>
      <c r="Q220" t="s">
        <v>465</v>
      </c>
      <c r="R220">
        <v>1</v>
      </c>
      <c r="S220" s="144">
        <v>-3059361.12</v>
      </c>
      <c r="T220">
        <v>1</v>
      </c>
      <c r="U220" t="s">
        <v>199</v>
      </c>
      <c r="V220" t="s">
        <v>80</v>
      </c>
      <c r="W220" s="115" t="str">
        <f t="shared" ref="W220:W283" si="8">_xlfn.CONCAT(N220,V220)</f>
        <v>CC1EXPORTACION</v>
      </c>
      <c r="X220" s="115">
        <f>_xlfn.XLOOKUP(W220,'cco '!C:C,'cco '!D:D,0)</f>
        <v>0.73411048911804788</v>
      </c>
      <c r="Y220" s="116">
        <f t="shared" ref="Y220:Y283" si="9">$X220*$S220*-1</f>
        <v>2245909.0881919391</v>
      </c>
      <c r="Z220" s="115">
        <f>_xlfn.XLOOKUP(V220,sectores_id!A:A,sectores_id!B:B)</f>
        <v>5</v>
      </c>
      <c r="AA220" s="115">
        <f>IF(J220="OPEX",_xlfn.XLOOKUP(I220,'rubros_id_opex (2)'!A:A,'rubros_id_opex (2)'!B:B,"RUBRO MC"),J220)</f>
        <v>3</v>
      </c>
      <c r="AB220" s="115" t="str">
        <f>UPPER(_xlfn.XLOOKUP(Z220,sectores_id!B:B,sectores_id!A:A))</f>
        <v>EXPORTACION</v>
      </c>
      <c r="AC220" s="156" t="str">
        <f>_xlfn.XLOOKUP(AA220,'rubros_id_opex (2)'!B:B,'rubros_id_opex (2)'!A:A,gastos_final[[#This Row],[Líneas de factura/Producto]])</f>
        <v>HIGIENE Y SEGURIDAD</v>
      </c>
      <c r="AD220" s="115">
        <f>SUMIFS(Y:Y,C:C,gastos_final[[#This Row],[Número]])</f>
        <v>3059361.1200000006</v>
      </c>
      <c r="AE220" s="177">
        <f>gastos_final[[#This Row],[MONTO_FINAL]]*-1-gastos_final[[#This Row],[monto_total_ampliado]]</f>
        <v>0</v>
      </c>
    </row>
    <row r="221" spans="1:31" x14ac:dyDescent="0.3">
      <c r="A221" vm="11">
        <v>46071</v>
      </c>
      <c r="B221" t="s">
        <v>959</v>
      </c>
      <c r="C221" t="s">
        <v>960</v>
      </c>
      <c r="D221" s="143">
        <v>-3059361.12</v>
      </c>
      <c r="E221" t="s">
        <v>961</v>
      </c>
      <c r="F221">
        <v>1</v>
      </c>
      <c r="G221" s="143">
        <v>2528397.62</v>
      </c>
      <c r="H221" t="s">
        <v>511</v>
      </c>
      <c r="I221" t="s">
        <v>11</v>
      </c>
      <c r="J221" t="s">
        <v>137</v>
      </c>
      <c r="K221" t="s">
        <v>473</v>
      </c>
      <c r="L221" t="s">
        <v>138</v>
      </c>
      <c r="M221">
        <v>0</v>
      </c>
      <c r="N221" t="s">
        <v>35</v>
      </c>
      <c r="O221" t="s">
        <v>494</v>
      </c>
      <c r="P221">
        <v>10</v>
      </c>
      <c r="Q221" t="s">
        <v>465</v>
      </c>
      <c r="R221">
        <v>1</v>
      </c>
      <c r="S221" s="144">
        <v>-3059361.12</v>
      </c>
      <c r="T221">
        <v>1</v>
      </c>
      <c r="U221" t="s">
        <v>199</v>
      </c>
      <c r="V221" t="s">
        <v>50</v>
      </c>
      <c r="W221" s="115" t="str">
        <f t="shared" si="8"/>
        <v>CC1NFU</v>
      </c>
      <c r="X221" s="115">
        <f>_xlfn.XLOOKUP(W221,'cco '!C:C,'cco '!D:D,0)</f>
        <v>1.4065386597374174E-2</v>
      </c>
      <c r="Y221" s="116">
        <f t="shared" si="9"/>
        <v>43031.096893775641</v>
      </c>
      <c r="Z221" s="115">
        <f>_xlfn.XLOOKUP(V221,sectores_id!A:A,sectores_id!B:B)</f>
        <v>6</v>
      </c>
      <c r="AA221" s="115">
        <f>IF(J221="OPEX",_xlfn.XLOOKUP(I221,'rubros_id_opex (2)'!A:A,'rubros_id_opex (2)'!B:B,"RUBRO MC"),J221)</f>
        <v>3</v>
      </c>
      <c r="AB221" s="115" t="str">
        <f>UPPER(_xlfn.XLOOKUP(Z221,sectores_id!B:B,sectores_id!A:A))</f>
        <v>NFU</v>
      </c>
      <c r="AC221" s="156" t="str">
        <f>_xlfn.XLOOKUP(AA221,'rubros_id_opex (2)'!B:B,'rubros_id_opex (2)'!A:A,gastos_final[[#This Row],[Líneas de factura/Producto]])</f>
        <v>HIGIENE Y SEGURIDAD</v>
      </c>
      <c r="AD221" s="115">
        <f>SUMIFS(Y:Y,C:C,gastos_final[[#This Row],[Número]])</f>
        <v>3059361.1200000006</v>
      </c>
      <c r="AE221" s="177">
        <f>gastos_final[[#This Row],[MONTO_FINAL]]*-1-gastos_final[[#This Row],[monto_total_ampliado]]</f>
        <v>0</v>
      </c>
    </row>
    <row r="222" spans="1:31" x14ac:dyDescent="0.3">
      <c r="A222" vm="11">
        <v>46071</v>
      </c>
      <c r="B222" t="s">
        <v>959</v>
      </c>
      <c r="C222" t="s">
        <v>960</v>
      </c>
      <c r="D222" s="143">
        <v>-3059361.12</v>
      </c>
      <c r="E222" t="s">
        <v>961</v>
      </c>
      <c r="F222">
        <v>1</v>
      </c>
      <c r="G222" s="143">
        <v>2528397.62</v>
      </c>
      <c r="H222" t="s">
        <v>511</v>
      </c>
      <c r="I222" t="s">
        <v>11</v>
      </c>
      <c r="J222" t="s">
        <v>137</v>
      </c>
      <c r="K222" t="s">
        <v>473</v>
      </c>
      <c r="L222" t="s">
        <v>138</v>
      </c>
      <c r="M222">
        <v>0</v>
      </c>
      <c r="N222" t="s">
        <v>35</v>
      </c>
      <c r="O222" t="s">
        <v>494</v>
      </c>
      <c r="P222">
        <v>10</v>
      </c>
      <c r="Q222" t="s">
        <v>465</v>
      </c>
      <c r="R222">
        <v>1</v>
      </c>
      <c r="S222" s="144">
        <v>-3059361.12</v>
      </c>
      <c r="T222">
        <v>1</v>
      </c>
      <c r="U222" t="s">
        <v>199</v>
      </c>
      <c r="V222" t="s">
        <v>68</v>
      </c>
      <c r="W222" s="115" t="str">
        <f t="shared" si="8"/>
        <v>CC1PILETAS</v>
      </c>
      <c r="X222" s="115">
        <f>_xlfn.XLOOKUP(W222,'cco '!C:C,'cco '!D:D,0)</f>
        <v>0.10760032914202722</v>
      </c>
      <c r="Y222" s="116">
        <f t="shared" si="9"/>
        <v>329188.26347632107</v>
      </c>
      <c r="Z222" s="115">
        <f>_xlfn.XLOOKUP(V222,sectores_id!A:A,sectores_id!B:B)</f>
        <v>7</v>
      </c>
      <c r="AA222" s="115">
        <f>IF(J222="OPEX",_xlfn.XLOOKUP(I222,'rubros_id_opex (2)'!A:A,'rubros_id_opex (2)'!B:B,"RUBRO MC"),J222)</f>
        <v>3</v>
      </c>
      <c r="AB222" s="115" t="str">
        <f>UPPER(_xlfn.XLOOKUP(Z222,sectores_id!B:B,sectores_id!A:A))</f>
        <v>PILETAS</v>
      </c>
      <c r="AC222" s="156" t="str">
        <f>_xlfn.XLOOKUP(AA222,'rubros_id_opex (2)'!B:B,'rubros_id_opex (2)'!A:A,gastos_final[[#This Row],[Líneas de factura/Producto]])</f>
        <v>HIGIENE Y SEGURIDAD</v>
      </c>
      <c r="AD222" s="115">
        <f>SUMIFS(Y:Y,C:C,gastos_final[[#This Row],[Número]])</f>
        <v>3059361.1200000006</v>
      </c>
      <c r="AE222" s="177">
        <f>gastos_final[[#This Row],[MONTO_FINAL]]*-1-gastos_final[[#This Row],[monto_total_ampliado]]</f>
        <v>0</v>
      </c>
    </row>
    <row r="223" spans="1:31" x14ac:dyDescent="0.3">
      <c r="A223" vm="11">
        <v>46071</v>
      </c>
      <c r="B223" t="s">
        <v>959</v>
      </c>
      <c r="C223" t="s">
        <v>960</v>
      </c>
      <c r="D223" s="143">
        <v>-3059361.12</v>
      </c>
      <c r="E223" t="s">
        <v>961</v>
      </c>
      <c r="F223">
        <v>1</v>
      </c>
      <c r="G223" s="143">
        <v>2528397.62</v>
      </c>
      <c r="H223" t="s">
        <v>511</v>
      </c>
      <c r="I223" t="s">
        <v>11</v>
      </c>
      <c r="J223" t="s">
        <v>137</v>
      </c>
      <c r="K223" t="s">
        <v>473</v>
      </c>
      <c r="L223" t="s">
        <v>138</v>
      </c>
      <c r="M223">
        <v>0</v>
      </c>
      <c r="N223" t="s">
        <v>35</v>
      </c>
      <c r="O223" t="s">
        <v>494</v>
      </c>
      <c r="P223">
        <v>10</v>
      </c>
      <c r="Q223" t="s">
        <v>465</v>
      </c>
      <c r="R223">
        <v>1</v>
      </c>
      <c r="S223" s="144">
        <v>-3059361.12</v>
      </c>
      <c r="T223">
        <v>1</v>
      </c>
      <c r="U223" t="s">
        <v>199</v>
      </c>
      <c r="V223" t="s">
        <v>70</v>
      </c>
      <c r="W223" s="115" t="str">
        <f t="shared" si="8"/>
        <v>CC1REACTORES</v>
      </c>
      <c r="X223" s="115">
        <f>_xlfn.XLOOKUP(W223,'cco '!C:C,'cco '!D:D,0)</f>
        <v>3.9675420007119738E-2</v>
      </c>
      <c r="Y223" s="116">
        <f t="shared" si="9"/>
        <v>121381.43738945226</v>
      </c>
      <c r="Z223" s="115">
        <f>_xlfn.XLOOKUP(V223,sectores_id!A:A,sectores_id!B:B)</f>
        <v>8</v>
      </c>
      <c r="AA223" s="115">
        <f>IF(J223="OPEX",_xlfn.XLOOKUP(I223,'rubros_id_opex (2)'!A:A,'rubros_id_opex (2)'!B:B,"RUBRO MC"),J223)</f>
        <v>3</v>
      </c>
      <c r="AB223" s="115" t="str">
        <f>UPPER(_xlfn.XLOOKUP(Z223,sectores_id!B:B,sectores_id!A:A))</f>
        <v>REACTORES</v>
      </c>
      <c r="AC223" s="156" t="str">
        <f>_xlfn.XLOOKUP(AA223,'rubros_id_opex (2)'!B:B,'rubros_id_opex (2)'!A:A,gastos_final[[#This Row],[Líneas de factura/Producto]])</f>
        <v>HIGIENE Y SEGURIDAD</v>
      </c>
      <c r="AD223" s="115">
        <f>SUMIFS(Y:Y,C:C,gastos_final[[#This Row],[Número]])</f>
        <v>3059361.1200000006</v>
      </c>
      <c r="AE223" s="177">
        <f>gastos_final[[#This Row],[MONTO_FINAL]]*-1-gastos_final[[#This Row],[monto_total_ampliado]]</f>
        <v>0</v>
      </c>
    </row>
    <row r="224" spans="1:31" x14ac:dyDescent="0.3">
      <c r="A224" vm="11">
        <v>46071</v>
      </c>
      <c r="B224" t="s">
        <v>959</v>
      </c>
      <c r="C224" t="s">
        <v>960</v>
      </c>
      <c r="D224" s="143">
        <v>-3059361.12</v>
      </c>
      <c r="E224" t="s">
        <v>961</v>
      </c>
      <c r="F224">
        <v>1</v>
      </c>
      <c r="G224" s="143">
        <v>2528397.62</v>
      </c>
      <c r="H224" t="s">
        <v>511</v>
      </c>
      <c r="I224" t="s">
        <v>11</v>
      </c>
      <c r="J224" t="s">
        <v>137</v>
      </c>
      <c r="K224" t="s">
        <v>473</v>
      </c>
      <c r="L224" t="s">
        <v>138</v>
      </c>
      <c r="M224">
        <v>0</v>
      </c>
      <c r="N224" t="s">
        <v>35</v>
      </c>
      <c r="O224" t="s">
        <v>494</v>
      </c>
      <c r="P224">
        <v>10</v>
      </c>
      <c r="Q224" t="s">
        <v>465</v>
      </c>
      <c r="R224">
        <v>1</v>
      </c>
      <c r="S224" s="144">
        <v>-3059361.12</v>
      </c>
      <c r="T224">
        <v>1</v>
      </c>
      <c r="U224" t="s">
        <v>199</v>
      </c>
      <c r="V224" t="s">
        <v>181</v>
      </c>
      <c r="W224" s="115" t="str">
        <f t="shared" si="8"/>
        <v>CC1TIERRAS FILTRANTES</v>
      </c>
      <c r="X224" s="115">
        <f>_xlfn.XLOOKUP(W224,'cco '!C:C,'cco '!D:D,0)</f>
        <v>0</v>
      </c>
      <c r="Y224" s="116">
        <f t="shared" si="9"/>
        <v>0</v>
      </c>
      <c r="Z224" s="115">
        <f>_xlfn.XLOOKUP(V224,sectores_id!A:A,sectores_id!B:B)</f>
        <v>9</v>
      </c>
      <c r="AA224" s="115">
        <f>IF(J224="OPEX",_xlfn.XLOOKUP(I224,'rubros_id_opex (2)'!A:A,'rubros_id_opex (2)'!B:B,"RUBRO MC"),J224)</f>
        <v>3</v>
      </c>
      <c r="AB224" s="115" t="str">
        <f>UPPER(_xlfn.XLOOKUP(Z224,sectores_id!B:B,sectores_id!A:A))</f>
        <v>TIERRAS FILTRANTES</v>
      </c>
      <c r="AC224" s="156" t="str">
        <f>_xlfn.XLOOKUP(AA224,'rubros_id_opex (2)'!B:B,'rubros_id_opex (2)'!A:A,gastos_final[[#This Row],[Líneas de factura/Producto]])</f>
        <v>HIGIENE Y SEGURIDAD</v>
      </c>
      <c r="AD224" s="115">
        <f>SUMIFS(Y:Y,C:C,gastos_final[[#This Row],[Número]])</f>
        <v>3059361.1200000006</v>
      </c>
      <c r="AE224" s="177">
        <f>gastos_final[[#This Row],[MONTO_FINAL]]*-1-gastos_final[[#This Row],[monto_total_ampliado]]</f>
        <v>0</v>
      </c>
    </row>
    <row r="225" spans="1:31" x14ac:dyDescent="0.3">
      <c r="A225" vm="12">
        <v>46054</v>
      </c>
      <c r="B225" t="s">
        <v>894</v>
      </c>
      <c r="C225" t="s">
        <v>895</v>
      </c>
      <c r="D225" s="143">
        <v>-3025000</v>
      </c>
      <c r="E225" t="s">
        <v>896</v>
      </c>
      <c r="F225">
        <v>1</v>
      </c>
      <c r="G225" s="143">
        <v>2500000</v>
      </c>
      <c r="H225" t="s">
        <v>511</v>
      </c>
      <c r="I225" t="s">
        <v>530</v>
      </c>
      <c r="J225" t="s">
        <v>137</v>
      </c>
      <c r="K225" t="s">
        <v>473</v>
      </c>
      <c r="L225" t="s">
        <v>156</v>
      </c>
      <c r="M225">
        <v>0</v>
      </c>
      <c r="N225" t="s">
        <v>35</v>
      </c>
      <c r="O225" t="s">
        <v>494</v>
      </c>
      <c r="P225">
        <v>10</v>
      </c>
      <c r="Q225" t="s">
        <v>465</v>
      </c>
      <c r="R225">
        <v>1</v>
      </c>
      <c r="S225" s="144">
        <v>-3025000</v>
      </c>
      <c r="T225">
        <v>1</v>
      </c>
      <c r="U225" t="s">
        <v>199</v>
      </c>
      <c r="V225" t="s">
        <v>72</v>
      </c>
      <c r="W225" s="115" t="str">
        <f t="shared" si="8"/>
        <v>CC1BACHAS</v>
      </c>
      <c r="X225" s="115">
        <f>_xlfn.XLOOKUP(W225,'cco '!C:C,'cco '!D:D,0)</f>
        <v>3.2417236735101898E-2</v>
      </c>
      <c r="Y225" s="116">
        <f t="shared" si="9"/>
        <v>98062.141123683235</v>
      </c>
      <c r="Z225" s="115">
        <f>_xlfn.XLOOKUP(V225,sectores_id!A:A,sectores_id!B:B)</f>
        <v>1</v>
      </c>
      <c r="AA225" s="115">
        <f>IF(J225="OPEX",_xlfn.XLOOKUP(I225,'rubros_id_opex (2)'!A:A,'rubros_id_opex (2)'!B:B,"RUBRO MC"),J225)</f>
        <v>13</v>
      </c>
      <c r="AB225" s="115" t="str">
        <f>UPPER(_xlfn.XLOOKUP(Z225,sectores_id!B:B,sectores_id!A:A))</f>
        <v>BACHAS</v>
      </c>
      <c r="AC225" s="156" t="str">
        <f>_xlfn.XLOOKUP(AA225,'rubros_id_opex (2)'!B:B,'rubros_id_opex (2)'!A:A,gastos_final[[#This Row],[Líneas de factura/Producto]])</f>
        <v>SERVICIOS</v>
      </c>
      <c r="AD225" s="115">
        <f>SUMIFS(Y:Y,C:C,gastos_final[[#This Row],[Número]])</f>
        <v>3025000.0000000005</v>
      </c>
      <c r="AE225" s="177">
        <f>gastos_final[[#This Row],[MONTO_FINAL]]*-1-gastos_final[[#This Row],[monto_total_ampliado]]</f>
        <v>0</v>
      </c>
    </row>
    <row r="226" spans="1:31" x14ac:dyDescent="0.3">
      <c r="A226" vm="12">
        <v>46054</v>
      </c>
      <c r="B226" t="s">
        <v>894</v>
      </c>
      <c r="C226" t="s">
        <v>895</v>
      </c>
      <c r="D226" s="143">
        <v>-3025000</v>
      </c>
      <c r="E226" t="s">
        <v>896</v>
      </c>
      <c r="F226">
        <v>1</v>
      </c>
      <c r="G226" s="143">
        <v>2500000</v>
      </c>
      <c r="H226" t="s">
        <v>511</v>
      </c>
      <c r="I226" t="s">
        <v>530</v>
      </c>
      <c r="J226" t="s">
        <v>137</v>
      </c>
      <c r="K226" t="s">
        <v>473</v>
      </c>
      <c r="L226" t="s">
        <v>156</v>
      </c>
      <c r="M226">
        <v>0</v>
      </c>
      <c r="N226" t="s">
        <v>35</v>
      </c>
      <c r="O226" t="s">
        <v>494</v>
      </c>
      <c r="P226">
        <v>10</v>
      </c>
      <c r="Q226" t="s">
        <v>465</v>
      </c>
      <c r="R226">
        <v>1</v>
      </c>
      <c r="S226" s="144">
        <v>-3025000</v>
      </c>
      <c r="T226">
        <v>1</v>
      </c>
      <c r="U226" t="s">
        <v>199</v>
      </c>
      <c r="V226" t="s">
        <v>77</v>
      </c>
      <c r="W226" s="115" t="str">
        <f t="shared" si="8"/>
        <v>CC1CEREAL &amp; POLVILLO</v>
      </c>
      <c r="X226" s="115">
        <f>_xlfn.XLOOKUP(W226,'cco '!C:C,'cco '!D:D,0)</f>
        <v>7.0597149630605652E-3</v>
      </c>
      <c r="Y226" s="116">
        <f t="shared" si="9"/>
        <v>21355.637763258212</v>
      </c>
      <c r="Z226" s="115">
        <f>_xlfn.XLOOKUP(V226,sectores_id!A:A,sectores_id!B:B)</f>
        <v>2</v>
      </c>
      <c r="AA226" s="115">
        <f>IF(J226="OPEX",_xlfn.XLOOKUP(I226,'rubros_id_opex (2)'!A:A,'rubros_id_opex (2)'!B:B,"RUBRO MC"),J226)</f>
        <v>13</v>
      </c>
      <c r="AB226" s="115" t="str">
        <f>UPPER(_xlfn.XLOOKUP(Z226,sectores_id!B:B,sectores_id!A:A))</f>
        <v>CEREAL &amp; POLVILLO</v>
      </c>
      <c r="AC226" s="156" t="str">
        <f>_xlfn.XLOOKUP(AA226,'rubros_id_opex (2)'!B:B,'rubros_id_opex (2)'!A:A,gastos_final[[#This Row],[Líneas de factura/Producto]])</f>
        <v>SERVICIOS</v>
      </c>
      <c r="AD226" s="115">
        <f>SUMIFS(Y:Y,C:C,gastos_final[[#This Row],[Número]])</f>
        <v>3025000.0000000005</v>
      </c>
      <c r="AE226" s="177">
        <f>gastos_final[[#This Row],[MONTO_FINAL]]*-1-gastos_final[[#This Row],[monto_total_ampliado]]</f>
        <v>0</v>
      </c>
    </row>
    <row r="227" spans="1:31" x14ac:dyDescent="0.3">
      <c r="A227" vm="12">
        <v>46054</v>
      </c>
      <c r="B227" t="s">
        <v>894</v>
      </c>
      <c r="C227" t="s">
        <v>895</v>
      </c>
      <c r="D227" s="143">
        <v>-3025000</v>
      </c>
      <c r="E227" t="s">
        <v>896</v>
      </c>
      <c r="F227">
        <v>1</v>
      </c>
      <c r="G227" s="143">
        <v>2500000</v>
      </c>
      <c r="H227" t="s">
        <v>511</v>
      </c>
      <c r="I227" t="s">
        <v>530</v>
      </c>
      <c r="J227" t="s">
        <v>137</v>
      </c>
      <c r="K227" t="s">
        <v>473</v>
      </c>
      <c r="L227" t="s">
        <v>156</v>
      </c>
      <c r="M227">
        <v>0</v>
      </c>
      <c r="N227" t="s">
        <v>35</v>
      </c>
      <c r="O227" t="s">
        <v>494</v>
      </c>
      <c r="P227">
        <v>10</v>
      </c>
      <c r="Q227" t="s">
        <v>465</v>
      </c>
      <c r="R227">
        <v>1</v>
      </c>
      <c r="S227" s="144">
        <v>-3025000</v>
      </c>
      <c r="T227">
        <v>1</v>
      </c>
      <c r="U227" t="s">
        <v>199</v>
      </c>
      <c r="V227" t="s">
        <v>75</v>
      </c>
      <c r="W227" s="115" t="str">
        <f t="shared" si="8"/>
        <v>CC1COMPOST &amp; FERTILIZANTES</v>
      </c>
      <c r="X227" s="115">
        <f>_xlfn.XLOOKUP(W227,'cco '!C:C,'cco '!D:D,0)</f>
        <v>4.0653249223577111E-4</v>
      </c>
      <c r="Y227" s="116">
        <f t="shared" si="9"/>
        <v>1229.7607890132076</v>
      </c>
      <c r="Z227" s="115">
        <f>_xlfn.XLOOKUP(V227,sectores_id!A:A,sectores_id!B:B)</f>
        <v>10</v>
      </c>
      <c r="AA227" s="115">
        <f>IF(J227="OPEX",_xlfn.XLOOKUP(I227,'rubros_id_opex (2)'!A:A,'rubros_id_opex (2)'!B:B,"RUBRO MC"),J227)</f>
        <v>13</v>
      </c>
      <c r="AB227" s="115" t="str">
        <f>UPPER(_xlfn.XLOOKUP(Z227,sectores_id!B:B,sectores_id!A:A))</f>
        <v>COMPOST &amp; FERTILIZANTES</v>
      </c>
      <c r="AC227" s="156" t="str">
        <f>_xlfn.XLOOKUP(AA227,'rubros_id_opex (2)'!B:B,'rubros_id_opex (2)'!A:A,gastos_final[[#This Row],[Líneas de factura/Producto]])</f>
        <v>SERVICIOS</v>
      </c>
      <c r="AD227" s="115">
        <f>SUMIFS(Y:Y,C:C,gastos_final[[#This Row],[Número]])</f>
        <v>3025000.0000000005</v>
      </c>
      <c r="AE227" s="177">
        <f>gastos_final[[#This Row],[MONTO_FINAL]]*-1-gastos_final[[#This Row],[monto_total_ampliado]]</f>
        <v>0</v>
      </c>
    </row>
    <row r="228" spans="1:31" x14ac:dyDescent="0.3">
      <c r="A228" vm="12">
        <v>46054</v>
      </c>
      <c r="B228" t="s">
        <v>894</v>
      </c>
      <c r="C228" t="s">
        <v>895</v>
      </c>
      <c r="D228" s="143">
        <v>-3025000</v>
      </c>
      <c r="E228" t="s">
        <v>896</v>
      </c>
      <c r="F228">
        <v>1</v>
      </c>
      <c r="G228" s="143">
        <v>2500000</v>
      </c>
      <c r="H228" t="s">
        <v>511</v>
      </c>
      <c r="I228" t="s">
        <v>530</v>
      </c>
      <c r="J228" t="s">
        <v>137</v>
      </c>
      <c r="K228" t="s">
        <v>473</v>
      </c>
      <c r="L228" t="s">
        <v>156</v>
      </c>
      <c r="M228">
        <v>0</v>
      </c>
      <c r="N228" t="s">
        <v>35</v>
      </c>
      <c r="O228" t="s">
        <v>494</v>
      </c>
      <c r="P228">
        <v>10</v>
      </c>
      <c r="Q228" t="s">
        <v>465</v>
      </c>
      <c r="R228">
        <v>1</v>
      </c>
      <c r="S228" s="144">
        <v>-3025000</v>
      </c>
      <c r="T228">
        <v>1</v>
      </c>
      <c r="U228" t="s">
        <v>199</v>
      </c>
      <c r="V228" t="s">
        <v>66</v>
      </c>
      <c r="W228" s="115" t="str">
        <f t="shared" si="8"/>
        <v>CC1DISPOSICIÓN FINAL RESIDUOS LIQUIDOS</v>
      </c>
      <c r="X228" s="115">
        <f>_xlfn.XLOOKUP(W228,'cco '!C:C,'cco '!D:D,0)</f>
        <v>5.9791078481547098E-2</v>
      </c>
      <c r="Y228" s="116">
        <f t="shared" si="9"/>
        <v>180868.01240667998</v>
      </c>
      <c r="Z228" s="115">
        <f>_xlfn.XLOOKUP(V228,sectores_id!A:A,sectores_id!B:B)</f>
        <v>3</v>
      </c>
      <c r="AA228" s="115">
        <f>IF(J228="OPEX",_xlfn.XLOOKUP(I228,'rubros_id_opex (2)'!A:A,'rubros_id_opex (2)'!B:B,"RUBRO MC"),J228)</f>
        <v>13</v>
      </c>
      <c r="AB228" s="115" t="str">
        <f>UPPER(_xlfn.XLOOKUP(Z228,sectores_id!B:B,sectores_id!A:A))</f>
        <v>DISP. FINAL RESIDUOS LÍQUIDOS</v>
      </c>
      <c r="AC228" s="156" t="str">
        <f>_xlfn.XLOOKUP(AA228,'rubros_id_opex (2)'!B:B,'rubros_id_opex (2)'!A:A,gastos_final[[#This Row],[Líneas de factura/Producto]])</f>
        <v>SERVICIOS</v>
      </c>
      <c r="AD228" s="115">
        <f>SUMIFS(Y:Y,C:C,gastos_final[[#This Row],[Número]])</f>
        <v>3025000.0000000005</v>
      </c>
      <c r="AE228" s="177">
        <f>gastos_final[[#This Row],[MONTO_FINAL]]*-1-gastos_final[[#This Row],[monto_total_ampliado]]</f>
        <v>0</v>
      </c>
    </row>
    <row r="229" spans="1:31" x14ac:dyDescent="0.3">
      <c r="A229" vm="12">
        <v>46054</v>
      </c>
      <c r="B229" t="s">
        <v>894</v>
      </c>
      <c r="C229" t="s">
        <v>895</v>
      </c>
      <c r="D229" s="143">
        <v>-3025000</v>
      </c>
      <c r="E229" t="s">
        <v>896</v>
      </c>
      <c r="F229">
        <v>1</v>
      </c>
      <c r="G229" s="143">
        <v>2500000</v>
      </c>
      <c r="H229" t="s">
        <v>511</v>
      </c>
      <c r="I229" t="s">
        <v>530</v>
      </c>
      <c r="J229" t="s">
        <v>137</v>
      </c>
      <c r="K229" t="s">
        <v>473</v>
      </c>
      <c r="L229" t="s">
        <v>156</v>
      </c>
      <c r="M229">
        <v>0</v>
      </c>
      <c r="N229" t="s">
        <v>35</v>
      </c>
      <c r="O229" t="s">
        <v>494</v>
      </c>
      <c r="P229">
        <v>10</v>
      </c>
      <c r="Q229" t="s">
        <v>465</v>
      </c>
      <c r="R229">
        <v>1</v>
      </c>
      <c r="S229" s="144">
        <v>-3025000</v>
      </c>
      <c r="T229">
        <v>1</v>
      </c>
      <c r="U229" t="s">
        <v>199</v>
      </c>
      <c r="V229" t="s">
        <v>63</v>
      </c>
      <c r="W229" s="115" t="str">
        <f t="shared" si="8"/>
        <v>CC1DISPOSICIÓN FINAL RESIDUOS SOLIDOS</v>
      </c>
      <c r="X229" s="115">
        <f>_xlfn.XLOOKUP(W229,'cco '!C:C,'cco '!D:D,0)</f>
        <v>4.8738124634855849E-3</v>
      </c>
      <c r="Y229" s="116">
        <f t="shared" si="9"/>
        <v>14743.282702043894</v>
      </c>
      <c r="Z229" s="115">
        <f>_xlfn.XLOOKUP(V229,sectores_id!A:A,sectores_id!B:B)</f>
        <v>4</v>
      </c>
      <c r="AA229" s="115">
        <f>IF(J229="OPEX",_xlfn.XLOOKUP(I229,'rubros_id_opex (2)'!A:A,'rubros_id_opex (2)'!B:B,"RUBRO MC"),J229)</f>
        <v>13</v>
      </c>
      <c r="AB229" s="115" t="str">
        <f>UPPER(_xlfn.XLOOKUP(Z229,sectores_id!B:B,sectores_id!A:A))</f>
        <v>DISP. FINAL RESIDUOS SÓLIDOS</v>
      </c>
      <c r="AC229" s="156" t="str">
        <f>_xlfn.XLOOKUP(AA229,'rubros_id_opex (2)'!B:B,'rubros_id_opex (2)'!A:A,gastos_final[[#This Row],[Líneas de factura/Producto]])</f>
        <v>SERVICIOS</v>
      </c>
      <c r="AD229" s="115">
        <f>SUMIFS(Y:Y,C:C,gastos_final[[#This Row],[Número]])</f>
        <v>3025000.0000000005</v>
      </c>
      <c r="AE229" s="177">
        <f>gastos_final[[#This Row],[MONTO_FINAL]]*-1-gastos_final[[#This Row],[monto_total_ampliado]]</f>
        <v>0</v>
      </c>
    </row>
    <row r="230" spans="1:31" x14ac:dyDescent="0.3">
      <c r="A230" vm="12">
        <v>46054</v>
      </c>
      <c r="B230" t="s">
        <v>894</v>
      </c>
      <c r="C230" t="s">
        <v>895</v>
      </c>
      <c r="D230" s="143">
        <v>-3025000</v>
      </c>
      <c r="E230" t="s">
        <v>896</v>
      </c>
      <c r="F230">
        <v>1</v>
      </c>
      <c r="G230" s="143">
        <v>2500000</v>
      </c>
      <c r="H230" t="s">
        <v>511</v>
      </c>
      <c r="I230" t="s">
        <v>530</v>
      </c>
      <c r="J230" t="s">
        <v>137</v>
      </c>
      <c r="K230" t="s">
        <v>473</v>
      </c>
      <c r="L230" t="s">
        <v>156</v>
      </c>
      <c r="M230">
        <v>0</v>
      </c>
      <c r="N230" t="s">
        <v>35</v>
      </c>
      <c r="O230" t="s">
        <v>494</v>
      </c>
      <c r="P230">
        <v>10</v>
      </c>
      <c r="Q230" t="s">
        <v>465</v>
      </c>
      <c r="R230">
        <v>1</v>
      </c>
      <c r="S230" s="144">
        <v>-3025000</v>
      </c>
      <c r="T230">
        <v>1</v>
      </c>
      <c r="U230" t="s">
        <v>199</v>
      </c>
      <c r="V230" t="s">
        <v>80</v>
      </c>
      <c r="W230" s="115" t="str">
        <f t="shared" si="8"/>
        <v>CC1EXPORTACION</v>
      </c>
      <c r="X230" s="115">
        <f>_xlfn.XLOOKUP(W230,'cco '!C:C,'cco '!D:D,0)</f>
        <v>0.73411048911804788</v>
      </c>
      <c r="Y230" s="116">
        <f t="shared" si="9"/>
        <v>2220684.2295820951</v>
      </c>
      <c r="Z230" s="115">
        <f>_xlfn.XLOOKUP(V230,sectores_id!A:A,sectores_id!B:B)</f>
        <v>5</v>
      </c>
      <c r="AA230" s="115">
        <f>IF(J230="OPEX",_xlfn.XLOOKUP(I230,'rubros_id_opex (2)'!A:A,'rubros_id_opex (2)'!B:B,"RUBRO MC"),J230)</f>
        <v>13</v>
      </c>
      <c r="AB230" s="115" t="str">
        <f>UPPER(_xlfn.XLOOKUP(Z230,sectores_id!B:B,sectores_id!A:A))</f>
        <v>EXPORTACION</v>
      </c>
      <c r="AC230" s="156" t="str">
        <f>_xlfn.XLOOKUP(AA230,'rubros_id_opex (2)'!B:B,'rubros_id_opex (2)'!A:A,gastos_final[[#This Row],[Líneas de factura/Producto]])</f>
        <v>SERVICIOS</v>
      </c>
      <c r="AD230" s="115">
        <f>SUMIFS(Y:Y,C:C,gastos_final[[#This Row],[Número]])</f>
        <v>3025000.0000000005</v>
      </c>
      <c r="AE230" s="177">
        <f>gastos_final[[#This Row],[MONTO_FINAL]]*-1-gastos_final[[#This Row],[monto_total_ampliado]]</f>
        <v>0</v>
      </c>
    </row>
    <row r="231" spans="1:31" x14ac:dyDescent="0.3">
      <c r="A231" vm="12">
        <v>46054</v>
      </c>
      <c r="B231" t="s">
        <v>894</v>
      </c>
      <c r="C231" t="s">
        <v>895</v>
      </c>
      <c r="D231" s="143">
        <v>-3025000</v>
      </c>
      <c r="E231" t="s">
        <v>896</v>
      </c>
      <c r="F231">
        <v>1</v>
      </c>
      <c r="G231" s="143">
        <v>2500000</v>
      </c>
      <c r="H231" t="s">
        <v>511</v>
      </c>
      <c r="I231" t="s">
        <v>530</v>
      </c>
      <c r="J231" t="s">
        <v>137</v>
      </c>
      <c r="K231" t="s">
        <v>473</v>
      </c>
      <c r="L231" t="s">
        <v>156</v>
      </c>
      <c r="M231">
        <v>0</v>
      </c>
      <c r="N231" t="s">
        <v>35</v>
      </c>
      <c r="O231" t="s">
        <v>494</v>
      </c>
      <c r="P231">
        <v>10</v>
      </c>
      <c r="Q231" t="s">
        <v>465</v>
      </c>
      <c r="R231">
        <v>1</v>
      </c>
      <c r="S231" s="144">
        <v>-3025000</v>
      </c>
      <c r="T231">
        <v>1</v>
      </c>
      <c r="U231" t="s">
        <v>199</v>
      </c>
      <c r="V231" t="s">
        <v>50</v>
      </c>
      <c r="W231" s="115" t="str">
        <f t="shared" si="8"/>
        <v>CC1NFU</v>
      </c>
      <c r="X231" s="115">
        <f>_xlfn.XLOOKUP(W231,'cco '!C:C,'cco '!D:D,0)</f>
        <v>1.4065386597374174E-2</v>
      </c>
      <c r="Y231" s="116">
        <f t="shared" si="9"/>
        <v>42547.794457056872</v>
      </c>
      <c r="Z231" s="115">
        <f>_xlfn.XLOOKUP(V231,sectores_id!A:A,sectores_id!B:B)</f>
        <v>6</v>
      </c>
      <c r="AA231" s="115">
        <f>IF(J231="OPEX",_xlfn.XLOOKUP(I231,'rubros_id_opex (2)'!A:A,'rubros_id_opex (2)'!B:B,"RUBRO MC"),J231)</f>
        <v>13</v>
      </c>
      <c r="AB231" s="115" t="str">
        <f>UPPER(_xlfn.XLOOKUP(Z231,sectores_id!B:B,sectores_id!A:A))</f>
        <v>NFU</v>
      </c>
      <c r="AC231" s="156" t="str">
        <f>_xlfn.XLOOKUP(AA231,'rubros_id_opex (2)'!B:B,'rubros_id_opex (2)'!A:A,gastos_final[[#This Row],[Líneas de factura/Producto]])</f>
        <v>SERVICIOS</v>
      </c>
      <c r="AD231" s="115">
        <f>SUMIFS(Y:Y,C:C,gastos_final[[#This Row],[Número]])</f>
        <v>3025000.0000000005</v>
      </c>
      <c r="AE231" s="177">
        <f>gastos_final[[#This Row],[MONTO_FINAL]]*-1-gastos_final[[#This Row],[monto_total_ampliado]]</f>
        <v>0</v>
      </c>
    </row>
    <row r="232" spans="1:31" x14ac:dyDescent="0.3">
      <c r="A232" vm="12">
        <v>46054</v>
      </c>
      <c r="B232" t="s">
        <v>894</v>
      </c>
      <c r="C232" t="s">
        <v>895</v>
      </c>
      <c r="D232" s="143">
        <v>-3025000</v>
      </c>
      <c r="E232" t="s">
        <v>896</v>
      </c>
      <c r="F232">
        <v>1</v>
      </c>
      <c r="G232" s="143">
        <v>2500000</v>
      </c>
      <c r="H232" t="s">
        <v>511</v>
      </c>
      <c r="I232" t="s">
        <v>530</v>
      </c>
      <c r="J232" t="s">
        <v>137</v>
      </c>
      <c r="K232" t="s">
        <v>473</v>
      </c>
      <c r="L232" t="s">
        <v>156</v>
      </c>
      <c r="M232">
        <v>0</v>
      </c>
      <c r="N232" t="s">
        <v>35</v>
      </c>
      <c r="O232" t="s">
        <v>494</v>
      </c>
      <c r="P232">
        <v>10</v>
      </c>
      <c r="Q232" t="s">
        <v>465</v>
      </c>
      <c r="R232">
        <v>1</v>
      </c>
      <c r="S232" s="144">
        <v>-3025000</v>
      </c>
      <c r="T232">
        <v>1</v>
      </c>
      <c r="U232" t="s">
        <v>199</v>
      </c>
      <c r="V232" t="s">
        <v>68</v>
      </c>
      <c r="W232" s="115" t="str">
        <f t="shared" si="8"/>
        <v>CC1PILETAS</v>
      </c>
      <c r="X232" s="115">
        <f>_xlfn.XLOOKUP(W232,'cco '!C:C,'cco '!D:D,0)</f>
        <v>0.10760032914202722</v>
      </c>
      <c r="Y232" s="116">
        <f t="shared" si="9"/>
        <v>325490.99565463234</v>
      </c>
      <c r="Z232" s="115">
        <f>_xlfn.XLOOKUP(V232,sectores_id!A:A,sectores_id!B:B)</f>
        <v>7</v>
      </c>
      <c r="AA232" s="115">
        <f>IF(J232="OPEX",_xlfn.XLOOKUP(I232,'rubros_id_opex (2)'!A:A,'rubros_id_opex (2)'!B:B,"RUBRO MC"),J232)</f>
        <v>13</v>
      </c>
      <c r="AB232" s="115" t="str">
        <f>UPPER(_xlfn.XLOOKUP(Z232,sectores_id!B:B,sectores_id!A:A))</f>
        <v>PILETAS</v>
      </c>
      <c r="AC232" s="156" t="str">
        <f>_xlfn.XLOOKUP(AA232,'rubros_id_opex (2)'!B:B,'rubros_id_opex (2)'!A:A,gastos_final[[#This Row],[Líneas de factura/Producto]])</f>
        <v>SERVICIOS</v>
      </c>
      <c r="AD232" s="115">
        <f>SUMIFS(Y:Y,C:C,gastos_final[[#This Row],[Número]])</f>
        <v>3025000.0000000005</v>
      </c>
      <c r="AE232" s="177">
        <f>gastos_final[[#This Row],[MONTO_FINAL]]*-1-gastos_final[[#This Row],[monto_total_ampliado]]</f>
        <v>0</v>
      </c>
    </row>
    <row r="233" spans="1:31" x14ac:dyDescent="0.3">
      <c r="A233" vm="12">
        <v>46054</v>
      </c>
      <c r="B233" t="s">
        <v>894</v>
      </c>
      <c r="C233" t="s">
        <v>895</v>
      </c>
      <c r="D233" s="143">
        <v>-3025000</v>
      </c>
      <c r="E233" t="s">
        <v>896</v>
      </c>
      <c r="F233">
        <v>1</v>
      </c>
      <c r="G233" s="143">
        <v>2500000</v>
      </c>
      <c r="H233" t="s">
        <v>511</v>
      </c>
      <c r="I233" t="s">
        <v>530</v>
      </c>
      <c r="J233" t="s">
        <v>137</v>
      </c>
      <c r="K233" t="s">
        <v>473</v>
      </c>
      <c r="L233" t="s">
        <v>156</v>
      </c>
      <c r="M233">
        <v>0</v>
      </c>
      <c r="N233" t="s">
        <v>35</v>
      </c>
      <c r="O233" t="s">
        <v>494</v>
      </c>
      <c r="P233">
        <v>10</v>
      </c>
      <c r="Q233" t="s">
        <v>465</v>
      </c>
      <c r="R233">
        <v>1</v>
      </c>
      <c r="S233" s="144">
        <v>-3025000</v>
      </c>
      <c r="T233">
        <v>1</v>
      </c>
      <c r="U233" t="s">
        <v>199</v>
      </c>
      <c r="V233" t="s">
        <v>70</v>
      </c>
      <c r="W233" s="115" t="str">
        <f t="shared" si="8"/>
        <v>CC1REACTORES</v>
      </c>
      <c r="X233" s="115">
        <f>_xlfn.XLOOKUP(W233,'cco '!C:C,'cco '!D:D,0)</f>
        <v>3.9675420007119738E-2</v>
      </c>
      <c r="Y233" s="116">
        <f t="shared" si="9"/>
        <v>120018.14552153721</v>
      </c>
      <c r="Z233" s="115">
        <f>_xlfn.XLOOKUP(V233,sectores_id!A:A,sectores_id!B:B)</f>
        <v>8</v>
      </c>
      <c r="AA233" s="115">
        <f>IF(J233="OPEX",_xlfn.XLOOKUP(I233,'rubros_id_opex (2)'!A:A,'rubros_id_opex (2)'!B:B,"RUBRO MC"),J233)</f>
        <v>13</v>
      </c>
      <c r="AB233" s="115" t="str">
        <f>UPPER(_xlfn.XLOOKUP(Z233,sectores_id!B:B,sectores_id!A:A))</f>
        <v>REACTORES</v>
      </c>
      <c r="AC233" s="156" t="str">
        <f>_xlfn.XLOOKUP(AA233,'rubros_id_opex (2)'!B:B,'rubros_id_opex (2)'!A:A,gastos_final[[#This Row],[Líneas de factura/Producto]])</f>
        <v>SERVICIOS</v>
      </c>
      <c r="AD233" s="115">
        <f>SUMIFS(Y:Y,C:C,gastos_final[[#This Row],[Número]])</f>
        <v>3025000.0000000005</v>
      </c>
      <c r="AE233" s="177">
        <f>gastos_final[[#This Row],[MONTO_FINAL]]*-1-gastos_final[[#This Row],[monto_total_ampliado]]</f>
        <v>0</v>
      </c>
    </row>
    <row r="234" spans="1:31" x14ac:dyDescent="0.3">
      <c r="A234" vm="12">
        <v>46054</v>
      </c>
      <c r="B234" t="s">
        <v>894</v>
      </c>
      <c r="C234" t="s">
        <v>895</v>
      </c>
      <c r="D234" s="143">
        <v>-3025000</v>
      </c>
      <c r="E234" t="s">
        <v>896</v>
      </c>
      <c r="F234">
        <v>1</v>
      </c>
      <c r="G234" s="143">
        <v>2500000</v>
      </c>
      <c r="H234" t="s">
        <v>511</v>
      </c>
      <c r="I234" t="s">
        <v>530</v>
      </c>
      <c r="J234" t="s">
        <v>137</v>
      </c>
      <c r="K234" t="s">
        <v>473</v>
      </c>
      <c r="L234" t="s">
        <v>156</v>
      </c>
      <c r="M234">
        <v>0</v>
      </c>
      <c r="N234" t="s">
        <v>35</v>
      </c>
      <c r="O234" t="s">
        <v>494</v>
      </c>
      <c r="P234">
        <v>10</v>
      </c>
      <c r="Q234" t="s">
        <v>465</v>
      </c>
      <c r="R234">
        <v>1</v>
      </c>
      <c r="S234" s="144">
        <v>-3025000</v>
      </c>
      <c r="T234">
        <v>1</v>
      </c>
      <c r="U234" t="s">
        <v>199</v>
      </c>
      <c r="V234" t="s">
        <v>181</v>
      </c>
      <c r="W234" s="115" t="str">
        <f t="shared" si="8"/>
        <v>CC1TIERRAS FILTRANTES</v>
      </c>
      <c r="X234" s="115">
        <f>_xlfn.XLOOKUP(W234,'cco '!C:C,'cco '!D:D,0)</f>
        <v>0</v>
      </c>
      <c r="Y234" s="116">
        <f t="shared" si="9"/>
        <v>0</v>
      </c>
      <c r="Z234" s="115">
        <f>_xlfn.XLOOKUP(V234,sectores_id!A:A,sectores_id!B:B)</f>
        <v>9</v>
      </c>
      <c r="AA234" s="115">
        <f>IF(J234="OPEX",_xlfn.XLOOKUP(I234,'rubros_id_opex (2)'!A:A,'rubros_id_opex (2)'!B:B,"RUBRO MC"),J234)</f>
        <v>13</v>
      </c>
      <c r="AB234" s="115" t="str">
        <f>UPPER(_xlfn.XLOOKUP(Z234,sectores_id!B:B,sectores_id!A:A))</f>
        <v>TIERRAS FILTRANTES</v>
      </c>
      <c r="AC234" s="156" t="str">
        <f>_xlfn.XLOOKUP(AA234,'rubros_id_opex (2)'!B:B,'rubros_id_opex (2)'!A:A,gastos_final[[#This Row],[Líneas de factura/Producto]])</f>
        <v>SERVICIOS</v>
      </c>
      <c r="AD234" s="115">
        <f>SUMIFS(Y:Y,C:C,gastos_final[[#This Row],[Número]])</f>
        <v>3025000.0000000005</v>
      </c>
      <c r="AE234" s="177">
        <f>gastos_final[[#This Row],[MONTO_FINAL]]*-1-gastos_final[[#This Row],[monto_total_ampliado]]</f>
        <v>0</v>
      </c>
    </row>
    <row r="235" spans="1:31" x14ac:dyDescent="0.3">
      <c r="A235" vm="1">
        <v>46081</v>
      </c>
      <c r="B235" t="s">
        <v>444</v>
      </c>
      <c r="C235" t="s">
        <v>574</v>
      </c>
      <c r="D235" s="143">
        <v>-2951310.1768</v>
      </c>
      <c r="E235" t="s">
        <v>68</v>
      </c>
      <c r="F235">
        <v>1</v>
      </c>
      <c r="G235" s="143">
        <v>2951310.176773591</v>
      </c>
      <c r="H235" t="s">
        <v>480</v>
      </c>
      <c r="I235" t="s">
        <v>9</v>
      </c>
      <c r="J235" t="s">
        <v>137</v>
      </c>
      <c r="K235">
        <v>0</v>
      </c>
      <c r="L235">
        <v>0</v>
      </c>
      <c r="M235">
        <v>0</v>
      </c>
      <c r="N235" t="s">
        <v>40</v>
      </c>
      <c r="O235" t="s">
        <v>494</v>
      </c>
      <c r="P235">
        <v>1</v>
      </c>
      <c r="Q235" t="s">
        <v>68</v>
      </c>
      <c r="R235">
        <v>1</v>
      </c>
      <c r="S235" s="144">
        <v>-2951310.1768</v>
      </c>
      <c r="T235">
        <v>1</v>
      </c>
      <c r="U235" t="s">
        <v>199</v>
      </c>
      <c r="V235" t="s">
        <v>68</v>
      </c>
      <c r="W235" s="115" t="str">
        <f t="shared" si="8"/>
        <v>CC4PILETAS</v>
      </c>
      <c r="X235" s="115">
        <f>_xlfn.XLOOKUP(W235,'cco '!C:C,'cco '!D:D,0)</f>
        <v>1</v>
      </c>
      <c r="Y235" s="116">
        <f t="shared" si="9"/>
        <v>2951310.1768</v>
      </c>
      <c r="Z235" s="115">
        <f>_xlfn.XLOOKUP(V235,sectores_id!A:A,sectores_id!B:B)</f>
        <v>7</v>
      </c>
      <c r="AA235" s="115">
        <f>IF(J235="OPEX",_xlfn.XLOOKUP(I235,'rubros_id_opex (2)'!A:A,'rubros_id_opex (2)'!B:B,"RUBRO MC"),J235)</f>
        <v>10</v>
      </c>
      <c r="AB235" s="115" t="str">
        <f>UPPER(_xlfn.XLOOKUP(Z235,sectores_id!B:B,sectores_id!A:A))</f>
        <v>PILETAS</v>
      </c>
      <c r="AC235" s="156" t="str">
        <f>_xlfn.XLOOKUP(AA235,'rubros_id_opex (2)'!B:B,'rubros_id_opex (2)'!A:A,gastos_final[[#This Row],[Líneas de factura/Producto]])</f>
        <v>PERSONAL</v>
      </c>
      <c r="AD235" s="177">
        <f>SUMIFS(Y:Y,C:C,gastos_final[[#This Row],[Número]])</f>
        <v>2951310.1768</v>
      </c>
      <c r="AE235" s="177">
        <f>gastos_final[[#This Row],[MONTO_FINAL]]*-1-gastos_final[[#This Row],[monto_total_ampliado]]</f>
        <v>0</v>
      </c>
    </row>
    <row r="236" spans="1:31" x14ac:dyDescent="0.3">
      <c r="A236" vm="5">
        <v>46055</v>
      </c>
      <c r="B236" t="s">
        <v>813</v>
      </c>
      <c r="C236" t="s">
        <v>818</v>
      </c>
      <c r="D236" s="143">
        <v>-2950000</v>
      </c>
      <c r="E236" t="s">
        <v>819</v>
      </c>
      <c r="F236">
        <v>1</v>
      </c>
      <c r="G236" s="143">
        <v>2950000</v>
      </c>
      <c r="H236" t="s">
        <v>511</v>
      </c>
      <c r="I236" t="s">
        <v>10</v>
      </c>
      <c r="J236" t="s">
        <v>137</v>
      </c>
      <c r="K236" t="s">
        <v>473</v>
      </c>
      <c r="L236" t="s">
        <v>156</v>
      </c>
      <c r="M236">
        <v>0</v>
      </c>
      <c r="N236" t="s">
        <v>35</v>
      </c>
      <c r="O236" t="s">
        <v>492</v>
      </c>
      <c r="P236">
        <v>10</v>
      </c>
      <c r="Q236" t="s">
        <v>465</v>
      </c>
      <c r="R236">
        <v>1</v>
      </c>
      <c r="S236" s="144">
        <v>-2950000</v>
      </c>
      <c r="T236">
        <v>1</v>
      </c>
      <c r="U236" t="s">
        <v>199</v>
      </c>
      <c r="V236" t="s">
        <v>72</v>
      </c>
      <c r="W236" s="115" t="str">
        <f t="shared" si="8"/>
        <v>CC1BACHAS</v>
      </c>
      <c r="X236" s="115">
        <f>_xlfn.XLOOKUP(W236,'cco '!C:C,'cco '!D:D,0)</f>
        <v>3.2417236735101898E-2</v>
      </c>
      <c r="Y236" s="116">
        <f t="shared" si="9"/>
        <v>95630.848368550593</v>
      </c>
      <c r="Z236" s="115">
        <f>_xlfn.XLOOKUP(V236,sectores_id!A:A,sectores_id!B:B)</f>
        <v>1</v>
      </c>
      <c r="AA236" s="115">
        <f>IF(J236="OPEX",_xlfn.XLOOKUP(I236,'rubros_id_opex (2)'!A:A,'rubros_id_opex (2)'!B:B,"RUBRO MC"),J236)</f>
        <v>13</v>
      </c>
      <c r="AB236" s="115" t="str">
        <f>UPPER(_xlfn.XLOOKUP(Z236,sectores_id!B:B,sectores_id!A:A))</f>
        <v>BACHAS</v>
      </c>
      <c r="AC236" s="156" t="str">
        <f>_xlfn.XLOOKUP(AA236,'rubros_id_opex (2)'!B:B,'rubros_id_opex (2)'!A:A,gastos_final[[#This Row],[Líneas de factura/Producto]])</f>
        <v>SERVICIOS</v>
      </c>
      <c r="AD236" s="115">
        <f>SUMIFS(Y:Y,C:C,gastos_final[[#This Row],[Número]])</f>
        <v>2950000</v>
      </c>
      <c r="AE236" s="177">
        <f>gastos_final[[#This Row],[MONTO_FINAL]]*-1-gastos_final[[#This Row],[monto_total_ampliado]]</f>
        <v>0</v>
      </c>
    </row>
    <row r="237" spans="1:31" x14ac:dyDescent="0.3">
      <c r="A237" vm="5">
        <v>46055</v>
      </c>
      <c r="B237" t="s">
        <v>813</v>
      </c>
      <c r="C237" t="s">
        <v>818</v>
      </c>
      <c r="D237" s="143">
        <v>-2950000</v>
      </c>
      <c r="E237" t="s">
        <v>819</v>
      </c>
      <c r="F237">
        <v>1</v>
      </c>
      <c r="G237" s="143">
        <v>2950000</v>
      </c>
      <c r="H237" t="s">
        <v>511</v>
      </c>
      <c r="I237" t="s">
        <v>10</v>
      </c>
      <c r="J237" t="s">
        <v>137</v>
      </c>
      <c r="K237" t="s">
        <v>473</v>
      </c>
      <c r="L237" t="s">
        <v>156</v>
      </c>
      <c r="M237">
        <v>0</v>
      </c>
      <c r="N237" t="s">
        <v>35</v>
      </c>
      <c r="O237" t="s">
        <v>492</v>
      </c>
      <c r="P237">
        <v>10</v>
      </c>
      <c r="Q237" t="s">
        <v>465</v>
      </c>
      <c r="R237">
        <v>1</v>
      </c>
      <c r="S237" s="144">
        <v>-2950000</v>
      </c>
      <c r="T237">
        <v>1</v>
      </c>
      <c r="U237" t="s">
        <v>199</v>
      </c>
      <c r="V237" t="s">
        <v>77</v>
      </c>
      <c r="W237" s="115" t="str">
        <f t="shared" si="8"/>
        <v>CC1CEREAL &amp; POLVILLO</v>
      </c>
      <c r="X237" s="115">
        <f>_xlfn.XLOOKUP(W237,'cco '!C:C,'cco '!D:D,0)</f>
        <v>7.0597149630605652E-3</v>
      </c>
      <c r="Y237" s="116">
        <f t="shared" si="9"/>
        <v>20826.159141028667</v>
      </c>
      <c r="Z237" s="115">
        <f>_xlfn.XLOOKUP(V237,sectores_id!A:A,sectores_id!B:B)</f>
        <v>2</v>
      </c>
      <c r="AA237" s="115">
        <f>IF(J237="OPEX",_xlfn.XLOOKUP(I237,'rubros_id_opex (2)'!A:A,'rubros_id_opex (2)'!B:B,"RUBRO MC"),J237)</f>
        <v>13</v>
      </c>
      <c r="AB237" s="115" t="str">
        <f>UPPER(_xlfn.XLOOKUP(Z237,sectores_id!B:B,sectores_id!A:A))</f>
        <v>CEREAL &amp; POLVILLO</v>
      </c>
      <c r="AC237" s="156" t="str">
        <f>_xlfn.XLOOKUP(AA237,'rubros_id_opex (2)'!B:B,'rubros_id_opex (2)'!A:A,gastos_final[[#This Row],[Líneas de factura/Producto]])</f>
        <v>SERVICIOS</v>
      </c>
      <c r="AD237" s="115">
        <f>SUMIFS(Y:Y,C:C,gastos_final[[#This Row],[Número]])</f>
        <v>2950000</v>
      </c>
      <c r="AE237" s="177">
        <f>gastos_final[[#This Row],[MONTO_FINAL]]*-1-gastos_final[[#This Row],[monto_total_ampliado]]</f>
        <v>0</v>
      </c>
    </row>
    <row r="238" spans="1:31" x14ac:dyDescent="0.3">
      <c r="A238" vm="5">
        <v>46055</v>
      </c>
      <c r="B238" t="s">
        <v>813</v>
      </c>
      <c r="C238" t="s">
        <v>818</v>
      </c>
      <c r="D238" s="143">
        <v>-2950000</v>
      </c>
      <c r="E238" t="s">
        <v>819</v>
      </c>
      <c r="F238">
        <v>1</v>
      </c>
      <c r="G238" s="143">
        <v>2950000</v>
      </c>
      <c r="H238" t="s">
        <v>511</v>
      </c>
      <c r="I238" t="s">
        <v>10</v>
      </c>
      <c r="J238" t="s">
        <v>137</v>
      </c>
      <c r="K238" t="s">
        <v>473</v>
      </c>
      <c r="L238" t="s">
        <v>156</v>
      </c>
      <c r="M238">
        <v>0</v>
      </c>
      <c r="N238" t="s">
        <v>35</v>
      </c>
      <c r="O238" t="s">
        <v>492</v>
      </c>
      <c r="P238">
        <v>10</v>
      </c>
      <c r="Q238" t="s">
        <v>465</v>
      </c>
      <c r="R238">
        <v>1</v>
      </c>
      <c r="S238" s="144">
        <v>-2950000</v>
      </c>
      <c r="T238">
        <v>1</v>
      </c>
      <c r="U238" t="s">
        <v>199</v>
      </c>
      <c r="V238" t="s">
        <v>75</v>
      </c>
      <c r="W238" s="115" t="str">
        <f t="shared" si="8"/>
        <v>CC1COMPOST &amp; FERTILIZANTES</v>
      </c>
      <c r="X238" s="115">
        <f>_xlfn.XLOOKUP(W238,'cco '!C:C,'cco '!D:D,0)</f>
        <v>4.0653249223577111E-4</v>
      </c>
      <c r="Y238" s="116">
        <f t="shared" si="9"/>
        <v>1199.2708520955248</v>
      </c>
      <c r="Z238" s="115">
        <f>_xlfn.XLOOKUP(V238,sectores_id!A:A,sectores_id!B:B)</f>
        <v>10</v>
      </c>
      <c r="AA238" s="115">
        <f>IF(J238="OPEX",_xlfn.XLOOKUP(I238,'rubros_id_opex (2)'!A:A,'rubros_id_opex (2)'!B:B,"RUBRO MC"),J238)</f>
        <v>13</v>
      </c>
      <c r="AB238" s="115" t="str">
        <f>UPPER(_xlfn.XLOOKUP(Z238,sectores_id!B:B,sectores_id!A:A))</f>
        <v>COMPOST &amp; FERTILIZANTES</v>
      </c>
      <c r="AC238" s="156" t="str">
        <f>_xlfn.XLOOKUP(AA238,'rubros_id_opex (2)'!B:B,'rubros_id_opex (2)'!A:A,gastos_final[[#This Row],[Líneas de factura/Producto]])</f>
        <v>SERVICIOS</v>
      </c>
      <c r="AD238" s="115">
        <f>SUMIFS(Y:Y,C:C,gastos_final[[#This Row],[Número]])</f>
        <v>2950000</v>
      </c>
      <c r="AE238" s="177">
        <f>gastos_final[[#This Row],[MONTO_FINAL]]*-1-gastos_final[[#This Row],[monto_total_ampliado]]</f>
        <v>0</v>
      </c>
    </row>
    <row r="239" spans="1:31" x14ac:dyDescent="0.3">
      <c r="A239" vm="5">
        <v>46055</v>
      </c>
      <c r="B239" t="s">
        <v>813</v>
      </c>
      <c r="C239" t="s">
        <v>818</v>
      </c>
      <c r="D239" s="143">
        <v>-2950000</v>
      </c>
      <c r="E239" t="s">
        <v>819</v>
      </c>
      <c r="F239">
        <v>1</v>
      </c>
      <c r="G239" s="143">
        <v>2950000</v>
      </c>
      <c r="H239" t="s">
        <v>511</v>
      </c>
      <c r="I239" t="s">
        <v>10</v>
      </c>
      <c r="J239" t="s">
        <v>137</v>
      </c>
      <c r="K239" t="s">
        <v>473</v>
      </c>
      <c r="L239" t="s">
        <v>156</v>
      </c>
      <c r="M239">
        <v>0</v>
      </c>
      <c r="N239" t="s">
        <v>35</v>
      </c>
      <c r="O239" t="s">
        <v>492</v>
      </c>
      <c r="P239">
        <v>10</v>
      </c>
      <c r="Q239" t="s">
        <v>465</v>
      </c>
      <c r="R239">
        <v>1</v>
      </c>
      <c r="S239" s="144">
        <v>-2950000</v>
      </c>
      <c r="T239">
        <v>1</v>
      </c>
      <c r="U239" t="s">
        <v>199</v>
      </c>
      <c r="V239" t="s">
        <v>66</v>
      </c>
      <c r="W239" s="115" t="str">
        <f t="shared" si="8"/>
        <v>CC1DISPOSICIÓN FINAL RESIDUOS LIQUIDOS</v>
      </c>
      <c r="X239" s="115">
        <f>_xlfn.XLOOKUP(W239,'cco '!C:C,'cco '!D:D,0)</f>
        <v>5.9791078481547098E-2</v>
      </c>
      <c r="Y239" s="116">
        <f t="shared" si="9"/>
        <v>176383.68152056393</v>
      </c>
      <c r="Z239" s="115">
        <f>_xlfn.XLOOKUP(V239,sectores_id!A:A,sectores_id!B:B)</f>
        <v>3</v>
      </c>
      <c r="AA239" s="115">
        <f>IF(J239="OPEX",_xlfn.XLOOKUP(I239,'rubros_id_opex (2)'!A:A,'rubros_id_opex (2)'!B:B,"RUBRO MC"),J239)</f>
        <v>13</v>
      </c>
      <c r="AB239" s="115" t="str">
        <f>UPPER(_xlfn.XLOOKUP(Z239,sectores_id!B:B,sectores_id!A:A))</f>
        <v>DISP. FINAL RESIDUOS LÍQUIDOS</v>
      </c>
      <c r="AC239" s="156" t="str">
        <f>_xlfn.XLOOKUP(AA239,'rubros_id_opex (2)'!B:B,'rubros_id_opex (2)'!A:A,gastos_final[[#This Row],[Líneas de factura/Producto]])</f>
        <v>SERVICIOS</v>
      </c>
      <c r="AD239" s="115">
        <f>SUMIFS(Y:Y,C:C,gastos_final[[#This Row],[Número]])</f>
        <v>2950000</v>
      </c>
      <c r="AE239" s="177">
        <f>gastos_final[[#This Row],[MONTO_FINAL]]*-1-gastos_final[[#This Row],[monto_total_ampliado]]</f>
        <v>0</v>
      </c>
    </row>
    <row r="240" spans="1:31" x14ac:dyDescent="0.3">
      <c r="A240" vm="5">
        <v>46055</v>
      </c>
      <c r="B240" t="s">
        <v>813</v>
      </c>
      <c r="C240" t="s">
        <v>818</v>
      </c>
      <c r="D240" s="143">
        <v>-2950000</v>
      </c>
      <c r="E240" t="s">
        <v>819</v>
      </c>
      <c r="F240">
        <v>1</v>
      </c>
      <c r="G240" s="143">
        <v>2950000</v>
      </c>
      <c r="H240" t="s">
        <v>511</v>
      </c>
      <c r="I240" t="s">
        <v>10</v>
      </c>
      <c r="J240" t="s">
        <v>137</v>
      </c>
      <c r="K240" t="s">
        <v>473</v>
      </c>
      <c r="L240" t="s">
        <v>156</v>
      </c>
      <c r="M240">
        <v>0</v>
      </c>
      <c r="N240" t="s">
        <v>35</v>
      </c>
      <c r="O240" t="s">
        <v>492</v>
      </c>
      <c r="P240">
        <v>10</v>
      </c>
      <c r="Q240" t="s">
        <v>465</v>
      </c>
      <c r="R240">
        <v>1</v>
      </c>
      <c r="S240" s="144">
        <v>-2950000</v>
      </c>
      <c r="T240">
        <v>1</v>
      </c>
      <c r="U240" t="s">
        <v>199</v>
      </c>
      <c r="V240" t="s">
        <v>63</v>
      </c>
      <c r="W240" s="115" t="str">
        <f t="shared" si="8"/>
        <v>CC1DISPOSICIÓN FINAL RESIDUOS SOLIDOS</v>
      </c>
      <c r="X240" s="115">
        <f>_xlfn.XLOOKUP(W240,'cco '!C:C,'cco '!D:D,0)</f>
        <v>4.8738124634855849E-3</v>
      </c>
      <c r="Y240" s="116">
        <f t="shared" si="9"/>
        <v>14377.746767282475</v>
      </c>
      <c r="Z240" s="115">
        <f>_xlfn.XLOOKUP(V240,sectores_id!A:A,sectores_id!B:B)</f>
        <v>4</v>
      </c>
      <c r="AA240" s="115">
        <f>IF(J240="OPEX",_xlfn.XLOOKUP(I240,'rubros_id_opex (2)'!A:A,'rubros_id_opex (2)'!B:B,"RUBRO MC"),J240)</f>
        <v>13</v>
      </c>
      <c r="AB240" s="115" t="str">
        <f>UPPER(_xlfn.XLOOKUP(Z240,sectores_id!B:B,sectores_id!A:A))</f>
        <v>DISP. FINAL RESIDUOS SÓLIDOS</v>
      </c>
      <c r="AC240" s="156" t="str">
        <f>_xlfn.XLOOKUP(AA240,'rubros_id_opex (2)'!B:B,'rubros_id_opex (2)'!A:A,gastos_final[[#This Row],[Líneas de factura/Producto]])</f>
        <v>SERVICIOS</v>
      </c>
      <c r="AD240" s="115">
        <f>SUMIFS(Y:Y,C:C,gastos_final[[#This Row],[Número]])</f>
        <v>2950000</v>
      </c>
      <c r="AE240" s="177">
        <f>gastos_final[[#This Row],[MONTO_FINAL]]*-1-gastos_final[[#This Row],[monto_total_ampliado]]</f>
        <v>0</v>
      </c>
    </row>
    <row r="241" spans="1:31" x14ac:dyDescent="0.3">
      <c r="A241" vm="5">
        <v>46055</v>
      </c>
      <c r="B241" t="s">
        <v>813</v>
      </c>
      <c r="C241" t="s">
        <v>818</v>
      </c>
      <c r="D241" s="143">
        <v>-2950000</v>
      </c>
      <c r="E241" t="s">
        <v>819</v>
      </c>
      <c r="F241">
        <v>1</v>
      </c>
      <c r="G241" s="143">
        <v>2950000</v>
      </c>
      <c r="H241" t="s">
        <v>511</v>
      </c>
      <c r="I241" t="s">
        <v>10</v>
      </c>
      <c r="J241" t="s">
        <v>137</v>
      </c>
      <c r="K241" t="s">
        <v>473</v>
      </c>
      <c r="L241" t="s">
        <v>156</v>
      </c>
      <c r="M241">
        <v>0</v>
      </c>
      <c r="N241" t="s">
        <v>35</v>
      </c>
      <c r="O241" t="s">
        <v>492</v>
      </c>
      <c r="P241">
        <v>10</v>
      </c>
      <c r="Q241" t="s">
        <v>465</v>
      </c>
      <c r="R241">
        <v>1</v>
      </c>
      <c r="S241" s="144">
        <v>-2950000</v>
      </c>
      <c r="T241">
        <v>1</v>
      </c>
      <c r="U241" t="s">
        <v>199</v>
      </c>
      <c r="V241" t="s">
        <v>80</v>
      </c>
      <c r="W241" s="115" t="str">
        <f t="shared" si="8"/>
        <v>CC1EXPORTACION</v>
      </c>
      <c r="X241" s="115">
        <f>_xlfn.XLOOKUP(W241,'cco '!C:C,'cco '!D:D,0)</f>
        <v>0.73411048911804788</v>
      </c>
      <c r="Y241" s="116">
        <f t="shared" si="9"/>
        <v>2165625.9428982413</v>
      </c>
      <c r="Z241" s="115">
        <f>_xlfn.XLOOKUP(V241,sectores_id!A:A,sectores_id!B:B)</f>
        <v>5</v>
      </c>
      <c r="AA241" s="115">
        <f>IF(J241="OPEX",_xlfn.XLOOKUP(I241,'rubros_id_opex (2)'!A:A,'rubros_id_opex (2)'!B:B,"RUBRO MC"),J241)</f>
        <v>13</v>
      </c>
      <c r="AB241" s="115" t="str">
        <f>UPPER(_xlfn.XLOOKUP(Z241,sectores_id!B:B,sectores_id!A:A))</f>
        <v>EXPORTACION</v>
      </c>
      <c r="AC241" s="156" t="str">
        <f>_xlfn.XLOOKUP(AA241,'rubros_id_opex (2)'!B:B,'rubros_id_opex (2)'!A:A,gastos_final[[#This Row],[Líneas de factura/Producto]])</f>
        <v>SERVICIOS</v>
      </c>
      <c r="AD241" s="115">
        <f>SUMIFS(Y:Y,C:C,gastos_final[[#This Row],[Número]])</f>
        <v>2950000</v>
      </c>
      <c r="AE241" s="177">
        <f>gastos_final[[#This Row],[MONTO_FINAL]]*-1-gastos_final[[#This Row],[monto_total_ampliado]]</f>
        <v>0</v>
      </c>
    </row>
    <row r="242" spans="1:31" x14ac:dyDescent="0.3">
      <c r="A242" vm="5">
        <v>46055</v>
      </c>
      <c r="B242" t="s">
        <v>813</v>
      </c>
      <c r="C242" t="s">
        <v>818</v>
      </c>
      <c r="D242" s="143">
        <v>-2950000</v>
      </c>
      <c r="E242" t="s">
        <v>819</v>
      </c>
      <c r="F242">
        <v>1</v>
      </c>
      <c r="G242" s="143">
        <v>2950000</v>
      </c>
      <c r="H242" t="s">
        <v>511</v>
      </c>
      <c r="I242" t="s">
        <v>10</v>
      </c>
      <c r="J242" t="s">
        <v>137</v>
      </c>
      <c r="K242" t="s">
        <v>473</v>
      </c>
      <c r="L242" t="s">
        <v>156</v>
      </c>
      <c r="M242">
        <v>0</v>
      </c>
      <c r="N242" t="s">
        <v>35</v>
      </c>
      <c r="O242" t="s">
        <v>492</v>
      </c>
      <c r="P242">
        <v>10</v>
      </c>
      <c r="Q242" t="s">
        <v>465</v>
      </c>
      <c r="R242">
        <v>1</v>
      </c>
      <c r="S242" s="144">
        <v>-2950000</v>
      </c>
      <c r="T242">
        <v>1</v>
      </c>
      <c r="U242" t="s">
        <v>199</v>
      </c>
      <c r="V242" t="s">
        <v>50</v>
      </c>
      <c r="W242" s="115" t="str">
        <f t="shared" si="8"/>
        <v>CC1NFU</v>
      </c>
      <c r="X242" s="115">
        <f>_xlfn.XLOOKUP(W242,'cco '!C:C,'cco '!D:D,0)</f>
        <v>1.4065386597374174E-2</v>
      </c>
      <c r="Y242" s="116">
        <f t="shared" si="9"/>
        <v>41492.89046225381</v>
      </c>
      <c r="Z242" s="115">
        <f>_xlfn.XLOOKUP(V242,sectores_id!A:A,sectores_id!B:B)</f>
        <v>6</v>
      </c>
      <c r="AA242" s="115">
        <f>IF(J242="OPEX",_xlfn.XLOOKUP(I242,'rubros_id_opex (2)'!A:A,'rubros_id_opex (2)'!B:B,"RUBRO MC"),J242)</f>
        <v>13</v>
      </c>
      <c r="AB242" s="115" t="str">
        <f>UPPER(_xlfn.XLOOKUP(Z242,sectores_id!B:B,sectores_id!A:A))</f>
        <v>NFU</v>
      </c>
      <c r="AC242" s="156" t="str">
        <f>_xlfn.XLOOKUP(AA242,'rubros_id_opex (2)'!B:B,'rubros_id_opex (2)'!A:A,gastos_final[[#This Row],[Líneas de factura/Producto]])</f>
        <v>SERVICIOS</v>
      </c>
      <c r="AD242" s="115">
        <f>SUMIFS(Y:Y,C:C,gastos_final[[#This Row],[Número]])</f>
        <v>2950000</v>
      </c>
      <c r="AE242" s="177">
        <f>gastos_final[[#This Row],[MONTO_FINAL]]*-1-gastos_final[[#This Row],[monto_total_ampliado]]</f>
        <v>0</v>
      </c>
    </row>
    <row r="243" spans="1:31" x14ac:dyDescent="0.3">
      <c r="A243" vm="5">
        <v>46055</v>
      </c>
      <c r="B243" t="s">
        <v>813</v>
      </c>
      <c r="C243" t="s">
        <v>818</v>
      </c>
      <c r="D243" s="143">
        <v>-2950000</v>
      </c>
      <c r="E243" t="s">
        <v>819</v>
      </c>
      <c r="F243">
        <v>1</v>
      </c>
      <c r="G243" s="143">
        <v>2950000</v>
      </c>
      <c r="H243" t="s">
        <v>511</v>
      </c>
      <c r="I243" t="s">
        <v>10</v>
      </c>
      <c r="J243" t="s">
        <v>137</v>
      </c>
      <c r="K243" t="s">
        <v>473</v>
      </c>
      <c r="L243" t="s">
        <v>156</v>
      </c>
      <c r="M243">
        <v>0</v>
      </c>
      <c r="N243" t="s">
        <v>35</v>
      </c>
      <c r="O243" t="s">
        <v>492</v>
      </c>
      <c r="P243">
        <v>10</v>
      </c>
      <c r="Q243" t="s">
        <v>465</v>
      </c>
      <c r="R243">
        <v>1</v>
      </c>
      <c r="S243" s="144">
        <v>-2950000</v>
      </c>
      <c r="T243">
        <v>1</v>
      </c>
      <c r="U243" t="s">
        <v>199</v>
      </c>
      <c r="V243" t="s">
        <v>68</v>
      </c>
      <c r="W243" s="115" t="str">
        <f t="shared" si="8"/>
        <v>CC1PILETAS</v>
      </c>
      <c r="X243" s="115">
        <f>_xlfn.XLOOKUP(W243,'cco '!C:C,'cco '!D:D,0)</f>
        <v>0.10760032914202722</v>
      </c>
      <c r="Y243" s="116">
        <f t="shared" si="9"/>
        <v>317420.97096898028</v>
      </c>
      <c r="Z243" s="115">
        <f>_xlfn.XLOOKUP(V243,sectores_id!A:A,sectores_id!B:B)</f>
        <v>7</v>
      </c>
      <c r="AA243" s="115">
        <f>IF(J243="OPEX",_xlfn.XLOOKUP(I243,'rubros_id_opex (2)'!A:A,'rubros_id_opex (2)'!B:B,"RUBRO MC"),J243)</f>
        <v>13</v>
      </c>
      <c r="AB243" s="115" t="str">
        <f>UPPER(_xlfn.XLOOKUP(Z243,sectores_id!B:B,sectores_id!A:A))</f>
        <v>PILETAS</v>
      </c>
      <c r="AC243" s="156" t="str">
        <f>_xlfn.XLOOKUP(AA243,'rubros_id_opex (2)'!B:B,'rubros_id_opex (2)'!A:A,gastos_final[[#This Row],[Líneas de factura/Producto]])</f>
        <v>SERVICIOS</v>
      </c>
      <c r="AD243" s="115">
        <f>SUMIFS(Y:Y,C:C,gastos_final[[#This Row],[Número]])</f>
        <v>2950000</v>
      </c>
      <c r="AE243" s="177">
        <f>gastos_final[[#This Row],[MONTO_FINAL]]*-1-gastos_final[[#This Row],[monto_total_ampliado]]</f>
        <v>0</v>
      </c>
    </row>
    <row r="244" spans="1:31" x14ac:dyDescent="0.3">
      <c r="A244" vm="5">
        <v>46055</v>
      </c>
      <c r="B244" t="s">
        <v>813</v>
      </c>
      <c r="C244" t="s">
        <v>818</v>
      </c>
      <c r="D244" s="143">
        <v>-2950000</v>
      </c>
      <c r="E244" t="s">
        <v>819</v>
      </c>
      <c r="F244">
        <v>1</v>
      </c>
      <c r="G244" s="143">
        <v>2950000</v>
      </c>
      <c r="H244" t="s">
        <v>511</v>
      </c>
      <c r="I244" t="s">
        <v>10</v>
      </c>
      <c r="J244" t="s">
        <v>137</v>
      </c>
      <c r="K244" t="s">
        <v>473</v>
      </c>
      <c r="L244" t="s">
        <v>156</v>
      </c>
      <c r="M244">
        <v>0</v>
      </c>
      <c r="N244" t="s">
        <v>35</v>
      </c>
      <c r="O244" t="s">
        <v>492</v>
      </c>
      <c r="P244">
        <v>10</v>
      </c>
      <c r="Q244" t="s">
        <v>465</v>
      </c>
      <c r="R244">
        <v>1</v>
      </c>
      <c r="S244" s="144">
        <v>-2950000</v>
      </c>
      <c r="T244">
        <v>1</v>
      </c>
      <c r="U244" t="s">
        <v>199</v>
      </c>
      <c r="V244" t="s">
        <v>70</v>
      </c>
      <c r="W244" s="115" t="str">
        <f t="shared" si="8"/>
        <v>CC1REACTORES</v>
      </c>
      <c r="X244" s="115">
        <f>_xlfn.XLOOKUP(W244,'cco '!C:C,'cco '!D:D,0)</f>
        <v>3.9675420007119738E-2</v>
      </c>
      <c r="Y244" s="116">
        <f t="shared" si="9"/>
        <v>117042.48902100323</v>
      </c>
      <c r="Z244" s="115">
        <f>_xlfn.XLOOKUP(V244,sectores_id!A:A,sectores_id!B:B)</f>
        <v>8</v>
      </c>
      <c r="AA244" s="115">
        <f>IF(J244="OPEX",_xlfn.XLOOKUP(I244,'rubros_id_opex (2)'!A:A,'rubros_id_opex (2)'!B:B,"RUBRO MC"),J244)</f>
        <v>13</v>
      </c>
      <c r="AB244" s="115" t="str">
        <f>UPPER(_xlfn.XLOOKUP(Z244,sectores_id!B:B,sectores_id!A:A))</f>
        <v>REACTORES</v>
      </c>
      <c r="AC244" s="156" t="str">
        <f>_xlfn.XLOOKUP(AA244,'rubros_id_opex (2)'!B:B,'rubros_id_opex (2)'!A:A,gastos_final[[#This Row],[Líneas de factura/Producto]])</f>
        <v>SERVICIOS</v>
      </c>
      <c r="AD244" s="115">
        <f>SUMIFS(Y:Y,C:C,gastos_final[[#This Row],[Número]])</f>
        <v>2950000</v>
      </c>
      <c r="AE244" s="177">
        <f>gastos_final[[#This Row],[MONTO_FINAL]]*-1-gastos_final[[#This Row],[monto_total_ampliado]]</f>
        <v>0</v>
      </c>
    </row>
    <row r="245" spans="1:31" x14ac:dyDescent="0.3">
      <c r="A245" vm="5">
        <v>46055</v>
      </c>
      <c r="B245" t="s">
        <v>813</v>
      </c>
      <c r="C245" t="s">
        <v>818</v>
      </c>
      <c r="D245" s="143">
        <v>-2950000</v>
      </c>
      <c r="E245" t="s">
        <v>819</v>
      </c>
      <c r="F245">
        <v>1</v>
      </c>
      <c r="G245" s="143">
        <v>2950000</v>
      </c>
      <c r="H245" t="s">
        <v>511</v>
      </c>
      <c r="I245" t="s">
        <v>10</v>
      </c>
      <c r="J245" t="s">
        <v>137</v>
      </c>
      <c r="K245" t="s">
        <v>473</v>
      </c>
      <c r="L245" t="s">
        <v>156</v>
      </c>
      <c r="M245">
        <v>0</v>
      </c>
      <c r="N245" t="s">
        <v>35</v>
      </c>
      <c r="O245" t="s">
        <v>492</v>
      </c>
      <c r="P245">
        <v>10</v>
      </c>
      <c r="Q245" t="s">
        <v>465</v>
      </c>
      <c r="R245">
        <v>1</v>
      </c>
      <c r="S245" s="144">
        <v>-2950000</v>
      </c>
      <c r="T245">
        <v>1</v>
      </c>
      <c r="U245" t="s">
        <v>199</v>
      </c>
      <c r="V245" t="s">
        <v>181</v>
      </c>
      <c r="W245" s="115" t="str">
        <f t="shared" si="8"/>
        <v>CC1TIERRAS FILTRANTES</v>
      </c>
      <c r="X245" s="115">
        <f>_xlfn.XLOOKUP(W245,'cco '!C:C,'cco '!D:D,0)</f>
        <v>0</v>
      </c>
      <c r="Y245" s="116">
        <f t="shared" si="9"/>
        <v>0</v>
      </c>
      <c r="Z245" s="115">
        <f>_xlfn.XLOOKUP(V245,sectores_id!A:A,sectores_id!B:B)</f>
        <v>9</v>
      </c>
      <c r="AA245" s="115">
        <f>IF(J245="OPEX",_xlfn.XLOOKUP(I245,'rubros_id_opex (2)'!A:A,'rubros_id_opex (2)'!B:B,"RUBRO MC"),J245)</f>
        <v>13</v>
      </c>
      <c r="AB245" s="115" t="str">
        <f>UPPER(_xlfn.XLOOKUP(Z245,sectores_id!B:B,sectores_id!A:A))</f>
        <v>TIERRAS FILTRANTES</v>
      </c>
      <c r="AC245" s="156" t="str">
        <f>_xlfn.XLOOKUP(AA245,'rubros_id_opex (2)'!B:B,'rubros_id_opex (2)'!A:A,gastos_final[[#This Row],[Líneas de factura/Producto]])</f>
        <v>SERVICIOS</v>
      </c>
      <c r="AD245" s="115">
        <f>SUMIFS(Y:Y,C:C,gastos_final[[#This Row],[Número]])</f>
        <v>2950000</v>
      </c>
      <c r="AE245" s="177">
        <f>gastos_final[[#This Row],[MONTO_FINAL]]*-1-gastos_final[[#This Row],[monto_total_ampliado]]</f>
        <v>0</v>
      </c>
    </row>
    <row r="246" spans="1:31" x14ac:dyDescent="0.3">
      <c r="A246" vm="5">
        <v>46055</v>
      </c>
      <c r="B246" t="s">
        <v>991</v>
      </c>
      <c r="C246" t="s">
        <v>992</v>
      </c>
      <c r="D246" s="143">
        <v>-2950000</v>
      </c>
      <c r="E246" t="s">
        <v>993</v>
      </c>
      <c r="F246">
        <v>1</v>
      </c>
      <c r="G246" s="143">
        <v>2950000</v>
      </c>
      <c r="H246" t="s">
        <v>511</v>
      </c>
      <c r="I246" t="s">
        <v>10</v>
      </c>
      <c r="J246" t="s">
        <v>137</v>
      </c>
      <c r="K246" t="s">
        <v>473</v>
      </c>
      <c r="L246" t="s">
        <v>156</v>
      </c>
      <c r="M246">
        <v>0</v>
      </c>
      <c r="N246" t="s">
        <v>35</v>
      </c>
      <c r="O246" t="s">
        <v>492</v>
      </c>
      <c r="P246">
        <v>10</v>
      </c>
      <c r="Q246" t="s">
        <v>465</v>
      </c>
      <c r="R246">
        <v>1</v>
      </c>
      <c r="S246" s="144">
        <v>-2950000</v>
      </c>
      <c r="T246">
        <v>1</v>
      </c>
      <c r="U246" t="s">
        <v>199</v>
      </c>
      <c r="V246" t="s">
        <v>72</v>
      </c>
      <c r="W246" s="115" t="str">
        <f t="shared" si="8"/>
        <v>CC1BACHAS</v>
      </c>
      <c r="X246" s="115">
        <f>_xlfn.XLOOKUP(W246,'cco '!C:C,'cco '!D:D,0)</f>
        <v>3.2417236735101898E-2</v>
      </c>
      <c r="Y246" s="116">
        <f t="shared" si="9"/>
        <v>95630.848368550593</v>
      </c>
      <c r="Z246" s="115">
        <f>_xlfn.XLOOKUP(V246,sectores_id!A:A,sectores_id!B:B)</f>
        <v>1</v>
      </c>
      <c r="AA246" s="115">
        <f>IF(J246="OPEX",_xlfn.XLOOKUP(I246,'rubros_id_opex (2)'!A:A,'rubros_id_opex (2)'!B:B,"RUBRO MC"),J246)</f>
        <v>13</v>
      </c>
      <c r="AB246" s="115" t="str">
        <f>UPPER(_xlfn.XLOOKUP(Z246,sectores_id!B:B,sectores_id!A:A))</f>
        <v>BACHAS</v>
      </c>
      <c r="AC246" s="156" t="str">
        <f>_xlfn.XLOOKUP(AA246,'rubros_id_opex (2)'!B:B,'rubros_id_opex (2)'!A:A,gastos_final[[#This Row],[Líneas de factura/Producto]])</f>
        <v>SERVICIOS</v>
      </c>
      <c r="AD246" s="115">
        <f>SUMIFS(Y:Y,C:C,gastos_final[[#This Row],[Número]])</f>
        <v>2950000</v>
      </c>
      <c r="AE246" s="177">
        <f>gastos_final[[#This Row],[MONTO_FINAL]]*-1-gastos_final[[#This Row],[monto_total_ampliado]]</f>
        <v>0</v>
      </c>
    </row>
    <row r="247" spans="1:31" x14ac:dyDescent="0.3">
      <c r="A247" vm="5">
        <v>46055</v>
      </c>
      <c r="B247" t="s">
        <v>991</v>
      </c>
      <c r="C247" t="s">
        <v>992</v>
      </c>
      <c r="D247" s="143">
        <v>-2950000</v>
      </c>
      <c r="E247" t="s">
        <v>993</v>
      </c>
      <c r="F247">
        <v>1</v>
      </c>
      <c r="G247" s="143">
        <v>2950000</v>
      </c>
      <c r="H247" t="s">
        <v>511</v>
      </c>
      <c r="I247" t="s">
        <v>10</v>
      </c>
      <c r="J247" t="s">
        <v>137</v>
      </c>
      <c r="K247" t="s">
        <v>473</v>
      </c>
      <c r="L247" t="s">
        <v>156</v>
      </c>
      <c r="M247">
        <v>0</v>
      </c>
      <c r="N247" t="s">
        <v>35</v>
      </c>
      <c r="O247" t="s">
        <v>492</v>
      </c>
      <c r="P247">
        <v>10</v>
      </c>
      <c r="Q247" t="s">
        <v>465</v>
      </c>
      <c r="R247">
        <v>1</v>
      </c>
      <c r="S247" s="144">
        <v>-2950000</v>
      </c>
      <c r="T247">
        <v>1</v>
      </c>
      <c r="U247" t="s">
        <v>199</v>
      </c>
      <c r="V247" t="s">
        <v>77</v>
      </c>
      <c r="W247" s="115" t="str">
        <f t="shared" si="8"/>
        <v>CC1CEREAL &amp; POLVILLO</v>
      </c>
      <c r="X247" s="115">
        <f>_xlfn.XLOOKUP(W247,'cco '!C:C,'cco '!D:D,0)</f>
        <v>7.0597149630605652E-3</v>
      </c>
      <c r="Y247" s="116">
        <f t="shared" si="9"/>
        <v>20826.159141028667</v>
      </c>
      <c r="Z247" s="115">
        <f>_xlfn.XLOOKUP(V247,sectores_id!A:A,sectores_id!B:B)</f>
        <v>2</v>
      </c>
      <c r="AA247" s="115">
        <f>IF(J247="OPEX",_xlfn.XLOOKUP(I247,'rubros_id_opex (2)'!A:A,'rubros_id_opex (2)'!B:B,"RUBRO MC"),J247)</f>
        <v>13</v>
      </c>
      <c r="AB247" s="115" t="str">
        <f>UPPER(_xlfn.XLOOKUP(Z247,sectores_id!B:B,sectores_id!A:A))</f>
        <v>CEREAL &amp; POLVILLO</v>
      </c>
      <c r="AC247" s="156" t="str">
        <f>_xlfn.XLOOKUP(AA247,'rubros_id_opex (2)'!B:B,'rubros_id_opex (2)'!A:A,gastos_final[[#This Row],[Líneas de factura/Producto]])</f>
        <v>SERVICIOS</v>
      </c>
      <c r="AD247" s="115">
        <f>SUMIFS(Y:Y,C:C,gastos_final[[#This Row],[Número]])</f>
        <v>2950000</v>
      </c>
      <c r="AE247" s="177">
        <f>gastos_final[[#This Row],[MONTO_FINAL]]*-1-gastos_final[[#This Row],[monto_total_ampliado]]</f>
        <v>0</v>
      </c>
    </row>
    <row r="248" spans="1:31" x14ac:dyDescent="0.3">
      <c r="A248" vm="5">
        <v>46055</v>
      </c>
      <c r="B248" t="s">
        <v>991</v>
      </c>
      <c r="C248" t="s">
        <v>992</v>
      </c>
      <c r="D248" s="143">
        <v>-2950000</v>
      </c>
      <c r="E248" t="s">
        <v>993</v>
      </c>
      <c r="F248">
        <v>1</v>
      </c>
      <c r="G248" s="143">
        <v>2950000</v>
      </c>
      <c r="H248" t="s">
        <v>511</v>
      </c>
      <c r="I248" t="s">
        <v>10</v>
      </c>
      <c r="J248" t="s">
        <v>137</v>
      </c>
      <c r="K248" t="s">
        <v>473</v>
      </c>
      <c r="L248" t="s">
        <v>156</v>
      </c>
      <c r="M248">
        <v>0</v>
      </c>
      <c r="N248" t="s">
        <v>35</v>
      </c>
      <c r="O248" t="s">
        <v>492</v>
      </c>
      <c r="P248">
        <v>10</v>
      </c>
      <c r="Q248" t="s">
        <v>465</v>
      </c>
      <c r="R248">
        <v>1</v>
      </c>
      <c r="S248" s="144">
        <v>-2950000</v>
      </c>
      <c r="T248">
        <v>1</v>
      </c>
      <c r="U248" t="s">
        <v>199</v>
      </c>
      <c r="V248" t="s">
        <v>75</v>
      </c>
      <c r="W248" s="115" t="str">
        <f t="shared" si="8"/>
        <v>CC1COMPOST &amp; FERTILIZANTES</v>
      </c>
      <c r="X248" s="115">
        <f>_xlfn.XLOOKUP(W248,'cco '!C:C,'cco '!D:D,0)</f>
        <v>4.0653249223577111E-4</v>
      </c>
      <c r="Y248" s="116">
        <f t="shared" si="9"/>
        <v>1199.2708520955248</v>
      </c>
      <c r="Z248" s="115">
        <f>_xlfn.XLOOKUP(V248,sectores_id!A:A,sectores_id!B:B)</f>
        <v>10</v>
      </c>
      <c r="AA248" s="115">
        <f>IF(J248="OPEX",_xlfn.XLOOKUP(I248,'rubros_id_opex (2)'!A:A,'rubros_id_opex (2)'!B:B,"RUBRO MC"),J248)</f>
        <v>13</v>
      </c>
      <c r="AB248" s="115" t="str">
        <f>UPPER(_xlfn.XLOOKUP(Z248,sectores_id!B:B,sectores_id!A:A))</f>
        <v>COMPOST &amp; FERTILIZANTES</v>
      </c>
      <c r="AC248" s="156" t="str">
        <f>_xlfn.XLOOKUP(AA248,'rubros_id_opex (2)'!B:B,'rubros_id_opex (2)'!A:A,gastos_final[[#This Row],[Líneas de factura/Producto]])</f>
        <v>SERVICIOS</v>
      </c>
      <c r="AD248" s="115">
        <f>SUMIFS(Y:Y,C:C,gastos_final[[#This Row],[Número]])</f>
        <v>2950000</v>
      </c>
      <c r="AE248" s="177">
        <f>gastos_final[[#This Row],[MONTO_FINAL]]*-1-gastos_final[[#This Row],[monto_total_ampliado]]</f>
        <v>0</v>
      </c>
    </row>
    <row r="249" spans="1:31" x14ac:dyDescent="0.3">
      <c r="A249" vm="5">
        <v>46055</v>
      </c>
      <c r="B249" t="s">
        <v>991</v>
      </c>
      <c r="C249" t="s">
        <v>992</v>
      </c>
      <c r="D249" s="143">
        <v>-2950000</v>
      </c>
      <c r="E249" t="s">
        <v>993</v>
      </c>
      <c r="F249">
        <v>1</v>
      </c>
      <c r="G249" s="143">
        <v>2950000</v>
      </c>
      <c r="H249" t="s">
        <v>511</v>
      </c>
      <c r="I249" t="s">
        <v>10</v>
      </c>
      <c r="J249" t="s">
        <v>137</v>
      </c>
      <c r="K249" t="s">
        <v>473</v>
      </c>
      <c r="L249" t="s">
        <v>156</v>
      </c>
      <c r="M249">
        <v>0</v>
      </c>
      <c r="N249" t="s">
        <v>35</v>
      </c>
      <c r="O249" t="s">
        <v>492</v>
      </c>
      <c r="P249">
        <v>10</v>
      </c>
      <c r="Q249" t="s">
        <v>465</v>
      </c>
      <c r="R249">
        <v>1</v>
      </c>
      <c r="S249" s="144">
        <v>-2950000</v>
      </c>
      <c r="T249">
        <v>1</v>
      </c>
      <c r="U249" t="s">
        <v>199</v>
      </c>
      <c r="V249" t="s">
        <v>66</v>
      </c>
      <c r="W249" s="115" t="str">
        <f t="shared" si="8"/>
        <v>CC1DISPOSICIÓN FINAL RESIDUOS LIQUIDOS</v>
      </c>
      <c r="X249" s="115">
        <f>_xlfn.XLOOKUP(W249,'cco '!C:C,'cco '!D:D,0)</f>
        <v>5.9791078481547098E-2</v>
      </c>
      <c r="Y249" s="116">
        <f t="shared" si="9"/>
        <v>176383.68152056393</v>
      </c>
      <c r="Z249" s="115">
        <f>_xlfn.XLOOKUP(V249,sectores_id!A:A,sectores_id!B:B)</f>
        <v>3</v>
      </c>
      <c r="AA249" s="115">
        <f>IF(J249="OPEX",_xlfn.XLOOKUP(I249,'rubros_id_opex (2)'!A:A,'rubros_id_opex (2)'!B:B,"RUBRO MC"),J249)</f>
        <v>13</v>
      </c>
      <c r="AB249" s="115" t="str">
        <f>UPPER(_xlfn.XLOOKUP(Z249,sectores_id!B:B,sectores_id!A:A))</f>
        <v>DISP. FINAL RESIDUOS LÍQUIDOS</v>
      </c>
      <c r="AC249" s="156" t="str">
        <f>_xlfn.XLOOKUP(AA249,'rubros_id_opex (2)'!B:B,'rubros_id_opex (2)'!A:A,gastos_final[[#This Row],[Líneas de factura/Producto]])</f>
        <v>SERVICIOS</v>
      </c>
      <c r="AD249" s="115">
        <f>SUMIFS(Y:Y,C:C,gastos_final[[#This Row],[Número]])</f>
        <v>2950000</v>
      </c>
      <c r="AE249" s="177">
        <f>gastos_final[[#This Row],[MONTO_FINAL]]*-1-gastos_final[[#This Row],[monto_total_ampliado]]</f>
        <v>0</v>
      </c>
    </row>
    <row r="250" spans="1:31" x14ac:dyDescent="0.3">
      <c r="A250" vm="5">
        <v>46055</v>
      </c>
      <c r="B250" t="s">
        <v>991</v>
      </c>
      <c r="C250" t="s">
        <v>992</v>
      </c>
      <c r="D250" s="143">
        <v>-2950000</v>
      </c>
      <c r="E250" t="s">
        <v>993</v>
      </c>
      <c r="F250">
        <v>1</v>
      </c>
      <c r="G250" s="143">
        <v>2950000</v>
      </c>
      <c r="H250" t="s">
        <v>511</v>
      </c>
      <c r="I250" t="s">
        <v>10</v>
      </c>
      <c r="J250" t="s">
        <v>137</v>
      </c>
      <c r="K250" t="s">
        <v>473</v>
      </c>
      <c r="L250" t="s">
        <v>156</v>
      </c>
      <c r="M250">
        <v>0</v>
      </c>
      <c r="N250" t="s">
        <v>35</v>
      </c>
      <c r="O250" t="s">
        <v>492</v>
      </c>
      <c r="P250">
        <v>10</v>
      </c>
      <c r="Q250" t="s">
        <v>465</v>
      </c>
      <c r="R250">
        <v>1</v>
      </c>
      <c r="S250" s="144">
        <v>-2950000</v>
      </c>
      <c r="T250">
        <v>1</v>
      </c>
      <c r="U250" t="s">
        <v>199</v>
      </c>
      <c r="V250" t="s">
        <v>63</v>
      </c>
      <c r="W250" s="115" t="str">
        <f t="shared" si="8"/>
        <v>CC1DISPOSICIÓN FINAL RESIDUOS SOLIDOS</v>
      </c>
      <c r="X250" s="115">
        <f>_xlfn.XLOOKUP(W250,'cco '!C:C,'cco '!D:D,0)</f>
        <v>4.8738124634855849E-3</v>
      </c>
      <c r="Y250" s="116">
        <f t="shared" si="9"/>
        <v>14377.746767282475</v>
      </c>
      <c r="Z250" s="115">
        <f>_xlfn.XLOOKUP(V250,sectores_id!A:A,sectores_id!B:B)</f>
        <v>4</v>
      </c>
      <c r="AA250" s="115">
        <f>IF(J250="OPEX",_xlfn.XLOOKUP(I250,'rubros_id_opex (2)'!A:A,'rubros_id_opex (2)'!B:B,"RUBRO MC"),J250)</f>
        <v>13</v>
      </c>
      <c r="AB250" s="115" t="str">
        <f>UPPER(_xlfn.XLOOKUP(Z250,sectores_id!B:B,sectores_id!A:A))</f>
        <v>DISP. FINAL RESIDUOS SÓLIDOS</v>
      </c>
      <c r="AC250" s="156" t="str">
        <f>_xlfn.XLOOKUP(AA250,'rubros_id_opex (2)'!B:B,'rubros_id_opex (2)'!A:A,gastos_final[[#This Row],[Líneas de factura/Producto]])</f>
        <v>SERVICIOS</v>
      </c>
      <c r="AD250" s="115">
        <f>SUMIFS(Y:Y,C:C,gastos_final[[#This Row],[Número]])</f>
        <v>2950000</v>
      </c>
      <c r="AE250" s="177">
        <f>gastos_final[[#This Row],[MONTO_FINAL]]*-1-gastos_final[[#This Row],[monto_total_ampliado]]</f>
        <v>0</v>
      </c>
    </row>
    <row r="251" spans="1:31" x14ac:dyDescent="0.3">
      <c r="A251" vm="5">
        <v>46055</v>
      </c>
      <c r="B251" t="s">
        <v>991</v>
      </c>
      <c r="C251" t="s">
        <v>992</v>
      </c>
      <c r="D251" s="143">
        <v>-2950000</v>
      </c>
      <c r="E251" t="s">
        <v>993</v>
      </c>
      <c r="F251">
        <v>1</v>
      </c>
      <c r="G251" s="143">
        <v>2950000</v>
      </c>
      <c r="H251" t="s">
        <v>511</v>
      </c>
      <c r="I251" t="s">
        <v>10</v>
      </c>
      <c r="J251" t="s">
        <v>137</v>
      </c>
      <c r="K251" t="s">
        <v>473</v>
      </c>
      <c r="L251" t="s">
        <v>156</v>
      </c>
      <c r="M251">
        <v>0</v>
      </c>
      <c r="N251" t="s">
        <v>35</v>
      </c>
      <c r="O251" t="s">
        <v>492</v>
      </c>
      <c r="P251">
        <v>10</v>
      </c>
      <c r="Q251" t="s">
        <v>465</v>
      </c>
      <c r="R251">
        <v>1</v>
      </c>
      <c r="S251" s="144">
        <v>-2950000</v>
      </c>
      <c r="T251">
        <v>1</v>
      </c>
      <c r="U251" t="s">
        <v>199</v>
      </c>
      <c r="V251" t="s">
        <v>80</v>
      </c>
      <c r="W251" s="115" t="str">
        <f t="shared" si="8"/>
        <v>CC1EXPORTACION</v>
      </c>
      <c r="X251" s="115">
        <f>_xlfn.XLOOKUP(W251,'cco '!C:C,'cco '!D:D,0)</f>
        <v>0.73411048911804788</v>
      </c>
      <c r="Y251" s="116">
        <f t="shared" si="9"/>
        <v>2165625.9428982413</v>
      </c>
      <c r="Z251" s="115">
        <f>_xlfn.XLOOKUP(V251,sectores_id!A:A,sectores_id!B:B)</f>
        <v>5</v>
      </c>
      <c r="AA251" s="115">
        <f>IF(J251="OPEX",_xlfn.XLOOKUP(I251,'rubros_id_opex (2)'!A:A,'rubros_id_opex (2)'!B:B,"RUBRO MC"),J251)</f>
        <v>13</v>
      </c>
      <c r="AB251" s="115" t="str">
        <f>UPPER(_xlfn.XLOOKUP(Z251,sectores_id!B:B,sectores_id!A:A))</f>
        <v>EXPORTACION</v>
      </c>
      <c r="AC251" s="156" t="str">
        <f>_xlfn.XLOOKUP(AA251,'rubros_id_opex (2)'!B:B,'rubros_id_opex (2)'!A:A,gastos_final[[#This Row],[Líneas de factura/Producto]])</f>
        <v>SERVICIOS</v>
      </c>
      <c r="AD251" s="115">
        <f>SUMIFS(Y:Y,C:C,gastos_final[[#This Row],[Número]])</f>
        <v>2950000</v>
      </c>
      <c r="AE251" s="177">
        <f>gastos_final[[#This Row],[MONTO_FINAL]]*-1-gastos_final[[#This Row],[monto_total_ampliado]]</f>
        <v>0</v>
      </c>
    </row>
    <row r="252" spans="1:31" x14ac:dyDescent="0.3">
      <c r="A252" vm="5">
        <v>46055</v>
      </c>
      <c r="B252" t="s">
        <v>991</v>
      </c>
      <c r="C252" t="s">
        <v>992</v>
      </c>
      <c r="D252" s="143">
        <v>-2950000</v>
      </c>
      <c r="E252" t="s">
        <v>993</v>
      </c>
      <c r="F252">
        <v>1</v>
      </c>
      <c r="G252" s="143">
        <v>2950000</v>
      </c>
      <c r="H252" t="s">
        <v>511</v>
      </c>
      <c r="I252" t="s">
        <v>10</v>
      </c>
      <c r="J252" t="s">
        <v>137</v>
      </c>
      <c r="K252" t="s">
        <v>473</v>
      </c>
      <c r="L252" t="s">
        <v>156</v>
      </c>
      <c r="M252">
        <v>0</v>
      </c>
      <c r="N252" t="s">
        <v>35</v>
      </c>
      <c r="O252" t="s">
        <v>492</v>
      </c>
      <c r="P252">
        <v>10</v>
      </c>
      <c r="Q252" t="s">
        <v>465</v>
      </c>
      <c r="R252">
        <v>1</v>
      </c>
      <c r="S252" s="144">
        <v>-2950000</v>
      </c>
      <c r="T252">
        <v>1</v>
      </c>
      <c r="U252" t="s">
        <v>199</v>
      </c>
      <c r="V252" t="s">
        <v>50</v>
      </c>
      <c r="W252" s="115" t="str">
        <f t="shared" si="8"/>
        <v>CC1NFU</v>
      </c>
      <c r="X252" s="115">
        <f>_xlfn.XLOOKUP(W252,'cco '!C:C,'cco '!D:D,0)</f>
        <v>1.4065386597374174E-2</v>
      </c>
      <c r="Y252" s="116">
        <f t="shared" si="9"/>
        <v>41492.89046225381</v>
      </c>
      <c r="Z252" s="115">
        <f>_xlfn.XLOOKUP(V252,sectores_id!A:A,sectores_id!B:B)</f>
        <v>6</v>
      </c>
      <c r="AA252" s="115">
        <f>IF(J252="OPEX",_xlfn.XLOOKUP(I252,'rubros_id_opex (2)'!A:A,'rubros_id_opex (2)'!B:B,"RUBRO MC"),J252)</f>
        <v>13</v>
      </c>
      <c r="AB252" s="115" t="str">
        <f>UPPER(_xlfn.XLOOKUP(Z252,sectores_id!B:B,sectores_id!A:A))</f>
        <v>NFU</v>
      </c>
      <c r="AC252" s="156" t="str">
        <f>_xlfn.XLOOKUP(AA252,'rubros_id_opex (2)'!B:B,'rubros_id_opex (2)'!A:A,gastos_final[[#This Row],[Líneas de factura/Producto]])</f>
        <v>SERVICIOS</v>
      </c>
      <c r="AD252" s="115">
        <f>SUMIFS(Y:Y,C:C,gastos_final[[#This Row],[Número]])</f>
        <v>2950000</v>
      </c>
      <c r="AE252" s="177">
        <f>gastos_final[[#This Row],[MONTO_FINAL]]*-1-gastos_final[[#This Row],[monto_total_ampliado]]</f>
        <v>0</v>
      </c>
    </row>
    <row r="253" spans="1:31" x14ac:dyDescent="0.3">
      <c r="A253" vm="5">
        <v>46055</v>
      </c>
      <c r="B253" t="s">
        <v>991</v>
      </c>
      <c r="C253" t="s">
        <v>992</v>
      </c>
      <c r="D253" s="143">
        <v>-2950000</v>
      </c>
      <c r="E253" t="s">
        <v>993</v>
      </c>
      <c r="F253">
        <v>1</v>
      </c>
      <c r="G253" s="143">
        <v>2950000</v>
      </c>
      <c r="H253" t="s">
        <v>511</v>
      </c>
      <c r="I253" t="s">
        <v>10</v>
      </c>
      <c r="J253" t="s">
        <v>137</v>
      </c>
      <c r="K253" t="s">
        <v>473</v>
      </c>
      <c r="L253" t="s">
        <v>156</v>
      </c>
      <c r="M253">
        <v>0</v>
      </c>
      <c r="N253" t="s">
        <v>35</v>
      </c>
      <c r="O253" t="s">
        <v>492</v>
      </c>
      <c r="P253">
        <v>10</v>
      </c>
      <c r="Q253" t="s">
        <v>465</v>
      </c>
      <c r="R253">
        <v>1</v>
      </c>
      <c r="S253" s="144">
        <v>-2950000</v>
      </c>
      <c r="T253">
        <v>1</v>
      </c>
      <c r="U253" t="s">
        <v>199</v>
      </c>
      <c r="V253" t="s">
        <v>68</v>
      </c>
      <c r="W253" s="115" t="str">
        <f t="shared" si="8"/>
        <v>CC1PILETAS</v>
      </c>
      <c r="X253" s="115">
        <f>_xlfn.XLOOKUP(W253,'cco '!C:C,'cco '!D:D,0)</f>
        <v>0.10760032914202722</v>
      </c>
      <c r="Y253" s="116">
        <f t="shared" si="9"/>
        <v>317420.97096898028</v>
      </c>
      <c r="Z253" s="115">
        <f>_xlfn.XLOOKUP(V253,sectores_id!A:A,sectores_id!B:B)</f>
        <v>7</v>
      </c>
      <c r="AA253" s="115">
        <f>IF(J253="OPEX",_xlfn.XLOOKUP(I253,'rubros_id_opex (2)'!A:A,'rubros_id_opex (2)'!B:B,"RUBRO MC"),J253)</f>
        <v>13</v>
      </c>
      <c r="AB253" s="115" t="str">
        <f>UPPER(_xlfn.XLOOKUP(Z253,sectores_id!B:B,sectores_id!A:A))</f>
        <v>PILETAS</v>
      </c>
      <c r="AC253" s="156" t="str">
        <f>_xlfn.XLOOKUP(AA253,'rubros_id_opex (2)'!B:B,'rubros_id_opex (2)'!A:A,gastos_final[[#This Row],[Líneas de factura/Producto]])</f>
        <v>SERVICIOS</v>
      </c>
      <c r="AD253" s="115">
        <f>SUMIFS(Y:Y,C:C,gastos_final[[#This Row],[Número]])</f>
        <v>2950000</v>
      </c>
      <c r="AE253" s="177">
        <f>gastos_final[[#This Row],[MONTO_FINAL]]*-1-gastos_final[[#This Row],[monto_total_ampliado]]</f>
        <v>0</v>
      </c>
    </row>
    <row r="254" spans="1:31" x14ac:dyDescent="0.3">
      <c r="A254" vm="5">
        <v>46055</v>
      </c>
      <c r="B254" t="s">
        <v>991</v>
      </c>
      <c r="C254" t="s">
        <v>992</v>
      </c>
      <c r="D254" s="143">
        <v>-2950000</v>
      </c>
      <c r="E254" t="s">
        <v>993</v>
      </c>
      <c r="F254">
        <v>1</v>
      </c>
      <c r="G254" s="143">
        <v>2950000</v>
      </c>
      <c r="H254" t="s">
        <v>511</v>
      </c>
      <c r="I254" t="s">
        <v>10</v>
      </c>
      <c r="J254" t="s">
        <v>137</v>
      </c>
      <c r="K254" t="s">
        <v>473</v>
      </c>
      <c r="L254" t="s">
        <v>156</v>
      </c>
      <c r="M254">
        <v>0</v>
      </c>
      <c r="N254" t="s">
        <v>35</v>
      </c>
      <c r="O254" t="s">
        <v>492</v>
      </c>
      <c r="P254">
        <v>10</v>
      </c>
      <c r="Q254" t="s">
        <v>465</v>
      </c>
      <c r="R254">
        <v>1</v>
      </c>
      <c r="S254" s="144">
        <v>-2950000</v>
      </c>
      <c r="T254">
        <v>1</v>
      </c>
      <c r="U254" t="s">
        <v>199</v>
      </c>
      <c r="V254" t="s">
        <v>70</v>
      </c>
      <c r="W254" s="115" t="str">
        <f t="shared" si="8"/>
        <v>CC1REACTORES</v>
      </c>
      <c r="X254" s="115">
        <f>_xlfn.XLOOKUP(W254,'cco '!C:C,'cco '!D:D,0)</f>
        <v>3.9675420007119738E-2</v>
      </c>
      <c r="Y254" s="116">
        <f t="shared" si="9"/>
        <v>117042.48902100323</v>
      </c>
      <c r="Z254" s="115">
        <f>_xlfn.XLOOKUP(V254,sectores_id!A:A,sectores_id!B:B)</f>
        <v>8</v>
      </c>
      <c r="AA254" s="115">
        <f>IF(J254="OPEX",_xlfn.XLOOKUP(I254,'rubros_id_opex (2)'!A:A,'rubros_id_opex (2)'!B:B,"RUBRO MC"),J254)</f>
        <v>13</v>
      </c>
      <c r="AB254" s="115" t="str">
        <f>UPPER(_xlfn.XLOOKUP(Z254,sectores_id!B:B,sectores_id!A:A))</f>
        <v>REACTORES</v>
      </c>
      <c r="AC254" s="156" t="str">
        <f>_xlfn.XLOOKUP(AA254,'rubros_id_opex (2)'!B:B,'rubros_id_opex (2)'!A:A,gastos_final[[#This Row],[Líneas de factura/Producto]])</f>
        <v>SERVICIOS</v>
      </c>
      <c r="AD254" s="115">
        <f>SUMIFS(Y:Y,C:C,gastos_final[[#This Row],[Número]])</f>
        <v>2950000</v>
      </c>
      <c r="AE254" s="177">
        <f>gastos_final[[#This Row],[MONTO_FINAL]]*-1-gastos_final[[#This Row],[monto_total_ampliado]]</f>
        <v>0</v>
      </c>
    </row>
    <row r="255" spans="1:31" x14ac:dyDescent="0.3">
      <c r="A255" vm="5">
        <v>46055</v>
      </c>
      <c r="B255" t="s">
        <v>991</v>
      </c>
      <c r="C255" t="s">
        <v>992</v>
      </c>
      <c r="D255" s="143">
        <v>-2950000</v>
      </c>
      <c r="E255" t="s">
        <v>993</v>
      </c>
      <c r="F255">
        <v>1</v>
      </c>
      <c r="G255" s="143">
        <v>2950000</v>
      </c>
      <c r="H255" t="s">
        <v>511</v>
      </c>
      <c r="I255" t="s">
        <v>10</v>
      </c>
      <c r="J255" t="s">
        <v>137</v>
      </c>
      <c r="K255" t="s">
        <v>473</v>
      </c>
      <c r="L255" t="s">
        <v>156</v>
      </c>
      <c r="M255">
        <v>0</v>
      </c>
      <c r="N255" t="s">
        <v>35</v>
      </c>
      <c r="O255" t="s">
        <v>492</v>
      </c>
      <c r="P255">
        <v>10</v>
      </c>
      <c r="Q255" t="s">
        <v>465</v>
      </c>
      <c r="R255">
        <v>1</v>
      </c>
      <c r="S255" s="144">
        <v>-2950000</v>
      </c>
      <c r="T255">
        <v>1</v>
      </c>
      <c r="U255" t="s">
        <v>199</v>
      </c>
      <c r="V255" t="s">
        <v>181</v>
      </c>
      <c r="W255" s="115" t="str">
        <f t="shared" si="8"/>
        <v>CC1TIERRAS FILTRANTES</v>
      </c>
      <c r="X255" s="115">
        <f>_xlfn.XLOOKUP(W255,'cco '!C:C,'cco '!D:D,0)</f>
        <v>0</v>
      </c>
      <c r="Y255" s="116">
        <f t="shared" si="9"/>
        <v>0</v>
      </c>
      <c r="Z255" s="115">
        <f>_xlfn.XLOOKUP(V255,sectores_id!A:A,sectores_id!B:B)</f>
        <v>9</v>
      </c>
      <c r="AA255" s="115">
        <f>IF(J255="OPEX",_xlfn.XLOOKUP(I255,'rubros_id_opex (2)'!A:A,'rubros_id_opex (2)'!B:B,"RUBRO MC"),J255)</f>
        <v>13</v>
      </c>
      <c r="AB255" s="115" t="str">
        <f>UPPER(_xlfn.XLOOKUP(Z255,sectores_id!B:B,sectores_id!A:A))</f>
        <v>TIERRAS FILTRANTES</v>
      </c>
      <c r="AC255" s="156" t="str">
        <f>_xlfn.XLOOKUP(AA255,'rubros_id_opex (2)'!B:B,'rubros_id_opex (2)'!A:A,gastos_final[[#This Row],[Líneas de factura/Producto]])</f>
        <v>SERVICIOS</v>
      </c>
      <c r="AD255" s="115">
        <f>SUMIFS(Y:Y,C:C,gastos_final[[#This Row],[Número]])</f>
        <v>2950000</v>
      </c>
      <c r="AE255" s="177">
        <f>gastos_final[[#This Row],[MONTO_FINAL]]*-1-gastos_final[[#This Row],[monto_total_ampliado]]</f>
        <v>0</v>
      </c>
    </row>
    <row r="256" spans="1:31" x14ac:dyDescent="0.3">
      <c r="A256" vm="1">
        <v>46081</v>
      </c>
      <c r="B256" t="s">
        <v>670</v>
      </c>
      <c r="C256" t="s">
        <v>765</v>
      </c>
      <c r="D256" s="143">
        <v>-2928103.2</v>
      </c>
      <c r="E256" t="s">
        <v>671</v>
      </c>
      <c r="F256">
        <v>7920</v>
      </c>
      <c r="G256" s="143">
        <v>369.71</v>
      </c>
      <c r="H256" t="s">
        <v>145</v>
      </c>
      <c r="I256" t="s">
        <v>14</v>
      </c>
      <c r="J256" t="s">
        <v>137</v>
      </c>
      <c r="K256" t="s">
        <v>473</v>
      </c>
      <c r="L256" t="s">
        <v>138</v>
      </c>
      <c r="M256">
        <v>0</v>
      </c>
      <c r="N256" t="s">
        <v>43</v>
      </c>
      <c r="O256" t="s">
        <v>494</v>
      </c>
      <c r="P256">
        <v>1</v>
      </c>
      <c r="Q256" t="s">
        <v>72</v>
      </c>
      <c r="R256">
        <v>1</v>
      </c>
      <c r="S256" s="144">
        <v>-2928103.2</v>
      </c>
      <c r="T256">
        <v>7920</v>
      </c>
      <c r="U256" t="s">
        <v>199</v>
      </c>
      <c r="V256" t="s">
        <v>72</v>
      </c>
      <c r="W256" s="115" t="str">
        <f t="shared" si="8"/>
        <v>CC6BACHAS</v>
      </c>
      <c r="X256" s="115">
        <f>_xlfn.XLOOKUP(W256,'cco '!C:C,'cco '!D:D,0)</f>
        <v>1</v>
      </c>
      <c r="Y256" s="116">
        <f t="shared" si="9"/>
        <v>2928103.2</v>
      </c>
      <c r="Z256" s="115">
        <f>_xlfn.XLOOKUP(V256,sectores_id!A:A,sectores_id!B:B)</f>
        <v>1</v>
      </c>
      <c r="AA256" s="115">
        <f>IF(J256="OPEX",_xlfn.XLOOKUP(I256,'rubros_id_opex (2)'!A:A,'rubros_id_opex (2)'!B:B,"RUBRO MC"),J256)</f>
        <v>5</v>
      </c>
      <c r="AB256" s="115" t="str">
        <f>UPPER(_xlfn.XLOOKUP(Z256,sectores_id!B:B,sectores_id!A:A))</f>
        <v>BACHAS</v>
      </c>
      <c r="AC256" s="156" t="str">
        <f>_xlfn.XLOOKUP(AA256,'rubros_id_opex (2)'!B:B,'rubros_id_opex (2)'!A:A,gastos_final[[#This Row],[Líneas de factura/Producto]])</f>
        <v>INSUMOS</v>
      </c>
      <c r="AD256" s="115">
        <f>SUMIFS(Y:Y,C:C,gastos_final[[#This Row],[Número]])</f>
        <v>2928103.2</v>
      </c>
      <c r="AE256" s="177">
        <f>gastos_final[[#This Row],[MONTO_FINAL]]*-1-gastos_final[[#This Row],[monto_total_ampliado]]</f>
        <v>0</v>
      </c>
    </row>
    <row r="257" spans="1:31" x14ac:dyDescent="0.3">
      <c r="A257" vm="1">
        <v>46081</v>
      </c>
      <c r="B257" t="s">
        <v>444</v>
      </c>
      <c r="C257" t="s">
        <v>408</v>
      </c>
      <c r="D257" s="143">
        <v>-1898057.4957000001</v>
      </c>
      <c r="E257" t="s">
        <v>164</v>
      </c>
      <c r="F257">
        <v>1</v>
      </c>
      <c r="G257" s="143">
        <v>1898057.4956735901</v>
      </c>
      <c r="H257" t="s">
        <v>480</v>
      </c>
      <c r="I257" t="s">
        <v>9</v>
      </c>
      <c r="J257" t="s">
        <v>137</v>
      </c>
      <c r="K257">
        <v>0</v>
      </c>
      <c r="L257">
        <v>0</v>
      </c>
      <c r="M257">
        <v>0</v>
      </c>
      <c r="N257" t="s">
        <v>32</v>
      </c>
      <c r="O257" t="s">
        <v>494</v>
      </c>
      <c r="P257">
        <v>10</v>
      </c>
      <c r="Q257" t="s">
        <v>467</v>
      </c>
      <c r="R257">
        <v>1</v>
      </c>
      <c r="S257" s="144">
        <v>-1898057.4957000001</v>
      </c>
      <c r="T257">
        <v>1</v>
      </c>
      <c r="U257" t="s">
        <v>199</v>
      </c>
      <c r="V257" t="s">
        <v>72</v>
      </c>
      <c r="W257" s="115" t="str">
        <f t="shared" si="8"/>
        <v>CC15BACHAS</v>
      </c>
      <c r="X257" s="115">
        <f>_xlfn.XLOOKUP(W257,'cco '!C:C,'cco '!D:D,0)</f>
        <v>7.7777777777777779E-2</v>
      </c>
      <c r="Y257" s="116">
        <f t="shared" si="9"/>
        <v>147626.69411000001</v>
      </c>
      <c r="Z257" s="115">
        <f>_xlfn.XLOOKUP(V257,sectores_id!A:A,sectores_id!B:B)</f>
        <v>1</v>
      </c>
      <c r="AA257" s="115">
        <f>IF(J257="OPEX",_xlfn.XLOOKUP(I257,'rubros_id_opex (2)'!A:A,'rubros_id_opex (2)'!B:B,"RUBRO MC"),J257)</f>
        <v>10</v>
      </c>
      <c r="AB257" s="115" t="str">
        <f>UPPER(_xlfn.XLOOKUP(Z257,sectores_id!B:B,sectores_id!A:A))</f>
        <v>BACHAS</v>
      </c>
      <c r="AC257" s="156" t="str">
        <f>_xlfn.XLOOKUP(AA257,'rubros_id_opex (2)'!B:B,'rubros_id_opex (2)'!A:A,gastos_final[[#This Row],[Líneas de factura/Producto]])</f>
        <v>PERSONAL</v>
      </c>
      <c r="AD257" s="177">
        <f>SUMIFS(Y:Y,C:C,gastos_final[[#This Row],[Número]])</f>
        <v>1328640.2469900001</v>
      </c>
      <c r="AE257" s="177">
        <f>gastos_final[[#This Row],[MONTO_FINAL]]*-1-gastos_final[[#This Row],[monto_total_ampliado]]</f>
        <v>569417.24870999996</v>
      </c>
    </row>
    <row r="258" spans="1:31" x14ac:dyDescent="0.3">
      <c r="A258" vm="1">
        <v>46081</v>
      </c>
      <c r="B258" t="s">
        <v>444</v>
      </c>
      <c r="C258" t="s">
        <v>408</v>
      </c>
      <c r="D258" s="143">
        <v>-1898057.4957000001</v>
      </c>
      <c r="E258" t="s">
        <v>164</v>
      </c>
      <c r="F258">
        <v>1</v>
      </c>
      <c r="G258" s="143">
        <v>1898057.4956735901</v>
      </c>
      <c r="H258" t="s">
        <v>480</v>
      </c>
      <c r="I258" t="s">
        <v>9</v>
      </c>
      <c r="J258" t="s">
        <v>137</v>
      </c>
      <c r="K258">
        <v>0</v>
      </c>
      <c r="L258">
        <v>0</v>
      </c>
      <c r="M258">
        <v>0</v>
      </c>
      <c r="N258" t="s">
        <v>32</v>
      </c>
      <c r="O258" t="s">
        <v>494</v>
      </c>
      <c r="P258">
        <v>10</v>
      </c>
      <c r="Q258" t="s">
        <v>467</v>
      </c>
      <c r="R258">
        <v>1</v>
      </c>
      <c r="S258" s="144">
        <v>-1898057.4957000001</v>
      </c>
      <c r="T258">
        <v>1</v>
      </c>
      <c r="U258" t="s">
        <v>199</v>
      </c>
      <c r="V258" t="s">
        <v>177</v>
      </c>
      <c r="W258" s="115" t="str">
        <f t="shared" si="8"/>
        <v>CC15CEREAL Y POLVILLO</v>
      </c>
      <c r="X258" s="115">
        <f>_xlfn.XLOOKUP(W258,'cco '!C:C,'cco '!D:D,0)</f>
        <v>7.7777777777777779E-2</v>
      </c>
      <c r="Y258" s="116">
        <f t="shared" si="9"/>
        <v>147626.69411000001</v>
      </c>
      <c r="Z258" s="115">
        <f>_xlfn.XLOOKUP(V258,sectores_id!A:A,sectores_id!B:B)</f>
        <v>2</v>
      </c>
      <c r="AA258" s="115">
        <f>IF(J258="OPEX",_xlfn.XLOOKUP(I258,'rubros_id_opex (2)'!A:A,'rubros_id_opex (2)'!B:B,"RUBRO MC"),J258)</f>
        <v>10</v>
      </c>
      <c r="AB258" s="115" t="str">
        <f>UPPER(_xlfn.XLOOKUP(Z258,sectores_id!B:B,sectores_id!A:A))</f>
        <v>CEREAL &amp; POLVILLO</v>
      </c>
      <c r="AC258" s="156" t="str">
        <f>_xlfn.XLOOKUP(AA258,'rubros_id_opex (2)'!B:B,'rubros_id_opex (2)'!A:A,gastos_final[[#This Row],[Líneas de factura/Producto]])</f>
        <v>PERSONAL</v>
      </c>
      <c r="AD258" s="177">
        <f>SUMIFS(Y:Y,C:C,gastos_final[[#This Row],[Número]])</f>
        <v>1328640.2469900001</v>
      </c>
      <c r="AE258" s="177">
        <f>gastos_final[[#This Row],[MONTO_FINAL]]*-1-gastos_final[[#This Row],[monto_total_ampliado]]</f>
        <v>569417.24870999996</v>
      </c>
    </row>
    <row r="259" spans="1:31" x14ac:dyDescent="0.3">
      <c r="A259" vm="1">
        <v>46081</v>
      </c>
      <c r="B259" t="s">
        <v>444</v>
      </c>
      <c r="C259" t="s">
        <v>408</v>
      </c>
      <c r="D259" s="143">
        <v>-1898057.4957000001</v>
      </c>
      <c r="E259" t="s">
        <v>164</v>
      </c>
      <c r="F259">
        <v>1</v>
      </c>
      <c r="G259" s="143">
        <v>1898057.4956735901</v>
      </c>
      <c r="H259" t="s">
        <v>480</v>
      </c>
      <c r="I259" t="s">
        <v>9</v>
      </c>
      <c r="J259" t="s">
        <v>137</v>
      </c>
      <c r="K259">
        <v>0</v>
      </c>
      <c r="L259">
        <v>0</v>
      </c>
      <c r="M259">
        <v>0</v>
      </c>
      <c r="N259" t="s">
        <v>32</v>
      </c>
      <c r="O259" t="s">
        <v>494</v>
      </c>
      <c r="P259">
        <v>10</v>
      </c>
      <c r="Q259" t="s">
        <v>467</v>
      </c>
      <c r="R259">
        <v>1</v>
      </c>
      <c r="S259" s="144">
        <v>-1898057.4957000001</v>
      </c>
      <c r="T259">
        <v>1</v>
      </c>
      <c r="U259" t="s">
        <v>199</v>
      </c>
      <c r="V259" t="s">
        <v>175</v>
      </c>
      <c r="W259" s="115" t="str">
        <f t="shared" si="8"/>
        <v>CC15COMPOST Y FERTILIZANTES</v>
      </c>
      <c r="X259" s="115">
        <f>_xlfn.XLOOKUP(W259,'cco '!C:C,'cco '!D:D,0)</f>
        <v>7.7777777777777779E-2</v>
      </c>
      <c r="Y259" s="116">
        <f t="shared" si="9"/>
        <v>147626.69411000001</v>
      </c>
      <c r="Z259" s="115">
        <f>_xlfn.XLOOKUP(V259,sectores_id!A:A,sectores_id!B:B)</f>
        <v>10</v>
      </c>
      <c r="AA259" s="115">
        <f>IF(J259="OPEX",_xlfn.XLOOKUP(I259,'rubros_id_opex (2)'!A:A,'rubros_id_opex (2)'!B:B,"RUBRO MC"),J259)</f>
        <v>10</v>
      </c>
      <c r="AB259" s="115" t="str">
        <f>UPPER(_xlfn.XLOOKUP(Z259,sectores_id!B:B,sectores_id!A:A))</f>
        <v>COMPOST &amp; FERTILIZANTES</v>
      </c>
      <c r="AC259" s="156" t="str">
        <f>_xlfn.XLOOKUP(AA259,'rubros_id_opex (2)'!B:B,'rubros_id_opex (2)'!A:A,gastos_final[[#This Row],[Líneas de factura/Producto]])</f>
        <v>PERSONAL</v>
      </c>
      <c r="AD259" s="177">
        <f>SUMIFS(Y:Y,C:C,gastos_final[[#This Row],[Número]])</f>
        <v>1328640.2469900001</v>
      </c>
      <c r="AE259" s="177">
        <f>gastos_final[[#This Row],[MONTO_FINAL]]*-1-gastos_final[[#This Row],[monto_total_ampliado]]</f>
        <v>569417.24870999996</v>
      </c>
    </row>
    <row r="260" spans="1:31" x14ac:dyDescent="0.3">
      <c r="A260" vm="1">
        <v>46081</v>
      </c>
      <c r="B260" t="s">
        <v>444</v>
      </c>
      <c r="C260" t="s">
        <v>408</v>
      </c>
      <c r="D260" s="143">
        <v>-1898057.4957000001</v>
      </c>
      <c r="E260" t="s">
        <v>164</v>
      </c>
      <c r="F260">
        <v>1</v>
      </c>
      <c r="G260" s="143">
        <v>1898057.4956735901</v>
      </c>
      <c r="H260" t="s">
        <v>480</v>
      </c>
      <c r="I260" t="s">
        <v>9</v>
      </c>
      <c r="J260" t="s">
        <v>137</v>
      </c>
      <c r="K260">
        <v>0</v>
      </c>
      <c r="L260">
        <v>0</v>
      </c>
      <c r="M260">
        <v>0</v>
      </c>
      <c r="N260" t="s">
        <v>32</v>
      </c>
      <c r="O260" t="s">
        <v>494</v>
      </c>
      <c r="P260">
        <v>10</v>
      </c>
      <c r="Q260" t="s">
        <v>467</v>
      </c>
      <c r="R260">
        <v>1</v>
      </c>
      <c r="S260" s="144">
        <v>-1898057.4957000001</v>
      </c>
      <c r="T260">
        <v>1</v>
      </c>
      <c r="U260" t="s">
        <v>199</v>
      </c>
      <c r="V260" t="s">
        <v>193</v>
      </c>
      <c r="W260" s="115" t="str">
        <f t="shared" si="8"/>
        <v>CC15DISPOSICION FINAL DE R. LIQUIDOS</v>
      </c>
      <c r="X260" s="115">
        <f>_xlfn.XLOOKUP(W260,'cco '!C:C,'cco '!D:D,0)</f>
        <v>7.7777777777777779E-2</v>
      </c>
      <c r="Y260" s="116">
        <f t="shared" si="9"/>
        <v>147626.69411000001</v>
      </c>
      <c r="Z260" s="115">
        <f>_xlfn.XLOOKUP(V260,sectores_id!A:A,sectores_id!B:B)</f>
        <v>3</v>
      </c>
      <c r="AA260" s="115">
        <f>IF(J260="OPEX",_xlfn.XLOOKUP(I260,'rubros_id_opex (2)'!A:A,'rubros_id_opex (2)'!B:B,"RUBRO MC"),J260)</f>
        <v>10</v>
      </c>
      <c r="AB260" s="115" t="str">
        <f>UPPER(_xlfn.XLOOKUP(Z260,sectores_id!B:B,sectores_id!A:A))</f>
        <v>DISP. FINAL RESIDUOS LÍQUIDOS</v>
      </c>
      <c r="AC260" s="156" t="str">
        <f>_xlfn.XLOOKUP(AA260,'rubros_id_opex (2)'!B:B,'rubros_id_opex (2)'!A:A,gastos_final[[#This Row],[Líneas de factura/Producto]])</f>
        <v>PERSONAL</v>
      </c>
      <c r="AD260" s="177">
        <f>SUMIFS(Y:Y,C:C,gastos_final[[#This Row],[Número]])</f>
        <v>1328640.2469900001</v>
      </c>
      <c r="AE260" s="177">
        <f>gastos_final[[#This Row],[MONTO_FINAL]]*-1-gastos_final[[#This Row],[monto_total_ampliado]]</f>
        <v>569417.24870999996</v>
      </c>
    </row>
    <row r="261" spans="1:31" x14ac:dyDescent="0.3">
      <c r="A261" vm="1">
        <v>46081</v>
      </c>
      <c r="B261" t="s">
        <v>444</v>
      </c>
      <c r="C261" t="s">
        <v>408</v>
      </c>
      <c r="D261" s="143">
        <v>-1898057.4957000001</v>
      </c>
      <c r="E261" t="s">
        <v>164</v>
      </c>
      <c r="F261">
        <v>1</v>
      </c>
      <c r="G261" s="143">
        <v>1898057.4956735901</v>
      </c>
      <c r="H261" t="s">
        <v>480</v>
      </c>
      <c r="I261" t="s">
        <v>9</v>
      </c>
      <c r="J261" t="s">
        <v>137</v>
      </c>
      <c r="K261">
        <v>0</v>
      </c>
      <c r="L261">
        <v>0</v>
      </c>
      <c r="M261">
        <v>0</v>
      </c>
      <c r="N261" t="s">
        <v>32</v>
      </c>
      <c r="O261" t="s">
        <v>494</v>
      </c>
      <c r="P261">
        <v>10</v>
      </c>
      <c r="Q261" t="s">
        <v>467</v>
      </c>
      <c r="R261">
        <v>1</v>
      </c>
      <c r="S261" s="144">
        <v>-1898057.4957000001</v>
      </c>
      <c r="T261">
        <v>1</v>
      </c>
      <c r="U261" t="s">
        <v>199</v>
      </c>
      <c r="V261" t="s">
        <v>191</v>
      </c>
      <c r="W261" s="115" t="str">
        <f t="shared" si="8"/>
        <v>CC15DISPOSICION FINAL DE R. SOLIDOS</v>
      </c>
      <c r="X261" s="115">
        <f>_xlfn.XLOOKUP(W261,'cco '!C:C,'cco '!D:D,0)</f>
        <v>7.7777777777777779E-2</v>
      </c>
      <c r="Y261" s="116">
        <f t="shared" si="9"/>
        <v>147626.69411000001</v>
      </c>
      <c r="Z261" s="115">
        <f>_xlfn.XLOOKUP(V261,sectores_id!A:A,sectores_id!B:B)</f>
        <v>4</v>
      </c>
      <c r="AA261" s="115">
        <f>IF(J261="OPEX",_xlfn.XLOOKUP(I261,'rubros_id_opex (2)'!A:A,'rubros_id_opex (2)'!B:B,"RUBRO MC"),J261)</f>
        <v>10</v>
      </c>
      <c r="AB261" s="115" t="str">
        <f>UPPER(_xlfn.XLOOKUP(Z261,sectores_id!B:B,sectores_id!A:A))</f>
        <v>DISP. FINAL RESIDUOS SÓLIDOS</v>
      </c>
      <c r="AC261" s="156" t="str">
        <f>_xlfn.XLOOKUP(AA261,'rubros_id_opex (2)'!B:B,'rubros_id_opex (2)'!A:A,gastos_final[[#This Row],[Líneas de factura/Producto]])</f>
        <v>PERSONAL</v>
      </c>
      <c r="AD261" s="177">
        <f>SUMIFS(Y:Y,C:C,gastos_final[[#This Row],[Número]])</f>
        <v>1328640.2469900001</v>
      </c>
      <c r="AE261" s="177">
        <f>gastos_final[[#This Row],[MONTO_FINAL]]*-1-gastos_final[[#This Row],[monto_total_ampliado]]</f>
        <v>569417.24870999996</v>
      </c>
    </row>
    <row r="262" spans="1:31" x14ac:dyDescent="0.3">
      <c r="A262" vm="1">
        <v>46081</v>
      </c>
      <c r="B262" t="s">
        <v>444</v>
      </c>
      <c r="C262" t="s">
        <v>408</v>
      </c>
      <c r="D262" s="143">
        <v>-1898057.4957000001</v>
      </c>
      <c r="E262" t="s">
        <v>164</v>
      </c>
      <c r="F262">
        <v>1</v>
      </c>
      <c r="G262" s="143">
        <v>1898057.4956735901</v>
      </c>
      <c r="H262" t="s">
        <v>480</v>
      </c>
      <c r="I262" t="s">
        <v>9</v>
      </c>
      <c r="J262" t="s">
        <v>137</v>
      </c>
      <c r="K262">
        <v>0</v>
      </c>
      <c r="L262">
        <v>0</v>
      </c>
      <c r="M262">
        <v>0</v>
      </c>
      <c r="N262" t="s">
        <v>32</v>
      </c>
      <c r="O262" t="s">
        <v>494</v>
      </c>
      <c r="P262">
        <v>10</v>
      </c>
      <c r="Q262" t="s">
        <v>467</v>
      </c>
      <c r="R262">
        <v>1</v>
      </c>
      <c r="S262" s="144">
        <v>-1898057.4957000001</v>
      </c>
      <c r="T262">
        <v>1</v>
      </c>
      <c r="U262" t="s">
        <v>199</v>
      </c>
      <c r="V262" t="s">
        <v>80</v>
      </c>
      <c r="W262" s="115" t="str">
        <f t="shared" si="8"/>
        <v>CC15EXPORTACION</v>
      </c>
      <c r="X262" s="115">
        <f>_xlfn.XLOOKUP(W262,'cco '!C:C,'cco '!D:D,0)</f>
        <v>7.7777777777777779E-2</v>
      </c>
      <c r="Y262" s="116">
        <f t="shared" si="9"/>
        <v>147626.69411000001</v>
      </c>
      <c r="Z262" s="115">
        <f>_xlfn.XLOOKUP(V262,sectores_id!A:A,sectores_id!B:B)</f>
        <v>5</v>
      </c>
      <c r="AA262" s="115">
        <f>IF(J262="OPEX",_xlfn.XLOOKUP(I262,'rubros_id_opex (2)'!A:A,'rubros_id_opex (2)'!B:B,"RUBRO MC"),J262)</f>
        <v>10</v>
      </c>
      <c r="AB262" s="115" t="str">
        <f>UPPER(_xlfn.XLOOKUP(Z262,sectores_id!B:B,sectores_id!A:A))</f>
        <v>EXPORTACION</v>
      </c>
      <c r="AC262" s="156" t="str">
        <f>_xlfn.XLOOKUP(AA262,'rubros_id_opex (2)'!B:B,'rubros_id_opex (2)'!A:A,gastos_final[[#This Row],[Líneas de factura/Producto]])</f>
        <v>PERSONAL</v>
      </c>
      <c r="AD262" s="177">
        <f>SUMIFS(Y:Y,C:C,gastos_final[[#This Row],[Número]])</f>
        <v>1328640.2469900001</v>
      </c>
      <c r="AE262" s="177">
        <f>gastos_final[[#This Row],[MONTO_FINAL]]*-1-gastos_final[[#This Row],[monto_total_ampliado]]</f>
        <v>569417.24870999996</v>
      </c>
    </row>
    <row r="263" spans="1:31" x14ac:dyDescent="0.3">
      <c r="A263" vm="1">
        <v>46081</v>
      </c>
      <c r="B263" t="s">
        <v>444</v>
      </c>
      <c r="C263" t="s">
        <v>408</v>
      </c>
      <c r="D263" s="143">
        <v>-1898057.4957000001</v>
      </c>
      <c r="E263" t="s">
        <v>164</v>
      </c>
      <c r="F263">
        <v>1</v>
      </c>
      <c r="G263" s="143">
        <v>1898057.4956735901</v>
      </c>
      <c r="H263" t="s">
        <v>480</v>
      </c>
      <c r="I263" t="s">
        <v>9</v>
      </c>
      <c r="J263" t="s">
        <v>137</v>
      </c>
      <c r="K263">
        <v>0</v>
      </c>
      <c r="L263">
        <v>0</v>
      </c>
      <c r="M263">
        <v>0</v>
      </c>
      <c r="N263" t="s">
        <v>32</v>
      </c>
      <c r="O263" t="s">
        <v>494</v>
      </c>
      <c r="P263">
        <v>10</v>
      </c>
      <c r="Q263" t="s">
        <v>467</v>
      </c>
      <c r="R263">
        <v>1</v>
      </c>
      <c r="S263" s="144">
        <v>-1898057.4957000001</v>
      </c>
      <c r="T263">
        <v>1</v>
      </c>
      <c r="U263" t="s">
        <v>199</v>
      </c>
      <c r="V263" t="s">
        <v>50</v>
      </c>
      <c r="W263" s="115" t="str">
        <f t="shared" si="8"/>
        <v>CC15NFU</v>
      </c>
      <c r="X263" s="115">
        <f>_xlfn.XLOOKUP(W263,'cco '!C:C,'cco '!D:D,0)</f>
        <v>7.7777777777777779E-2</v>
      </c>
      <c r="Y263" s="116">
        <f t="shared" si="9"/>
        <v>147626.69411000001</v>
      </c>
      <c r="Z263" s="115">
        <f>_xlfn.XLOOKUP(V263,sectores_id!A:A,sectores_id!B:B)</f>
        <v>6</v>
      </c>
      <c r="AA263" s="115">
        <f>IF(J263="OPEX",_xlfn.XLOOKUP(I263,'rubros_id_opex (2)'!A:A,'rubros_id_opex (2)'!B:B,"RUBRO MC"),J263)</f>
        <v>10</v>
      </c>
      <c r="AB263" s="115" t="str">
        <f>UPPER(_xlfn.XLOOKUP(Z263,sectores_id!B:B,sectores_id!A:A))</f>
        <v>NFU</v>
      </c>
      <c r="AC263" s="156" t="str">
        <f>_xlfn.XLOOKUP(AA263,'rubros_id_opex (2)'!B:B,'rubros_id_opex (2)'!A:A,gastos_final[[#This Row],[Líneas de factura/Producto]])</f>
        <v>PERSONAL</v>
      </c>
      <c r="AD263" s="177">
        <f>SUMIFS(Y:Y,C:C,gastos_final[[#This Row],[Número]])</f>
        <v>1328640.2469900001</v>
      </c>
      <c r="AE263" s="177">
        <f>gastos_final[[#This Row],[MONTO_FINAL]]*-1-gastos_final[[#This Row],[monto_total_ampliado]]</f>
        <v>569417.24870999996</v>
      </c>
    </row>
    <row r="264" spans="1:31" x14ac:dyDescent="0.3">
      <c r="A264" vm="1">
        <v>46081</v>
      </c>
      <c r="B264" t="s">
        <v>444</v>
      </c>
      <c r="C264" t="s">
        <v>408</v>
      </c>
      <c r="D264" s="143">
        <v>-1898057.4957000001</v>
      </c>
      <c r="E264" t="s">
        <v>164</v>
      </c>
      <c r="F264">
        <v>1</v>
      </c>
      <c r="G264" s="143">
        <v>1898057.4956735901</v>
      </c>
      <c r="H264" t="s">
        <v>480</v>
      </c>
      <c r="I264" t="s">
        <v>9</v>
      </c>
      <c r="J264" t="s">
        <v>137</v>
      </c>
      <c r="K264">
        <v>0</v>
      </c>
      <c r="L264">
        <v>0</v>
      </c>
      <c r="M264">
        <v>0</v>
      </c>
      <c r="N264" t="s">
        <v>32</v>
      </c>
      <c r="O264" t="s">
        <v>494</v>
      </c>
      <c r="P264">
        <v>10</v>
      </c>
      <c r="Q264" t="s">
        <v>467</v>
      </c>
      <c r="R264">
        <v>1</v>
      </c>
      <c r="S264" s="144">
        <v>-1898057.4957000001</v>
      </c>
      <c r="T264">
        <v>1</v>
      </c>
      <c r="U264" t="s">
        <v>199</v>
      </c>
      <c r="V264" t="s">
        <v>68</v>
      </c>
      <c r="W264" s="115" t="str">
        <f t="shared" si="8"/>
        <v>CC15PILETAS</v>
      </c>
      <c r="X264" s="115">
        <f>_xlfn.XLOOKUP(W264,'cco '!C:C,'cco '!D:D,0)</f>
        <v>7.7777777777777779E-2</v>
      </c>
      <c r="Y264" s="116">
        <f t="shared" si="9"/>
        <v>147626.69411000001</v>
      </c>
      <c r="Z264" s="115">
        <f>_xlfn.XLOOKUP(V264,sectores_id!A:A,sectores_id!B:B)</f>
        <v>7</v>
      </c>
      <c r="AA264" s="115">
        <f>IF(J264="OPEX",_xlfn.XLOOKUP(I264,'rubros_id_opex (2)'!A:A,'rubros_id_opex (2)'!B:B,"RUBRO MC"),J264)</f>
        <v>10</v>
      </c>
      <c r="AB264" s="115" t="str">
        <f>UPPER(_xlfn.XLOOKUP(Z264,sectores_id!B:B,sectores_id!A:A))</f>
        <v>PILETAS</v>
      </c>
      <c r="AC264" s="156" t="str">
        <f>_xlfn.XLOOKUP(AA264,'rubros_id_opex (2)'!B:B,'rubros_id_opex (2)'!A:A,gastos_final[[#This Row],[Líneas de factura/Producto]])</f>
        <v>PERSONAL</v>
      </c>
      <c r="AD264" s="177">
        <f>SUMIFS(Y:Y,C:C,gastos_final[[#This Row],[Número]])</f>
        <v>1328640.2469900001</v>
      </c>
      <c r="AE264" s="177">
        <f>gastos_final[[#This Row],[MONTO_FINAL]]*-1-gastos_final[[#This Row],[monto_total_ampliado]]</f>
        <v>569417.24870999996</v>
      </c>
    </row>
    <row r="265" spans="1:31" x14ac:dyDescent="0.3">
      <c r="A265" vm="1">
        <v>46081</v>
      </c>
      <c r="B265" t="s">
        <v>444</v>
      </c>
      <c r="C265" t="s">
        <v>408</v>
      </c>
      <c r="D265" s="143">
        <v>-1898057.4957000001</v>
      </c>
      <c r="E265" t="s">
        <v>164</v>
      </c>
      <c r="F265">
        <v>1</v>
      </c>
      <c r="G265" s="143">
        <v>1898057.4956735901</v>
      </c>
      <c r="H265" t="s">
        <v>480</v>
      </c>
      <c r="I265" t="s">
        <v>9</v>
      </c>
      <c r="J265" t="s">
        <v>137</v>
      </c>
      <c r="K265">
        <v>0</v>
      </c>
      <c r="L265">
        <v>0</v>
      </c>
      <c r="M265">
        <v>0</v>
      </c>
      <c r="N265" t="s">
        <v>32</v>
      </c>
      <c r="O265" t="s">
        <v>494</v>
      </c>
      <c r="P265">
        <v>10</v>
      </c>
      <c r="Q265" t="s">
        <v>467</v>
      </c>
      <c r="R265">
        <v>1</v>
      </c>
      <c r="S265" s="144">
        <v>-1898057.4957000001</v>
      </c>
      <c r="T265">
        <v>1</v>
      </c>
      <c r="U265" t="s">
        <v>199</v>
      </c>
      <c r="V265" t="s">
        <v>70</v>
      </c>
      <c r="W265" s="115" t="str">
        <f t="shared" si="8"/>
        <v>CC15REACTORES</v>
      </c>
      <c r="X265" s="115">
        <f>_xlfn.XLOOKUP(W265,'cco '!C:C,'cco '!D:D,0)</f>
        <v>7.7777777777777779E-2</v>
      </c>
      <c r="Y265" s="116">
        <f t="shared" si="9"/>
        <v>147626.69411000001</v>
      </c>
      <c r="Z265" s="115">
        <f>_xlfn.XLOOKUP(V265,sectores_id!A:A,sectores_id!B:B)</f>
        <v>8</v>
      </c>
      <c r="AA265" s="115">
        <f>IF(J265="OPEX",_xlfn.XLOOKUP(I265,'rubros_id_opex (2)'!A:A,'rubros_id_opex (2)'!B:B,"RUBRO MC"),J265)</f>
        <v>10</v>
      </c>
      <c r="AB265" s="115" t="str">
        <f>UPPER(_xlfn.XLOOKUP(Z265,sectores_id!B:B,sectores_id!A:A))</f>
        <v>REACTORES</v>
      </c>
      <c r="AC265" s="156" t="str">
        <f>_xlfn.XLOOKUP(AA265,'rubros_id_opex (2)'!B:B,'rubros_id_opex (2)'!A:A,gastos_final[[#This Row],[Líneas de factura/Producto]])</f>
        <v>PERSONAL</v>
      </c>
      <c r="AD265" s="177">
        <f>SUMIFS(Y:Y,C:C,gastos_final[[#This Row],[Número]])</f>
        <v>1328640.2469900001</v>
      </c>
      <c r="AE265" s="177">
        <f>gastos_final[[#This Row],[MONTO_FINAL]]*-1-gastos_final[[#This Row],[monto_total_ampliado]]</f>
        <v>569417.24870999996</v>
      </c>
    </row>
    <row r="266" spans="1:31" x14ac:dyDescent="0.3">
      <c r="A266" vm="1">
        <v>46081</v>
      </c>
      <c r="B266" t="s">
        <v>444</v>
      </c>
      <c r="C266" t="s">
        <v>408</v>
      </c>
      <c r="D266" s="143">
        <v>-1898057.4957000001</v>
      </c>
      <c r="E266" t="s">
        <v>164</v>
      </c>
      <c r="F266">
        <v>1</v>
      </c>
      <c r="G266" s="143">
        <v>1898057.4956735901</v>
      </c>
      <c r="H266" t="s">
        <v>480</v>
      </c>
      <c r="I266" t="s">
        <v>9</v>
      </c>
      <c r="J266" t="s">
        <v>137</v>
      </c>
      <c r="K266">
        <v>0</v>
      </c>
      <c r="L266">
        <v>0</v>
      </c>
      <c r="M266">
        <v>0</v>
      </c>
      <c r="N266" t="s">
        <v>32</v>
      </c>
      <c r="O266" t="s">
        <v>494</v>
      </c>
      <c r="P266">
        <v>10</v>
      </c>
      <c r="Q266" t="s">
        <v>467</v>
      </c>
      <c r="R266">
        <v>1</v>
      </c>
      <c r="S266" s="144">
        <v>-1898057.4957000001</v>
      </c>
      <c r="T266">
        <v>1</v>
      </c>
      <c r="U266" t="s">
        <v>199</v>
      </c>
      <c r="V266" t="s">
        <v>181</v>
      </c>
      <c r="W266" s="115" t="str">
        <f t="shared" si="8"/>
        <v>CC15TIERRAS FILTRANTES</v>
      </c>
      <c r="X266" s="115">
        <f>_xlfn.XLOOKUP(W266,'cco '!C:C,'cco '!D:D,0)</f>
        <v>0</v>
      </c>
      <c r="Y266" s="116">
        <f t="shared" si="9"/>
        <v>0</v>
      </c>
      <c r="Z266" s="115">
        <f>_xlfn.XLOOKUP(V266,sectores_id!A:A,sectores_id!B:B)</f>
        <v>9</v>
      </c>
      <c r="AA266" s="115">
        <f>IF(J266="OPEX",_xlfn.XLOOKUP(I266,'rubros_id_opex (2)'!A:A,'rubros_id_opex (2)'!B:B,"RUBRO MC"),J266)</f>
        <v>10</v>
      </c>
      <c r="AB266" s="115" t="str">
        <f>UPPER(_xlfn.XLOOKUP(Z266,sectores_id!B:B,sectores_id!A:A))</f>
        <v>TIERRAS FILTRANTES</v>
      </c>
      <c r="AC266" s="156" t="str">
        <f>_xlfn.XLOOKUP(AA266,'rubros_id_opex (2)'!B:B,'rubros_id_opex (2)'!A:A,gastos_final[[#This Row],[Líneas de factura/Producto]])</f>
        <v>PERSONAL</v>
      </c>
      <c r="AD266" s="177">
        <f>SUMIFS(Y:Y,C:C,gastos_final[[#This Row],[Número]])</f>
        <v>1328640.2469900001</v>
      </c>
      <c r="AE266" s="177">
        <f>gastos_final[[#This Row],[MONTO_FINAL]]*-1-gastos_final[[#This Row],[monto_total_ampliado]]</f>
        <v>569417.24870999996</v>
      </c>
    </row>
    <row r="267" spans="1:31" x14ac:dyDescent="0.3">
      <c r="A267" vm="1">
        <v>46081</v>
      </c>
      <c r="B267" t="s">
        <v>670</v>
      </c>
      <c r="C267" t="s">
        <v>775</v>
      </c>
      <c r="D267" s="143">
        <v>-2871487.48</v>
      </c>
      <c r="E267" t="s">
        <v>673</v>
      </c>
      <c r="F267">
        <v>3116</v>
      </c>
      <c r="G267" s="143">
        <v>921.53</v>
      </c>
      <c r="H267" t="s">
        <v>145</v>
      </c>
      <c r="I267" t="s">
        <v>14</v>
      </c>
      <c r="J267" t="s">
        <v>137</v>
      </c>
      <c r="K267" t="s">
        <v>473</v>
      </c>
      <c r="L267" t="s">
        <v>138</v>
      </c>
      <c r="M267">
        <v>0</v>
      </c>
      <c r="N267" t="s">
        <v>45</v>
      </c>
      <c r="O267" t="s">
        <v>494</v>
      </c>
      <c r="P267">
        <v>1</v>
      </c>
      <c r="Q267" t="s">
        <v>70</v>
      </c>
      <c r="R267">
        <v>1</v>
      </c>
      <c r="S267" s="144">
        <v>-2871487.48</v>
      </c>
      <c r="T267">
        <v>3116</v>
      </c>
      <c r="U267" t="s">
        <v>199</v>
      </c>
      <c r="V267" t="s">
        <v>70</v>
      </c>
      <c r="W267" s="115" t="str">
        <f t="shared" si="8"/>
        <v>CC5REACTORES</v>
      </c>
      <c r="X267" s="115">
        <f>_xlfn.XLOOKUP(W267,'cco '!C:C,'cco '!D:D,0)</f>
        <v>1</v>
      </c>
      <c r="Y267" s="116">
        <f t="shared" si="9"/>
        <v>2871487.48</v>
      </c>
      <c r="Z267" s="115">
        <f>_xlfn.XLOOKUP(V267,sectores_id!A:A,sectores_id!B:B)</f>
        <v>8</v>
      </c>
      <c r="AA267" s="115">
        <f>IF(J267="OPEX",_xlfn.XLOOKUP(I267,'rubros_id_opex (2)'!A:A,'rubros_id_opex (2)'!B:B,"RUBRO MC"),J267)</f>
        <v>5</v>
      </c>
      <c r="AB267" s="115" t="str">
        <f>UPPER(_xlfn.XLOOKUP(Z267,sectores_id!B:B,sectores_id!A:A))</f>
        <v>REACTORES</v>
      </c>
      <c r="AC267" s="156" t="str">
        <f>_xlfn.XLOOKUP(AA267,'rubros_id_opex (2)'!B:B,'rubros_id_opex (2)'!A:A,gastos_final[[#This Row],[Líneas de factura/Producto]])</f>
        <v>INSUMOS</v>
      </c>
      <c r="AD267" s="115">
        <f>SUMIFS(Y:Y,C:C,gastos_final[[#This Row],[Número]])</f>
        <v>2871487.48</v>
      </c>
      <c r="AE267" s="177">
        <f>gastos_final[[#This Row],[MONTO_FINAL]]*-1-gastos_final[[#This Row],[monto_total_ampliado]]</f>
        <v>0</v>
      </c>
    </row>
    <row r="268" spans="1:31" x14ac:dyDescent="0.3">
      <c r="A268" vm="13">
        <v>46061</v>
      </c>
      <c r="B268" t="s">
        <v>1135</v>
      </c>
      <c r="C268" t="s">
        <v>1136</v>
      </c>
      <c r="D268" s="143">
        <v>-2850000</v>
      </c>
      <c r="E268" t="s">
        <v>1137</v>
      </c>
      <c r="F268">
        <v>1</v>
      </c>
      <c r="G268" s="143">
        <v>2850000</v>
      </c>
      <c r="H268" t="s">
        <v>511</v>
      </c>
      <c r="I268" t="s">
        <v>530</v>
      </c>
      <c r="J268" t="s">
        <v>137</v>
      </c>
      <c r="K268" t="s">
        <v>473</v>
      </c>
      <c r="L268" t="s">
        <v>156</v>
      </c>
      <c r="M268">
        <v>0</v>
      </c>
      <c r="N268" t="s">
        <v>35</v>
      </c>
      <c r="O268" t="s">
        <v>494</v>
      </c>
      <c r="P268">
        <v>10</v>
      </c>
      <c r="Q268" t="s">
        <v>465</v>
      </c>
      <c r="R268">
        <v>1</v>
      </c>
      <c r="S268" s="144">
        <v>-2850000</v>
      </c>
      <c r="T268">
        <v>1</v>
      </c>
      <c r="U268" t="s">
        <v>199</v>
      </c>
      <c r="V268" t="s">
        <v>72</v>
      </c>
      <c r="W268" s="115" t="str">
        <f t="shared" si="8"/>
        <v>CC1BACHAS</v>
      </c>
      <c r="X268" s="115">
        <f>_xlfn.XLOOKUP(W268,'cco '!C:C,'cco '!D:D,0)</f>
        <v>3.2417236735101898E-2</v>
      </c>
      <c r="Y268" s="116">
        <f t="shared" si="9"/>
        <v>92389.124695040417</v>
      </c>
      <c r="Z268" s="115">
        <f>_xlfn.XLOOKUP(V268,sectores_id!A:A,sectores_id!B:B)</f>
        <v>1</v>
      </c>
      <c r="AA268" s="115">
        <f>IF(J268="OPEX",_xlfn.XLOOKUP(I268,'rubros_id_opex (2)'!A:A,'rubros_id_opex (2)'!B:B,"RUBRO MC"),J268)</f>
        <v>13</v>
      </c>
      <c r="AB268" s="115" t="str">
        <f>UPPER(_xlfn.XLOOKUP(Z268,sectores_id!B:B,sectores_id!A:A))</f>
        <v>BACHAS</v>
      </c>
      <c r="AC268" s="156" t="str">
        <f>_xlfn.XLOOKUP(AA268,'rubros_id_opex (2)'!B:B,'rubros_id_opex (2)'!A:A,gastos_final[[#This Row],[Líneas de factura/Producto]])</f>
        <v>SERVICIOS</v>
      </c>
      <c r="AD268" s="115">
        <f>SUMIFS(Y:Y,C:C,gastos_final[[#This Row],[Número]])</f>
        <v>2850000</v>
      </c>
      <c r="AE268" s="177">
        <f>gastos_final[[#This Row],[MONTO_FINAL]]*-1-gastos_final[[#This Row],[monto_total_ampliado]]</f>
        <v>0</v>
      </c>
    </row>
    <row r="269" spans="1:31" x14ac:dyDescent="0.3">
      <c r="A269" vm="13">
        <v>46061</v>
      </c>
      <c r="B269" t="s">
        <v>1135</v>
      </c>
      <c r="C269" t="s">
        <v>1136</v>
      </c>
      <c r="D269" s="143">
        <v>-2850000</v>
      </c>
      <c r="E269" t="s">
        <v>1137</v>
      </c>
      <c r="F269">
        <v>1</v>
      </c>
      <c r="G269" s="143">
        <v>2850000</v>
      </c>
      <c r="H269" t="s">
        <v>511</v>
      </c>
      <c r="I269" t="s">
        <v>530</v>
      </c>
      <c r="J269" t="s">
        <v>137</v>
      </c>
      <c r="K269" t="s">
        <v>473</v>
      </c>
      <c r="L269" t="s">
        <v>156</v>
      </c>
      <c r="M269">
        <v>0</v>
      </c>
      <c r="N269" t="s">
        <v>35</v>
      </c>
      <c r="O269" t="s">
        <v>494</v>
      </c>
      <c r="P269">
        <v>10</v>
      </c>
      <c r="Q269" t="s">
        <v>465</v>
      </c>
      <c r="R269">
        <v>1</v>
      </c>
      <c r="S269" s="144">
        <v>-2850000</v>
      </c>
      <c r="T269">
        <v>1</v>
      </c>
      <c r="U269" t="s">
        <v>199</v>
      </c>
      <c r="V269" t="s">
        <v>77</v>
      </c>
      <c r="W269" s="115" t="str">
        <f t="shared" si="8"/>
        <v>CC1CEREAL &amp; POLVILLO</v>
      </c>
      <c r="X269" s="115">
        <f>_xlfn.XLOOKUP(W269,'cco '!C:C,'cco '!D:D,0)</f>
        <v>7.0597149630605652E-3</v>
      </c>
      <c r="Y269" s="116">
        <f t="shared" si="9"/>
        <v>20120.18764472261</v>
      </c>
      <c r="Z269" s="115">
        <f>_xlfn.XLOOKUP(V269,sectores_id!A:A,sectores_id!B:B)</f>
        <v>2</v>
      </c>
      <c r="AA269" s="115">
        <f>IF(J269="OPEX",_xlfn.XLOOKUP(I269,'rubros_id_opex (2)'!A:A,'rubros_id_opex (2)'!B:B,"RUBRO MC"),J269)</f>
        <v>13</v>
      </c>
      <c r="AB269" s="115" t="str">
        <f>UPPER(_xlfn.XLOOKUP(Z269,sectores_id!B:B,sectores_id!A:A))</f>
        <v>CEREAL &amp; POLVILLO</v>
      </c>
      <c r="AC269" s="156" t="str">
        <f>_xlfn.XLOOKUP(AA269,'rubros_id_opex (2)'!B:B,'rubros_id_opex (2)'!A:A,gastos_final[[#This Row],[Líneas de factura/Producto]])</f>
        <v>SERVICIOS</v>
      </c>
      <c r="AD269" s="115">
        <f>SUMIFS(Y:Y,C:C,gastos_final[[#This Row],[Número]])</f>
        <v>2850000</v>
      </c>
      <c r="AE269" s="177">
        <f>gastos_final[[#This Row],[MONTO_FINAL]]*-1-gastos_final[[#This Row],[monto_total_ampliado]]</f>
        <v>0</v>
      </c>
    </row>
    <row r="270" spans="1:31" x14ac:dyDescent="0.3">
      <c r="A270" vm="13">
        <v>46061</v>
      </c>
      <c r="B270" t="s">
        <v>1135</v>
      </c>
      <c r="C270" t="s">
        <v>1136</v>
      </c>
      <c r="D270" s="143">
        <v>-2850000</v>
      </c>
      <c r="E270" t="s">
        <v>1137</v>
      </c>
      <c r="F270">
        <v>1</v>
      </c>
      <c r="G270" s="143">
        <v>2850000</v>
      </c>
      <c r="H270" t="s">
        <v>511</v>
      </c>
      <c r="I270" t="s">
        <v>530</v>
      </c>
      <c r="J270" t="s">
        <v>137</v>
      </c>
      <c r="K270" t="s">
        <v>473</v>
      </c>
      <c r="L270" t="s">
        <v>156</v>
      </c>
      <c r="M270">
        <v>0</v>
      </c>
      <c r="N270" t="s">
        <v>35</v>
      </c>
      <c r="O270" t="s">
        <v>494</v>
      </c>
      <c r="P270">
        <v>10</v>
      </c>
      <c r="Q270" t="s">
        <v>465</v>
      </c>
      <c r="R270">
        <v>1</v>
      </c>
      <c r="S270" s="144">
        <v>-2850000</v>
      </c>
      <c r="T270">
        <v>1</v>
      </c>
      <c r="U270" t="s">
        <v>199</v>
      </c>
      <c r="V270" t="s">
        <v>75</v>
      </c>
      <c r="W270" s="115" t="str">
        <f t="shared" si="8"/>
        <v>CC1COMPOST &amp; FERTILIZANTES</v>
      </c>
      <c r="X270" s="115">
        <f>_xlfn.XLOOKUP(W270,'cco '!C:C,'cco '!D:D,0)</f>
        <v>4.0653249223577111E-4</v>
      </c>
      <c r="Y270" s="116">
        <f t="shared" si="9"/>
        <v>1158.6176028719476</v>
      </c>
      <c r="Z270" s="115">
        <f>_xlfn.XLOOKUP(V270,sectores_id!A:A,sectores_id!B:B)</f>
        <v>10</v>
      </c>
      <c r="AA270" s="115">
        <f>IF(J270="OPEX",_xlfn.XLOOKUP(I270,'rubros_id_opex (2)'!A:A,'rubros_id_opex (2)'!B:B,"RUBRO MC"),J270)</f>
        <v>13</v>
      </c>
      <c r="AB270" s="115" t="str">
        <f>UPPER(_xlfn.XLOOKUP(Z270,sectores_id!B:B,sectores_id!A:A))</f>
        <v>COMPOST &amp; FERTILIZANTES</v>
      </c>
      <c r="AC270" s="156" t="str">
        <f>_xlfn.XLOOKUP(AA270,'rubros_id_opex (2)'!B:B,'rubros_id_opex (2)'!A:A,gastos_final[[#This Row],[Líneas de factura/Producto]])</f>
        <v>SERVICIOS</v>
      </c>
      <c r="AD270" s="115">
        <f>SUMIFS(Y:Y,C:C,gastos_final[[#This Row],[Número]])</f>
        <v>2850000</v>
      </c>
      <c r="AE270" s="177">
        <f>gastos_final[[#This Row],[MONTO_FINAL]]*-1-gastos_final[[#This Row],[monto_total_ampliado]]</f>
        <v>0</v>
      </c>
    </row>
    <row r="271" spans="1:31" x14ac:dyDescent="0.3">
      <c r="A271" vm="13">
        <v>46061</v>
      </c>
      <c r="B271" t="s">
        <v>1135</v>
      </c>
      <c r="C271" t="s">
        <v>1136</v>
      </c>
      <c r="D271" s="143">
        <v>-2850000</v>
      </c>
      <c r="E271" t="s">
        <v>1137</v>
      </c>
      <c r="F271">
        <v>1</v>
      </c>
      <c r="G271" s="143">
        <v>2850000</v>
      </c>
      <c r="H271" t="s">
        <v>511</v>
      </c>
      <c r="I271" t="s">
        <v>530</v>
      </c>
      <c r="J271" t="s">
        <v>137</v>
      </c>
      <c r="K271" t="s">
        <v>473</v>
      </c>
      <c r="L271" t="s">
        <v>156</v>
      </c>
      <c r="M271">
        <v>0</v>
      </c>
      <c r="N271" t="s">
        <v>35</v>
      </c>
      <c r="O271" t="s">
        <v>494</v>
      </c>
      <c r="P271">
        <v>10</v>
      </c>
      <c r="Q271" t="s">
        <v>465</v>
      </c>
      <c r="R271">
        <v>1</v>
      </c>
      <c r="S271" s="144">
        <v>-2850000</v>
      </c>
      <c r="T271">
        <v>1</v>
      </c>
      <c r="U271" t="s">
        <v>199</v>
      </c>
      <c r="V271" t="s">
        <v>66</v>
      </c>
      <c r="W271" s="115" t="str">
        <f t="shared" si="8"/>
        <v>CC1DISPOSICIÓN FINAL RESIDUOS LIQUIDOS</v>
      </c>
      <c r="X271" s="115">
        <f>_xlfn.XLOOKUP(W271,'cco '!C:C,'cco '!D:D,0)</f>
        <v>5.9791078481547098E-2</v>
      </c>
      <c r="Y271" s="116">
        <f t="shared" si="9"/>
        <v>170404.57367240923</v>
      </c>
      <c r="Z271" s="115">
        <f>_xlfn.XLOOKUP(V271,sectores_id!A:A,sectores_id!B:B)</f>
        <v>3</v>
      </c>
      <c r="AA271" s="115">
        <f>IF(J271="OPEX",_xlfn.XLOOKUP(I271,'rubros_id_opex (2)'!A:A,'rubros_id_opex (2)'!B:B,"RUBRO MC"),J271)</f>
        <v>13</v>
      </c>
      <c r="AB271" s="115" t="str">
        <f>UPPER(_xlfn.XLOOKUP(Z271,sectores_id!B:B,sectores_id!A:A))</f>
        <v>DISP. FINAL RESIDUOS LÍQUIDOS</v>
      </c>
      <c r="AC271" s="156" t="str">
        <f>_xlfn.XLOOKUP(AA271,'rubros_id_opex (2)'!B:B,'rubros_id_opex (2)'!A:A,gastos_final[[#This Row],[Líneas de factura/Producto]])</f>
        <v>SERVICIOS</v>
      </c>
      <c r="AD271" s="115">
        <f>SUMIFS(Y:Y,C:C,gastos_final[[#This Row],[Número]])</f>
        <v>2850000</v>
      </c>
      <c r="AE271" s="177">
        <f>gastos_final[[#This Row],[MONTO_FINAL]]*-1-gastos_final[[#This Row],[monto_total_ampliado]]</f>
        <v>0</v>
      </c>
    </row>
    <row r="272" spans="1:31" x14ac:dyDescent="0.3">
      <c r="A272" vm="13">
        <v>46061</v>
      </c>
      <c r="B272" t="s">
        <v>1135</v>
      </c>
      <c r="C272" t="s">
        <v>1136</v>
      </c>
      <c r="D272" s="143">
        <v>-2850000</v>
      </c>
      <c r="E272" t="s">
        <v>1137</v>
      </c>
      <c r="F272">
        <v>1</v>
      </c>
      <c r="G272" s="143">
        <v>2850000</v>
      </c>
      <c r="H272" t="s">
        <v>511</v>
      </c>
      <c r="I272" t="s">
        <v>530</v>
      </c>
      <c r="J272" t="s">
        <v>137</v>
      </c>
      <c r="K272" t="s">
        <v>473</v>
      </c>
      <c r="L272" t="s">
        <v>156</v>
      </c>
      <c r="M272">
        <v>0</v>
      </c>
      <c r="N272" t="s">
        <v>35</v>
      </c>
      <c r="O272" t="s">
        <v>494</v>
      </c>
      <c r="P272">
        <v>10</v>
      </c>
      <c r="Q272" t="s">
        <v>465</v>
      </c>
      <c r="R272">
        <v>1</v>
      </c>
      <c r="S272" s="144">
        <v>-2850000</v>
      </c>
      <c r="T272">
        <v>1</v>
      </c>
      <c r="U272" t="s">
        <v>199</v>
      </c>
      <c r="V272" t="s">
        <v>63</v>
      </c>
      <c r="W272" s="115" t="str">
        <f t="shared" si="8"/>
        <v>CC1DISPOSICIÓN FINAL RESIDUOS SOLIDOS</v>
      </c>
      <c r="X272" s="115">
        <f>_xlfn.XLOOKUP(W272,'cco '!C:C,'cco '!D:D,0)</f>
        <v>4.8738124634855849E-3</v>
      </c>
      <c r="Y272" s="116">
        <f t="shared" si="9"/>
        <v>13890.365520933918</v>
      </c>
      <c r="Z272" s="115">
        <f>_xlfn.XLOOKUP(V272,sectores_id!A:A,sectores_id!B:B)</f>
        <v>4</v>
      </c>
      <c r="AA272" s="115">
        <f>IF(J272="OPEX",_xlfn.XLOOKUP(I272,'rubros_id_opex (2)'!A:A,'rubros_id_opex (2)'!B:B,"RUBRO MC"),J272)</f>
        <v>13</v>
      </c>
      <c r="AB272" s="115" t="str">
        <f>UPPER(_xlfn.XLOOKUP(Z272,sectores_id!B:B,sectores_id!A:A))</f>
        <v>DISP. FINAL RESIDUOS SÓLIDOS</v>
      </c>
      <c r="AC272" s="156" t="str">
        <f>_xlfn.XLOOKUP(AA272,'rubros_id_opex (2)'!B:B,'rubros_id_opex (2)'!A:A,gastos_final[[#This Row],[Líneas de factura/Producto]])</f>
        <v>SERVICIOS</v>
      </c>
      <c r="AD272" s="115">
        <f>SUMIFS(Y:Y,C:C,gastos_final[[#This Row],[Número]])</f>
        <v>2850000</v>
      </c>
      <c r="AE272" s="177">
        <f>gastos_final[[#This Row],[MONTO_FINAL]]*-1-gastos_final[[#This Row],[monto_total_ampliado]]</f>
        <v>0</v>
      </c>
    </row>
    <row r="273" spans="1:31" x14ac:dyDescent="0.3">
      <c r="A273" vm="13">
        <v>46061</v>
      </c>
      <c r="B273" t="s">
        <v>1135</v>
      </c>
      <c r="C273" t="s">
        <v>1136</v>
      </c>
      <c r="D273" s="143">
        <v>-2850000</v>
      </c>
      <c r="E273" t="s">
        <v>1137</v>
      </c>
      <c r="F273">
        <v>1</v>
      </c>
      <c r="G273" s="143">
        <v>2850000</v>
      </c>
      <c r="H273" t="s">
        <v>511</v>
      </c>
      <c r="I273" t="s">
        <v>530</v>
      </c>
      <c r="J273" t="s">
        <v>137</v>
      </c>
      <c r="K273" t="s">
        <v>473</v>
      </c>
      <c r="L273" t="s">
        <v>156</v>
      </c>
      <c r="M273">
        <v>0</v>
      </c>
      <c r="N273" t="s">
        <v>35</v>
      </c>
      <c r="O273" t="s">
        <v>494</v>
      </c>
      <c r="P273">
        <v>10</v>
      </c>
      <c r="Q273" t="s">
        <v>465</v>
      </c>
      <c r="R273">
        <v>1</v>
      </c>
      <c r="S273" s="144">
        <v>-2850000</v>
      </c>
      <c r="T273">
        <v>1</v>
      </c>
      <c r="U273" t="s">
        <v>199</v>
      </c>
      <c r="V273" t="s">
        <v>80</v>
      </c>
      <c r="W273" s="115" t="str">
        <f t="shared" si="8"/>
        <v>CC1EXPORTACION</v>
      </c>
      <c r="X273" s="115">
        <f>_xlfn.XLOOKUP(W273,'cco '!C:C,'cco '!D:D,0)</f>
        <v>0.73411048911804788</v>
      </c>
      <c r="Y273" s="116">
        <f t="shared" si="9"/>
        <v>2092214.8939864365</v>
      </c>
      <c r="Z273" s="115">
        <f>_xlfn.XLOOKUP(V273,sectores_id!A:A,sectores_id!B:B)</f>
        <v>5</v>
      </c>
      <c r="AA273" s="115">
        <f>IF(J273="OPEX",_xlfn.XLOOKUP(I273,'rubros_id_opex (2)'!A:A,'rubros_id_opex (2)'!B:B,"RUBRO MC"),J273)</f>
        <v>13</v>
      </c>
      <c r="AB273" s="115" t="str">
        <f>UPPER(_xlfn.XLOOKUP(Z273,sectores_id!B:B,sectores_id!A:A))</f>
        <v>EXPORTACION</v>
      </c>
      <c r="AC273" s="156" t="str">
        <f>_xlfn.XLOOKUP(AA273,'rubros_id_opex (2)'!B:B,'rubros_id_opex (2)'!A:A,gastos_final[[#This Row],[Líneas de factura/Producto]])</f>
        <v>SERVICIOS</v>
      </c>
      <c r="AD273" s="115">
        <f>SUMIFS(Y:Y,C:C,gastos_final[[#This Row],[Número]])</f>
        <v>2850000</v>
      </c>
      <c r="AE273" s="177">
        <f>gastos_final[[#This Row],[MONTO_FINAL]]*-1-gastos_final[[#This Row],[monto_total_ampliado]]</f>
        <v>0</v>
      </c>
    </row>
    <row r="274" spans="1:31" x14ac:dyDescent="0.3">
      <c r="A274" vm="13">
        <v>46061</v>
      </c>
      <c r="B274" t="s">
        <v>1135</v>
      </c>
      <c r="C274" t="s">
        <v>1136</v>
      </c>
      <c r="D274" s="143">
        <v>-2850000</v>
      </c>
      <c r="E274" t="s">
        <v>1137</v>
      </c>
      <c r="F274">
        <v>1</v>
      </c>
      <c r="G274" s="143">
        <v>2850000</v>
      </c>
      <c r="H274" t="s">
        <v>511</v>
      </c>
      <c r="I274" t="s">
        <v>530</v>
      </c>
      <c r="J274" t="s">
        <v>137</v>
      </c>
      <c r="K274" t="s">
        <v>473</v>
      </c>
      <c r="L274" t="s">
        <v>156</v>
      </c>
      <c r="M274">
        <v>0</v>
      </c>
      <c r="N274" t="s">
        <v>35</v>
      </c>
      <c r="O274" t="s">
        <v>494</v>
      </c>
      <c r="P274">
        <v>10</v>
      </c>
      <c r="Q274" t="s">
        <v>465</v>
      </c>
      <c r="R274">
        <v>1</v>
      </c>
      <c r="S274" s="144">
        <v>-2850000</v>
      </c>
      <c r="T274">
        <v>1</v>
      </c>
      <c r="U274" t="s">
        <v>199</v>
      </c>
      <c r="V274" t="s">
        <v>50</v>
      </c>
      <c r="W274" s="115" t="str">
        <f t="shared" si="8"/>
        <v>CC1NFU</v>
      </c>
      <c r="X274" s="115">
        <f>_xlfn.XLOOKUP(W274,'cco '!C:C,'cco '!D:D,0)</f>
        <v>1.4065386597374174E-2</v>
      </c>
      <c r="Y274" s="116">
        <f t="shared" si="9"/>
        <v>40086.351802516394</v>
      </c>
      <c r="Z274" s="115">
        <f>_xlfn.XLOOKUP(V274,sectores_id!A:A,sectores_id!B:B)</f>
        <v>6</v>
      </c>
      <c r="AA274" s="115">
        <f>IF(J274="OPEX",_xlfn.XLOOKUP(I274,'rubros_id_opex (2)'!A:A,'rubros_id_opex (2)'!B:B,"RUBRO MC"),J274)</f>
        <v>13</v>
      </c>
      <c r="AB274" s="115" t="str">
        <f>UPPER(_xlfn.XLOOKUP(Z274,sectores_id!B:B,sectores_id!A:A))</f>
        <v>NFU</v>
      </c>
      <c r="AC274" s="156" t="str">
        <f>_xlfn.XLOOKUP(AA274,'rubros_id_opex (2)'!B:B,'rubros_id_opex (2)'!A:A,gastos_final[[#This Row],[Líneas de factura/Producto]])</f>
        <v>SERVICIOS</v>
      </c>
      <c r="AD274" s="115">
        <f>SUMIFS(Y:Y,C:C,gastos_final[[#This Row],[Número]])</f>
        <v>2850000</v>
      </c>
      <c r="AE274" s="177">
        <f>gastos_final[[#This Row],[MONTO_FINAL]]*-1-gastos_final[[#This Row],[monto_total_ampliado]]</f>
        <v>0</v>
      </c>
    </row>
    <row r="275" spans="1:31" x14ac:dyDescent="0.3">
      <c r="A275" vm="13">
        <v>46061</v>
      </c>
      <c r="B275" t="s">
        <v>1135</v>
      </c>
      <c r="C275" t="s">
        <v>1136</v>
      </c>
      <c r="D275" s="143">
        <v>-2850000</v>
      </c>
      <c r="E275" t="s">
        <v>1137</v>
      </c>
      <c r="F275">
        <v>1</v>
      </c>
      <c r="G275" s="143">
        <v>2850000</v>
      </c>
      <c r="H275" t="s">
        <v>511</v>
      </c>
      <c r="I275" t="s">
        <v>530</v>
      </c>
      <c r="J275" t="s">
        <v>137</v>
      </c>
      <c r="K275" t="s">
        <v>473</v>
      </c>
      <c r="L275" t="s">
        <v>156</v>
      </c>
      <c r="M275">
        <v>0</v>
      </c>
      <c r="N275" t="s">
        <v>35</v>
      </c>
      <c r="O275" t="s">
        <v>494</v>
      </c>
      <c r="P275">
        <v>10</v>
      </c>
      <c r="Q275" t="s">
        <v>465</v>
      </c>
      <c r="R275">
        <v>1</v>
      </c>
      <c r="S275" s="144">
        <v>-2850000</v>
      </c>
      <c r="T275">
        <v>1</v>
      </c>
      <c r="U275" t="s">
        <v>199</v>
      </c>
      <c r="V275" t="s">
        <v>68</v>
      </c>
      <c r="W275" s="115" t="str">
        <f t="shared" si="8"/>
        <v>CC1PILETAS</v>
      </c>
      <c r="X275" s="115">
        <f>_xlfn.XLOOKUP(W275,'cco '!C:C,'cco '!D:D,0)</f>
        <v>0.10760032914202722</v>
      </c>
      <c r="Y275" s="116">
        <f t="shared" si="9"/>
        <v>306660.93805477757</v>
      </c>
      <c r="Z275" s="115">
        <f>_xlfn.XLOOKUP(V275,sectores_id!A:A,sectores_id!B:B)</f>
        <v>7</v>
      </c>
      <c r="AA275" s="115">
        <f>IF(J275="OPEX",_xlfn.XLOOKUP(I275,'rubros_id_opex (2)'!A:A,'rubros_id_opex (2)'!B:B,"RUBRO MC"),J275)</f>
        <v>13</v>
      </c>
      <c r="AB275" s="115" t="str">
        <f>UPPER(_xlfn.XLOOKUP(Z275,sectores_id!B:B,sectores_id!A:A))</f>
        <v>PILETAS</v>
      </c>
      <c r="AC275" s="156" t="str">
        <f>_xlfn.XLOOKUP(AA275,'rubros_id_opex (2)'!B:B,'rubros_id_opex (2)'!A:A,gastos_final[[#This Row],[Líneas de factura/Producto]])</f>
        <v>SERVICIOS</v>
      </c>
      <c r="AD275" s="115">
        <f>SUMIFS(Y:Y,C:C,gastos_final[[#This Row],[Número]])</f>
        <v>2850000</v>
      </c>
      <c r="AE275" s="177">
        <f>gastos_final[[#This Row],[MONTO_FINAL]]*-1-gastos_final[[#This Row],[monto_total_ampliado]]</f>
        <v>0</v>
      </c>
    </row>
    <row r="276" spans="1:31" x14ac:dyDescent="0.3">
      <c r="A276" vm="13">
        <v>46061</v>
      </c>
      <c r="B276" t="s">
        <v>1135</v>
      </c>
      <c r="C276" t="s">
        <v>1136</v>
      </c>
      <c r="D276" s="143">
        <v>-2850000</v>
      </c>
      <c r="E276" t="s">
        <v>1137</v>
      </c>
      <c r="F276">
        <v>1</v>
      </c>
      <c r="G276" s="143">
        <v>2850000</v>
      </c>
      <c r="H276" t="s">
        <v>511</v>
      </c>
      <c r="I276" t="s">
        <v>530</v>
      </c>
      <c r="J276" t="s">
        <v>137</v>
      </c>
      <c r="K276" t="s">
        <v>473</v>
      </c>
      <c r="L276" t="s">
        <v>156</v>
      </c>
      <c r="M276">
        <v>0</v>
      </c>
      <c r="N276" t="s">
        <v>35</v>
      </c>
      <c r="O276" t="s">
        <v>494</v>
      </c>
      <c r="P276">
        <v>10</v>
      </c>
      <c r="Q276" t="s">
        <v>465</v>
      </c>
      <c r="R276">
        <v>1</v>
      </c>
      <c r="S276" s="144">
        <v>-2850000</v>
      </c>
      <c r="T276">
        <v>1</v>
      </c>
      <c r="U276" t="s">
        <v>199</v>
      </c>
      <c r="V276" t="s">
        <v>70</v>
      </c>
      <c r="W276" s="115" t="str">
        <f t="shared" si="8"/>
        <v>CC1REACTORES</v>
      </c>
      <c r="X276" s="115">
        <f>_xlfn.XLOOKUP(W276,'cco '!C:C,'cco '!D:D,0)</f>
        <v>3.9675420007119738E-2</v>
      </c>
      <c r="Y276" s="116">
        <f t="shared" si="9"/>
        <v>113074.94702029125</v>
      </c>
      <c r="Z276" s="115">
        <f>_xlfn.XLOOKUP(V276,sectores_id!A:A,sectores_id!B:B)</f>
        <v>8</v>
      </c>
      <c r="AA276" s="115">
        <f>IF(J276="OPEX",_xlfn.XLOOKUP(I276,'rubros_id_opex (2)'!A:A,'rubros_id_opex (2)'!B:B,"RUBRO MC"),J276)</f>
        <v>13</v>
      </c>
      <c r="AB276" s="115" t="str">
        <f>UPPER(_xlfn.XLOOKUP(Z276,sectores_id!B:B,sectores_id!A:A))</f>
        <v>REACTORES</v>
      </c>
      <c r="AC276" s="156" t="str">
        <f>_xlfn.XLOOKUP(AA276,'rubros_id_opex (2)'!B:B,'rubros_id_opex (2)'!A:A,gastos_final[[#This Row],[Líneas de factura/Producto]])</f>
        <v>SERVICIOS</v>
      </c>
      <c r="AD276" s="115">
        <f>SUMIFS(Y:Y,C:C,gastos_final[[#This Row],[Número]])</f>
        <v>2850000</v>
      </c>
      <c r="AE276" s="177">
        <f>gastos_final[[#This Row],[MONTO_FINAL]]*-1-gastos_final[[#This Row],[monto_total_ampliado]]</f>
        <v>0</v>
      </c>
    </row>
    <row r="277" spans="1:31" x14ac:dyDescent="0.3">
      <c r="A277" vm="13">
        <v>46061</v>
      </c>
      <c r="B277" t="s">
        <v>1135</v>
      </c>
      <c r="C277" t="s">
        <v>1136</v>
      </c>
      <c r="D277" s="143">
        <v>-2850000</v>
      </c>
      <c r="E277" t="s">
        <v>1137</v>
      </c>
      <c r="F277">
        <v>1</v>
      </c>
      <c r="G277" s="143">
        <v>2850000</v>
      </c>
      <c r="H277" t="s">
        <v>511</v>
      </c>
      <c r="I277" t="s">
        <v>530</v>
      </c>
      <c r="J277" t="s">
        <v>137</v>
      </c>
      <c r="K277" t="s">
        <v>473</v>
      </c>
      <c r="L277" t="s">
        <v>156</v>
      </c>
      <c r="M277">
        <v>0</v>
      </c>
      <c r="N277" t="s">
        <v>35</v>
      </c>
      <c r="O277" t="s">
        <v>494</v>
      </c>
      <c r="P277">
        <v>10</v>
      </c>
      <c r="Q277" t="s">
        <v>465</v>
      </c>
      <c r="R277">
        <v>1</v>
      </c>
      <c r="S277" s="144">
        <v>-2850000</v>
      </c>
      <c r="T277">
        <v>1</v>
      </c>
      <c r="U277" t="s">
        <v>199</v>
      </c>
      <c r="V277" t="s">
        <v>181</v>
      </c>
      <c r="W277" s="115" t="str">
        <f t="shared" si="8"/>
        <v>CC1TIERRAS FILTRANTES</v>
      </c>
      <c r="X277" s="115">
        <f>_xlfn.XLOOKUP(W277,'cco '!C:C,'cco '!D:D,0)</f>
        <v>0</v>
      </c>
      <c r="Y277" s="116">
        <f t="shared" si="9"/>
        <v>0</v>
      </c>
      <c r="Z277" s="115">
        <f>_xlfn.XLOOKUP(V277,sectores_id!A:A,sectores_id!B:B)</f>
        <v>9</v>
      </c>
      <c r="AA277" s="115">
        <f>IF(J277="OPEX",_xlfn.XLOOKUP(I277,'rubros_id_opex (2)'!A:A,'rubros_id_opex (2)'!B:B,"RUBRO MC"),J277)</f>
        <v>13</v>
      </c>
      <c r="AB277" s="115" t="str">
        <f>UPPER(_xlfn.XLOOKUP(Z277,sectores_id!B:B,sectores_id!A:A))</f>
        <v>TIERRAS FILTRANTES</v>
      </c>
      <c r="AC277" s="156" t="str">
        <f>_xlfn.XLOOKUP(AA277,'rubros_id_opex (2)'!B:B,'rubros_id_opex (2)'!A:A,gastos_final[[#This Row],[Líneas de factura/Producto]])</f>
        <v>SERVICIOS</v>
      </c>
      <c r="AD277" s="115">
        <f>SUMIFS(Y:Y,C:C,gastos_final[[#This Row],[Número]])</f>
        <v>2850000</v>
      </c>
      <c r="AE277" s="177">
        <f>gastos_final[[#This Row],[MONTO_FINAL]]*-1-gastos_final[[#This Row],[monto_total_ampliado]]</f>
        <v>0</v>
      </c>
    </row>
    <row r="278" spans="1:31" x14ac:dyDescent="0.3">
      <c r="A278" vm="1">
        <v>46081</v>
      </c>
      <c r="B278" t="s">
        <v>444</v>
      </c>
      <c r="C278" t="s">
        <v>563</v>
      </c>
      <c r="D278" s="143">
        <v>-2792560.3418999999</v>
      </c>
      <c r="E278" t="s">
        <v>193</v>
      </c>
      <c r="F278">
        <v>1</v>
      </c>
      <c r="G278" s="143">
        <v>2792560.3419335904</v>
      </c>
      <c r="H278" t="s">
        <v>480</v>
      </c>
      <c r="I278" t="s">
        <v>9</v>
      </c>
      <c r="J278" t="s">
        <v>137</v>
      </c>
      <c r="K278">
        <v>0</v>
      </c>
      <c r="L278">
        <v>0</v>
      </c>
      <c r="M278">
        <v>0</v>
      </c>
      <c r="N278" t="s">
        <v>373</v>
      </c>
      <c r="O278" t="s">
        <v>492</v>
      </c>
      <c r="P278">
        <v>2</v>
      </c>
      <c r="Q278" t="s">
        <v>468</v>
      </c>
      <c r="R278">
        <v>1</v>
      </c>
      <c r="S278" s="144">
        <v>-2792560.3418999999</v>
      </c>
      <c r="T278">
        <v>1</v>
      </c>
      <c r="U278" t="s">
        <v>199</v>
      </c>
      <c r="V278" t="s">
        <v>193</v>
      </c>
      <c r="W278" s="115" t="str">
        <f t="shared" si="8"/>
        <v>CC25DISPOSICION FINAL DE R. LIQUIDOS</v>
      </c>
      <c r="X278" s="115">
        <f>_xlfn.XLOOKUP(W278,'cco '!C:C,'cco '!D:D,0)</f>
        <v>0.15</v>
      </c>
      <c r="Y278" s="116">
        <f t="shared" si="9"/>
        <v>418884.05128499999</v>
      </c>
      <c r="Z278" s="115">
        <f>_xlfn.XLOOKUP(V278,sectores_id!A:A,sectores_id!B:B)</f>
        <v>3</v>
      </c>
      <c r="AA278" s="115">
        <f>IF(J278="OPEX",_xlfn.XLOOKUP(I278,'rubros_id_opex (2)'!A:A,'rubros_id_opex (2)'!B:B,"RUBRO MC"),J278)</f>
        <v>10</v>
      </c>
      <c r="AB278" s="115" t="str">
        <f>UPPER(_xlfn.XLOOKUP(Z278,sectores_id!B:B,sectores_id!A:A))</f>
        <v>DISP. FINAL RESIDUOS LÍQUIDOS</v>
      </c>
      <c r="AC278" s="156" t="str">
        <f>_xlfn.XLOOKUP(AA278,'rubros_id_opex (2)'!B:B,'rubros_id_opex (2)'!A:A,gastos_final[[#This Row],[Líneas de factura/Producto]])</f>
        <v>PERSONAL</v>
      </c>
      <c r="AD278" s="177">
        <f>SUMIFS(Y:Y,C:C,gastos_final[[#This Row],[Número]])</f>
        <v>2792560.3418999999</v>
      </c>
      <c r="AE278" s="177">
        <f>gastos_final[[#This Row],[MONTO_FINAL]]*-1-gastos_final[[#This Row],[monto_total_ampliado]]</f>
        <v>0</v>
      </c>
    </row>
    <row r="279" spans="1:31" x14ac:dyDescent="0.3">
      <c r="A279" vm="1">
        <v>46081</v>
      </c>
      <c r="B279" t="s">
        <v>444</v>
      </c>
      <c r="C279" t="s">
        <v>563</v>
      </c>
      <c r="D279" s="143">
        <v>-2792560.3418999999</v>
      </c>
      <c r="E279" t="s">
        <v>193</v>
      </c>
      <c r="F279">
        <v>1</v>
      </c>
      <c r="G279" s="143">
        <v>2792560.3419335904</v>
      </c>
      <c r="H279" t="s">
        <v>480</v>
      </c>
      <c r="I279" t="s">
        <v>9</v>
      </c>
      <c r="J279" t="s">
        <v>137</v>
      </c>
      <c r="K279">
        <v>0</v>
      </c>
      <c r="L279">
        <v>0</v>
      </c>
      <c r="M279">
        <v>0</v>
      </c>
      <c r="N279" t="s">
        <v>373</v>
      </c>
      <c r="O279" t="s">
        <v>492</v>
      </c>
      <c r="P279">
        <v>2</v>
      </c>
      <c r="Q279" t="s">
        <v>468</v>
      </c>
      <c r="R279">
        <v>1</v>
      </c>
      <c r="S279" s="144">
        <v>-2792560.3418999999</v>
      </c>
      <c r="T279">
        <v>1</v>
      </c>
      <c r="U279" t="s">
        <v>199</v>
      </c>
      <c r="V279" t="s">
        <v>80</v>
      </c>
      <c r="W279" s="115" t="str">
        <f t="shared" si="8"/>
        <v>CC25EXPORTACION</v>
      </c>
      <c r="X279" s="115">
        <f>_xlfn.XLOOKUP(W279,'cco '!C:C,'cco '!D:D,0)</f>
        <v>0.85</v>
      </c>
      <c r="Y279" s="116">
        <f t="shared" si="9"/>
        <v>2373676.2906149998</v>
      </c>
      <c r="Z279" s="115">
        <f>_xlfn.XLOOKUP(V279,sectores_id!A:A,sectores_id!B:B)</f>
        <v>5</v>
      </c>
      <c r="AA279" s="115">
        <f>IF(J279="OPEX",_xlfn.XLOOKUP(I279,'rubros_id_opex (2)'!A:A,'rubros_id_opex (2)'!B:B,"RUBRO MC"),J279)</f>
        <v>10</v>
      </c>
      <c r="AB279" s="115" t="str">
        <f>UPPER(_xlfn.XLOOKUP(Z279,sectores_id!B:B,sectores_id!A:A))</f>
        <v>EXPORTACION</v>
      </c>
      <c r="AC279" s="156" t="str">
        <f>_xlfn.XLOOKUP(AA279,'rubros_id_opex (2)'!B:B,'rubros_id_opex (2)'!A:A,gastos_final[[#This Row],[Líneas de factura/Producto]])</f>
        <v>PERSONAL</v>
      </c>
      <c r="AD279" s="177">
        <f>SUMIFS(Y:Y,C:C,gastos_final[[#This Row],[Número]])</f>
        <v>2792560.3418999999</v>
      </c>
      <c r="AE279" s="177">
        <f>gastos_final[[#This Row],[MONTO_FINAL]]*-1-gastos_final[[#This Row],[monto_total_ampliado]]</f>
        <v>0</v>
      </c>
    </row>
    <row r="280" spans="1:31" x14ac:dyDescent="0.3">
      <c r="A280" vm="8">
        <v>46072</v>
      </c>
      <c r="B280" t="s">
        <v>914</v>
      </c>
      <c r="C280" t="s">
        <v>915</v>
      </c>
      <c r="D280" s="143">
        <v>-2727314</v>
      </c>
      <c r="E280" t="s">
        <v>916</v>
      </c>
      <c r="F280">
        <v>1</v>
      </c>
      <c r="G280" s="143">
        <v>2727314</v>
      </c>
      <c r="H280" t="s">
        <v>511</v>
      </c>
      <c r="I280" t="s">
        <v>17</v>
      </c>
      <c r="J280" t="s">
        <v>157</v>
      </c>
      <c r="K280" t="s">
        <v>473</v>
      </c>
      <c r="L280" t="s">
        <v>156</v>
      </c>
      <c r="M280">
        <v>0</v>
      </c>
      <c r="N280" t="s">
        <v>35</v>
      </c>
      <c r="O280" t="s">
        <v>492</v>
      </c>
      <c r="P280">
        <v>10</v>
      </c>
      <c r="Q280" t="s">
        <v>465</v>
      </c>
      <c r="R280">
        <v>1</v>
      </c>
      <c r="S280" s="144">
        <v>-2727314</v>
      </c>
      <c r="T280">
        <v>1</v>
      </c>
      <c r="U280" t="s">
        <v>199</v>
      </c>
      <c r="V280" t="s">
        <v>72</v>
      </c>
      <c r="W280" s="115" t="str">
        <f t="shared" si="8"/>
        <v>CC1BACHAS</v>
      </c>
      <c r="X280" s="115">
        <f>_xlfn.XLOOKUP(W280,'cco '!C:C,'cco '!D:D,0)</f>
        <v>3.2417236735101898E-2</v>
      </c>
      <c r="Y280" s="116">
        <f t="shared" si="9"/>
        <v>88411.983588957693</v>
      </c>
      <c r="Z280" s="115">
        <f>_xlfn.XLOOKUP(V280,sectores_id!A:A,sectores_id!B:B)</f>
        <v>1</v>
      </c>
      <c r="AA280" s="115" t="str">
        <f>IF(J280="OPEX",_xlfn.XLOOKUP(I280,'rubros_id_opex (2)'!A:A,'rubros_id_opex (2)'!B:B,"RUBRO MC"),J280)</f>
        <v>CAPEX</v>
      </c>
      <c r="AB280" s="115" t="str">
        <f>UPPER(_xlfn.XLOOKUP(Z280,sectores_id!B:B,sectores_id!A:A))</f>
        <v>BACHAS</v>
      </c>
      <c r="AC280" s="156" t="str">
        <f>_xlfn.XLOOKUP(AA280,'rubros_id_opex (2)'!B:B,'rubros_id_opex (2)'!A:A,gastos_final[[#This Row],[Líneas de factura/Producto]])</f>
        <v>INVERSION</v>
      </c>
      <c r="AD280" s="115">
        <f>SUMIFS(Y:Y,C:C,gastos_final[[#This Row],[Número]])</f>
        <v>2727313.9999999995</v>
      </c>
      <c r="AE280" s="177">
        <f>gastos_final[[#This Row],[MONTO_FINAL]]*-1-gastos_final[[#This Row],[monto_total_ampliado]]</f>
        <v>0</v>
      </c>
    </row>
    <row r="281" spans="1:31" x14ac:dyDescent="0.3">
      <c r="A281" vm="8">
        <v>46072</v>
      </c>
      <c r="B281" t="s">
        <v>914</v>
      </c>
      <c r="C281" t="s">
        <v>915</v>
      </c>
      <c r="D281" s="143">
        <v>-2727314</v>
      </c>
      <c r="E281" t="s">
        <v>916</v>
      </c>
      <c r="F281">
        <v>1</v>
      </c>
      <c r="G281" s="143">
        <v>2727314</v>
      </c>
      <c r="H281" t="s">
        <v>511</v>
      </c>
      <c r="I281" t="s">
        <v>17</v>
      </c>
      <c r="J281" t="s">
        <v>157</v>
      </c>
      <c r="K281" t="s">
        <v>473</v>
      </c>
      <c r="L281" t="s">
        <v>156</v>
      </c>
      <c r="M281">
        <v>0</v>
      </c>
      <c r="N281" t="s">
        <v>35</v>
      </c>
      <c r="O281" t="s">
        <v>492</v>
      </c>
      <c r="P281">
        <v>10</v>
      </c>
      <c r="Q281" t="s">
        <v>465</v>
      </c>
      <c r="R281">
        <v>1</v>
      </c>
      <c r="S281" s="144">
        <v>-2727314</v>
      </c>
      <c r="T281">
        <v>1</v>
      </c>
      <c r="U281" t="s">
        <v>199</v>
      </c>
      <c r="V281" t="s">
        <v>77</v>
      </c>
      <c r="W281" s="115" t="str">
        <f t="shared" si="8"/>
        <v>CC1CEREAL &amp; POLVILLO</v>
      </c>
      <c r="X281" s="115">
        <f>_xlfn.XLOOKUP(W281,'cco '!C:C,'cco '!D:D,0)</f>
        <v>7.0597149630605652E-3</v>
      </c>
      <c r="Y281" s="116">
        <f t="shared" si="9"/>
        <v>19254.059454764563</v>
      </c>
      <c r="Z281" s="115">
        <f>_xlfn.XLOOKUP(V281,sectores_id!A:A,sectores_id!B:B)</f>
        <v>2</v>
      </c>
      <c r="AA281" s="115" t="str">
        <f>IF(J281="OPEX",_xlfn.XLOOKUP(I281,'rubros_id_opex (2)'!A:A,'rubros_id_opex (2)'!B:B,"RUBRO MC"),J281)</f>
        <v>CAPEX</v>
      </c>
      <c r="AB281" s="115" t="str">
        <f>UPPER(_xlfn.XLOOKUP(Z281,sectores_id!B:B,sectores_id!A:A))</f>
        <v>CEREAL &amp; POLVILLO</v>
      </c>
      <c r="AC281" s="156" t="str">
        <f>_xlfn.XLOOKUP(AA281,'rubros_id_opex (2)'!B:B,'rubros_id_opex (2)'!A:A,gastos_final[[#This Row],[Líneas de factura/Producto]])</f>
        <v>INVERSION</v>
      </c>
      <c r="AD281" s="115">
        <f>SUMIFS(Y:Y,C:C,gastos_final[[#This Row],[Número]])</f>
        <v>2727313.9999999995</v>
      </c>
      <c r="AE281" s="177">
        <f>gastos_final[[#This Row],[MONTO_FINAL]]*-1-gastos_final[[#This Row],[monto_total_ampliado]]</f>
        <v>0</v>
      </c>
    </row>
    <row r="282" spans="1:31" x14ac:dyDescent="0.3">
      <c r="A282" vm="8">
        <v>46072</v>
      </c>
      <c r="B282" t="s">
        <v>914</v>
      </c>
      <c r="C282" t="s">
        <v>915</v>
      </c>
      <c r="D282" s="143">
        <v>-2727314</v>
      </c>
      <c r="E282" t="s">
        <v>916</v>
      </c>
      <c r="F282">
        <v>1</v>
      </c>
      <c r="G282" s="143">
        <v>2727314</v>
      </c>
      <c r="H282" t="s">
        <v>511</v>
      </c>
      <c r="I282" t="s">
        <v>17</v>
      </c>
      <c r="J282" t="s">
        <v>157</v>
      </c>
      <c r="K282" t="s">
        <v>473</v>
      </c>
      <c r="L282" t="s">
        <v>156</v>
      </c>
      <c r="M282">
        <v>0</v>
      </c>
      <c r="N282" t="s">
        <v>35</v>
      </c>
      <c r="O282" t="s">
        <v>492</v>
      </c>
      <c r="P282">
        <v>10</v>
      </c>
      <c r="Q282" t="s">
        <v>465</v>
      </c>
      <c r="R282">
        <v>1</v>
      </c>
      <c r="S282" s="144">
        <v>-2727314</v>
      </c>
      <c r="T282">
        <v>1</v>
      </c>
      <c r="U282" t="s">
        <v>199</v>
      </c>
      <c r="V282" t="s">
        <v>75</v>
      </c>
      <c r="W282" s="115" t="str">
        <f t="shared" si="8"/>
        <v>CC1COMPOST &amp; FERTILIZANTES</v>
      </c>
      <c r="X282" s="115">
        <f>_xlfn.XLOOKUP(W282,'cco '!C:C,'cco '!D:D,0)</f>
        <v>4.0653249223577111E-4</v>
      </c>
      <c r="Y282" s="116">
        <f t="shared" si="9"/>
        <v>1108.7417575295099</v>
      </c>
      <c r="Z282" s="115">
        <f>_xlfn.XLOOKUP(V282,sectores_id!A:A,sectores_id!B:B)</f>
        <v>10</v>
      </c>
      <c r="AA282" s="115" t="str">
        <f>IF(J282="OPEX",_xlfn.XLOOKUP(I282,'rubros_id_opex (2)'!A:A,'rubros_id_opex (2)'!B:B,"RUBRO MC"),J282)</f>
        <v>CAPEX</v>
      </c>
      <c r="AB282" s="115" t="str">
        <f>UPPER(_xlfn.XLOOKUP(Z282,sectores_id!B:B,sectores_id!A:A))</f>
        <v>COMPOST &amp; FERTILIZANTES</v>
      </c>
      <c r="AC282" s="156" t="str">
        <f>_xlfn.XLOOKUP(AA282,'rubros_id_opex (2)'!B:B,'rubros_id_opex (2)'!A:A,gastos_final[[#This Row],[Líneas de factura/Producto]])</f>
        <v>INVERSION</v>
      </c>
      <c r="AD282" s="115">
        <f>SUMIFS(Y:Y,C:C,gastos_final[[#This Row],[Número]])</f>
        <v>2727313.9999999995</v>
      </c>
      <c r="AE282" s="177">
        <f>gastos_final[[#This Row],[MONTO_FINAL]]*-1-gastos_final[[#This Row],[monto_total_ampliado]]</f>
        <v>0</v>
      </c>
    </row>
    <row r="283" spans="1:31" x14ac:dyDescent="0.3">
      <c r="A283" vm="8">
        <v>46072</v>
      </c>
      <c r="B283" t="s">
        <v>914</v>
      </c>
      <c r="C283" t="s">
        <v>915</v>
      </c>
      <c r="D283" s="143">
        <v>-2727314</v>
      </c>
      <c r="E283" t="s">
        <v>916</v>
      </c>
      <c r="F283">
        <v>1</v>
      </c>
      <c r="G283" s="143">
        <v>2727314</v>
      </c>
      <c r="H283" t="s">
        <v>511</v>
      </c>
      <c r="I283" t="s">
        <v>17</v>
      </c>
      <c r="J283" t="s">
        <v>157</v>
      </c>
      <c r="K283" t="s">
        <v>473</v>
      </c>
      <c r="L283" t="s">
        <v>156</v>
      </c>
      <c r="M283">
        <v>0</v>
      </c>
      <c r="N283" t="s">
        <v>35</v>
      </c>
      <c r="O283" t="s">
        <v>492</v>
      </c>
      <c r="P283">
        <v>10</v>
      </c>
      <c r="Q283" t="s">
        <v>465</v>
      </c>
      <c r="R283">
        <v>1</v>
      </c>
      <c r="S283" s="144">
        <v>-2727314</v>
      </c>
      <c r="T283">
        <v>1</v>
      </c>
      <c r="U283" t="s">
        <v>199</v>
      </c>
      <c r="V283" t="s">
        <v>66</v>
      </c>
      <c r="W283" s="115" t="str">
        <f t="shared" si="8"/>
        <v>CC1DISPOSICIÓN FINAL RESIDUOS LIQUIDOS</v>
      </c>
      <c r="X283" s="115">
        <f>_xlfn.XLOOKUP(W283,'cco '!C:C,'cco '!D:D,0)</f>
        <v>5.9791078481547098E-2</v>
      </c>
      <c r="Y283" s="116">
        <f t="shared" si="9"/>
        <v>163069.04541782214</v>
      </c>
      <c r="Z283" s="115">
        <f>_xlfn.XLOOKUP(V283,sectores_id!A:A,sectores_id!B:B)</f>
        <v>3</v>
      </c>
      <c r="AA283" s="115" t="str">
        <f>IF(J283="OPEX",_xlfn.XLOOKUP(I283,'rubros_id_opex (2)'!A:A,'rubros_id_opex (2)'!B:B,"RUBRO MC"),J283)</f>
        <v>CAPEX</v>
      </c>
      <c r="AB283" s="115" t="str">
        <f>UPPER(_xlfn.XLOOKUP(Z283,sectores_id!B:B,sectores_id!A:A))</f>
        <v>DISP. FINAL RESIDUOS LÍQUIDOS</v>
      </c>
      <c r="AC283" s="156" t="str">
        <f>_xlfn.XLOOKUP(AA283,'rubros_id_opex (2)'!B:B,'rubros_id_opex (2)'!A:A,gastos_final[[#This Row],[Líneas de factura/Producto]])</f>
        <v>INVERSION</v>
      </c>
      <c r="AD283" s="115">
        <f>SUMIFS(Y:Y,C:C,gastos_final[[#This Row],[Número]])</f>
        <v>2727313.9999999995</v>
      </c>
      <c r="AE283" s="177">
        <f>gastos_final[[#This Row],[MONTO_FINAL]]*-1-gastos_final[[#This Row],[monto_total_ampliado]]</f>
        <v>0</v>
      </c>
    </row>
    <row r="284" spans="1:31" x14ac:dyDescent="0.3">
      <c r="A284" vm="8">
        <v>46072</v>
      </c>
      <c r="B284" t="s">
        <v>914</v>
      </c>
      <c r="C284" t="s">
        <v>915</v>
      </c>
      <c r="D284" s="143">
        <v>-2727314</v>
      </c>
      <c r="E284" t="s">
        <v>916</v>
      </c>
      <c r="F284">
        <v>1</v>
      </c>
      <c r="G284" s="143">
        <v>2727314</v>
      </c>
      <c r="H284" t="s">
        <v>511</v>
      </c>
      <c r="I284" t="s">
        <v>17</v>
      </c>
      <c r="J284" t="s">
        <v>157</v>
      </c>
      <c r="K284" t="s">
        <v>473</v>
      </c>
      <c r="L284" t="s">
        <v>156</v>
      </c>
      <c r="M284">
        <v>0</v>
      </c>
      <c r="N284" t="s">
        <v>35</v>
      </c>
      <c r="O284" t="s">
        <v>492</v>
      </c>
      <c r="P284">
        <v>10</v>
      </c>
      <c r="Q284" t="s">
        <v>465</v>
      </c>
      <c r="R284">
        <v>1</v>
      </c>
      <c r="S284" s="144">
        <v>-2727314</v>
      </c>
      <c r="T284">
        <v>1</v>
      </c>
      <c r="U284" t="s">
        <v>199</v>
      </c>
      <c r="V284" t="s">
        <v>63</v>
      </c>
      <c r="W284" s="115" t="str">
        <f t="shared" ref="W284:W347" si="10">_xlfn.CONCAT(N284,V284)</f>
        <v>CC1DISPOSICIÓN FINAL RESIDUOS SOLIDOS</v>
      </c>
      <c r="X284" s="115">
        <f>_xlfn.XLOOKUP(W284,'cco '!C:C,'cco '!D:D,0)</f>
        <v>4.8738124634855849E-3</v>
      </c>
      <c r="Y284" s="116">
        <f t="shared" ref="Y284:Y347" si="11">$X284*$S284*-1</f>
        <v>13292.416965038725</v>
      </c>
      <c r="Z284" s="115">
        <f>_xlfn.XLOOKUP(V284,sectores_id!A:A,sectores_id!B:B)</f>
        <v>4</v>
      </c>
      <c r="AA284" s="115" t="str">
        <f>IF(J284="OPEX",_xlfn.XLOOKUP(I284,'rubros_id_opex (2)'!A:A,'rubros_id_opex (2)'!B:B,"RUBRO MC"),J284)</f>
        <v>CAPEX</v>
      </c>
      <c r="AB284" s="115" t="str">
        <f>UPPER(_xlfn.XLOOKUP(Z284,sectores_id!B:B,sectores_id!A:A))</f>
        <v>DISP. FINAL RESIDUOS SÓLIDOS</v>
      </c>
      <c r="AC284" s="156" t="str">
        <f>_xlfn.XLOOKUP(AA284,'rubros_id_opex (2)'!B:B,'rubros_id_opex (2)'!A:A,gastos_final[[#This Row],[Líneas de factura/Producto]])</f>
        <v>INVERSION</v>
      </c>
      <c r="AD284" s="115">
        <f>SUMIFS(Y:Y,C:C,gastos_final[[#This Row],[Número]])</f>
        <v>2727313.9999999995</v>
      </c>
      <c r="AE284" s="177">
        <f>gastos_final[[#This Row],[MONTO_FINAL]]*-1-gastos_final[[#This Row],[monto_total_ampliado]]</f>
        <v>0</v>
      </c>
    </row>
    <row r="285" spans="1:31" x14ac:dyDescent="0.3">
      <c r="A285" vm="8">
        <v>46072</v>
      </c>
      <c r="B285" t="s">
        <v>914</v>
      </c>
      <c r="C285" t="s">
        <v>915</v>
      </c>
      <c r="D285" s="143">
        <v>-2727314</v>
      </c>
      <c r="E285" t="s">
        <v>916</v>
      </c>
      <c r="F285">
        <v>1</v>
      </c>
      <c r="G285" s="143">
        <v>2727314</v>
      </c>
      <c r="H285" t="s">
        <v>511</v>
      </c>
      <c r="I285" t="s">
        <v>17</v>
      </c>
      <c r="J285" t="s">
        <v>157</v>
      </c>
      <c r="K285" t="s">
        <v>473</v>
      </c>
      <c r="L285" t="s">
        <v>156</v>
      </c>
      <c r="M285">
        <v>0</v>
      </c>
      <c r="N285" t="s">
        <v>35</v>
      </c>
      <c r="O285" t="s">
        <v>492</v>
      </c>
      <c r="P285">
        <v>10</v>
      </c>
      <c r="Q285" t="s">
        <v>465</v>
      </c>
      <c r="R285">
        <v>1</v>
      </c>
      <c r="S285" s="144">
        <v>-2727314</v>
      </c>
      <c r="T285">
        <v>1</v>
      </c>
      <c r="U285" t="s">
        <v>199</v>
      </c>
      <c r="V285" t="s">
        <v>80</v>
      </c>
      <c r="W285" s="115" t="str">
        <f t="shared" si="10"/>
        <v>CC1EXPORTACION</v>
      </c>
      <c r="X285" s="115">
        <f>_xlfn.XLOOKUP(W285,'cco '!C:C,'cco '!D:D,0)</f>
        <v>0.73411048911804788</v>
      </c>
      <c r="Y285" s="116">
        <f t="shared" si="11"/>
        <v>2002149.8145184997</v>
      </c>
      <c r="Z285" s="115">
        <f>_xlfn.XLOOKUP(V285,sectores_id!A:A,sectores_id!B:B)</f>
        <v>5</v>
      </c>
      <c r="AA285" s="115" t="str">
        <f>IF(J285="OPEX",_xlfn.XLOOKUP(I285,'rubros_id_opex (2)'!A:A,'rubros_id_opex (2)'!B:B,"RUBRO MC"),J285)</f>
        <v>CAPEX</v>
      </c>
      <c r="AB285" s="115" t="str">
        <f>UPPER(_xlfn.XLOOKUP(Z285,sectores_id!B:B,sectores_id!A:A))</f>
        <v>EXPORTACION</v>
      </c>
      <c r="AC285" s="156" t="str">
        <f>_xlfn.XLOOKUP(AA285,'rubros_id_opex (2)'!B:B,'rubros_id_opex (2)'!A:A,gastos_final[[#This Row],[Líneas de factura/Producto]])</f>
        <v>INVERSION</v>
      </c>
      <c r="AD285" s="115">
        <f>SUMIFS(Y:Y,C:C,gastos_final[[#This Row],[Número]])</f>
        <v>2727313.9999999995</v>
      </c>
      <c r="AE285" s="177">
        <f>gastos_final[[#This Row],[MONTO_FINAL]]*-1-gastos_final[[#This Row],[monto_total_ampliado]]</f>
        <v>0</v>
      </c>
    </row>
    <row r="286" spans="1:31" x14ac:dyDescent="0.3">
      <c r="A286" vm="8">
        <v>46072</v>
      </c>
      <c r="B286" t="s">
        <v>914</v>
      </c>
      <c r="C286" t="s">
        <v>915</v>
      </c>
      <c r="D286" s="143">
        <v>-2727314</v>
      </c>
      <c r="E286" t="s">
        <v>916</v>
      </c>
      <c r="F286">
        <v>1</v>
      </c>
      <c r="G286" s="143">
        <v>2727314</v>
      </c>
      <c r="H286" t="s">
        <v>511</v>
      </c>
      <c r="I286" t="s">
        <v>17</v>
      </c>
      <c r="J286" t="s">
        <v>157</v>
      </c>
      <c r="K286" t="s">
        <v>473</v>
      </c>
      <c r="L286" t="s">
        <v>156</v>
      </c>
      <c r="M286">
        <v>0</v>
      </c>
      <c r="N286" t="s">
        <v>35</v>
      </c>
      <c r="O286" t="s">
        <v>492</v>
      </c>
      <c r="P286">
        <v>10</v>
      </c>
      <c r="Q286" t="s">
        <v>465</v>
      </c>
      <c r="R286">
        <v>1</v>
      </c>
      <c r="S286" s="144">
        <v>-2727314</v>
      </c>
      <c r="T286">
        <v>1</v>
      </c>
      <c r="U286" t="s">
        <v>199</v>
      </c>
      <c r="V286" t="s">
        <v>50</v>
      </c>
      <c r="W286" s="115" t="str">
        <f t="shared" si="10"/>
        <v>CC1NFU</v>
      </c>
      <c r="X286" s="115">
        <f>_xlfn.XLOOKUP(W286,'cco '!C:C,'cco '!D:D,0)</f>
        <v>1.4065386597374174E-2</v>
      </c>
      <c r="Y286" s="116">
        <f t="shared" si="11"/>
        <v>38360.725782430949</v>
      </c>
      <c r="Z286" s="115">
        <f>_xlfn.XLOOKUP(V286,sectores_id!A:A,sectores_id!B:B)</f>
        <v>6</v>
      </c>
      <c r="AA286" s="115" t="str">
        <f>IF(J286="OPEX",_xlfn.XLOOKUP(I286,'rubros_id_opex (2)'!A:A,'rubros_id_opex (2)'!B:B,"RUBRO MC"),J286)</f>
        <v>CAPEX</v>
      </c>
      <c r="AB286" s="115" t="str">
        <f>UPPER(_xlfn.XLOOKUP(Z286,sectores_id!B:B,sectores_id!A:A))</f>
        <v>NFU</v>
      </c>
      <c r="AC286" s="156" t="str">
        <f>_xlfn.XLOOKUP(AA286,'rubros_id_opex (2)'!B:B,'rubros_id_opex (2)'!A:A,gastos_final[[#This Row],[Líneas de factura/Producto]])</f>
        <v>INVERSION</v>
      </c>
      <c r="AD286" s="115">
        <f>SUMIFS(Y:Y,C:C,gastos_final[[#This Row],[Número]])</f>
        <v>2727313.9999999995</v>
      </c>
      <c r="AE286" s="177">
        <f>gastos_final[[#This Row],[MONTO_FINAL]]*-1-gastos_final[[#This Row],[monto_total_ampliado]]</f>
        <v>0</v>
      </c>
    </row>
    <row r="287" spans="1:31" x14ac:dyDescent="0.3">
      <c r="A287" vm="8">
        <v>46072</v>
      </c>
      <c r="B287" t="s">
        <v>914</v>
      </c>
      <c r="C287" t="s">
        <v>915</v>
      </c>
      <c r="D287" s="143">
        <v>-2727314</v>
      </c>
      <c r="E287" t="s">
        <v>916</v>
      </c>
      <c r="F287">
        <v>1</v>
      </c>
      <c r="G287" s="143">
        <v>2727314</v>
      </c>
      <c r="H287" t="s">
        <v>511</v>
      </c>
      <c r="I287" t="s">
        <v>17</v>
      </c>
      <c r="J287" t="s">
        <v>157</v>
      </c>
      <c r="K287" t="s">
        <v>473</v>
      </c>
      <c r="L287" t="s">
        <v>156</v>
      </c>
      <c r="M287">
        <v>0</v>
      </c>
      <c r="N287" t="s">
        <v>35</v>
      </c>
      <c r="O287" t="s">
        <v>492</v>
      </c>
      <c r="P287">
        <v>10</v>
      </c>
      <c r="Q287" t="s">
        <v>465</v>
      </c>
      <c r="R287">
        <v>1</v>
      </c>
      <c r="S287" s="144">
        <v>-2727314</v>
      </c>
      <c r="T287">
        <v>1</v>
      </c>
      <c r="U287" t="s">
        <v>199</v>
      </c>
      <c r="V287" t="s">
        <v>68</v>
      </c>
      <c r="W287" s="115" t="str">
        <f t="shared" si="10"/>
        <v>CC1PILETAS</v>
      </c>
      <c r="X287" s="115">
        <f>_xlfn.XLOOKUP(W287,'cco '!C:C,'cco '!D:D,0)</f>
        <v>0.10760032914202722</v>
      </c>
      <c r="Y287" s="116">
        <f t="shared" si="11"/>
        <v>293459.88407365885</v>
      </c>
      <c r="Z287" s="115">
        <f>_xlfn.XLOOKUP(V287,sectores_id!A:A,sectores_id!B:B)</f>
        <v>7</v>
      </c>
      <c r="AA287" s="115" t="str">
        <f>IF(J287="OPEX",_xlfn.XLOOKUP(I287,'rubros_id_opex (2)'!A:A,'rubros_id_opex (2)'!B:B,"RUBRO MC"),J287)</f>
        <v>CAPEX</v>
      </c>
      <c r="AB287" s="115" t="str">
        <f>UPPER(_xlfn.XLOOKUP(Z287,sectores_id!B:B,sectores_id!A:A))</f>
        <v>PILETAS</v>
      </c>
      <c r="AC287" s="156" t="str">
        <f>_xlfn.XLOOKUP(AA287,'rubros_id_opex (2)'!B:B,'rubros_id_opex (2)'!A:A,gastos_final[[#This Row],[Líneas de factura/Producto]])</f>
        <v>INVERSION</v>
      </c>
      <c r="AD287" s="115">
        <f>SUMIFS(Y:Y,C:C,gastos_final[[#This Row],[Número]])</f>
        <v>2727313.9999999995</v>
      </c>
      <c r="AE287" s="177">
        <f>gastos_final[[#This Row],[MONTO_FINAL]]*-1-gastos_final[[#This Row],[monto_total_ampliado]]</f>
        <v>0</v>
      </c>
    </row>
    <row r="288" spans="1:31" x14ac:dyDescent="0.3">
      <c r="A288" vm="8">
        <v>46072</v>
      </c>
      <c r="B288" t="s">
        <v>914</v>
      </c>
      <c r="C288" t="s">
        <v>915</v>
      </c>
      <c r="D288" s="143">
        <v>-2727314</v>
      </c>
      <c r="E288" t="s">
        <v>916</v>
      </c>
      <c r="F288">
        <v>1</v>
      </c>
      <c r="G288" s="143">
        <v>2727314</v>
      </c>
      <c r="H288" t="s">
        <v>511</v>
      </c>
      <c r="I288" t="s">
        <v>17</v>
      </c>
      <c r="J288" t="s">
        <v>157</v>
      </c>
      <c r="K288" t="s">
        <v>473</v>
      </c>
      <c r="L288" t="s">
        <v>156</v>
      </c>
      <c r="M288">
        <v>0</v>
      </c>
      <c r="N288" t="s">
        <v>35</v>
      </c>
      <c r="O288" t="s">
        <v>492</v>
      </c>
      <c r="P288">
        <v>10</v>
      </c>
      <c r="Q288" t="s">
        <v>465</v>
      </c>
      <c r="R288">
        <v>1</v>
      </c>
      <c r="S288" s="144">
        <v>-2727314</v>
      </c>
      <c r="T288">
        <v>1</v>
      </c>
      <c r="U288" t="s">
        <v>199</v>
      </c>
      <c r="V288" t="s">
        <v>70</v>
      </c>
      <c r="W288" s="115" t="str">
        <f t="shared" si="10"/>
        <v>CC1REACTORES</v>
      </c>
      <c r="X288" s="115">
        <f>_xlfn.XLOOKUP(W288,'cco '!C:C,'cco '!D:D,0)</f>
        <v>3.9675420007119738E-2</v>
      </c>
      <c r="Y288" s="116">
        <f t="shared" si="11"/>
        <v>108207.32844129777</v>
      </c>
      <c r="Z288" s="115">
        <f>_xlfn.XLOOKUP(V288,sectores_id!A:A,sectores_id!B:B)</f>
        <v>8</v>
      </c>
      <c r="AA288" s="115" t="str">
        <f>IF(J288="OPEX",_xlfn.XLOOKUP(I288,'rubros_id_opex (2)'!A:A,'rubros_id_opex (2)'!B:B,"RUBRO MC"),J288)</f>
        <v>CAPEX</v>
      </c>
      <c r="AB288" s="115" t="str">
        <f>UPPER(_xlfn.XLOOKUP(Z288,sectores_id!B:B,sectores_id!A:A))</f>
        <v>REACTORES</v>
      </c>
      <c r="AC288" s="156" t="str">
        <f>_xlfn.XLOOKUP(AA288,'rubros_id_opex (2)'!B:B,'rubros_id_opex (2)'!A:A,gastos_final[[#This Row],[Líneas de factura/Producto]])</f>
        <v>INVERSION</v>
      </c>
      <c r="AD288" s="115">
        <f>SUMIFS(Y:Y,C:C,gastos_final[[#This Row],[Número]])</f>
        <v>2727313.9999999995</v>
      </c>
      <c r="AE288" s="177">
        <f>gastos_final[[#This Row],[MONTO_FINAL]]*-1-gastos_final[[#This Row],[monto_total_ampliado]]</f>
        <v>0</v>
      </c>
    </row>
    <row r="289" spans="1:31" x14ac:dyDescent="0.3">
      <c r="A289" vm="8">
        <v>46072</v>
      </c>
      <c r="B289" t="s">
        <v>914</v>
      </c>
      <c r="C289" t="s">
        <v>915</v>
      </c>
      <c r="D289" s="143">
        <v>-2727314</v>
      </c>
      <c r="E289" t="s">
        <v>916</v>
      </c>
      <c r="F289">
        <v>1</v>
      </c>
      <c r="G289" s="143">
        <v>2727314</v>
      </c>
      <c r="H289" t="s">
        <v>511</v>
      </c>
      <c r="I289" t="s">
        <v>17</v>
      </c>
      <c r="J289" t="s">
        <v>157</v>
      </c>
      <c r="K289" t="s">
        <v>473</v>
      </c>
      <c r="L289" t="s">
        <v>156</v>
      </c>
      <c r="M289">
        <v>0</v>
      </c>
      <c r="N289" t="s">
        <v>35</v>
      </c>
      <c r="O289" t="s">
        <v>492</v>
      </c>
      <c r="P289">
        <v>10</v>
      </c>
      <c r="Q289" t="s">
        <v>465</v>
      </c>
      <c r="R289">
        <v>1</v>
      </c>
      <c r="S289" s="144">
        <v>-2727314</v>
      </c>
      <c r="T289">
        <v>1</v>
      </c>
      <c r="U289" t="s">
        <v>199</v>
      </c>
      <c r="V289" t="s">
        <v>181</v>
      </c>
      <c r="W289" s="115" t="str">
        <f t="shared" si="10"/>
        <v>CC1TIERRAS FILTRANTES</v>
      </c>
      <c r="X289" s="115">
        <f>_xlfn.XLOOKUP(W289,'cco '!C:C,'cco '!D:D,0)</f>
        <v>0</v>
      </c>
      <c r="Y289" s="116">
        <f t="shared" si="11"/>
        <v>0</v>
      </c>
      <c r="Z289" s="115">
        <f>_xlfn.XLOOKUP(V289,sectores_id!A:A,sectores_id!B:B)</f>
        <v>9</v>
      </c>
      <c r="AA289" s="115" t="str">
        <f>IF(J289="OPEX",_xlfn.XLOOKUP(I289,'rubros_id_opex (2)'!A:A,'rubros_id_opex (2)'!B:B,"RUBRO MC"),J289)</f>
        <v>CAPEX</v>
      </c>
      <c r="AB289" s="115" t="str">
        <f>UPPER(_xlfn.XLOOKUP(Z289,sectores_id!B:B,sectores_id!A:A))</f>
        <v>TIERRAS FILTRANTES</v>
      </c>
      <c r="AC289" s="156" t="str">
        <f>_xlfn.XLOOKUP(AA289,'rubros_id_opex (2)'!B:B,'rubros_id_opex (2)'!A:A,gastos_final[[#This Row],[Líneas de factura/Producto]])</f>
        <v>INVERSION</v>
      </c>
      <c r="AD289" s="115">
        <f>SUMIFS(Y:Y,C:C,gastos_final[[#This Row],[Número]])</f>
        <v>2727313.9999999995</v>
      </c>
      <c r="AE289" s="177">
        <f>gastos_final[[#This Row],[MONTO_FINAL]]*-1-gastos_final[[#This Row],[monto_total_ampliado]]</f>
        <v>0</v>
      </c>
    </row>
    <row r="290" spans="1:31" x14ac:dyDescent="0.3">
      <c r="A290" vm="1">
        <v>46081</v>
      </c>
      <c r="B290" t="s">
        <v>444</v>
      </c>
      <c r="C290" t="s">
        <v>436</v>
      </c>
      <c r="D290" s="143">
        <v>-2652084.8821</v>
      </c>
      <c r="E290" t="s">
        <v>193</v>
      </c>
      <c r="F290">
        <v>1</v>
      </c>
      <c r="G290" s="143">
        <v>2652084.8820735896</v>
      </c>
      <c r="H290" t="s">
        <v>480</v>
      </c>
      <c r="I290" t="s">
        <v>9</v>
      </c>
      <c r="J290" t="s">
        <v>137</v>
      </c>
      <c r="K290">
        <v>0</v>
      </c>
      <c r="L290">
        <v>0</v>
      </c>
      <c r="M290">
        <v>0</v>
      </c>
      <c r="N290" t="s">
        <v>373</v>
      </c>
      <c r="O290" t="s">
        <v>494</v>
      </c>
      <c r="P290">
        <v>2</v>
      </c>
      <c r="Q290" t="s">
        <v>468</v>
      </c>
      <c r="R290">
        <v>1</v>
      </c>
      <c r="S290" s="144">
        <v>-2652084.8821</v>
      </c>
      <c r="T290">
        <v>1</v>
      </c>
      <c r="U290" t="s">
        <v>199</v>
      </c>
      <c r="V290" t="s">
        <v>193</v>
      </c>
      <c r="W290" s="115" t="str">
        <f t="shared" si="10"/>
        <v>CC25DISPOSICION FINAL DE R. LIQUIDOS</v>
      </c>
      <c r="X290" s="115">
        <f>_xlfn.XLOOKUP(W290,'cco '!C:C,'cco '!D:D,0)</f>
        <v>0.15</v>
      </c>
      <c r="Y290" s="116">
        <f t="shared" si="11"/>
        <v>397812.73231499997</v>
      </c>
      <c r="Z290" s="115">
        <f>_xlfn.XLOOKUP(V290,sectores_id!A:A,sectores_id!B:B)</f>
        <v>3</v>
      </c>
      <c r="AA290" s="115">
        <f>IF(J290="OPEX",_xlfn.XLOOKUP(I290,'rubros_id_opex (2)'!A:A,'rubros_id_opex (2)'!B:B,"RUBRO MC"),J290)</f>
        <v>10</v>
      </c>
      <c r="AB290" s="115" t="str">
        <f>UPPER(_xlfn.XLOOKUP(Z290,sectores_id!B:B,sectores_id!A:A))</f>
        <v>DISP. FINAL RESIDUOS LÍQUIDOS</v>
      </c>
      <c r="AC290" s="156" t="str">
        <f>_xlfn.XLOOKUP(AA290,'rubros_id_opex (2)'!B:B,'rubros_id_opex (2)'!A:A,gastos_final[[#This Row],[Líneas de factura/Producto]])</f>
        <v>PERSONAL</v>
      </c>
      <c r="AD290" s="177">
        <f>SUMIFS(Y:Y,C:C,gastos_final[[#This Row],[Número]])</f>
        <v>2652084.8821</v>
      </c>
      <c r="AE290" s="177">
        <f>gastos_final[[#This Row],[MONTO_FINAL]]*-1-gastos_final[[#This Row],[monto_total_ampliado]]</f>
        <v>0</v>
      </c>
    </row>
    <row r="291" spans="1:31" x14ac:dyDescent="0.3">
      <c r="A291" vm="1">
        <v>46081</v>
      </c>
      <c r="B291" t="s">
        <v>444</v>
      </c>
      <c r="C291" t="s">
        <v>436</v>
      </c>
      <c r="D291" s="143">
        <v>-2652084.8821</v>
      </c>
      <c r="E291" t="s">
        <v>193</v>
      </c>
      <c r="F291">
        <v>1</v>
      </c>
      <c r="G291" s="143">
        <v>2652084.8820735896</v>
      </c>
      <c r="H291" t="s">
        <v>480</v>
      </c>
      <c r="I291" t="s">
        <v>9</v>
      </c>
      <c r="J291" t="s">
        <v>137</v>
      </c>
      <c r="K291">
        <v>0</v>
      </c>
      <c r="L291">
        <v>0</v>
      </c>
      <c r="M291">
        <v>0</v>
      </c>
      <c r="N291" t="s">
        <v>373</v>
      </c>
      <c r="O291" t="s">
        <v>494</v>
      </c>
      <c r="P291">
        <v>2</v>
      </c>
      <c r="Q291" t="s">
        <v>468</v>
      </c>
      <c r="R291">
        <v>1</v>
      </c>
      <c r="S291" s="144">
        <v>-2652084.8821</v>
      </c>
      <c r="T291">
        <v>1</v>
      </c>
      <c r="U291" t="s">
        <v>199</v>
      </c>
      <c r="V291" t="s">
        <v>80</v>
      </c>
      <c r="W291" s="115" t="str">
        <f t="shared" si="10"/>
        <v>CC25EXPORTACION</v>
      </c>
      <c r="X291" s="115">
        <f>_xlfn.XLOOKUP(W291,'cco '!C:C,'cco '!D:D,0)</f>
        <v>0.85</v>
      </c>
      <c r="Y291" s="116">
        <f t="shared" si="11"/>
        <v>2254272.1497849999</v>
      </c>
      <c r="Z291" s="115">
        <f>_xlfn.XLOOKUP(V291,sectores_id!A:A,sectores_id!B:B)</f>
        <v>5</v>
      </c>
      <c r="AA291" s="115">
        <f>IF(J291="OPEX",_xlfn.XLOOKUP(I291,'rubros_id_opex (2)'!A:A,'rubros_id_opex (2)'!B:B,"RUBRO MC"),J291)</f>
        <v>10</v>
      </c>
      <c r="AB291" s="115" t="str">
        <f>UPPER(_xlfn.XLOOKUP(Z291,sectores_id!B:B,sectores_id!A:A))</f>
        <v>EXPORTACION</v>
      </c>
      <c r="AC291" s="156" t="str">
        <f>_xlfn.XLOOKUP(AA291,'rubros_id_opex (2)'!B:B,'rubros_id_opex (2)'!A:A,gastos_final[[#This Row],[Líneas de factura/Producto]])</f>
        <v>PERSONAL</v>
      </c>
      <c r="AD291" s="177">
        <f>SUMIFS(Y:Y,C:C,gastos_final[[#This Row],[Número]])</f>
        <v>2652084.8821</v>
      </c>
      <c r="AE291" s="177">
        <f>gastos_final[[#This Row],[MONTO_FINAL]]*-1-gastos_final[[#This Row],[monto_total_ampliado]]</f>
        <v>0</v>
      </c>
    </row>
    <row r="292" spans="1:31" x14ac:dyDescent="0.3">
      <c r="A292" vm="1">
        <v>46081</v>
      </c>
      <c r="B292" t="s">
        <v>444</v>
      </c>
      <c r="C292" t="s">
        <v>577</v>
      </c>
      <c r="D292" s="143">
        <v>-2629398.3793000001</v>
      </c>
      <c r="E292" t="s">
        <v>173</v>
      </c>
      <c r="F292">
        <v>1</v>
      </c>
      <c r="G292" s="143">
        <v>2629398.37925359</v>
      </c>
      <c r="H292" t="s">
        <v>480</v>
      </c>
      <c r="I292" t="s">
        <v>9</v>
      </c>
      <c r="J292" t="s">
        <v>137</v>
      </c>
      <c r="K292">
        <v>0</v>
      </c>
      <c r="L292">
        <v>0</v>
      </c>
      <c r="M292">
        <v>0</v>
      </c>
      <c r="N292" t="s">
        <v>353</v>
      </c>
      <c r="O292" t="s">
        <v>494</v>
      </c>
      <c r="P292">
        <v>7</v>
      </c>
      <c r="Q292" t="s">
        <v>471</v>
      </c>
      <c r="R292">
        <v>1</v>
      </c>
      <c r="S292" s="144">
        <v>-2629398.3793000001</v>
      </c>
      <c r="T292">
        <v>1</v>
      </c>
      <c r="U292" t="s">
        <v>199</v>
      </c>
      <c r="V292" t="s">
        <v>72</v>
      </c>
      <c r="W292" s="115" t="str">
        <f t="shared" si="10"/>
        <v>CC22BACHAS</v>
      </c>
      <c r="X292" s="115">
        <f>_xlfn.XLOOKUP(W292,'cco '!C:C,'cco '!D:D,0)</f>
        <v>0.02</v>
      </c>
      <c r="Y292" s="116">
        <f t="shared" si="11"/>
        <v>52587.967586000006</v>
      </c>
      <c r="Z292" s="115">
        <f>_xlfn.XLOOKUP(V292,sectores_id!A:A,sectores_id!B:B)</f>
        <v>1</v>
      </c>
      <c r="AA292" s="115">
        <f>IF(J292="OPEX",_xlfn.XLOOKUP(I292,'rubros_id_opex (2)'!A:A,'rubros_id_opex (2)'!B:B,"RUBRO MC"),J292)</f>
        <v>10</v>
      </c>
      <c r="AB292" s="115" t="str">
        <f>UPPER(_xlfn.XLOOKUP(Z292,sectores_id!B:B,sectores_id!A:A))</f>
        <v>BACHAS</v>
      </c>
      <c r="AC292" s="156" t="str">
        <f>_xlfn.XLOOKUP(AA292,'rubros_id_opex (2)'!B:B,'rubros_id_opex (2)'!A:A,gastos_final[[#This Row],[Líneas de factura/Producto]])</f>
        <v>PERSONAL</v>
      </c>
      <c r="AD292" s="177">
        <f>SUMIFS(Y:Y,C:C,gastos_final[[#This Row],[Número]])</f>
        <v>2629398.3793000006</v>
      </c>
      <c r="AE292" s="177">
        <f>gastos_final[[#This Row],[MONTO_FINAL]]*-1-gastos_final[[#This Row],[monto_total_ampliado]]</f>
        <v>0</v>
      </c>
    </row>
    <row r="293" spans="1:31" x14ac:dyDescent="0.3">
      <c r="A293" vm="1">
        <v>46081</v>
      </c>
      <c r="B293" t="s">
        <v>444</v>
      </c>
      <c r="C293" t="s">
        <v>577</v>
      </c>
      <c r="D293" s="143">
        <v>-2629398.3793000001</v>
      </c>
      <c r="E293" t="s">
        <v>173</v>
      </c>
      <c r="F293">
        <v>1</v>
      </c>
      <c r="G293" s="143">
        <v>2629398.37925359</v>
      </c>
      <c r="H293" t="s">
        <v>480</v>
      </c>
      <c r="I293" t="s">
        <v>9</v>
      </c>
      <c r="J293" t="s">
        <v>137</v>
      </c>
      <c r="K293">
        <v>0</v>
      </c>
      <c r="L293">
        <v>0</v>
      </c>
      <c r="M293">
        <v>0</v>
      </c>
      <c r="N293" t="s">
        <v>353</v>
      </c>
      <c r="O293" t="s">
        <v>494</v>
      </c>
      <c r="P293">
        <v>7</v>
      </c>
      <c r="Q293" t="s">
        <v>471</v>
      </c>
      <c r="R293">
        <v>1</v>
      </c>
      <c r="S293" s="144">
        <v>-2629398.3793000001</v>
      </c>
      <c r="T293">
        <v>1</v>
      </c>
      <c r="U293" t="s">
        <v>199</v>
      </c>
      <c r="V293" t="s">
        <v>175</v>
      </c>
      <c r="W293" s="115" t="str">
        <f t="shared" si="10"/>
        <v>CC22COMPOST Y FERTILIZANTES</v>
      </c>
      <c r="X293" s="115">
        <f>_xlfn.XLOOKUP(W293,'cco '!C:C,'cco '!D:D,0)</f>
        <v>2.1100000000000001E-2</v>
      </c>
      <c r="Y293" s="116">
        <f t="shared" si="11"/>
        <v>55480.305803230003</v>
      </c>
      <c r="Z293" s="115">
        <f>_xlfn.XLOOKUP(V293,sectores_id!A:A,sectores_id!B:B)</f>
        <v>10</v>
      </c>
      <c r="AA293" s="115">
        <f>IF(J293="OPEX",_xlfn.XLOOKUP(I293,'rubros_id_opex (2)'!A:A,'rubros_id_opex (2)'!B:B,"RUBRO MC"),J293)</f>
        <v>10</v>
      </c>
      <c r="AB293" s="115" t="str">
        <f>UPPER(_xlfn.XLOOKUP(Z293,sectores_id!B:B,sectores_id!A:A))</f>
        <v>COMPOST &amp; FERTILIZANTES</v>
      </c>
      <c r="AC293" s="156" t="str">
        <f>_xlfn.XLOOKUP(AA293,'rubros_id_opex (2)'!B:B,'rubros_id_opex (2)'!A:A,gastos_final[[#This Row],[Líneas de factura/Producto]])</f>
        <v>PERSONAL</v>
      </c>
      <c r="AD293" s="177">
        <f>SUMIFS(Y:Y,C:C,gastos_final[[#This Row],[Número]])</f>
        <v>2629398.3793000006</v>
      </c>
      <c r="AE293" s="177">
        <f>gastos_final[[#This Row],[MONTO_FINAL]]*-1-gastos_final[[#This Row],[monto_total_ampliado]]</f>
        <v>0</v>
      </c>
    </row>
    <row r="294" spans="1:31" x14ac:dyDescent="0.3">
      <c r="A294" vm="1">
        <v>46081</v>
      </c>
      <c r="B294" t="s">
        <v>444</v>
      </c>
      <c r="C294" t="s">
        <v>577</v>
      </c>
      <c r="D294" s="143">
        <v>-2629398.3793000001</v>
      </c>
      <c r="E294" t="s">
        <v>173</v>
      </c>
      <c r="F294">
        <v>1</v>
      </c>
      <c r="G294" s="143">
        <v>2629398.37925359</v>
      </c>
      <c r="H294" t="s">
        <v>480</v>
      </c>
      <c r="I294" t="s">
        <v>9</v>
      </c>
      <c r="J294" t="s">
        <v>137</v>
      </c>
      <c r="K294">
        <v>0</v>
      </c>
      <c r="L294">
        <v>0</v>
      </c>
      <c r="M294">
        <v>0</v>
      </c>
      <c r="N294" t="s">
        <v>353</v>
      </c>
      <c r="O294" t="s">
        <v>494</v>
      </c>
      <c r="P294">
        <v>7</v>
      </c>
      <c r="Q294" t="s">
        <v>471</v>
      </c>
      <c r="R294">
        <v>1</v>
      </c>
      <c r="S294" s="144">
        <v>-2629398.3793000001</v>
      </c>
      <c r="T294">
        <v>1</v>
      </c>
      <c r="U294" t="s">
        <v>199</v>
      </c>
      <c r="V294" t="s">
        <v>193</v>
      </c>
      <c r="W294" s="115" t="str">
        <f t="shared" si="10"/>
        <v>CC22DISPOSICION FINAL DE R. LIQUIDOS</v>
      </c>
      <c r="X294" s="115">
        <f>_xlfn.XLOOKUP(W294,'cco '!C:C,'cco '!D:D,0)</f>
        <v>0.57830000000000004</v>
      </c>
      <c r="Y294" s="116">
        <f t="shared" si="11"/>
        <v>1520581.0827491903</v>
      </c>
      <c r="Z294" s="115">
        <f>_xlfn.XLOOKUP(V294,sectores_id!A:A,sectores_id!B:B)</f>
        <v>3</v>
      </c>
      <c r="AA294" s="115">
        <f>IF(J294="OPEX",_xlfn.XLOOKUP(I294,'rubros_id_opex (2)'!A:A,'rubros_id_opex (2)'!B:B,"RUBRO MC"),J294)</f>
        <v>10</v>
      </c>
      <c r="AB294" s="115" t="str">
        <f>UPPER(_xlfn.XLOOKUP(Z294,sectores_id!B:B,sectores_id!A:A))</f>
        <v>DISP. FINAL RESIDUOS LÍQUIDOS</v>
      </c>
      <c r="AC294" s="156" t="str">
        <f>_xlfn.XLOOKUP(AA294,'rubros_id_opex (2)'!B:B,'rubros_id_opex (2)'!A:A,gastos_final[[#This Row],[Líneas de factura/Producto]])</f>
        <v>PERSONAL</v>
      </c>
      <c r="AD294" s="177">
        <f>SUMIFS(Y:Y,C:C,gastos_final[[#This Row],[Número]])</f>
        <v>2629398.3793000006</v>
      </c>
      <c r="AE294" s="177">
        <f>gastos_final[[#This Row],[MONTO_FINAL]]*-1-gastos_final[[#This Row],[monto_total_ampliado]]</f>
        <v>0</v>
      </c>
    </row>
    <row r="295" spans="1:31" x14ac:dyDescent="0.3">
      <c r="A295" vm="1">
        <v>46081</v>
      </c>
      <c r="B295" t="s">
        <v>444</v>
      </c>
      <c r="C295" t="s">
        <v>577</v>
      </c>
      <c r="D295" s="143">
        <v>-2629398.3793000001</v>
      </c>
      <c r="E295" t="s">
        <v>173</v>
      </c>
      <c r="F295">
        <v>1</v>
      </c>
      <c r="G295" s="143">
        <v>2629398.37925359</v>
      </c>
      <c r="H295" t="s">
        <v>480</v>
      </c>
      <c r="I295" t="s">
        <v>9</v>
      </c>
      <c r="J295" t="s">
        <v>137</v>
      </c>
      <c r="K295">
        <v>0</v>
      </c>
      <c r="L295">
        <v>0</v>
      </c>
      <c r="M295">
        <v>0</v>
      </c>
      <c r="N295" t="s">
        <v>353</v>
      </c>
      <c r="O295" t="s">
        <v>494</v>
      </c>
      <c r="P295">
        <v>7</v>
      </c>
      <c r="Q295" t="s">
        <v>471</v>
      </c>
      <c r="R295">
        <v>1</v>
      </c>
      <c r="S295" s="144">
        <v>-2629398.3793000001</v>
      </c>
      <c r="T295">
        <v>1</v>
      </c>
      <c r="U295" t="s">
        <v>199</v>
      </c>
      <c r="V295" t="s">
        <v>191</v>
      </c>
      <c r="W295" s="115" t="str">
        <f t="shared" si="10"/>
        <v>CC22DISPOSICION FINAL DE R. SOLIDOS</v>
      </c>
      <c r="X295" s="115">
        <f>_xlfn.XLOOKUP(W295,'cco '!C:C,'cco '!D:D,0)</f>
        <v>0.23</v>
      </c>
      <c r="Y295" s="116">
        <f t="shared" si="11"/>
        <v>604761.62723900005</v>
      </c>
      <c r="Z295" s="115">
        <f>_xlfn.XLOOKUP(V295,sectores_id!A:A,sectores_id!B:B)</f>
        <v>4</v>
      </c>
      <c r="AA295" s="115">
        <f>IF(J295="OPEX",_xlfn.XLOOKUP(I295,'rubros_id_opex (2)'!A:A,'rubros_id_opex (2)'!B:B,"RUBRO MC"),J295)</f>
        <v>10</v>
      </c>
      <c r="AB295" s="115" t="str">
        <f>UPPER(_xlfn.XLOOKUP(Z295,sectores_id!B:B,sectores_id!A:A))</f>
        <v>DISP. FINAL RESIDUOS SÓLIDOS</v>
      </c>
      <c r="AC295" s="156" t="str">
        <f>_xlfn.XLOOKUP(AA295,'rubros_id_opex (2)'!B:B,'rubros_id_opex (2)'!A:A,gastos_final[[#This Row],[Líneas de factura/Producto]])</f>
        <v>PERSONAL</v>
      </c>
      <c r="AD295" s="177">
        <f>SUMIFS(Y:Y,C:C,gastos_final[[#This Row],[Número]])</f>
        <v>2629398.3793000006</v>
      </c>
      <c r="AE295" s="177">
        <f>gastos_final[[#This Row],[MONTO_FINAL]]*-1-gastos_final[[#This Row],[monto_total_ampliado]]</f>
        <v>0</v>
      </c>
    </row>
    <row r="296" spans="1:31" x14ac:dyDescent="0.3">
      <c r="A296" vm="1">
        <v>46081</v>
      </c>
      <c r="B296" t="s">
        <v>444</v>
      </c>
      <c r="C296" t="s">
        <v>577</v>
      </c>
      <c r="D296" s="143">
        <v>-2629398.3793000001</v>
      </c>
      <c r="E296" t="s">
        <v>173</v>
      </c>
      <c r="F296">
        <v>1</v>
      </c>
      <c r="G296" s="143">
        <v>2629398.37925359</v>
      </c>
      <c r="H296" t="s">
        <v>480</v>
      </c>
      <c r="I296" t="s">
        <v>9</v>
      </c>
      <c r="J296" t="s">
        <v>137</v>
      </c>
      <c r="K296">
        <v>0</v>
      </c>
      <c r="L296">
        <v>0</v>
      </c>
      <c r="M296">
        <v>0</v>
      </c>
      <c r="N296" t="s">
        <v>353</v>
      </c>
      <c r="O296" t="s">
        <v>494</v>
      </c>
      <c r="P296">
        <v>7</v>
      </c>
      <c r="Q296" t="s">
        <v>471</v>
      </c>
      <c r="R296">
        <v>1</v>
      </c>
      <c r="S296" s="144">
        <v>-2629398.3793000001</v>
      </c>
      <c r="T296">
        <v>1</v>
      </c>
      <c r="U296" t="s">
        <v>199</v>
      </c>
      <c r="V296" t="s">
        <v>80</v>
      </c>
      <c r="W296" s="115" t="str">
        <f t="shared" si="10"/>
        <v>CC22EXPORTACION</v>
      </c>
      <c r="X296" s="115">
        <f>_xlfn.XLOOKUP(W296,'cco '!C:C,'cco '!D:D,0)</f>
        <v>0.10680000000000001</v>
      </c>
      <c r="Y296" s="116">
        <f t="shared" si="11"/>
        <v>280819.74690924003</v>
      </c>
      <c r="Z296" s="115">
        <f>_xlfn.XLOOKUP(V296,sectores_id!A:A,sectores_id!B:B)</f>
        <v>5</v>
      </c>
      <c r="AA296" s="115">
        <f>IF(J296="OPEX",_xlfn.XLOOKUP(I296,'rubros_id_opex (2)'!A:A,'rubros_id_opex (2)'!B:B,"RUBRO MC"),J296)</f>
        <v>10</v>
      </c>
      <c r="AB296" s="115" t="str">
        <f>UPPER(_xlfn.XLOOKUP(Z296,sectores_id!B:B,sectores_id!A:A))</f>
        <v>EXPORTACION</v>
      </c>
      <c r="AC296" s="156" t="str">
        <f>_xlfn.XLOOKUP(AA296,'rubros_id_opex (2)'!B:B,'rubros_id_opex (2)'!A:A,gastos_final[[#This Row],[Líneas de factura/Producto]])</f>
        <v>PERSONAL</v>
      </c>
      <c r="AD296" s="177">
        <f>SUMIFS(Y:Y,C:C,gastos_final[[#This Row],[Número]])</f>
        <v>2629398.3793000006</v>
      </c>
      <c r="AE296" s="177">
        <f>gastos_final[[#This Row],[MONTO_FINAL]]*-1-gastos_final[[#This Row],[monto_total_ampliado]]</f>
        <v>0</v>
      </c>
    </row>
    <row r="297" spans="1:31" x14ac:dyDescent="0.3">
      <c r="A297" vm="1">
        <v>46081</v>
      </c>
      <c r="B297" t="s">
        <v>444</v>
      </c>
      <c r="C297" t="s">
        <v>577</v>
      </c>
      <c r="D297" s="143">
        <v>-2629398.3793000001</v>
      </c>
      <c r="E297" t="s">
        <v>173</v>
      </c>
      <c r="F297">
        <v>1</v>
      </c>
      <c r="G297" s="143">
        <v>2629398.37925359</v>
      </c>
      <c r="H297" t="s">
        <v>480</v>
      </c>
      <c r="I297" t="s">
        <v>9</v>
      </c>
      <c r="J297" t="s">
        <v>137</v>
      </c>
      <c r="K297">
        <v>0</v>
      </c>
      <c r="L297">
        <v>0</v>
      </c>
      <c r="M297">
        <v>0</v>
      </c>
      <c r="N297" t="s">
        <v>353</v>
      </c>
      <c r="O297" t="s">
        <v>494</v>
      </c>
      <c r="P297">
        <v>7</v>
      </c>
      <c r="Q297" t="s">
        <v>471</v>
      </c>
      <c r="R297">
        <v>1</v>
      </c>
      <c r="S297" s="144">
        <v>-2629398.3793000001</v>
      </c>
      <c r="T297">
        <v>1</v>
      </c>
      <c r="U297" t="s">
        <v>199</v>
      </c>
      <c r="V297" t="s">
        <v>50</v>
      </c>
      <c r="W297" s="115" t="str">
        <f t="shared" si="10"/>
        <v>CC22NFU</v>
      </c>
      <c r="X297" s="115">
        <f>_xlfn.XLOOKUP(W297,'cco '!C:C,'cco '!D:D,0)</f>
        <v>2.6100000000000002E-2</v>
      </c>
      <c r="Y297" s="116">
        <f t="shared" si="11"/>
        <v>68627.297699730014</v>
      </c>
      <c r="Z297" s="115">
        <f>_xlfn.XLOOKUP(V297,sectores_id!A:A,sectores_id!B:B)</f>
        <v>6</v>
      </c>
      <c r="AA297" s="115">
        <f>IF(J297="OPEX",_xlfn.XLOOKUP(I297,'rubros_id_opex (2)'!A:A,'rubros_id_opex (2)'!B:B,"RUBRO MC"),J297)</f>
        <v>10</v>
      </c>
      <c r="AB297" s="115" t="str">
        <f>UPPER(_xlfn.XLOOKUP(Z297,sectores_id!B:B,sectores_id!A:A))</f>
        <v>NFU</v>
      </c>
      <c r="AC297" s="156" t="str">
        <f>_xlfn.XLOOKUP(AA297,'rubros_id_opex (2)'!B:B,'rubros_id_opex (2)'!A:A,gastos_final[[#This Row],[Líneas de factura/Producto]])</f>
        <v>PERSONAL</v>
      </c>
      <c r="AD297" s="177">
        <f>SUMIFS(Y:Y,C:C,gastos_final[[#This Row],[Número]])</f>
        <v>2629398.3793000006</v>
      </c>
      <c r="AE297" s="177">
        <f>gastos_final[[#This Row],[MONTO_FINAL]]*-1-gastos_final[[#This Row],[monto_total_ampliado]]</f>
        <v>0</v>
      </c>
    </row>
    <row r="298" spans="1:31" x14ac:dyDescent="0.3">
      <c r="A298" vm="1">
        <v>46081</v>
      </c>
      <c r="B298" t="s">
        <v>444</v>
      </c>
      <c r="C298" t="s">
        <v>577</v>
      </c>
      <c r="D298" s="143">
        <v>-2629398.3793000001</v>
      </c>
      <c r="E298" t="s">
        <v>173</v>
      </c>
      <c r="F298">
        <v>1</v>
      </c>
      <c r="G298" s="143">
        <v>2629398.37925359</v>
      </c>
      <c r="H298" t="s">
        <v>480</v>
      </c>
      <c r="I298" t="s">
        <v>9</v>
      </c>
      <c r="J298" t="s">
        <v>137</v>
      </c>
      <c r="K298">
        <v>0</v>
      </c>
      <c r="L298">
        <v>0</v>
      </c>
      <c r="M298">
        <v>0</v>
      </c>
      <c r="N298" t="s">
        <v>353</v>
      </c>
      <c r="O298" t="s">
        <v>494</v>
      </c>
      <c r="P298">
        <v>7</v>
      </c>
      <c r="Q298" t="s">
        <v>471</v>
      </c>
      <c r="R298">
        <v>1</v>
      </c>
      <c r="S298" s="144">
        <v>-2629398.3793000001</v>
      </c>
      <c r="T298">
        <v>1</v>
      </c>
      <c r="U298" t="s">
        <v>199</v>
      </c>
      <c r="V298" t="s">
        <v>70</v>
      </c>
      <c r="W298" s="115" t="str">
        <f t="shared" si="10"/>
        <v>CC22REACTORES</v>
      </c>
      <c r="X298" s="115">
        <f>_xlfn.XLOOKUP(W298,'cco '!C:C,'cco '!D:D,0)</f>
        <v>1.77E-2</v>
      </c>
      <c r="Y298" s="116">
        <f t="shared" si="11"/>
        <v>46540.351313610001</v>
      </c>
      <c r="Z298" s="115">
        <f>_xlfn.XLOOKUP(V298,sectores_id!A:A,sectores_id!B:B)</f>
        <v>8</v>
      </c>
      <c r="AA298" s="115">
        <f>IF(J298="OPEX",_xlfn.XLOOKUP(I298,'rubros_id_opex (2)'!A:A,'rubros_id_opex (2)'!B:B,"RUBRO MC"),J298)</f>
        <v>10</v>
      </c>
      <c r="AB298" s="115" t="str">
        <f>UPPER(_xlfn.XLOOKUP(Z298,sectores_id!B:B,sectores_id!A:A))</f>
        <v>REACTORES</v>
      </c>
      <c r="AC298" s="156" t="str">
        <f>_xlfn.XLOOKUP(AA298,'rubros_id_opex (2)'!B:B,'rubros_id_opex (2)'!A:A,gastos_final[[#This Row],[Líneas de factura/Producto]])</f>
        <v>PERSONAL</v>
      </c>
      <c r="AD298" s="177">
        <f>SUMIFS(Y:Y,C:C,gastos_final[[#This Row],[Número]])</f>
        <v>2629398.3793000006</v>
      </c>
      <c r="AE298" s="177">
        <f>gastos_final[[#This Row],[MONTO_FINAL]]*-1-gastos_final[[#This Row],[monto_total_ampliado]]</f>
        <v>0</v>
      </c>
    </row>
    <row r="299" spans="1:31" x14ac:dyDescent="0.3">
      <c r="A299" vm="1">
        <v>46081</v>
      </c>
      <c r="B299" t="s">
        <v>444</v>
      </c>
      <c r="C299" t="s">
        <v>428</v>
      </c>
      <c r="D299" s="143">
        <v>-1841830.5856999999</v>
      </c>
      <c r="E299" t="s">
        <v>187</v>
      </c>
      <c r="F299">
        <v>1</v>
      </c>
      <c r="G299" s="143">
        <v>1841830.5857335897</v>
      </c>
      <c r="H299" t="s">
        <v>480</v>
      </c>
      <c r="I299" t="s">
        <v>9</v>
      </c>
      <c r="J299" t="s">
        <v>137</v>
      </c>
      <c r="K299">
        <v>0</v>
      </c>
      <c r="L299">
        <v>0</v>
      </c>
      <c r="M299">
        <v>0</v>
      </c>
      <c r="N299" t="s">
        <v>32</v>
      </c>
      <c r="O299" t="s">
        <v>494</v>
      </c>
      <c r="P299">
        <v>10</v>
      </c>
      <c r="Q299" t="s">
        <v>467</v>
      </c>
      <c r="R299">
        <v>1</v>
      </c>
      <c r="S299" s="144">
        <v>-1841830.5856999999</v>
      </c>
      <c r="T299">
        <v>1</v>
      </c>
      <c r="U299" t="s">
        <v>199</v>
      </c>
      <c r="V299" t="s">
        <v>72</v>
      </c>
      <c r="W299" s="115" t="str">
        <f t="shared" si="10"/>
        <v>CC15BACHAS</v>
      </c>
      <c r="X299" s="115">
        <f>_xlfn.XLOOKUP(W299,'cco '!C:C,'cco '!D:D,0)</f>
        <v>7.7777777777777779E-2</v>
      </c>
      <c r="Y299" s="116">
        <f t="shared" si="11"/>
        <v>143253.48999888889</v>
      </c>
      <c r="Z299" s="115">
        <f>_xlfn.XLOOKUP(V299,sectores_id!A:A,sectores_id!B:B)</f>
        <v>1</v>
      </c>
      <c r="AA299" s="115">
        <f>IF(J299="OPEX",_xlfn.XLOOKUP(I299,'rubros_id_opex (2)'!A:A,'rubros_id_opex (2)'!B:B,"RUBRO MC"),J299)</f>
        <v>10</v>
      </c>
      <c r="AB299" s="115" t="str">
        <f>UPPER(_xlfn.XLOOKUP(Z299,sectores_id!B:B,sectores_id!A:A))</f>
        <v>BACHAS</v>
      </c>
      <c r="AC299" s="156" t="str">
        <f>_xlfn.XLOOKUP(AA299,'rubros_id_opex (2)'!B:B,'rubros_id_opex (2)'!A:A,gastos_final[[#This Row],[Líneas de factura/Producto]])</f>
        <v>PERSONAL</v>
      </c>
      <c r="AD299" s="177">
        <f>SUMIFS(Y:Y,C:C,gastos_final[[#This Row],[Número]])</f>
        <v>1289281.4099900001</v>
      </c>
      <c r="AE299" s="177">
        <f>gastos_final[[#This Row],[MONTO_FINAL]]*-1-gastos_final[[#This Row],[monto_total_ampliado]]</f>
        <v>552549.17570999986</v>
      </c>
    </row>
    <row r="300" spans="1:31" x14ac:dyDescent="0.3">
      <c r="A300" vm="1">
        <v>46081</v>
      </c>
      <c r="B300" t="s">
        <v>444</v>
      </c>
      <c r="C300" t="s">
        <v>428</v>
      </c>
      <c r="D300" s="143">
        <v>-1841830.5856999999</v>
      </c>
      <c r="E300" t="s">
        <v>187</v>
      </c>
      <c r="F300">
        <v>1</v>
      </c>
      <c r="G300" s="143">
        <v>1841830.5857335897</v>
      </c>
      <c r="H300" t="s">
        <v>480</v>
      </c>
      <c r="I300" t="s">
        <v>9</v>
      </c>
      <c r="J300" t="s">
        <v>137</v>
      </c>
      <c r="K300">
        <v>0</v>
      </c>
      <c r="L300">
        <v>0</v>
      </c>
      <c r="M300">
        <v>0</v>
      </c>
      <c r="N300" t="s">
        <v>32</v>
      </c>
      <c r="O300" t="s">
        <v>494</v>
      </c>
      <c r="P300">
        <v>10</v>
      </c>
      <c r="Q300" t="s">
        <v>467</v>
      </c>
      <c r="R300">
        <v>1</v>
      </c>
      <c r="S300" s="144">
        <v>-1841830.5856999999</v>
      </c>
      <c r="T300">
        <v>1</v>
      </c>
      <c r="U300" t="s">
        <v>199</v>
      </c>
      <c r="V300" t="s">
        <v>177</v>
      </c>
      <c r="W300" s="115" t="str">
        <f t="shared" si="10"/>
        <v>CC15CEREAL Y POLVILLO</v>
      </c>
      <c r="X300" s="115">
        <f>_xlfn.XLOOKUP(W300,'cco '!C:C,'cco '!D:D,0)</f>
        <v>7.7777777777777779E-2</v>
      </c>
      <c r="Y300" s="116">
        <f t="shared" si="11"/>
        <v>143253.48999888889</v>
      </c>
      <c r="Z300" s="115">
        <f>_xlfn.XLOOKUP(V300,sectores_id!A:A,sectores_id!B:B)</f>
        <v>2</v>
      </c>
      <c r="AA300" s="115">
        <f>IF(J300="OPEX",_xlfn.XLOOKUP(I300,'rubros_id_opex (2)'!A:A,'rubros_id_opex (2)'!B:B,"RUBRO MC"),J300)</f>
        <v>10</v>
      </c>
      <c r="AB300" s="115" t="str">
        <f>UPPER(_xlfn.XLOOKUP(Z300,sectores_id!B:B,sectores_id!A:A))</f>
        <v>CEREAL &amp; POLVILLO</v>
      </c>
      <c r="AC300" s="156" t="str">
        <f>_xlfn.XLOOKUP(AA300,'rubros_id_opex (2)'!B:B,'rubros_id_opex (2)'!A:A,gastos_final[[#This Row],[Líneas de factura/Producto]])</f>
        <v>PERSONAL</v>
      </c>
      <c r="AD300" s="177">
        <f>SUMIFS(Y:Y,C:C,gastos_final[[#This Row],[Número]])</f>
        <v>1289281.4099900001</v>
      </c>
      <c r="AE300" s="177">
        <f>gastos_final[[#This Row],[MONTO_FINAL]]*-1-gastos_final[[#This Row],[monto_total_ampliado]]</f>
        <v>552549.17570999986</v>
      </c>
    </row>
    <row r="301" spans="1:31" x14ac:dyDescent="0.3">
      <c r="A301" vm="1">
        <v>46081</v>
      </c>
      <c r="B301" t="s">
        <v>444</v>
      </c>
      <c r="C301" t="s">
        <v>428</v>
      </c>
      <c r="D301" s="143">
        <v>-1841830.5856999999</v>
      </c>
      <c r="E301" t="s">
        <v>187</v>
      </c>
      <c r="F301">
        <v>1</v>
      </c>
      <c r="G301" s="143">
        <v>1841830.5857335897</v>
      </c>
      <c r="H301" t="s">
        <v>480</v>
      </c>
      <c r="I301" t="s">
        <v>9</v>
      </c>
      <c r="J301" t="s">
        <v>137</v>
      </c>
      <c r="K301">
        <v>0</v>
      </c>
      <c r="L301">
        <v>0</v>
      </c>
      <c r="M301">
        <v>0</v>
      </c>
      <c r="N301" t="s">
        <v>32</v>
      </c>
      <c r="O301" t="s">
        <v>494</v>
      </c>
      <c r="P301">
        <v>10</v>
      </c>
      <c r="Q301" t="s">
        <v>467</v>
      </c>
      <c r="R301">
        <v>1</v>
      </c>
      <c r="S301" s="144">
        <v>-1841830.5856999999</v>
      </c>
      <c r="T301">
        <v>1</v>
      </c>
      <c r="U301" t="s">
        <v>199</v>
      </c>
      <c r="V301" t="s">
        <v>175</v>
      </c>
      <c r="W301" s="115" t="str">
        <f t="shared" si="10"/>
        <v>CC15COMPOST Y FERTILIZANTES</v>
      </c>
      <c r="X301" s="115">
        <f>_xlfn.XLOOKUP(W301,'cco '!C:C,'cco '!D:D,0)</f>
        <v>7.7777777777777779E-2</v>
      </c>
      <c r="Y301" s="116">
        <f t="shared" si="11"/>
        <v>143253.48999888889</v>
      </c>
      <c r="Z301" s="115">
        <f>_xlfn.XLOOKUP(V301,sectores_id!A:A,sectores_id!B:B)</f>
        <v>10</v>
      </c>
      <c r="AA301" s="115">
        <f>IF(J301="OPEX",_xlfn.XLOOKUP(I301,'rubros_id_opex (2)'!A:A,'rubros_id_opex (2)'!B:B,"RUBRO MC"),J301)</f>
        <v>10</v>
      </c>
      <c r="AB301" s="115" t="str">
        <f>UPPER(_xlfn.XLOOKUP(Z301,sectores_id!B:B,sectores_id!A:A))</f>
        <v>COMPOST &amp; FERTILIZANTES</v>
      </c>
      <c r="AC301" s="156" t="str">
        <f>_xlfn.XLOOKUP(AA301,'rubros_id_opex (2)'!B:B,'rubros_id_opex (2)'!A:A,gastos_final[[#This Row],[Líneas de factura/Producto]])</f>
        <v>PERSONAL</v>
      </c>
      <c r="AD301" s="177">
        <f>SUMIFS(Y:Y,C:C,gastos_final[[#This Row],[Número]])</f>
        <v>1289281.4099900001</v>
      </c>
      <c r="AE301" s="177">
        <f>gastos_final[[#This Row],[MONTO_FINAL]]*-1-gastos_final[[#This Row],[monto_total_ampliado]]</f>
        <v>552549.17570999986</v>
      </c>
    </row>
    <row r="302" spans="1:31" x14ac:dyDescent="0.3">
      <c r="A302" vm="1">
        <v>46081</v>
      </c>
      <c r="B302" t="s">
        <v>444</v>
      </c>
      <c r="C302" t="s">
        <v>428</v>
      </c>
      <c r="D302" s="143">
        <v>-1841830.5856999999</v>
      </c>
      <c r="E302" t="s">
        <v>187</v>
      </c>
      <c r="F302">
        <v>1</v>
      </c>
      <c r="G302" s="143">
        <v>1841830.5857335897</v>
      </c>
      <c r="H302" t="s">
        <v>480</v>
      </c>
      <c r="I302" t="s">
        <v>9</v>
      </c>
      <c r="J302" t="s">
        <v>137</v>
      </c>
      <c r="K302">
        <v>0</v>
      </c>
      <c r="L302">
        <v>0</v>
      </c>
      <c r="M302">
        <v>0</v>
      </c>
      <c r="N302" t="s">
        <v>32</v>
      </c>
      <c r="O302" t="s">
        <v>494</v>
      </c>
      <c r="P302">
        <v>10</v>
      </c>
      <c r="Q302" t="s">
        <v>467</v>
      </c>
      <c r="R302">
        <v>1</v>
      </c>
      <c r="S302" s="144">
        <v>-1841830.5856999999</v>
      </c>
      <c r="T302">
        <v>1</v>
      </c>
      <c r="U302" t="s">
        <v>199</v>
      </c>
      <c r="V302" t="s">
        <v>193</v>
      </c>
      <c r="W302" s="115" t="str">
        <f t="shared" si="10"/>
        <v>CC15DISPOSICION FINAL DE R. LIQUIDOS</v>
      </c>
      <c r="X302" s="115">
        <f>_xlfn.XLOOKUP(W302,'cco '!C:C,'cco '!D:D,0)</f>
        <v>7.7777777777777779E-2</v>
      </c>
      <c r="Y302" s="116">
        <f t="shared" si="11"/>
        <v>143253.48999888889</v>
      </c>
      <c r="Z302" s="115">
        <f>_xlfn.XLOOKUP(V302,sectores_id!A:A,sectores_id!B:B)</f>
        <v>3</v>
      </c>
      <c r="AA302" s="115">
        <f>IF(J302="OPEX",_xlfn.XLOOKUP(I302,'rubros_id_opex (2)'!A:A,'rubros_id_opex (2)'!B:B,"RUBRO MC"),J302)</f>
        <v>10</v>
      </c>
      <c r="AB302" s="115" t="str">
        <f>UPPER(_xlfn.XLOOKUP(Z302,sectores_id!B:B,sectores_id!A:A))</f>
        <v>DISP. FINAL RESIDUOS LÍQUIDOS</v>
      </c>
      <c r="AC302" s="156" t="str">
        <f>_xlfn.XLOOKUP(AA302,'rubros_id_opex (2)'!B:B,'rubros_id_opex (2)'!A:A,gastos_final[[#This Row],[Líneas de factura/Producto]])</f>
        <v>PERSONAL</v>
      </c>
      <c r="AD302" s="177">
        <f>SUMIFS(Y:Y,C:C,gastos_final[[#This Row],[Número]])</f>
        <v>1289281.4099900001</v>
      </c>
      <c r="AE302" s="177">
        <f>gastos_final[[#This Row],[MONTO_FINAL]]*-1-gastos_final[[#This Row],[monto_total_ampliado]]</f>
        <v>552549.17570999986</v>
      </c>
    </row>
    <row r="303" spans="1:31" x14ac:dyDescent="0.3">
      <c r="A303" vm="1">
        <v>46081</v>
      </c>
      <c r="B303" t="s">
        <v>444</v>
      </c>
      <c r="C303" t="s">
        <v>428</v>
      </c>
      <c r="D303" s="143">
        <v>-1841830.5856999999</v>
      </c>
      <c r="E303" t="s">
        <v>187</v>
      </c>
      <c r="F303">
        <v>1</v>
      </c>
      <c r="G303" s="143">
        <v>1841830.5857335897</v>
      </c>
      <c r="H303" t="s">
        <v>480</v>
      </c>
      <c r="I303" t="s">
        <v>9</v>
      </c>
      <c r="J303" t="s">
        <v>137</v>
      </c>
      <c r="K303">
        <v>0</v>
      </c>
      <c r="L303">
        <v>0</v>
      </c>
      <c r="M303">
        <v>0</v>
      </c>
      <c r="N303" t="s">
        <v>32</v>
      </c>
      <c r="O303" t="s">
        <v>494</v>
      </c>
      <c r="P303">
        <v>10</v>
      </c>
      <c r="Q303" t="s">
        <v>467</v>
      </c>
      <c r="R303">
        <v>1</v>
      </c>
      <c r="S303" s="144">
        <v>-1841830.5856999999</v>
      </c>
      <c r="T303">
        <v>1</v>
      </c>
      <c r="U303" t="s">
        <v>199</v>
      </c>
      <c r="V303" t="s">
        <v>191</v>
      </c>
      <c r="W303" s="115" t="str">
        <f t="shared" si="10"/>
        <v>CC15DISPOSICION FINAL DE R. SOLIDOS</v>
      </c>
      <c r="X303" s="115">
        <f>_xlfn.XLOOKUP(W303,'cco '!C:C,'cco '!D:D,0)</f>
        <v>7.7777777777777779E-2</v>
      </c>
      <c r="Y303" s="116">
        <f t="shared" si="11"/>
        <v>143253.48999888889</v>
      </c>
      <c r="Z303" s="115">
        <f>_xlfn.XLOOKUP(V303,sectores_id!A:A,sectores_id!B:B)</f>
        <v>4</v>
      </c>
      <c r="AA303" s="115">
        <f>IF(J303="OPEX",_xlfn.XLOOKUP(I303,'rubros_id_opex (2)'!A:A,'rubros_id_opex (2)'!B:B,"RUBRO MC"),J303)</f>
        <v>10</v>
      </c>
      <c r="AB303" s="115" t="str">
        <f>UPPER(_xlfn.XLOOKUP(Z303,sectores_id!B:B,sectores_id!A:A))</f>
        <v>DISP. FINAL RESIDUOS SÓLIDOS</v>
      </c>
      <c r="AC303" s="156" t="str">
        <f>_xlfn.XLOOKUP(AA303,'rubros_id_opex (2)'!B:B,'rubros_id_opex (2)'!A:A,gastos_final[[#This Row],[Líneas de factura/Producto]])</f>
        <v>PERSONAL</v>
      </c>
      <c r="AD303" s="177">
        <f>SUMIFS(Y:Y,C:C,gastos_final[[#This Row],[Número]])</f>
        <v>1289281.4099900001</v>
      </c>
      <c r="AE303" s="177">
        <f>gastos_final[[#This Row],[MONTO_FINAL]]*-1-gastos_final[[#This Row],[monto_total_ampliado]]</f>
        <v>552549.17570999986</v>
      </c>
    </row>
    <row r="304" spans="1:31" x14ac:dyDescent="0.3">
      <c r="A304" vm="1">
        <v>46081</v>
      </c>
      <c r="B304" t="s">
        <v>444</v>
      </c>
      <c r="C304" t="s">
        <v>428</v>
      </c>
      <c r="D304" s="143">
        <v>-1841830.5856999999</v>
      </c>
      <c r="E304" t="s">
        <v>187</v>
      </c>
      <c r="F304">
        <v>1</v>
      </c>
      <c r="G304" s="143">
        <v>1841830.5857335897</v>
      </c>
      <c r="H304" t="s">
        <v>480</v>
      </c>
      <c r="I304" t="s">
        <v>9</v>
      </c>
      <c r="J304" t="s">
        <v>137</v>
      </c>
      <c r="K304">
        <v>0</v>
      </c>
      <c r="L304">
        <v>0</v>
      </c>
      <c r="M304">
        <v>0</v>
      </c>
      <c r="N304" t="s">
        <v>32</v>
      </c>
      <c r="O304" t="s">
        <v>494</v>
      </c>
      <c r="P304">
        <v>10</v>
      </c>
      <c r="Q304" t="s">
        <v>467</v>
      </c>
      <c r="R304">
        <v>1</v>
      </c>
      <c r="S304" s="144">
        <v>-1841830.5856999999</v>
      </c>
      <c r="T304">
        <v>1</v>
      </c>
      <c r="U304" t="s">
        <v>199</v>
      </c>
      <c r="V304" t="s">
        <v>80</v>
      </c>
      <c r="W304" s="115" t="str">
        <f t="shared" si="10"/>
        <v>CC15EXPORTACION</v>
      </c>
      <c r="X304" s="115">
        <f>_xlfn.XLOOKUP(W304,'cco '!C:C,'cco '!D:D,0)</f>
        <v>7.7777777777777779E-2</v>
      </c>
      <c r="Y304" s="116">
        <f t="shared" si="11"/>
        <v>143253.48999888889</v>
      </c>
      <c r="Z304" s="115">
        <f>_xlfn.XLOOKUP(V304,sectores_id!A:A,sectores_id!B:B)</f>
        <v>5</v>
      </c>
      <c r="AA304" s="115">
        <f>IF(J304="OPEX",_xlfn.XLOOKUP(I304,'rubros_id_opex (2)'!A:A,'rubros_id_opex (2)'!B:B,"RUBRO MC"),J304)</f>
        <v>10</v>
      </c>
      <c r="AB304" s="115" t="str">
        <f>UPPER(_xlfn.XLOOKUP(Z304,sectores_id!B:B,sectores_id!A:A))</f>
        <v>EXPORTACION</v>
      </c>
      <c r="AC304" s="156" t="str">
        <f>_xlfn.XLOOKUP(AA304,'rubros_id_opex (2)'!B:B,'rubros_id_opex (2)'!A:A,gastos_final[[#This Row],[Líneas de factura/Producto]])</f>
        <v>PERSONAL</v>
      </c>
      <c r="AD304" s="177">
        <f>SUMIFS(Y:Y,C:C,gastos_final[[#This Row],[Número]])</f>
        <v>1289281.4099900001</v>
      </c>
      <c r="AE304" s="177">
        <f>gastos_final[[#This Row],[MONTO_FINAL]]*-1-gastos_final[[#This Row],[monto_total_ampliado]]</f>
        <v>552549.17570999986</v>
      </c>
    </row>
    <row r="305" spans="1:31" x14ac:dyDescent="0.3">
      <c r="A305" vm="1">
        <v>46081</v>
      </c>
      <c r="B305" t="s">
        <v>444</v>
      </c>
      <c r="C305" t="s">
        <v>428</v>
      </c>
      <c r="D305" s="143">
        <v>-1841830.5856999999</v>
      </c>
      <c r="E305" t="s">
        <v>187</v>
      </c>
      <c r="F305">
        <v>1</v>
      </c>
      <c r="G305" s="143">
        <v>1841830.5857335897</v>
      </c>
      <c r="H305" t="s">
        <v>480</v>
      </c>
      <c r="I305" t="s">
        <v>9</v>
      </c>
      <c r="J305" t="s">
        <v>137</v>
      </c>
      <c r="K305">
        <v>0</v>
      </c>
      <c r="L305">
        <v>0</v>
      </c>
      <c r="M305">
        <v>0</v>
      </c>
      <c r="N305" t="s">
        <v>32</v>
      </c>
      <c r="O305" t="s">
        <v>494</v>
      </c>
      <c r="P305">
        <v>10</v>
      </c>
      <c r="Q305" t="s">
        <v>467</v>
      </c>
      <c r="R305">
        <v>1</v>
      </c>
      <c r="S305" s="144">
        <v>-1841830.5856999999</v>
      </c>
      <c r="T305">
        <v>1</v>
      </c>
      <c r="U305" t="s">
        <v>199</v>
      </c>
      <c r="V305" t="s">
        <v>50</v>
      </c>
      <c r="W305" s="115" t="str">
        <f t="shared" si="10"/>
        <v>CC15NFU</v>
      </c>
      <c r="X305" s="115">
        <f>_xlfn.XLOOKUP(W305,'cco '!C:C,'cco '!D:D,0)</f>
        <v>7.7777777777777779E-2</v>
      </c>
      <c r="Y305" s="116">
        <f t="shared" si="11"/>
        <v>143253.48999888889</v>
      </c>
      <c r="Z305" s="115">
        <f>_xlfn.XLOOKUP(V305,sectores_id!A:A,sectores_id!B:B)</f>
        <v>6</v>
      </c>
      <c r="AA305" s="115">
        <f>IF(J305="OPEX",_xlfn.XLOOKUP(I305,'rubros_id_opex (2)'!A:A,'rubros_id_opex (2)'!B:B,"RUBRO MC"),J305)</f>
        <v>10</v>
      </c>
      <c r="AB305" s="115" t="str">
        <f>UPPER(_xlfn.XLOOKUP(Z305,sectores_id!B:B,sectores_id!A:A))</f>
        <v>NFU</v>
      </c>
      <c r="AC305" s="156" t="str">
        <f>_xlfn.XLOOKUP(AA305,'rubros_id_opex (2)'!B:B,'rubros_id_opex (2)'!A:A,gastos_final[[#This Row],[Líneas de factura/Producto]])</f>
        <v>PERSONAL</v>
      </c>
      <c r="AD305" s="177">
        <f>SUMIFS(Y:Y,C:C,gastos_final[[#This Row],[Número]])</f>
        <v>1289281.4099900001</v>
      </c>
      <c r="AE305" s="177">
        <f>gastos_final[[#This Row],[MONTO_FINAL]]*-1-gastos_final[[#This Row],[monto_total_ampliado]]</f>
        <v>552549.17570999986</v>
      </c>
    </row>
    <row r="306" spans="1:31" x14ac:dyDescent="0.3">
      <c r="A306" vm="1">
        <v>46081</v>
      </c>
      <c r="B306" t="s">
        <v>444</v>
      </c>
      <c r="C306" t="s">
        <v>428</v>
      </c>
      <c r="D306" s="143">
        <v>-1841830.5856999999</v>
      </c>
      <c r="E306" t="s">
        <v>187</v>
      </c>
      <c r="F306">
        <v>1</v>
      </c>
      <c r="G306" s="143">
        <v>1841830.5857335897</v>
      </c>
      <c r="H306" t="s">
        <v>480</v>
      </c>
      <c r="I306" t="s">
        <v>9</v>
      </c>
      <c r="J306" t="s">
        <v>137</v>
      </c>
      <c r="K306">
        <v>0</v>
      </c>
      <c r="L306">
        <v>0</v>
      </c>
      <c r="M306">
        <v>0</v>
      </c>
      <c r="N306" t="s">
        <v>32</v>
      </c>
      <c r="O306" t="s">
        <v>494</v>
      </c>
      <c r="P306">
        <v>10</v>
      </c>
      <c r="Q306" t="s">
        <v>467</v>
      </c>
      <c r="R306">
        <v>1</v>
      </c>
      <c r="S306" s="144">
        <v>-1841830.5856999999</v>
      </c>
      <c r="T306">
        <v>1</v>
      </c>
      <c r="U306" t="s">
        <v>199</v>
      </c>
      <c r="V306" t="s">
        <v>68</v>
      </c>
      <c r="W306" s="115" t="str">
        <f t="shared" si="10"/>
        <v>CC15PILETAS</v>
      </c>
      <c r="X306" s="115">
        <f>_xlfn.XLOOKUP(W306,'cco '!C:C,'cco '!D:D,0)</f>
        <v>7.7777777777777779E-2</v>
      </c>
      <c r="Y306" s="116">
        <f t="shared" si="11"/>
        <v>143253.48999888889</v>
      </c>
      <c r="Z306" s="115">
        <f>_xlfn.XLOOKUP(V306,sectores_id!A:A,sectores_id!B:B)</f>
        <v>7</v>
      </c>
      <c r="AA306" s="115">
        <f>IF(J306="OPEX",_xlfn.XLOOKUP(I306,'rubros_id_opex (2)'!A:A,'rubros_id_opex (2)'!B:B,"RUBRO MC"),J306)</f>
        <v>10</v>
      </c>
      <c r="AB306" s="115" t="str">
        <f>UPPER(_xlfn.XLOOKUP(Z306,sectores_id!B:B,sectores_id!A:A))</f>
        <v>PILETAS</v>
      </c>
      <c r="AC306" s="156" t="str">
        <f>_xlfn.XLOOKUP(AA306,'rubros_id_opex (2)'!B:B,'rubros_id_opex (2)'!A:A,gastos_final[[#This Row],[Líneas de factura/Producto]])</f>
        <v>PERSONAL</v>
      </c>
      <c r="AD306" s="177">
        <f>SUMIFS(Y:Y,C:C,gastos_final[[#This Row],[Número]])</f>
        <v>1289281.4099900001</v>
      </c>
      <c r="AE306" s="177">
        <f>gastos_final[[#This Row],[MONTO_FINAL]]*-1-gastos_final[[#This Row],[monto_total_ampliado]]</f>
        <v>552549.17570999986</v>
      </c>
    </row>
    <row r="307" spans="1:31" x14ac:dyDescent="0.3">
      <c r="A307" vm="1">
        <v>46081</v>
      </c>
      <c r="B307" t="s">
        <v>444</v>
      </c>
      <c r="C307" t="s">
        <v>428</v>
      </c>
      <c r="D307" s="143">
        <v>-1841830.5856999999</v>
      </c>
      <c r="E307" t="s">
        <v>187</v>
      </c>
      <c r="F307">
        <v>1</v>
      </c>
      <c r="G307" s="143">
        <v>1841830.5857335897</v>
      </c>
      <c r="H307" t="s">
        <v>480</v>
      </c>
      <c r="I307" t="s">
        <v>9</v>
      </c>
      <c r="J307" t="s">
        <v>137</v>
      </c>
      <c r="K307">
        <v>0</v>
      </c>
      <c r="L307">
        <v>0</v>
      </c>
      <c r="M307">
        <v>0</v>
      </c>
      <c r="N307" t="s">
        <v>32</v>
      </c>
      <c r="O307" t="s">
        <v>494</v>
      </c>
      <c r="P307">
        <v>10</v>
      </c>
      <c r="Q307" t="s">
        <v>467</v>
      </c>
      <c r="R307">
        <v>1</v>
      </c>
      <c r="S307" s="144">
        <v>-1841830.5856999999</v>
      </c>
      <c r="T307">
        <v>1</v>
      </c>
      <c r="U307" t="s">
        <v>199</v>
      </c>
      <c r="V307" t="s">
        <v>70</v>
      </c>
      <c r="W307" s="115" t="str">
        <f t="shared" si="10"/>
        <v>CC15REACTORES</v>
      </c>
      <c r="X307" s="115">
        <f>_xlfn.XLOOKUP(W307,'cco '!C:C,'cco '!D:D,0)</f>
        <v>7.7777777777777779E-2</v>
      </c>
      <c r="Y307" s="116">
        <f t="shared" si="11"/>
        <v>143253.48999888889</v>
      </c>
      <c r="Z307" s="115">
        <f>_xlfn.XLOOKUP(V307,sectores_id!A:A,sectores_id!B:B)</f>
        <v>8</v>
      </c>
      <c r="AA307" s="115">
        <f>IF(J307="OPEX",_xlfn.XLOOKUP(I307,'rubros_id_opex (2)'!A:A,'rubros_id_opex (2)'!B:B,"RUBRO MC"),J307)</f>
        <v>10</v>
      </c>
      <c r="AB307" s="115" t="str">
        <f>UPPER(_xlfn.XLOOKUP(Z307,sectores_id!B:B,sectores_id!A:A))</f>
        <v>REACTORES</v>
      </c>
      <c r="AC307" s="156" t="str">
        <f>_xlfn.XLOOKUP(AA307,'rubros_id_opex (2)'!B:B,'rubros_id_opex (2)'!A:A,gastos_final[[#This Row],[Líneas de factura/Producto]])</f>
        <v>PERSONAL</v>
      </c>
      <c r="AD307" s="177">
        <f>SUMIFS(Y:Y,C:C,gastos_final[[#This Row],[Número]])</f>
        <v>1289281.4099900001</v>
      </c>
      <c r="AE307" s="177">
        <f>gastos_final[[#This Row],[MONTO_FINAL]]*-1-gastos_final[[#This Row],[monto_total_ampliado]]</f>
        <v>552549.17570999986</v>
      </c>
    </row>
    <row r="308" spans="1:31" x14ac:dyDescent="0.3">
      <c r="A308" vm="1">
        <v>46081</v>
      </c>
      <c r="B308" t="s">
        <v>444</v>
      </c>
      <c r="C308" t="s">
        <v>428</v>
      </c>
      <c r="D308" s="143">
        <v>-1841830.5856999999</v>
      </c>
      <c r="E308" t="s">
        <v>187</v>
      </c>
      <c r="F308">
        <v>1</v>
      </c>
      <c r="G308" s="143">
        <v>1841830.5857335897</v>
      </c>
      <c r="H308" t="s">
        <v>480</v>
      </c>
      <c r="I308" t="s">
        <v>9</v>
      </c>
      <c r="J308" t="s">
        <v>137</v>
      </c>
      <c r="K308">
        <v>0</v>
      </c>
      <c r="L308">
        <v>0</v>
      </c>
      <c r="M308">
        <v>0</v>
      </c>
      <c r="N308" t="s">
        <v>32</v>
      </c>
      <c r="O308" t="s">
        <v>494</v>
      </c>
      <c r="P308">
        <v>10</v>
      </c>
      <c r="Q308" t="s">
        <v>467</v>
      </c>
      <c r="R308">
        <v>1</v>
      </c>
      <c r="S308" s="144">
        <v>-1841830.5856999999</v>
      </c>
      <c r="T308">
        <v>1</v>
      </c>
      <c r="U308" t="s">
        <v>199</v>
      </c>
      <c r="V308" t="s">
        <v>181</v>
      </c>
      <c r="W308" s="115" t="str">
        <f t="shared" si="10"/>
        <v>CC15TIERRAS FILTRANTES</v>
      </c>
      <c r="X308" s="115">
        <f>_xlfn.XLOOKUP(W308,'cco '!C:C,'cco '!D:D,0)</f>
        <v>0</v>
      </c>
      <c r="Y308" s="116">
        <f t="shared" si="11"/>
        <v>0</v>
      </c>
      <c r="Z308" s="115">
        <f>_xlfn.XLOOKUP(V308,sectores_id!A:A,sectores_id!B:B)</f>
        <v>9</v>
      </c>
      <c r="AA308" s="115">
        <f>IF(J308="OPEX",_xlfn.XLOOKUP(I308,'rubros_id_opex (2)'!A:A,'rubros_id_opex (2)'!B:B,"RUBRO MC"),J308)</f>
        <v>10</v>
      </c>
      <c r="AB308" s="115" t="str">
        <f>UPPER(_xlfn.XLOOKUP(Z308,sectores_id!B:B,sectores_id!A:A))</f>
        <v>TIERRAS FILTRANTES</v>
      </c>
      <c r="AC308" s="156" t="str">
        <f>_xlfn.XLOOKUP(AA308,'rubros_id_opex (2)'!B:B,'rubros_id_opex (2)'!A:A,gastos_final[[#This Row],[Líneas de factura/Producto]])</f>
        <v>PERSONAL</v>
      </c>
      <c r="AD308" s="177">
        <f>SUMIFS(Y:Y,C:C,gastos_final[[#This Row],[Número]])</f>
        <v>1289281.4099900001</v>
      </c>
      <c r="AE308" s="177">
        <f>gastos_final[[#This Row],[MONTO_FINAL]]*-1-gastos_final[[#This Row],[monto_total_ampliado]]</f>
        <v>552549.17570999986</v>
      </c>
    </row>
    <row r="309" spans="1:31" x14ac:dyDescent="0.3">
      <c r="A309" vm="1">
        <v>46081</v>
      </c>
      <c r="B309" t="s">
        <v>444</v>
      </c>
      <c r="C309" t="s">
        <v>578</v>
      </c>
      <c r="D309" s="143">
        <v>-2599197.3316000002</v>
      </c>
      <c r="E309" t="s">
        <v>173</v>
      </c>
      <c r="F309">
        <v>1</v>
      </c>
      <c r="G309" s="143">
        <v>2599197.33155359</v>
      </c>
      <c r="H309" t="s">
        <v>480</v>
      </c>
      <c r="I309" t="s">
        <v>9</v>
      </c>
      <c r="J309" t="s">
        <v>137</v>
      </c>
      <c r="K309">
        <v>0</v>
      </c>
      <c r="L309">
        <v>0</v>
      </c>
      <c r="M309">
        <v>0</v>
      </c>
      <c r="N309" t="s">
        <v>353</v>
      </c>
      <c r="O309" t="s">
        <v>494</v>
      </c>
      <c r="P309">
        <v>7</v>
      </c>
      <c r="Q309" t="s">
        <v>471</v>
      </c>
      <c r="R309">
        <v>1</v>
      </c>
      <c r="S309" s="144">
        <v>-2599197.3316000002</v>
      </c>
      <c r="T309">
        <v>1</v>
      </c>
      <c r="U309" t="s">
        <v>199</v>
      </c>
      <c r="V309" t="s">
        <v>72</v>
      </c>
      <c r="W309" s="115" t="str">
        <f t="shared" si="10"/>
        <v>CC22BACHAS</v>
      </c>
      <c r="X309" s="115">
        <f>_xlfn.XLOOKUP(W309,'cco '!C:C,'cco '!D:D,0)</f>
        <v>0.02</v>
      </c>
      <c r="Y309" s="116">
        <f t="shared" si="11"/>
        <v>51983.946632000007</v>
      </c>
      <c r="Z309" s="115">
        <f>_xlfn.XLOOKUP(V309,sectores_id!A:A,sectores_id!B:B)</f>
        <v>1</v>
      </c>
      <c r="AA309" s="115">
        <f>IF(J309="OPEX",_xlfn.XLOOKUP(I309,'rubros_id_opex (2)'!A:A,'rubros_id_opex (2)'!B:B,"RUBRO MC"),J309)</f>
        <v>10</v>
      </c>
      <c r="AB309" s="115" t="str">
        <f>UPPER(_xlfn.XLOOKUP(Z309,sectores_id!B:B,sectores_id!A:A))</f>
        <v>BACHAS</v>
      </c>
      <c r="AC309" s="156" t="str">
        <f>_xlfn.XLOOKUP(AA309,'rubros_id_opex (2)'!B:B,'rubros_id_opex (2)'!A:A,gastos_final[[#This Row],[Líneas de factura/Producto]])</f>
        <v>PERSONAL</v>
      </c>
      <c r="AD309" s="177">
        <f>SUMIFS(Y:Y,C:C,gastos_final[[#This Row],[Número]])</f>
        <v>2599197.3316000006</v>
      </c>
      <c r="AE309" s="177">
        <f>gastos_final[[#This Row],[MONTO_FINAL]]*-1-gastos_final[[#This Row],[monto_total_ampliado]]</f>
        <v>0</v>
      </c>
    </row>
    <row r="310" spans="1:31" x14ac:dyDescent="0.3">
      <c r="A310" vm="1">
        <v>46081</v>
      </c>
      <c r="B310" t="s">
        <v>444</v>
      </c>
      <c r="C310" t="s">
        <v>578</v>
      </c>
      <c r="D310" s="143">
        <v>-2599197.3316000002</v>
      </c>
      <c r="E310" t="s">
        <v>173</v>
      </c>
      <c r="F310">
        <v>1</v>
      </c>
      <c r="G310" s="143">
        <v>2599197.33155359</v>
      </c>
      <c r="H310" t="s">
        <v>480</v>
      </c>
      <c r="I310" t="s">
        <v>9</v>
      </c>
      <c r="J310" t="s">
        <v>137</v>
      </c>
      <c r="K310">
        <v>0</v>
      </c>
      <c r="L310">
        <v>0</v>
      </c>
      <c r="M310">
        <v>0</v>
      </c>
      <c r="N310" t="s">
        <v>353</v>
      </c>
      <c r="O310" t="s">
        <v>494</v>
      </c>
      <c r="P310">
        <v>7</v>
      </c>
      <c r="Q310" t="s">
        <v>471</v>
      </c>
      <c r="R310">
        <v>1</v>
      </c>
      <c r="S310" s="144">
        <v>-2599197.3316000002</v>
      </c>
      <c r="T310">
        <v>1</v>
      </c>
      <c r="U310" t="s">
        <v>199</v>
      </c>
      <c r="V310" t="s">
        <v>175</v>
      </c>
      <c r="W310" s="115" t="str">
        <f t="shared" si="10"/>
        <v>CC22COMPOST Y FERTILIZANTES</v>
      </c>
      <c r="X310" s="115">
        <f>_xlfn.XLOOKUP(W310,'cco '!C:C,'cco '!D:D,0)</f>
        <v>2.1100000000000001E-2</v>
      </c>
      <c r="Y310" s="116">
        <f t="shared" si="11"/>
        <v>54843.063696760008</v>
      </c>
      <c r="Z310" s="115">
        <f>_xlfn.XLOOKUP(V310,sectores_id!A:A,sectores_id!B:B)</f>
        <v>10</v>
      </c>
      <c r="AA310" s="115">
        <f>IF(J310="OPEX",_xlfn.XLOOKUP(I310,'rubros_id_opex (2)'!A:A,'rubros_id_opex (2)'!B:B,"RUBRO MC"),J310)</f>
        <v>10</v>
      </c>
      <c r="AB310" s="115" t="str">
        <f>UPPER(_xlfn.XLOOKUP(Z310,sectores_id!B:B,sectores_id!A:A))</f>
        <v>COMPOST &amp; FERTILIZANTES</v>
      </c>
      <c r="AC310" s="156" t="str">
        <f>_xlfn.XLOOKUP(AA310,'rubros_id_opex (2)'!B:B,'rubros_id_opex (2)'!A:A,gastos_final[[#This Row],[Líneas de factura/Producto]])</f>
        <v>PERSONAL</v>
      </c>
      <c r="AD310" s="177">
        <f>SUMIFS(Y:Y,C:C,gastos_final[[#This Row],[Número]])</f>
        <v>2599197.3316000006</v>
      </c>
      <c r="AE310" s="177">
        <f>gastos_final[[#This Row],[MONTO_FINAL]]*-1-gastos_final[[#This Row],[monto_total_ampliado]]</f>
        <v>0</v>
      </c>
    </row>
    <row r="311" spans="1:31" x14ac:dyDescent="0.3">
      <c r="A311" vm="1">
        <v>46081</v>
      </c>
      <c r="B311" t="s">
        <v>444</v>
      </c>
      <c r="C311" t="s">
        <v>578</v>
      </c>
      <c r="D311" s="143">
        <v>-2599197.3316000002</v>
      </c>
      <c r="E311" t="s">
        <v>173</v>
      </c>
      <c r="F311">
        <v>1</v>
      </c>
      <c r="G311" s="143">
        <v>2599197.33155359</v>
      </c>
      <c r="H311" t="s">
        <v>480</v>
      </c>
      <c r="I311" t="s">
        <v>9</v>
      </c>
      <c r="J311" t="s">
        <v>137</v>
      </c>
      <c r="K311">
        <v>0</v>
      </c>
      <c r="L311">
        <v>0</v>
      </c>
      <c r="M311">
        <v>0</v>
      </c>
      <c r="N311" t="s">
        <v>353</v>
      </c>
      <c r="O311" t="s">
        <v>494</v>
      </c>
      <c r="P311">
        <v>7</v>
      </c>
      <c r="Q311" t="s">
        <v>471</v>
      </c>
      <c r="R311">
        <v>1</v>
      </c>
      <c r="S311" s="144">
        <v>-2599197.3316000002</v>
      </c>
      <c r="T311">
        <v>1</v>
      </c>
      <c r="U311" t="s">
        <v>199</v>
      </c>
      <c r="V311" t="s">
        <v>193</v>
      </c>
      <c r="W311" s="115" t="str">
        <f t="shared" si="10"/>
        <v>CC22DISPOSICION FINAL DE R. LIQUIDOS</v>
      </c>
      <c r="X311" s="115">
        <f>_xlfn.XLOOKUP(W311,'cco '!C:C,'cco '!D:D,0)</f>
        <v>0.57830000000000004</v>
      </c>
      <c r="Y311" s="116">
        <f t="shared" si="11"/>
        <v>1503115.8168642803</v>
      </c>
      <c r="Z311" s="115">
        <f>_xlfn.XLOOKUP(V311,sectores_id!A:A,sectores_id!B:B)</f>
        <v>3</v>
      </c>
      <c r="AA311" s="115">
        <f>IF(J311="OPEX",_xlfn.XLOOKUP(I311,'rubros_id_opex (2)'!A:A,'rubros_id_opex (2)'!B:B,"RUBRO MC"),J311)</f>
        <v>10</v>
      </c>
      <c r="AB311" s="115" t="str">
        <f>UPPER(_xlfn.XLOOKUP(Z311,sectores_id!B:B,sectores_id!A:A))</f>
        <v>DISP. FINAL RESIDUOS LÍQUIDOS</v>
      </c>
      <c r="AC311" s="156" t="str">
        <f>_xlfn.XLOOKUP(AA311,'rubros_id_opex (2)'!B:B,'rubros_id_opex (2)'!A:A,gastos_final[[#This Row],[Líneas de factura/Producto]])</f>
        <v>PERSONAL</v>
      </c>
      <c r="AD311" s="177">
        <f>SUMIFS(Y:Y,C:C,gastos_final[[#This Row],[Número]])</f>
        <v>2599197.3316000006</v>
      </c>
      <c r="AE311" s="177">
        <f>gastos_final[[#This Row],[MONTO_FINAL]]*-1-gastos_final[[#This Row],[monto_total_ampliado]]</f>
        <v>0</v>
      </c>
    </row>
    <row r="312" spans="1:31" x14ac:dyDescent="0.3">
      <c r="A312" vm="1">
        <v>46081</v>
      </c>
      <c r="B312" t="s">
        <v>444</v>
      </c>
      <c r="C312" t="s">
        <v>578</v>
      </c>
      <c r="D312" s="143">
        <v>-2599197.3316000002</v>
      </c>
      <c r="E312" t="s">
        <v>173</v>
      </c>
      <c r="F312">
        <v>1</v>
      </c>
      <c r="G312" s="143">
        <v>2599197.33155359</v>
      </c>
      <c r="H312" t="s">
        <v>480</v>
      </c>
      <c r="I312" t="s">
        <v>9</v>
      </c>
      <c r="J312" t="s">
        <v>137</v>
      </c>
      <c r="K312">
        <v>0</v>
      </c>
      <c r="L312">
        <v>0</v>
      </c>
      <c r="M312">
        <v>0</v>
      </c>
      <c r="N312" t="s">
        <v>353</v>
      </c>
      <c r="O312" t="s">
        <v>494</v>
      </c>
      <c r="P312">
        <v>7</v>
      </c>
      <c r="Q312" t="s">
        <v>471</v>
      </c>
      <c r="R312">
        <v>1</v>
      </c>
      <c r="S312" s="144">
        <v>-2599197.3316000002</v>
      </c>
      <c r="T312">
        <v>1</v>
      </c>
      <c r="U312" t="s">
        <v>199</v>
      </c>
      <c r="V312" t="s">
        <v>191</v>
      </c>
      <c r="W312" s="115" t="str">
        <f t="shared" si="10"/>
        <v>CC22DISPOSICION FINAL DE R. SOLIDOS</v>
      </c>
      <c r="X312" s="115">
        <f>_xlfn.XLOOKUP(W312,'cco '!C:C,'cco '!D:D,0)</f>
        <v>0.23</v>
      </c>
      <c r="Y312" s="116">
        <f t="shared" si="11"/>
        <v>597815.38626800012</v>
      </c>
      <c r="Z312" s="115">
        <f>_xlfn.XLOOKUP(V312,sectores_id!A:A,sectores_id!B:B)</f>
        <v>4</v>
      </c>
      <c r="AA312" s="115">
        <f>IF(J312="OPEX",_xlfn.XLOOKUP(I312,'rubros_id_opex (2)'!A:A,'rubros_id_opex (2)'!B:B,"RUBRO MC"),J312)</f>
        <v>10</v>
      </c>
      <c r="AB312" s="115" t="str">
        <f>UPPER(_xlfn.XLOOKUP(Z312,sectores_id!B:B,sectores_id!A:A))</f>
        <v>DISP. FINAL RESIDUOS SÓLIDOS</v>
      </c>
      <c r="AC312" s="156" t="str">
        <f>_xlfn.XLOOKUP(AA312,'rubros_id_opex (2)'!B:B,'rubros_id_opex (2)'!A:A,gastos_final[[#This Row],[Líneas de factura/Producto]])</f>
        <v>PERSONAL</v>
      </c>
      <c r="AD312" s="177">
        <f>SUMIFS(Y:Y,C:C,gastos_final[[#This Row],[Número]])</f>
        <v>2599197.3316000006</v>
      </c>
      <c r="AE312" s="177">
        <f>gastos_final[[#This Row],[MONTO_FINAL]]*-1-gastos_final[[#This Row],[monto_total_ampliado]]</f>
        <v>0</v>
      </c>
    </row>
    <row r="313" spans="1:31" x14ac:dyDescent="0.3">
      <c r="A313" vm="1">
        <v>46081</v>
      </c>
      <c r="B313" t="s">
        <v>444</v>
      </c>
      <c r="C313" t="s">
        <v>578</v>
      </c>
      <c r="D313" s="143">
        <v>-2599197.3316000002</v>
      </c>
      <c r="E313" t="s">
        <v>173</v>
      </c>
      <c r="F313">
        <v>1</v>
      </c>
      <c r="G313" s="143">
        <v>2599197.33155359</v>
      </c>
      <c r="H313" t="s">
        <v>480</v>
      </c>
      <c r="I313" t="s">
        <v>9</v>
      </c>
      <c r="J313" t="s">
        <v>137</v>
      </c>
      <c r="K313">
        <v>0</v>
      </c>
      <c r="L313">
        <v>0</v>
      </c>
      <c r="M313">
        <v>0</v>
      </c>
      <c r="N313" t="s">
        <v>353</v>
      </c>
      <c r="O313" t="s">
        <v>494</v>
      </c>
      <c r="P313">
        <v>7</v>
      </c>
      <c r="Q313" t="s">
        <v>471</v>
      </c>
      <c r="R313">
        <v>1</v>
      </c>
      <c r="S313" s="144">
        <v>-2599197.3316000002</v>
      </c>
      <c r="T313">
        <v>1</v>
      </c>
      <c r="U313" t="s">
        <v>199</v>
      </c>
      <c r="V313" t="s">
        <v>80</v>
      </c>
      <c r="W313" s="115" t="str">
        <f t="shared" si="10"/>
        <v>CC22EXPORTACION</v>
      </c>
      <c r="X313" s="115">
        <f>_xlfn.XLOOKUP(W313,'cco '!C:C,'cco '!D:D,0)</f>
        <v>0.10680000000000001</v>
      </c>
      <c r="Y313" s="116">
        <f t="shared" si="11"/>
        <v>277594.27501488006</v>
      </c>
      <c r="Z313" s="115">
        <f>_xlfn.XLOOKUP(V313,sectores_id!A:A,sectores_id!B:B)</f>
        <v>5</v>
      </c>
      <c r="AA313" s="115">
        <f>IF(J313="OPEX",_xlfn.XLOOKUP(I313,'rubros_id_opex (2)'!A:A,'rubros_id_opex (2)'!B:B,"RUBRO MC"),J313)</f>
        <v>10</v>
      </c>
      <c r="AB313" s="115" t="str">
        <f>UPPER(_xlfn.XLOOKUP(Z313,sectores_id!B:B,sectores_id!A:A))</f>
        <v>EXPORTACION</v>
      </c>
      <c r="AC313" s="156" t="str">
        <f>_xlfn.XLOOKUP(AA313,'rubros_id_opex (2)'!B:B,'rubros_id_opex (2)'!A:A,gastos_final[[#This Row],[Líneas de factura/Producto]])</f>
        <v>PERSONAL</v>
      </c>
      <c r="AD313" s="177">
        <f>SUMIFS(Y:Y,C:C,gastos_final[[#This Row],[Número]])</f>
        <v>2599197.3316000006</v>
      </c>
      <c r="AE313" s="177">
        <f>gastos_final[[#This Row],[MONTO_FINAL]]*-1-gastos_final[[#This Row],[monto_total_ampliado]]</f>
        <v>0</v>
      </c>
    </row>
    <row r="314" spans="1:31" x14ac:dyDescent="0.3">
      <c r="A314" vm="1">
        <v>46081</v>
      </c>
      <c r="B314" t="s">
        <v>444</v>
      </c>
      <c r="C314" t="s">
        <v>578</v>
      </c>
      <c r="D314" s="143">
        <v>-2599197.3316000002</v>
      </c>
      <c r="E314" t="s">
        <v>173</v>
      </c>
      <c r="F314">
        <v>1</v>
      </c>
      <c r="G314" s="143">
        <v>2599197.33155359</v>
      </c>
      <c r="H314" t="s">
        <v>480</v>
      </c>
      <c r="I314" t="s">
        <v>9</v>
      </c>
      <c r="J314" t="s">
        <v>137</v>
      </c>
      <c r="K314">
        <v>0</v>
      </c>
      <c r="L314">
        <v>0</v>
      </c>
      <c r="M314">
        <v>0</v>
      </c>
      <c r="N314" t="s">
        <v>353</v>
      </c>
      <c r="O314" t="s">
        <v>494</v>
      </c>
      <c r="P314">
        <v>7</v>
      </c>
      <c r="Q314" t="s">
        <v>471</v>
      </c>
      <c r="R314">
        <v>1</v>
      </c>
      <c r="S314" s="144">
        <v>-2599197.3316000002</v>
      </c>
      <c r="T314">
        <v>1</v>
      </c>
      <c r="U314" t="s">
        <v>199</v>
      </c>
      <c r="V314" t="s">
        <v>50</v>
      </c>
      <c r="W314" s="115" t="str">
        <f t="shared" si="10"/>
        <v>CC22NFU</v>
      </c>
      <c r="X314" s="115">
        <f>_xlfn.XLOOKUP(W314,'cco '!C:C,'cco '!D:D,0)</f>
        <v>2.6100000000000002E-2</v>
      </c>
      <c r="Y314" s="116">
        <f t="shared" si="11"/>
        <v>67839.050354760009</v>
      </c>
      <c r="Z314" s="115">
        <f>_xlfn.XLOOKUP(V314,sectores_id!A:A,sectores_id!B:B)</f>
        <v>6</v>
      </c>
      <c r="AA314" s="115">
        <f>IF(J314="OPEX",_xlfn.XLOOKUP(I314,'rubros_id_opex (2)'!A:A,'rubros_id_opex (2)'!B:B,"RUBRO MC"),J314)</f>
        <v>10</v>
      </c>
      <c r="AB314" s="115" t="str">
        <f>UPPER(_xlfn.XLOOKUP(Z314,sectores_id!B:B,sectores_id!A:A))</f>
        <v>NFU</v>
      </c>
      <c r="AC314" s="156" t="str">
        <f>_xlfn.XLOOKUP(AA314,'rubros_id_opex (2)'!B:B,'rubros_id_opex (2)'!A:A,gastos_final[[#This Row],[Líneas de factura/Producto]])</f>
        <v>PERSONAL</v>
      </c>
      <c r="AD314" s="177">
        <f>SUMIFS(Y:Y,C:C,gastos_final[[#This Row],[Número]])</f>
        <v>2599197.3316000006</v>
      </c>
      <c r="AE314" s="177">
        <f>gastos_final[[#This Row],[MONTO_FINAL]]*-1-gastos_final[[#This Row],[monto_total_ampliado]]</f>
        <v>0</v>
      </c>
    </row>
    <row r="315" spans="1:31" x14ac:dyDescent="0.3">
      <c r="A315" vm="1">
        <v>46081</v>
      </c>
      <c r="B315" t="s">
        <v>444</v>
      </c>
      <c r="C315" t="s">
        <v>578</v>
      </c>
      <c r="D315" s="143">
        <v>-2599197.3316000002</v>
      </c>
      <c r="E315" t="s">
        <v>173</v>
      </c>
      <c r="F315">
        <v>1</v>
      </c>
      <c r="G315" s="143">
        <v>2599197.33155359</v>
      </c>
      <c r="H315" t="s">
        <v>480</v>
      </c>
      <c r="I315" t="s">
        <v>9</v>
      </c>
      <c r="J315" t="s">
        <v>137</v>
      </c>
      <c r="K315">
        <v>0</v>
      </c>
      <c r="L315">
        <v>0</v>
      </c>
      <c r="M315">
        <v>0</v>
      </c>
      <c r="N315" t="s">
        <v>353</v>
      </c>
      <c r="O315" t="s">
        <v>494</v>
      </c>
      <c r="P315">
        <v>7</v>
      </c>
      <c r="Q315" t="s">
        <v>471</v>
      </c>
      <c r="R315">
        <v>1</v>
      </c>
      <c r="S315" s="144">
        <v>-2599197.3316000002</v>
      </c>
      <c r="T315">
        <v>1</v>
      </c>
      <c r="U315" t="s">
        <v>199</v>
      </c>
      <c r="V315" t="s">
        <v>70</v>
      </c>
      <c r="W315" s="115" t="str">
        <f t="shared" si="10"/>
        <v>CC22REACTORES</v>
      </c>
      <c r="X315" s="115">
        <f>_xlfn.XLOOKUP(W315,'cco '!C:C,'cco '!D:D,0)</f>
        <v>1.77E-2</v>
      </c>
      <c r="Y315" s="116">
        <f t="shared" si="11"/>
        <v>46005.792769320004</v>
      </c>
      <c r="Z315" s="115">
        <f>_xlfn.XLOOKUP(V315,sectores_id!A:A,sectores_id!B:B)</f>
        <v>8</v>
      </c>
      <c r="AA315" s="115">
        <f>IF(J315="OPEX",_xlfn.XLOOKUP(I315,'rubros_id_opex (2)'!A:A,'rubros_id_opex (2)'!B:B,"RUBRO MC"),J315)</f>
        <v>10</v>
      </c>
      <c r="AB315" s="115" t="str">
        <f>UPPER(_xlfn.XLOOKUP(Z315,sectores_id!B:B,sectores_id!A:A))</f>
        <v>REACTORES</v>
      </c>
      <c r="AC315" s="156" t="str">
        <f>_xlfn.XLOOKUP(AA315,'rubros_id_opex (2)'!B:B,'rubros_id_opex (2)'!A:A,gastos_final[[#This Row],[Líneas de factura/Producto]])</f>
        <v>PERSONAL</v>
      </c>
      <c r="AD315" s="177">
        <f>SUMIFS(Y:Y,C:C,gastos_final[[#This Row],[Número]])</f>
        <v>2599197.3316000006</v>
      </c>
      <c r="AE315" s="177">
        <f>gastos_final[[#This Row],[MONTO_FINAL]]*-1-gastos_final[[#This Row],[monto_total_ampliado]]</f>
        <v>0</v>
      </c>
    </row>
    <row r="316" spans="1:31" x14ac:dyDescent="0.3">
      <c r="A316" vm="1">
        <v>46081</v>
      </c>
      <c r="B316" t="s">
        <v>444</v>
      </c>
      <c r="C316" t="s">
        <v>426</v>
      </c>
      <c r="D316" s="143">
        <v>-1813677.7246999999</v>
      </c>
      <c r="E316" t="s">
        <v>187</v>
      </c>
      <c r="F316">
        <v>1</v>
      </c>
      <c r="G316" s="143">
        <v>1813677.72471359</v>
      </c>
      <c r="H316" t="s">
        <v>480</v>
      </c>
      <c r="I316" t="s">
        <v>9</v>
      </c>
      <c r="J316" t="s">
        <v>137</v>
      </c>
      <c r="K316">
        <v>0</v>
      </c>
      <c r="L316">
        <v>0</v>
      </c>
      <c r="M316">
        <v>0</v>
      </c>
      <c r="N316" t="s">
        <v>32</v>
      </c>
      <c r="O316" t="s">
        <v>494</v>
      </c>
      <c r="P316">
        <v>10</v>
      </c>
      <c r="Q316" t="s">
        <v>467</v>
      </c>
      <c r="R316">
        <v>1</v>
      </c>
      <c r="S316" s="144">
        <v>-1813677.7246999999</v>
      </c>
      <c r="T316">
        <v>1</v>
      </c>
      <c r="U316" t="s">
        <v>199</v>
      </c>
      <c r="V316" t="s">
        <v>72</v>
      </c>
      <c r="W316" s="115" t="str">
        <f t="shared" si="10"/>
        <v>CC15BACHAS</v>
      </c>
      <c r="X316" s="115">
        <f>_xlfn.XLOOKUP(W316,'cco '!C:C,'cco '!D:D,0)</f>
        <v>7.7777777777777779E-2</v>
      </c>
      <c r="Y316" s="116">
        <f t="shared" si="11"/>
        <v>141063.82303222222</v>
      </c>
      <c r="Z316" s="115">
        <f>_xlfn.XLOOKUP(V316,sectores_id!A:A,sectores_id!B:B)</f>
        <v>1</v>
      </c>
      <c r="AA316" s="115">
        <f>IF(J316="OPEX",_xlfn.XLOOKUP(I316,'rubros_id_opex (2)'!A:A,'rubros_id_opex (2)'!B:B,"RUBRO MC"),J316)</f>
        <v>10</v>
      </c>
      <c r="AB316" s="115" t="str">
        <f>UPPER(_xlfn.XLOOKUP(Z316,sectores_id!B:B,sectores_id!A:A))</f>
        <v>BACHAS</v>
      </c>
      <c r="AC316" s="156" t="str">
        <f>_xlfn.XLOOKUP(AA316,'rubros_id_opex (2)'!B:B,'rubros_id_opex (2)'!A:A,gastos_final[[#This Row],[Líneas de factura/Producto]])</f>
        <v>PERSONAL</v>
      </c>
      <c r="AD316" s="177">
        <f>SUMIFS(Y:Y,C:C,gastos_final[[#This Row],[Número]])</f>
        <v>1269574.40729</v>
      </c>
      <c r="AE316" s="177">
        <f>gastos_final[[#This Row],[MONTO_FINAL]]*-1-gastos_final[[#This Row],[monto_total_ampliado]]</f>
        <v>544103.3174099999</v>
      </c>
    </row>
    <row r="317" spans="1:31" x14ac:dyDescent="0.3">
      <c r="A317" vm="1">
        <v>46081</v>
      </c>
      <c r="B317" t="s">
        <v>444</v>
      </c>
      <c r="C317" t="s">
        <v>426</v>
      </c>
      <c r="D317" s="143">
        <v>-1813677.7246999999</v>
      </c>
      <c r="E317" t="s">
        <v>187</v>
      </c>
      <c r="F317">
        <v>1</v>
      </c>
      <c r="G317" s="143">
        <v>1813677.72471359</v>
      </c>
      <c r="H317" t="s">
        <v>480</v>
      </c>
      <c r="I317" t="s">
        <v>9</v>
      </c>
      <c r="J317" t="s">
        <v>137</v>
      </c>
      <c r="K317">
        <v>0</v>
      </c>
      <c r="L317">
        <v>0</v>
      </c>
      <c r="M317">
        <v>0</v>
      </c>
      <c r="N317" t="s">
        <v>32</v>
      </c>
      <c r="O317" t="s">
        <v>494</v>
      </c>
      <c r="P317">
        <v>10</v>
      </c>
      <c r="Q317" t="s">
        <v>467</v>
      </c>
      <c r="R317">
        <v>1</v>
      </c>
      <c r="S317" s="144">
        <v>-1813677.7246999999</v>
      </c>
      <c r="T317">
        <v>1</v>
      </c>
      <c r="U317" t="s">
        <v>199</v>
      </c>
      <c r="V317" t="s">
        <v>177</v>
      </c>
      <c r="W317" s="115" t="str">
        <f t="shared" si="10"/>
        <v>CC15CEREAL Y POLVILLO</v>
      </c>
      <c r="X317" s="115">
        <f>_xlfn.XLOOKUP(W317,'cco '!C:C,'cco '!D:D,0)</f>
        <v>7.7777777777777779E-2</v>
      </c>
      <c r="Y317" s="116">
        <f t="shared" si="11"/>
        <v>141063.82303222222</v>
      </c>
      <c r="Z317" s="115">
        <f>_xlfn.XLOOKUP(V317,sectores_id!A:A,sectores_id!B:B)</f>
        <v>2</v>
      </c>
      <c r="AA317" s="115">
        <f>IF(J317="OPEX",_xlfn.XLOOKUP(I317,'rubros_id_opex (2)'!A:A,'rubros_id_opex (2)'!B:B,"RUBRO MC"),J317)</f>
        <v>10</v>
      </c>
      <c r="AB317" s="115" t="str">
        <f>UPPER(_xlfn.XLOOKUP(Z317,sectores_id!B:B,sectores_id!A:A))</f>
        <v>CEREAL &amp; POLVILLO</v>
      </c>
      <c r="AC317" s="156" t="str">
        <f>_xlfn.XLOOKUP(AA317,'rubros_id_opex (2)'!B:B,'rubros_id_opex (2)'!A:A,gastos_final[[#This Row],[Líneas de factura/Producto]])</f>
        <v>PERSONAL</v>
      </c>
      <c r="AD317" s="177">
        <f>SUMIFS(Y:Y,C:C,gastos_final[[#This Row],[Número]])</f>
        <v>1269574.40729</v>
      </c>
      <c r="AE317" s="177">
        <f>gastos_final[[#This Row],[MONTO_FINAL]]*-1-gastos_final[[#This Row],[monto_total_ampliado]]</f>
        <v>544103.3174099999</v>
      </c>
    </row>
    <row r="318" spans="1:31" x14ac:dyDescent="0.3">
      <c r="A318" vm="1">
        <v>46081</v>
      </c>
      <c r="B318" t="s">
        <v>444</v>
      </c>
      <c r="C318" t="s">
        <v>426</v>
      </c>
      <c r="D318" s="143">
        <v>-1813677.7246999999</v>
      </c>
      <c r="E318" t="s">
        <v>187</v>
      </c>
      <c r="F318">
        <v>1</v>
      </c>
      <c r="G318" s="143">
        <v>1813677.72471359</v>
      </c>
      <c r="H318" t="s">
        <v>480</v>
      </c>
      <c r="I318" t="s">
        <v>9</v>
      </c>
      <c r="J318" t="s">
        <v>137</v>
      </c>
      <c r="K318">
        <v>0</v>
      </c>
      <c r="L318">
        <v>0</v>
      </c>
      <c r="M318">
        <v>0</v>
      </c>
      <c r="N318" t="s">
        <v>32</v>
      </c>
      <c r="O318" t="s">
        <v>494</v>
      </c>
      <c r="P318">
        <v>10</v>
      </c>
      <c r="Q318" t="s">
        <v>467</v>
      </c>
      <c r="R318">
        <v>1</v>
      </c>
      <c r="S318" s="144">
        <v>-1813677.7246999999</v>
      </c>
      <c r="T318">
        <v>1</v>
      </c>
      <c r="U318" t="s">
        <v>199</v>
      </c>
      <c r="V318" t="s">
        <v>175</v>
      </c>
      <c r="W318" s="115" t="str">
        <f t="shared" si="10"/>
        <v>CC15COMPOST Y FERTILIZANTES</v>
      </c>
      <c r="X318" s="115">
        <f>_xlfn.XLOOKUP(W318,'cco '!C:C,'cco '!D:D,0)</f>
        <v>7.7777777777777779E-2</v>
      </c>
      <c r="Y318" s="116">
        <f t="shared" si="11"/>
        <v>141063.82303222222</v>
      </c>
      <c r="Z318" s="115">
        <f>_xlfn.XLOOKUP(V318,sectores_id!A:A,sectores_id!B:B)</f>
        <v>10</v>
      </c>
      <c r="AA318" s="115">
        <f>IF(J318="OPEX",_xlfn.XLOOKUP(I318,'rubros_id_opex (2)'!A:A,'rubros_id_opex (2)'!B:B,"RUBRO MC"),J318)</f>
        <v>10</v>
      </c>
      <c r="AB318" s="115" t="str">
        <f>UPPER(_xlfn.XLOOKUP(Z318,sectores_id!B:B,sectores_id!A:A))</f>
        <v>COMPOST &amp; FERTILIZANTES</v>
      </c>
      <c r="AC318" s="156" t="str">
        <f>_xlfn.XLOOKUP(AA318,'rubros_id_opex (2)'!B:B,'rubros_id_opex (2)'!A:A,gastos_final[[#This Row],[Líneas de factura/Producto]])</f>
        <v>PERSONAL</v>
      </c>
      <c r="AD318" s="177">
        <f>SUMIFS(Y:Y,C:C,gastos_final[[#This Row],[Número]])</f>
        <v>1269574.40729</v>
      </c>
      <c r="AE318" s="177">
        <f>gastos_final[[#This Row],[MONTO_FINAL]]*-1-gastos_final[[#This Row],[monto_total_ampliado]]</f>
        <v>544103.3174099999</v>
      </c>
    </row>
    <row r="319" spans="1:31" x14ac:dyDescent="0.3">
      <c r="A319" vm="1">
        <v>46081</v>
      </c>
      <c r="B319" t="s">
        <v>444</v>
      </c>
      <c r="C319" t="s">
        <v>426</v>
      </c>
      <c r="D319" s="143">
        <v>-1813677.7246999999</v>
      </c>
      <c r="E319" t="s">
        <v>187</v>
      </c>
      <c r="F319">
        <v>1</v>
      </c>
      <c r="G319" s="143">
        <v>1813677.72471359</v>
      </c>
      <c r="H319" t="s">
        <v>480</v>
      </c>
      <c r="I319" t="s">
        <v>9</v>
      </c>
      <c r="J319" t="s">
        <v>137</v>
      </c>
      <c r="K319">
        <v>0</v>
      </c>
      <c r="L319">
        <v>0</v>
      </c>
      <c r="M319">
        <v>0</v>
      </c>
      <c r="N319" t="s">
        <v>32</v>
      </c>
      <c r="O319" t="s">
        <v>494</v>
      </c>
      <c r="P319">
        <v>10</v>
      </c>
      <c r="Q319" t="s">
        <v>467</v>
      </c>
      <c r="R319">
        <v>1</v>
      </c>
      <c r="S319" s="144">
        <v>-1813677.7246999999</v>
      </c>
      <c r="T319">
        <v>1</v>
      </c>
      <c r="U319" t="s">
        <v>199</v>
      </c>
      <c r="V319" t="s">
        <v>193</v>
      </c>
      <c r="W319" s="115" t="str">
        <f t="shared" si="10"/>
        <v>CC15DISPOSICION FINAL DE R. LIQUIDOS</v>
      </c>
      <c r="X319" s="115">
        <f>_xlfn.XLOOKUP(W319,'cco '!C:C,'cco '!D:D,0)</f>
        <v>7.7777777777777779E-2</v>
      </c>
      <c r="Y319" s="116">
        <f t="shared" si="11"/>
        <v>141063.82303222222</v>
      </c>
      <c r="Z319" s="115">
        <f>_xlfn.XLOOKUP(V319,sectores_id!A:A,sectores_id!B:B)</f>
        <v>3</v>
      </c>
      <c r="AA319" s="115">
        <f>IF(J319="OPEX",_xlfn.XLOOKUP(I319,'rubros_id_opex (2)'!A:A,'rubros_id_opex (2)'!B:B,"RUBRO MC"),J319)</f>
        <v>10</v>
      </c>
      <c r="AB319" s="115" t="str">
        <f>UPPER(_xlfn.XLOOKUP(Z319,sectores_id!B:B,sectores_id!A:A))</f>
        <v>DISP. FINAL RESIDUOS LÍQUIDOS</v>
      </c>
      <c r="AC319" s="156" t="str">
        <f>_xlfn.XLOOKUP(AA319,'rubros_id_opex (2)'!B:B,'rubros_id_opex (2)'!A:A,gastos_final[[#This Row],[Líneas de factura/Producto]])</f>
        <v>PERSONAL</v>
      </c>
      <c r="AD319" s="177">
        <f>SUMIFS(Y:Y,C:C,gastos_final[[#This Row],[Número]])</f>
        <v>1269574.40729</v>
      </c>
      <c r="AE319" s="177">
        <f>gastos_final[[#This Row],[MONTO_FINAL]]*-1-gastos_final[[#This Row],[monto_total_ampliado]]</f>
        <v>544103.3174099999</v>
      </c>
    </row>
    <row r="320" spans="1:31" x14ac:dyDescent="0.3">
      <c r="A320" vm="1">
        <v>46081</v>
      </c>
      <c r="B320" t="s">
        <v>444</v>
      </c>
      <c r="C320" t="s">
        <v>426</v>
      </c>
      <c r="D320" s="143">
        <v>-1813677.7246999999</v>
      </c>
      <c r="E320" t="s">
        <v>187</v>
      </c>
      <c r="F320">
        <v>1</v>
      </c>
      <c r="G320" s="143">
        <v>1813677.72471359</v>
      </c>
      <c r="H320" t="s">
        <v>480</v>
      </c>
      <c r="I320" t="s">
        <v>9</v>
      </c>
      <c r="J320" t="s">
        <v>137</v>
      </c>
      <c r="K320">
        <v>0</v>
      </c>
      <c r="L320">
        <v>0</v>
      </c>
      <c r="M320">
        <v>0</v>
      </c>
      <c r="N320" t="s">
        <v>32</v>
      </c>
      <c r="O320" t="s">
        <v>494</v>
      </c>
      <c r="P320">
        <v>10</v>
      </c>
      <c r="Q320" t="s">
        <v>467</v>
      </c>
      <c r="R320">
        <v>1</v>
      </c>
      <c r="S320" s="144">
        <v>-1813677.7246999999</v>
      </c>
      <c r="T320">
        <v>1</v>
      </c>
      <c r="U320" t="s">
        <v>199</v>
      </c>
      <c r="V320" t="s">
        <v>191</v>
      </c>
      <c r="W320" s="115" t="str">
        <f t="shared" si="10"/>
        <v>CC15DISPOSICION FINAL DE R. SOLIDOS</v>
      </c>
      <c r="X320" s="115">
        <f>_xlfn.XLOOKUP(W320,'cco '!C:C,'cco '!D:D,0)</f>
        <v>7.7777777777777779E-2</v>
      </c>
      <c r="Y320" s="116">
        <f t="shared" si="11"/>
        <v>141063.82303222222</v>
      </c>
      <c r="Z320" s="115">
        <f>_xlfn.XLOOKUP(V320,sectores_id!A:A,sectores_id!B:B)</f>
        <v>4</v>
      </c>
      <c r="AA320" s="115">
        <f>IF(J320="OPEX",_xlfn.XLOOKUP(I320,'rubros_id_opex (2)'!A:A,'rubros_id_opex (2)'!B:B,"RUBRO MC"),J320)</f>
        <v>10</v>
      </c>
      <c r="AB320" s="115" t="str">
        <f>UPPER(_xlfn.XLOOKUP(Z320,sectores_id!B:B,sectores_id!A:A))</f>
        <v>DISP. FINAL RESIDUOS SÓLIDOS</v>
      </c>
      <c r="AC320" s="156" t="str">
        <f>_xlfn.XLOOKUP(AA320,'rubros_id_opex (2)'!B:B,'rubros_id_opex (2)'!A:A,gastos_final[[#This Row],[Líneas de factura/Producto]])</f>
        <v>PERSONAL</v>
      </c>
      <c r="AD320" s="177">
        <f>SUMIFS(Y:Y,C:C,gastos_final[[#This Row],[Número]])</f>
        <v>1269574.40729</v>
      </c>
      <c r="AE320" s="177">
        <f>gastos_final[[#This Row],[MONTO_FINAL]]*-1-gastos_final[[#This Row],[monto_total_ampliado]]</f>
        <v>544103.3174099999</v>
      </c>
    </row>
    <row r="321" spans="1:31" x14ac:dyDescent="0.3">
      <c r="A321" vm="1">
        <v>46081</v>
      </c>
      <c r="B321" t="s">
        <v>444</v>
      </c>
      <c r="C321" t="s">
        <v>426</v>
      </c>
      <c r="D321" s="143">
        <v>-1813677.7246999999</v>
      </c>
      <c r="E321" t="s">
        <v>187</v>
      </c>
      <c r="F321">
        <v>1</v>
      </c>
      <c r="G321" s="143">
        <v>1813677.72471359</v>
      </c>
      <c r="H321" t="s">
        <v>480</v>
      </c>
      <c r="I321" t="s">
        <v>9</v>
      </c>
      <c r="J321" t="s">
        <v>137</v>
      </c>
      <c r="K321">
        <v>0</v>
      </c>
      <c r="L321">
        <v>0</v>
      </c>
      <c r="M321">
        <v>0</v>
      </c>
      <c r="N321" t="s">
        <v>32</v>
      </c>
      <c r="O321" t="s">
        <v>494</v>
      </c>
      <c r="P321">
        <v>10</v>
      </c>
      <c r="Q321" t="s">
        <v>467</v>
      </c>
      <c r="R321">
        <v>1</v>
      </c>
      <c r="S321" s="144">
        <v>-1813677.7246999999</v>
      </c>
      <c r="T321">
        <v>1</v>
      </c>
      <c r="U321" t="s">
        <v>199</v>
      </c>
      <c r="V321" t="s">
        <v>80</v>
      </c>
      <c r="W321" s="115" t="str">
        <f t="shared" si="10"/>
        <v>CC15EXPORTACION</v>
      </c>
      <c r="X321" s="115">
        <f>_xlfn.XLOOKUP(W321,'cco '!C:C,'cco '!D:D,0)</f>
        <v>7.7777777777777779E-2</v>
      </c>
      <c r="Y321" s="116">
        <f t="shared" si="11"/>
        <v>141063.82303222222</v>
      </c>
      <c r="Z321" s="115">
        <f>_xlfn.XLOOKUP(V321,sectores_id!A:A,sectores_id!B:B)</f>
        <v>5</v>
      </c>
      <c r="AA321" s="115">
        <f>IF(J321="OPEX",_xlfn.XLOOKUP(I321,'rubros_id_opex (2)'!A:A,'rubros_id_opex (2)'!B:B,"RUBRO MC"),J321)</f>
        <v>10</v>
      </c>
      <c r="AB321" s="115" t="str">
        <f>UPPER(_xlfn.XLOOKUP(Z321,sectores_id!B:B,sectores_id!A:A))</f>
        <v>EXPORTACION</v>
      </c>
      <c r="AC321" s="156" t="str">
        <f>_xlfn.XLOOKUP(AA321,'rubros_id_opex (2)'!B:B,'rubros_id_opex (2)'!A:A,gastos_final[[#This Row],[Líneas de factura/Producto]])</f>
        <v>PERSONAL</v>
      </c>
      <c r="AD321" s="177">
        <f>SUMIFS(Y:Y,C:C,gastos_final[[#This Row],[Número]])</f>
        <v>1269574.40729</v>
      </c>
      <c r="AE321" s="177">
        <f>gastos_final[[#This Row],[MONTO_FINAL]]*-1-gastos_final[[#This Row],[monto_total_ampliado]]</f>
        <v>544103.3174099999</v>
      </c>
    </row>
    <row r="322" spans="1:31" x14ac:dyDescent="0.3">
      <c r="A322" vm="1">
        <v>46081</v>
      </c>
      <c r="B322" t="s">
        <v>444</v>
      </c>
      <c r="C322" t="s">
        <v>426</v>
      </c>
      <c r="D322" s="143">
        <v>-1813677.7246999999</v>
      </c>
      <c r="E322" t="s">
        <v>187</v>
      </c>
      <c r="F322">
        <v>1</v>
      </c>
      <c r="G322" s="143">
        <v>1813677.72471359</v>
      </c>
      <c r="H322" t="s">
        <v>480</v>
      </c>
      <c r="I322" t="s">
        <v>9</v>
      </c>
      <c r="J322" t="s">
        <v>137</v>
      </c>
      <c r="K322">
        <v>0</v>
      </c>
      <c r="L322">
        <v>0</v>
      </c>
      <c r="M322">
        <v>0</v>
      </c>
      <c r="N322" t="s">
        <v>32</v>
      </c>
      <c r="O322" t="s">
        <v>494</v>
      </c>
      <c r="P322">
        <v>10</v>
      </c>
      <c r="Q322" t="s">
        <v>467</v>
      </c>
      <c r="R322">
        <v>1</v>
      </c>
      <c r="S322" s="144">
        <v>-1813677.7246999999</v>
      </c>
      <c r="T322">
        <v>1</v>
      </c>
      <c r="U322" t="s">
        <v>199</v>
      </c>
      <c r="V322" t="s">
        <v>50</v>
      </c>
      <c r="W322" s="115" t="str">
        <f t="shared" si="10"/>
        <v>CC15NFU</v>
      </c>
      <c r="X322" s="115">
        <f>_xlfn.XLOOKUP(W322,'cco '!C:C,'cco '!D:D,0)</f>
        <v>7.7777777777777779E-2</v>
      </c>
      <c r="Y322" s="116">
        <f t="shared" si="11"/>
        <v>141063.82303222222</v>
      </c>
      <c r="Z322" s="115">
        <f>_xlfn.XLOOKUP(V322,sectores_id!A:A,sectores_id!B:B)</f>
        <v>6</v>
      </c>
      <c r="AA322" s="115">
        <f>IF(J322="OPEX",_xlfn.XLOOKUP(I322,'rubros_id_opex (2)'!A:A,'rubros_id_opex (2)'!B:B,"RUBRO MC"),J322)</f>
        <v>10</v>
      </c>
      <c r="AB322" s="115" t="str">
        <f>UPPER(_xlfn.XLOOKUP(Z322,sectores_id!B:B,sectores_id!A:A))</f>
        <v>NFU</v>
      </c>
      <c r="AC322" s="156" t="str">
        <f>_xlfn.XLOOKUP(AA322,'rubros_id_opex (2)'!B:B,'rubros_id_opex (2)'!A:A,gastos_final[[#This Row],[Líneas de factura/Producto]])</f>
        <v>PERSONAL</v>
      </c>
      <c r="AD322" s="177">
        <f>SUMIFS(Y:Y,C:C,gastos_final[[#This Row],[Número]])</f>
        <v>1269574.40729</v>
      </c>
      <c r="AE322" s="177">
        <f>gastos_final[[#This Row],[MONTO_FINAL]]*-1-gastos_final[[#This Row],[monto_total_ampliado]]</f>
        <v>544103.3174099999</v>
      </c>
    </row>
    <row r="323" spans="1:31" x14ac:dyDescent="0.3">
      <c r="A323" vm="1">
        <v>46081</v>
      </c>
      <c r="B323" t="s">
        <v>444</v>
      </c>
      <c r="C323" t="s">
        <v>426</v>
      </c>
      <c r="D323" s="143">
        <v>-1813677.7246999999</v>
      </c>
      <c r="E323" t="s">
        <v>187</v>
      </c>
      <c r="F323">
        <v>1</v>
      </c>
      <c r="G323" s="143">
        <v>1813677.72471359</v>
      </c>
      <c r="H323" t="s">
        <v>480</v>
      </c>
      <c r="I323" t="s">
        <v>9</v>
      </c>
      <c r="J323" t="s">
        <v>137</v>
      </c>
      <c r="K323">
        <v>0</v>
      </c>
      <c r="L323">
        <v>0</v>
      </c>
      <c r="M323">
        <v>0</v>
      </c>
      <c r="N323" t="s">
        <v>32</v>
      </c>
      <c r="O323" t="s">
        <v>494</v>
      </c>
      <c r="P323">
        <v>10</v>
      </c>
      <c r="Q323" t="s">
        <v>467</v>
      </c>
      <c r="R323">
        <v>1</v>
      </c>
      <c r="S323" s="144">
        <v>-1813677.7246999999</v>
      </c>
      <c r="T323">
        <v>1</v>
      </c>
      <c r="U323" t="s">
        <v>199</v>
      </c>
      <c r="V323" t="s">
        <v>68</v>
      </c>
      <c r="W323" s="115" t="str">
        <f t="shared" si="10"/>
        <v>CC15PILETAS</v>
      </c>
      <c r="X323" s="115">
        <f>_xlfn.XLOOKUP(W323,'cco '!C:C,'cco '!D:D,0)</f>
        <v>7.7777777777777779E-2</v>
      </c>
      <c r="Y323" s="116">
        <f t="shared" si="11"/>
        <v>141063.82303222222</v>
      </c>
      <c r="Z323" s="115">
        <f>_xlfn.XLOOKUP(V323,sectores_id!A:A,sectores_id!B:B)</f>
        <v>7</v>
      </c>
      <c r="AA323" s="115">
        <f>IF(J323="OPEX",_xlfn.XLOOKUP(I323,'rubros_id_opex (2)'!A:A,'rubros_id_opex (2)'!B:B,"RUBRO MC"),J323)</f>
        <v>10</v>
      </c>
      <c r="AB323" s="115" t="str">
        <f>UPPER(_xlfn.XLOOKUP(Z323,sectores_id!B:B,sectores_id!A:A))</f>
        <v>PILETAS</v>
      </c>
      <c r="AC323" s="156" t="str">
        <f>_xlfn.XLOOKUP(AA323,'rubros_id_opex (2)'!B:B,'rubros_id_opex (2)'!A:A,gastos_final[[#This Row],[Líneas de factura/Producto]])</f>
        <v>PERSONAL</v>
      </c>
      <c r="AD323" s="177">
        <f>SUMIFS(Y:Y,C:C,gastos_final[[#This Row],[Número]])</f>
        <v>1269574.40729</v>
      </c>
      <c r="AE323" s="177">
        <f>gastos_final[[#This Row],[MONTO_FINAL]]*-1-gastos_final[[#This Row],[monto_total_ampliado]]</f>
        <v>544103.3174099999</v>
      </c>
    </row>
    <row r="324" spans="1:31" x14ac:dyDescent="0.3">
      <c r="A324" vm="1">
        <v>46081</v>
      </c>
      <c r="B324" t="s">
        <v>444</v>
      </c>
      <c r="C324" t="s">
        <v>426</v>
      </c>
      <c r="D324" s="143">
        <v>-1813677.7246999999</v>
      </c>
      <c r="E324" t="s">
        <v>187</v>
      </c>
      <c r="F324">
        <v>1</v>
      </c>
      <c r="G324" s="143">
        <v>1813677.72471359</v>
      </c>
      <c r="H324" t="s">
        <v>480</v>
      </c>
      <c r="I324" t="s">
        <v>9</v>
      </c>
      <c r="J324" t="s">
        <v>137</v>
      </c>
      <c r="K324">
        <v>0</v>
      </c>
      <c r="L324">
        <v>0</v>
      </c>
      <c r="M324">
        <v>0</v>
      </c>
      <c r="N324" t="s">
        <v>32</v>
      </c>
      <c r="O324" t="s">
        <v>494</v>
      </c>
      <c r="P324">
        <v>10</v>
      </c>
      <c r="Q324" t="s">
        <v>467</v>
      </c>
      <c r="R324">
        <v>1</v>
      </c>
      <c r="S324" s="144">
        <v>-1813677.7246999999</v>
      </c>
      <c r="T324">
        <v>1</v>
      </c>
      <c r="U324" t="s">
        <v>199</v>
      </c>
      <c r="V324" t="s">
        <v>70</v>
      </c>
      <c r="W324" s="115" t="str">
        <f t="shared" si="10"/>
        <v>CC15REACTORES</v>
      </c>
      <c r="X324" s="115">
        <f>_xlfn.XLOOKUP(W324,'cco '!C:C,'cco '!D:D,0)</f>
        <v>7.7777777777777779E-2</v>
      </c>
      <c r="Y324" s="116">
        <f t="shared" si="11"/>
        <v>141063.82303222222</v>
      </c>
      <c r="Z324" s="115">
        <f>_xlfn.XLOOKUP(V324,sectores_id!A:A,sectores_id!B:B)</f>
        <v>8</v>
      </c>
      <c r="AA324" s="115">
        <f>IF(J324="OPEX",_xlfn.XLOOKUP(I324,'rubros_id_opex (2)'!A:A,'rubros_id_opex (2)'!B:B,"RUBRO MC"),J324)</f>
        <v>10</v>
      </c>
      <c r="AB324" s="115" t="str">
        <f>UPPER(_xlfn.XLOOKUP(Z324,sectores_id!B:B,sectores_id!A:A))</f>
        <v>REACTORES</v>
      </c>
      <c r="AC324" s="156" t="str">
        <f>_xlfn.XLOOKUP(AA324,'rubros_id_opex (2)'!B:B,'rubros_id_opex (2)'!A:A,gastos_final[[#This Row],[Líneas de factura/Producto]])</f>
        <v>PERSONAL</v>
      </c>
      <c r="AD324" s="177">
        <f>SUMIFS(Y:Y,C:C,gastos_final[[#This Row],[Número]])</f>
        <v>1269574.40729</v>
      </c>
      <c r="AE324" s="177">
        <f>gastos_final[[#This Row],[MONTO_FINAL]]*-1-gastos_final[[#This Row],[monto_total_ampliado]]</f>
        <v>544103.3174099999</v>
      </c>
    </row>
    <row r="325" spans="1:31" x14ac:dyDescent="0.3">
      <c r="A325" vm="1">
        <v>46081</v>
      </c>
      <c r="B325" t="s">
        <v>444</v>
      </c>
      <c r="C325" t="s">
        <v>426</v>
      </c>
      <c r="D325" s="143">
        <v>-1813677.7246999999</v>
      </c>
      <c r="E325" t="s">
        <v>187</v>
      </c>
      <c r="F325">
        <v>1</v>
      </c>
      <c r="G325" s="143">
        <v>1813677.72471359</v>
      </c>
      <c r="H325" t="s">
        <v>480</v>
      </c>
      <c r="I325" t="s">
        <v>9</v>
      </c>
      <c r="J325" t="s">
        <v>137</v>
      </c>
      <c r="K325">
        <v>0</v>
      </c>
      <c r="L325">
        <v>0</v>
      </c>
      <c r="M325">
        <v>0</v>
      </c>
      <c r="N325" t="s">
        <v>32</v>
      </c>
      <c r="O325" t="s">
        <v>494</v>
      </c>
      <c r="P325">
        <v>10</v>
      </c>
      <c r="Q325" t="s">
        <v>467</v>
      </c>
      <c r="R325">
        <v>1</v>
      </c>
      <c r="S325" s="144">
        <v>-1813677.7246999999</v>
      </c>
      <c r="T325">
        <v>1</v>
      </c>
      <c r="U325" t="s">
        <v>199</v>
      </c>
      <c r="V325" t="s">
        <v>181</v>
      </c>
      <c r="W325" s="115" t="str">
        <f t="shared" si="10"/>
        <v>CC15TIERRAS FILTRANTES</v>
      </c>
      <c r="X325" s="115">
        <f>_xlfn.XLOOKUP(W325,'cco '!C:C,'cco '!D:D,0)</f>
        <v>0</v>
      </c>
      <c r="Y325" s="116">
        <f t="shared" si="11"/>
        <v>0</v>
      </c>
      <c r="Z325" s="115">
        <f>_xlfn.XLOOKUP(V325,sectores_id!A:A,sectores_id!B:B)</f>
        <v>9</v>
      </c>
      <c r="AA325" s="115">
        <f>IF(J325="OPEX",_xlfn.XLOOKUP(I325,'rubros_id_opex (2)'!A:A,'rubros_id_opex (2)'!B:B,"RUBRO MC"),J325)</f>
        <v>10</v>
      </c>
      <c r="AB325" s="115" t="str">
        <f>UPPER(_xlfn.XLOOKUP(Z325,sectores_id!B:B,sectores_id!A:A))</f>
        <v>TIERRAS FILTRANTES</v>
      </c>
      <c r="AC325" s="156" t="str">
        <f>_xlfn.XLOOKUP(AA325,'rubros_id_opex (2)'!B:B,'rubros_id_opex (2)'!A:A,gastos_final[[#This Row],[Líneas de factura/Producto]])</f>
        <v>PERSONAL</v>
      </c>
      <c r="AD325" s="177">
        <f>SUMIFS(Y:Y,C:C,gastos_final[[#This Row],[Número]])</f>
        <v>1269574.40729</v>
      </c>
      <c r="AE325" s="177">
        <f>gastos_final[[#This Row],[MONTO_FINAL]]*-1-gastos_final[[#This Row],[monto_total_ampliado]]</f>
        <v>544103.3174099999</v>
      </c>
    </row>
    <row r="326" spans="1:31" x14ac:dyDescent="0.3">
      <c r="A326" vm="1">
        <v>46081</v>
      </c>
      <c r="B326" t="s">
        <v>444</v>
      </c>
      <c r="C326" t="s">
        <v>420</v>
      </c>
      <c r="D326" s="143">
        <v>-2394868.4076999999</v>
      </c>
      <c r="E326" t="s">
        <v>13</v>
      </c>
      <c r="F326">
        <v>1</v>
      </c>
      <c r="G326" s="143">
        <v>2394868.4077335899</v>
      </c>
      <c r="H326" t="s">
        <v>480</v>
      </c>
      <c r="I326" t="s">
        <v>9</v>
      </c>
      <c r="J326" t="s">
        <v>137</v>
      </c>
      <c r="K326">
        <v>0</v>
      </c>
      <c r="L326">
        <v>0</v>
      </c>
      <c r="M326">
        <v>0</v>
      </c>
      <c r="N326" t="s">
        <v>338</v>
      </c>
      <c r="O326" t="s">
        <v>494</v>
      </c>
      <c r="P326">
        <v>5</v>
      </c>
      <c r="Q326" t="s">
        <v>466</v>
      </c>
      <c r="R326">
        <v>1</v>
      </c>
      <c r="S326" s="144">
        <v>-2394868.4076999999</v>
      </c>
      <c r="T326">
        <v>1</v>
      </c>
      <c r="U326" t="s">
        <v>199</v>
      </c>
      <c r="V326" t="s">
        <v>191</v>
      </c>
      <c r="W326" s="115" t="str">
        <f t="shared" si="10"/>
        <v>CC18DISPOSICION FINAL DE R. SOLIDOS</v>
      </c>
      <c r="X326" s="115">
        <f>_xlfn.XLOOKUP(W326,'cco '!C:C,'cco '!D:D,0)</f>
        <v>0.37</v>
      </c>
      <c r="Y326" s="116">
        <f t="shared" si="11"/>
        <v>886101.31084899988</v>
      </c>
      <c r="Z326" s="115">
        <f>_xlfn.XLOOKUP(V326,sectores_id!A:A,sectores_id!B:B)</f>
        <v>4</v>
      </c>
      <c r="AA326" s="115">
        <f>IF(J326="OPEX",_xlfn.XLOOKUP(I326,'rubros_id_opex (2)'!A:A,'rubros_id_opex (2)'!B:B,"RUBRO MC"),J326)</f>
        <v>10</v>
      </c>
      <c r="AB326" s="115" t="str">
        <f>UPPER(_xlfn.XLOOKUP(Z326,sectores_id!B:B,sectores_id!A:A))</f>
        <v>DISP. FINAL RESIDUOS SÓLIDOS</v>
      </c>
      <c r="AC326" s="156" t="str">
        <f>_xlfn.XLOOKUP(AA326,'rubros_id_opex (2)'!B:B,'rubros_id_opex (2)'!A:A,gastos_final[[#This Row],[Líneas de factura/Producto]])</f>
        <v>PERSONAL</v>
      </c>
      <c r="AD326" s="177">
        <f>SUMIFS(Y:Y,C:C,gastos_final[[#This Row],[Número]])</f>
        <v>2394868.4076999999</v>
      </c>
      <c r="AE326" s="177">
        <f>gastos_final[[#This Row],[MONTO_FINAL]]*-1-gastos_final[[#This Row],[monto_total_ampliado]]</f>
        <v>0</v>
      </c>
    </row>
    <row r="327" spans="1:31" x14ac:dyDescent="0.3">
      <c r="A327" vm="1">
        <v>46081</v>
      </c>
      <c r="B327" t="s">
        <v>444</v>
      </c>
      <c r="C327" t="s">
        <v>420</v>
      </c>
      <c r="D327" s="143">
        <v>-2394868.4076999999</v>
      </c>
      <c r="E327" t="s">
        <v>13</v>
      </c>
      <c r="F327">
        <v>1</v>
      </c>
      <c r="G327" s="143">
        <v>2394868.4077335899</v>
      </c>
      <c r="H327" t="s">
        <v>480</v>
      </c>
      <c r="I327" t="s">
        <v>9</v>
      </c>
      <c r="J327" t="s">
        <v>137</v>
      </c>
      <c r="K327">
        <v>0</v>
      </c>
      <c r="L327">
        <v>0</v>
      </c>
      <c r="M327">
        <v>0</v>
      </c>
      <c r="N327" t="s">
        <v>338</v>
      </c>
      <c r="O327" t="s">
        <v>494</v>
      </c>
      <c r="P327">
        <v>5</v>
      </c>
      <c r="Q327" t="s">
        <v>466</v>
      </c>
      <c r="R327">
        <v>1</v>
      </c>
      <c r="S327" s="144">
        <v>-2394868.4076999999</v>
      </c>
      <c r="T327">
        <v>1</v>
      </c>
      <c r="U327" t="s">
        <v>199</v>
      </c>
      <c r="V327" t="s">
        <v>80</v>
      </c>
      <c r="W327" s="115" t="str">
        <f t="shared" si="10"/>
        <v>CC18EXPORTACION</v>
      </c>
      <c r="X327" s="115">
        <f>_xlfn.XLOOKUP(W327,'cco '!C:C,'cco '!D:D,0)</f>
        <v>0.2</v>
      </c>
      <c r="Y327" s="116">
        <f t="shared" si="11"/>
        <v>478973.68154000002</v>
      </c>
      <c r="Z327" s="115">
        <f>_xlfn.XLOOKUP(V327,sectores_id!A:A,sectores_id!B:B)</f>
        <v>5</v>
      </c>
      <c r="AA327" s="115">
        <f>IF(J327="OPEX",_xlfn.XLOOKUP(I327,'rubros_id_opex (2)'!A:A,'rubros_id_opex (2)'!B:B,"RUBRO MC"),J327)</f>
        <v>10</v>
      </c>
      <c r="AB327" s="115" t="str">
        <f>UPPER(_xlfn.XLOOKUP(Z327,sectores_id!B:B,sectores_id!A:A))</f>
        <v>EXPORTACION</v>
      </c>
      <c r="AC327" s="156" t="str">
        <f>_xlfn.XLOOKUP(AA327,'rubros_id_opex (2)'!B:B,'rubros_id_opex (2)'!A:A,gastos_final[[#This Row],[Líneas de factura/Producto]])</f>
        <v>PERSONAL</v>
      </c>
      <c r="AD327" s="177">
        <f>SUMIFS(Y:Y,C:C,gastos_final[[#This Row],[Número]])</f>
        <v>2394868.4076999999</v>
      </c>
      <c r="AE327" s="177">
        <f>gastos_final[[#This Row],[MONTO_FINAL]]*-1-gastos_final[[#This Row],[monto_total_ampliado]]</f>
        <v>0</v>
      </c>
    </row>
    <row r="328" spans="1:31" x14ac:dyDescent="0.3">
      <c r="A328" vm="1">
        <v>46081</v>
      </c>
      <c r="B328" t="s">
        <v>444</v>
      </c>
      <c r="C328" t="s">
        <v>420</v>
      </c>
      <c r="D328" s="143">
        <v>-2394868.4076999999</v>
      </c>
      <c r="E328" t="s">
        <v>13</v>
      </c>
      <c r="F328">
        <v>1</v>
      </c>
      <c r="G328" s="143">
        <v>2394868.4077335899</v>
      </c>
      <c r="H328" t="s">
        <v>480</v>
      </c>
      <c r="I328" t="s">
        <v>9</v>
      </c>
      <c r="J328" t="s">
        <v>137</v>
      </c>
      <c r="K328">
        <v>0</v>
      </c>
      <c r="L328">
        <v>0</v>
      </c>
      <c r="M328">
        <v>0</v>
      </c>
      <c r="N328" t="s">
        <v>338</v>
      </c>
      <c r="O328" t="s">
        <v>494</v>
      </c>
      <c r="P328">
        <v>5</v>
      </c>
      <c r="Q328" t="s">
        <v>466</v>
      </c>
      <c r="R328">
        <v>1</v>
      </c>
      <c r="S328" s="144">
        <v>-2394868.4076999999</v>
      </c>
      <c r="T328">
        <v>1</v>
      </c>
      <c r="U328" t="s">
        <v>199</v>
      </c>
      <c r="V328" t="s">
        <v>50</v>
      </c>
      <c r="W328" s="115" t="str">
        <f t="shared" si="10"/>
        <v>CC18NFU</v>
      </c>
      <c r="X328" s="115">
        <f>_xlfn.XLOOKUP(W328,'cco '!C:C,'cco '!D:D,0)</f>
        <v>0.12</v>
      </c>
      <c r="Y328" s="116">
        <f t="shared" si="11"/>
        <v>287384.20892399998</v>
      </c>
      <c r="Z328" s="115">
        <f>_xlfn.XLOOKUP(V328,sectores_id!A:A,sectores_id!B:B)</f>
        <v>6</v>
      </c>
      <c r="AA328" s="115">
        <f>IF(J328="OPEX",_xlfn.XLOOKUP(I328,'rubros_id_opex (2)'!A:A,'rubros_id_opex (2)'!B:B,"RUBRO MC"),J328)</f>
        <v>10</v>
      </c>
      <c r="AB328" s="115" t="str">
        <f>UPPER(_xlfn.XLOOKUP(Z328,sectores_id!B:B,sectores_id!A:A))</f>
        <v>NFU</v>
      </c>
      <c r="AC328" s="156" t="str">
        <f>_xlfn.XLOOKUP(AA328,'rubros_id_opex (2)'!B:B,'rubros_id_opex (2)'!A:A,gastos_final[[#This Row],[Líneas de factura/Producto]])</f>
        <v>PERSONAL</v>
      </c>
      <c r="AD328" s="177">
        <f>SUMIFS(Y:Y,C:C,gastos_final[[#This Row],[Número]])</f>
        <v>2394868.4076999999</v>
      </c>
      <c r="AE328" s="177">
        <f>gastos_final[[#This Row],[MONTO_FINAL]]*-1-gastos_final[[#This Row],[monto_total_ampliado]]</f>
        <v>0</v>
      </c>
    </row>
    <row r="329" spans="1:31" x14ac:dyDescent="0.3">
      <c r="A329" vm="1">
        <v>46081</v>
      </c>
      <c r="B329" t="s">
        <v>444</v>
      </c>
      <c r="C329" t="s">
        <v>420</v>
      </c>
      <c r="D329" s="143">
        <v>-2394868.4076999999</v>
      </c>
      <c r="E329" t="s">
        <v>13</v>
      </c>
      <c r="F329">
        <v>1</v>
      </c>
      <c r="G329" s="143">
        <v>2394868.4077335899</v>
      </c>
      <c r="H329" t="s">
        <v>480</v>
      </c>
      <c r="I329" t="s">
        <v>9</v>
      </c>
      <c r="J329" t="s">
        <v>137</v>
      </c>
      <c r="K329">
        <v>0</v>
      </c>
      <c r="L329">
        <v>0</v>
      </c>
      <c r="M329">
        <v>0</v>
      </c>
      <c r="N329" t="s">
        <v>338</v>
      </c>
      <c r="O329" t="s">
        <v>494</v>
      </c>
      <c r="P329">
        <v>5</v>
      </c>
      <c r="Q329" t="s">
        <v>466</v>
      </c>
      <c r="R329">
        <v>1</v>
      </c>
      <c r="S329" s="144">
        <v>-2394868.4076999999</v>
      </c>
      <c r="T329">
        <v>1</v>
      </c>
      <c r="U329" t="s">
        <v>199</v>
      </c>
      <c r="V329" t="s">
        <v>68</v>
      </c>
      <c r="W329" s="115" t="str">
        <f t="shared" si="10"/>
        <v>CC18PILETAS</v>
      </c>
      <c r="X329" s="115">
        <f>_xlfn.XLOOKUP(W329,'cco '!C:C,'cco '!D:D,0)</f>
        <v>0.17</v>
      </c>
      <c r="Y329" s="116">
        <f t="shared" si="11"/>
        <v>407127.62930899998</v>
      </c>
      <c r="Z329" s="115">
        <f>_xlfn.XLOOKUP(V329,sectores_id!A:A,sectores_id!B:B)</f>
        <v>7</v>
      </c>
      <c r="AA329" s="115">
        <f>IF(J329="OPEX",_xlfn.XLOOKUP(I329,'rubros_id_opex (2)'!A:A,'rubros_id_opex (2)'!B:B,"RUBRO MC"),J329)</f>
        <v>10</v>
      </c>
      <c r="AB329" s="115" t="str">
        <f>UPPER(_xlfn.XLOOKUP(Z329,sectores_id!B:B,sectores_id!A:A))</f>
        <v>PILETAS</v>
      </c>
      <c r="AC329" s="156" t="str">
        <f>_xlfn.XLOOKUP(AA329,'rubros_id_opex (2)'!B:B,'rubros_id_opex (2)'!A:A,gastos_final[[#This Row],[Líneas de factura/Producto]])</f>
        <v>PERSONAL</v>
      </c>
      <c r="AD329" s="177">
        <f>SUMIFS(Y:Y,C:C,gastos_final[[#This Row],[Número]])</f>
        <v>2394868.4076999999</v>
      </c>
      <c r="AE329" s="177">
        <f>gastos_final[[#This Row],[MONTO_FINAL]]*-1-gastos_final[[#This Row],[monto_total_ampliado]]</f>
        <v>0</v>
      </c>
    </row>
    <row r="330" spans="1:31" x14ac:dyDescent="0.3">
      <c r="A330" vm="1">
        <v>46081</v>
      </c>
      <c r="B330" t="s">
        <v>444</v>
      </c>
      <c r="C330" t="s">
        <v>420</v>
      </c>
      <c r="D330" s="143">
        <v>-2394868.4076999999</v>
      </c>
      <c r="E330" t="s">
        <v>13</v>
      </c>
      <c r="F330">
        <v>1</v>
      </c>
      <c r="G330" s="143">
        <v>2394868.4077335899</v>
      </c>
      <c r="H330" t="s">
        <v>480</v>
      </c>
      <c r="I330" t="s">
        <v>9</v>
      </c>
      <c r="J330" t="s">
        <v>137</v>
      </c>
      <c r="K330">
        <v>0</v>
      </c>
      <c r="L330">
        <v>0</v>
      </c>
      <c r="M330">
        <v>0</v>
      </c>
      <c r="N330" t="s">
        <v>338</v>
      </c>
      <c r="O330" t="s">
        <v>494</v>
      </c>
      <c r="P330">
        <v>5</v>
      </c>
      <c r="Q330" t="s">
        <v>466</v>
      </c>
      <c r="R330">
        <v>1</v>
      </c>
      <c r="S330" s="144">
        <v>-2394868.4076999999</v>
      </c>
      <c r="T330">
        <v>1</v>
      </c>
      <c r="U330" t="s">
        <v>199</v>
      </c>
      <c r="V330" t="s">
        <v>70</v>
      </c>
      <c r="W330" s="115" t="str">
        <f t="shared" si="10"/>
        <v>CC18REACTORES</v>
      </c>
      <c r="X330" s="115">
        <f>_xlfn.XLOOKUP(W330,'cco '!C:C,'cco '!D:D,0)</f>
        <v>0.14000000000000001</v>
      </c>
      <c r="Y330" s="116">
        <f t="shared" si="11"/>
        <v>335281.577078</v>
      </c>
      <c r="Z330" s="115">
        <f>_xlfn.XLOOKUP(V330,sectores_id!A:A,sectores_id!B:B)</f>
        <v>8</v>
      </c>
      <c r="AA330" s="115">
        <f>IF(J330="OPEX",_xlfn.XLOOKUP(I330,'rubros_id_opex (2)'!A:A,'rubros_id_opex (2)'!B:B,"RUBRO MC"),J330)</f>
        <v>10</v>
      </c>
      <c r="AB330" s="115" t="str">
        <f>UPPER(_xlfn.XLOOKUP(Z330,sectores_id!B:B,sectores_id!A:A))</f>
        <v>REACTORES</v>
      </c>
      <c r="AC330" s="156" t="str">
        <f>_xlfn.XLOOKUP(AA330,'rubros_id_opex (2)'!B:B,'rubros_id_opex (2)'!A:A,gastos_final[[#This Row],[Líneas de factura/Producto]])</f>
        <v>PERSONAL</v>
      </c>
      <c r="AD330" s="177">
        <f>SUMIFS(Y:Y,C:C,gastos_final[[#This Row],[Número]])</f>
        <v>2394868.4076999999</v>
      </c>
      <c r="AE330" s="177">
        <f>gastos_final[[#This Row],[MONTO_FINAL]]*-1-gastos_final[[#This Row],[monto_total_ampliado]]</f>
        <v>0</v>
      </c>
    </row>
    <row r="331" spans="1:31" x14ac:dyDescent="0.3">
      <c r="A331" vm="1">
        <v>46081</v>
      </c>
      <c r="B331" t="s">
        <v>444</v>
      </c>
      <c r="C331" t="s">
        <v>567</v>
      </c>
      <c r="D331" s="143">
        <v>-2366793.4295999999</v>
      </c>
      <c r="E331" t="s">
        <v>193</v>
      </c>
      <c r="F331">
        <v>1</v>
      </c>
      <c r="G331" s="143">
        <v>2366793.4296135898</v>
      </c>
      <c r="H331" t="s">
        <v>480</v>
      </c>
      <c r="I331" t="s">
        <v>9</v>
      </c>
      <c r="J331" t="s">
        <v>137</v>
      </c>
      <c r="K331">
        <v>0</v>
      </c>
      <c r="L331">
        <v>0</v>
      </c>
      <c r="M331">
        <v>0</v>
      </c>
      <c r="N331" t="s">
        <v>373</v>
      </c>
      <c r="O331" t="s">
        <v>494</v>
      </c>
      <c r="P331">
        <v>2</v>
      </c>
      <c r="Q331" t="s">
        <v>468</v>
      </c>
      <c r="R331">
        <v>1</v>
      </c>
      <c r="S331" s="144">
        <v>-2366793.4295999999</v>
      </c>
      <c r="T331">
        <v>1</v>
      </c>
      <c r="U331" t="s">
        <v>199</v>
      </c>
      <c r="V331" t="s">
        <v>193</v>
      </c>
      <c r="W331" s="115" t="str">
        <f t="shared" si="10"/>
        <v>CC25DISPOSICION FINAL DE R. LIQUIDOS</v>
      </c>
      <c r="X331" s="115">
        <f>_xlfn.XLOOKUP(W331,'cco '!C:C,'cco '!D:D,0)</f>
        <v>0.15</v>
      </c>
      <c r="Y331" s="116">
        <f t="shared" si="11"/>
        <v>355019.01444</v>
      </c>
      <c r="Z331" s="115">
        <f>_xlfn.XLOOKUP(V331,sectores_id!A:A,sectores_id!B:B)</f>
        <v>3</v>
      </c>
      <c r="AA331" s="115">
        <f>IF(J331="OPEX",_xlfn.XLOOKUP(I331,'rubros_id_opex (2)'!A:A,'rubros_id_opex (2)'!B:B,"RUBRO MC"),J331)</f>
        <v>10</v>
      </c>
      <c r="AB331" s="115" t="str">
        <f>UPPER(_xlfn.XLOOKUP(Z331,sectores_id!B:B,sectores_id!A:A))</f>
        <v>DISP. FINAL RESIDUOS LÍQUIDOS</v>
      </c>
      <c r="AC331" s="156" t="str">
        <f>_xlfn.XLOOKUP(AA331,'rubros_id_opex (2)'!B:B,'rubros_id_opex (2)'!A:A,gastos_final[[#This Row],[Líneas de factura/Producto]])</f>
        <v>PERSONAL</v>
      </c>
      <c r="AD331" s="177">
        <f>SUMIFS(Y:Y,C:C,gastos_final[[#This Row],[Número]])</f>
        <v>2366793.4295999999</v>
      </c>
      <c r="AE331" s="177">
        <f>gastos_final[[#This Row],[MONTO_FINAL]]*-1-gastos_final[[#This Row],[monto_total_ampliado]]</f>
        <v>0</v>
      </c>
    </row>
    <row r="332" spans="1:31" x14ac:dyDescent="0.3">
      <c r="A332" vm="1">
        <v>46081</v>
      </c>
      <c r="B332" t="s">
        <v>444</v>
      </c>
      <c r="C332" t="s">
        <v>567</v>
      </c>
      <c r="D332" s="143">
        <v>-2366793.4295999999</v>
      </c>
      <c r="E332" t="s">
        <v>193</v>
      </c>
      <c r="F332">
        <v>1</v>
      </c>
      <c r="G332" s="143">
        <v>2366793.4296135898</v>
      </c>
      <c r="H332" t="s">
        <v>480</v>
      </c>
      <c r="I332" t="s">
        <v>9</v>
      </c>
      <c r="J332" t="s">
        <v>137</v>
      </c>
      <c r="K332">
        <v>0</v>
      </c>
      <c r="L332">
        <v>0</v>
      </c>
      <c r="M332">
        <v>0</v>
      </c>
      <c r="N332" t="s">
        <v>373</v>
      </c>
      <c r="O332" t="s">
        <v>494</v>
      </c>
      <c r="P332">
        <v>2</v>
      </c>
      <c r="Q332" t="s">
        <v>468</v>
      </c>
      <c r="R332">
        <v>1</v>
      </c>
      <c r="S332" s="144">
        <v>-2366793.4295999999</v>
      </c>
      <c r="T332">
        <v>1</v>
      </c>
      <c r="U332" t="s">
        <v>199</v>
      </c>
      <c r="V332" t="s">
        <v>80</v>
      </c>
      <c r="W332" s="115" t="str">
        <f t="shared" si="10"/>
        <v>CC25EXPORTACION</v>
      </c>
      <c r="X332" s="115">
        <f>_xlfn.XLOOKUP(W332,'cco '!C:C,'cco '!D:D,0)</f>
        <v>0.85</v>
      </c>
      <c r="Y332" s="116">
        <f t="shared" si="11"/>
        <v>2011774.4151599999</v>
      </c>
      <c r="Z332" s="115">
        <f>_xlfn.XLOOKUP(V332,sectores_id!A:A,sectores_id!B:B)</f>
        <v>5</v>
      </c>
      <c r="AA332" s="115">
        <f>IF(J332="OPEX",_xlfn.XLOOKUP(I332,'rubros_id_opex (2)'!A:A,'rubros_id_opex (2)'!B:B,"RUBRO MC"),J332)</f>
        <v>10</v>
      </c>
      <c r="AB332" s="115" t="str">
        <f>UPPER(_xlfn.XLOOKUP(Z332,sectores_id!B:B,sectores_id!A:A))</f>
        <v>EXPORTACION</v>
      </c>
      <c r="AC332" s="156" t="str">
        <f>_xlfn.XLOOKUP(AA332,'rubros_id_opex (2)'!B:B,'rubros_id_opex (2)'!A:A,gastos_final[[#This Row],[Líneas de factura/Producto]])</f>
        <v>PERSONAL</v>
      </c>
      <c r="AD332" s="177">
        <f>SUMIFS(Y:Y,C:C,gastos_final[[#This Row],[Número]])</f>
        <v>2366793.4295999999</v>
      </c>
      <c r="AE332" s="177">
        <f>gastos_final[[#This Row],[MONTO_FINAL]]*-1-gastos_final[[#This Row],[monto_total_ampliado]]</f>
        <v>0</v>
      </c>
    </row>
    <row r="333" spans="1:31" x14ac:dyDescent="0.3">
      <c r="A333" vm="6">
        <v>46063</v>
      </c>
      <c r="B333" t="s">
        <v>1025</v>
      </c>
      <c r="C333" t="s">
        <v>1026</v>
      </c>
      <c r="D333" s="143">
        <v>-2359500</v>
      </c>
      <c r="E333" t="s">
        <v>1027</v>
      </c>
      <c r="F333">
        <v>4</v>
      </c>
      <c r="G333" s="143">
        <v>390000</v>
      </c>
      <c r="H333" t="s">
        <v>511</v>
      </c>
      <c r="I333" t="s">
        <v>10</v>
      </c>
      <c r="J333" t="s">
        <v>137</v>
      </c>
      <c r="K333" t="s">
        <v>473</v>
      </c>
      <c r="L333" t="s">
        <v>156</v>
      </c>
      <c r="M333">
        <v>0</v>
      </c>
      <c r="N333" t="s">
        <v>39</v>
      </c>
      <c r="O333" t="s">
        <v>492</v>
      </c>
      <c r="P333">
        <v>1</v>
      </c>
      <c r="Q333" t="s">
        <v>50</v>
      </c>
      <c r="R333">
        <v>1</v>
      </c>
      <c r="S333" s="144">
        <v>-2359500</v>
      </c>
      <c r="T333">
        <v>4</v>
      </c>
      <c r="U333" t="s">
        <v>199</v>
      </c>
      <c r="V333" t="s">
        <v>50</v>
      </c>
      <c r="W333" s="115" t="str">
        <f t="shared" si="10"/>
        <v>CC7NFU</v>
      </c>
      <c r="X333" s="115">
        <f>_xlfn.XLOOKUP(W333,'cco '!C:C,'cco '!D:D,0)</f>
        <v>1</v>
      </c>
      <c r="Y333" s="116">
        <f t="shared" si="11"/>
        <v>2359500</v>
      </c>
      <c r="Z333" s="115">
        <f>_xlfn.XLOOKUP(V333,sectores_id!A:A,sectores_id!B:B)</f>
        <v>6</v>
      </c>
      <c r="AA333" s="115">
        <f>IF(J333="OPEX",_xlfn.XLOOKUP(I333,'rubros_id_opex (2)'!A:A,'rubros_id_opex (2)'!B:B,"RUBRO MC"),J333)</f>
        <v>13</v>
      </c>
      <c r="AB333" s="115" t="str">
        <f>UPPER(_xlfn.XLOOKUP(Z333,sectores_id!B:B,sectores_id!A:A))</f>
        <v>NFU</v>
      </c>
      <c r="AC333" s="156" t="str">
        <f>_xlfn.XLOOKUP(AA333,'rubros_id_opex (2)'!B:B,'rubros_id_opex (2)'!A:A,gastos_final[[#This Row],[Líneas de factura/Producto]])</f>
        <v>SERVICIOS</v>
      </c>
      <c r="AD333" s="115">
        <f>SUMIFS(Y:Y,C:C,gastos_final[[#This Row],[Número]])</f>
        <v>2359500</v>
      </c>
      <c r="AE333" s="177">
        <f>gastos_final[[#This Row],[MONTO_FINAL]]*-1-gastos_final[[#This Row],[monto_total_ampliado]]</f>
        <v>0</v>
      </c>
    </row>
    <row r="334" spans="1:31" x14ac:dyDescent="0.3">
      <c r="A334" vm="6">
        <v>46063</v>
      </c>
      <c r="B334" t="s">
        <v>1088</v>
      </c>
      <c r="C334" t="s">
        <v>1089</v>
      </c>
      <c r="D334" s="143">
        <v>-2348640.37</v>
      </c>
      <c r="E334" t="s">
        <v>1090</v>
      </c>
      <c r="F334">
        <v>70</v>
      </c>
      <c r="G334" s="143">
        <v>27728.93</v>
      </c>
      <c r="H334" t="s">
        <v>511</v>
      </c>
      <c r="I334" t="s">
        <v>17</v>
      </c>
      <c r="J334" t="s">
        <v>157</v>
      </c>
      <c r="K334" t="s">
        <v>473</v>
      </c>
      <c r="L334" t="s">
        <v>156</v>
      </c>
      <c r="M334">
        <v>0</v>
      </c>
      <c r="N334" t="s">
        <v>83</v>
      </c>
      <c r="O334" t="s">
        <v>494</v>
      </c>
      <c r="P334">
        <v>1</v>
      </c>
      <c r="Q334" t="s">
        <v>66</v>
      </c>
      <c r="R334">
        <v>1</v>
      </c>
      <c r="S334" s="144">
        <v>-2348640.37</v>
      </c>
      <c r="T334">
        <v>70</v>
      </c>
      <c r="U334" t="s">
        <v>199</v>
      </c>
      <c r="V334" t="s">
        <v>66</v>
      </c>
      <c r="W334" s="115" t="str">
        <f t="shared" si="10"/>
        <v>CC3DISPOSICIÓN FINAL RESIDUOS LIQUIDOS</v>
      </c>
      <c r="X334" s="115">
        <f>_xlfn.XLOOKUP(W334,'cco '!C:C,'cco '!D:D,0)</f>
        <v>1</v>
      </c>
      <c r="Y334" s="116">
        <f t="shared" si="11"/>
        <v>2348640.37</v>
      </c>
      <c r="Z334" s="115">
        <f>_xlfn.XLOOKUP(V334,sectores_id!A:A,sectores_id!B:B)</f>
        <v>3</v>
      </c>
      <c r="AA334" s="115" t="str">
        <f>IF(J334="OPEX",_xlfn.XLOOKUP(I334,'rubros_id_opex (2)'!A:A,'rubros_id_opex (2)'!B:B,"RUBRO MC"),J334)</f>
        <v>CAPEX</v>
      </c>
      <c r="AB334" s="115" t="str">
        <f>UPPER(_xlfn.XLOOKUP(Z334,sectores_id!B:B,sectores_id!A:A))</f>
        <v>DISP. FINAL RESIDUOS LÍQUIDOS</v>
      </c>
      <c r="AC334" s="156" t="str">
        <f>_xlfn.XLOOKUP(AA334,'rubros_id_opex (2)'!B:B,'rubros_id_opex (2)'!A:A,gastos_final[[#This Row],[Líneas de factura/Producto]])</f>
        <v>INVERSION</v>
      </c>
      <c r="AD334" s="115">
        <f>SUMIFS(Y:Y,C:C,gastos_final[[#This Row],[Número]])</f>
        <v>2348640.37</v>
      </c>
      <c r="AE334" s="177">
        <f>gastos_final[[#This Row],[MONTO_FINAL]]*-1-gastos_final[[#This Row],[monto_total_ampliado]]</f>
        <v>0</v>
      </c>
    </row>
    <row r="335" spans="1:31" x14ac:dyDescent="0.3">
      <c r="A335" vm="1">
        <v>46081</v>
      </c>
      <c r="B335" t="s">
        <v>444</v>
      </c>
      <c r="C335" t="s">
        <v>561</v>
      </c>
      <c r="D335" s="143">
        <v>-2339355.3379000002</v>
      </c>
      <c r="E335" t="s">
        <v>193</v>
      </c>
      <c r="F335">
        <v>1</v>
      </c>
      <c r="G335" s="143">
        <v>2339355.3378735897</v>
      </c>
      <c r="H335" t="s">
        <v>480</v>
      </c>
      <c r="I335" t="s">
        <v>9</v>
      </c>
      <c r="J335" t="s">
        <v>137</v>
      </c>
      <c r="K335">
        <v>0</v>
      </c>
      <c r="L335">
        <v>0</v>
      </c>
      <c r="M335">
        <v>0</v>
      </c>
      <c r="N335" t="s">
        <v>373</v>
      </c>
      <c r="O335" t="s">
        <v>492</v>
      </c>
      <c r="P335">
        <v>2</v>
      </c>
      <c r="Q335" t="s">
        <v>468</v>
      </c>
      <c r="R335">
        <v>1</v>
      </c>
      <c r="S335" s="144">
        <v>-2339355.3379000002</v>
      </c>
      <c r="T335">
        <v>1</v>
      </c>
      <c r="U335" t="s">
        <v>199</v>
      </c>
      <c r="V335" t="s">
        <v>193</v>
      </c>
      <c r="W335" s="115" t="str">
        <f t="shared" si="10"/>
        <v>CC25DISPOSICION FINAL DE R. LIQUIDOS</v>
      </c>
      <c r="X335" s="115">
        <f>_xlfn.XLOOKUP(W335,'cco '!C:C,'cco '!D:D,0)</f>
        <v>0.15</v>
      </c>
      <c r="Y335" s="116">
        <f t="shared" si="11"/>
        <v>350903.30068500002</v>
      </c>
      <c r="Z335" s="115">
        <f>_xlfn.XLOOKUP(V335,sectores_id!A:A,sectores_id!B:B)</f>
        <v>3</v>
      </c>
      <c r="AA335" s="115">
        <f>IF(J335="OPEX",_xlfn.XLOOKUP(I335,'rubros_id_opex (2)'!A:A,'rubros_id_opex (2)'!B:B,"RUBRO MC"),J335)</f>
        <v>10</v>
      </c>
      <c r="AB335" s="115" t="str">
        <f>UPPER(_xlfn.XLOOKUP(Z335,sectores_id!B:B,sectores_id!A:A))</f>
        <v>DISP. FINAL RESIDUOS LÍQUIDOS</v>
      </c>
      <c r="AC335" s="156" t="str">
        <f>_xlfn.XLOOKUP(AA335,'rubros_id_opex (2)'!B:B,'rubros_id_opex (2)'!A:A,gastos_final[[#This Row],[Líneas de factura/Producto]])</f>
        <v>PERSONAL</v>
      </c>
      <c r="AD335" s="177">
        <f>SUMIFS(Y:Y,C:C,gastos_final[[#This Row],[Número]])</f>
        <v>2339355.3379000002</v>
      </c>
      <c r="AE335" s="177">
        <f>gastos_final[[#This Row],[MONTO_FINAL]]*-1-gastos_final[[#This Row],[monto_total_ampliado]]</f>
        <v>0</v>
      </c>
    </row>
    <row r="336" spans="1:31" x14ac:dyDescent="0.3">
      <c r="A336" vm="1">
        <v>46081</v>
      </c>
      <c r="B336" t="s">
        <v>444</v>
      </c>
      <c r="C336" t="s">
        <v>561</v>
      </c>
      <c r="D336" s="143">
        <v>-2339355.3379000002</v>
      </c>
      <c r="E336" t="s">
        <v>193</v>
      </c>
      <c r="F336">
        <v>1</v>
      </c>
      <c r="G336" s="143">
        <v>2339355.3378735897</v>
      </c>
      <c r="H336" t="s">
        <v>480</v>
      </c>
      <c r="I336" t="s">
        <v>9</v>
      </c>
      <c r="J336" t="s">
        <v>137</v>
      </c>
      <c r="K336">
        <v>0</v>
      </c>
      <c r="L336">
        <v>0</v>
      </c>
      <c r="M336">
        <v>0</v>
      </c>
      <c r="N336" t="s">
        <v>373</v>
      </c>
      <c r="O336" t="s">
        <v>492</v>
      </c>
      <c r="P336">
        <v>2</v>
      </c>
      <c r="Q336" t="s">
        <v>468</v>
      </c>
      <c r="R336">
        <v>1</v>
      </c>
      <c r="S336" s="144">
        <v>-2339355.3379000002</v>
      </c>
      <c r="T336">
        <v>1</v>
      </c>
      <c r="U336" t="s">
        <v>199</v>
      </c>
      <c r="V336" t="s">
        <v>80</v>
      </c>
      <c r="W336" s="115" t="str">
        <f t="shared" si="10"/>
        <v>CC25EXPORTACION</v>
      </c>
      <c r="X336" s="115">
        <f>_xlfn.XLOOKUP(W336,'cco '!C:C,'cco '!D:D,0)</f>
        <v>0.85</v>
      </c>
      <c r="Y336" s="116">
        <f t="shared" si="11"/>
        <v>1988452.037215</v>
      </c>
      <c r="Z336" s="115">
        <f>_xlfn.XLOOKUP(V336,sectores_id!A:A,sectores_id!B:B)</f>
        <v>5</v>
      </c>
      <c r="AA336" s="115">
        <f>IF(J336="OPEX",_xlfn.XLOOKUP(I336,'rubros_id_opex (2)'!A:A,'rubros_id_opex (2)'!B:B,"RUBRO MC"),J336)</f>
        <v>10</v>
      </c>
      <c r="AB336" s="115" t="str">
        <f>UPPER(_xlfn.XLOOKUP(Z336,sectores_id!B:B,sectores_id!A:A))</f>
        <v>EXPORTACION</v>
      </c>
      <c r="AC336" s="156" t="str">
        <f>_xlfn.XLOOKUP(AA336,'rubros_id_opex (2)'!B:B,'rubros_id_opex (2)'!A:A,gastos_final[[#This Row],[Líneas de factura/Producto]])</f>
        <v>PERSONAL</v>
      </c>
      <c r="AD336" s="177">
        <f>SUMIFS(Y:Y,C:C,gastos_final[[#This Row],[Número]])</f>
        <v>2339355.3379000002</v>
      </c>
      <c r="AE336" s="177">
        <f>gastos_final[[#This Row],[MONTO_FINAL]]*-1-gastos_final[[#This Row],[monto_total_ampliado]]</f>
        <v>0</v>
      </c>
    </row>
    <row r="337" spans="1:31" x14ac:dyDescent="0.3">
      <c r="A337" vm="1">
        <v>46081</v>
      </c>
      <c r="B337" t="s">
        <v>444</v>
      </c>
      <c r="C337" t="s">
        <v>559</v>
      </c>
      <c r="D337" s="143">
        <v>-2318520.1834999998</v>
      </c>
      <c r="E337" t="s">
        <v>193</v>
      </c>
      <c r="F337">
        <v>1</v>
      </c>
      <c r="G337" s="143">
        <v>2318520.1834535897</v>
      </c>
      <c r="H337" t="s">
        <v>480</v>
      </c>
      <c r="I337" t="s">
        <v>9</v>
      </c>
      <c r="J337" t="s">
        <v>137</v>
      </c>
      <c r="K337">
        <v>0</v>
      </c>
      <c r="L337">
        <v>0</v>
      </c>
      <c r="M337">
        <v>0</v>
      </c>
      <c r="N337" t="s">
        <v>373</v>
      </c>
      <c r="O337" t="s">
        <v>492</v>
      </c>
      <c r="P337">
        <v>2</v>
      </c>
      <c r="Q337" t="s">
        <v>468</v>
      </c>
      <c r="R337">
        <v>1</v>
      </c>
      <c r="S337" s="144">
        <v>-2318520.1834999998</v>
      </c>
      <c r="T337">
        <v>1</v>
      </c>
      <c r="U337" t="s">
        <v>199</v>
      </c>
      <c r="V337" t="s">
        <v>193</v>
      </c>
      <c r="W337" s="115" t="str">
        <f t="shared" si="10"/>
        <v>CC25DISPOSICION FINAL DE R. LIQUIDOS</v>
      </c>
      <c r="X337" s="115">
        <f>_xlfn.XLOOKUP(W337,'cco '!C:C,'cco '!D:D,0)</f>
        <v>0.15</v>
      </c>
      <c r="Y337" s="116">
        <f t="shared" si="11"/>
        <v>347778.02752499998</v>
      </c>
      <c r="Z337" s="115">
        <f>_xlfn.XLOOKUP(V337,sectores_id!A:A,sectores_id!B:B)</f>
        <v>3</v>
      </c>
      <c r="AA337" s="115">
        <f>IF(J337="OPEX",_xlfn.XLOOKUP(I337,'rubros_id_opex (2)'!A:A,'rubros_id_opex (2)'!B:B,"RUBRO MC"),J337)</f>
        <v>10</v>
      </c>
      <c r="AB337" s="115" t="str">
        <f>UPPER(_xlfn.XLOOKUP(Z337,sectores_id!B:B,sectores_id!A:A))</f>
        <v>DISP. FINAL RESIDUOS LÍQUIDOS</v>
      </c>
      <c r="AC337" s="156" t="str">
        <f>_xlfn.XLOOKUP(AA337,'rubros_id_opex (2)'!B:B,'rubros_id_opex (2)'!A:A,gastos_final[[#This Row],[Líneas de factura/Producto]])</f>
        <v>PERSONAL</v>
      </c>
      <c r="AD337" s="177">
        <f>SUMIFS(Y:Y,C:C,gastos_final[[#This Row],[Número]])</f>
        <v>2318520.1834999998</v>
      </c>
      <c r="AE337" s="177">
        <f>gastos_final[[#This Row],[MONTO_FINAL]]*-1-gastos_final[[#This Row],[monto_total_ampliado]]</f>
        <v>0</v>
      </c>
    </row>
    <row r="338" spans="1:31" x14ac:dyDescent="0.3">
      <c r="A338" vm="1">
        <v>46081</v>
      </c>
      <c r="B338" t="s">
        <v>444</v>
      </c>
      <c r="C338" t="s">
        <v>559</v>
      </c>
      <c r="D338" s="143">
        <v>-2318520.1834999998</v>
      </c>
      <c r="E338" t="s">
        <v>193</v>
      </c>
      <c r="F338">
        <v>1</v>
      </c>
      <c r="G338" s="143">
        <v>2318520.1834535897</v>
      </c>
      <c r="H338" t="s">
        <v>480</v>
      </c>
      <c r="I338" t="s">
        <v>9</v>
      </c>
      <c r="J338" t="s">
        <v>137</v>
      </c>
      <c r="K338">
        <v>0</v>
      </c>
      <c r="L338">
        <v>0</v>
      </c>
      <c r="M338">
        <v>0</v>
      </c>
      <c r="N338" t="s">
        <v>373</v>
      </c>
      <c r="O338" t="s">
        <v>492</v>
      </c>
      <c r="P338">
        <v>2</v>
      </c>
      <c r="Q338" t="s">
        <v>468</v>
      </c>
      <c r="R338">
        <v>1</v>
      </c>
      <c r="S338" s="144">
        <v>-2318520.1834999998</v>
      </c>
      <c r="T338">
        <v>1</v>
      </c>
      <c r="U338" t="s">
        <v>199</v>
      </c>
      <c r="V338" t="s">
        <v>80</v>
      </c>
      <c r="W338" s="115" t="str">
        <f t="shared" si="10"/>
        <v>CC25EXPORTACION</v>
      </c>
      <c r="X338" s="115">
        <f>_xlfn.XLOOKUP(W338,'cco '!C:C,'cco '!D:D,0)</f>
        <v>0.85</v>
      </c>
      <c r="Y338" s="116">
        <f t="shared" si="11"/>
        <v>1970742.1559749998</v>
      </c>
      <c r="Z338" s="115">
        <f>_xlfn.XLOOKUP(V338,sectores_id!A:A,sectores_id!B:B)</f>
        <v>5</v>
      </c>
      <c r="AA338" s="115">
        <f>IF(J338="OPEX",_xlfn.XLOOKUP(I338,'rubros_id_opex (2)'!A:A,'rubros_id_opex (2)'!B:B,"RUBRO MC"),J338)</f>
        <v>10</v>
      </c>
      <c r="AB338" s="115" t="str">
        <f>UPPER(_xlfn.XLOOKUP(Z338,sectores_id!B:B,sectores_id!A:A))</f>
        <v>EXPORTACION</v>
      </c>
      <c r="AC338" s="156" t="str">
        <f>_xlfn.XLOOKUP(AA338,'rubros_id_opex (2)'!B:B,'rubros_id_opex (2)'!A:A,gastos_final[[#This Row],[Líneas de factura/Producto]])</f>
        <v>PERSONAL</v>
      </c>
      <c r="AD338" s="177">
        <f>SUMIFS(Y:Y,C:C,gastos_final[[#This Row],[Número]])</f>
        <v>2318520.1834999998</v>
      </c>
      <c r="AE338" s="177">
        <f>gastos_final[[#This Row],[MONTO_FINAL]]*-1-gastos_final[[#This Row],[monto_total_ampliado]]</f>
        <v>0</v>
      </c>
    </row>
    <row r="339" spans="1:31" x14ac:dyDescent="0.3">
      <c r="A339" vm="1">
        <v>46081</v>
      </c>
      <c r="B339" t="s">
        <v>444</v>
      </c>
      <c r="C339" t="s">
        <v>576</v>
      </c>
      <c r="D339" s="143">
        <v>-2316608.0606999998</v>
      </c>
      <c r="E339" t="s">
        <v>173</v>
      </c>
      <c r="F339">
        <v>1</v>
      </c>
      <c r="G339" s="143">
        <v>2316608.0607135901</v>
      </c>
      <c r="H339" t="s">
        <v>480</v>
      </c>
      <c r="I339" t="s">
        <v>9</v>
      </c>
      <c r="J339" t="s">
        <v>137</v>
      </c>
      <c r="K339">
        <v>0</v>
      </c>
      <c r="L339">
        <v>0</v>
      </c>
      <c r="M339">
        <v>0</v>
      </c>
      <c r="N339" t="s">
        <v>353</v>
      </c>
      <c r="O339" t="s">
        <v>494</v>
      </c>
      <c r="P339">
        <v>7</v>
      </c>
      <c r="Q339" t="s">
        <v>471</v>
      </c>
      <c r="R339">
        <v>1</v>
      </c>
      <c r="S339" s="144">
        <v>-2316608.0606999998</v>
      </c>
      <c r="T339">
        <v>1</v>
      </c>
      <c r="U339" t="s">
        <v>199</v>
      </c>
      <c r="V339" t="s">
        <v>72</v>
      </c>
      <c r="W339" s="115" t="str">
        <f t="shared" si="10"/>
        <v>CC22BACHAS</v>
      </c>
      <c r="X339" s="115">
        <f>_xlfn.XLOOKUP(W339,'cco '!C:C,'cco '!D:D,0)</f>
        <v>0.02</v>
      </c>
      <c r="Y339" s="116">
        <f t="shared" si="11"/>
        <v>46332.161214</v>
      </c>
      <c r="Z339" s="115">
        <f>_xlfn.XLOOKUP(V339,sectores_id!A:A,sectores_id!B:B)</f>
        <v>1</v>
      </c>
      <c r="AA339" s="115">
        <f>IF(J339="OPEX",_xlfn.XLOOKUP(I339,'rubros_id_opex (2)'!A:A,'rubros_id_opex (2)'!B:B,"RUBRO MC"),J339)</f>
        <v>10</v>
      </c>
      <c r="AB339" s="115" t="str">
        <f>UPPER(_xlfn.XLOOKUP(Z339,sectores_id!B:B,sectores_id!A:A))</f>
        <v>BACHAS</v>
      </c>
      <c r="AC339" s="156" t="str">
        <f>_xlfn.XLOOKUP(AA339,'rubros_id_opex (2)'!B:B,'rubros_id_opex (2)'!A:A,gastos_final[[#This Row],[Líneas de factura/Producto]])</f>
        <v>PERSONAL</v>
      </c>
      <c r="AD339" s="177">
        <f>SUMIFS(Y:Y,C:C,gastos_final[[#This Row],[Número]])</f>
        <v>2316608.0606999998</v>
      </c>
      <c r="AE339" s="177">
        <f>gastos_final[[#This Row],[MONTO_FINAL]]*-1-gastos_final[[#This Row],[monto_total_ampliado]]</f>
        <v>0</v>
      </c>
    </row>
    <row r="340" spans="1:31" x14ac:dyDescent="0.3">
      <c r="A340" vm="1">
        <v>46081</v>
      </c>
      <c r="B340" t="s">
        <v>444</v>
      </c>
      <c r="C340" t="s">
        <v>576</v>
      </c>
      <c r="D340" s="143">
        <v>-2316608.0606999998</v>
      </c>
      <c r="E340" t="s">
        <v>173</v>
      </c>
      <c r="F340">
        <v>1</v>
      </c>
      <c r="G340" s="143">
        <v>2316608.0607135901</v>
      </c>
      <c r="H340" t="s">
        <v>480</v>
      </c>
      <c r="I340" t="s">
        <v>9</v>
      </c>
      <c r="J340" t="s">
        <v>137</v>
      </c>
      <c r="K340">
        <v>0</v>
      </c>
      <c r="L340">
        <v>0</v>
      </c>
      <c r="M340">
        <v>0</v>
      </c>
      <c r="N340" t="s">
        <v>353</v>
      </c>
      <c r="O340" t="s">
        <v>494</v>
      </c>
      <c r="P340">
        <v>7</v>
      </c>
      <c r="Q340" t="s">
        <v>471</v>
      </c>
      <c r="R340">
        <v>1</v>
      </c>
      <c r="S340" s="144">
        <v>-2316608.0606999998</v>
      </c>
      <c r="T340">
        <v>1</v>
      </c>
      <c r="U340" t="s">
        <v>199</v>
      </c>
      <c r="V340" t="s">
        <v>175</v>
      </c>
      <c r="W340" s="115" t="str">
        <f t="shared" si="10"/>
        <v>CC22COMPOST Y FERTILIZANTES</v>
      </c>
      <c r="X340" s="115">
        <f>_xlfn.XLOOKUP(W340,'cco '!C:C,'cco '!D:D,0)</f>
        <v>2.1100000000000001E-2</v>
      </c>
      <c r="Y340" s="116">
        <f t="shared" si="11"/>
        <v>48880.430080769998</v>
      </c>
      <c r="Z340" s="115">
        <f>_xlfn.XLOOKUP(V340,sectores_id!A:A,sectores_id!B:B)</f>
        <v>10</v>
      </c>
      <c r="AA340" s="115">
        <f>IF(J340="OPEX",_xlfn.XLOOKUP(I340,'rubros_id_opex (2)'!A:A,'rubros_id_opex (2)'!B:B,"RUBRO MC"),J340)</f>
        <v>10</v>
      </c>
      <c r="AB340" s="115" t="str">
        <f>UPPER(_xlfn.XLOOKUP(Z340,sectores_id!B:B,sectores_id!A:A))</f>
        <v>COMPOST &amp; FERTILIZANTES</v>
      </c>
      <c r="AC340" s="156" t="str">
        <f>_xlfn.XLOOKUP(AA340,'rubros_id_opex (2)'!B:B,'rubros_id_opex (2)'!A:A,gastos_final[[#This Row],[Líneas de factura/Producto]])</f>
        <v>PERSONAL</v>
      </c>
      <c r="AD340" s="177">
        <f>SUMIFS(Y:Y,C:C,gastos_final[[#This Row],[Número]])</f>
        <v>2316608.0606999998</v>
      </c>
      <c r="AE340" s="177">
        <f>gastos_final[[#This Row],[MONTO_FINAL]]*-1-gastos_final[[#This Row],[monto_total_ampliado]]</f>
        <v>0</v>
      </c>
    </row>
    <row r="341" spans="1:31" x14ac:dyDescent="0.3">
      <c r="A341" vm="1">
        <v>46081</v>
      </c>
      <c r="B341" t="s">
        <v>444</v>
      </c>
      <c r="C341" t="s">
        <v>576</v>
      </c>
      <c r="D341" s="143">
        <v>-2316608.0606999998</v>
      </c>
      <c r="E341" t="s">
        <v>173</v>
      </c>
      <c r="F341">
        <v>1</v>
      </c>
      <c r="G341" s="143">
        <v>2316608.0607135901</v>
      </c>
      <c r="H341" t="s">
        <v>480</v>
      </c>
      <c r="I341" t="s">
        <v>9</v>
      </c>
      <c r="J341" t="s">
        <v>137</v>
      </c>
      <c r="K341">
        <v>0</v>
      </c>
      <c r="L341">
        <v>0</v>
      </c>
      <c r="M341">
        <v>0</v>
      </c>
      <c r="N341" t="s">
        <v>353</v>
      </c>
      <c r="O341" t="s">
        <v>494</v>
      </c>
      <c r="P341">
        <v>7</v>
      </c>
      <c r="Q341" t="s">
        <v>471</v>
      </c>
      <c r="R341">
        <v>1</v>
      </c>
      <c r="S341" s="144">
        <v>-2316608.0606999998</v>
      </c>
      <c r="T341">
        <v>1</v>
      </c>
      <c r="U341" t="s">
        <v>199</v>
      </c>
      <c r="V341" t="s">
        <v>193</v>
      </c>
      <c r="W341" s="115" t="str">
        <f t="shared" si="10"/>
        <v>CC22DISPOSICION FINAL DE R. LIQUIDOS</v>
      </c>
      <c r="X341" s="115">
        <f>_xlfn.XLOOKUP(W341,'cco '!C:C,'cco '!D:D,0)</f>
        <v>0.57830000000000004</v>
      </c>
      <c r="Y341" s="116">
        <f t="shared" si="11"/>
        <v>1339694.44150281</v>
      </c>
      <c r="Z341" s="115">
        <f>_xlfn.XLOOKUP(V341,sectores_id!A:A,sectores_id!B:B)</f>
        <v>3</v>
      </c>
      <c r="AA341" s="115">
        <f>IF(J341="OPEX",_xlfn.XLOOKUP(I341,'rubros_id_opex (2)'!A:A,'rubros_id_opex (2)'!B:B,"RUBRO MC"),J341)</f>
        <v>10</v>
      </c>
      <c r="AB341" s="115" t="str">
        <f>UPPER(_xlfn.XLOOKUP(Z341,sectores_id!B:B,sectores_id!A:A))</f>
        <v>DISP. FINAL RESIDUOS LÍQUIDOS</v>
      </c>
      <c r="AC341" s="156" t="str">
        <f>_xlfn.XLOOKUP(AA341,'rubros_id_opex (2)'!B:B,'rubros_id_opex (2)'!A:A,gastos_final[[#This Row],[Líneas de factura/Producto]])</f>
        <v>PERSONAL</v>
      </c>
      <c r="AD341" s="177">
        <f>SUMIFS(Y:Y,C:C,gastos_final[[#This Row],[Número]])</f>
        <v>2316608.0606999998</v>
      </c>
      <c r="AE341" s="177">
        <f>gastos_final[[#This Row],[MONTO_FINAL]]*-1-gastos_final[[#This Row],[monto_total_ampliado]]</f>
        <v>0</v>
      </c>
    </row>
    <row r="342" spans="1:31" x14ac:dyDescent="0.3">
      <c r="A342" vm="1">
        <v>46081</v>
      </c>
      <c r="B342" t="s">
        <v>444</v>
      </c>
      <c r="C342" t="s">
        <v>576</v>
      </c>
      <c r="D342" s="143">
        <v>-2316608.0606999998</v>
      </c>
      <c r="E342" t="s">
        <v>173</v>
      </c>
      <c r="F342">
        <v>1</v>
      </c>
      <c r="G342" s="143">
        <v>2316608.0607135901</v>
      </c>
      <c r="H342" t="s">
        <v>480</v>
      </c>
      <c r="I342" t="s">
        <v>9</v>
      </c>
      <c r="J342" t="s">
        <v>137</v>
      </c>
      <c r="K342">
        <v>0</v>
      </c>
      <c r="L342">
        <v>0</v>
      </c>
      <c r="M342">
        <v>0</v>
      </c>
      <c r="N342" t="s">
        <v>353</v>
      </c>
      <c r="O342" t="s">
        <v>494</v>
      </c>
      <c r="P342">
        <v>7</v>
      </c>
      <c r="Q342" t="s">
        <v>471</v>
      </c>
      <c r="R342">
        <v>1</v>
      </c>
      <c r="S342" s="144">
        <v>-2316608.0606999998</v>
      </c>
      <c r="T342">
        <v>1</v>
      </c>
      <c r="U342" t="s">
        <v>199</v>
      </c>
      <c r="V342" t="s">
        <v>191</v>
      </c>
      <c r="W342" s="115" t="str">
        <f t="shared" si="10"/>
        <v>CC22DISPOSICION FINAL DE R. SOLIDOS</v>
      </c>
      <c r="X342" s="115">
        <f>_xlfn.XLOOKUP(W342,'cco '!C:C,'cco '!D:D,0)</f>
        <v>0.23</v>
      </c>
      <c r="Y342" s="116">
        <f t="shared" si="11"/>
        <v>532819.85396099999</v>
      </c>
      <c r="Z342" s="115">
        <f>_xlfn.XLOOKUP(V342,sectores_id!A:A,sectores_id!B:B)</f>
        <v>4</v>
      </c>
      <c r="AA342" s="115">
        <f>IF(J342="OPEX",_xlfn.XLOOKUP(I342,'rubros_id_opex (2)'!A:A,'rubros_id_opex (2)'!B:B,"RUBRO MC"),J342)</f>
        <v>10</v>
      </c>
      <c r="AB342" s="115" t="str">
        <f>UPPER(_xlfn.XLOOKUP(Z342,sectores_id!B:B,sectores_id!A:A))</f>
        <v>DISP. FINAL RESIDUOS SÓLIDOS</v>
      </c>
      <c r="AC342" s="156" t="str">
        <f>_xlfn.XLOOKUP(AA342,'rubros_id_opex (2)'!B:B,'rubros_id_opex (2)'!A:A,gastos_final[[#This Row],[Líneas de factura/Producto]])</f>
        <v>PERSONAL</v>
      </c>
      <c r="AD342" s="177">
        <f>SUMIFS(Y:Y,C:C,gastos_final[[#This Row],[Número]])</f>
        <v>2316608.0606999998</v>
      </c>
      <c r="AE342" s="177">
        <f>gastos_final[[#This Row],[MONTO_FINAL]]*-1-gastos_final[[#This Row],[monto_total_ampliado]]</f>
        <v>0</v>
      </c>
    </row>
    <row r="343" spans="1:31" x14ac:dyDescent="0.3">
      <c r="A343" vm="1">
        <v>46081</v>
      </c>
      <c r="B343" t="s">
        <v>444</v>
      </c>
      <c r="C343" t="s">
        <v>576</v>
      </c>
      <c r="D343" s="143">
        <v>-2316608.0606999998</v>
      </c>
      <c r="E343" t="s">
        <v>173</v>
      </c>
      <c r="F343">
        <v>1</v>
      </c>
      <c r="G343" s="143">
        <v>2316608.0607135901</v>
      </c>
      <c r="H343" t="s">
        <v>480</v>
      </c>
      <c r="I343" t="s">
        <v>9</v>
      </c>
      <c r="J343" t="s">
        <v>137</v>
      </c>
      <c r="K343">
        <v>0</v>
      </c>
      <c r="L343">
        <v>0</v>
      </c>
      <c r="M343">
        <v>0</v>
      </c>
      <c r="N343" t="s">
        <v>353</v>
      </c>
      <c r="O343" t="s">
        <v>494</v>
      </c>
      <c r="P343">
        <v>7</v>
      </c>
      <c r="Q343" t="s">
        <v>471</v>
      </c>
      <c r="R343">
        <v>1</v>
      </c>
      <c r="S343" s="144">
        <v>-2316608.0606999998</v>
      </c>
      <c r="T343">
        <v>1</v>
      </c>
      <c r="U343" t="s">
        <v>199</v>
      </c>
      <c r="V343" t="s">
        <v>80</v>
      </c>
      <c r="W343" s="115" t="str">
        <f t="shared" si="10"/>
        <v>CC22EXPORTACION</v>
      </c>
      <c r="X343" s="115">
        <f>_xlfn.XLOOKUP(W343,'cco '!C:C,'cco '!D:D,0)</f>
        <v>0.10680000000000001</v>
      </c>
      <c r="Y343" s="116">
        <f t="shared" si="11"/>
        <v>247413.74088276</v>
      </c>
      <c r="Z343" s="115">
        <f>_xlfn.XLOOKUP(V343,sectores_id!A:A,sectores_id!B:B)</f>
        <v>5</v>
      </c>
      <c r="AA343" s="115">
        <f>IF(J343="OPEX",_xlfn.XLOOKUP(I343,'rubros_id_opex (2)'!A:A,'rubros_id_opex (2)'!B:B,"RUBRO MC"),J343)</f>
        <v>10</v>
      </c>
      <c r="AB343" s="115" t="str">
        <f>UPPER(_xlfn.XLOOKUP(Z343,sectores_id!B:B,sectores_id!A:A))</f>
        <v>EXPORTACION</v>
      </c>
      <c r="AC343" s="156" t="str">
        <f>_xlfn.XLOOKUP(AA343,'rubros_id_opex (2)'!B:B,'rubros_id_opex (2)'!A:A,gastos_final[[#This Row],[Líneas de factura/Producto]])</f>
        <v>PERSONAL</v>
      </c>
      <c r="AD343" s="177">
        <f>SUMIFS(Y:Y,C:C,gastos_final[[#This Row],[Número]])</f>
        <v>2316608.0606999998</v>
      </c>
      <c r="AE343" s="177">
        <f>gastos_final[[#This Row],[MONTO_FINAL]]*-1-gastos_final[[#This Row],[monto_total_ampliado]]</f>
        <v>0</v>
      </c>
    </row>
    <row r="344" spans="1:31" x14ac:dyDescent="0.3">
      <c r="A344" vm="1">
        <v>46081</v>
      </c>
      <c r="B344" t="s">
        <v>444</v>
      </c>
      <c r="C344" t="s">
        <v>576</v>
      </c>
      <c r="D344" s="143">
        <v>-2316608.0606999998</v>
      </c>
      <c r="E344" t="s">
        <v>173</v>
      </c>
      <c r="F344">
        <v>1</v>
      </c>
      <c r="G344" s="143">
        <v>2316608.0607135901</v>
      </c>
      <c r="H344" t="s">
        <v>480</v>
      </c>
      <c r="I344" t="s">
        <v>9</v>
      </c>
      <c r="J344" t="s">
        <v>137</v>
      </c>
      <c r="K344">
        <v>0</v>
      </c>
      <c r="L344">
        <v>0</v>
      </c>
      <c r="M344">
        <v>0</v>
      </c>
      <c r="N344" t="s">
        <v>353</v>
      </c>
      <c r="O344" t="s">
        <v>494</v>
      </c>
      <c r="P344">
        <v>7</v>
      </c>
      <c r="Q344" t="s">
        <v>471</v>
      </c>
      <c r="R344">
        <v>1</v>
      </c>
      <c r="S344" s="144">
        <v>-2316608.0606999998</v>
      </c>
      <c r="T344">
        <v>1</v>
      </c>
      <c r="U344" t="s">
        <v>199</v>
      </c>
      <c r="V344" t="s">
        <v>50</v>
      </c>
      <c r="W344" s="115" t="str">
        <f t="shared" si="10"/>
        <v>CC22NFU</v>
      </c>
      <c r="X344" s="115">
        <f>_xlfn.XLOOKUP(W344,'cco '!C:C,'cco '!D:D,0)</f>
        <v>2.6100000000000002E-2</v>
      </c>
      <c r="Y344" s="116">
        <f t="shared" si="11"/>
        <v>60463.470384269996</v>
      </c>
      <c r="Z344" s="115">
        <f>_xlfn.XLOOKUP(V344,sectores_id!A:A,sectores_id!B:B)</f>
        <v>6</v>
      </c>
      <c r="AA344" s="115">
        <f>IF(J344="OPEX",_xlfn.XLOOKUP(I344,'rubros_id_opex (2)'!A:A,'rubros_id_opex (2)'!B:B,"RUBRO MC"),J344)</f>
        <v>10</v>
      </c>
      <c r="AB344" s="115" t="str">
        <f>UPPER(_xlfn.XLOOKUP(Z344,sectores_id!B:B,sectores_id!A:A))</f>
        <v>NFU</v>
      </c>
      <c r="AC344" s="156" t="str">
        <f>_xlfn.XLOOKUP(AA344,'rubros_id_opex (2)'!B:B,'rubros_id_opex (2)'!A:A,gastos_final[[#This Row],[Líneas de factura/Producto]])</f>
        <v>PERSONAL</v>
      </c>
      <c r="AD344" s="177">
        <f>SUMIFS(Y:Y,C:C,gastos_final[[#This Row],[Número]])</f>
        <v>2316608.0606999998</v>
      </c>
      <c r="AE344" s="177">
        <f>gastos_final[[#This Row],[MONTO_FINAL]]*-1-gastos_final[[#This Row],[monto_total_ampliado]]</f>
        <v>0</v>
      </c>
    </row>
    <row r="345" spans="1:31" x14ac:dyDescent="0.3">
      <c r="A345" vm="1">
        <v>46081</v>
      </c>
      <c r="B345" t="s">
        <v>444</v>
      </c>
      <c r="C345" t="s">
        <v>576</v>
      </c>
      <c r="D345" s="143">
        <v>-2316608.0606999998</v>
      </c>
      <c r="E345" t="s">
        <v>173</v>
      </c>
      <c r="F345">
        <v>1</v>
      </c>
      <c r="G345" s="143">
        <v>2316608.0607135901</v>
      </c>
      <c r="H345" t="s">
        <v>480</v>
      </c>
      <c r="I345" t="s">
        <v>9</v>
      </c>
      <c r="J345" t="s">
        <v>137</v>
      </c>
      <c r="K345">
        <v>0</v>
      </c>
      <c r="L345">
        <v>0</v>
      </c>
      <c r="M345">
        <v>0</v>
      </c>
      <c r="N345" t="s">
        <v>353</v>
      </c>
      <c r="O345" t="s">
        <v>494</v>
      </c>
      <c r="P345">
        <v>7</v>
      </c>
      <c r="Q345" t="s">
        <v>471</v>
      </c>
      <c r="R345">
        <v>1</v>
      </c>
      <c r="S345" s="144">
        <v>-2316608.0606999998</v>
      </c>
      <c r="T345">
        <v>1</v>
      </c>
      <c r="U345" t="s">
        <v>199</v>
      </c>
      <c r="V345" t="s">
        <v>70</v>
      </c>
      <c r="W345" s="115" t="str">
        <f t="shared" si="10"/>
        <v>CC22REACTORES</v>
      </c>
      <c r="X345" s="115">
        <f>_xlfn.XLOOKUP(W345,'cco '!C:C,'cco '!D:D,0)</f>
        <v>1.77E-2</v>
      </c>
      <c r="Y345" s="116">
        <f t="shared" si="11"/>
        <v>41003.962674390001</v>
      </c>
      <c r="Z345" s="115">
        <f>_xlfn.XLOOKUP(V345,sectores_id!A:A,sectores_id!B:B)</f>
        <v>8</v>
      </c>
      <c r="AA345" s="115">
        <f>IF(J345="OPEX",_xlfn.XLOOKUP(I345,'rubros_id_opex (2)'!A:A,'rubros_id_opex (2)'!B:B,"RUBRO MC"),J345)</f>
        <v>10</v>
      </c>
      <c r="AB345" s="115" t="str">
        <f>UPPER(_xlfn.XLOOKUP(Z345,sectores_id!B:B,sectores_id!A:A))</f>
        <v>REACTORES</v>
      </c>
      <c r="AC345" s="156" t="str">
        <f>_xlfn.XLOOKUP(AA345,'rubros_id_opex (2)'!B:B,'rubros_id_opex (2)'!A:A,gastos_final[[#This Row],[Líneas de factura/Producto]])</f>
        <v>PERSONAL</v>
      </c>
      <c r="AD345" s="177">
        <f>SUMIFS(Y:Y,C:C,gastos_final[[#This Row],[Número]])</f>
        <v>2316608.0606999998</v>
      </c>
      <c r="AE345" s="177">
        <f>gastos_final[[#This Row],[MONTO_FINAL]]*-1-gastos_final[[#This Row],[monto_total_ampliado]]</f>
        <v>0</v>
      </c>
    </row>
    <row r="346" spans="1:31" x14ac:dyDescent="0.3">
      <c r="A346" vm="1">
        <v>46081</v>
      </c>
      <c r="B346" t="s">
        <v>444</v>
      </c>
      <c r="C346" t="s">
        <v>575</v>
      </c>
      <c r="D346" s="143">
        <v>-2289443.1682000002</v>
      </c>
      <c r="E346" t="s">
        <v>68</v>
      </c>
      <c r="F346">
        <v>1</v>
      </c>
      <c r="G346" s="143">
        <v>2289443.1681935894</v>
      </c>
      <c r="H346" t="s">
        <v>480</v>
      </c>
      <c r="I346" t="s">
        <v>9</v>
      </c>
      <c r="J346" t="s">
        <v>137</v>
      </c>
      <c r="K346">
        <v>0</v>
      </c>
      <c r="L346">
        <v>0</v>
      </c>
      <c r="M346">
        <v>0</v>
      </c>
      <c r="N346" t="s">
        <v>40</v>
      </c>
      <c r="O346" t="s">
        <v>494</v>
      </c>
      <c r="P346">
        <v>1</v>
      </c>
      <c r="Q346" t="s">
        <v>68</v>
      </c>
      <c r="R346">
        <v>1</v>
      </c>
      <c r="S346" s="144">
        <v>-2289443.1682000002</v>
      </c>
      <c r="T346">
        <v>1</v>
      </c>
      <c r="U346" t="s">
        <v>199</v>
      </c>
      <c r="V346" t="s">
        <v>68</v>
      </c>
      <c r="W346" s="115" t="str">
        <f t="shared" si="10"/>
        <v>CC4PILETAS</v>
      </c>
      <c r="X346" s="115">
        <f>_xlfn.XLOOKUP(W346,'cco '!C:C,'cco '!D:D,0)</f>
        <v>1</v>
      </c>
      <c r="Y346" s="116">
        <f t="shared" si="11"/>
        <v>2289443.1682000002</v>
      </c>
      <c r="Z346" s="115">
        <f>_xlfn.XLOOKUP(V346,sectores_id!A:A,sectores_id!B:B)</f>
        <v>7</v>
      </c>
      <c r="AA346" s="115">
        <f>IF(J346="OPEX",_xlfn.XLOOKUP(I346,'rubros_id_opex (2)'!A:A,'rubros_id_opex (2)'!B:B,"RUBRO MC"),J346)</f>
        <v>10</v>
      </c>
      <c r="AB346" s="115" t="str">
        <f>UPPER(_xlfn.XLOOKUP(Z346,sectores_id!B:B,sectores_id!A:A))</f>
        <v>PILETAS</v>
      </c>
      <c r="AC346" s="156" t="str">
        <f>_xlfn.XLOOKUP(AA346,'rubros_id_opex (2)'!B:B,'rubros_id_opex (2)'!A:A,gastos_final[[#This Row],[Líneas de factura/Producto]])</f>
        <v>PERSONAL</v>
      </c>
      <c r="AD346" s="177">
        <f>SUMIFS(Y:Y,C:C,gastos_final[[#This Row],[Número]])</f>
        <v>2289443.1682000002</v>
      </c>
      <c r="AE346" s="177">
        <f>gastos_final[[#This Row],[MONTO_FINAL]]*-1-gastos_final[[#This Row],[monto_total_ampliado]]</f>
        <v>0</v>
      </c>
    </row>
    <row r="347" spans="1:31" x14ac:dyDescent="0.3">
      <c r="A347" vm="1">
        <v>46081</v>
      </c>
      <c r="B347" t="s">
        <v>444</v>
      </c>
      <c r="C347" t="s">
        <v>554</v>
      </c>
      <c r="D347" s="143">
        <v>-2242802.4731999999</v>
      </c>
      <c r="E347" t="s">
        <v>72</v>
      </c>
      <c r="F347">
        <v>1</v>
      </c>
      <c r="G347" s="143">
        <v>2242802.4731535898</v>
      </c>
      <c r="H347" t="s">
        <v>480</v>
      </c>
      <c r="I347" t="s">
        <v>9</v>
      </c>
      <c r="J347" t="s">
        <v>137</v>
      </c>
      <c r="K347">
        <v>0</v>
      </c>
      <c r="L347">
        <v>0</v>
      </c>
      <c r="M347">
        <v>0</v>
      </c>
      <c r="N347" t="s">
        <v>43</v>
      </c>
      <c r="O347" t="s">
        <v>494</v>
      </c>
      <c r="P347">
        <v>1</v>
      </c>
      <c r="Q347" t="s">
        <v>72</v>
      </c>
      <c r="R347">
        <v>1</v>
      </c>
      <c r="S347" s="144">
        <v>-2242802.4731999999</v>
      </c>
      <c r="T347">
        <v>1</v>
      </c>
      <c r="U347" t="s">
        <v>199</v>
      </c>
      <c r="V347" t="s">
        <v>72</v>
      </c>
      <c r="W347" s="115" t="str">
        <f t="shared" si="10"/>
        <v>CC6BACHAS</v>
      </c>
      <c r="X347" s="115">
        <f>_xlfn.XLOOKUP(W347,'cco '!C:C,'cco '!D:D,0)</f>
        <v>1</v>
      </c>
      <c r="Y347" s="116">
        <f t="shared" si="11"/>
        <v>2242802.4731999999</v>
      </c>
      <c r="Z347" s="115">
        <f>_xlfn.XLOOKUP(V347,sectores_id!A:A,sectores_id!B:B)</f>
        <v>1</v>
      </c>
      <c r="AA347" s="115">
        <f>IF(J347="OPEX",_xlfn.XLOOKUP(I347,'rubros_id_opex (2)'!A:A,'rubros_id_opex (2)'!B:B,"RUBRO MC"),J347)</f>
        <v>10</v>
      </c>
      <c r="AB347" s="115" t="str">
        <f>UPPER(_xlfn.XLOOKUP(Z347,sectores_id!B:B,sectores_id!A:A))</f>
        <v>BACHAS</v>
      </c>
      <c r="AC347" s="156" t="str">
        <f>_xlfn.XLOOKUP(AA347,'rubros_id_opex (2)'!B:B,'rubros_id_opex (2)'!A:A,gastos_final[[#This Row],[Líneas de factura/Producto]])</f>
        <v>PERSONAL</v>
      </c>
      <c r="AD347" s="177">
        <f>SUMIFS(Y:Y,C:C,gastos_final[[#This Row],[Número]])</f>
        <v>2242802.4731999999</v>
      </c>
      <c r="AE347" s="177">
        <f>gastos_final[[#This Row],[MONTO_FINAL]]*-1-gastos_final[[#This Row],[monto_total_ampliado]]</f>
        <v>0</v>
      </c>
    </row>
    <row r="348" spans="1:31" x14ac:dyDescent="0.3">
      <c r="A348" vm="5">
        <v>46055</v>
      </c>
      <c r="B348" t="s">
        <v>823</v>
      </c>
      <c r="C348" t="s">
        <v>826</v>
      </c>
      <c r="D348" s="143">
        <v>-2212671.46</v>
      </c>
      <c r="E348" t="s">
        <v>827</v>
      </c>
      <c r="F348">
        <v>1</v>
      </c>
      <c r="G348" s="143">
        <v>1828654.1</v>
      </c>
      <c r="H348" t="s">
        <v>511</v>
      </c>
      <c r="I348" t="s">
        <v>10</v>
      </c>
      <c r="J348" t="s">
        <v>137</v>
      </c>
      <c r="K348" t="s">
        <v>513</v>
      </c>
      <c r="L348" t="s">
        <v>156</v>
      </c>
      <c r="M348">
        <v>0</v>
      </c>
      <c r="N348" t="s">
        <v>35</v>
      </c>
      <c r="O348" t="s">
        <v>494</v>
      </c>
      <c r="P348">
        <v>10</v>
      </c>
      <c r="Q348" t="s">
        <v>465</v>
      </c>
      <c r="R348">
        <v>1</v>
      </c>
      <c r="S348" s="144">
        <v>-2212671.46</v>
      </c>
      <c r="T348">
        <v>1</v>
      </c>
      <c r="U348" t="s">
        <v>199</v>
      </c>
      <c r="V348" t="s">
        <v>72</v>
      </c>
      <c r="W348" s="115" t="str">
        <f t="shared" ref="W348:W411" si="12">_xlfn.CONCAT(N348,V348)</f>
        <v>CC1BACHAS</v>
      </c>
      <c r="X348" s="115">
        <f>_xlfn.XLOOKUP(W348,'cco '!C:C,'cco '!D:D,0)</f>
        <v>3.2417236735101898E-2</v>
      </c>
      <c r="Y348" s="116">
        <f t="shared" ref="Y348:Y411" si="13">$X348*$S348*-1</f>
        <v>71728.694535823553</v>
      </c>
      <c r="Z348" s="115">
        <f>_xlfn.XLOOKUP(V348,sectores_id!A:A,sectores_id!B:B)</f>
        <v>1</v>
      </c>
      <c r="AA348" s="115">
        <f>IF(J348="OPEX",_xlfn.XLOOKUP(I348,'rubros_id_opex (2)'!A:A,'rubros_id_opex (2)'!B:B,"RUBRO MC"),J348)</f>
        <v>13</v>
      </c>
      <c r="AB348" s="115" t="str">
        <f>UPPER(_xlfn.XLOOKUP(Z348,sectores_id!B:B,sectores_id!A:A))</f>
        <v>BACHAS</v>
      </c>
      <c r="AC348" s="156" t="str">
        <f>_xlfn.XLOOKUP(AA348,'rubros_id_opex (2)'!B:B,'rubros_id_opex (2)'!A:A,gastos_final[[#This Row],[Líneas de factura/Producto]])</f>
        <v>SERVICIOS</v>
      </c>
      <c r="AD348" s="115">
        <f>SUMIFS(Y:Y,C:C,gastos_final[[#This Row],[Número]])</f>
        <v>2212671.46</v>
      </c>
      <c r="AE348" s="177">
        <f>gastos_final[[#This Row],[MONTO_FINAL]]*-1-gastos_final[[#This Row],[monto_total_ampliado]]</f>
        <v>0</v>
      </c>
    </row>
    <row r="349" spans="1:31" x14ac:dyDescent="0.3">
      <c r="A349" vm="5">
        <v>46055</v>
      </c>
      <c r="B349" t="s">
        <v>823</v>
      </c>
      <c r="C349" t="s">
        <v>826</v>
      </c>
      <c r="D349" s="143">
        <v>-2212671.46</v>
      </c>
      <c r="E349" t="s">
        <v>827</v>
      </c>
      <c r="F349">
        <v>1</v>
      </c>
      <c r="G349" s="143">
        <v>1828654.1</v>
      </c>
      <c r="H349" t="s">
        <v>511</v>
      </c>
      <c r="I349" t="s">
        <v>10</v>
      </c>
      <c r="J349" t="s">
        <v>137</v>
      </c>
      <c r="K349" t="s">
        <v>513</v>
      </c>
      <c r="L349" t="s">
        <v>156</v>
      </c>
      <c r="M349">
        <v>0</v>
      </c>
      <c r="N349" t="s">
        <v>35</v>
      </c>
      <c r="O349" t="s">
        <v>494</v>
      </c>
      <c r="P349">
        <v>10</v>
      </c>
      <c r="Q349" t="s">
        <v>465</v>
      </c>
      <c r="R349">
        <v>1</v>
      </c>
      <c r="S349" s="144">
        <v>-2212671.46</v>
      </c>
      <c r="T349">
        <v>1</v>
      </c>
      <c r="U349" t="s">
        <v>199</v>
      </c>
      <c r="V349" t="s">
        <v>77</v>
      </c>
      <c r="W349" s="115" t="str">
        <f t="shared" si="12"/>
        <v>CC1CEREAL &amp; POLVILLO</v>
      </c>
      <c r="X349" s="115">
        <f>_xlfn.XLOOKUP(W349,'cco '!C:C,'cco '!D:D,0)</f>
        <v>7.0597149630605652E-3</v>
      </c>
      <c r="Y349" s="116">
        <f t="shared" si="13"/>
        <v>15620.829814499066</v>
      </c>
      <c r="Z349" s="115">
        <f>_xlfn.XLOOKUP(V349,sectores_id!A:A,sectores_id!B:B)</f>
        <v>2</v>
      </c>
      <c r="AA349" s="115">
        <f>IF(J349="OPEX",_xlfn.XLOOKUP(I349,'rubros_id_opex (2)'!A:A,'rubros_id_opex (2)'!B:B,"RUBRO MC"),J349)</f>
        <v>13</v>
      </c>
      <c r="AB349" s="115" t="str">
        <f>UPPER(_xlfn.XLOOKUP(Z349,sectores_id!B:B,sectores_id!A:A))</f>
        <v>CEREAL &amp; POLVILLO</v>
      </c>
      <c r="AC349" s="156" t="str">
        <f>_xlfn.XLOOKUP(AA349,'rubros_id_opex (2)'!B:B,'rubros_id_opex (2)'!A:A,gastos_final[[#This Row],[Líneas de factura/Producto]])</f>
        <v>SERVICIOS</v>
      </c>
      <c r="AD349" s="115">
        <f>SUMIFS(Y:Y,C:C,gastos_final[[#This Row],[Número]])</f>
        <v>2212671.46</v>
      </c>
      <c r="AE349" s="177">
        <f>gastos_final[[#This Row],[MONTO_FINAL]]*-1-gastos_final[[#This Row],[monto_total_ampliado]]</f>
        <v>0</v>
      </c>
    </row>
    <row r="350" spans="1:31" x14ac:dyDescent="0.3">
      <c r="A350" vm="5">
        <v>46055</v>
      </c>
      <c r="B350" t="s">
        <v>823</v>
      </c>
      <c r="C350" t="s">
        <v>826</v>
      </c>
      <c r="D350" s="143">
        <v>-2212671.46</v>
      </c>
      <c r="E350" t="s">
        <v>827</v>
      </c>
      <c r="F350">
        <v>1</v>
      </c>
      <c r="G350" s="143">
        <v>1828654.1</v>
      </c>
      <c r="H350" t="s">
        <v>511</v>
      </c>
      <c r="I350" t="s">
        <v>10</v>
      </c>
      <c r="J350" t="s">
        <v>137</v>
      </c>
      <c r="K350" t="s">
        <v>513</v>
      </c>
      <c r="L350" t="s">
        <v>156</v>
      </c>
      <c r="M350">
        <v>0</v>
      </c>
      <c r="N350" t="s">
        <v>35</v>
      </c>
      <c r="O350" t="s">
        <v>494</v>
      </c>
      <c r="P350">
        <v>10</v>
      </c>
      <c r="Q350" t="s">
        <v>465</v>
      </c>
      <c r="R350">
        <v>1</v>
      </c>
      <c r="S350" s="144">
        <v>-2212671.46</v>
      </c>
      <c r="T350">
        <v>1</v>
      </c>
      <c r="U350" t="s">
        <v>199</v>
      </c>
      <c r="V350" t="s">
        <v>75</v>
      </c>
      <c r="W350" s="115" t="str">
        <f t="shared" si="12"/>
        <v>CC1COMPOST &amp; FERTILIZANTES</v>
      </c>
      <c r="X350" s="115">
        <f>_xlfn.XLOOKUP(W350,'cco '!C:C,'cco '!D:D,0)</f>
        <v>4.0653249223577111E-4</v>
      </c>
      <c r="Y350" s="116">
        <f t="shared" si="13"/>
        <v>899.52284313276232</v>
      </c>
      <c r="Z350" s="115">
        <f>_xlfn.XLOOKUP(V350,sectores_id!A:A,sectores_id!B:B)</f>
        <v>10</v>
      </c>
      <c r="AA350" s="115">
        <f>IF(J350="OPEX",_xlfn.XLOOKUP(I350,'rubros_id_opex (2)'!A:A,'rubros_id_opex (2)'!B:B,"RUBRO MC"),J350)</f>
        <v>13</v>
      </c>
      <c r="AB350" s="115" t="str">
        <f>UPPER(_xlfn.XLOOKUP(Z350,sectores_id!B:B,sectores_id!A:A))</f>
        <v>COMPOST &amp; FERTILIZANTES</v>
      </c>
      <c r="AC350" s="156" t="str">
        <f>_xlfn.XLOOKUP(AA350,'rubros_id_opex (2)'!B:B,'rubros_id_opex (2)'!A:A,gastos_final[[#This Row],[Líneas de factura/Producto]])</f>
        <v>SERVICIOS</v>
      </c>
      <c r="AD350" s="115">
        <f>SUMIFS(Y:Y,C:C,gastos_final[[#This Row],[Número]])</f>
        <v>2212671.46</v>
      </c>
      <c r="AE350" s="177">
        <f>gastos_final[[#This Row],[MONTO_FINAL]]*-1-gastos_final[[#This Row],[monto_total_ampliado]]</f>
        <v>0</v>
      </c>
    </row>
    <row r="351" spans="1:31" x14ac:dyDescent="0.3">
      <c r="A351" vm="5">
        <v>46055</v>
      </c>
      <c r="B351" t="s">
        <v>823</v>
      </c>
      <c r="C351" t="s">
        <v>826</v>
      </c>
      <c r="D351" s="143">
        <v>-2212671.46</v>
      </c>
      <c r="E351" t="s">
        <v>827</v>
      </c>
      <c r="F351">
        <v>1</v>
      </c>
      <c r="G351" s="143">
        <v>1828654.1</v>
      </c>
      <c r="H351" t="s">
        <v>511</v>
      </c>
      <c r="I351" t="s">
        <v>10</v>
      </c>
      <c r="J351" t="s">
        <v>137</v>
      </c>
      <c r="K351" t="s">
        <v>513</v>
      </c>
      <c r="L351" t="s">
        <v>156</v>
      </c>
      <c r="M351">
        <v>0</v>
      </c>
      <c r="N351" t="s">
        <v>35</v>
      </c>
      <c r="O351" t="s">
        <v>494</v>
      </c>
      <c r="P351">
        <v>10</v>
      </c>
      <c r="Q351" t="s">
        <v>465</v>
      </c>
      <c r="R351">
        <v>1</v>
      </c>
      <c r="S351" s="144">
        <v>-2212671.46</v>
      </c>
      <c r="T351">
        <v>1</v>
      </c>
      <c r="U351" t="s">
        <v>199</v>
      </c>
      <c r="V351" t="s">
        <v>66</v>
      </c>
      <c r="W351" s="115" t="str">
        <f t="shared" si="12"/>
        <v>CC1DISPOSICIÓN FINAL RESIDUOS LIQUIDOS</v>
      </c>
      <c r="X351" s="115">
        <f>_xlfn.XLOOKUP(W351,'cco '!C:C,'cco '!D:D,0)</f>
        <v>5.9791078481547098E-2</v>
      </c>
      <c r="Y351" s="116">
        <f t="shared" si="13"/>
        <v>132298.0129187394</v>
      </c>
      <c r="Z351" s="115">
        <f>_xlfn.XLOOKUP(V351,sectores_id!A:A,sectores_id!B:B)</f>
        <v>3</v>
      </c>
      <c r="AA351" s="115">
        <f>IF(J351="OPEX",_xlfn.XLOOKUP(I351,'rubros_id_opex (2)'!A:A,'rubros_id_opex (2)'!B:B,"RUBRO MC"),J351)</f>
        <v>13</v>
      </c>
      <c r="AB351" s="115" t="str">
        <f>UPPER(_xlfn.XLOOKUP(Z351,sectores_id!B:B,sectores_id!A:A))</f>
        <v>DISP. FINAL RESIDUOS LÍQUIDOS</v>
      </c>
      <c r="AC351" s="156" t="str">
        <f>_xlfn.XLOOKUP(AA351,'rubros_id_opex (2)'!B:B,'rubros_id_opex (2)'!A:A,gastos_final[[#This Row],[Líneas de factura/Producto]])</f>
        <v>SERVICIOS</v>
      </c>
      <c r="AD351" s="115">
        <f>SUMIFS(Y:Y,C:C,gastos_final[[#This Row],[Número]])</f>
        <v>2212671.46</v>
      </c>
      <c r="AE351" s="177">
        <f>gastos_final[[#This Row],[MONTO_FINAL]]*-1-gastos_final[[#This Row],[monto_total_ampliado]]</f>
        <v>0</v>
      </c>
    </row>
    <row r="352" spans="1:31" x14ac:dyDescent="0.3">
      <c r="A352" vm="5">
        <v>46055</v>
      </c>
      <c r="B352" t="s">
        <v>823</v>
      </c>
      <c r="C352" t="s">
        <v>826</v>
      </c>
      <c r="D352" s="143">
        <v>-2212671.46</v>
      </c>
      <c r="E352" t="s">
        <v>827</v>
      </c>
      <c r="F352">
        <v>1</v>
      </c>
      <c r="G352" s="143">
        <v>1828654.1</v>
      </c>
      <c r="H352" t="s">
        <v>511</v>
      </c>
      <c r="I352" t="s">
        <v>10</v>
      </c>
      <c r="J352" t="s">
        <v>137</v>
      </c>
      <c r="K352" t="s">
        <v>513</v>
      </c>
      <c r="L352" t="s">
        <v>156</v>
      </c>
      <c r="M352">
        <v>0</v>
      </c>
      <c r="N352" t="s">
        <v>35</v>
      </c>
      <c r="O352" t="s">
        <v>494</v>
      </c>
      <c r="P352">
        <v>10</v>
      </c>
      <c r="Q352" t="s">
        <v>465</v>
      </c>
      <c r="R352">
        <v>1</v>
      </c>
      <c r="S352" s="144">
        <v>-2212671.46</v>
      </c>
      <c r="T352">
        <v>1</v>
      </c>
      <c r="U352" t="s">
        <v>199</v>
      </c>
      <c r="V352" t="s">
        <v>63</v>
      </c>
      <c r="W352" s="115" t="str">
        <f t="shared" si="12"/>
        <v>CC1DISPOSICIÓN FINAL RESIDUOS SOLIDOS</v>
      </c>
      <c r="X352" s="115">
        <f>_xlfn.XLOOKUP(W352,'cco '!C:C,'cco '!D:D,0)</f>
        <v>4.8738124634855849E-3</v>
      </c>
      <c r="Y352" s="116">
        <f t="shared" si="13"/>
        <v>10784.145739346846</v>
      </c>
      <c r="Z352" s="115">
        <f>_xlfn.XLOOKUP(V352,sectores_id!A:A,sectores_id!B:B)</f>
        <v>4</v>
      </c>
      <c r="AA352" s="115">
        <f>IF(J352="OPEX",_xlfn.XLOOKUP(I352,'rubros_id_opex (2)'!A:A,'rubros_id_opex (2)'!B:B,"RUBRO MC"),J352)</f>
        <v>13</v>
      </c>
      <c r="AB352" s="115" t="str">
        <f>UPPER(_xlfn.XLOOKUP(Z352,sectores_id!B:B,sectores_id!A:A))</f>
        <v>DISP. FINAL RESIDUOS SÓLIDOS</v>
      </c>
      <c r="AC352" s="156" t="str">
        <f>_xlfn.XLOOKUP(AA352,'rubros_id_opex (2)'!B:B,'rubros_id_opex (2)'!A:A,gastos_final[[#This Row],[Líneas de factura/Producto]])</f>
        <v>SERVICIOS</v>
      </c>
      <c r="AD352" s="115">
        <f>SUMIFS(Y:Y,C:C,gastos_final[[#This Row],[Número]])</f>
        <v>2212671.46</v>
      </c>
      <c r="AE352" s="177">
        <f>gastos_final[[#This Row],[MONTO_FINAL]]*-1-gastos_final[[#This Row],[monto_total_ampliado]]</f>
        <v>0</v>
      </c>
    </row>
    <row r="353" spans="1:31" x14ac:dyDescent="0.3">
      <c r="A353" vm="5">
        <v>46055</v>
      </c>
      <c r="B353" t="s">
        <v>823</v>
      </c>
      <c r="C353" t="s">
        <v>826</v>
      </c>
      <c r="D353" s="143">
        <v>-2212671.46</v>
      </c>
      <c r="E353" t="s">
        <v>827</v>
      </c>
      <c r="F353">
        <v>1</v>
      </c>
      <c r="G353" s="143">
        <v>1828654.1</v>
      </c>
      <c r="H353" t="s">
        <v>511</v>
      </c>
      <c r="I353" t="s">
        <v>10</v>
      </c>
      <c r="J353" t="s">
        <v>137</v>
      </c>
      <c r="K353" t="s">
        <v>513</v>
      </c>
      <c r="L353" t="s">
        <v>156</v>
      </c>
      <c r="M353">
        <v>0</v>
      </c>
      <c r="N353" t="s">
        <v>35</v>
      </c>
      <c r="O353" t="s">
        <v>494</v>
      </c>
      <c r="P353">
        <v>10</v>
      </c>
      <c r="Q353" t="s">
        <v>465</v>
      </c>
      <c r="R353">
        <v>1</v>
      </c>
      <c r="S353" s="144">
        <v>-2212671.46</v>
      </c>
      <c r="T353">
        <v>1</v>
      </c>
      <c r="U353" t="s">
        <v>199</v>
      </c>
      <c r="V353" t="s">
        <v>80</v>
      </c>
      <c r="W353" s="115" t="str">
        <f t="shared" si="12"/>
        <v>CC1EXPORTACION</v>
      </c>
      <c r="X353" s="115">
        <f>_xlfn.XLOOKUP(W353,'cco '!C:C,'cco '!D:D,0)</f>
        <v>0.73411048911804788</v>
      </c>
      <c r="Y353" s="116">
        <f t="shared" si="13"/>
        <v>1624345.3277581451</v>
      </c>
      <c r="Z353" s="115">
        <f>_xlfn.XLOOKUP(V353,sectores_id!A:A,sectores_id!B:B)</f>
        <v>5</v>
      </c>
      <c r="AA353" s="115">
        <f>IF(J353="OPEX",_xlfn.XLOOKUP(I353,'rubros_id_opex (2)'!A:A,'rubros_id_opex (2)'!B:B,"RUBRO MC"),J353)</f>
        <v>13</v>
      </c>
      <c r="AB353" s="115" t="str">
        <f>UPPER(_xlfn.XLOOKUP(Z353,sectores_id!B:B,sectores_id!A:A))</f>
        <v>EXPORTACION</v>
      </c>
      <c r="AC353" s="156" t="str">
        <f>_xlfn.XLOOKUP(AA353,'rubros_id_opex (2)'!B:B,'rubros_id_opex (2)'!A:A,gastos_final[[#This Row],[Líneas de factura/Producto]])</f>
        <v>SERVICIOS</v>
      </c>
      <c r="AD353" s="115">
        <f>SUMIFS(Y:Y,C:C,gastos_final[[#This Row],[Número]])</f>
        <v>2212671.46</v>
      </c>
      <c r="AE353" s="177">
        <f>gastos_final[[#This Row],[MONTO_FINAL]]*-1-gastos_final[[#This Row],[monto_total_ampliado]]</f>
        <v>0</v>
      </c>
    </row>
    <row r="354" spans="1:31" x14ac:dyDescent="0.3">
      <c r="A354" vm="5">
        <v>46055</v>
      </c>
      <c r="B354" t="s">
        <v>823</v>
      </c>
      <c r="C354" t="s">
        <v>826</v>
      </c>
      <c r="D354" s="143">
        <v>-2212671.46</v>
      </c>
      <c r="E354" t="s">
        <v>827</v>
      </c>
      <c r="F354">
        <v>1</v>
      </c>
      <c r="G354" s="143">
        <v>1828654.1</v>
      </c>
      <c r="H354" t="s">
        <v>511</v>
      </c>
      <c r="I354" t="s">
        <v>10</v>
      </c>
      <c r="J354" t="s">
        <v>137</v>
      </c>
      <c r="K354" t="s">
        <v>513</v>
      </c>
      <c r="L354" t="s">
        <v>156</v>
      </c>
      <c r="M354">
        <v>0</v>
      </c>
      <c r="N354" t="s">
        <v>35</v>
      </c>
      <c r="O354" t="s">
        <v>494</v>
      </c>
      <c r="P354">
        <v>10</v>
      </c>
      <c r="Q354" t="s">
        <v>465</v>
      </c>
      <c r="R354">
        <v>1</v>
      </c>
      <c r="S354" s="144">
        <v>-2212671.46</v>
      </c>
      <c r="T354">
        <v>1</v>
      </c>
      <c r="U354" t="s">
        <v>199</v>
      </c>
      <c r="V354" t="s">
        <v>50</v>
      </c>
      <c r="W354" s="115" t="str">
        <f t="shared" si="12"/>
        <v>CC1NFU</v>
      </c>
      <c r="X354" s="115">
        <f>_xlfn.XLOOKUP(W354,'cco '!C:C,'cco '!D:D,0)</f>
        <v>1.4065386597374174E-2</v>
      </c>
      <c r="Y354" s="116">
        <f t="shared" si="13"/>
        <v>31122.079497876344</v>
      </c>
      <c r="Z354" s="115">
        <f>_xlfn.XLOOKUP(V354,sectores_id!A:A,sectores_id!B:B)</f>
        <v>6</v>
      </c>
      <c r="AA354" s="115">
        <f>IF(J354="OPEX",_xlfn.XLOOKUP(I354,'rubros_id_opex (2)'!A:A,'rubros_id_opex (2)'!B:B,"RUBRO MC"),J354)</f>
        <v>13</v>
      </c>
      <c r="AB354" s="115" t="str">
        <f>UPPER(_xlfn.XLOOKUP(Z354,sectores_id!B:B,sectores_id!A:A))</f>
        <v>NFU</v>
      </c>
      <c r="AC354" s="156" t="str">
        <f>_xlfn.XLOOKUP(AA354,'rubros_id_opex (2)'!B:B,'rubros_id_opex (2)'!A:A,gastos_final[[#This Row],[Líneas de factura/Producto]])</f>
        <v>SERVICIOS</v>
      </c>
      <c r="AD354" s="115">
        <f>SUMIFS(Y:Y,C:C,gastos_final[[#This Row],[Número]])</f>
        <v>2212671.46</v>
      </c>
      <c r="AE354" s="177">
        <f>gastos_final[[#This Row],[MONTO_FINAL]]*-1-gastos_final[[#This Row],[monto_total_ampliado]]</f>
        <v>0</v>
      </c>
    </row>
    <row r="355" spans="1:31" x14ac:dyDescent="0.3">
      <c r="A355" vm="5">
        <v>46055</v>
      </c>
      <c r="B355" t="s">
        <v>823</v>
      </c>
      <c r="C355" t="s">
        <v>826</v>
      </c>
      <c r="D355" s="143">
        <v>-2212671.46</v>
      </c>
      <c r="E355" t="s">
        <v>827</v>
      </c>
      <c r="F355">
        <v>1</v>
      </c>
      <c r="G355" s="143">
        <v>1828654.1</v>
      </c>
      <c r="H355" t="s">
        <v>511</v>
      </c>
      <c r="I355" t="s">
        <v>10</v>
      </c>
      <c r="J355" t="s">
        <v>137</v>
      </c>
      <c r="K355" t="s">
        <v>513</v>
      </c>
      <c r="L355" t="s">
        <v>156</v>
      </c>
      <c r="M355">
        <v>0</v>
      </c>
      <c r="N355" t="s">
        <v>35</v>
      </c>
      <c r="O355" t="s">
        <v>494</v>
      </c>
      <c r="P355">
        <v>10</v>
      </c>
      <c r="Q355" t="s">
        <v>465</v>
      </c>
      <c r="R355">
        <v>1</v>
      </c>
      <c r="S355" s="144">
        <v>-2212671.46</v>
      </c>
      <c r="T355">
        <v>1</v>
      </c>
      <c r="U355" t="s">
        <v>199</v>
      </c>
      <c r="V355" t="s">
        <v>68</v>
      </c>
      <c r="W355" s="115" t="str">
        <f t="shared" si="12"/>
        <v>CC1PILETAS</v>
      </c>
      <c r="X355" s="115">
        <f>_xlfn.XLOOKUP(W355,'cco '!C:C,'cco '!D:D,0)</f>
        <v>0.10760032914202722</v>
      </c>
      <c r="Y355" s="116">
        <f t="shared" si="13"/>
        <v>238084.17737916991</v>
      </c>
      <c r="Z355" s="115">
        <f>_xlfn.XLOOKUP(V355,sectores_id!A:A,sectores_id!B:B)</f>
        <v>7</v>
      </c>
      <c r="AA355" s="115">
        <f>IF(J355="OPEX",_xlfn.XLOOKUP(I355,'rubros_id_opex (2)'!A:A,'rubros_id_opex (2)'!B:B,"RUBRO MC"),J355)</f>
        <v>13</v>
      </c>
      <c r="AB355" s="115" t="str">
        <f>UPPER(_xlfn.XLOOKUP(Z355,sectores_id!B:B,sectores_id!A:A))</f>
        <v>PILETAS</v>
      </c>
      <c r="AC355" s="156" t="str">
        <f>_xlfn.XLOOKUP(AA355,'rubros_id_opex (2)'!B:B,'rubros_id_opex (2)'!A:A,gastos_final[[#This Row],[Líneas de factura/Producto]])</f>
        <v>SERVICIOS</v>
      </c>
      <c r="AD355" s="115">
        <f>SUMIFS(Y:Y,C:C,gastos_final[[#This Row],[Número]])</f>
        <v>2212671.46</v>
      </c>
      <c r="AE355" s="177">
        <f>gastos_final[[#This Row],[MONTO_FINAL]]*-1-gastos_final[[#This Row],[monto_total_ampliado]]</f>
        <v>0</v>
      </c>
    </row>
    <row r="356" spans="1:31" x14ac:dyDescent="0.3">
      <c r="A356" vm="5">
        <v>46055</v>
      </c>
      <c r="B356" t="s">
        <v>823</v>
      </c>
      <c r="C356" t="s">
        <v>826</v>
      </c>
      <c r="D356" s="143">
        <v>-2212671.46</v>
      </c>
      <c r="E356" t="s">
        <v>827</v>
      </c>
      <c r="F356">
        <v>1</v>
      </c>
      <c r="G356" s="143">
        <v>1828654.1</v>
      </c>
      <c r="H356" t="s">
        <v>511</v>
      </c>
      <c r="I356" t="s">
        <v>10</v>
      </c>
      <c r="J356" t="s">
        <v>137</v>
      </c>
      <c r="K356" t="s">
        <v>513</v>
      </c>
      <c r="L356" t="s">
        <v>156</v>
      </c>
      <c r="M356">
        <v>0</v>
      </c>
      <c r="N356" t="s">
        <v>35</v>
      </c>
      <c r="O356" t="s">
        <v>494</v>
      </c>
      <c r="P356">
        <v>10</v>
      </c>
      <c r="Q356" t="s">
        <v>465</v>
      </c>
      <c r="R356">
        <v>1</v>
      </c>
      <c r="S356" s="144">
        <v>-2212671.46</v>
      </c>
      <c r="T356">
        <v>1</v>
      </c>
      <c r="U356" t="s">
        <v>199</v>
      </c>
      <c r="V356" t="s">
        <v>70</v>
      </c>
      <c r="W356" s="115" t="str">
        <f t="shared" si="12"/>
        <v>CC1REACTORES</v>
      </c>
      <c r="X356" s="115">
        <f>_xlfn.XLOOKUP(W356,'cco '!C:C,'cco '!D:D,0)</f>
        <v>3.9675420007119738E-2</v>
      </c>
      <c r="Y356" s="116">
        <f t="shared" si="13"/>
        <v>87788.669513266839</v>
      </c>
      <c r="Z356" s="115">
        <f>_xlfn.XLOOKUP(V356,sectores_id!A:A,sectores_id!B:B)</f>
        <v>8</v>
      </c>
      <c r="AA356" s="115">
        <f>IF(J356="OPEX",_xlfn.XLOOKUP(I356,'rubros_id_opex (2)'!A:A,'rubros_id_opex (2)'!B:B,"RUBRO MC"),J356)</f>
        <v>13</v>
      </c>
      <c r="AB356" s="115" t="str">
        <f>UPPER(_xlfn.XLOOKUP(Z356,sectores_id!B:B,sectores_id!A:A))</f>
        <v>REACTORES</v>
      </c>
      <c r="AC356" s="156" t="str">
        <f>_xlfn.XLOOKUP(AA356,'rubros_id_opex (2)'!B:B,'rubros_id_opex (2)'!A:A,gastos_final[[#This Row],[Líneas de factura/Producto]])</f>
        <v>SERVICIOS</v>
      </c>
      <c r="AD356" s="115">
        <f>SUMIFS(Y:Y,C:C,gastos_final[[#This Row],[Número]])</f>
        <v>2212671.46</v>
      </c>
      <c r="AE356" s="177">
        <f>gastos_final[[#This Row],[MONTO_FINAL]]*-1-gastos_final[[#This Row],[monto_total_ampliado]]</f>
        <v>0</v>
      </c>
    </row>
    <row r="357" spans="1:31" x14ac:dyDescent="0.3">
      <c r="A357" vm="5">
        <v>46055</v>
      </c>
      <c r="B357" t="s">
        <v>823</v>
      </c>
      <c r="C357" t="s">
        <v>826</v>
      </c>
      <c r="D357" s="143">
        <v>-2212671.46</v>
      </c>
      <c r="E357" t="s">
        <v>827</v>
      </c>
      <c r="F357">
        <v>1</v>
      </c>
      <c r="G357" s="143">
        <v>1828654.1</v>
      </c>
      <c r="H357" t="s">
        <v>511</v>
      </c>
      <c r="I357" t="s">
        <v>10</v>
      </c>
      <c r="J357" t="s">
        <v>137</v>
      </c>
      <c r="K357" t="s">
        <v>513</v>
      </c>
      <c r="L357" t="s">
        <v>156</v>
      </c>
      <c r="M357">
        <v>0</v>
      </c>
      <c r="N357" t="s">
        <v>35</v>
      </c>
      <c r="O357" t="s">
        <v>494</v>
      </c>
      <c r="P357">
        <v>10</v>
      </c>
      <c r="Q357" t="s">
        <v>465</v>
      </c>
      <c r="R357">
        <v>1</v>
      </c>
      <c r="S357" s="144">
        <v>-2212671.46</v>
      </c>
      <c r="T357">
        <v>1</v>
      </c>
      <c r="U357" t="s">
        <v>199</v>
      </c>
      <c r="V357" t="s">
        <v>181</v>
      </c>
      <c r="W357" s="115" t="str">
        <f t="shared" si="12"/>
        <v>CC1TIERRAS FILTRANTES</v>
      </c>
      <c r="X357" s="115">
        <f>_xlfn.XLOOKUP(W357,'cco '!C:C,'cco '!D:D,0)</f>
        <v>0</v>
      </c>
      <c r="Y357" s="116">
        <f t="shared" si="13"/>
        <v>0</v>
      </c>
      <c r="Z357" s="115">
        <f>_xlfn.XLOOKUP(V357,sectores_id!A:A,sectores_id!B:B)</f>
        <v>9</v>
      </c>
      <c r="AA357" s="115">
        <f>IF(J357="OPEX",_xlfn.XLOOKUP(I357,'rubros_id_opex (2)'!A:A,'rubros_id_opex (2)'!B:B,"RUBRO MC"),J357)</f>
        <v>13</v>
      </c>
      <c r="AB357" s="115" t="str">
        <f>UPPER(_xlfn.XLOOKUP(Z357,sectores_id!B:B,sectores_id!A:A))</f>
        <v>TIERRAS FILTRANTES</v>
      </c>
      <c r="AC357" s="156" t="str">
        <f>_xlfn.XLOOKUP(AA357,'rubros_id_opex (2)'!B:B,'rubros_id_opex (2)'!A:A,gastos_final[[#This Row],[Líneas de factura/Producto]])</f>
        <v>SERVICIOS</v>
      </c>
      <c r="AD357" s="115">
        <f>SUMIFS(Y:Y,C:C,gastos_final[[#This Row],[Número]])</f>
        <v>2212671.46</v>
      </c>
      <c r="AE357" s="177">
        <f>gastos_final[[#This Row],[MONTO_FINAL]]*-1-gastos_final[[#This Row],[monto_total_ampliado]]</f>
        <v>0</v>
      </c>
    </row>
    <row r="358" spans="1:31" x14ac:dyDescent="0.3">
      <c r="A358" vm="1">
        <v>46081</v>
      </c>
      <c r="B358" t="s">
        <v>444</v>
      </c>
      <c r="C358" t="s">
        <v>429</v>
      </c>
      <c r="D358" s="143">
        <v>-1775503.9569999999</v>
      </c>
      <c r="E358" t="s">
        <v>164</v>
      </c>
      <c r="F358">
        <v>1</v>
      </c>
      <c r="G358" s="143">
        <v>1775503.9570135898</v>
      </c>
      <c r="H358" t="s">
        <v>480</v>
      </c>
      <c r="I358" t="s">
        <v>9</v>
      </c>
      <c r="J358" t="s">
        <v>137</v>
      </c>
      <c r="K358">
        <v>0</v>
      </c>
      <c r="L358">
        <v>0</v>
      </c>
      <c r="M358">
        <v>0</v>
      </c>
      <c r="N358" t="s">
        <v>32</v>
      </c>
      <c r="O358" t="s">
        <v>494</v>
      </c>
      <c r="P358">
        <v>10</v>
      </c>
      <c r="Q358" t="s">
        <v>467</v>
      </c>
      <c r="R358">
        <v>1</v>
      </c>
      <c r="S358" s="144">
        <v>-1775503.9569999999</v>
      </c>
      <c r="T358">
        <v>1</v>
      </c>
      <c r="U358" t="s">
        <v>199</v>
      </c>
      <c r="V358" t="s">
        <v>72</v>
      </c>
      <c r="W358" s="115" t="str">
        <f t="shared" si="12"/>
        <v>CC15BACHAS</v>
      </c>
      <c r="X358" s="115">
        <f>_xlfn.XLOOKUP(W358,'cco '!C:C,'cco '!D:D,0)</f>
        <v>7.7777777777777779E-2</v>
      </c>
      <c r="Y358" s="116">
        <f t="shared" si="13"/>
        <v>138094.7522111111</v>
      </c>
      <c r="Z358" s="115">
        <f>_xlfn.XLOOKUP(V358,sectores_id!A:A,sectores_id!B:B)</f>
        <v>1</v>
      </c>
      <c r="AA358" s="115">
        <f>IF(J358="OPEX",_xlfn.XLOOKUP(I358,'rubros_id_opex (2)'!A:A,'rubros_id_opex (2)'!B:B,"RUBRO MC"),J358)</f>
        <v>10</v>
      </c>
      <c r="AB358" s="115" t="str">
        <f>UPPER(_xlfn.XLOOKUP(Z358,sectores_id!B:B,sectores_id!A:A))</f>
        <v>BACHAS</v>
      </c>
      <c r="AC358" s="156" t="str">
        <f>_xlfn.XLOOKUP(AA358,'rubros_id_opex (2)'!B:B,'rubros_id_opex (2)'!A:A,gastos_final[[#This Row],[Líneas de factura/Producto]])</f>
        <v>PERSONAL</v>
      </c>
      <c r="AD358" s="177">
        <f>SUMIFS(Y:Y,C:C,gastos_final[[#This Row],[Número]])</f>
        <v>1242852.7699</v>
      </c>
      <c r="AE358" s="177">
        <f>gastos_final[[#This Row],[MONTO_FINAL]]*-1-gastos_final[[#This Row],[monto_total_ampliado]]</f>
        <v>532651.18709999998</v>
      </c>
    </row>
    <row r="359" spans="1:31" x14ac:dyDescent="0.3">
      <c r="A359" vm="1">
        <v>46081</v>
      </c>
      <c r="B359" t="s">
        <v>444</v>
      </c>
      <c r="C359" t="s">
        <v>429</v>
      </c>
      <c r="D359" s="143">
        <v>-1775503.9569999999</v>
      </c>
      <c r="E359" t="s">
        <v>164</v>
      </c>
      <c r="F359">
        <v>1</v>
      </c>
      <c r="G359" s="143">
        <v>1775503.9570135898</v>
      </c>
      <c r="H359" t="s">
        <v>480</v>
      </c>
      <c r="I359" t="s">
        <v>9</v>
      </c>
      <c r="J359" t="s">
        <v>137</v>
      </c>
      <c r="K359">
        <v>0</v>
      </c>
      <c r="L359">
        <v>0</v>
      </c>
      <c r="M359">
        <v>0</v>
      </c>
      <c r="N359" t="s">
        <v>32</v>
      </c>
      <c r="O359" t="s">
        <v>494</v>
      </c>
      <c r="P359">
        <v>10</v>
      </c>
      <c r="Q359" t="s">
        <v>467</v>
      </c>
      <c r="R359">
        <v>1</v>
      </c>
      <c r="S359" s="144">
        <v>-1775503.9569999999</v>
      </c>
      <c r="T359">
        <v>1</v>
      </c>
      <c r="U359" t="s">
        <v>199</v>
      </c>
      <c r="V359" t="s">
        <v>177</v>
      </c>
      <c r="W359" s="115" t="str">
        <f t="shared" si="12"/>
        <v>CC15CEREAL Y POLVILLO</v>
      </c>
      <c r="X359" s="115">
        <f>_xlfn.XLOOKUP(W359,'cco '!C:C,'cco '!D:D,0)</f>
        <v>7.7777777777777779E-2</v>
      </c>
      <c r="Y359" s="116">
        <f t="shared" si="13"/>
        <v>138094.7522111111</v>
      </c>
      <c r="Z359" s="115">
        <f>_xlfn.XLOOKUP(V359,sectores_id!A:A,sectores_id!B:B)</f>
        <v>2</v>
      </c>
      <c r="AA359" s="115">
        <f>IF(J359="OPEX",_xlfn.XLOOKUP(I359,'rubros_id_opex (2)'!A:A,'rubros_id_opex (2)'!B:B,"RUBRO MC"),J359)</f>
        <v>10</v>
      </c>
      <c r="AB359" s="115" t="str">
        <f>UPPER(_xlfn.XLOOKUP(Z359,sectores_id!B:B,sectores_id!A:A))</f>
        <v>CEREAL &amp; POLVILLO</v>
      </c>
      <c r="AC359" s="156" t="str">
        <f>_xlfn.XLOOKUP(AA359,'rubros_id_opex (2)'!B:B,'rubros_id_opex (2)'!A:A,gastos_final[[#This Row],[Líneas de factura/Producto]])</f>
        <v>PERSONAL</v>
      </c>
      <c r="AD359" s="177">
        <f>SUMIFS(Y:Y,C:C,gastos_final[[#This Row],[Número]])</f>
        <v>1242852.7699</v>
      </c>
      <c r="AE359" s="177">
        <f>gastos_final[[#This Row],[MONTO_FINAL]]*-1-gastos_final[[#This Row],[monto_total_ampliado]]</f>
        <v>532651.18709999998</v>
      </c>
    </row>
    <row r="360" spans="1:31" x14ac:dyDescent="0.3">
      <c r="A360" vm="1">
        <v>46081</v>
      </c>
      <c r="B360" t="s">
        <v>444</v>
      </c>
      <c r="C360" t="s">
        <v>429</v>
      </c>
      <c r="D360" s="143">
        <v>-1775503.9569999999</v>
      </c>
      <c r="E360" t="s">
        <v>164</v>
      </c>
      <c r="F360">
        <v>1</v>
      </c>
      <c r="G360" s="143">
        <v>1775503.9570135898</v>
      </c>
      <c r="H360" t="s">
        <v>480</v>
      </c>
      <c r="I360" t="s">
        <v>9</v>
      </c>
      <c r="J360" t="s">
        <v>137</v>
      </c>
      <c r="K360">
        <v>0</v>
      </c>
      <c r="L360">
        <v>0</v>
      </c>
      <c r="M360">
        <v>0</v>
      </c>
      <c r="N360" t="s">
        <v>32</v>
      </c>
      <c r="O360" t="s">
        <v>494</v>
      </c>
      <c r="P360">
        <v>10</v>
      </c>
      <c r="Q360" t="s">
        <v>467</v>
      </c>
      <c r="R360">
        <v>1</v>
      </c>
      <c r="S360" s="144">
        <v>-1775503.9569999999</v>
      </c>
      <c r="T360">
        <v>1</v>
      </c>
      <c r="U360" t="s">
        <v>199</v>
      </c>
      <c r="V360" t="s">
        <v>175</v>
      </c>
      <c r="W360" s="115" t="str">
        <f t="shared" si="12"/>
        <v>CC15COMPOST Y FERTILIZANTES</v>
      </c>
      <c r="X360" s="115">
        <f>_xlfn.XLOOKUP(W360,'cco '!C:C,'cco '!D:D,0)</f>
        <v>7.7777777777777779E-2</v>
      </c>
      <c r="Y360" s="116">
        <f t="shared" si="13"/>
        <v>138094.7522111111</v>
      </c>
      <c r="Z360" s="115">
        <f>_xlfn.XLOOKUP(V360,sectores_id!A:A,sectores_id!B:B)</f>
        <v>10</v>
      </c>
      <c r="AA360" s="115">
        <f>IF(J360="OPEX",_xlfn.XLOOKUP(I360,'rubros_id_opex (2)'!A:A,'rubros_id_opex (2)'!B:B,"RUBRO MC"),J360)</f>
        <v>10</v>
      </c>
      <c r="AB360" s="115" t="str">
        <f>UPPER(_xlfn.XLOOKUP(Z360,sectores_id!B:B,sectores_id!A:A))</f>
        <v>COMPOST &amp; FERTILIZANTES</v>
      </c>
      <c r="AC360" s="156" t="str">
        <f>_xlfn.XLOOKUP(AA360,'rubros_id_opex (2)'!B:B,'rubros_id_opex (2)'!A:A,gastos_final[[#This Row],[Líneas de factura/Producto]])</f>
        <v>PERSONAL</v>
      </c>
      <c r="AD360" s="177">
        <f>SUMIFS(Y:Y,C:C,gastos_final[[#This Row],[Número]])</f>
        <v>1242852.7699</v>
      </c>
      <c r="AE360" s="177">
        <f>gastos_final[[#This Row],[MONTO_FINAL]]*-1-gastos_final[[#This Row],[monto_total_ampliado]]</f>
        <v>532651.18709999998</v>
      </c>
    </row>
    <row r="361" spans="1:31" x14ac:dyDescent="0.3">
      <c r="A361" vm="1">
        <v>46081</v>
      </c>
      <c r="B361" t="s">
        <v>444</v>
      </c>
      <c r="C361" t="s">
        <v>429</v>
      </c>
      <c r="D361" s="143">
        <v>-1775503.9569999999</v>
      </c>
      <c r="E361" t="s">
        <v>164</v>
      </c>
      <c r="F361">
        <v>1</v>
      </c>
      <c r="G361" s="143">
        <v>1775503.9570135898</v>
      </c>
      <c r="H361" t="s">
        <v>480</v>
      </c>
      <c r="I361" t="s">
        <v>9</v>
      </c>
      <c r="J361" t="s">
        <v>137</v>
      </c>
      <c r="K361">
        <v>0</v>
      </c>
      <c r="L361">
        <v>0</v>
      </c>
      <c r="M361">
        <v>0</v>
      </c>
      <c r="N361" t="s">
        <v>32</v>
      </c>
      <c r="O361" t="s">
        <v>494</v>
      </c>
      <c r="P361">
        <v>10</v>
      </c>
      <c r="Q361" t="s">
        <v>467</v>
      </c>
      <c r="R361">
        <v>1</v>
      </c>
      <c r="S361" s="144">
        <v>-1775503.9569999999</v>
      </c>
      <c r="T361">
        <v>1</v>
      </c>
      <c r="U361" t="s">
        <v>199</v>
      </c>
      <c r="V361" t="s">
        <v>193</v>
      </c>
      <c r="W361" s="115" t="str">
        <f t="shared" si="12"/>
        <v>CC15DISPOSICION FINAL DE R. LIQUIDOS</v>
      </c>
      <c r="X361" s="115">
        <f>_xlfn.XLOOKUP(W361,'cco '!C:C,'cco '!D:D,0)</f>
        <v>7.7777777777777779E-2</v>
      </c>
      <c r="Y361" s="116">
        <f t="shared" si="13"/>
        <v>138094.7522111111</v>
      </c>
      <c r="Z361" s="115">
        <f>_xlfn.XLOOKUP(V361,sectores_id!A:A,sectores_id!B:B)</f>
        <v>3</v>
      </c>
      <c r="AA361" s="115">
        <f>IF(J361="OPEX",_xlfn.XLOOKUP(I361,'rubros_id_opex (2)'!A:A,'rubros_id_opex (2)'!B:B,"RUBRO MC"),J361)</f>
        <v>10</v>
      </c>
      <c r="AB361" s="115" t="str">
        <f>UPPER(_xlfn.XLOOKUP(Z361,sectores_id!B:B,sectores_id!A:A))</f>
        <v>DISP. FINAL RESIDUOS LÍQUIDOS</v>
      </c>
      <c r="AC361" s="156" t="str">
        <f>_xlfn.XLOOKUP(AA361,'rubros_id_opex (2)'!B:B,'rubros_id_opex (2)'!A:A,gastos_final[[#This Row],[Líneas de factura/Producto]])</f>
        <v>PERSONAL</v>
      </c>
      <c r="AD361" s="177">
        <f>SUMIFS(Y:Y,C:C,gastos_final[[#This Row],[Número]])</f>
        <v>1242852.7699</v>
      </c>
      <c r="AE361" s="177">
        <f>gastos_final[[#This Row],[MONTO_FINAL]]*-1-gastos_final[[#This Row],[monto_total_ampliado]]</f>
        <v>532651.18709999998</v>
      </c>
    </row>
    <row r="362" spans="1:31" x14ac:dyDescent="0.3">
      <c r="A362" vm="1">
        <v>46081</v>
      </c>
      <c r="B362" t="s">
        <v>444</v>
      </c>
      <c r="C362" t="s">
        <v>429</v>
      </c>
      <c r="D362" s="143">
        <v>-1775503.9569999999</v>
      </c>
      <c r="E362" t="s">
        <v>164</v>
      </c>
      <c r="F362">
        <v>1</v>
      </c>
      <c r="G362" s="143">
        <v>1775503.9570135898</v>
      </c>
      <c r="H362" t="s">
        <v>480</v>
      </c>
      <c r="I362" t="s">
        <v>9</v>
      </c>
      <c r="J362" t="s">
        <v>137</v>
      </c>
      <c r="K362">
        <v>0</v>
      </c>
      <c r="L362">
        <v>0</v>
      </c>
      <c r="M362">
        <v>0</v>
      </c>
      <c r="N362" t="s">
        <v>32</v>
      </c>
      <c r="O362" t="s">
        <v>494</v>
      </c>
      <c r="P362">
        <v>10</v>
      </c>
      <c r="Q362" t="s">
        <v>467</v>
      </c>
      <c r="R362">
        <v>1</v>
      </c>
      <c r="S362" s="144">
        <v>-1775503.9569999999</v>
      </c>
      <c r="T362">
        <v>1</v>
      </c>
      <c r="U362" t="s">
        <v>199</v>
      </c>
      <c r="V362" t="s">
        <v>191</v>
      </c>
      <c r="W362" s="115" t="str">
        <f t="shared" si="12"/>
        <v>CC15DISPOSICION FINAL DE R. SOLIDOS</v>
      </c>
      <c r="X362" s="115">
        <f>_xlfn.XLOOKUP(W362,'cco '!C:C,'cco '!D:D,0)</f>
        <v>7.7777777777777779E-2</v>
      </c>
      <c r="Y362" s="116">
        <f t="shared" si="13"/>
        <v>138094.7522111111</v>
      </c>
      <c r="Z362" s="115">
        <f>_xlfn.XLOOKUP(V362,sectores_id!A:A,sectores_id!B:B)</f>
        <v>4</v>
      </c>
      <c r="AA362" s="115">
        <f>IF(J362="OPEX",_xlfn.XLOOKUP(I362,'rubros_id_opex (2)'!A:A,'rubros_id_opex (2)'!B:B,"RUBRO MC"),J362)</f>
        <v>10</v>
      </c>
      <c r="AB362" s="115" t="str">
        <f>UPPER(_xlfn.XLOOKUP(Z362,sectores_id!B:B,sectores_id!A:A))</f>
        <v>DISP. FINAL RESIDUOS SÓLIDOS</v>
      </c>
      <c r="AC362" s="156" t="str">
        <f>_xlfn.XLOOKUP(AA362,'rubros_id_opex (2)'!B:B,'rubros_id_opex (2)'!A:A,gastos_final[[#This Row],[Líneas de factura/Producto]])</f>
        <v>PERSONAL</v>
      </c>
      <c r="AD362" s="177">
        <f>SUMIFS(Y:Y,C:C,gastos_final[[#This Row],[Número]])</f>
        <v>1242852.7699</v>
      </c>
      <c r="AE362" s="177">
        <f>gastos_final[[#This Row],[MONTO_FINAL]]*-1-gastos_final[[#This Row],[monto_total_ampliado]]</f>
        <v>532651.18709999998</v>
      </c>
    </row>
    <row r="363" spans="1:31" x14ac:dyDescent="0.3">
      <c r="A363" vm="1">
        <v>46081</v>
      </c>
      <c r="B363" t="s">
        <v>444</v>
      </c>
      <c r="C363" t="s">
        <v>429</v>
      </c>
      <c r="D363" s="143">
        <v>-1775503.9569999999</v>
      </c>
      <c r="E363" t="s">
        <v>164</v>
      </c>
      <c r="F363">
        <v>1</v>
      </c>
      <c r="G363" s="143">
        <v>1775503.9570135898</v>
      </c>
      <c r="H363" t="s">
        <v>480</v>
      </c>
      <c r="I363" t="s">
        <v>9</v>
      </c>
      <c r="J363" t="s">
        <v>137</v>
      </c>
      <c r="K363">
        <v>0</v>
      </c>
      <c r="L363">
        <v>0</v>
      </c>
      <c r="M363">
        <v>0</v>
      </c>
      <c r="N363" t="s">
        <v>32</v>
      </c>
      <c r="O363" t="s">
        <v>494</v>
      </c>
      <c r="P363">
        <v>10</v>
      </c>
      <c r="Q363" t="s">
        <v>467</v>
      </c>
      <c r="R363">
        <v>1</v>
      </c>
      <c r="S363" s="144">
        <v>-1775503.9569999999</v>
      </c>
      <c r="T363">
        <v>1</v>
      </c>
      <c r="U363" t="s">
        <v>199</v>
      </c>
      <c r="V363" t="s">
        <v>80</v>
      </c>
      <c r="W363" s="115" t="str">
        <f t="shared" si="12"/>
        <v>CC15EXPORTACION</v>
      </c>
      <c r="X363" s="115">
        <f>_xlfn.XLOOKUP(W363,'cco '!C:C,'cco '!D:D,0)</f>
        <v>7.7777777777777779E-2</v>
      </c>
      <c r="Y363" s="116">
        <f t="shared" si="13"/>
        <v>138094.7522111111</v>
      </c>
      <c r="Z363" s="115">
        <f>_xlfn.XLOOKUP(V363,sectores_id!A:A,sectores_id!B:B)</f>
        <v>5</v>
      </c>
      <c r="AA363" s="115">
        <f>IF(J363="OPEX",_xlfn.XLOOKUP(I363,'rubros_id_opex (2)'!A:A,'rubros_id_opex (2)'!B:B,"RUBRO MC"),J363)</f>
        <v>10</v>
      </c>
      <c r="AB363" s="115" t="str">
        <f>UPPER(_xlfn.XLOOKUP(Z363,sectores_id!B:B,sectores_id!A:A))</f>
        <v>EXPORTACION</v>
      </c>
      <c r="AC363" s="156" t="str">
        <f>_xlfn.XLOOKUP(AA363,'rubros_id_opex (2)'!B:B,'rubros_id_opex (2)'!A:A,gastos_final[[#This Row],[Líneas de factura/Producto]])</f>
        <v>PERSONAL</v>
      </c>
      <c r="AD363" s="177">
        <f>SUMIFS(Y:Y,C:C,gastos_final[[#This Row],[Número]])</f>
        <v>1242852.7699</v>
      </c>
      <c r="AE363" s="177">
        <f>gastos_final[[#This Row],[MONTO_FINAL]]*-1-gastos_final[[#This Row],[monto_total_ampliado]]</f>
        <v>532651.18709999998</v>
      </c>
    </row>
    <row r="364" spans="1:31" x14ac:dyDescent="0.3">
      <c r="A364" vm="1">
        <v>46081</v>
      </c>
      <c r="B364" t="s">
        <v>444</v>
      </c>
      <c r="C364" t="s">
        <v>429</v>
      </c>
      <c r="D364" s="143">
        <v>-1775503.9569999999</v>
      </c>
      <c r="E364" t="s">
        <v>164</v>
      </c>
      <c r="F364">
        <v>1</v>
      </c>
      <c r="G364" s="143">
        <v>1775503.9570135898</v>
      </c>
      <c r="H364" t="s">
        <v>480</v>
      </c>
      <c r="I364" t="s">
        <v>9</v>
      </c>
      <c r="J364" t="s">
        <v>137</v>
      </c>
      <c r="K364">
        <v>0</v>
      </c>
      <c r="L364">
        <v>0</v>
      </c>
      <c r="M364">
        <v>0</v>
      </c>
      <c r="N364" t="s">
        <v>32</v>
      </c>
      <c r="O364" t="s">
        <v>494</v>
      </c>
      <c r="P364">
        <v>10</v>
      </c>
      <c r="Q364" t="s">
        <v>467</v>
      </c>
      <c r="R364">
        <v>1</v>
      </c>
      <c r="S364" s="144">
        <v>-1775503.9569999999</v>
      </c>
      <c r="T364">
        <v>1</v>
      </c>
      <c r="U364" t="s">
        <v>199</v>
      </c>
      <c r="V364" t="s">
        <v>50</v>
      </c>
      <c r="W364" s="115" t="str">
        <f t="shared" si="12"/>
        <v>CC15NFU</v>
      </c>
      <c r="X364" s="115">
        <f>_xlfn.XLOOKUP(W364,'cco '!C:C,'cco '!D:D,0)</f>
        <v>7.7777777777777779E-2</v>
      </c>
      <c r="Y364" s="116">
        <f t="shared" si="13"/>
        <v>138094.7522111111</v>
      </c>
      <c r="Z364" s="115">
        <f>_xlfn.XLOOKUP(V364,sectores_id!A:A,sectores_id!B:B)</f>
        <v>6</v>
      </c>
      <c r="AA364" s="115">
        <f>IF(J364="OPEX",_xlfn.XLOOKUP(I364,'rubros_id_opex (2)'!A:A,'rubros_id_opex (2)'!B:B,"RUBRO MC"),J364)</f>
        <v>10</v>
      </c>
      <c r="AB364" s="115" t="str">
        <f>UPPER(_xlfn.XLOOKUP(Z364,sectores_id!B:B,sectores_id!A:A))</f>
        <v>NFU</v>
      </c>
      <c r="AC364" s="156" t="str">
        <f>_xlfn.XLOOKUP(AA364,'rubros_id_opex (2)'!B:B,'rubros_id_opex (2)'!A:A,gastos_final[[#This Row],[Líneas de factura/Producto]])</f>
        <v>PERSONAL</v>
      </c>
      <c r="AD364" s="177">
        <f>SUMIFS(Y:Y,C:C,gastos_final[[#This Row],[Número]])</f>
        <v>1242852.7699</v>
      </c>
      <c r="AE364" s="177">
        <f>gastos_final[[#This Row],[MONTO_FINAL]]*-1-gastos_final[[#This Row],[monto_total_ampliado]]</f>
        <v>532651.18709999998</v>
      </c>
    </row>
    <row r="365" spans="1:31" x14ac:dyDescent="0.3">
      <c r="A365" vm="1">
        <v>46081</v>
      </c>
      <c r="B365" t="s">
        <v>444</v>
      </c>
      <c r="C365" t="s">
        <v>429</v>
      </c>
      <c r="D365" s="143">
        <v>-1775503.9569999999</v>
      </c>
      <c r="E365" t="s">
        <v>164</v>
      </c>
      <c r="F365">
        <v>1</v>
      </c>
      <c r="G365" s="143">
        <v>1775503.9570135898</v>
      </c>
      <c r="H365" t="s">
        <v>480</v>
      </c>
      <c r="I365" t="s">
        <v>9</v>
      </c>
      <c r="J365" t="s">
        <v>137</v>
      </c>
      <c r="K365">
        <v>0</v>
      </c>
      <c r="L365">
        <v>0</v>
      </c>
      <c r="M365">
        <v>0</v>
      </c>
      <c r="N365" t="s">
        <v>32</v>
      </c>
      <c r="O365" t="s">
        <v>494</v>
      </c>
      <c r="P365">
        <v>10</v>
      </c>
      <c r="Q365" t="s">
        <v>467</v>
      </c>
      <c r="R365">
        <v>1</v>
      </c>
      <c r="S365" s="144">
        <v>-1775503.9569999999</v>
      </c>
      <c r="T365">
        <v>1</v>
      </c>
      <c r="U365" t="s">
        <v>199</v>
      </c>
      <c r="V365" t="s">
        <v>68</v>
      </c>
      <c r="W365" s="115" t="str">
        <f t="shared" si="12"/>
        <v>CC15PILETAS</v>
      </c>
      <c r="X365" s="115">
        <f>_xlfn.XLOOKUP(W365,'cco '!C:C,'cco '!D:D,0)</f>
        <v>7.7777777777777779E-2</v>
      </c>
      <c r="Y365" s="116">
        <f t="shared" si="13"/>
        <v>138094.7522111111</v>
      </c>
      <c r="Z365" s="115">
        <f>_xlfn.XLOOKUP(V365,sectores_id!A:A,sectores_id!B:B)</f>
        <v>7</v>
      </c>
      <c r="AA365" s="115">
        <f>IF(J365="OPEX",_xlfn.XLOOKUP(I365,'rubros_id_opex (2)'!A:A,'rubros_id_opex (2)'!B:B,"RUBRO MC"),J365)</f>
        <v>10</v>
      </c>
      <c r="AB365" s="115" t="str">
        <f>UPPER(_xlfn.XLOOKUP(Z365,sectores_id!B:B,sectores_id!A:A))</f>
        <v>PILETAS</v>
      </c>
      <c r="AC365" s="156" t="str">
        <f>_xlfn.XLOOKUP(AA365,'rubros_id_opex (2)'!B:B,'rubros_id_opex (2)'!A:A,gastos_final[[#This Row],[Líneas de factura/Producto]])</f>
        <v>PERSONAL</v>
      </c>
      <c r="AD365" s="177">
        <f>SUMIFS(Y:Y,C:C,gastos_final[[#This Row],[Número]])</f>
        <v>1242852.7699</v>
      </c>
      <c r="AE365" s="177">
        <f>gastos_final[[#This Row],[MONTO_FINAL]]*-1-gastos_final[[#This Row],[monto_total_ampliado]]</f>
        <v>532651.18709999998</v>
      </c>
    </row>
    <row r="366" spans="1:31" x14ac:dyDescent="0.3">
      <c r="A366" vm="1">
        <v>46081</v>
      </c>
      <c r="B366" t="s">
        <v>444</v>
      </c>
      <c r="C366" t="s">
        <v>429</v>
      </c>
      <c r="D366" s="143">
        <v>-1775503.9569999999</v>
      </c>
      <c r="E366" t="s">
        <v>164</v>
      </c>
      <c r="F366">
        <v>1</v>
      </c>
      <c r="G366" s="143">
        <v>1775503.9570135898</v>
      </c>
      <c r="H366" t="s">
        <v>480</v>
      </c>
      <c r="I366" t="s">
        <v>9</v>
      </c>
      <c r="J366" t="s">
        <v>137</v>
      </c>
      <c r="K366">
        <v>0</v>
      </c>
      <c r="L366">
        <v>0</v>
      </c>
      <c r="M366">
        <v>0</v>
      </c>
      <c r="N366" t="s">
        <v>32</v>
      </c>
      <c r="O366" t="s">
        <v>494</v>
      </c>
      <c r="P366">
        <v>10</v>
      </c>
      <c r="Q366" t="s">
        <v>467</v>
      </c>
      <c r="R366">
        <v>1</v>
      </c>
      <c r="S366" s="144">
        <v>-1775503.9569999999</v>
      </c>
      <c r="T366">
        <v>1</v>
      </c>
      <c r="U366" t="s">
        <v>199</v>
      </c>
      <c r="V366" t="s">
        <v>70</v>
      </c>
      <c r="W366" s="115" t="str">
        <f t="shared" si="12"/>
        <v>CC15REACTORES</v>
      </c>
      <c r="X366" s="115">
        <f>_xlfn.XLOOKUP(W366,'cco '!C:C,'cco '!D:D,0)</f>
        <v>7.7777777777777779E-2</v>
      </c>
      <c r="Y366" s="116">
        <f t="shared" si="13"/>
        <v>138094.7522111111</v>
      </c>
      <c r="Z366" s="115">
        <f>_xlfn.XLOOKUP(V366,sectores_id!A:A,sectores_id!B:B)</f>
        <v>8</v>
      </c>
      <c r="AA366" s="115">
        <f>IF(J366="OPEX",_xlfn.XLOOKUP(I366,'rubros_id_opex (2)'!A:A,'rubros_id_opex (2)'!B:B,"RUBRO MC"),J366)</f>
        <v>10</v>
      </c>
      <c r="AB366" s="115" t="str">
        <f>UPPER(_xlfn.XLOOKUP(Z366,sectores_id!B:B,sectores_id!A:A))</f>
        <v>REACTORES</v>
      </c>
      <c r="AC366" s="156" t="str">
        <f>_xlfn.XLOOKUP(AA366,'rubros_id_opex (2)'!B:B,'rubros_id_opex (2)'!A:A,gastos_final[[#This Row],[Líneas de factura/Producto]])</f>
        <v>PERSONAL</v>
      </c>
      <c r="AD366" s="177">
        <f>SUMIFS(Y:Y,C:C,gastos_final[[#This Row],[Número]])</f>
        <v>1242852.7699</v>
      </c>
      <c r="AE366" s="177">
        <f>gastos_final[[#This Row],[MONTO_FINAL]]*-1-gastos_final[[#This Row],[monto_total_ampliado]]</f>
        <v>532651.18709999998</v>
      </c>
    </row>
    <row r="367" spans="1:31" x14ac:dyDescent="0.3">
      <c r="A367" vm="1">
        <v>46081</v>
      </c>
      <c r="B367" t="s">
        <v>444</v>
      </c>
      <c r="C367" t="s">
        <v>429</v>
      </c>
      <c r="D367" s="143">
        <v>-1775503.9569999999</v>
      </c>
      <c r="E367" t="s">
        <v>164</v>
      </c>
      <c r="F367">
        <v>1</v>
      </c>
      <c r="G367" s="143">
        <v>1775503.9570135898</v>
      </c>
      <c r="H367" t="s">
        <v>480</v>
      </c>
      <c r="I367" t="s">
        <v>9</v>
      </c>
      <c r="J367" t="s">
        <v>137</v>
      </c>
      <c r="K367">
        <v>0</v>
      </c>
      <c r="L367">
        <v>0</v>
      </c>
      <c r="M367">
        <v>0</v>
      </c>
      <c r="N367" t="s">
        <v>32</v>
      </c>
      <c r="O367" t="s">
        <v>494</v>
      </c>
      <c r="P367">
        <v>10</v>
      </c>
      <c r="Q367" t="s">
        <v>467</v>
      </c>
      <c r="R367">
        <v>1</v>
      </c>
      <c r="S367" s="144">
        <v>-1775503.9569999999</v>
      </c>
      <c r="T367">
        <v>1</v>
      </c>
      <c r="U367" t="s">
        <v>199</v>
      </c>
      <c r="V367" t="s">
        <v>181</v>
      </c>
      <c r="W367" s="115" t="str">
        <f t="shared" si="12"/>
        <v>CC15TIERRAS FILTRANTES</v>
      </c>
      <c r="X367" s="115">
        <f>_xlfn.XLOOKUP(W367,'cco '!C:C,'cco '!D:D,0)</f>
        <v>0</v>
      </c>
      <c r="Y367" s="116">
        <f t="shared" si="13"/>
        <v>0</v>
      </c>
      <c r="Z367" s="115">
        <f>_xlfn.XLOOKUP(V367,sectores_id!A:A,sectores_id!B:B)</f>
        <v>9</v>
      </c>
      <c r="AA367" s="115">
        <f>IF(J367="OPEX",_xlfn.XLOOKUP(I367,'rubros_id_opex (2)'!A:A,'rubros_id_opex (2)'!B:B,"RUBRO MC"),J367)</f>
        <v>10</v>
      </c>
      <c r="AB367" s="115" t="str">
        <f>UPPER(_xlfn.XLOOKUP(Z367,sectores_id!B:B,sectores_id!A:A))</f>
        <v>TIERRAS FILTRANTES</v>
      </c>
      <c r="AC367" s="156" t="str">
        <f>_xlfn.XLOOKUP(AA367,'rubros_id_opex (2)'!B:B,'rubros_id_opex (2)'!A:A,gastos_final[[#This Row],[Líneas de factura/Producto]])</f>
        <v>PERSONAL</v>
      </c>
      <c r="AD367" s="177">
        <f>SUMIFS(Y:Y,C:C,gastos_final[[#This Row],[Número]])</f>
        <v>1242852.7699</v>
      </c>
      <c r="AE367" s="177">
        <f>gastos_final[[#This Row],[MONTO_FINAL]]*-1-gastos_final[[#This Row],[monto_total_ampliado]]</f>
        <v>532651.18709999998</v>
      </c>
    </row>
    <row r="368" spans="1:31" x14ac:dyDescent="0.3">
      <c r="A368" vm="1">
        <v>46081</v>
      </c>
      <c r="B368" t="s">
        <v>444</v>
      </c>
      <c r="C368" t="s">
        <v>487</v>
      </c>
      <c r="D368" s="143">
        <v>-1740000</v>
      </c>
      <c r="E368" t="s">
        <v>164</v>
      </c>
      <c r="F368">
        <v>1</v>
      </c>
      <c r="G368" s="143">
        <v>1740000</v>
      </c>
      <c r="H368" t="s">
        <v>480</v>
      </c>
      <c r="I368" t="s">
        <v>9</v>
      </c>
      <c r="J368" t="s">
        <v>137</v>
      </c>
      <c r="K368">
        <v>0</v>
      </c>
      <c r="L368">
        <v>0</v>
      </c>
      <c r="M368">
        <v>0</v>
      </c>
      <c r="N368" t="s">
        <v>32</v>
      </c>
      <c r="O368" t="s">
        <v>494</v>
      </c>
      <c r="P368">
        <v>10</v>
      </c>
      <c r="Q368" t="s">
        <v>467</v>
      </c>
      <c r="R368">
        <v>1</v>
      </c>
      <c r="S368" s="144">
        <v>-1740000</v>
      </c>
      <c r="T368">
        <v>1</v>
      </c>
      <c r="U368" t="s">
        <v>199</v>
      </c>
      <c r="V368" t="s">
        <v>72</v>
      </c>
      <c r="W368" s="115" t="str">
        <f t="shared" si="12"/>
        <v>CC15BACHAS</v>
      </c>
      <c r="X368" s="115">
        <f>_xlfn.XLOOKUP(W368,'cco '!C:C,'cco '!D:D,0)</f>
        <v>7.7777777777777779E-2</v>
      </c>
      <c r="Y368" s="116">
        <f t="shared" si="13"/>
        <v>135333.33333333334</v>
      </c>
      <c r="Z368" s="115">
        <f>_xlfn.XLOOKUP(V368,sectores_id!A:A,sectores_id!B:B)</f>
        <v>1</v>
      </c>
      <c r="AA368" s="115">
        <f>IF(J368="OPEX",_xlfn.XLOOKUP(I368,'rubros_id_opex (2)'!A:A,'rubros_id_opex (2)'!B:B,"RUBRO MC"),J368)</f>
        <v>10</v>
      </c>
      <c r="AB368" s="115" t="str">
        <f>UPPER(_xlfn.XLOOKUP(Z368,sectores_id!B:B,sectores_id!A:A))</f>
        <v>BACHAS</v>
      </c>
      <c r="AC368" s="156" t="str">
        <f>_xlfn.XLOOKUP(AA368,'rubros_id_opex (2)'!B:B,'rubros_id_opex (2)'!A:A,gastos_final[[#This Row],[Líneas de factura/Producto]])</f>
        <v>PERSONAL</v>
      </c>
      <c r="AD368" s="177">
        <f>SUMIFS(Y:Y,C:C,gastos_final[[#This Row],[Número]])</f>
        <v>1218000</v>
      </c>
      <c r="AE368" s="177">
        <f>gastos_final[[#This Row],[MONTO_FINAL]]*-1-gastos_final[[#This Row],[monto_total_ampliado]]</f>
        <v>522000</v>
      </c>
    </row>
    <row r="369" spans="1:31" x14ac:dyDescent="0.3">
      <c r="A369" vm="1">
        <v>46081</v>
      </c>
      <c r="B369" t="s">
        <v>444</v>
      </c>
      <c r="C369" t="s">
        <v>487</v>
      </c>
      <c r="D369" s="143">
        <v>-1740000</v>
      </c>
      <c r="E369" t="s">
        <v>164</v>
      </c>
      <c r="F369">
        <v>1</v>
      </c>
      <c r="G369" s="143">
        <v>1740000</v>
      </c>
      <c r="H369" t="s">
        <v>480</v>
      </c>
      <c r="I369" t="s">
        <v>9</v>
      </c>
      <c r="J369" t="s">
        <v>137</v>
      </c>
      <c r="K369">
        <v>0</v>
      </c>
      <c r="L369">
        <v>0</v>
      </c>
      <c r="M369">
        <v>0</v>
      </c>
      <c r="N369" t="s">
        <v>32</v>
      </c>
      <c r="O369" t="s">
        <v>494</v>
      </c>
      <c r="P369">
        <v>10</v>
      </c>
      <c r="Q369" t="s">
        <v>467</v>
      </c>
      <c r="R369">
        <v>1</v>
      </c>
      <c r="S369" s="144">
        <v>-1740000</v>
      </c>
      <c r="T369">
        <v>1</v>
      </c>
      <c r="U369" t="s">
        <v>199</v>
      </c>
      <c r="V369" t="s">
        <v>177</v>
      </c>
      <c r="W369" s="115" t="str">
        <f t="shared" si="12"/>
        <v>CC15CEREAL Y POLVILLO</v>
      </c>
      <c r="X369" s="115">
        <f>_xlfn.XLOOKUP(W369,'cco '!C:C,'cco '!D:D,0)</f>
        <v>7.7777777777777779E-2</v>
      </c>
      <c r="Y369" s="116">
        <f t="shared" si="13"/>
        <v>135333.33333333334</v>
      </c>
      <c r="Z369" s="115">
        <f>_xlfn.XLOOKUP(V369,sectores_id!A:A,sectores_id!B:B)</f>
        <v>2</v>
      </c>
      <c r="AA369" s="115">
        <f>IF(J369="OPEX",_xlfn.XLOOKUP(I369,'rubros_id_opex (2)'!A:A,'rubros_id_opex (2)'!B:B,"RUBRO MC"),J369)</f>
        <v>10</v>
      </c>
      <c r="AB369" s="115" t="str">
        <f>UPPER(_xlfn.XLOOKUP(Z369,sectores_id!B:B,sectores_id!A:A))</f>
        <v>CEREAL &amp; POLVILLO</v>
      </c>
      <c r="AC369" s="156" t="str">
        <f>_xlfn.XLOOKUP(AA369,'rubros_id_opex (2)'!B:B,'rubros_id_opex (2)'!A:A,gastos_final[[#This Row],[Líneas de factura/Producto]])</f>
        <v>PERSONAL</v>
      </c>
      <c r="AD369" s="177">
        <f>SUMIFS(Y:Y,C:C,gastos_final[[#This Row],[Número]])</f>
        <v>1218000</v>
      </c>
      <c r="AE369" s="177">
        <f>gastos_final[[#This Row],[MONTO_FINAL]]*-1-gastos_final[[#This Row],[monto_total_ampliado]]</f>
        <v>522000</v>
      </c>
    </row>
    <row r="370" spans="1:31" x14ac:dyDescent="0.3">
      <c r="A370" vm="1">
        <v>46081</v>
      </c>
      <c r="B370" t="s">
        <v>444</v>
      </c>
      <c r="C370" t="s">
        <v>487</v>
      </c>
      <c r="D370" s="143">
        <v>-1740000</v>
      </c>
      <c r="E370" t="s">
        <v>164</v>
      </c>
      <c r="F370">
        <v>1</v>
      </c>
      <c r="G370" s="143">
        <v>1740000</v>
      </c>
      <c r="H370" t="s">
        <v>480</v>
      </c>
      <c r="I370" t="s">
        <v>9</v>
      </c>
      <c r="J370" t="s">
        <v>137</v>
      </c>
      <c r="K370">
        <v>0</v>
      </c>
      <c r="L370">
        <v>0</v>
      </c>
      <c r="M370">
        <v>0</v>
      </c>
      <c r="N370" t="s">
        <v>32</v>
      </c>
      <c r="O370" t="s">
        <v>494</v>
      </c>
      <c r="P370">
        <v>10</v>
      </c>
      <c r="Q370" t="s">
        <v>467</v>
      </c>
      <c r="R370">
        <v>1</v>
      </c>
      <c r="S370" s="144">
        <v>-1740000</v>
      </c>
      <c r="T370">
        <v>1</v>
      </c>
      <c r="U370" t="s">
        <v>199</v>
      </c>
      <c r="V370" t="s">
        <v>175</v>
      </c>
      <c r="W370" s="115" t="str">
        <f t="shared" si="12"/>
        <v>CC15COMPOST Y FERTILIZANTES</v>
      </c>
      <c r="X370" s="115">
        <f>_xlfn.XLOOKUP(W370,'cco '!C:C,'cco '!D:D,0)</f>
        <v>7.7777777777777779E-2</v>
      </c>
      <c r="Y370" s="116">
        <f t="shared" si="13"/>
        <v>135333.33333333334</v>
      </c>
      <c r="Z370" s="115">
        <f>_xlfn.XLOOKUP(V370,sectores_id!A:A,sectores_id!B:B)</f>
        <v>10</v>
      </c>
      <c r="AA370" s="115">
        <f>IF(J370="OPEX",_xlfn.XLOOKUP(I370,'rubros_id_opex (2)'!A:A,'rubros_id_opex (2)'!B:B,"RUBRO MC"),J370)</f>
        <v>10</v>
      </c>
      <c r="AB370" s="115" t="str">
        <f>UPPER(_xlfn.XLOOKUP(Z370,sectores_id!B:B,sectores_id!A:A))</f>
        <v>COMPOST &amp; FERTILIZANTES</v>
      </c>
      <c r="AC370" s="156" t="str">
        <f>_xlfn.XLOOKUP(AA370,'rubros_id_opex (2)'!B:B,'rubros_id_opex (2)'!A:A,gastos_final[[#This Row],[Líneas de factura/Producto]])</f>
        <v>PERSONAL</v>
      </c>
      <c r="AD370" s="177">
        <f>SUMIFS(Y:Y,C:C,gastos_final[[#This Row],[Número]])</f>
        <v>1218000</v>
      </c>
      <c r="AE370" s="177">
        <f>gastos_final[[#This Row],[MONTO_FINAL]]*-1-gastos_final[[#This Row],[monto_total_ampliado]]</f>
        <v>522000</v>
      </c>
    </row>
    <row r="371" spans="1:31" x14ac:dyDescent="0.3">
      <c r="A371" vm="1">
        <v>46081</v>
      </c>
      <c r="B371" t="s">
        <v>444</v>
      </c>
      <c r="C371" t="s">
        <v>487</v>
      </c>
      <c r="D371" s="143">
        <v>-1740000</v>
      </c>
      <c r="E371" t="s">
        <v>164</v>
      </c>
      <c r="F371">
        <v>1</v>
      </c>
      <c r="G371" s="143">
        <v>1740000</v>
      </c>
      <c r="H371" t="s">
        <v>480</v>
      </c>
      <c r="I371" t="s">
        <v>9</v>
      </c>
      <c r="J371" t="s">
        <v>137</v>
      </c>
      <c r="K371">
        <v>0</v>
      </c>
      <c r="L371">
        <v>0</v>
      </c>
      <c r="M371">
        <v>0</v>
      </c>
      <c r="N371" t="s">
        <v>32</v>
      </c>
      <c r="O371" t="s">
        <v>494</v>
      </c>
      <c r="P371">
        <v>10</v>
      </c>
      <c r="Q371" t="s">
        <v>467</v>
      </c>
      <c r="R371">
        <v>1</v>
      </c>
      <c r="S371" s="144">
        <v>-1740000</v>
      </c>
      <c r="T371">
        <v>1</v>
      </c>
      <c r="U371" t="s">
        <v>199</v>
      </c>
      <c r="V371" t="s">
        <v>193</v>
      </c>
      <c r="W371" s="115" t="str">
        <f t="shared" si="12"/>
        <v>CC15DISPOSICION FINAL DE R. LIQUIDOS</v>
      </c>
      <c r="X371" s="115">
        <f>_xlfn.XLOOKUP(W371,'cco '!C:C,'cco '!D:D,0)</f>
        <v>7.7777777777777779E-2</v>
      </c>
      <c r="Y371" s="116">
        <f t="shared" si="13"/>
        <v>135333.33333333334</v>
      </c>
      <c r="Z371" s="115">
        <f>_xlfn.XLOOKUP(V371,sectores_id!A:A,sectores_id!B:B)</f>
        <v>3</v>
      </c>
      <c r="AA371" s="115">
        <f>IF(J371="OPEX",_xlfn.XLOOKUP(I371,'rubros_id_opex (2)'!A:A,'rubros_id_opex (2)'!B:B,"RUBRO MC"),J371)</f>
        <v>10</v>
      </c>
      <c r="AB371" s="115" t="str">
        <f>UPPER(_xlfn.XLOOKUP(Z371,sectores_id!B:B,sectores_id!A:A))</f>
        <v>DISP. FINAL RESIDUOS LÍQUIDOS</v>
      </c>
      <c r="AC371" s="156" t="str">
        <f>_xlfn.XLOOKUP(AA371,'rubros_id_opex (2)'!B:B,'rubros_id_opex (2)'!A:A,gastos_final[[#This Row],[Líneas de factura/Producto]])</f>
        <v>PERSONAL</v>
      </c>
      <c r="AD371" s="177">
        <f>SUMIFS(Y:Y,C:C,gastos_final[[#This Row],[Número]])</f>
        <v>1218000</v>
      </c>
      <c r="AE371" s="177">
        <f>gastos_final[[#This Row],[MONTO_FINAL]]*-1-gastos_final[[#This Row],[monto_total_ampliado]]</f>
        <v>522000</v>
      </c>
    </row>
    <row r="372" spans="1:31" x14ac:dyDescent="0.3">
      <c r="A372" vm="1">
        <v>46081</v>
      </c>
      <c r="B372" t="s">
        <v>444</v>
      </c>
      <c r="C372" t="s">
        <v>487</v>
      </c>
      <c r="D372" s="143">
        <v>-1740000</v>
      </c>
      <c r="E372" t="s">
        <v>164</v>
      </c>
      <c r="F372">
        <v>1</v>
      </c>
      <c r="G372" s="143">
        <v>1740000</v>
      </c>
      <c r="H372" t="s">
        <v>480</v>
      </c>
      <c r="I372" t="s">
        <v>9</v>
      </c>
      <c r="J372" t="s">
        <v>137</v>
      </c>
      <c r="K372">
        <v>0</v>
      </c>
      <c r="L372">
        <v>0</v>
      </c>
      <c r="M372">
        <v>0</v>
      </c>
      <c r="N372" t="s">
        <v>32</v>
      </c>
      <c r="O372" t="s">
        <v>494</v>
      </c>
      <c r="P372">
        <v>10</v>
      </c>
      <c r="Q372" t="s">
        <v>467</v>
      </c>
      <c r="R372">
        <v>1</v>
      </c>
      <c r="S372" s="144">
        <v>-1740000</v>
      </c>
      <c r="T372">
        <v>1</v>
      </c>
      <c r="U372" t="s">
        <v>199</v>
      </c>
      <c r="V372" t="s">
        <v>191</v>
      </c>
      <c r="W372" s="115" t="str">
        <f t="shared" si="12"/>
        <v>CC15DISPOSICION FINAL DE R. SOLIDOS</v>
      </c>
      <c r="X372" s="115">
        <f>_xlfn.XLOOKUP(W372,'cco '!C:C,'cco '!D:D,0)</f>
        <v>7.7777777777777779E-2</v>
      </c>
      <c r="Y372" s="116">
        <f t="shared" si="13"/>
        <v>135333.33333333334</v>
      </c>
      <c r="Z372" s="115">
        <f>_xlfn.XLOOKUP(V372,sectores_id!A:A,sectores_id!B:B)</f>
        <v>4</v>
      </c>
      <c r="AA372" s="115">
        <f>IF(J372="OPEX",_xlfn.XLOOKUP(I372,'rubros_id_opex (2)'!A:A,'rubros_id_opex (2)'!B:B,"RUBRO MC"),J372)</f>
        <v>10</v>
      </c>
      <c r="AB372" s="115" t="str">
        <f>UPPER(_xlfn.XLOOKUP(Z372,sectores_id!B:B,sectores_id!A:A))</f>
        <v>DISP. FINAL RESIDUOS SÓLIDOS</v>
      </c>
      <c r="AC372" s="156" t="str">
        <f>_xlfn.XLOOKUP(AA372,'rubros_id_opex (2)'!B:B,'rubros_id_opex (2)'!A:A,gastos_final[[#This Row],[Líneas de factura/Producto]])</f>
        <v>PERSONAL</v>
      </c>
      <c r="AD372" s="177">
        <f>SUMIFS(Y:Y,C:C,gastos_final[[#This Row],[Número]])</f>
        <v>1218000</v>
      </c>
      <c r="AE372" s="177">
        <f>gastos_final[[#This Row],[MONTO_FINAL]]*-1-gastos_final[[#This Row],[monto_total_ampliado]]</f>
        <v>522000</v>
      </c>
    </row>
    <row r="373" spans="1:31" x14ac:dyDescent="0.3">
      <c r="A373" vm="1">
        <v>46081</v>
      </c>
      <c r="B373" t="s">
        <v>444</v>
      </c>
      <c r="C373" t="s">
        <v>487</v>
      </c>
      <c r="D373" s="143">
        <v>-1740000</v>
      </c>
      <c r="E373" t="s">
        <v>164</v>
      </c>
      <c r="F373">
        <v>1</v>
      </c>
      <c r="G373" s="143">
        <v>1740000</v>
      </c>
      <c r="H373" t="s">
        <v>480</v>
      </c>
      <c r="I373" t="s">
        <v>9</v>
      </c>
      <c r="J373" t="s">
        <v>137</v>
      </c>
      <c r="K373">
        <v>0</v>
      </c>
      <c r="L373">
        <v>0</v>
      </c>
      <c r="M373">
        <v>0</v>
      </c>
      <c r="N373" t="s">
        <v>32</v>
      </c>
      <c r="O373" t="s">
        <v>494</v>
      </c>
      <c r="P373">
        <v>10</v>
      </c>
      <c r="Q373" t="s">
        <v>467</v>
      </c>
      <c r="R373">
        <v>1</v>
      </c>
      <c r="S373" s="144">
        <v>-1740000</v>
      </c>
      <c r="T373">
        <v>1</v>
      </c>
      <c r="U373" t="s">
        <v>199</v>
      </c>
      <c r="V373" t="s">
        <v>80</v>
      </c>
      <c r="W373" s="115" t="str">
        <f t="shared" si="12"/>
        <v>CC15EXPORTACION</v>
      </c>
      <c r="X373" s="115">
        <f>_xlfn.XLOOKUP(W373,'cco '!C:C,'cco '!D:D,0)</f>
        <v>7.7777777777777779E-2</v>
      </c>
      <c r="Y373" s="116">
        <f t="shared" si="13"/>
        <v>135333.33333333334</v>
      </c>
      <c r="Z373" s="115">
        <f>_xlfn.XLOOKUP(V373,sectores_id!A:A,sectores_id!B:B)</f>
        <v>5</v>
      </c>
      <c r="AA373" s="115">
        <f>IF(J373="OPEX",_xlfn.XLOOKUP(I373,'rubros_id_opex (2)'!A:A,'rubros_id_opex (2)'!B:B,"RUBRO MC"),J373)</f>
        <v>10</v>
      </c>
      <c r="AB373" s="115" t="str">
        <f>UPPER(_xlfn.XLOOKUP(Z373,sectores_id!B:B,sectores_id!A:A))</f>
        <v>EXPORTACION</v>
      </c>
      <c r="AC373" s="156" t="str">
        <f>_xlfn.XLOOKUP(AA373,'rubros_id_opex (2)'!B:B,'rubros_id_opex (2)'!A:A,gastos_final[[#This Row],[Líneas de factura/Producto]])</f>
        <v>PERSONAL</v>
      </c>
      <c r="AD373" s="177">
        <f>SUMIFS(Y:Y,C:C,gastos_final[[#This Row],[Número]])</f>
        <v>1218000</v>
      </c>
      <c r="AE373" s="177">
        <f>gastos_final[[#This Row],[MONTO_FINAL]]*-1-gastos_final[[#This Row],[monto_total_ampliado]]</f>
        <v>522000</v>
      </c>
    </row>
    <row r="374" spans="1:31" x14ac:dyDescent="0.3">
      <c r="A374" vm="1">
        <v>46081</v>
      </c>
      <c r="B374" t="s">
        <v>444</v>
      </c>
      <c r="C374" t="s">
        <v>487</v>
      </c>
      <c r="D374" s="143">
        <v>-1740000</v>
      </c>
      <c r="E374" t="s">
        <v>164</v>
      </c>
      <c r="F374">
        <v>1</v>
      </c>
      <c r="G374" s="143">
        <v>1740000</v>
      </c>
      <c r="H374" t="s">
        <v>480</v>
      </c>
      <c r="I374" t="s">
        <v>9</v>
      </c>
      <c r="J374" t="s">
        <v>137</v>
      </c>
      <c r="K374">
        <v>0</v>
      </c>
      <c r="L374">
        <v>0</v>
      </c>
      <c r="M374">
        <v>0</v>
      </c>
      <c r="N374" t="s">
        <v>32</v>
      </c>
      <c r="O374" t="s">
        <v>494</v>
      </c>
      <c r="P374">
        <v>10</v>
      </c>
      <c r="Q374" t="s">
        <v>467</v>
      </c>
      <c r="R374">
        <v>1</v>
      </c>
      <c r="S374" s="144">
        <v>-1740000</v>
      </c>
      <c r="T374">
        <v>1</v>
      </c>
      <c r="U374" t="s">
        <v>199</v>
      </c>
      <c r="V374" t="s">
        <v>50</v>
      </c>
      <c r="W374" s="115" t="str">
        <f t="shared" si="12"/>
        <v>CC15NFU</v>
      </c>
      <c r="X374" s="115">
        <f>_xlfn.XLOOKUP(W374,'cco '!C:C,'cco '!D:D,0)</f>
        <v>7.7777777777777779E-2</v>
      </c>
      <c r="Y374" s="116">
        <f t="shared" si="13"/>
        <v>135333.33333333334</v>
      </c>
      <c r="Z374" s="115">
        <f>_xlfn.XLOOKUP(V374,sectores_id!A:A,sectores_id!B:B)</f>
        <v>6</v>
      </c>
      <c r="AA374" s="115">
        <f>IF(J374="OPEX",_xlfn.XLOOKUP(I374,'rubros_id_opex (2)'!A:A,'rubros_id_opex (2)'!B:B,"RUBRO MC"),J374)</f>
        <v>10</v>
      </c>
      <c r="AB374" s="115" t="str">
        <f>UPPER(_xlfn.XLOOKUP(Z374,sectores_id!B:B,sectores_id!A:A))</f>
        <v>NFU</v>
      </c>
      <c r="AC374" s="156" t="str">
        <f>_xlfn.XLOOKUP(AA374,'rubros_id_opex (2)'!B:B,'rubros_id_opex (2)'!A:A,gastos_final[[#This Row],[Líneas de factura/Producto]])</f>
        <v>PERSONAL</v>
      </c>
      <c r="AD374" s="177">
        <f>SUMIFS(Y:Y,C:C,gastos_final[[#This Row],[Número]])</f>
        <v>1218000</v>
      </c>
      <c r="AE374" s="177">
        <f>gastos_final[[#This Row],[MONTO_FINAL]]*-1-gastos_final[[#This Row],[monto_total_ampliado]]</f>
        <v>522000</v>
      </c>
    </row>
    <row r="375" spans="1:31" x14ac:dyDescent="0.3">
      <c r="A375" vm="1">
        <v>46081</v>
      </c>
      <c r="B375" t="s">
        <v>444</v>
      </c>
      <c r="C375" t="s">
        <v>487</v>
      </c>
      <c r="D375" s="143">
        <v>-1740000</v>
      </c>
      <c r="E375" t="s">
        <v>164</v>
      </c>
      <c r="F375">
        <v>1</v>
      </c>
      <c r="G375" s="143">
        <v>1740000</v>
      </c>
      <c r="H375" t="s">
        <v>480</v>
      </c>
      <c r="I375" t="s">
        <v>9</v>
      </c>
      <c r="J375" t="s">
        <v>137</v>
      </c>
      <c r="K375">
        <v>0</v>
      </c>
      <c r="L375">
        <v>0</v>
      </c>
      <c r="M375">
        <v>0</v>
      </c>
      <c r="N375" t="s">
        <v>32</v>
      </c>
      <c r="O375" t="s">
        <v>494</v>
      </c>
      <c r="P375">
        <v>10</v>
      </c>
      <c r="Q375" t="s">
        <v>467</v>
      </c>
      <c r="R375">
        <v>1</v>
      </c>
      <c r="S375" s="144">
        <v>-1740000</v>
      </c>
      <c r="T375">
        <v>1</v>
      </c>
      <c r="U375" t="s">
        <v>199</v>
      </c>
      <c r="V375" t="s">
        <v>68</v>
      </c>
      <c r="W375" s="115" t="str">
        <f t="shared" si="12"/>
        <v>CC15PILETAS</v>
      </c>
      <c r="X375" s="115">
        <f>_xlfn.XLOOKUP(W375,'cco '!C:C,'cco '!D:D,0)</f>
        <v>7.7777777777777779E-2</v>
      </c>
      <c r="Y375" s="116">
        <f t="shared" si="13"/>
        <v>135333.33333333334</v>
      </c>
      <c r="Z375" s="115">
        <f>_xlfn.XLOOKUP(V375,sectores_id!A:A,sectores_id!B:B)</f>
        <v>7</v>
      </c>
      <c r="AA375" s="115">
        <f>IF(J375="OPEX",_xlfn.XLOOKUP(I375,'rubros_id_opex (2)'!A:A,'rubros_id_opex (2)'!B:B,"RUBRO MC"),J375)</f>
        <v>10</v>
      </c>
      <c r="AB375" s="115" t="str">
        <f>UPPER(_xlfn.XLOOKUP(Z375,sectores_id!B:B,sectores_id!A:A))</f>
        <v>PILETAS</v>
      </c>
      <c r="AC375" s="156" t="str">
        <f>_xlfn.XLOOKUP(AA375,'rubros_id_opex (2)'!B:B,'rubros_id_opex (2)'!A:A,gastos_final[[#This Row],[Líneas de factura/Producto]])</f>
        <v>PERSONAL</v>
      </c>
      <c r="AD375" s="177">
        <f>SUMIFS(Y:Y,C:C,gastos_final[[#This Row],[Número]])</f>
        <v>1218000</v>
      </c>
      <c r="AE375" s="177">
        <f>gastos_final[[#This Row],[MONTO_FINAL]]*-1-gastos_final[[#This Row],[monto_total_ampliado]]</f>
        <v>522000</v>
      </c>
    </row>
    <row r="376" spans="1:31" x14ac:dyDescent="0.3">
      <c r="A376" vm="1">
        <v>46081</v>
      </c>
      <c r="B376" t="s">
        <v>444</v>
      </c>
      <c r="C376" t="s">
        <v>487</v>
      </c>
      <c r="D376" s="143">
        <v>-1740000</v>
      </c>
      <c r="E376" t="s">
        <v>164</v>
      </c>
      <c r="F376">
        <v>1</v>
      </c>
      <c r="G376" s="143">
        <v>1740000</v>
      </c>
      <c r="H376" t="s">
        <v>480</v>
      </c>
      <c r="I376" t="s">
        <v>9</v>
      </c>
      <c r="J376" t="s">
        <v>137</v>
      </c>
      <c r="K376">
        <v>0</v>
      </c>
      <c r="L376">
        <v>0</v>
      </c>
      <c r="M376">
        <v>0</v>
      </c>
      <c r="N376" t="s">
        <v>32</v>
      </c>
      <c r="O376" t="s">
        <v>494</v>
      </c>
      <c r="P376">
        <v>10</v>
      </c>
      <c r="Q376" t="s">
        <v>467</v>
      </c>
      <c r="R376">
        <v>1</v>
      </c>
      <c r="S376" s="144">
        <v>-1740000</v>
      </c>
      <c r="T376">
        <v>1</v>
      </c>
      <c r="U376" t="s">
        <v>199</v>
      </c>
      <c r="V376" t="s">
        <v>70</v>
      </c>
      <c r="W376" s="115" t="str">
        <f t="shared" si="12"/>
        <v>CC15REACTORES</v>
      </c>
      <c r="X376" s="115">
        <f>_xlfn.XLOOKUP(W376,'cco '!C:C,'cco '!D:D,0)</f>
        <v>7.7777777777777779E-2</v>
      </c>
      <c r="Y376" s="116">
        <f t="shared" si="13"/>
        <v>135333.33333333334</v>
      </c>
      <c r="Z376" s="115">
        <f>_xlfn.XLOOKUP(V376,sectores_id!A:A,sectores_id!B:B)</f>
        <v>8</v>
      </c>
      <c r="AA376" s="115">
        <f>IF(J376="OPEX",_xlfn.XLOOKUP(I376,'rubros_id_opex (2)'!A:A,'rubros_id_opex (2)'!B:B,"RUBRO MC"),J376)</f>
        <v>10</v>
      </c>
      <c r="AB376" s="115" t="str">
        <f>UPPER(_xlfn.XLOOKUP(Z376,sectores_id!B:B,sectores_id!A:A))</f>
        <v>REACTORES</v>
      </c>
      <c r="AC376" s="156" t="str">
        <f>_xlfn.XLOOKUP(AA376,'rubros_id_opex (2)'!B:B,'rubros_id_opex (2)'!A:A,gastos_final[[#This Row],[Líneas de factura/Producto]])</f>
        <v>PERSONAL</v>
      </c>
      <c r="AD376" s="177">
        <f>SUMIFS(Y:Y,C:C,gastos_final[[#This Row],[Número]])</f>
        <v>1218000</v>
      </c>
      <c r="AE376" s="177">
        <f>gastos_final[[#This Row],[MONTO_FINAL]]*-1-gastos_final[[#This Row],[monto_total_ampliado]]</f>
        <v>522000</v>
      </c>
    </row>
    <row r="377" spans="1:31" x14ac:dyDescent="0.3">
      <c r="A377" vm="1">
        <v>46081</v>
      </c>
      <c r="B377" t="s">
        <v>444</v>
      </c>
      <c r="C377" t="s">
        <v>487</v>
      </c>
      <c r="D377" s="143">
        <v>-1740000</v>
      </c>
      <c r="E377" t="s">
        <v>164</v>
      </c>
      <c r="F377">
        <v>1</v>
      </c>
      <c r="G377" s="143">
        <v>1740000</v>
      </c>
      <c r="H377" t="s">
        <v>480</v>
      </c>
      <c r="I377" t="s">
        <v>9</v>
      </c>
      <c r="J377" t="s">
        <v>137</v>
      </c>
      <c r="K377">
        <v>0</v>
      </c>
      <c r="L377">
        <v>0</v>
      </c>
      <c r="M377">
        <v>0</v>
      </c>
      <c r="N377" t="s">
        <v>32</v>
      </c>
      <c r="O377" t="s">
        <v>494</v>
      </c>
      <c r="P377">
        <v>10</v>
      </c>
      <c r="Q377" t="s">
        <v>467</v>
      </c>
      <c r="R377">
        <v>1</v>
      </c>
      <c r="S377" s="144">
        <v>-1740000</v>
      </c>
      <c r="T377">
        <v>1</v>
      </c>
      <c r="U377" t="s">
        <v>199</v>
      </c>
      <c r="V377" t="s">
        <v>181</v>
      </c>
      <c r="W377" s="115" t="str">
        <f t="shared" si="12"/>
        <v>CC15TIERRAS FILTRANTES</v>
      </c>
      <c r="X377" s="115">
        <f>_xlfn.XLOOKUP(W377,'cco '!C:C,'cco '!D:D,0)</f>
        <v>0</v>
      </c>
      <c r="Y377" s="116">
        <f t="shared" si="13"/>
        <v>0</v>
      </c>
      <c r="Z377" s="115">
        <f>_xlfn.XLOOKUP(V377,sectores_id!A:A,sectores_id!B:B)</f>
        <v>9</v>
      </c>
      <c r="AA377" s="115">
        <f>IF(J377="OPEX",_xlfn.XLOOKUP(I377,'rubros_id_opex (2)'!A:A,'rubros_id_opex (2)'!B:B,"RUBRO MC"),J377)</f>
        <v>10</v>
      </c>
      <c r="AB377" s="115" t="str">
        <f>UPPER(_xlfn.XLOOKUP(Z377,sectores_id!B:B,sectores_id!A:A))</f>
        <v>TIERRAS FILTRANTES</v>
      </c>
      <c r="AC377" s="156" t="str">
        <f>_xlfn.XLOOKUP(AA377,'rubros_id_opex (2)'!B:B,'rubros_id_opex (2)'!A:A,gastos_final[[#This Row],[Líneas de factura/Producto]])</f>
        <v>PERSONAL</v>
      </c>
      <c r="AD377" s="177">
        <f>SUMIFS(Y:Y,C:C,gastos_final[[#This Row],[Número]])</f>
        <v>1218000</v>
      </c>
      <c r="AE377" s="177">
        <f>gastos_final[[#This Row],[MONTO_FINAL]]*-1-gastos_final[[#This Row],[monto_total_ampliado]]</f>
        <v>522000</v>
      </c>
    </row>
    <row r="378" spans="1:31" x14ac:dyDescent="0.3">
      <c r="A378" vm="1">
        <v>46081</v>
      </c>
      <c r="B378" t="s">
        <v>444</v>
      </c>
      <c r="C378" t="s">
        <v>542</v>
      </c>
      <c r="D378" s="143">
        <v>-2183724.4663</v>
      </c>
      <c r="E378" t="s">
        <v>68</v>
      </c>
      <c r="F378">
        <v>1</v>
      </c>
      <c r="G378" s="143">
        <v>2183724.4663335895</v>
      </c>
      <c r="H378" t="s">
        <v>480</v>
      </c>
      <c r="I378" t="s">
        <v>9</v>
      </c>
      <c r="J378" t="s">
        <v>137</v>
      </c>
      <c r="K378">
        <v>0</v>
      </c>
      <c r="L378">
        <v>0</v>
      </c>
      <c r="M378">
        <v>0</v>
      </c>
      <c r="N378" t="s">
        <v>40</v>
      </c>
      <c r="O378" t="s">
        <v>494</v>
      </c>
      <c r="P378">
        <v>1</v>
      </c>
      <c r="Q378" t="s">
        <v>68</v>
      </c>
      <c r="R378">
        <v>1</v>
      </c>
      <c r="S378" s="144">
        <v>-2183724.4663</v>
      </c>
      <c r="T378">
        <v>1</v>
      </c>
      <c r="U378" t="s">
        <v>199</v>
      </c>
      <c r="V378" t="s">
        <v>68</v>
      </c>
      <c r="W378" s="115" t="str">
        <f t="shared" si="12"/>
        <v>CC4PILETAS</v>
      </c>
      <c r="X378" s="115">
        <f>_xlfn.XLOOKUP(W378,'cco '!C:C,'cco '!D:D,0)</f>
        <v>1</v>
      </c>
      <c r="Y378" s="116">
        <f t="shared" si="13"/>
        <v>2183724.4663</v>
      </c>
      <c r="Z378" s="115">
        <f>_xlfn.XLOOKUP(V378,sectores_id!A:A,sectores_id!B:B)</f>
        <v>7</v>
      </c>
      <c r="AA378" s="115">
        <f>IF(J378="OPEX",_xlfn.XLOOKUP(I378,'rubros_id_opex (2)'!A:A,'rubros_id_opex (2)'!B:B,"RUBRO MC"),J378)</f>
        <v>10</v>
      </c>
      <c r="AB378" s="115" t="str">
        <f>UPPER(_xlfn.XLOOKUP(Z378,sectores_id!B:B,sectores_id!A:A))</f>
        <v>PILETAS</v>
      </c>
      <c r="AC378" s="156" t="str">
        <f>_xlfn.XLOOKUP(AA378,'rubros_id_opex (2)'!B:B,'rubros_id_opex (2)'!A:A,gastos_final[[#This Row],[Líneas de factura/Producto]])</f>
        <v>PERSONAL</v>
      </c>
      <c r="AD378" s="177">
        <f>SUMIFS(Y:Y,C:C,gastos_final[[#This Row],[Número]])</f>
        <v>2183724.4663</v>
      </c>
      <c r="AE378" s="177">
        <f>gastos_final[[#This Row],[MONTO_FINAL]]*-1-gastos_final[[#This Row],[monto_total_ampliado]]</f>
        <v>0</v>
      </c>
    </row>
    <row r="379" spans="1:31" x14ac:dyDescent="0.3">
      <c r="A379" vm="1">
        <v>46081</v>
      </c>
      <c r="B379" t="s">
        <v>444</v>
      </c>
      <c r="C379" t="s">
        <v>418</v>
      </c>
      <c r="D379" s="143">
        <v>-2171482.7349999999</v>
      </c>
      <c r="E379" t="s">
        <v>193</v>
      </c>
      <c r="F379">
        <v>1</v>
      </c>
      <c r="G379" s="143">
        <v>2171482.7349535897</v>
      </c>
      <c r="H379" t="s">
        <v>480</v>
      </c>
      <c r="I379" t="s">
        <v>9</v>
      </c>
      <c r="J379" t="s">
        <v>137</v>
      </c>
      <c r="K379">
        <v>0</v>
      </c>
      <c r="L379">
        <v>0</v>
      </c>
      <c r="M379">
        <v>0</v>
      </c>
      <c r="N379" t="s">
        <v>373</v>
      </c>
      <c r="O379" t="s">
        <v>494</v>
      </c>
      <c r="P379">
        <v>2</v>
      </c>
      <c r="Q379" t="s">
        <v>468</v>
      </c>
      <c r="R379">
        <v>1</v>
      </c>
      <c r="S379" s="144">
        <v>-2171482.7349999999</v>
      </c>
      <c r="T379">
        <v>1</v>
      </c>
      <c r="U379" t="s">
        <v>199</v>
      </c>
      <c r="V379" t="s">
        <v>193</v>
      </c>
      <c r="W379" s="115" t="str">
        <f t="shared" si="12"/>
        <v>CC25DISPOSICION FINAL DE R. LIQUIDOS</v>
      </c>
      <c r="X379" s="115">
        <f>_xlfn.XLOOKUP(W379,'cco '!C:C,'cco '!D:D,0)</f>
        <v>0.15</v>
      </c>
      <c r="Y379" s="116">
        <f t="shared" si="13"/>
        <v>325722.41024999996</v>
      </c>
      <c r="Z379" s="115">
        <f>_xlfn.XLOOKUP(V379,sectores_id!A:A,sectores_id!B:B)</f>
        <v>3</v>
      </c>
      <c r="AA379" s="115">
        <f>IF(J379="OPEX",_xlfn.XLOOKUP(I379,'rubros_id_opex (2)'!A:A,'rubros_id_opex (2)'!B:B,"RUBRO MC"),J379)</f>
        <v>10</v>
      </c>
      <c r="AB379" s="115" t="str">
        <f>UPPER(_xlfn.XLOOKUP(Z379,sectores_id!B:B,sectores_id!A:A))</f>
        <v>DISP. FINAL RESIDUOS LÍQUIDOS</v>
      </c>
      <c r="AC379" s="156" t="str">
        <f>_xlfn.XLOOKUP(AA379,'rubros_id_opex (2)'!B:B,'rubros_id_opex (2)'!A:A,gastos_final[[#This Row],[Líneas de factura/Producto]])</f>
        <v>PERSONAL</v>
      </c>
      <c r="AD379" s="177">
        <f>SUMIFS(Y:Y,C:C,gastos_final[[#This Row],[Número]])</f>
        <v>2171482.7349999999</v>
      </c>
      <c r="AE379" s="177">
        <f>gastos_final[[#This Row],[MONTO_FINAL]]*-1-gastos_final[[#This Row],[monto_total_ampliado]]</f>
        <v>0</v>
      </c>
    </row>
    <row r="380" spans="1:31" x14ac:dyDescent="0.3">
      <c r="A380" vm="1">
        <v>46081</v>
      </c>
      <c r="B380" t="s">
        <v>444</v>
      </c>
      <c r="C380" t="s">
        <v>418</v>
      </c>
      <c r="D380" s="143">
        <v>-2171482.7349999999</v>
      </c>
      <c r="E380" t="s">
        <v>193</v>
      </c>
      <c r="F380">
        <v>1</v>
      </c>
      <c r="G380" s="143">
        <v>2171482.7349535897</v>
      </c>
      <c r="H380" t="s">
        <v>480</v>
      </c>
      <c r="I380" t="s">
        <v>9</v>
      </c>
      <c r="J380" t="s">
        <v>137</v>
      </c>
      <c r="K380">
        <v>0</v>
      </c>
      <c r="L380">
        <v>0</v>
      </c>
      <c r="M380">
        <v>0</v>
      </c>
      <c r="N380" t="s">
        <v>373</v>
      </c>
      <c r="O380" t="s">
        <v>494</v>
      </c>
      <c r="P380">
        <v>2</v>
      </c>
      <c r="Q380" t="s">
        <v>468</v>
      </c>
      <c r="R380">
        <v>1</v>
      </c>
      <c r="S380" s="144">
        <v>-2171482.7349999999</v>
      </c>
      <c r="T380">
        <v>1</v>
      </c>
      <c r="U380" t="s">
        <v>199</v>
      </c>
      <c r="V380" t="s">
        <v>80</v>
      </c>
      <c r="W380" s="115" t="str">
        <f t="shared" si="12"/>
        <v>CC25EXPORTACION</v>
      </c>
      <c r="X380" s="115">
        <f>_xlfn.XLOOKUP(W380,'cco '!C:C,'cco '!D:D,0)</f>
        <v>0.85</v>
      </c>
      <c r="Y380" s="116">
        <f t="shared" si="13"/>
        <v>1845760.3247499999</v>
      </c>
      <c r="Z380" s="115">
        <f>_xlfn.XLOOKUP(V380,sectores_id!A:A,sectores_id!B:B)</f>
        <v>5</v>
      </c>
      <c r="AA380" s="115">
        <f>IF(J380="OPEX",_xlfn.XLOOKUP(I380,'rubros_id_opex (2)'!A:A,'rubros_id_opex (2)'!B:B,"RUBRO MC"),J380)</f>
        <v>10</v>
      </c>
      <c r="AB380" s="115" t="str">
        <f>UPPER(_xlfn.XLOOKUP(Z380,sectores_id!B:B,sectores_id!A:A))</f>
        <v>EXPORTACION</v>
      </c>
      <c r="AC380" s="156" t="str">
        <f>_xlfn.XLOOKUP(AA380,'rubros_id_opex (2)'!B:B,'rubros_id_opex (2)'!A:A,gastos_final[[#This Row],[Líneas de factura/Producto]])</f>
        <v>PERSONAL</v>
      </c>
      <c r="AD380" s="177">
        <f>SUMIFS(Y:Y,C:C,gastos_final[[#This Row],[Número]])</f>
        <v>2171482.7349999999</v>
      </c>
      <c r="AE380" s="177">
        <f>gastos_final[[#This Row],[MONTO_FINAL]]*-1-gastos_final[[#This Row],[monto_total_ampliado]]</f>
        <v>0</v>
      </c>
    </row>
    <row r="381" spans="1:31" x14ac:dyDescent="0.3">
      <c r="A381" vm="1">
        <v>46081</v>
      </c>
      <c r="B381" t="s">
        <v>444</v>
      </c>
      <c r="C381" t="s">
        <v>570</v>
      </c>
      <c r="D381" s="143">
        <v>-2164958.4656000002</v>
      </c>
      <c r="E381" t="s">
        <v>50</v>
      </c>
      <c r="F381">
        <v>1</v>
      </c>
      <c r="G381" s="143">
        <v>2164958.4655535896</v>
      </c>
      <c r="H381" t="s">
        <v>480</v>
      </c>
      <c r="I381" t="s">
        <v>9</v>
      </c>
      <c r="J381" t="s">
        <v>137</v>
      </c>
      <c r="K381">
        <v>0</v>
      </c>
      <c r="L381">
        <v>0</v>
      </c>
      <c r="M381">
        <v>0</v>
      </c>
      <c r="N381" t="s">
        <v>39</v>
      </c>
      <c r="O381" t="s">
        <v>494</v>
      </c>
      <c r="P381">
        <v>1</v>
      </c>
      <c r="Q381" t="s">
        <v>50</v>
      </c>
      <c r="R381">
        <v>1</v>
      </c>
      <c r="S381" s="144">
        <v>-2164958.4656000002</v>
      </c>
      <c r="T381">
        <v>1</v>
      </c>
      <c r="U381" t="s">
        <v>199</v>
      </c>
      <c r="V381" t="s">
        <v>50</v>
      </c>
      <c r="W381" s="115" t="str">
        <f t="shared" si="12"/>
        <v>CC7NFU</v>
      </c>
      <c r="X381" s="115">
        <f>_xlfn.XLOOKUP(W381,'cco '!C:C,'cco '!D:D,0)</f>
        <v>1</v>
      </c>
      <c r="Y381" s="116">
        <f t="shared" si="13"/>
        <v>2164958.4656000002</v>
      </c>
      <c r="Z381" s="115">
        <f>_xlfn.XLOOKUP(V381,sectores_id!A:A,sectores_id!B:B)</f>
        <v>6</v>
      </c>
      <c r="AA381" s="115">
        <f>IF(J381="OPEX",_xlfn.XLOOKUP(I381,'rubros_id_opex (2)'!A:A,'rubros_id_opex (2)'!B:B,"RUBRO MC"),J381)</f>
        <v>10</v>
      </c>
      <c r="AB381" s="115" t="str">
        <f>UPPER(_xlfn.XLOOKUP(Z381,sectores_id!B:B,sectores_id!A:A))</f>
        <v>NFU</v>
      </c>
      <c r="AC381" s="156" t="str">
        <f>_xlfn.XLOOKUP(AA381,'rubros_id_opex (2)'!B:B,'rubros_id_opex (2)'!A:A,gastos_final[[#This Row],[Líneas de factura/Producto]])</f>
        <v>PERSONAL</v>
      </c>
      <c r="AD381" s="177">
        <f>SUMIFS(Y:Y,C:C,gastos_final[[#This Row],[Número]])</f>
        <v>2164958.4656000002</v>
      </c>
      <c r="AE381" s="177">
        <f>gastos_final[[#This Row],[MONTO_FINAL]]*-1-gastos_final[[#This Row],[monto_total_ampliado]]</f>
        <v>0</v>
      </c>
    </row>
    <row r="382" spans="1:31" x14ac:dyDescent="0.3">
      <c r="A382" vm="1">
        <v>46081</v>
      </c>
      <c r="B382" t="s">
        <v>444</v>
      </c>
      <c r="C382" t="s">
        <v>573</v>
      </c>
      <c r="D382" s="143">
        <v>-2153887.4709000001</v>
      </c>
      <c r="E382" t="s">
        <v>68</v>
      </c>
      <c r="F382">
        <v>1</v>
      </c>
      <c r="G382" s="143">
        <v>2153887.4708735896</v>
      </c>
      <c r="H382" t="s">
        <v>480</v>
      </c>
      <c r="I382" t="s">
        <v>9</v>
      </c>
      <c r="J382" t="s">
        <v>137</v>
      </c>
      <c r="K382">
        <v>0</v>
      </c>
      <c r="L382">
        <v>0</v>
      </c>
      <c r="M382">
        <v>0</v>
      </c>
      <c r="N382" t="s">
        <v>40</v>
      </c>
      <c r="O382" t="s">
        <v>494</v>
      </c>
      <c r="P382">
        <v>1</v>
      </c>
      <c r="Q382" t="s">
        <v>68</v>
      </c>
      <c r="R382">
        <v>1</v>
      </c>
      <c r="S382" s="144">
        <v>-2153887.4709000001</v>
      </c>
      <c r="T382">
        <v>1</v>
      </c>
      <c r="U382" t="s">
        <v>199</v>
      </c>
      <c r="V382" t="s">
        <v>68</v>
      </c>
      <c r="W382" s="115" t="str">
        <f t="shared" si="12"/>
        <v>CC4PILETAS</v>
      </c>
      <c r="X382" s="115">
        <f>_xlfn.XLOOKUP(W382,'cco '!C:C,'cco '!D:D,0)</f>
        <v>1</v>
      </c>
      <c r="Y382" s="116">
        <f t="shared" si="13"/>
        <v>2153887.4709000001</v>
      </c>
      <c r="Z382" s="115">
        <f>_xlfn.XLOOKUP(V382,sectores_id!A:A,sectores_id!B:B)</f>
        <v>7</v>
      </c>
      <c r="AA382" s="115">
        <f>IF(J382="OPEX",_xlfn.XLOOKUP(I382,'rubros_id_opex (2)'!A:A,'rubros_id_opex (2)'!B:B,"RUBRO MC"),J382)</f>
        <v>10</v>
      </c>
      <c r="AB382" s="115" t="str">
        <f>UPPER(_xlfn.XLOOKUP(Z382,sectores_id!B:B,sectores_id!A:A))</f>
        <v>PILETAS</v>
      </c>
      <c r="AC382" s="156" t="str">
        <f>_xlfn.XLOOKUP(AA382,'rubros_id_opex (2)'!B:B,'rubros_id_opex (2)'!A:A,gastos_final[[#This Row],[Líneas de factura/Producto]])</f>
        <v>PERSONAL</v>
      </c>
      <c r="AD382" s="177">
        <f>SUMIFS(Y:Y,C:C,gastos_final[[#This Row],[Número]])</f>
        <v>2153887.4709000001</v>
      </c>
      <c r="AE382" s="177">
        <f>gastos_final[[#This Row],[MONTO_FINAL]]*-1-gastos_final[[#This Row],[monto_total_ampliado]]</f>
        <v>0</v>
      </c>
    </row>
    <row r="383" spans="1:31" x14ac:dyDescent="0.3">
      <c r="A383" vm="1">
        <v>46081</v>
      </c>
      <c r="B383" t="s">
        <v>444</v>
      </c>
      <c r="C383" t="s">
        <v>406</v>
      </c>
      <c r="D383" s="143">
        <v>-2140538.3980999999</v>
      </c>
      <c r="E383" t="s">
        <v>193</v>
      </c>
      <c r="F383">
        <v>1</v>
      </c>
      <c r="G383" s="143">
        <v>2140538.3981135902</v>
      </c>
      <c r="H383" t="s">
        <v>480</v>
      </c>
      <c r="I383" t="s">
        <v>9</v>
      </c>
      <c r="J383" t="s">
        <v>137</v>
      </c>
      <c r="K383">
        <v>0</v>
      </c>
      <c r="L383">
        <v>0</v>
      </c>
      <c r="M383">
        <v>0</v>
      </c>
      <c r="N383" t="s">
        <v>373</v>
      </c>
      <c r="O383" t="s">
        <v>494</v>
      </c>
      <c r="P383">
        <v>2</v>
      </c>
      <c r="Q383" t="s">
        <v>468</v>
      </c>
      <c r="R383">
        <v>1</v>
      </c>
      <c r="S383" s="144">
        <v>-2140538.3980999999</v>
      </c>
      <c r="T383">
        <v>1</v>
      </c>
      <c r="U383" t="s">
        <v>199</v>
      </c>
      <c r="V383" t="s">
        <v>193</v>
      </c>
      <c r="W383" s="115" t="str">
        <f t="shared" si="12"/>
        <v>CC25DISPOSICION FINAL DE R. LIQUIDOS</v>
      </c>
      <c r="X383" s="115">
        <f>_xlfn.XLOOKUP(W383,'cco '!C:C,'cco '!D:D,0)</f>
        <v>0.15</v>
      </c>
      <c r="Y383" s="116">
        <f t="shared" si="13"/>
        <v>321080.75971499999</v>
      </c>
      <c r="Z383" s="115">
        <f>_xlfn.XLOOKUP(V383,sectores_id!A:A,sectores_id!B:B)</f>
        <v>3</v>
      </c>
      <c r="AA383" s="115">
        <f>IF(J383="OPEX",_xlfn.XLOOKUP(I383,'rubros_id_opex (2)'!A:A,'rubros_id_opex (2)'!B:B,"RUBRO MC"),J383)</f>
        <v>10</v>
      </c>
      <c r="AB383" s="115" t="str">
        <f>UPPER(_xlfn.XLOOKUP(Z383,sectores_id!B:B,sectores_id!A:A))</f>
        <v>DISP. FINAL RESIDUOS LÍQUIDOS</v>
      </c>
      <c r="AC383" s="156" t="str">
        <f>_xlfn.XLOOKUP(AA383,'rubros_id_opex (2)'!B:B,'rubros_id_opex (2)'!A:A,gastos_final[[#This Row],[Líneas de factura/Producto]])</f>
        <v>PERSONAL</v>
      </c>
      <c r="AD383" s="177">
        <f>SUMIFS(Y:Y,C:C,gastos_final[[#This Row],[Número]])</f>
        <v>2140538.3980999999</v>
      </c>
      <c r="AE383" s="177">
        <f>gastos_final[[#This Row],[MONTO_FINAL]]*-1-gastos_final[[#This Row],[monto_total_ampliado]]</f>
        <v>0</v>
      </c>
    </row>
    <row r="384" spans="1:31" x14ac:dyDescent="0.3">
      <c r="A384" vm="1">
        <v>46081</v>
      </c>
      <c r="B384" t="s">
        <v>444</v>
      </c>
      <c r="C384" t="s">
        <v>406</v>
      </c>
      <c r="D384" s="143">
        <v>-2140538.3980999999</v>
      </c>
      <c r="E384" t="s">
        <v>193</v>
      </c>
      <c r="F384">
        <v>1</v>
      </c>
      <c r="G384" s="143">
        <v>2140538.3981135902</v>
      </c>
      <c r="H384" t="s">
        <v>480</v>
      </c>
      <c r="I384" t="s">
        <v>9</v>
      </c>
      <c r="J384" t="s">
        <v>137</v>
      </c>
      <c r="K384">
        <v>0</v>
      </c>
      <c r="L384">
        <v>0</v>
      </c>
      <c r="M384">
        <v>0</v>
      </c>
      <c r="N384" t="s">
        <v>373</v>
      </c>
      <c r="O384" t="s">
        <v>494</v>
      </c>
      <c r="P384">
        <v>2</v>
      </c>
      <c r="Q384" t="s">
        <v>468</v>
      </c>
      <c r="R384">
        <v>1</v>
      </c>
      <c r="S384" s="144">
        <v>-2140538.3980999999</v>
      </c>
      <c r="T384">
        <v>1</v>
      </c>
      <c r="U384" t="s">
        <v>199</v>
      </c>
      <c r="V384" t="s">
        <v>80</v>
      </c>
      <c r="W384" s="115" t="str">
        <f t="shared" si="12"/>
        <v>CC25EXPORTACION</v>
      </c>
      <c r="X384" s="115">
        <f>_xlfn.XLOOKUP(W384,'cco '!C:C,'cco '!D:D,0)</f>
        <v>0.85</v>
      </c>
      <c r="Y384" s="116">
        <f t="shared" si="13"/>
        <v>1819457.6383849999</v>
      </c>
      <c r="Z384" s="115">
        <f>_xlfn.XLOOKUP(V384,sectores_id!A:A,sectores_id!B:B)</f>
        <v>5</v>
      </c>
      <c r="AA384" s="115">
        <f>IF(J384="OPEX",_xlfn.XLOOKUP(I384,'rubros_id_opex (2)'!A:A,'rubros_id_opex (2)'!B:B,"RUBRO MC"),J384)</f>
        <v>10</v>
      </c>
      <c r="AB384" s="115" t="str">
        <f>UPPER(_xlfn.XLOOKUP(Z384,sectores_id!B:B,sectores_id!A:A))</f>
        <v>EXPORTACION</v>
      </c>
      <c r="AC384" s="156" t="str">
        <f>_xlfn.XLOOKUP(AA384,'rubros_id_opex (2)'!B:B,'rubros_id_opex (2)'!A:A,gastos_final[[#This Row],[Líneas de factura/Producto]])</f>
        <v>PERSONAL</v>
      </c>
      <c r="AD384" s="177">
        <f>SUMIFS(Y:Y,C:C,gastos_final[[#This Row],[Número]])</f>
        <v>2140538.3980999999</v>
      </c>
      <c r="AE384" s="177">
        <f>gastos_final[[#This Row],[MONTO_FINAL]]*-1-gastos_final[[#This Row],[monto_total_ampliado]]</f>
        <v>0</v>
      </c>
    </row>
    <row r="385" spans="1:31" x14ac:dyDescent="0.3">
      <c r="A385" vm="1">
        <v>46081</v>
      </c>
      <c r="B385" t="s">
        <v>444</v>
      </c>
      <c r="C385" t="s">
        <v>407</v>
      </c>
      <c r="D385" s="143">
        <v>-2081874.696</v>
      </c>
      <c r="E385" t="s">
        <v>168</v>
      </c>
      <c r="F385">
        <v>1</v>
      </c>
      <c r="G385" s="143">
        <v>2081874.6959735896</v>
      </c>
      <c r="H385" t="s">
        <v>480</v>
      </c>
      <c r="I385" t="s">
        <v>9</v>
      </c>
      <c r="J385" t="s">
        <v>137</v>
      </c>
      <c r="K385">
        <v>0</v>
      </c>
      <c r="L385">
        <v>0</v>
      </c>
      <c r="M385">
        <v>0</v>
      </c>
      <c r="N385" t="s">
        <v>332</v>
      </c>
      <c r="O385" t="s">
        <v>492</v>
      </c>
      <c r="P385">
        <v>6</v>
      </c>
      <c r="Q385" t="s">
        <v>469</v>
      </c>
      <c r="R385">
        <v>1</v>
      </c>
      <c r="S385" s="144">
        <v>-2081874.696</v>
      </c>
      <c r="T385">
        <v>1</v>
      </c>
      <c r="U385" t="s">
        <v>199</v>
      </c>
      <c r="V385" t="s">
        <v>72</v>
      </c>
      <c r="W385" s="115" t="str">
        <f t="shared" si="12"/>
        <v>CC17BACHAS</v>
      </c>
      <c r="X385" s="115">
        <f>_xlfn.XLOOKUP(W385,'cco '!C:C,'cco '!D:D,0)</f>
        <v>0.05</v>
      </c>
      <c r="Y385" s="116">
        <f t="shared" si="13"/>
        <v>104093.73480000001</v>
      </c>
      <c r="Z385" s="115">
        <f>_xlfn.XLOOKUP(V385,sectores_id!A:A,sectores_id!B:B)</f>
        <v>1</v>
      </c>
      <c r="AA385" s="115">
        <f>IF(J385="OPEX",_xlfn.XLOOKUP(I385,'rubros_id_opex (2)'!A:A,'rubros_id_opex (2)'!B:B,"RUBRO MC"),J385)</f>
        <v>10</v>
      </c>
      <c r="AB385" s="115" t="str">
        <f>UPPER(_xlfn.XLOOKUP(Z385,sectores_id!B:B,sectores_id!A:A))</f>
        <v>BACHAS</v>
      </c>
      <c r="AC385" s="156" t="str">
        <f>_xlfn.XLOOKUP(AA385,'rubros_id_opex (2)'!B:B,'rubros_id_opex (2)'!A:A,gastos_final[[#This Row],[Líneas de factura/Producto]])</f>
        <v>PERSONAL</v>
      </c>
      <c r="AD385" s="177">
        <f>SUMIFS(Y:Y,C:C,gastos_final[[#This Row],[Número]])</f>
        <v>2081874.696</v>
      </c>
      <c r="AE385" s="177">
        <f>gastos_final[[#This Row],[MONTO_FINAL]]*-1-gastos_final[[#This Row],[monto_total_ampliado]]</f>
        <v>0</v>
      </c>
    </row>
    <row r="386" spans="1:31" x14ac:dyDescent="0.3">
      <c r="A386" vm="1">
        <v>46081</v>
      </c>
      <c r="B386" t="s">
        <v>444</v>
      </c>
      <c r="C386" t="s">
        <v>407</v>
      </c>
      <c r="D386" s="143">
        <v>-2081874.696</v>
      </c>
      <c r="E386" t="s">
        <v>168</v>
      </c>
      <c r="F386">
        <v>1</v>
      </c>
      <c r="G386" s="143">
        <v>2081874.6959735896</v>
      </c>
      <c r="H386" t="s">
        <v>480</v>
      </c>
      <c r="I386" t="s">
        <v>9</v>
      </c>
      <c r="J386" t="s">
        <v>137</v>
      </c>
      <c r="K386">
        <v>0</v>
      </c>
      <c r="L386">
        <v>0</v>
      </c>
      <c r="M386">
        <v>0</v>
      </c>
      <c r="N386" t="s">
        <v>332</v>
      </c>
      <c r="O386" t="s">
        <v>492</v>
      </c>
      <c r="P386">
        <v>6</v>
      </c>
      <c r="Q386" t="s">
        <v>469</v>
      </c>
      <c r="R386">
        <v>1</v>
      </c>
      <c r="S386" s="144">
        <v>-2081874.696</v>
      </c>
      <c r="T386">
        <v>1</v>
      </c>
      <c r="U386" t="s">
        <v>199</v>
      </c>
      <c r="V386" t="s">
        <v>193</v>
      </c>
      <c r="W386" s="115" t="str">
        <f t="shared" si="12"/>
        <v>CC17DISPOSICION FINAL DE R. LIQUIDOS</v>
      </c>
      <c r="X386" s="115">
        <f>_xlfn.XLOOKUP(W386,'cco '!C:C,'cco '!D:D,0)</f>
        <v>0.06</v>
      </c>
      <c r="Y386" s="116">
        <f t="shared" si="13"/>
        <v>124912.48176</v>
      </c>
      <c r="Z386" s="115">
        <f>_xlfn.XLOOKUP(V386,sectores_id!A:A,sectores_id!B:B)</f>
        <v>3</v>
      </c>
      <c r="AA386" s="115">
        <f>IF(J386="OPEX",_xlfn.XLOOKUP(I386,'rubros_id_opex (2)'!A:A,'rubros_id_opex (2)'!B:B,"RUBRO MC"),J386)</f>
        <v>10</v>
      </c>
      <c r="AB386" s="115" t="str">
        <f>UPPER(_xlfn.XLOOKUP(Z386,sectores_id!B:B,sectores_id!A:A))</f>
        <v>DISP. FINAL RESIDUOS LÍQUIDOS</v>
      </c>
      <c r="AC386" s="156" t="str">
        <f>_xlfn.XLOOKUP(AA386,'rubros_id_opex (2)'!B:B,'rubros_id_opex (2)'!A:A,gastos_final[[#This Row],[Líneas de factura/Producto]])</f>
        <v>PERSONAL</v>
      </c>
      <c r="AD386" s="177">
        <f>SUMIFS(Y:Y,C:C,gastos_final[[#This Row],[Número]])</f>
        <v>2081874.696</v>
      </c>
      <c r="AE386" s="177">
        <f>gastos_final[[#This Row],[MONTO_FINAL]]*-1-gastos_final[[#This Row],[monto_total_ampliado]]</f>
        <v>0</v>
      </c>
    </row>
    <row r="387" spans="1:31" x14ac:dyDescent="0.3">
      <c r="A387" vm="1">
        <v>46081</v>
      </c>
      <c r="B387" t="s">
        <v>444</v>
      </c>
      <c r="C387" t="s">
        <v>407</v>
      </c>
      <c r="D387" s="143">
        <v>-2081874.696</v>
      </c>
      <c r="E387" t="s">
        <v>168</v>
      </c>
      <c r="F387">
        <v>1</v>
      </c>
      <c r="G387" s="143">
        <v>2081874.6959735896</v>
      </c>
      <c r="H387" t="s">
        <v>480</v>
      </c>
      <c r="I387" t="s">
        <v>9</v>
      </c>
      <c r="J387" t="s">
        <v>137</v>
      </c>
      <c r="K387">
        <v>0</v>
      </c>
      <c r="L387">
        <v>0</v>
      </c>
      <c r="M387">
        <v>0</v>
      </c>
      <c r="N387" t="s">
        <v>332</v>
      </c>
      <c r="O387" t="s">
        <v>492</v>
      </c>
      <c r="P387">
        <v>6</v>
      </c>
      <c r="Q387" t="s">
        <v>469</v>
      </c>
      <c r="R387">
        <v>1</v>
      </c>
      <c r="S387" s="144">
        <v>-2081874.696</v>
      </c>
      <c r="T387">
        <v>1</v>
      </c>
      <c r="U387" t="s">
        <v>199</v>
      </c>
      <c r="V387" t="s">
        <v>80</v>
      </c>
      <c r="W387" s="115" t="str">
        <f t="shared" si="12"/>
        <v>CC17EXPORTACION</v>
      </c>
      <c r="X387" s="115">
        <f>_xlfn.XLOOKUP(W387,'cco '!C:C,'cco '!D:D,0)</f>
        <v>0.63</v>
      </c>
      <c r="Y387" s="116">
        <f t="shared" si="13"/>
        <v>1311581.0584799999</v>
      </c>
      <c r="Z387" s="115">
        <f>_xlfn.XLOOKUP(V387,sectores_id!A:A,sectores_id!B:B)</f>
        <v>5</v>
      </c>
      <c r="AA387" s="115">
        <f>IF(J387="OPEX",_xlfn.XLOOKUP(I387,'rubros_id_opex (2)'!A:A,'rubros_id_opex (2)'!B:B,"RUBRO MC"),J387)</f>
        <v>10</v>
      </c>
      <c r="AB387" s="115" t="str">
        <f>UPPER(_xlfn.XLOOKUP(Z387,sectores_id!B:B,sectores_id!A:A))</f>
        <v>EXPORTACION</v>
      </c>
      <c r="AC387" s="156" t="str">
        <f>_xlfn.XLOOKUP(AA387,'rubros_id_opex (2)'!B:B,'rubros_id_opex (2)'!A:A,gastos_final[[#This Row],[Líneas de factura/Producto]])</f>
        <v>PERSONAL</v>
      </c>
      <c r="AD387" s="177">
        <f>SUMIFS(Y:Y,C:C,gastos_final[[#This Row],[Número]])</f>
        <v>2081874.696</v>
      </c>
      <c r="AE387" s="177">
        <f>gastos_final[[#This Row],[MONTO_FINAL]]*-1-gastos_final[[#This Row],[monto_total_ampliado]]</f>
        <v>0</v>
      </c>
    </row>
    <row r="388" spans="1:31" x14ac:dyDescent="0.3">
      <c r="A388" vm="1">
        <v>46081</v>
      </c>
      <c r="B388" t="s">
        <v>444</v>
      </c>
      <c r="C388" t="s">
        <v>407</v>
      </c>
      <c r="D388" s="143">
        <v>-2081874.696</v>
      </c>
      <c r="E388" t="s">
        <v>168</v>
      </c>
      <c r="F388">
        <v>1</v>
      </c>
      <c r="G388" s="143">
        <v>2081874.6959735896</v>
      </c>
      <c r="H388" t="s">
        <v>480</v>
      </c>
      <c r="I388" t="s">
        <v>9</v>
      </c>
      <c r="J388" t="s">
        <v>137</v>
      </c>
      <c r="K388">
        <v>0</v>
      </c>
      <c r="L388">
        <v>0</v>
      </c>
      <c r="M388">
        <v>0</v>
      </c>
      <c r="N388" t="s">
        <v>332</v>
      </c>
      <c r="O388" t="s">
        <v>492</v>
      </c>
      <c r="P388">
        <v>6</v>
      </c>
      <c r="Q388" t="s">
        <v>469</v>
      </c>
      <c r="R388">
        <v>1</v>
      </c>
      <c r="S388" s="144">
        <v>-2081874.696</v>
      </c>
      <c r="T388">
        <v>1</v>
      </c>
      <c r="U388" t="s">
        <v>199</v>
      </c>
      <c r="V388" t="s">
        <v>50</v>
      </c>
      <c r="W388" s="115" t="str">
        <f t="shared" si="12"/>
        <v>CC17NFU</v>
      </c>
      <c r="X388" s="115">
        <f>_xlfn.XLOOKUP(W388,'cco '!C:C,'cco '!D:D,0)</f>
        <v>0.05</v>
      </c>
      <c r="Y388" s="116">
        <f t="shared" si="13"/>
        <v>104093.73480000001</v>
      </c>
      <c r="Z388" s="115">
        <f>_xlfn.XLOOKUP(V388,sectores_id!A:A,sectores_id!B:B)</f>
        <v>6</v>
      </c>
      <c r="AA388" s="115">
        <f>IF(J388="OPEX",_xlfn.XLOOKUP(I388,'rubros_id_opex (2)'!A:A,'rubros_id_opex (2)'!B:B,"RUBRO MC"),J388)</f>
        <v>10</v>
      </c>
      <c r="AB388" s="115" t="str">
        <f>UPPER(_xlfn.XLOOKUP(Z388,sectores_id!B:B,sectores_id!A:A))</f>
        <v>NFU</v>
      </c>
      <c r="AC388" s="156" t="str">
        <f>_xlfn.XLOOKUP(AA388,'rubros_id_opex (2)'!B:B,'rubros_id_opex (2)'!A:A,gastos_final[[#This Row],[Líneas de factura/Producto]])</f>
        <v>PERSONAL</v>
      </c>
      <c r="AD388" s="177">
        <f>SUMIFS(Y:Y,C:C,gastos_final[[#This Row],[Número]])</f>
        <v>2081874.696</v>
      </c>
      <c r="AE388" s="177">
        <f>gastos_final[[#This Row],[MONTO_FINAL]]*-1-gastos_final[[#This Row],[monto_total_ampliado]]</f>
        <v>0</v>
      </c>
    </row>
    <row r="389" spans="1:31" x14ac:dyDescent="0.3">
      <c r="A389" vm="1">
        <v>46081</v>
      </c>
      <c r="B389" t="s">
        <v>444</v>
      </c>
      <c r="C389" t="s">
        <v>407</v>
      </c>
      <c r="D389" s="143">
        <v>-2081874.696</v>
      </c>
      <c r="E389" t="s">
        <v>168</v>
      </c>
      <c r="F389">
        <v>1</v>
      </c>
      <c r="G389" s="143">
        <v>2081874.6959735896</v>
      </c>
      <c r="H389" t="s">
        <v>480</v>
      </c>
      <c r="I389" t="s">
        <v>9</v>
      </c>
      <c r="J389" t="s">
        <v>137</v>
      </c>
      <c r="K389">
        <v>0</v>
      </c>
      <c r="L389">
        <v>0</v>
      </c>
      <c r="M389">
        <v>0</v>
      </c>
      <c r="N389" t="s">
        <v>332</v>
      </c>
      <c r="O389" t="s">
        <v>492</v>
      </c>
      <c r="P389">
        <v>6</v>
      </c>
      <c r="Q389" t="s">
        <v>469</v>
      </c>
      <c r="R389">
        <v>1</v>
      </c>
      <c r="S389" s="144">
        <v>-2081874.696</v>
      </c>
      <c r="T389">
        <v>1</v>
      </c>
      <c r="U389" t="s">
        <v>199</v>
      </c>
      <c r="V389" t="s">
        <v>68</v>
      </c>
      <c r="W389" s="115" t="str">
        <f t="shared" si="12"/>
        <v>CC17PILETAS</v>
      </c>
      <c r="X389" s="115">
        <f>_xlfn.XLOOKUP(W389,'cco '!C:C,'cco '!D:D,0)</f>
        <v>0.14000000000000001</v>
      </c>
      <c r="Y389" s="116">
        <f t="shared" si="13"/>
        <v>291462.45744000003</v>
      </c>
      <c r="Z389" s="115">
        <f>_xlfn.XLOOKUP(V389,sectores_id!A:A,sectores_id!B:B)</f>
        <v>7</v>
      </c>
      <c r="AA389" s="115">
        <f>IF(J389="OPEX",_xlfn.XLOOKUP(I389,'rubros_id_opex (2)'!A:A,'rubros_id_opex (2)'!B:B,"RUBRO MC"),J389)</f>
        <v>10</v>
      </c>
      <c r="AB389" s="115" t="str">
        <f>UPPER(_xlfn.XLOOKUP(Z389,sectores_id!B:B,sectores_id!A:A))</f>
        <v>PILETAS</v>
      </c>
      <c r="AC389" s="156" t="str">
        <f>_xlfn.XLOOKUP(AA389,'rubros_id_opex (2)'!B:B,'rubros_id_opex (2)'!A:A,gastos_final[[#This Row],[Líneas de factura/Producto]])</f>
        <v>PERSONAL</v>
      </c>
      <c r="AD389" s="177">
        <f>SUMIFS(Y:Y,C:C,gastos_final[[#This Row],[Número]])</f>
        <v>2081874.696</v>
      </c>
      <c r="AE389" s="177">
        <f>gastos_final[[#This Row],[MONTO_FINAL]]*-1-gastos_final[[#This Row],[monto_total_ampliado]]</f>
        <v>0</v>
      </c>
    </row>
    <row r="390" spans="1:31" x14ac:dyDescent="0.3">
      <c r="A390" vm="1">
        <v>46081</v>
      </c>
      <c r="B390" t="s">
        <v>444</v>
      </c>
      <c r="C390" t="s">
        <v>407</v>
      </c>
      <c r="D390" s="143">
        <v>-2081874.696</v>
      </c>
      <c r="E390" t="s">
        <v>168</v>
      </c>
      <c r="F390">
        <v>1</v>
      </c>
      <c r="G390" s="143">
        <v>2081874.6959735896</v>
      </c>
      <c r="H390" t="s">
        <v>480</v>
      </c>
      <c r="I390" t="s">
        <v>9</v>
      </c>
      <c r="J390" t="s">
        <v>137</v>
      </c>
      <c r="K390">
        <v>0</v>
      </c>
      <c r="L390">
        <v>0</v>
      </c>
      <c r="M390">
        <v>0</v>
      </c>
      <c r="N390" t="s">
        <v>332</v>
      </c>
      <c r="O390" t="s">
        <v>492</v>
      </c>
      <c r="P390">
        <v>6</v>
      </c>
      <c r="Q390" t="s">
        <v>469</v>
      </c>
      <c r="R390">
        <v>1</v>
      </c>
      <c r="S390" s="144">
        <v>-2081874.696</v>
      </c>
      <c r="T390">
        <v>1</v>
      </c>
      <c r="U390" t="s">
        <v>199</v>
      </c>
      <c r="V390" t="s">
        <v>70</v>
      </c>
      <c r="W390" s="115" t="str">
        <f t="shared" si="12"/>
        <v>CC17REACTORES</v>
      </c>
      <c r="X390" s="115">
        <f>_xlfn.XLOOKUP(W390,'cco '!C:C,'cco '!D:D,0)</f>
        <v>7.0000000000000007E-2</v>
      </c>
      <c r="Y390" s="116">
        <f t="shared" si="13"/>
        <v>145731.22872000001</v>
      </c>
      <c r="Z390" s="115">
        <f>_xlfn.XLOOKUP(V390,sectores_id!A:A,sectores_id!B:B)</f>
        <v>8</v>
      </c>
      <c r="AA390" s="115">
        <f>IF(J390="OPEX",_xlfn.XLOOKUP(I390,'rubros_id_opex (2)'!A:A,'rubros_id_opex (2)'!B:B,"RUBRO MC"),J390)</f>
        <v>10</v>
      </c>
      <c r="AB390" s="115" t="str">
        <f>UPPER(_xlfn.XLOOKUP(Z390,sectores_id!B:B,sectores_id!A:A))</f>
        <v>REACTORES</v>
      </c>
      <c r="AC390" s="156" t="str">
        <f>_xlfn.XLOOKUP(AA390,'rubros_id_opex (2)'!B:B,'rubros_id_opex (2)'!A:A,gastos_final[[#This Row],[Líneas de factura/Producto]])</f>
        <v>PERSONAL</v>
      </c>
      <c r="AD390" s="177">
        <f>SUMIFS(Y:Y,C:C,gastos_final[[#This Row],[Número]])</f>
        <v>2081874.696</v>
      </c>
      <c r="AE390" s="177">
        <f>gastos_final[[#This Row],[MONTO_FINAL]]*-1-gastos_final[[#This Row],[monto_total_ampliado]]</f>
        <v>0</v>
      </c>
    </row>
    <row r="391" spans="1:31" x14ac:dyDescent="0.3">
      <c r="A391" vm="1">
        <v>46081</v>
      </c>
      <c r="B391" t="s">
        <v>444</v>
      </c>
      <c r="C391" t="s">
        <v>758</v>
      </c>
      <c r="D391" s="143">
        <v>-2057254.3633000001</v>
      </c>
      <c r="E391" t="s">
        <v>193</v>
      </c>
      <c r="F391">
        <v>1</v>
      </c>
      <c r="G391" s="143">
        <v>2057254.3633335901</v>
      </c>
      <c r="H391" t="s">
        <v>480</v>
      </c>
      <c r="I391" t="s">
        <v>9</v>
      </c>
      <c r="J391" t="s">
        <v>137</v>
      </c>
      <c r="K391">
        <v>0</v>
      </c>
      <c r="L391">
        <v>0</v>
      </c>
      <c r="M391">
        <v>0</v>
      </c>
      <c r="N391" t="s">
        <v>373</v>
      </c>
      <c r="O391" t="s">
        <v>494</v>
      </c>
      <c r="P391">
        <v>2</v>
      </c>
      <c r="Q391" t="s">
        <v>468</v>
      </c>
      <c r="R391">
        <v>1</v>
      </c>
      <c r="S391" s="144">
        <v>-2057254.3633000001</v>
      </c>
      <c r="T391">
        <v>1</v>
      </c>
      <c r="U391" t="s">
        <v>199</v>
      </c>
      <c r="V391" t="s">
        <v>193</v>
      </c>
      <c r="W391" s="115" t="str">
        <f t="shared" si="12"/>
        <v>CC25DISPOSICION FINAL DE R. LIQUIDOS</v>
      </c>
      <c r="X391" s="115">
        <f>_xlfn.XLOOKUP(W391,'cco '!C:C,'cco '!D:D,0)</f>
        <v>0.15</v>
      </c>
      <c r="Y391" s="116">
        <f t="shared" si="13"/>
        <v>308588.15449500002</v>
      </c>
      <c r="Z391" s="115">
        <f>_xlfn.XLOOKUP(V391,sectores_id!A:A,sectores_id!B:B)</f>
        <v>3</v>
      </c>
      <c r="AA391" s="115">
        <f>IF(J391="OPEX",_xlfn.XLOOKUP(I391,'rubros_id_opex (2)'!A:A,'rubros_id_opex (2)'!B:B,"RUBRO MC"),J391)</f>
        <v>10</v>
      </c>
      <c r="AB391" s="115" t="str">
        <f>UPPER(_xlfn.XLOOKUP(Z391,sectores_id!B:B,sectores_id!A:A))</f>
        <v>DISP. FINAL RESIDUOS LÍQUIDOS</v>
      </c>
      <c r="AC391" s="156" t="str">
        <f>_xlfn.XLOOKUP(AA391,'rubros_id_opex (2)'!B:B,'rubros_id_opex (2)'!A:A,gastos_final[[#This Row],[Líneas de factura/Producto]])</f>
        <v>PERSONAL</v>
      </c>
      <c r="AD391" s="177">
        <f>SUMIFS(Y:Y,C:C,gastos_final[[#This Row],[Número]])</f>
        <v>2057254.3632999999</v>
      </c>
      <c r="AE391" s="177">
        <f>gastos_final[[#This Row],[MONTO_FINAL]]*-1-gastos_final[[#This Row],[monto_total_ampliado]]</f>
        <v>0</v>
      </c>
    </row>
    <row r="392" spans="1:31" x14ac:dyDescent="0.3">
      <c r="A392" vm="1">
        <v>46081</v>
      </c>
      <c r="B392" t="s">
        <v>444</v>
      </c>
      <c r="C392" t="s">
        <v>758</v>
      </c>
      <c r="D392" s="143">
        <v>-2057254.3633000001</v>
      </c>
      <c r="E392" t="s">
        <v>193</v>
      </c>
      <c r="F392">
        <v>1</v>
      </c>
      <c r="G392" s="143">
        <v>2057254.3633335901</v>
      </c>
      <c r="H392" t="s">
        <v>480</v>
      </c>
      <c r="I392" t="s">
        <v>9</v>
      </c>
      <c r="J392" t="s">
        <v>137</v>
      </c>
      <c r="K392">
        <v>0</v>
      </c>
      <c r="L392">
        <v>0</v>
      </c>
      <c r="M392">
        <v>0</v>
      </c>
      <c r="N392" t="s">
        <v>373</v>
      </c>
      <c r="O392" t="s">
        <v>494</v>
      </c>
      <c r="P392">
        <v>2</v>
      </c>
      <c r="Q392" t="s">
        <v>468</v>
      </c>
      <c r="R392">
        <v>1</v>
      </c>
      <c r="S392" s="144">
        <v>-2057254.3633000001</v>
      </c>
      <c r="T392">
        <v>1</v>
      </c>
      <c r="U392" t="s">
        <v>199</v>
      </c>
      <c r="V392" t="s">
        <v>80</v>
      </c>
      <c r="W392" s="115" t="str">
        <f t="shared" si="12"/>
        <v>CC25EXPORTACION</v>
      </c>
      <c r="X392" s="115">
        <f>_xlfn.XLOOKUP(W392,'cco '!C:C,'cco '!D:D,0)</f>
        <v>0.85</v>
      </c>
      <c r="Y392" s="116">
        <f t="shared" si="13"/>
        <v>1748666.2088049999</v>
      </c>
      <c r="Z392" s="115">
        <f>_xlfn.XLOOKUP(V392,sectores_id!A:A,sectores_id!B:B)</f>
        <v>5</v>
      </c>
      <c r="AA392" s="115">
        <f>IF(J392="OPEX",_xlfn.XLOOKUP(I392,'rubros_id_opex (2)'!A:A,'rubros_id_opex (2)'!B:B,"RUBRO MC"),J392)</f>
        <v>10</v>
      </c>
      <c r="AB392" s="115" t="str">
        <f>UPPER(_xlfn.XLOOKUP(Z392,sectores_id!B:B,sectores_id!A:A))</f>
        <v>EXPORTACION</v>
      </c>
      <c r="AC392" s="156" t="str">
        <f>_xlfn.XLOOKUP(AA392,'rubros_id_opex (2)'!B:B,'rubros_id_opex (2)'!A:A,gastos_final[[#This Row],[Líneas de factura/Producto]])</f>
        <v>PERSONAL</v>
      </c>
      <c r="AD392" s="177">
        <f>SUMIFS(Y:Y,C:C,gastos_final[[#This Row],[Número]])</f>
        <v>2057254.3632999999</v>
      </c>
      <c r="AE392" s="177">
        <f>gastos_final[[#This Row],[MONTO_FINAL]]*-1-gastos_final[[#This Row],[monto_total_ampliado]]</f>
        <v>0</v>
      </c>
    </row>
    <row r="393" spans="1:31" x14ac:dyDescent="0.3">
      <c r="A393" vm="1">
        <v>46081</v>
      </c>
      <c r="B393" t="s">
        <v>444</v>
      </c>
      <c r="C393" t="s">
        <v>421</v>
      </c>
      <c r="D393" s="143">
        <v>-2056682.6845</v>
      </c>
      <c r="E393" t="s">
        <v>173</v>
      </c>
      <c r="F393">
        <v>1</v>
      </c>
      <c r="G393" s="143">
        <v>2056682.6844535896</v>
      </c>
      <c r="H393" t="s">
        <v>480</v>
      </c>
      <c r="I393" t="s">
        <v>9</v>
      </c>
      <c r="J393" t="s">
        <v>137</v>
      </c>
      <c r="K393">
        <v>0</v>
      </c>
      <c r="L393">
        <v>0</v>
      </c>
      <c r="M393">
        <v>0</v>
      </c>
      <c r="N393" t="s">
        <v>353</v>
      </c>
      <c r="O393" t="s">
        <v>494</v>
      </c>
      <c r="P393">
        <v>7</v>
      </c>
      <c r="Q393" t="s">
        <v>471</v>
      </c>
      <c r="R393">
        <v>1</v>
      </c>
      <c r="S393" s="144">
        <v>-2056682.6845</v>
      </c>
      <c r="T393">
        <v>1</v>
      </c>
      <c r="U393" t="s">
        <v>199</v>
      </c>
      <c r="V393" t="s">
        <v>72</v>
      </c>
      <c r="W393" s="115" t="str">
        <f t="shared" si="12"/>
        <v>CC22BACHAS</v>
      </c>
      <c r="X393" s="115">
        <f>_xlfn.XLOOKUP(W393,'cco '!C:C,'cco '!D:D,0)</f>
        <v>0.02</v>
      </c>
      <c r="Y393" s="116">
        <f t="shared" si="13"/>
        <v>41133.653689999999</v>
      </c>
      <c r="Z393" s="115">
        <f>_xlfn.XLOOKUP(V393,sectores_id!A:A,sectores_id!B:B)</f>
        <v>1</v>
      </c>
      <c r="AA393" s="115">
        <f>IF(J393="OPEX",_xlfn.XLOOKUP(I393,'rubros_id_opex (2)'!A:A,'rubros_id_opex (2)'!B:B,"RUBRO MC"),J393)</f>
        <v>10</v>
      </c>
      <c r="AB393" s="115" t="str">
        <f>UPPER(_xlfn.XLOOKUP(Z393,sectores_id!B:B,sectores_id!A:A))</f>
        <v>BACHAS</v>
      </c>
      <c r="AC393" s="156" t="str">
        <f>_xlfn.XLOOKUP(AA393,'rubros_id_opex (2)'!B:B,'rubros_id_opex (2)'!A:A,gastos_final[[#This Row],[Líneas de factura/Producto]])</f>
        <v>PERSONAL</v>
      </c>
      <c r="AD393" s="177">
        <f>SUMIFS(Y:Y,C:C,gastos_final[[#This Row],[Número]])</f>
        <v>2056682.6845</v>
      </c>
      <c r="AE393" s="177">
        <f>gastos_final[[#This Row],[MONTO_FINAL]]*-1-gastos_final[[#This Row],[monto_total_ampliado]]</f>
        <v>0</v>
      </c>
    </row>
    <row r="394" spans="1:31" x14ac:dyDescent="0.3">
      <c r="A394" vm="1">
        <v>46081</v>
      </c>
      <c r="B394" t="s">
        <v>444</v>
      </c>
      <c r="C394" t="s">
        <v>421</v>
      </c>
      <c r="D394" s="143">
        <v>-2056682.6845</v>
      </c>
      <c r="E394" t="s">
        <v>173</v>
      </c>
      <c r="F394">
        <v>1</v>
      </c>
      <c r="G394" s="143">
        <v>2056682.6844535896</v>
      </c>
      <c r="H394" t="s">
        <v>480</v>
      </c>
      <c r="I394" t="s">
        <v>9</v>
      </c>
      <c r="J394" t="s">
        <v>137</v>
      </c>
      <c r="K394">
        <v>0</v>
      </c>
      <c r="L394">
        <v>0</v>
      </c>
      <c r="M394">
        <v>0</v>
      </c>
      <c r="N394" t="s">
        <v>353</v>
      </c>
      <c r="O394" t="s">
        <v>494</v>
      </c>
      <c r="P394">
        <v>7</v>
      </c>
      <c r="Q394" t="s">
        <v>471</v>
      </c>
      <c r="R394">
        <v>1</v>
      </c>
      <c r="S394" s="144">
        <v>-2056682.6845</v>
      </c>
      <c r="T394">
        <v>1</v>
      </c>
      <c r="U394" t="s">
        <v>199</v>
      </c>
      <c r="V394" t="s">
        <v>175</v>
      </c>
      <c r="W394" s="115" t="str">
        <f t="shared" si="12"/>
        <v>CC22COMPOST Y FERTILIZANTES</v>
      </c>
      <c r="X394" s="115">
        <f>_xlfn.XLOOKUP(W394,'cco '!C:C,'cco '!D:D,0)</f>
        <v>2.1100000000000001E-2</v>
      </c>
      <c r="Y394" s="116">
        <f t="shared" si="13"/>
        <v>43396.00464295</v>
      </c>
      <c r="Z394" s="115">
        <f>_xlfn.XLOOKUP(V394,sectores_id!A:A,sectores_id!B:B)</f>
        <v>10</v>
      </c>
      <c r="AA394" s="115">
        <f>IF(J394="OPEX",_xlfn.XLOOKUP(I394,'rubros_id_opex (2)'!A:A,'rubros_id_opex (2)'!B:B,"RUBRO MC"),J394)</f>
        <v>10</v>
      </c>
      <c r="AB394" s="115" t="str">
        <f>UPPER(_xlfn.XLOOKUP(Z394,sectores_id!B:B,sectores_id!A:A))</f>
        <v>COMPOST &amp; FERTILIZANTES</v>
      </c>
      <c r="AC394" s="156" t="str">
        <f>_xlfn.XLOOKUP(AA394,'rubros_id_opex (2)'!B:B,'rubros_id_opex (2)'!A:A,gastos_final[[#This Row],[Líneas de factura/Producto]])</f>
        <v>PERSONAL</v>
      </c>
      <c r="AD394" s="177">
        <f>SUMIFS(Y:Y,C:C,gastos_final[[#This Row],[Número]])</f>
        <v>2056682.6845</v>
      </c>
      <c r="AE394" s="177">
        <f>gastos_final[[#This Row],[MONTO_FINAL]]*-1-gastos_final[[#This Row],[monto_total_ampliado]]</f>
        <v>0</v>
      </c>
    </row>
    <row r="395" spans="1:31" x14ac:dyDescent="0.3">
      <c r="A395" vm="1">
        <v>46081</v>
      </c>
      <c r="B395" t="s">
        <v>444</v>
      </c>
      <c r="C395" t="s">
        <v>421</v>
      </c>
      <c r="D395" s="143">
        <v>-2056682.6845</v>
      </c>
      <c r="E395" t="s">
        <v>173</v>
      </c>
      <c r="F395">
        <v>1</v>
      </c>
      <c r="G395" s="143">
        <v>2056682.6844535896</v>
      </c>
      <c r="H395" t="s">
        <v>480</v>
      </c>
      <c r="I395" t="s">
        <v>9</v>
      </c>
      <c r="J395" t="s">
        <v>137</v>
      </c>
      <c r="K395">
        <v>0</v>
      </c>
      <c r="L395">
        <v>0</v>
      </c>
      <c r="M395">
        <v>0</v>
      </c>
      <c r="N395" t="s">
        <v>353</v>
      </c>
      <c r="O395" t="s">
        <v>494</v>
      </c>
      <c r="P395">
        <v>7</v>
      </c>
      <c r="Q395" t="s">
        <v>471</v>
      </c>
      <c r="R395">
        <v>1</v>
      </c>
      <c r="S395" s="144">
        <v>-2056682.6845</v>
      </c>
      <c r="T395">
        <v>1</v>
      </c>
      <c r="U395" t="s">
        <v>199</v>
      </c>
      <c r="V395" t="s">
        <v>193</v>
      </c>
      <c r="W395" s="115" t="str">
        <f t="shared" si="12"/>
        <v>CC22DISPOSICION FINAL DE R. LIQUIDOS</v>
      </c>
      <c r="X395" s="115">
        <f>_xlfn.XLOOKUP(W395,'cco '!C:C,'cco '!D:D,0)</f>
        <v>0.57830000000000004</v>
      </c>
      <c r="Y395" s="116">
        <f t="shared" si="13"/>
        <v>1189379.59644635</v>
      </c>
      <c r="Z395" s="115">
        <f>_xlfn.XLOOKUP(V395,sectores_id!A:A,sectores_id!B:B)</f>
        <v>3</v>
      </c>
      <c r="AA395" s="115">
        <f>IF(J395="OPEX",_xlfn.XLOOKUP(I395,'rubros_id_opex (2)'!A:A,'rubros_id_opex (2)'!B:B,"RUBRO MC"),J395)</f>
        <v>10</v>
      </c>
      <c r="AB395" s="115" t="str">
        <f>UPPER(_xlfn.XLOOKUP(Z395,sectores_id!B:B,sectores_id!A:A))</f>
        <v>DISP. FINAL RESIDUOS LÍQUIDOS</v>
      </c>
      <c r="AC395" s="156" t="str">
        <f>_xlfn.XLOOKUP(AA395,'rubros_id_opex (2)'!B:B,'rubros_id_opex (2)'!A:A,gastos_final[[#This Row],[Líneas de factura/Producto]])</f>
        <v>PERSONAL</v>
      </c>
      <c r="AD395" s="177">
        <f>SUMIFS(Y:Y,C:C,gastos_final[[#This Row],[Número]])</f>
        <v>2056682.6845</v>
      </c>
      <c r="AE395" s="177">
        <f>gastos_final[[#This Row],[MONTO_FINAL]]*-1-gastos_final[[#This Row],[monto_total_ampliado]]</f>
        <v>0</v>
      </c>
    </row>
    <row r="396" spans="1:31" x14ac:dyDescent="0.3">
      <c r="A396" vm="1">
        <v>46081</v>
      </c>
      <c r="B396" t="s">
        <v>444</v>
      </c>
      <c r="C396" t="s">
        <v>421</v>
      </c>
      <c r="D396" s="143">
        <v>-2056682.6845</v>
      </c>
      <c r="E396" t="s">
        <v>173</v>
      </c>
      <c r="F396">
        <v>1</v>
      </c>
      <c r="G396" s="143">
        <v>2056682.6844535896</v>
      </c>
      <c r="H396" t="s">
        <v>480</v>
      </c>
      <c r="I396" t="s">
        <v>9</v>
      </c>
      <c r="J396" t="s">
        <v>137</v>
      </c>
      <c r="K396">
        <v>0</v>
      </c>
      <c r="L396">
        <v>0</v>
      </c>
      <c r="M396">
        <v>0</v>
      </c>
      <c r="N396" t="s">
        <v>353</v>
      </c>
      <c r="O396" t="s">
        <v>494</v>
      </c>
      <c r="P396">
        <v>7</v>
      </c>
      <c r="Q396" t="s">
        <v>471</v>
      </c>
      <c r="R396">
        <v>1</v>
      </c>
      <c r="S396" s="144">
        <v>-2056682.6845</v>
      </c>
      <c r="T396">
        <v>1</v>
      </c>
      <c r="U396" t="s">
        <v>199</v>
      </c>
      <c r="V396" t="s">
        <v>191</v>
      </c>
      <c r="W396" s="115" t="str">
        <f t="shared" si="12"/>
        <v>CC22DISPOSICION FINAL DE R. SOLIDOS</v>
      </c>
      <c r="X396" s="115">
        <f>_xlfn.XLOOKUP(W396,'cco '!C:C,'cco '!D:D,0)</f>
        <v>0.23</v>
      </c>
      <c r="Y396" s="116">
        <f t="shared" si="13"/>
        <v>473037.01743499999</v>
      </c>
      <c r="Z396" s="115">
        <f>_xlfn.XLOOKUP(V396,sectores_id!A:A,sectores_id!B:B)</f>
        <v>4</v>
      </c>
      <c r="AA396" s="115">
        <f>IF(J396="OPEX",_xlfn.XLOOKUP(I396,'rubros_id_opex (2)'!A:A,'rubros_id_opex (2)'!B:B,"RUBRO MC"),J396)</f>
        <v>10</v>
      </c>
      <c r="AB396" s="115" t="str">
        <f>UPPER(_xlfn.XLOOKUP(Z396,sectores_id!B:B,sectores_id!A:A))</f>
        <v>DISP. FINAL RESIDUOS SÓLIDOS</v>
      </c>
      <c r="AC396" s="156" t="str">
        <f>_xlfn.XLOOKUP(AA396,'rubros_id_opex (2)'!B:B,'rubros_id_opex (2)'!A:A,gastos_final[[#This Row],[Líneas de factura/Producto]])</f>
        <v>PERSONAL</v>
      </c>
      <c r="AD396" s="177">
        <f>SUMIFS(Y:Y,C:C,gastos_final[[#This Row],[Número]])</f>
        <v>2056682.6845</v>
      </c>
      <c r="AE396" s="177">
        <f>gastos_final[[#This Row],[MONTO_FINAL]]*-1-gastos_final[[#This Row],[monto_total_ampliado]]</f>
        <v>0</v>
      </c>
    </row>
    <row r="397" spans="1:31" x14ac:dyDescent="0.3">
      <c r="A397" vm="1">
        <v>46081</v>
      </c>
      <c r="B397" t="s">
        <v>444</v>
      </c>
      <c r="C397" t="s">
        <v>421</v>
      </c>
      <c r="D397" s="143">
        <v>-2056682.6845</v>
      </c>
      <c r="E397" t="s">
        <v>173</v>
      </c>
      <c r="F397">
        <v>1</v>
      </c>
      <c r="G397" s="143">
        <v>2056682.6844535896</v>
      </c>
      <c r="H397" t="s">
        <v>480</v>
      </c>
      <c r="I397" t="s">
        <v>9</v>
      </c>
      <c r="J397" t="s">
        <v>137</v>
      </c>
      <c r="K397">
        <v>0</v>
      </c>
      <c r="L397">
        <v>0</v>
      </c>
      <c r="M397">
        <v>0</v>
      </c>
      <c r="N397" t="s">
        <v>353</v>
      </c>
      <c r="O397" t="s">
        <v>494</v>
      </c>
      <c r="P397">
        <v>7</v>
      </c>
      <c r="Q397" t="s">
        <v>471</v>
      </c>
      <c r="R397">
        <v>1</v>
      </c>
      <c r="S397" s="144">
        <v>-2056682.6845</v>
      </c>
      <c r="T397">
        <v>1</v>
      </c>
      <c r="U397" t="s">
        <v>199</v>
      </c>
      <c r="V397" t="s">
        <v>80</v>
      </c>
      <c r="W397" s="115" t="str">
        <f t="shared" si="12"/>
        <v>CC22EXPORTACION</v>
      </c>
      <c r="X397" s="115">
        <f>_xlfn.XLOOKUP(W397,'cco '!C:C,'cco '!D:D,0)</f>
        <v>0.10680000000000001</v>
      </c>
      <c r="Y397" s="116">
        <f t="shared" si="13"/>
        <v>219653.7107046</v>
      </c>
      <c r="Z397" s="115">
        <f>_xlfn.XLOOKUP(V397,sectores_id!A:A,sectores_id!B:B)</f>
        <v>5</v>
      </c>
      <c r="AA397" s="115">
        <f>IF(J397="OPEX",_xlfn.XLOOKUP(I397,'rubros_id_opex (2)'!A:A,'rubros_id_opex (2)'!B:B,"RUBRO MC"),J397)</f>
        <v>10</v>
      </c>
      <c r="AB397" s="115" t="str">
        <f>UPPER(_xlfn.XLOOKUP(Z397,sectores_id!B:B,sectores_id!A:A))</f>
        <v>EXPORTACION</v>
      </c>
      <c r="AC397" s="156" t="str">
        <f>_xlfn.XLOOKUP(AA397,'rubros_id_opex (2)'!B:B,'rubros_id_opex (2)'!A:A,gastos_final[[#This Row],[Líneas de factura/Producto]])</f>
        <v>PERSONAL</v>
      </c>
      <c r="AD397" s="177">
        <f>SUMIFS(Y:Y,C:C,gastos_final[[#This Row],[Número]])</f>
        <v>2056682.6845</v>
      </c>
      <c r="AE397" s="177">
        <f>gastos_final[[#This Row],[MONTO_FINAL]]*-1-gastos_final[[#This Row],[monto_total_ampliado]]</f>
        <v>0</v>
      </c>
    </row>
    <row r="398" spans="1:31" x14ac:dyDescent="0.3">
      <c r="A398" vm="1">
        <v>46081</v>
      </c>
      <c r="B398" t="s">
        <v>444</v>
      </c>
      <c r="C398" t="s">
        <v>421</v>
      </c>
      <c r="D398" s="143">
        <v>-2056682.6845</v>
      </c>
      <c r="E398" t="s">
        <v>173</v>
      </c>
      <c r="F398">
        <v>1</v>
      </c>
      <c r="G398" s="143">
        <v>2056682.6844535896</v>
      </c>
      <c r="H398" t="s">
        <v>480</v>
      </c>
      <c r="I398" t="s">
        <v>9</v>
      </c>
      <c r="J398" t="s">
        <v>137</v>
      </c>
      <c r="K398">
        <v>0</v>
      </c>
      <c r="L398">
        <v>0</v>
      </c>
      <c r="M398">
        <v>0</v>
      </c>
      <c r="N398" t="s">
        <v>353</v>
      </c>
      <c r="O398" t="s">
        <v>494</v>
      </c>
      <c r="P398">
        <v>7</v>
      </c>
      <c r="Q398" t="s">
        <v>471</v>
      </c>
      <c r="R398">
        <v>1</v>
      </c>
      <c r="S398" s="144">
        <v>-2056682.6845</v>
      </c>
      <c r="T398">
        <v>1</v>
      </c>
      <c r="U398" t="s">
        <v>199</v>
      </c>
      <c r="V398" t="s">
        <v>50</v>
      </c>
      <c r="W398" s="115" t="str">
        <f t="shared" si="12"/>
        <v>CC22NFU</v>
      </c>
      <c r="X398" s="115">
        <f>_xlfn.XLOOKUP(W398,'cco '!C:C,'cco '!D:D,0)</f>
        <v>2.6100000000000002E-2</v>
      </c>
      <c r="Y398" s="116">
        <f t="shared" si="13"/>
        <v>53679.418065450001</v>
      </c>
      <c r="Z398" s="115">
        <f>_xlfn.XLOOKUP(V398,sectores_id!A:A,sectores_id!B:B)</f>
        <v>6</v>
      </c>
      <c r="AA398" s="115">
        <f>IF(J398="OPEX",_xlfn.XLOOKUP(I398,'rubros_id_opex (2)'!A:A,'rubros_id_opex (2)'!B:B,"RUBRO MC"),J398)</f>
        <v>10</v>
      </c>
      <c r="AB398" s="115" t="str">
        <f>UPPER(_xlfn.XLOOKUP(Z398,sectores_id!B:B,sectores_id!A:A))</f>
        <v>NFU</v>
      </c>
      <c r="AC398" s="156" t="str">
        <f>_xlfn.XLOOKUP(AA398,'rubros_id_opex (2)'!B:B,'rubros_id_opex (2)'!A:A,gastos_final[[#This Row],[Líneas de factura/Producto]])</f>
        <v>PERSONAL</v>
      </c>
      <c r="AD398" s="177">
        <f>SUMIFS(Y:Y,C:C,gastos_final[[#This Row],[Número]])</f>
        <v>2056682.6845</v>
      </c>
      <c r="AE398" s="177">
        <f>gastos_final[[#This Row],[MONTO_FINAL]]*-1-gastos_final[[#This Row],[monto_total_ampliado]]</f>
        <v>0</v>
      </c>
    </row>
    <row r="399" spans="1:31" x14ac:dyDescent="0.3">
      <c r="A399" vm="1">
        <v>46081</v>
      </c>
      <c r="B399" t="s">
        <v>444</v>
      </c>
      <c r="C399" t="s">
        <v>421</v>
      </c>
      <c r="D399" s="143">
        <v>-2056682.6845</v>
      </c>
      <c r="E399" t="s">
        <v>173</v>
      </c>
      <c r="F399">
        <v>1</v>
      </c>
      <c r="G399" s="143">
        <v>2056682.6844535896</v>
      </c>
      <c r="H399" t="s">
        <v>480</v>
      </c>
      <c r="I399" t="s">
        <v>9</v>
      </c>
      <c r="J399" t="s">
        <v>137</v>
      </c>
      <c r="K399">
        <v>0</v>
      </c>
      <c r="L399">
        <v>0</v>
      </c>
      <c r="M399">
        <v>0</v>
      </c>
      <c r="N399" t="s">
        <v>353</v>
      </c>
      <c r="O399" t="s">
        <v>494</v>
      </c>
      <c r="P399">
        <v>7</v>
      </c>
      <c r="Q399" t="s">
        <v>471</v>
      </c>
      <c r="R399">
        <v>1</v>
      </c>
      <c r="S399" s="144">
        <v>-2056682.6845</v>
      </c>
      <c r="T399">
        <v>1</v>
      </c>
      <c r="U399" t="s">
        <v>199</v>
      </c>
      <c r="V399" t="s">
        <v>70</v>
      </c>
      <c r="W399" s="115" t="str">
        <f t="shared" si="12"/>
        <v>CC22REACTORES</v>
      </c>
      <c r="X399" s="115">
        <f>_xlfn.XLOOKUP(W399,'cco '!C:C,'cco '!D:D,0)</f>
        <v>1.77E-2</v>
      </c>
      <c r="Y399" s="116">
        <f t="shared" si="13"/>
        <v>36403.28351565</v>
      </c>
      <c r="Z399" s="115">
        <f>_xlfn.XLOOKUP(V399,sectores_id!A:A,sectores_id!B:B)</f>
        <v>8</v>
      </c>
      <c r="AA399" s="115">
        <f>IF(J399="OPEX",_xlfn.XLOOKUP(I399,'rubros_id_opex (2)'!A:A,'rubros_id_opex (2)'!B:B,"RUBRO MC"),J399)</f>
        <v>10</v>
      </c>
      <c r="AB399" s="115" t="str">
        <f>UPPER(_xlfn.XLOOKUP(Z399,sectores_id!B:B,sectores_id!A:A))</f>
        <v>REACTORES</v>
      </c>
      <c r="AC399" s="156" t="str">
        <f>_xlfn.XLOOKUP(AA399,'rubros_id_opex (2)'!B:B,'rubros_id_opex (2)'!A:A,gastos_final[[#This Row],[Líneas de factura/Producto]])</f>
        <v>PERSONAL</v>
      </c>
      <c r="AD399" s="177">
        <f>SUMIFS(Y:Y,C:C,gastos_final[[#This Row],[Número]])</f>
        <v>2056682.6845</v>
      </c>
      <c r="AE399" s="177">
        <f>gastos_final[[#This Row],[MONTO_FINAL]]*-1-gastos_final[[#This Row],[monto_total_ampliado]]</f>
        <v>0</v>
      </c>
    </row>
    <row r="400" spans="1:31" x14ac:dyDescent="0.3">
      <c r="A400" vm="1">
        <v>46081</v>
      </c>
      <c r="B400" t="s">
        <v>444</v>
      </c>
      <c r="C400" t="s">
        <v>761</v>
      </c>
      <c r="D400" s="143">
        <v>-1675779.1318000001</v>
      </c>
      <c r="E400" t="s">
        <v>187</v>
      </c>
      <c r="F400">
        <v>1</v>
      </c>
      <c r="G400" s="143">
        <v>1675779.1317535895</v>
      </c>
      <c r="H400" t="s">
        <v>480</v>
      </c>
      <c r="I400" t="s">
        <v>9</v>
      </c>
      <c r="J400" t="s">
        <v>137</v>
      </c>
      <c r="K400">
        <v>0</v>
      </c>
      <c r="L400">
        <v>0</v>
      </c>
      <c r="M400">
        <v>0</v>
      </c>
      <c r="N400" t="s">
        <v>32</v>
      </c>
      <c r="O400" t="s">
        <v>494</v>
      </c>
      <c r="P400">
        <v>10</v>
      </c>
      <c r="Q400" t="s">
        <v>467</v>
      </c>
      <c r="R400">
        <v>1</v>
      </c>
      <c r="S400" s="144">
        <v>-1675779.1318000001</v>
      </c>
      <c r="T400">
        <v>1</v>
      </c>
      <c r="U400" t="s">
        <v>199</v>
      </c>
      <c r="V400" t="s">
        <v>72</v>
      </c>
      <c r="W400" s="115" t="str">
        <f t="shared" si="12"/>
        <v>CC15BACHAS</v>
      </c>
      <c r="X400" s="115">
        <f>_xlfn.XLOOKUP(W400,'cco '!C:C,'cco '!D:D,0)</f>
        <v>7.7777777777777779E-2</v>
      </c>
      <c r="Y400" s="116">
        <f t="shared" si="13"/>
        <v>130338.37691777779</v>
      </c>
      <c r="Z400" s="115">
        <f>_xlfn.XLOOKUP(V400,sectores_id!A:A,sectores_id!B:B)</f>
        <v>1</v>
      </c>
      <c r="AA400" s="115">
        <f>IF(J400="OPEX",_xlfn.XLOOKUP(I400,'rubros_id_opex (2)'!A:A,'rubros_id_opex (2)'!B:B,"RUBRO MC"),J400)</f>
        <v>10</v>
      </c>
      <c r="AB400" s="115" t="str">
        <f>UPPER(_xlfn.XLOOKUP(Z400,sectores_id!B:B,sectores_id!A:A))</f>
        <v>BACHAS</v>
      </c>
      <c r="AC400" s="156" t="str">
        <f>_xlfn.XLOOKUP(AA400,'rubros_id_opex (2)'!B:B,'rubros_id_opex (2)'!A:A,gastos_final[[#This Row],[Líneas de factura/Producto]])</f>
        <v>PERSONAL</v>
      </c>
      <c r="AD400" s="177">
        <f>SUMIFS(Y:Y,C:C,gastos_final[[#This Row],[Número]])</f>
        <v>1173045.3922600001</v>
      </c>
      <c r="AE400" s="177">
        <f>gastos_final[[#This Row],[MONTO_FINAL]]*-1-gastos_final[[#This Row],[monto_total_ampliado]]</f>
        <v>502733.73953999998</v>
      </c>
    </row>
    <row r="401" spans="1:31" x14ac:dyDescent="0.3">
      <c r="A401" vm="1">
        <v>46081</v>
      </c>
      <c r="B401" t="s">
        <v>444</v>
      </c>
      <c r="C401" t="s">
        <v>761</v>
      </c>
      <c r="D401" s="143">
        <v>-1675779.1318000001</v>
      </c>
      <c r="E401" t="s">
        <v>187</v>
      </c>
      <c r="F401">
        <v>1</v>
      </c>
      <c r="G401" s="143">
        <v>1675779.1317535895</v>
      </c>
      <c r="H401" t="s">
        <v>480</v>
      </c>
      <c r="I401" t="s">
        <v>9</v>
      </c>
      <c r="J401" t="s">
        <v>137</v>
      </c>
      <c r="K401">
        <v>0</v>
      </c>
      <c r="L401">
        <v>0</v>
      </c>
      <c r="M401">
        <v>0</v>
      </c>
      <c r="N401" t="s">
        <v>32</v>
      </c>
      <c r="O401" t="s">
        <v>494</v>
      </c>
      <c r="P401">
        <v>10</v>
      </c>
      <c r="Q401" t="s">
        <v>467</v>
      </c>
      <c r="R401">
        <v>1</v>
      </c>
      <c r="S401" s="144">
        <v>-1675779.1318000001</v>
      </c>
      <c r="T401">
        <v>1</v>
      </c>
      <c r="U401" t="s">
        <v>199</v>
      </c>
      <c r="V401" t="s">
        <v>177</v>
      </c>
      <c r="W401" s="115" t="str">
        <f t="shared" si="12"/>
        <v>CC15CEREAL Y POLVILLO</v>
      </c>
      <c r="X401" s="115">
        <f>_xlfn.XLOOKUP(W401,'cco '!C:C,'cco '!D:D,0)</f>
        <v>7.7777777777777779E-2</v>
      </c>
      <c r="Y401" s="116">
        <f t="shared" si="13"/>
        <v>130338.37691777779</v>
      </c>
      <c r="Z401" s="115">
        <f>_xlfn.XLOOKUP(V401,sectores_id!A:A,sectores_id!B:B)</f>
        <v>2</v>
      </c>
      <c r="AA401" s="115">
        <f>IF(J401="OPEX",_xlfn.XLOOKUP(I401,'rubros_id_opex (2)'!A:A,'rubros_id_opex (2)'!B:B,"RUBRO MC"),J401)</f>
        <v>10</v>
      </c>
      <c r="AB401" s="115" t="str">
        <f>UPPER(_xlfn.XLOOKUP(Z401,sectores_id!B:B,sectores_id!A:A))</f>
        <v>CEREAL &amp; POLVILLO</v>
      </c>
      <c r="AC401" s="156" t="str">
        <f>_xlfn.XLOOKUP(AA401,'rubros_id_opex (2)'!B:B,'rubros_id_opex (2)'!A:A,gastos_final[[#This Row],[Líneas de factura/Producto]])</f>
        <v>PERSONAL</v>
      </c>
      <c r="AD401" s="177">
        <f>SUMIFS(Y:Y,C:C,gastos_final[[#This Row],[Número]])</f>
        <v>1173045.3922600001</v>
      </c>
      <c r="AE401" s="177">
        <f>gastos_final[[#This Row],[MONTO_FINAL]]*-1-gastos_final[[#This Row],[monto_total_ampliado]]</f>
        <v>502733.73953999998</v>
      </c>
    </row>
    <row r="402" spans="1:31" x14ac:dyDescent="0.3">
      <c r="A402" vm="1">
        <v>46081</v>
      </c>
      <c r="B402" t="s">
        <v>444</v>
      </c>
      <c r="C402" t="s">
        <v>761</v>
      </c>
      <c r="D402" s="143">
        <v>-1675779.1318000001</v>
      </c>
      <c r="E402" t="s">
        <v>187</v>
      </c>
      <c r="F402">
        <v>1</v>
      </c>
      <c r="G402" s="143">
        <v>1675779.1317535895</v>
      </c>
      <c r="H402" t="s">
        <v>480</v>
      </c>
      <c r="I402" t="s">
        <v>9</v>
      </c>
      <c r="J402" t="s">
        <v>137</v>
      </c>
      <c r="K402">
        <v>0</v>
      </c>
      <c r="L402">
        <v>0</v>
      </c>
      <c r="M402">
        <v>0</v>
      </c>
      <c r="N402" t="s">
        <v>32</v>
      </c>
      <c r="O402" t="s">
        <v>494</v>
      </c>
      <c r="P402">
        <v>10</v>
      </c>
      <c r="Q402" t="s">
        <v>467</v>
      </c>
      <c r="R402">
        <v>1</v>
      </c>
      <c r="S402" s="144">
        <v>-1675779.1318000001</v>
      </c>
      <c r="T402">
        <v>1</v>
      </c>
      <c r="U402" t="s">
        <v>199</v>
      </c>
      <c r="V402" t="s">
        <v>175</v>
      </c>
      <c r="W402" s="115" t="str">
        <f t="shared" si="12"/>
        <v>CC15COMPOST Y FERTILIZANTES</v>
      </c>
      <c r="X402" s="115">
        <f>_xlfn.XLOOKUP(W402,'cco '!C:C,'cco '!D:D,0)</f>
        <v>7.7777777777777779E-2</v>
      </c>
      <c r="Y402" s="116">
        <f t="shared" si="13"/>
        <v>130338.37691777779</v>
      </c>
      <c r="Z402" s="115">
        <f>_xlfn.XLOOKUP(V402,sectores_id!A:A,sectores_id!B:B)</f>
        <v>10</v>
      </c>
      <c r="AA402" s="115">
        <f>IF(J402="OPEX",_xlfn.XLOOKUP(I402,'rubros_id_opex (2)'!A:A,'rubros_id_opex (2)'!B:B,"RUBRO MC"),J402)</f>
        <v>10</v>
      </c>
      <c r="AB402" s="115" t="str">
        <f>UPPER(_xlfn.XLOOKUP(Z402,sectores_id!B:B,sectores_id!A:A))</f>
        <v>COMPOST &amp; FERTILIZANTES</v>
      </c>
      <c r="AC402" s="156" t="str">
        <f>_xlfn.XLOOKUP(AA402,'rubros_id_opex (2)'!B:B,'rubros_id_opex (2)'!A:A,gastos_final[[#This Row],[Líneas de factura/Producto]])</f>
        <v>PERSONAL</v>
      </c>
      <c r="AD402" s="177">
        <f>SUMIFS(Y:Y,C:C,gastos_final[[#This Row],[Número]])</f>
        <v>1173045.3922600001</v>
      </c>
      <c r="AE402" s="177">
        <f>gastos_final[[#This Row],[MONTO_FINAL]]*-1-gastos_final[[#This Row],[monto_total_ampliado]]</f>
        <v>502733.73953999998</v>
      </c>
    </row>
    <row r="403" spans="1:31" x14ac:dyDescent="0.3">
      <c r="A403" vm="1">
        <v>46081</v>
      </c>
      <c r="B403" t="s">
        <v>444</v>
      </c>
      <c r="C403" t="s">
        <v>761</v>
      </c>
      <c r="D403" s="143">
        <v>-1675779.1318000001</v>
      </c>
      <c r="E403" t="s">
        <v>187</v>
      </c>
      <c r="F403">
        <v>1</v>
      </c>
      <c r="G403" s="143">
        <v>1675779.1317535895</v>
      </c>
      <c r="H403" t="s">
        <v>480</v>
      </c>
      <c r="I403" t="s">
        <v>9</v>
      </c>
      <c r="J403" t="s">
        <v>137</v>
      </c>
      <c r="K403">
        <v>0</v>
      </c>
      <c r="L403">
        <v>0</v>
      </c>
      <c r="M403">
        <v>0</v>
      </c>
      <c r="N403" t="s">
        <v>32</v>
      </c>
      <c r="O403" t="s">
        <v>494</v>
      </c>
      <c r="P403">
        <v>10</v>
      </c>
      <c r="Q403" t="s">
        <v>467</v>
      </c>
      <c r="R403">
        <v>1</v>
      </c>
      <c r="S403" s="144">
        <v>-1675779.1318000001</v>
      </c>
      <c r="T403">
        <v>1</v>
      </c>
      <c r="U403" t="s">
        <v>199</v>
      </c>
      <c r="V403" t="s">
        <v>193</v>
      </c>
      <c r="W403" s="115" t="str">
        <f t="shared" si="12"/>
        <v>CC15DISPOSICION FINAL DE R. LIQUIDOS</v>
      </c>
      <c r="X403" s="115">
        <f>_xlfn.XLOOKUP(W403,'cco '!C:C,'cco '!D:D,0)</f>
        <v>7.7777777777777779E-2</v>
      </c>
      <c r="Y403" s="116">
        <f t="shared" si="13"/>
        <v>130338.37691777779</v>
      </c>
      <c r="Z403" s="115">
        <f>_xlfn.XLOOKUP(V403,sectores_id!A:A,sectores_id!B:B)</f>
        <v>3</v>
      </c>
      <c r="AA403" s="115">
        <f>IF(J403="OPEX",_xlfn.XLOOKUP(I403,'rubros_id_opex (2)'!A:A,'rubros_id_opex (2)'!B:B,"RUBRO MC"),J403)</f>
        <v>10</v>
      </c>
      <c r="AB403" s="115" t="str">
        <f>UPPER(_xlfn.XLOOKUP(Z403,sectores_id!B:B,sectores_id!A:A))</f>
        <v>DISP. FINAL RESIDUOS LÍQUIDOS</v>
      </c>
      <c r="AC403" s="156" t="str">
        <f>_xlfn.XLOOKUP(AA403,'rubros_id_opex (2)'!B:B,'rubros_id_opex (2)'!A:A,gastos_final[[#This Row],[Líneas de factura/Producto]])</f>
        <v>PERSONAL</v>
      </c>
      <c r="AD403" s="177">
        <f>SUMIFS(Y:Y,C:C,gastos_final[[#This Row],[Número]])</f>
        <v>1173045.3922600001</v>
      </c>
      <c r="AE403" s="177">
        <f>gastos_final[[#This Row],[MONTO_FINAL]]*-1-gastos_final[[#This Row],[monto_total_ampliado]]</f>
        <v>502733.73953999998</v>
      </c>
    </row>
    <row r="404" spans="1:31" x14ac:dyDescent="0.3">
      <c r="A404" vm="1">
        <v>46081</v>
      </c>
      <c r="B404" t="s">
        <v>444</v>
      </c>
      <c r="C404" t="s">
        <v>761</v>
      </c>
      <c r="D404" s="143">
        <v>-1675779.1318000001</v>
      </c>
      <c r="E404" t="s">
        <v>187</v>
      </c>
      <c r="F404">
        <v>1</v>
      </c>
      <c r="G404" s="143">
        <v>1675779.1317535895</v>
      </c>
      <c r="H404" t="s">
        <v>480</v>
      </c>
      <c r="I404" t="s">
        <v>9</v>
      </c>
      <c r="J404" t="s">
        <v>137</v>
      </c>
      <c r="K404">
        <v>0</v>
      </c>
      <c r="L404">
        <v>0</v>
      </c>
      <c r="M404">
        <v>0</v>
      </c>
      <c r="N404" t="s">
        <v>32</v>
      </c>
      <c r="O404" t="s">
        <v>494</v>
      </c>
      <c r="P404">
        <v>10</v>
      </c>
      <c r="Q404" t="s">
        <v>467</v>
      </c>
      <c r="R404">
        <v>1</v>
      </c>
      <c r="S404" s="144">
        <v>-1675779.1318000001</v>
      </c>
      <c r="T404">
        <v>1</v>
      </c>
      <c r="U404" t="s">
        <v>199</v>
      </c>
      <c r="V404" t="s">
        <v>191</v>
      </c>
      <c r="W404" s="115" t="str">
        <f t="shared" si="12"/>
        <v>CC15DISPOSICION FINAL DE R. SOLIDOS</v>
      </c>
      <c r="X404" s="115">
        <f>_xlfn.XLOOKUP(W404,'cco '!C:C,'cco '!D:D,0)</f>
        <v>7.7777777777777779E-2</v>
      </c>
      <c r="Y404" s="116">
        <f t="shared" si="13"/>
        <v>130338.37691777779</v>
      </c>
      <c r="Z404" s="115">
        <f>_xlfn.XLOOKUP(V404,sectores_id!A:A,sectores_id!B:B)</f>
        <v>4</v>
      </c>
      <c r="AA404" s="115">
        <f>IF(J404="OPEX",_xlfn.XLOOKUP(I404,'rubros_id_opex (2)'!A:A,'rubros_id_opex (2)'!B:B,"RUBRO MC"),J404)</f>
        <v>10</v>
      </c>
      <c r="AB404" s="115" t="str">
        <f>UPPER(_xlfn.XLOOKUP(Z404,sectores_id!B:B,sectores_id!A:A))</f>
        <v>DISP. FINAL RESIDUOS SÓLIDOS</v>
      </c>
      <c r="AC404" s="156" t="str">
        <f>_xlfn.XLOOKUP(AA404,'rubros_id_opex (2)'!B:B,'rubros_id_opex (2)'!A:A,gastos_final[[#This Row],[Líneas de factura/Producto]])</f>
        <v>PERSONAL</v>
      </c>
      <c r="AD404" s="177">
        <f>SUMIFS(Y:Y,C:C,gastos_final[[#This Row],[Número]])</f>
        <v>1173045.3922600001</v>
      </c>
      <c r="AE404" s="177">
        <f>gastos_final[[#This Row],[MONTO_FINAL]]*-1-gastos_final[[#This Row],[monto_total_ampliado]]</f>
        <v>502733.73953999998</v>
      </c>
    </row>
    <row r="405" spans="1:31" x14ac:dyDescent="0.3">
      <c r="A405" vm="1">
        <v>46081</v>
      </c>
      <c r="B405" t="s">
        <v>444</v>
      </c>
      <c r="C405" t="s">
        <v>761</v>
      </c>
      <c r="D405" s="143">
        <v>-1675779.1318000001</v>
      </c>
      <c r="E405" t="s">
        <v>187</v>
      </c>
      <c r="F405">
        <v>1</v>
      </c>
      <c r="G405" s="143">
        <v>1675779.1317535895</v>
      </c>
      <c r="H405" t="s">
        <v>480</v>
      </c>
      <c r="I405" t="s">
        <v>9</v>
      </c>
      <c r="J405" t="s">
        <v>137</v>
      </c>
      <c r="K405">
        <v>0</v>
      </c>
      <c r="L405">
        <v>0</v>
      </c>
      <c r="M405">
        <v>0</v>
      </c>
      <c r="N405" t="s">
        <v>32</v>
      </c>
      <c r="O405" t="s">
        <v>494</v>
      </c>
      <c r="P405">
        <v>10</v>
      </c>
      <c r="Q405" t="s">
        <v>467</v>
      </c>
      <c r="R405">
        <v>1</v>
      </c>
      <c r="S405" s="144">
        <v>-1675779.1318000001</v>
      </c>
      <c r="T405">
        <v>1</v>
      </c>
      <c r="U405" t="s">
        <v>199</v>
      </c>
      <c r="V405" t="s">
        <v>80</v>
      </c>
      <c r="W405" s="115" t="str">
        <f t="shared" si="12"/>
        <v>CC15EXPORTACION</v>
      </c>
      <c r="X405" s="115">
        <f>_xlfn.XLOOKUP(W405,'cco '!C:C,'cco '!D:D,0)</f>
        <v>7.7777777777777779E-2</v>
      </c>
      <c r="Y405" s="116">
        <f t="shared" si="13"/>
        <v>130338.37691777779</v>
      </c>
      <c r="Z405" s="115">
        <f>_xlfn.XLOOKUP(V405,sectores_id!A:A,sectores_id!B:B)</f>
        <v>5</v>
      </c>
      <c r="AA405" s="115">
        <f>IF(J405="OPEX",_xlfn.XLOOKUP(I405,'rubros_id_opex (2)'!A:A,'rubros_id_opex (2)'!B:B,"RUBRO MC"),J405)</f>
        <v>10</v>
      </c>
      <c r="AB405" s="115" t="str">
        <f>UPPER(_xlfn.XLOOKUP(Z405,sectores_id!B:B,sectores_id!A:A))</f>
        <v>EXPORTACION</v>
      </c>
      <c r="AC405" s="156" t="str">
        <f>_xlfn.XLOOKUP(AA405,'rubros_id_opex (2)'!B:B,'rubros_id_opex (2)'!A:A,gastos_final[[#This Row],[Líneas de factura/Producto]])</f>
        <v>PERSONAL</v>
      </c>
      <c r="AD405" s="177">
        <f>SUMIFS(Y:Y,C:C,gastos_final[[#This Row],[Número]])</f>
        <v>1173045.3922600001</v>
      </c>
      <c r="AE405" s="177">
        <f>gastos_final[[#This Row],[MONTO_FINAL]]*-1-gastos_final[[#This Row],[monto_total_ampliado]]</f>
        <v>502733.73953999998</v>
      </c>
    </row>
    <row r="406" spans="1:31" x14ac:dyDescent="0.3">
      <c r="A406" vm="1">
        <v>46081</v>
      </c>
      <c r="B406" t="s">
        <v>444</v>
      </c>
      <c r="C406" t="s">
        <v>761</v>
      </c>
      <c r="D406" s="143">
        <v>-1675779.1318000001</v>
      </c>
      <c r="E406" t="s">
        <v>187</v>
      </c>
      <c r="F406">
        <v>1</v>
      </c>
      <c r="G406" s="143">
        <v>1675779.1317535895</v>
      </c>
      <c r="H406" t="s">
        <v>480</v>
      </c>
      <c r="I406" t="s">
        <v>9</v>
      </c>
      <c r="J406" t="s">
        <v>137</v>
      </c>
      <c r="K406">
        <v>0</v>
      </c>
      <c r="L406">
        <v>0</v>
      </c>
      <c r="M406">
        <v>0</v>
      </c>
      <c r="N406" t="s">
        <v>32</v>
      </c>
      <c r="O406" t="s">
        <v>494</v>
      </c>
      <c r="P406">
        <v>10</v>
      </c>
      <c r="Q406" t="s">
        <v>467</v>
      </c>
      <c r="R406">
        <v>1</v>
      </c>
      <c r="S406" s="144">
        <v>-1675779.1318000001</v>
      </c>
      <c r="T406">
        <v>1</v>
      </c>
      <c r="U406" t="s">
        <v>199</v>
      </c>
      <c r="V406" t="s">
        <v>50</v>
      </c>
      <c r="W406" s="115" t="str">
        <f t="shared" si="12"/>
        <v>CC15NFU</v>
      </c>
      <c r="X406" s="115">
        <f>_xlfn.XLOOKUP(W406,'cco '!C:C,'cco '!D:D,0)</f>
        <v>7.7777777777777779E-2</v>
      </c>
      <c r="Y406" s="116">
        <f t="shared" si="13"/>
        <v>130338.37691777779</v>
      </c>
      <c r="Z406" s="115">
        <f>_xlfn.XLOOKUP(V406,sectores_id!A:A,sectores_id!B:B)</f>
        <v>6</v>
      </c>
      <c r="AA406" s="115">
        <f>IF(J406="OPEX",_xlfn.XLOOKUP(I406,'rubros_id_opex (2)'!A:A,'rubros_id_opex (2)'!B:B,"RUBRO MC"),J406)</f>
        <v>10</v>
      </c>
      <c r="AB406" s="115" t="str">
        <f>UPPER(_xlfn.XLOOKUP(Z406,sectores_id!B:B,sectores_id!A:A))</f>
        <v>NFU</v>
      </c>
      <c r="AC406" s="156" t="str">
        <f>_xlfn.XLOOKUP(AA406,'rubros_id_opex (2)'!B:B,'rubros_id_opex (2)'!A:A,gastos_final[[#This Row],[Líneas de factura/Producto]])</f>
        <v>PERSONAL</v>
      </c>
      <c r="AD406" s="177">
        <f>SUMIFS(Y:Y,C:C,gastos_final[[#This Row],[Número]])</f>
        <v>1173045.3922600001</v>
      </c>
      <c r="AE406" s="177">
        <f>gastos_final[[#This Row],[MONTO_FINAL]]*-1-gastos_final[[#This Row],[monto_total_ampliado]]</f>
        <v>502733.73953999998</v>
      </c>
    </row>
    <row r="407" spans="1:31" x14ac:dyDescent="0.3">
      <c r="A407" vm="1">
        <v>46081</v>
      </c>
      <c r="B407" t="s">
        <v>444</v>
      </c>
      <c r="C407" t="s">
        <v>761</v>
      </c>
      <c r="D407" s="143">
        <v>-1675779.1318000001</v>
      </c>
      <c r="E407" t="s">
        <v>187</v>
      </c>
      <c r="F407">
        <v>1</v>
      </c>
      <c r="G407" s="143">
        <v>1675779.1317535895</v>
      </c>
      <c r="H407" t="s">
        <v>480</v>
      </c>
      <c r="I407" t="s">
        <v>9</v>
      </c>
      <c r="J407" t="s">
        <v>137</v>
      </c>
      <c r="K407">
        <v>0</v>
      </c>
      <c r="L407">
        <v>0</v>
      </c>
      <c r="M407">
        <v>0</v>
      </c>
      <c r="N407" t="s">
        <v>32</v>
      </c>
      <c r="O407" t="s">
        <v>494</v>
      </c>
      <c r="P407">
        <v>10</v>
      </c>
      <c r="Q407" t="s">
        <v>467</v>
      </c>
      <c r="R407">
        <v>1</v>
      </c>
      <c r="S407" s="144">
        <v>-1675779.1318000001</v>
      </c>
      <c r="T407">
        <v>1</v>
      </c>
      <c r="U407" t="s">
        <v>199</v>
      </c>
      <c r="V407" t="s">
        <v>68</v>
      </c>
      <c r="W407" s="115" t="str">
        <f t="shared" si="12"/>
        <v>CC15PILETAS</v>
      </c>
      <c r="X407" s="115">
        <f>_xlfn.XLOOKUP(W407,'cco '!C:C,'cco '!D:D,0)</f>
        <v>7.7777777777777779E-2</v>
      </c>
      <c r="Y407" s="116">
        <f t="shared" si="13"/>
        <v>130338.37691777779</v>
      </c>
      <c r="Z407" s="115">
        <f>_xlfn.XLOOKUP(V407,sectores_id!A:A,sectores_id!B:B)</f>
        <v>7</v>
      </c>
      <c r="AA407" s="115">
        <f>IF(J407="OPEX",_xlfn.XLOOKUP(I407,'rubros_id_opex (2)'!A:A,'rubros_id_opex (2)'!B:B,"RUBRO MC"),J407)</f>
        <v>10</v>
      </c>
      <c r="AB407" s="115" t="str">
        <f>UPPER(_xlfn.XLOOKUP(Z407,sectores_id!B:B,sectores_id!A:A))</f>
        <v>PILETAS</v>
      </c>
      <c r="AC407" s="156" t="str">
        <f>_xlfn.XLOOKUP(AA407,'rubros_id_opex (2)'!B:B,'rubros_id_opex (2)'!A:A,gastos_final[[#This Row],[Líneas de factura/Producto]])</f>
        <v>PERSONAL</v>
      </c>
      <c r="AD407" s="177">
        <f>SUMIFS(Y:Y,C:C,gastos_final[[#This Row],[Número]])</f>
        <v>1173045.3922600001</v>
      </c>
      <c r="AE407" s="177">
        <f>gastos_final[[#This Row],[MONTO_FINAL]]*-1-gastos_final[[#This Row],[monto_total_ampliado]]</f>
        <v>502733.73953999998</v>
      </c>
    </row>
    <row r="408" spans="1:31" x14ac:dyDescent="0.3">
      <c r="A408" vm="1">
        <v>46081</v>
      </c>
      <c r="B408" t="s">
        <v>444</v>
      </c>
      <c r="C408" t="s">
        <v>761</v>
      </c>
      <c r="D408" s="143">
        <v>-1675779.1318000001</v>
      </c>
      <c r="E408" t="s">
        <v>187</v>
      </c>
      <c r="F408">
        <v>1</v>
      </c>
      <c r="G408" s="143">
        <v>1675779.1317535895</v>
      </c>
      <c r="H408" t="s">
        <v>480</v>
      </c>
      <c r="I408" t="s">
        <v>9</v>
      </c>
      <c r="J408" t="s">
        <v>137</v>
      </c>
      <c r="K408">
        <v>0</v>
      </c>
      <c r="L408">
        <v>0</v>
      </c>
      <c r="M408">
        <v>0</v>
      </c>
      <c r="N408" t="s">
        <v>32</v>
      </c>
      <c r="O408" t="s">
        <v>494</v>
      </c>
      <c r="P408">
        <v>10</v>
      </c>
      <c r="Q408" t="s">
        <v>467</v>
      </c>
      <c r="R408">
        <v>1</v>
      </c>
      <c r="S408" s="144">
        <v>-1675779.1318000001</v>
      </c>
      <c r="T408">
        <v>1</v>
      </c>
      <c r="U408" t="s">
        <v>199</v>
      </c>
      <c r="V408" t="s">
        <v>70</v>
      </c>
      <c r="W408" s="115" t="str">
        <f t="shared" si="12"/>
        <v>CC15REACTORES</v>
      </c>
      <c r="X408" s="115">
        <f>_xlfn.XLOOKUP(W408,'cco '!C:C,'cco '!D:D,0)</f>
        <v>7.7777777777777779E-2</v>
      </c>
      <c r="Y408" s="116">
        <f t="shared" si="13"/>
        <v>130338.37691777779</v>
      </c>
      <c r="Z408" s="115">
        <f>_xlfn.XLOOKUP(V408,sectores_id!A:A,sectores_id!B:B)</f>
        <v>8</v>
      </c>
      <c r="AA408" s="115">
        <f>IF(J408="OPEX",_xlfn.XLOOKUP(I408,'rubros_id_opex (2)'!A:A,'rubros_id_opex (2)'!B:B,"RUBRO MC"),J408)</f>
        <v>10</v>
      </c>
      <c r="AB408" s="115" t="str">
        <f>UPPER(_xlfn.XLOOKUP(Z408,sectores_id!B:B,sectores_id!A:A))</f>
        <v>REACTORES</v>
      </c>
      <c r="AC408" s="156" t="str">
        <f>_xlfn.XLOOKUP(AA408,'rubros_id_opex (2)'!B:B,'rubros_id_opex (2)'!A:A,gastos_final[[#This Row],[Líneas de factura/Producto]])</f>
        <v>PERSONAL</v>
      </c>
      <c r="AD408" s="177">
        <f>SUMIFS(Y:Y,C:C,gastos_final[[#This Row],[Número]])</f>
        <v>1173045.3922600001</v>
      </c>
      <c r="AE408" s="177">
        <f>gastos_final[[#This Row],[MONTO_FINAL]]*-1-gastos_final[[#This Row],[monto_total_ampliado]]</f>
        <v>502733.73953999998</v>
      </c>
    </row>
    <row r="409" spans="1:31" x14ac:dyDescent="0.3">
      <c r="A409" vm="1">
        <v>46081</v>
      </c>
      <c r="B409" t="s">
        <v>444</v>
      </c>
      <c r="C409" t="s">
        <v>761</v>
      </c>
      <c r="D409" s="143">
        <v>-1675779.1318000001</v>
      </c>
      <c r="E409" t="s">
        <v>187</v>
      </c>
      <c r="F409">
        <v>1</v>
      </c>
      <c r="G409" s="143">
        <v>1675779.1317535895</v>
      </c>
      <c r="H409" t="s">
        <v>480</v>
      </c>
      <c r="I409" t="s">
        <v>9</v>
      </c>
      <c r="J409" t="s">
        <v>137</v>
      </c>
      <c r="K409">
        <v>0</v>
      </c>
      <c r="L409">
        <v>0</v>
      </c>
      <c r="M409">
        <v>0</v>
      </c>
      <c r="N409" t="s">
        <v>32</v>
      </c>
      <c r="O409" t="s">
        <v>494</v>
      </c>
      <c r="P409">
        <v>10</v>
      </c>
      <c r="Q409" t="s">
        <v>467</v>
      </c>
      <c r="R409">
        <v>1</v>
      </c>
      <c r="S409" s="144">
        <v>-1675779.1318000001</v>
      </c>
      <c r="T409">
        <v>1</v>
      </c>
      <c r="U409" t="s">
        <v>199</v>
      </c>
      <c r="V409" t="s">
        <v>181</v>
      </c>
      <c r="W409" s="115" t="str">
        <f t="shared" si="12"/>
        <v>CC15TIERRAS FILTRANTES</v>
      </c>
      <c r="X409" s="115">
        <f>_xlfn.XLOOKUP(W409,'cco '!C:C,'cco '!D:D,0)</f>
        <v>0</v>
      </c>
      <c r="Y409" s="116">
        <f t="shared" si="13"/>
        <v>0</v>
      </c>
      <c r="Z409" s="115">
        <f>_xlfn.XLOOKUP(V409,sectores_id!A:A,sectores_id!B:B)</f>
        <v>9</v>
      </c>
      <c r="AA409" s="115">
        <f>IF(J409="OPEX",_xlfn.XLOOKUP(I409,'rubros_id_opex (2)'!A:A,'rubros_id_opex (2)'!B:B,"RUBRO MC"),J409)</f>
        <v>10</v>
      </c>
      <c r="AB409" s="115" t="str">
        <f>UPPER(_xlfn.XLOOKUP(Z409,sectores_id!B:B,sectores_id!A:A))</f>
        <v>TIERRAS FILTRANTES</v>
      </c>
      <c r="AC409" s="156" t="str">
        <f>_xlfn.XLOOKUP(AA409,'rubros_id_opex (2)'!B:B,'rubros_id_opex (2)'!A:A,gastos_final[[#This Row],[Líneas de factura/Producto]])</f>
        <v>PERSONAL</v>
      </c>
      <c r="AD409" s="177">
        <f>SUMIFS(Y:Y,C:C,gastos_final[[#This Row],[Número]])</f>
        <v>1173045.3922600001</v>
      </c>
      <c r="AE409" s="177">
        <f>gastos_final[[#This Row],[MONTO_FINAL]]*-1-gastos_final[[#This Row],[monto_total_ampliado]]</f>
        <v>502733.73953999998</v>
      </c>
    </row>
    <row r="410" spans="1:31" x14ac:dyDescent="0.3">
      <c r="A410" vm="1">
        <v>46081</v>
      </c>
      <c r="B410" t="s">
        <v>444</v>
      </c>
      <c r="C410" t="s">
        <v>415</v>
      </c>
      <c r="D410" s="143">
        <v>-2029818.9594000001</v>
      </c>
      <c r="E410" t="s">
        <v>193</v>
      </c>
      <c r="F410">
        <v>1</v>
      </c>
      <c r="G410" s="143">
        <v>2029818.9593535899</v>
      </c>
      <c r="H410" t="s">
        <v>480</v>
      </c>
      <c r="I410" t="s">
        <v>9</v>
      </c>
      <c r="J410" t="s">
        <v>137</v>
      </c>
      <c r="K410">
        <v>0</v>
      </c>
      <c r="L410">
        <v>0</v>
      </c>
      <c r="M410">
        <v>0</v>
      </c>
      <c r="N410" t="s">
        <v>373</v>
      </c>
      <c r="O410" t="s">
        <v>494</v>
      </c>
      <c r="P410">
        <v>2</v>
      </c>
      <c r="Q410" t="s">
        <v>468</v>
      </c>
      <c r="R410">
        <v>1</v>
      </c>
      <c r="S410" s="144">
        <v>-2029818.9594000001</v>
      </c>
      <c r="T410">
        <v>1</v>
      </c>
      <c r="U410" t="s">
        <v>199</v>
      </c>
      <c r="V410" t="s">
        <v>193</v>
      </c>
      <c r="W410" s="115" t="str">
        <f t="shared" si="12"/>
        <v>CC25DISPOSICION FINAL DE R. LIQUIDOS</v>
      </c>
      <c r="X410" s="115">
        <f>_xlfn.XLOOKUP(W410,'cco '!C:C,'cco '!D:D,0)</f>
        <v>0.15</v>
      </c>
      <c r="Y410" s="116">
        <f t="shared" si="13"/>
        <v>304472.84391</v>
      </c>
      <c r="Z410" s="115">
        <f>_xlfn.XLOOKUP(V410,sectores_id!A:A,sectores_id!B:B)</f>
        <v>3</v>
      </c>
      <c r="AA410" s="115">
        <f>IF(J410="OPEX",_xlfn.XLOOKUP(I410,'rubros_id_opex (2)'!A:A,'rubros_id_opex (2)'!B:B,"RUBRO MC"),J410)</f>
        <v>10</v>
      </c>
      <c r="AB410" s="115" t="str">
        <f>UPPER(_xlfn.XLOOKUP(Z410,sectores_id!B:B,sectores_id!A:A))</f>
        <v>DISP. FINAL RESIDUOS LÍQUIDOS</v>
      </c>
      <c r="AC410" s="156" t="str">
        <f>_xlfn.XLOOKUP(AA410,'rubros_id_opex (2)'!B:B,'rubros_id_opex (2)'!A:A,gastos_final[[#This Row],[Líneas de factura/Producto]])</f>
        <v>PERSONAL</v>
      </c>
      <c r="AD410" s="177">
        <f>SUMIFS(Y:Y,C:C,gastos_final[[#This Row],[Número]])</f>
        <v>2029818.9594000001</v>
      </c>
      <c r="AE410" s="177">
        <f>gastos_final[[#This Row],[MONTO_FINAL]]*-1-gastos_final[[#This Row],[monto_total_ampliado]]</f>
        <v>0</v>
      </c>
    </row>
    <row r="411" spans="1:31" x14ac:dyDescent="0.3">
      <c r="A411" vm="1">
        <v>46081</v>
      </c>
      <c r="B411" t="s">
        <v>444</v>
      </c>
      <c r="C411" t="s">
        <v>415</v>
      </c>
      <c r="D411" s="143">
        <v>-2029818.9594000001</v>
      </c>
      <c r="E411" t="s">
        <v>193</v>
      </c>
      <c r="F411">
        <v>1</v>
      </c>
      <c r="G411" s="143">
        <v>2029818.9593535899</v>
      </c>
      <c r="H411" t="s">
        <v>480</v>
      </c>
      <c r="I411" t="s">
        <v>9</v>
      </c>
      <c r="J411" t="s">
        <v>137</v>
      </c>
      <c r="K411">
        <v>0</v>
      </c>
      <c r="L411">
        <v>0</v>
      </c>
      <c r="M411">
        <v>0</v>
      </c>
      <c r="N411" t="s">
        <v>373</v>
      </c>
      <c r="O411" t="s">
        <v>494</v>
      </c>
      <c r="P411">
        <v>2</v>
      </c>
      <c r="Q411" t="s">
        <v>468</v>
      </c>
      <c r="R411">
        <v>1</v>
      </c>
      <c r="S411" s="144">
        <v>-2029818.9594000001</v>
      </c>
      <c r="T411">
        <v>1</v>
      </c>
      <c r="U411" t="s">
        <v>199</v>
      </c>
      <c r="V411" t="s">
        <v>80</v>
      </c>
      <c r="W411" s="115" t="str">
        <f t="shared" si="12"/>
        <v>CC25EXPORTACION</v>
      </c>
      <c r="X411" s="115">
        <f>_xlfn.XLOOKUP(W411,'cco '!C:C,'cco '!D:D,0)</f>
        <v>0.85</v>
      </c>
      <c r="Y411" s="116">
        <f t="shared" si="13"/>
        <v>1725346.11549</v>
      </c>
      <c r="Z411" s="115">
        <f>_xlfn.XLOOKUP(V411,sectores_id!A:A,sectores_id!B:B)</f>
        <v>5</v>
      </c>
      <c r="AA411" s="115">
        <f>IF(J411="OPEX",_xlfn.XLOOKUP(I411,'rubros_id_opex (2)'!A:A,'rubros_id_opex (2)'!B:B,"RUBRO MC"),J411)</f>
        <v>10</v>
      </c>
      <c r="AB411" s="115" t="str">
        <f>UPPER(_xlfn.XLOOKUP(Z411,sectores_id!B:B,sectores_id!A:A))</f>
        <v>EXPORTACION</v>
      </c>
      <c r="AC411" s="156" t="str">
        <f>_xlfn.XLOOKUP(AA411,'rubros_id_opex (2)'!B:B,'rubros_id_opex (2)'!A:A,gastos_final[[#This Row],[Líneas de factura/Producto]])</f>
        <v>PERSONAL</v>
      </c>
      <c r="AD411" s="177">
        <f>SUMIFS(Y:Y,C:C,gastos_final[[#This Row],[Número]])</f>
        <v>2029818.9594000001</v>
      </c>
      <c r="AE411" s="177">
        <f>gastos_final[[#This Row],[MONTO_FINAL]]*-1-gastos_final[[#This Row],[monto_total_ampliado]]</f>
        <v>0</v>
      </c>
    </row>
    <row r="412" spans="1:31" x14ac:dyDescent="0.3">
      <c r="A412" vm="1">
        <v>46081</v>
      </c>
      <c r="B412" t="s">
        <v>444</v>
      </c>
      <c r="C412" t="s">
        <v>481</v>
      </c>
      <c r="D412" s="143">
        <v>-2000000</v>
      </c>
      <c r="E412" t="s">
        <v>191</v>
      </c>
      <c r="F412">
        <v>1</v>
      </c>
      <c r="G412" s="143">
        <v>2000000</v>
      </c>
      <c r="H412" t="s">
        <v>480</v>
      </c>
      <c r="I412" t="s">
        <v>9</v>
      </c>
      <c r="J412" t="s">
        <v>137</v>
      </c>
      <c r="K412">
        <v>0</v>
      </c>
      <c r="L412">
        <v>0</v>
      </c>
      <c r="M412">
        <v>0</v>
      </c>
      <c r="N412" t="s">
        <v>376</v>
      </c>
      <c r="O412" t="s">
        <v>494</v>
      </c>
      <c r="P412">
        <v>2</v>
      </c>
      <c r="Q412" t="s">
        <v>500</v>
      </c>
      <c r="R412">
        <v>1</v>
      </c>
      <c r="S412" s="144">
        <v>-2000000</v>
      </c>
      <c r="T412">
        <v>1</v>
      </c>
      <c r="U412" t="s">
        <v>199</v>
      </c>
      <c r="V412" t="s">
        <v>193</v>
      </c>
      <c r="W412" s="115" t="str">
        <f t="shared" ref="W412:W475" si="14">_xlfn.CONCAT(N412,V412)</f>
        <v>CC26DISPOSICION FINAL DE R. LIQUIDOS</v>
      </c>
      <c r="X412" s="115">
        <f>_xlfn.XLOOKUP(W412,'cco '!C:C,'cco '!D:D,0)</f>
        <v>0.5</v>
      </c>
      <c r="Y412" s="116">
        <f t="shared" ref="Y412:Y475" si="15">$X412*$S412*-1</f>
        <v>1000000</v>
      </c>
      <c r="Z412" s="115">
        <f>_xlfn.XLOOKUP(V412,sectores_id!A:A,sectores_id!B:B)</f>
        <v>3</v>
      </c>
      <c r="AA412" s="115">
        <f>IF(J412="OPEX",_xlfn.XLOOKUP(I412,'rubros_id_opex (2)'!A:A,'rubros_id_opex (2)'!B:B,"RUBRO MC"),J412)</f>
        <v>10</v>
      </c>
      <c r="AB412" s="115" t="str">
        <f>UPPER(_xlfn.XLOOKUP(Z412,sectores_id!B:B,sectores_id!A:A))</f>
        <v>DISP. FINAL RESIDUOS LÍQUIDOS</v>
      </c>
      <c r="AC412" s="156" t="str">
        <f>_xlfn.XLOOKUP(AA412,'rubros_id_opex (2)'!B:B,'rubros_id_opex (2)'!A:A,gastos_final[[#This Row],[Líneas de factura/Producto]])</f>
        <v>PERSONAL</v>
      </c>
      <c r="AD412" s="177">
        <f>SUMIFS(Y:Y,C:C,gastos_final[[#This Row],[Número]])</f>
        <v>2000000</v>
      </c>
      <c r="AE412" s="177">
        <f>gastos_final[[#This Row],[MONTO_FINAL]]*-1-gastos_final[[#This Row],[monto_total_ampliado]]</f>
        <v>0</v>
      </c>
    </row>
    <row r="413" spans="1:31" x14ac:dyDescent="0.3">
      <c r="A413" vm="1">
        <v>46081</v>
      </c>
      <c r="B413" t="s">
        <v>444</v>
      </c>
      <c r="C413" t="s">
        <v>481</v>
      </c>
      <c r="D413" s="143">
        <v>-2000000</v>
      </c>
      <c r="E413" t="s">
        <v>191</v>
      </c>
      <c r="F413">
        <v>1</v>
      </c>
      <c r="G413" s="143">
        <v>2000000</v>
      </c>
      <c r="H413" t="s">
        <v>480</v>
      </c>
      <c r="I413" t="s">
        <v>9</v>
      </c>
      <c r="J413" t="s">
        <v>137</v>
      </c>
      <c r="K413">
        <v>0</v>
      </c>
      <c r="L413">
        <v>0</v>
      </c>
      <c r="M413">
        <v>0</v>
      </c>
      <c r="N413" t="s">
        <v>376</v>
      </c>
      <c r="O413" t="s">
        <v>494</v>
      </c>
      <c r="P413">
        <v>2</v>
      </c>
      <c r="Q413" t="s">
        <v>500</v>
      </c>
      <c r="R413">
        <v>1</v>
      </c>
      <c r="S413" s="144">
        <v>-2000000</v>
      </c>
      <c r="T413">
        <v>1</v>
      </c>
      <c r="U413" t="s">
        <v>199</v>
      </c>
      <c r="V413" t="s">
        <v>191</v>
      </c>
      <c r="W413" s="115" t="str">
        <f t="shared" si="14"/>
        <v>CC26DISPOSICION FINAL DE R. SOLIDOS</v>
      </c>
      <c r="X413" s="115">
        <f>_xlfn.XLOOKUP(W413,'cco '!C:C,'cco '!D:D,0)</f>
        <v>0.5</v>
      </c>
      <c r="Y413" s="116">
        <f t="shared" si="15"/>
        <v>1000000</v>
      </c>
      <c r="Z413" s="115">
        <f>_xlfn.XLOOKUP(V413,sectores_id!A:A,sectores_id!B:B)</f>
        <v>4</v>
      </c>
      <c r="AA413" s="115">
        <f>IF(J413="OPEX",_xlfn.XLOOKUP(I413,'rubros_id_opex (2)'!A:A,'rubros_id_opex (2)'!B:B,"RUBRO MC"),J413)</f>
        <v>10</v>
      </c>
      <c r="AB413" s="115" t="str">
        <f>UPPER(_xlfn.XLOOKUP(Z413,sectores_id!B:B,sectores_id!A:A))</f>
        <v>DISP. FINAL RESIDUOS SÓLIDOS</v>
      </c>
      <c r="AC413" s="156" t="str">
        <f>_xlfn.XLOOKUP(AA413,'rubros_id_opex (2)'!B:B,'rubros_id_opex (2)'!A:A,gastos_final[[#This Row],[Líneas de factura/Producto]])</f>
        <v>PERSONAL</v>
      </c>
      <c r="AD413" s="177">
        <f>SUMIFS(Y:Y,C:C,gastos_final[[#This Row],[Número]])</f>
        <v>2000000</v>
      </c>
      <c r="AE413" s="177">
        <f>gastos_final[[#This Row],[MONTO_FINAL]]*-1-gastos_final[[#This Row],[monto_total_ampliado]]</f>
        <v>0</v>
      </c>
    </row>
    <row r="414" spans="1:31" x14ac:dyDescent="0.3">
      <c r="A414" vm="1">
        <v>46081</v>
      </c>
      <c r="B414" t="s">
        <v>444</v>
      </c>
      <c r="C414" t="s">
        <v>482</v>
      </c>
      <c r="D414" s="143">
        <v>-2000000</v>
      </c>
      <c r="E414" t="s">
        <v>191</v>
      </c>
      <c r="F414">
        <v>1</v>
      </c>
      <c r="G414" s="143">
        <v>2000000</v>
      </c>
      <c r="H414" t="s">
        <v>480</v>
      </c>
      <c r="I414" t="s">
        <v>9</v>
      </c>
      <c r="J414" t="s">
        <v>137</v>
      </c>
      <c r="K414">
        <v>0</v>
      </c>
      <c r="L414">
        <v>0</v>
      </c>
      <c r="M414">
        <v>0</v>
      </c>
      <c r="N414" t="s">
        <v>376</v>
      </c>
      <c r="O414" t="s">
        <v>494</v>
      </c>
      <c r="P414">
        <v>2</v>
      </c>
      <c r="Q414" t="s">
        <v>500</v>
      </c>
      <c r="R414">
        <v>1</v>
      </c>
      <c r="S414" s="144">
        <v>-2000000</v>
      </c>
      <c r="T414">
        <v>1</v>
      </c>
      <c r="U414" t="s">
        <v>199</v>
      </c>
      <c r="V414" t="s">
        <v>193</v>
      </c>
      <c r="W414" s="115" t="str">
        <f t="shared" si="14"/>
        <v>CC26DISPOSICION FINAL DE R. LIQUIDOS</v>
      </c>
      <c r="X414" s="115">
        <f>_xlfn.XLOOKUP(W414,'cco '!C:C,'cco '!D:D,0)</f>
        <v>0.5</v>
      </c>
      <c r="Y414" s="116">
        <f t="shared" si="15"/>
        <v>1000000</v>
      </c>
      <c r="Z414" s="115">
        <f>_xlfn.XLOOKUP(V414,sectores_id!A:A,sectores_id!B:B)</f>
        <v>3</v>
      </c>
      <c r="AA414" s="115">
        <f>IF(J414="OPEX",_xlfn.XLOOKUP(I414,'rubros_id_opex (2)'!A:A,'rubros_id_opex (2)'!B:B,"RUBRO MC"),J414)</f>
        <v>10</v>
      </c>
      <c r="AB414" s="115" t="str">
        <f>UPPER(_xlfn.XLOOKUP(Z414,sectores_id!B:B,sectores_id!A:A))</f>
        <v>DISP. FINAL RESIDUOS LÍQUIDOS</v>
      </c>
      <c r="AC414" s="156" t="str">
        <f>_xlfn.XLOOKUP(AA414,'rubros_id_opex (2)'!B:B,'rubros_id_opex (2)'!A:A,gastos_final[[#This Row],[Líneas de factura/Producto]])</f>
        <v>PERSONAL</v>
      </c>
      <c r="AD414" s="177">
        <f>SUMIFS(Y:Y,C:C,gastos_final[[#This Row],[Número]])</f>
        <v>2000000</v>
      </c>
      <c r="AE414" s="177">
        <f>gastos_final[[#This Row],[MONTO_FINAL]]*-1-gastos_final[[#This Row],[monto_total_ampliado]]</f>
        <v>0</v>
      </c>
    </row>
    <row r="415" spans="1:31" x14ac:dyDescent="0.3">
      <c r="A415" vm="1">
        <v>46081</v>
      </c>
      <c r="B415" t="s">
        <v>444</v>
      </c>
      <c r="C415" t="s">
        <v>482</v>
      </c>
      <c r="D415" s="143">
        <v>-2000000</v>
      </c>
      <c r="E415" t="s">
        <v>191</v>
      </c>
      <c r="F415">
        <v>1</v>
      </c>
      <c r="G415" s="143">
        <v>2000000</v>
      </c>
      <c r="H415" t="s">
        <v>480</v>
      </c>
      <c r="I415" t="s">
        <v>9</v>
      </c>
      <c r="J415" t="s">
        <v>137</v>
      </c>
      <c r="K415">
        <v>0</v>
      </c>
      <c r="L415">
        <v>0</v>
      </c>
      <c r="M415">
        <v>0</v>
      </c>
      <c r="N415" t="s">
        <v>376</v>
      </c>
      <c r="O415" t="s">
        <v>494</v>
      </c>
      <c r="P415">
        <v>2</v>
      </c>
      <c r="Q415" t="s">
        <v>500</v>
      </c>
      <c r="R415">
        <v>1</v>
      </c>
      <c r="S415" s="144">
        <v>-2000000</v>
      </c>
      <c r="T415">
        <v>1</v>
      </c>
      <c r="U415" t="s">
        <v>199</v>
      </c>
      <c r="V415" t="s">
        <v>191</v>
      </c>
      <c r="W415" s="115" t="str">
        <f t="shared" si="14"/>
        <v>CC26DISPOSICION FINAL DE R. SOLIDOS</v>
      </c>
      <c r="X415" s="115">
        <f>_xlfn.XLOOKUP(W415,'cco '!C:C,'cco '!D:D,0)</f>
        <v>0.5</v>
      </c>
      <c r="Y415" s="116">
        <f t="shared" si="15"/>
        <v>1000000</v>
      </c>
      <c r="Z415" s="115">
        <f>_xlfn.XLOOKUP(V415,sectores_id!A:A,sectores_id!B:B)</f>
        <v>4</v>
      </c>
      <c r="AA415" s="115">
        <f>IF(J415="OPEX",_xlfn.XLOOKUP(I415,'rubros_id_opex (2)'!A:A,'rubros_id_opex (2)'!B:B,"RUBRO MC"),J415)</f>
        <v>10</v>
      </c>
      <c r="AB415" s="115" t="str">
        <f>UPPER(_xlfn.XLOOKUP(Z415,sectores_id!B:B,sectores_id!A:A))</f>
        <v>DISP. FINAL RESIDUOS SÓLIDOS</v>
      </c>
      <c r="AC415" s="156" t="str">
        <f>_xlfn.XLOOKUP(AA415,'rubros_id_opex (2)'!B:B,'rubros_id_opex (2)'!A:A,gastos_final[[#This Row],[Líneas de factura/Producto]])</f>
        <v>PERSONAL</v>
      </c>
      <c r="AD415" s="177">
        <f>SUMIFS(Y:Y,C:C,gastos_final[[#This Row],[Número]])</f>
        <v>2000000</v>
      </c>
      <c r="AE415" s="177">
        <f>gastos_final[[#This Row],[MONTO_FINAL]]*-1-gastos_final[[#This Row],[monto_total_ampliado]]</f>
        <v>0</v>
      </c>
    </row>
    <row r="416" spans="1:31" x14ac:dyDescent="0.3">
      <c r="A416" vm="1">
        <v>46081</v>
      </c>
      <c r="B416" t="s">
        <v>444</v>
      </c>
      <c r="C416" t="s">
        <v>484</v>
      </c>
      <c r="D416" s="143">
        <v>-4107684.4304</v>
      </c>
      <c r="E416" t="s">
        <v>179</v>
      </c>
      <c r="F416">
        <v>1</v>
      </c>
      <c r="G416" s="143">
        <v>4107684.4303797474</v>
      </c>
      <c r="H416" t="s">
        <v>480</v>
      </c>
      <c r="I416" t="s">
        <v>9</v>
      </c>
      <c r="J416" t="s">
        <v>137</v>
      </c>
      <c r="K416">
        <v>0</v>
      </c>
      <c r="L416">
        <v>0</v>
      </c>
      <c r="M416">
        <v>0</v>
      </c>
      <c r="N416" t="s">
        <v>360</v>
      </c>
      <c r="O416" t="s">
        <v>492</v>
      </c>
      <c r="P416">
        <v>10</v>
      </c>
      <c r="Q416" t="s">
        <v>467</v>
      </c>
      <c r="R416">
        <v>1</v>
      </c>
      <c r="S416" s="144">
        <v>-4107684.4304</v>
      </c>
      <c r="T416">
        <v>1</v>
      </c>
      <c r="U416" t="s">
        <v>199</v>
      </c>
      <c r="V416" t="s">
        <v>72</v>
      </c>
      <c r="W416" s="115" t="str">
        <f t="shared" si="14"/>
        <v>CC23BACHAS</v>
      </c>
      <c r="X416" s="115">
        <f>_xlfn.XLOOKUP(W416,'cco '!C:C,'cco '!D:D,0)</f>
        <v>0.14000000000000001</v>
      </c>
      <c r="Y416" s="116">
        <f t="shared" si="15"/>
        <v>575075.82025600004</v>
      </c>
      <c r="Z416" s="115">
        <f>_xlfn.XLOOKUP(V416,sectores_id!A:A,sectores_id!B:B)</f>
        <v>1</v>
      </c>
      <c r="AA416" s="115">
        <f>IF(J416="OPEX",_xlfn.XLOOKUP(I416,'rubros_id_opex (2)'!A:A,'rubros_id_opex (2)'!B:B,"RUBRO MC"),J416)</f>
        <v>10</v>
      </c>
      <c r="AB416" s="115" t="str">
        <f>UPPER(_xlfn.XLOOKUP(Z416,sectores_id!B:B,sectores_id!A:A))</f>
        <v>BACHAS</v>
      </c>
      <c r="AC416" s="156" t="str">
        <f>_xlfn.XLOOKUP(AA416,'rubros_id_opex (2)'!B:B,'rubros_id_opex (2)'!A:A,gastos_final[[#This Row],[Líneas de factura/Producto]])</f>
        <v>PERSONAL</v>
      </c>
      <c r="AD416" s="177">
        <f>SUMIFS(Y:Y,C:C,gastos_final[[#This Row],[Número]])</f>
        <v>3614762.2987520001</v>
      </c>
      <c r="AE416" s="177">
        <f>gastos_final[[#This Row],[MONTO_FINAL]]*-1-gastos_final[[#This Row],[monto_total_ampliado]]</f>
        <v>492922.13164799986</v>
      </c>
    </row>
    <row r="417" spans="1:31" x14ac:dyDescent="0.3">
      <c r="A417" vm="1">
        <v>46081</v>
      </c>
      <c r="B417" t="s">
        <v>444</v>
      </c>
      <c r="C417" t="s">
        <v>484</v>
      </c>
      <c r="D417" s="143">
        <v>-4107684.4304</v>
      </c>
      <c r="E417" t="s">
        <v>179</v>
      </c>
      <c r="F417">
        <v>1</v>
      </c>
      <c r="G417" s="143">
        <v>4107684.4303797474</v>
      </c>
      <c r="H417" t="s">
        <v>480</v>
      </c>
      <c r="I417" t="s">
        <v>9</v>
      </c>
      <c r="J417" t="s">
        <v>137</v>
      </c>
      <c r="K417">
        <v>0</v>
      </c>
      <c r="L417">
        <v>0</v>
      </c>
      <c r="M417">
        <v>0</v>
      </c>
      <c r="N417" t="s">
        <v>360</v>
      </c>
      <c r="O417" t="s">
        <v>492</v>
      </c>
      <c r="P417">
        <v>10</v>
      </c>
      <c r="Q417" t="s">
        <v>467</v>
      </c>
      <c r="R417">
        <v>1</v>
      </c>
      <c r="S417" s="144">
        <v>-4107684.4304</v>
      </c>
      <c r="T417">
        <v>1</v>
      </c>
      <c r="U417" t="s">
        <v>199</v>
      </c>
      <c r="V417" t="s">
        <v>177</v>
      </c>
      <c r="W417" s="115" t="str">
        <f t="shared" si="14"/>
        <v>CC23CEREAL Y POLVILLO</v>
      </c>
      <c r="X417" s="115">
        <f>_xlfn.XLOOKUP(W417,'cco '!C:C,'cco '!D:D,0)</f>
        <v>7.0000000000000007E-2</v>
      </c>
      <c r="Y417" s="116">
        <f t="shared" si="15"/>
        <v>287537.91012800002</v>
      </c>
      <c r="Z417" s="115">
        <f>_xlfn.XLOOKUP(V417,sectores_id!A:A,sectores_id!B:B)</f>
        <v>2</v>
      </c>
      <c r="AA417" s="115">
        <f>IF(J417="OPEX",_xlfn.XLOOKUP(I417,'rubros_id_opex (2)'!A:A,'rubros_id_opex (2)'!B:B,"RUBRO MC"),J417)</f>
        <v>10</v>
      </c>
      <c r="AB417" s="115" t="str">
        <f>UPPER(_xlfn.XLOOKUP(Z417,sectores_id!B:B,sectores_id!A:A))</f>
        <v>CEREAL &amp; POLVILLO</v>
      </c>
      <c r="AC417" s="156" t="str">
        <f>_xlfn.XLOOKUP(AA417,'rubros_id_opex (2)'!B:B,'rubros_id_opex (2)'!A:A,gastos_final[[#This Row],[Líneas de factura/Producto]])</f>
        <v>PERSONAL</v>
      </c>
      <c r="AD417" s="177">
        <f>SUMIFS(Y:Y,C:C,gastos_final[[#This Row],[Número]])</f>
        <v>3614762.2987520001</v>
      </c>
      <c r="AE417" s="177">
        <f>gastos_final[[#This Row],[MONTO_FINAL]]*-1-gastos_final[[#This Row],[monto_total_ampliado]]</f>
        <v>492922.13164799986</v>
      </c>
    </row>
    <row r="418" spans="1:31" x14ac:dyDescent="0.3">
      <c r="A418" vm="1">
        <v>46081</v>
      </c>
      <c r="B418" t="s">
        <v>444</v>
      </c>
      <c r="C418" t="s">
        <v>484</v>
      </c>
      <c r="D418" s="143">
        <v>-4107684.4304</v>
      </c>
      <c r="E418" t="s">
        <v>179</v>
      </c>
      <c r="F418">
        <v>1</v>
      </c>
      <c r="G418" s="143">
        <v>4107684.4303797474</v>
      </c>
      <c r="H418" t="s">
        <v>480</v>
      </c>
      <c r="I418" t="s">
        <v>9</v>
      </c>
      <c r="J418" t="s">
        <v>137</v>
      </c>
      <c r="K418">
        <v>0</v>
      </c>
      <c r="L418">
        <v>0</v>
      </c>
      <c r="M418">
        <v>0</v>
      </c>
      <c r="N418" t="s">
        <v>360</v>
      </c>
      <c r="O418" t="s">
        <v>492</v>
      </c>
      <c r="P418">
        <v>10</v>
      </c>
      <c r="Q418" t="s">
        <v>467</v>
      </c>
      <c r="R418">
        <v>1</v>
      </c>
      <c r="S418" s="144">
        <v>-4107684.4304</v>
      </c>
      <c r="T418">
        <v>1</v>
      </c>
      <c r="U418" t="s">
        <v>199</v>
      </c>
      <c r="V418" t="s">
        <v>175</v>
      </c>
      <c r="W418" s="115" t="str">
        <f t="shared" si="14"/>
        <v>CC23COMPOST Y FERTILIZANTES</v>
      </c>
      <c r="X418" s="115">
        <f>_xlfn.XLOOKUP(W418,'cco '!C:C,'cco '!D:D,0)</f>
        <v>7.0000000000000007E-2</v>
      </c>
      <c r="Y418" s="116">
        <f t="shared" si="15"/>
        <v>287537.91012800002</v>
      </c>
      <c r="Z418" s="115">
        <f>_xlfn.XLOOKUP(V418,sectores_id!A:A,sectores_id!B:B)</f>
        <v>10</v>
      </c>
      <c r="AA418" s="115">
        <f>IF(J418="OPEX",_xlfn.XLOOKUP(I418,'rubros_id_opex (2)'!A:A,'rubros_id_opex (2)'!B:B,"RUBRO MC"),J418)</f>
        <v>10</v>
      </c>
      <c r="AB418" s="115" t="str">
        <f>UPPER(_xlfn.XLOOKUP(Z418,sectores_id!B:B,sectores_id!A:A))</f>
        <v>COMPOST &amp; FERTILIZANTES</v>
      </c>
      <c r="AC418" s="156" t="str">
        <f>_xlfn.XLOOKUP(AA418,'rubros_id_opex (2)'!B:B,'rubros_id_opex (2)'!A:A,gastos_final[[#This Row],[Líneas de factura/Producto]])</f>
        <v>PERSONAL</v>
      </c>
      <c r="AD418" s="177">
        <f>SUMIFS(Y:Y,C:C,gastos_final[[#This Row],[Número]])</f>
        <v>3614762.2987520001</v>
      </c>
      <c r="AE418" s="177">
        <f>gastos_final[[#This Row],[MONTO_FINAL]]*-1-gastos_final[[#This Row],[monto_total_ampliado]]</f>
        <v>492922.13164799986</v>
      </c>
    </row>
    <row r="419" spans="1:31" x14ac:dyDescent="0.3">
      <c r="A419" vm="1">
        <v>46081</v>
      </c>
      <c r="B419" t="s">
        <v>444</v>
      </c>
      <c r="C419" t="s">
        <v>484</v>
      </c>
      <c r="D419" s="143">
        <v>-4107684.4304</v>
      </c>
      <c r="E419" t="s">
        <v>179</v>
      </c>
      <c r="F419">
        <v>1</v>
      </c>
      <c r="G419" s="143">
        <v>4107684.4303797474</v>
      </c>
      <c r="H419" t="s">
        <v>480</v>
      </c>
      <c r="I419" t="s">
        <v>9</v>
      </c>
      <c r="J419" t="s">
        <v>137</v>
      </c>
      <c r="K419">
        <v>0</v>
      </c>
      <c r="L419">
        <v>0</v>
      </c>
      <c r="M419">
        <v>0</v>
      </c>
      <c r="N419" t="s">
        <v>360</v>
      </c>
      <c r="O419" t="s">
        <v>492</v>
      </c>
      <c r="P419">
        <v>10</v>
      </c>
      <c r="Q419" t="s">
        <v>467</v>
      </c>
      <c r="R419">
        <v>1</v>
      </c>
      <c r="S419" s="144">
        <v>-4107684.4304</v>
      </c>
      <c r="T419">
        <v>1</v>
      </c>
      <c r="U419" t="s">
        <v>199</v>
      </c>
      <c r="V419" t="s">
        <v>193</v>
      </c>
      <c r="W419" s="115" t="str">
        <f t="shared" si="14"/>
        <v>CC23DISPOSICION FINAL DE R. LIQUIDOS</v>
      </c>
      <c r="X419" s="115">
        <f>_xlfn.XLOOKUP(W419,'cco '!C:C,'cco '!D:D,0)</f>
        <v>0.06</v>
      </c>
      <c r="Y419" s="116">
        <f t="shared" si="15"/>
        <v>246461.06582399999</v>
      </c>
      <c r="Z419" s="115">
        <f>_xlfn.XLOOKUP(V419,sectores_id!A:A,sectores_id!B:B)</f>
        <v>3</v>
      </c>
      <c r="AA419" s="115">
        <f>IF(J419="OPEX",_xlfn.XLOOKUP(I419,'rubros_id_opex (2)'!A:A,'rubros_id_opex (2)'!B:B,"RUBRO MC"),J419)</f>
        <v>10</v>
      </c>
      <c r="AB419" s="115" t="str">
        <f>UPPER(_xlfn.XLOOKUP(Z419,sectores_id!B:B,sectores_id!A:A))</f>
        <v>DISP. FINAL RESIDUOS LÍQUIDOS</v>
      </c>
      <c r="AC419" s="156" t="str">
        <f>_xlfn.XLOOKUP(AA419,'rubros_id_opex (2)'!B:B,'rubros_id_opex (2)'!A:A,gastos_final[[#This Row],[Líneas de factura/Producto]])</f>
        <v>PERSONAL</v>
      </c>
      <c r="AD419" s="177">
        <f>SUMIFS(Y:Y,C:C,gastos_final[[#This Row],[Número]])</f>
        <v>3614762.2987520001</v>
      </c>
      <c r="AE419" s="177">
        <f>gastos_final[[#This Row],[MONTO_FINAL]]*-1-gastos_final[[#This Row],[monto_total_ampliado]]</f>
        <v>492922.13164799986</v>
      </c>
    </row>
    <row r="420" spans="1:31" x14ac:dyDescent="0.3">
      <c r="A420" vm="1">
        <v>46081</v>
      </c>
      <c r="B420" t="s">
        <v>444</v>
      </c>
      <c r="C420" t="s">
        <v>484</v>
      </c>
      <c r="D420" s="143">
        <v>-4107684.4304</v>
      </c>
      <c r="E420" t="s">
        <v>179</v>
      </c>
      <c r="F420">
        <v>1</v>
      </c>
      <c r="G420" s="143">
        <v>4107684.4303797474</v>
      </c>
      <c r="H420" t="s">
        <v>480</v>
      </c>
      <c r="I420" t="s">
        <v>9</v>
      </c>
      <c r="J420" t="s">
        <v>137</v>
      </c>
      <c r="K420">
        <v>0</v>
      </c>
      <c r="L420">
        <v>0</v>
      </c>
      <c r="M420">
        <v>0</v>
      </c>
      <c r="N420" t="s">
        <v>360</v>
      </c>
      <c r="O420" t="s">
        <v>492</v>
      </c>
      <c r="P420">
        <v>10</v>
      </c>
      <c r="Q420" t="s">
        <v>467</v>
      </c>
      <c r="R420">
        <v>1</v>
      </c>
      <c r="S420" s="144">
        <v>-4107684.4304</v>
      </c>
      <c r="T420">
        <v>1</v>
      </c>
      <c r="U420" t="s">
        <v>199</v>
      </c>
      <c r="V420" t="s">
        <v>191</v>
      </c>
      <c r="W420" s="115" t="str">
        <f t="shared" si="14"/>
        <v>CC23DISPOSICION FINAL DE R. SOLIDOS</v>
      </c>
      <c r="X420" s="115">
        <f>_xlfn.XLOOKUP(W420,'cco '!C:C,'cco '!D:D,0)</f>
        <v>0.09</v>
      </c>
      <c r="Y420" s="116">
        <f t="shared" si="15"/>
        <v>369691.59873599996</v>
      </c>
      <c r="Z420" s="115">
        <f>_xlfn.XLOOKUP(V420,sectores_id!A:A,sectores_id!B:B)</f>
        <v>4</v>
      </c>
      <c r="AA420" s="115">
        <f>IF(J420="OPEX",_xlfn.XLOOKUP(I420,'rubros_id_opex (2)'!A:A,'rubros_id_opex (2)'!B:B,"RUBRO MC"),J420)</f>
        <v>10</v>
      </c>
      <c r="AB420" s="115" t="str">
        <f>UPPER(_xlfn.XLOOKUP(Z420,sectores_id!B:B,sectores_id!A:A))</f>
        <v>DISP. FINAL RESIDUOS SÓLIDOS</v>
      </c>
      <c r="AC420" s="156" t="str">
        <f>_xlfn.XLOOKUP(AA420,'rubros_id_opex (2)'!B:B,'rubros_id_opex (2)'!A:A,gastos_final[[#This Row],[Líneas de factura/Producto]])</f>
        <v>PERSONAL</v>
      </c>
      <c r="AD420" s="177">
        <f>SUMIFS(Y:Y,C:C,gastos_final[[#This Row],[Número]])</f>
        <v>3614762.2987520001</v>
      </c>
      <c r="AE420" s="177">
        <f>gastos_final[[#This Row],[MONTO_FINAL]]*-1-gastos_final[[#This Row],[monto_total_ampliado]]</f>
        <v>492922.13164799986</v>
      </c>
    </row>
    <row r="421" spans="1:31" x14ac:dyDescent="0.3">
      <c r="A421" vm="1">
        <v>46081</v>
      </c>
      <c r="B421" t="s">
        <v>444</v>
      </c>
      <c r="C421" t="s">
        <v>484</v>
      </c>
      <c r="D421" s="143">
        <v>-4107684.4304</v>
      </c>
      <c r="E421" t="s">
        <v>179</v>
      </c>
      <c r="F421">
        <v>1</v>
      </c>
      <c r="G421" s="143">
        <v>4107684.4303797474</v>
      </c>
      <c r="H421" t="s">
        <v>480</v>
      </c>
      <c r="I421" t="s">
        <v>9</v>
      </c>
      <c r="J421" t="s">
        <v>137</v>
      </c>
      <c r="K421">
        <v>0</v>
      </c>
      <c r="L421">
        <v>0</v>
      </c>
      <c r="M421">
        <v>0</v>
      </c>
      <c r="N421" t="s">
        <v>360</v>
      </c>
      <c r="O421" t="s">
        <v>492</v>
      </c>
      <c r="P421">
        <v>10</v>
      </c>
      <c r="Q421" t="s">
        <v>467</v>
      </c>
      <c r="R421">
        <v>1</v>
      </c>
      <c r="S421" s="144">
        <v>-4107684.4304</v>
      </c>
      <c r="T421">
        <v>1</v>
      </c>
      <c r="U421" t="s">
        <v>199</v>
      </c>
      <c r="V421" t="s">
        <v>80</v>
      </c>
      <c r="W421" s="115" t="str">
        <f t="shared" si="14"/>
        <v>CC23EXPORTACION</v>
      </c>
      <c r="X421" s="115">
        <f>_xlfn.XLOOKUP(W421,'cco '!C:C,'cco '!D:D,0)</f>
        <v>0.15</v>
      </c>
      <c r="Y421" s="116">
        <f t="shared" si="15"/>
        <v>616152.66455999995</v>
      </c>
      <c r="Z421" s="115">
        <f>_xlfn.XLOOKUP(V421,sectores_id!A:A,sectores_id!B:B)</f>
        <v>5</v>
      </c>
      <c r="AA421" s="115">
        <f>IF(J421="OPEX",_xlfn.XLOOKUP(I421,'rubros_id_opex (2)'!A:A,'rubros_id_opex (2)'!B:B,"RUBRO MC"),J421)</f>
        <v>10</v>
      </c>
      <c r="AB421" s="115" t="str">
        <f>UPPER(_xlfn.XLOOKUP(Z421,sectores_id!B:B,sectores_id!A:A))</f>
        <v>EXPORTACION</v>
      </c>
      <c r="AC421" s="156" t="str">
        <f>_xlfn.XLOOKUP(AA421,'rubros_id_opex (2)'!B:B,'rubros_id_opex (2)'!A:A,gastos_final[[#This Row],[Líneas de factura/Producto]])</f>
        <v>PERSONAL</v>
      </c>
      <c r="AD421" s="177">
        <f>SUMIFS(Y:Y,C:C,gastos_final[[#This Row],[Número]])</f>
        <v>3614762.2987520001</v>
      </c>
      <c r="AE421" s="177">
        <f>gastos_final[[#This Row],[MONTO_FINAL]]*-1-gastos_final[[#This Row],[monto_total_ampliado]]</f>
        <v>492922.13164799986</v>
      </c>
    </row>
    <row r="422" spans="1:31" x14ac:dyDescent="0.3">
      <c r="A422" vm="1">
        <v>46081</v>
      </c>
      <c r="B422" t="s">
        <v>444</v>
      </c>
      <c r="C422" t="s">
        <v>484</v>
      </c>
      <c r="D422" s="143">
        <v>-4107684.4304</v>
      </c>
      <c r="E422" t="s">
        <v>179</v>
      </c>
      <c r="F422">
        <v>1</v>
      </c>
      <c r="G422" s="143">
        <v>4107684.4303797474</v>
      </c>
      <c r="H422" t="s">
        <v>480</v>
      </c>
      <c r="I422" t="s">
        <v>9</v>
      </c>
      <c r="J422" t="s">
        <v>137</v>
      </c>
      <c r="K422">
        <v>0</v>
      </c>
      <c r="L422">
        <v>0</v>
      </c>
      <c r="M422">
        <v>0</v>
      </c>
      <c r="N422" t="s">
        <v>360</v>
      </c>
      <c r="O422" t="s">
        <v>492</v>
      </c>
      <c r="P422">
        <v>10</v>
      </c>
      <c r="Q422" t="s">
        <v>467</v>
      </c>
      <c r="R422">
        <v>1</v>
      </c>
      <c r="S422" s="144">
        <v>-4107684.4304</v>
      </c>
      <c r="T422">
        <v>1</v>
      </c>
      <c r="U422" t="s">
        <v>199</v>
      </c>
      <c r="V422" t="s">
        <v>50</v>
      </c>
      <c r="W422" s="115" t="str">
        <f t="shared" si="14"/>
        <v>CC23NFU</v>
      </c>
      <c r="X422" s="115">
        <f>_xlfn.XLOOKUP(W422,'cco '!C:C,'cco '!D:D,0)</f>
        <v>0.1</v>
      </c>
      <c r="Y422" s="116">
        <f t="shared" si="15"/>
        <v>410768.44304000004</v>
      </c>
      <c r="Z422" s="115">
        <f>_xlfn.XLOOKUP(V422,sectores_id!A:A,sectores_id!B:B)</f>
        <v>6</v>
      </c>
      <c r="AA422" s="115">
        <f>IF(J422="OPEX",_xlfn.XLOOKUP(I422,'rubros_id_opex (2)'!A:A,'rubros_id_opex (2)'!B:B,"RUBRO MC"),J422)</f>
        <v>10</v>
      </c>
      <c r="AB422" s="115" t="str">
        <f>UPPER(_xlfn.XLOOKUP(Z422,sectores_id!B:B,sectores_id!A:A))</f>
        <v>NFU</v>
      </c>
      <c r="AC422" s="156" t="str">
        <f>_xlfn.XLOOKUP(AA422,'rubros_id_opex (2)'!B:B,'rubros_id_opex (2)'!A:A,gastos_final[[#This Row],[Líneas de factura/Producto]])</f>
        <v>PERSONAL</v>
      </c>
      <c r="AD422" s="177">
        <f>SUMIFS(Y:Y,C:C,gastos_final[[#This Row],[Número]])</f>
        <v>3614762.2987520001</v>
      </c>
      <c r="AE422" s="177">
        <f>gastos_final[[#This Row],[MONTO_FINAL]]*-1-gastos_final[[#This Row],[monto_total_ampliado]]</f>
        <v>492922.13164799986</v>
      </c>
    </row>
    <row r="423" spans="1:31" x14ac:dyDescent="0.3">
      <c r="A423" vm="1">
        <v>46081</v>
      </c>
      <c r="B423" t="s">
        <v>444</v>
      </c>
      <c r="C423" t="s">
        <v>484</v>
      </c>
      <c r="D423" s="143">
        <v>-4107684.4304</v>
      </c>
      <c r="E423" t="s">
        <v>179</v>
      </c>
      <c r="F423">
        <v>1</v>
      </c>
      <c r="G423" s="143">
        <v>4107684.4303797474</v>
      </c>
      <c r="H423" t="s">
        <v>480</v>
      </c>
      <c r="I423" t="s">
        <v>9</v>
      </c>
      <c r="J423" t="s">
        <v>137</v>
      </c>
      <c r="K423">
        <v>0</v>
      </c>
      <c r="L423">
        <v>0</v>
      </c>
      <c r="M423">
        <v>0</v>
      </c>
      <c r="N423" t="s">
        <v>360</v>
      </c>
      <c r="O423" t="s">
        <v>492</v>
      </c>
      <c r="P423">
        <v>10</v>
      </c>
      <c r="Q423" t="s">
        <v>467</v>
      </c>
      <c r="R423">
        <v>1</v>
      </c>
      <c r="S423" s="144">
        <v>-4107684.4304</v>
      </c>
      <c r="T423">
        <v>1</v>
      </c>
      <c r="U423" t="s">
        <v>199</v>
      </c>
      <c r="V423" t="s">
        <v>68</v>
      </c>
      <c r="W423" s="115" t="str">
        <f t="shared" si="14"/>
        <v>CC23PILETAS</v>
      </c>
      <c r="X423" s="115">
        <f>_xlfn.XLOOKUP(W423,'cco '!C:C,'cco '!D:D,0)</f>
        <v>0.2</v>
      </c>
      <c r="Y423" s="116">
        <f t="shared" si="15"/>
        <v>821536.88608000008</v>
      </c>
      <c r="Z423" s="115">
        <f>_xlfn.XLOOKUP(V423,sectores_id!A:A,sectores_id!B:B)</f>
        <v>7</v>
      </c>
      <c r="AA423" s="115">
        <f>IF(J423="OPEX",_xlfn.XLOOKUP(I423,'rubros_id_opex (2)'!A:A,'rubros_id_opex (2)'!B:B,"RUBRO MC"),J423)</f>
        <v>10</v>
      </c>
      <c r="AB423" s="115" t="str">
        <f>UPPER(_xlfn.XLOOKUP(Z423,sectores_id!B:B,sectores_id!A:A))</f>
        <v>PILETAS</v>
      </c>
      <c r="AC423" s="156" t="str">
        <f>_xlfn.XLOOKUP(AA423,'rubros_id_opex (2)'!B:B,'rubros_id_opex (2)'!A:A,gastos_final[[#This Row],[Líneas de factura/Producto]])</f>
        <v>PERSONAL</v>
      </c>
      <c r="AD423" s="177">
        <f>SUMIFS(Y:Y,C:C,gastos_final[[#This Row],[Número]])</f>
        <v>3614762.2987520001</v>
      </c>
      <c r="AE423" s="177">
        <f>gastos_final[[#This Row],[MONTO_FINAL]]*-1-gastos_final[[#This Row],[monto_total_ampliado]]</f>
        <v>492922.13164799986</v>
      </c>
    </row>
    <row r="424" spans="1:31" x14ac:dyDescent="0.3">
      <c r="A424" vm="1">
        <v>46081</v>
      </c>
      <c r="B424" t="s">
        <v>444</v>
      </c>
      <c r="C424" t="s">
        <v>484</v>
      </c>
      <c r="D424" s="143">
        <v>-4107684.4304</v>
      </c>
      <c r="E424" t="s">
        <v>179</v>
      </c>
      <c r="F424">
        <v>1</v>
      </c>
      <c r="G424" s="143">
        <v>4107684.4303797474</v>
      </c>
      <c r="H424" t="s">
        <v>480</v>
      </c>
      <c r="I424" t="s">
        <v>9</v>
      </c>
      <c r="J424" t="s">
        <v>137</v>
      </c>
      <c r="K424">
        <v>0</v>
      </c>
      <c r="L424">
        <v>0</v>
      </c>
      <c r="M424">
        <v>0</v>
      </c>
      <c r="N424" t="s">
        <v>360</v>
      </c>
      <c r="O424" t="s">
        <v>492</v>
      </c>
      <c r="P424">
        <v>10</v>
      </c>
      <c r="Q424" t="s">
        <v>467</v>
      </c>
      <c r="R424">
        <v>1</v>
      </c>
      <c r="S424" s="144">
        <v>-4107684.4304</v>
      </c>
      <c r="T424">
        <v>1</v>
      </c>
      <c r="U424" t="s">
        <v>199</v>
      </c>
      <c r="V424" t="s">
        <v>70</v>
      </c>
      <c r="W424" s="115" t="str">
        <f t="shared" si="14"/>
        <v>CC23REACTORES</v>
      </c>
      <c r="X424" s="115">
        <f>_xlfn.XLOOKUP(W424,'cco '!C:C,'cco '!D:D,0)</f>
        <v>0</v>
      </c>
      <c r="Y424" s="116">
        <f t="shared" si="15"/>
        <v>0</v>
      </c>
      <c r="Z424" s="115">
        <f>_xlfn.XLOOKUP(V424,sectores_id!A:A,sectores_id!B:B)</f>
        <v>8</v>
      </c>
      <c r="AA424" s="115">
        <f>IF(J424="OPEX",_xlfn.XLOOKUP(I424,'rubros_id_opex (2)'!A:A,'rubros_id_opex (2)'!B:B,"RUBRO MC"),J424)</f>
        <v>10</v>
      </c>
      <c r="AB424" s="115" t="str">
        <f>UPPER(_xlfn.XLOOKUP(Z424,sectores_id!B:B,sectores_id!A:A))</f>
        <v>REACTORES</v>
      </c>
      <c r="AC424" s="156" t="str">
        <f>_xlfn.XLOOKUP(AA424,'rubros_id_opex (2)'!B:B,'rubros_id_opex (2)'!A:A,gastos_final[[#This Row],[Líneas de factura/Producto]])</f>
        <v>PERSONAL</v>
      </c>
      <c r="AD424" s="177">
        <f>SUMIFS(Y:Y,C:C,gastos_final[[#This Row],[Número]])</f>
        <v>3614762.2987520001</v>
      </c>
      <c r="AE424" s="177">
        <f>gastos_final[[#This Row],[MONTO_FINAL]]*-1-gastos_final[[#This Row],[monto_total_ampliado]]</f>
        <v>492922.13164799986</v>
      </c>
    </row>
    <row r="425" spans="1:31" x14ac:dyDescent="0.3">
      <c r="A425" vm="1">
        <v>46081</v>
      </c>
      <c r="B425" t="s">
        <v>444</v>
      </c>
      <c r="C425" t="s">
        <v>484</v>
      </c>
      <c r="D425" s="143">
        <v>-4107684.4304</v>
      </c>
      <c r="E425" t="s">
        <v>179</v>
      </c>
      <c r="F425">
        <v>1</v>
      </c>
      <c r="G425" s="143">
        <v>4107684.4303797474</v>
      </c>
      <c r="H425" t="s">
        <v>480</v>
      </c>
      <c r="I425" t="s">
        <v>9</v>
      </c>
      <c r="J425" t="s">
        <v>137</v>
      </c>
      <c r="K425">
        <v>0</v>
      </c>
      <c r="L425">
        <v>0</v>
      </c>
      <c r="M425">
        <v>0</v>
      </c>
      <c r="N425" t="s">
        <v>360</v>
      </c>
      <c r="O425" t="s">
        <v>492</v>
      </c>
      <c r="P425">
        <v>10</v>
      </c>
      <c r="Q425" t="s">
        <v>467</v>
      </c>
      <c r="R425">
        <v>1</v>
      </c>
      <c r="S425" s="144">
        <v>-4107684.4304</v>
      </c>
      <c r="T425">
        <v>1</v>
      </c>
      <c r="U425" t="s">
        <v>199</v>
      </c>
      <c r="V425" t="s">
        <v>181</v>
      </c>
      <c r="W425" s="115" t="str">
        <f t="shared" si="14"/>
        <v>CC23TIERRAS FILTRANTES</v>
      </c>
      <c r="X425" s="115">
        <f>_xlfn.XLOOKUP(W425,'cco '!C:C,'cco '!D:D,0)</f>
        <v>0</v>
      </c>
      <c r="Y425" s="116">
        <f t="shared" si="15"/>
        <v>0</v>
      </c>
      <c r="Z425" s="115">
        <f>_xlfn.XLOOKUP(V425,sectores_id!A:A,sectores_id!B:B)</f>
        <v>9</v>
      </c>
      <c r="AA425" s="115">
        <f>IF(J425="OPEX",_xlfn.XLOOKUP(I425,'rubros_id_opex (2)'!A:A,'rubros_id_opex (2)'!B:B,"RUBRO MC"),J425)</f>
        <v>10</v>
      </c>
      <c r="AB425" s="115" t="str">
        <f>UPPER(_xlfn.XLOOKUP(Z425,sectores_id!B:B,sectores_id!A:A))</f>
        <v>TIERRAS FILTRANTES</v>
      </c>
      <c r="AC425" s="156" t="str">
        <f>_xlfn.XLOOKUP(AA425,'rubros_id_opex (2)'!B:B,'rubros_id_opex (2)'!A:A,gastos_final[[#This Row],[Líneas de factura/Producto]])</f>
        <v>PERSONAL</v>
      </c>
      <c r="AD425" s="177">
        <f>SUMIFS(Y:Y,C:C,gastos_final[[#This Row],[Número]])</f>
        <v>3614762.2987520001</v>
      </c>
      <c r="AE425" s="177">
        <f>gastos_final[[#This Row],[MONTO_FINAL]]*-1-gastos_final[[#This Row],[monto_total_ampliado]]</f>
        <v>492922.13164799986</v>
      </c>
    </row>
    <row r="426" spans="1:31" x14ac:dyDescent="0.3">
      <c r="A426" vm="6">
        <v>46063</v>
      </c>
      <c r="B426" t="s">
        <v>1101</v>
      </c>
      <c r="C426" t="s">
        <v>1105</v>
      </c>
      <c r="D426" s="143">
        <v>-1979272.14</v>
      </c>
      <c r="E426" t="s">
        <v>1106</v>
      </c>
      <c r="F426">
        <v>4</v>
      </c>
      <c r="G426" s="143">
        <v>342403.2</v>
      </c>
      <c r="H426" t="s">
        <v>511</v>
      </c>
      <c r="I426" t="s">
        <v>17</v>
      </c>
      <c r="J426" t="s">
        <v>157</v>
      </c>
      <c r="K426" t="s">
        <v>473</v>
      </c>
      <c r="L426" t="s">
        <v>156</v>
      </c>
      <c r="M426">
        <v>0</v>
      </c>
      <c r="N426" t="s">
        <v>34</v>
      </c>
      <c r="O426" t="s">
        <v>494</v>
      </c>
      <c r="P426">
        <v>1</v>
      </c>
      <c r="Q426" t="s">
        <v>80</v>
      </c>
      <c r="R426">
        <v>1</v>
      </c>
      <c r="S426" s="144">
        <v>-1979272.14</v>
      </c>
      <c r="T426">
        <v>4</v>
      </c>
      <c r="U426" t="s">
        <v>199</v>
      </c>
      <c r="V426" t="s">
        <v>80</v>
      </c>
      <c r="W426" s="115" t="str">
        <f t="shared" si="14"/>
        <v>CC11EXPORTACION</v>
      </c>
      <c r="X426" s="115">
        <f>_xlfn.XLOOKUP(W426,'cco '!C:C,'cco '!D:D,0)</f>
        <v>1</v>
      </c>
      <c r="Y426" s="116">
        <f t="shared" si="15"/>
        <v>1979272.14</v>
      </c>
      <c r="Z426" s="115">
        <f>_xlfn.XLOOKUP(V426,sectores_id!A:A,sectores_id!B:B)</f>
        <v>5</v>
      </c>
      <c r="AA426" s="115" t="str">
        <f>IF(J426="OPEX",_xlfn.XLOOKUP(I426,'rubros_id_opex (2)'!A:A,'rubros_id_opex (2)'!B:B,"RUBRO MC"),J426)</f>
        <v>CAPEX</v>
      </c>
      <c r="AB426" s="115" t="str">
        <f>UPPER(_xlfn.XLOOKUP(Z426,sectores_id!B:B,sectores_id!A:A))</f>
        <v>EXPORTACION</v>
      </c>
      <c r="AC426" s="156" t="str">
        <f>_xlfn.XLOOKUP(AA426,'rubros_id_opex (2)'!B:B,'rubros_id_opex (2)'!A:A,gastos_final[[#This Row],[Líneas de factura/Producto]])</f>
        <v>INVERSION</v>
      </c>
      <c r="AD426" s="115">
        <f>SUMIFS(Y:Y,C:C,gastos_final[[#This Row],[Número]])</f>
        <v>1979272.14</v>
      </c>
      <c r="AE426" s="177">
        <f>gastos_final[[#This Row],[MONTO_FINAL]]*-1-gastos_final[[#This Row],[monto_total_ampliado]]</f>
        <v>0</v>
      </c>
    </row>
    <row r="427" spans="1:31" x14ac:dyDescent="0.3">
      <c r="A427" vm="1">
        <v>46081</v>
      </c>
      <c r="B427" t="s">
        <v>444</v>
      </c>
      <c r="C427" t="s">
        <v>582</v>
      </c>
      <c r="D427" s="143">
        <v>-1476009.8740000001</v>
      </c>
      <c r="E427" t="s">
        <v>187</v>
      </c>
      <c r="F427">
        <v>1</v>
      </c>
      <c r="G427" s="143">
        <v>1476009.8740135897</v>
      </c>
      <c r="H427" t="s">
        <v>480</v>
      </c>
      <c r="I427" t="s">
        <v>9</v>
      </c>
      <c r="J427" t="s">
        <v>137</v>
      </c>
      <c r="K427">
        <v>0</v>
      </c>
      <c r="L427">
        <v>0</v>
      </c>
      <c r="M427">
        <v>0</v>
      </c>
      <c r="N427" t="s">
        <v>32</v>
      </c>
      <c r="O427" t="s">
        <v>494</v>
      </c>
      <c r="P427">
        <v>10</v>
      </c>
      <c r="Q427" t="s">
        <v>467</v>
      </c>
      <c r="R427">
        <v>1</v>
      </c>
      <c r="S427" s="144">
        <v>-1476009.8740000001</v>
      </c>
      <c r="T427">
        <v>1</v>
      </c>
      <c r="U427" t="s">
        <v>199</v>
      </c>
      <c r="V427" t="s">
        <v>72</v>
      </c>
      <c r="W427" s="115" t="str">
        <f t="shared" si="14"/>
        <v>CC15BACHAS</v>
      </c>
      <c r="X427" s="115">
        <f>_xlfn.XLOOKUP(W427,'cco '!C:C,'cco '!D:D,0)</f>
        <v>7.7777777777777779E-2</v>
      </c>
      <c r="Y427" s="116">
        <f t="shared" si="15"/>
        <v>114800.76797777778</v>
      </c>
      <c r="Z427" s="115">
        <f>_xlfn.XLOOKUP(V427,sectores_id!A:A,sectores_id!B:B)</f>
        <v>1</v>
      </c>
      <c r="AA427" s="115">
        <f>IF(J427="OPEX",_xlfn.XLOOKUP(I427,'rubros_id_opex (2)'!A:A,'rubros_id_opex (2)'!B:B,"RUBRO MC"),J427)</f>
        <v>10</v>
      </c>
      <c r="AB427" s="115" t="str">
        <f>UPPER(_xlfn.XLOOKUP(Z427,sectores_id!B:B,sectores_id!A:A))</f>
        <v>BACHAS</v>
      </c>
      <c r="AC427" s="156" t="str">
        <f>_xlfn.XLOOKUP(AA427,'rubros_id_opex (2)'!B:B,'rubros_id_opex (2)'!A:A,gastos_final[[#This Row],[Líneas de factura/Producto]])</f>
        <v>PERSONAL</v>
      </c>
      <c r="AD427" s="177">
        <f>SUMIFS(Y:Y,C:C,gastos_final[[#This Row],[Número]])</f>
        <v>1033206.9117999999</v>
      </c>
      <c r="AE427" s="177">
        <f>gastos_final[[#This Row],[MONTO_FINAL]]*-1-gastos_final[[#This Row],[monto_total_ampliado]]</f>
        <v>442802.96220000018</v>
      </c>
    </row>
    <row r="428" spans="1:31" x14ac:dyDescent="0.3">
      <c r="A428" vm="1">
        <v>46081</v>
      </c>
      <c r="B428" t="s">
        <v>444</v>
      </c>
      <c r="C428" t="s">
        <v>582</v>
      </c>
      <c r="D428" s="143">
        <v>-1476009.8740000001</v>
      </c>
      <c r="E428" t="s">
        <v>187</v>
      </c>
      <c r="F428">
        <v>1</v>
      </c>
      <c r="G428" s="143">
        <v>1476009.8740135897</v>
      </c>
      <c r="H428" t="s">
        <v>480</v>
      </c>
      <c r="I428" t="s">
        <v>9</v>
      </c>
      <c r="J428" t="s">
        <v>137</v>
      </c>
      <c r="K428">
        <v>0</v>
      </c>
      <c r="L428">
        <v>0</v>
      </c>
      <c r="M428">
        <v>0</v>
      </c>
      <c r="N428" t="s">
        <v>32</v>
      </c>
      <c r="O428" t="s">
        <v>494</v>
      </c>
      <c r="P428">
        <v>10</v>
      </c>
      <c r="Q428" t="s">
        <v>467</v>
      </c>
      <c r="R428">
        <v>1</v>
      </c>
      <c r="S428" s="144">
        <v>-1476009.8740000001</v>
      </c>
      <c r="T428">
        <v>1</v>
      </c>
      <c r="U428" t="s">
        <v>199</v>
      </c>
      <c r="V428" t="s">
        <v>177</v>
      </c>
      <c r="W428" s="115" t="str">
        <f t="shared" si="14"/>
        <v>CC15CEREAL Y POLVILLO</v>
      </c>
      <c r="X428" s="115">
        <f>_xlfn.XLOOKUP(W428,'cco '!C:C,'cco '!D:D,0)</f>
        <v>7.7777777777777779E-2</v>
      </c>
      <c r="Y428" s="116">
        <f t="shared" si="15"/>
        <v>114800.76797777778</v>
      </c>
      <c r="Z428" s="115">
        <f>_xlfn.XLOOKUP(V428,sectores_id!A:A,sectores_id!B:B)</f>
        <v>2</v>
      </c>
      <c r="AA428" s="115">
        <f>IF(J428="OPEX",_xlfn.XLOOKUP(I428,'rubros_id_opex (2)'!A:A,'rubros_id_opex (2)'!B:B,"RUBRO MC"),J428)</f>
        <v>10</v>
      </c>
      <c r="AB428" s="115" t="str">
        <f>UPPER(_xlfn.XLOOKUP(Z428,sectores_id!B:B,sectores_id!A:A))</f>
        <v>CEREAL &amp; POLVILLO</v>
      </c>
      <c r="AC428" s="156" t="str">
        <f>_xlfn.XLOOKUP(AA428,'rubros_id_opex (2)'!B:B,'rubros_id_opex (2)'!A:A,gastos_final[[#This Row],[Líneas de factura/Producto]])</f>
        <v>PERSONAL</v>
      </c>
      <c r="AD428" s="177">
        <f>SUMIFS(Y:Y,C:C,gastos_final[[#This Row],[Número]])</f>
        <v>1033206.9117999999</v>
      </c>
      <c r="AE428" s="177">
        <f>gastos_final[[#This Row],[MONTO_FINAL]]*-1-gastos_final[[#This Row],[monto_total_ampliado]]</f>
        <v>442802.96220000018</v>
      </c>
    </row>
    <row r="429" spans="1:31" x14ac:dyDescent="0.3">
      <c r="A429" vm="1">
        <v>46081</v>
      </c>
      <c r="B429" t="s">
        <v>444</v>
      </c>
      <c r="C429" t="s">
        <v>582</v>
      </c>
      <c r="D429" s="143">
        <v>-1476009.8740000001</v>
      </c>
      <c r="E429" t="s">
        <v>187</v>
      </c>
      <c r="F429">
        <v>1</v>
      </c>
      <c r="G429" s="143">
        <v>1476009.8740135897</v>
      </c>
      <c r="H429" t="s">
        <v>480</v>
      </c>
      <c r="I429" t="s">
        <v>9</v>
      </c>
      <c r="J429" t="s">
        <v>137</v>
      </c>
      <c r="K429">
        <v>0</v>
      </c>
      <c r="L429">
        <v>0</v>
      </c>
      <c r="M429">
        <v>0</v>
      </c>
      <c r="N429" t="s">
        <v>32</v>
      </c>
      <c r="O429" t="s">
        <v>494</v>
      </c>
      <c r="P429">
        <v>10</v>
      </c>
      <c r="Q429" t="s">
        <v>467</v>
      </c>
      <c r="R429">
        <v>1</v>
      </c>
      <c r="S429" s="144">
        <v>-1476009.8740000001</v>
      </c>
      <c r="T429">
        <v>1</v>
      </c>
      <c r="U429" t="s">
        <v>199</v>
      </c>
      <c r="V429" t="s">
        <v>175</v>
      </c>
      <c r="W429" s="115" t="str">
        <f t="shared" si="14"/>
        <v>CC15COMPOST Y FERTILIZANTES</v>
      </c>
      <c r="X429" s="115">
        <f>_xlfn.XLOOKUP(W429,'cco '!C:C,'cco '!D:D,0)</f>
        <v>7.7777777777777779E-2</v>
      </c>
      <c r="Y429" s="116">
        <f t="shared" si="15"/>
        <v>114800.76797777778</v>
      </c>
      <c r="Z429" s="115">
        <f>_xlfn.XLOOKUP(V429,sectores_id!A:A,sectores_id!B:B)</f>
        <v>10</v>
      </c>
      <c r="AA429" s="115">
        <f>IF(J429="OPEX",_xlfn.XLOOKUP(I429,'rubros_id_opex (2)'!A:A,'rubros_id_opex (2)'!B:B,"RUBRO MC"),J429)</f>
        <v>10</v>
      </c>
      <c r="AB429" s="115" t="str">
        <f>UPPER(_xlfn.XLOOKUP(Z429,sectores_id!B:B,sectores_id!A:A))</f>
        <v>COMPOST &amp; FERTILIZANTES</v>
      </c>
      <c r="AC429" s="156" t="str">
        <f>_xlfn.XLOOKUP(AA429,'rubros_id_opex (2)'!B:B,'rubros_id_opex (2)'!A:A,gastos_final[[#This Row],[Líneas de factura/Producto]])</f>
        <v>PERSONAL</v>
      </c>
      <c r="AD429" s="177">
        <f>SUMIFS(Y:Y,C:C,gastos_final[[#This Row],[Número]])</f>
        <v>1033206.9117999999</v>
      </c>
      <c r="AE429" s="177">
        <f>gastos_final[[#This Row],[MONTO_FINAL]]*-1-gastos_final[[#This Row],[monto_total_ampliado]]</f>
        <v>442802.96220000018</v>
      </c>
    </row>
    <row r="430" spans="1:31" x14ac:dyDescent="0.3">
      <c r="A430" vm="1">
        <v>46081</v>
      </c>
      <c r="B430" t="s">
        <v>444</v>
      </c>
      <c r="C430" t="s">
        <v>582</v>
      </c>
      <c r="D430" s="143">
        <v>-1476009.8740000001</v>
      </c>
      <c r="E430" t="s">
        <v>187</v>
      </c>
      <c r="F430">
        <v>1</v>
      </c>
      <c r="G430" s="143">
        <v>1476009.8740135897</v>
      </c>
      <c r="H430" t="s">
        <v>480</v>
      </c>
      <c r="I430" t="s">
        <v>9</v>
      </c>
      <c r="J430" t="s">
        <v>137</v>
      </c>
      <c r="K430">
        <v>0</v>
      </c>
      <c r="L430">
        <v>0</v>
      </c>
      <c r="M430">
        <v>0</v>
      </c>
      <c r="N430" t="s">
        <v>32</v>
      </c>
      <c r="O430" t="s">
        <v>494</v>
      </c>
      <c r="P430">
        <v>10</v>
      </c>
      <c r="Q430" t="s">
        <v>467</v>
      </c>
      <c r="R430">
        <v>1</v>
      </c>
      <c r="S430" s="144">
        <v>-1476009.8740000001</v>
      </c>
      <c r="T430">
        <v>1</v>
      </c>
      <c r="U430" t="s">
        <v>199</v>
      </c>
      <c r="V430" t="s">
        <v>193</v>
      </c>
      <c r="W430" s="115" t="str">
        <f t="shared" si="14"/>
        <v>CC15DISPOSICION FINAL DE R. LIQUIDOS</v>
      </c>
      <c r="X430" s="115">
        <f>_xlfn.XLOOKUP(W430,'cco '!C:C,'cco '!D:D,0)</f>
        <v>7.7777777777777779E-2</v>
      </c>
      <c r="Y430" s="116">
        <f t="shared" si="15"/>
        <v>114800.76797777778</v>
      </c>
      <c r="Z430" s="115">
        <f>_xlfn.XLOOKUP(V430,sectores_id!A:A,sectores_id!B:B)</f>
        <v>3</v>
      </c>
      <c r="AA430" s="115">
        <f>IF(J430="OPEX",_xlfn.XLOOKUP(I430,'rubros_id_opex (2)'!A:A,'rubros_id_opex (2)'!B:B,"RUBRO MC"),J430)</f>
        <v>10</v>
      </c>
      <c r="AB430" s="115" t="str">
        <f>UPPER(_xlfn.XLOOKUP(Z430,sectores_id!B:B,sectores_id!A:A))</f>
        <v>DISP. FINAL RESIDUOS LÍQUIDOS</v>
      </c>
      <c r="AC430" s="156" t="str">
        <f>_xlfn.XLOOKUP(AA430,'rubros_id_opex (2)'!B:B,'rubros_id_opex (2)'!A:A,gastos_final[[#This Row],[Líneas de factura/Producto]])</f>
        <v>PERSONAL</v>
      </c>
      <c r="AD430" s="177">
        <f>SUMIFS(Y:Y,C:C,gastos_final[[#This Row],[Número]])</f>
        <v>1033206.9117999999</v>
      </c>
      <c r="AE430" s="177">
        <f>gastos_final[[#This Row],[MONTO_FINAL]]*-1-gastos_final[[#This Row],[monto_total_ampliado]]</f>
        <v>442802.96220000018</v>
      </c>
    </row>
    <row r="431" spans="1:31" x14ac:dyDescent="0.3">
      <c r="A431" vm="1">
        <v>46081</v>
      </c>
      <c r="B431" t="s">
        <v>444</v>
      </c>
      <c r="C431" t="s">
        <v>582</v>
      </c>
      <c r="D431" s="143">
        <v>-1476009.8740000001</v>
      </c>
      <c r="E431" t="s">
        <v>187</v>
      </c>
      <c r="F431">
        <v>1</v>
      </c>
      <c r="G431" s="143">
        <v>1476009.8740135897</v>
      </c>
      <c r="H431" t="s">
        <v>480</v>
      </c>
      <c r="I431" t="s">
        <v>9</v>
      </c>
      <c r="J431" t="s">
        <v>137</v>
      </c>
      <c r="K431">
        <v>0</v>
      </c>
      <c r="L431">
        <v>0</v>
      </c>
      <c r="M431">
        <v>0</v>
      </c>
      <c r="N431" t="s">
        <v>32</v>
      </c>
      <c r="O431" t="s">
        <v>494</v>
      </c>
      <c r="P431">
        <v>10</v>
      </c>
      <c r="Q431" t="s">
        <v>467</v>
      </c>
      <c r="R431">
        <v>1</v>
      </c>
      <c r="S431" s="144">
        <v>-1476009.8740000001</v>
      </c>
      <c r="T431">
        <v>1</v>
      </c>
      <c r="U431" t="s">
        <v>199</v>
      </c>
      <c r="V431" t="s">
        <v>191</v>
      </c>
      <c r="W431" s="115" t="str">
        <f t="shared" si="14"/>
        <v>CC15DISPOSICION FINAL DE R. SOLIDOS</v>
      </c>
      <c r="X431" s="115">
        <f>_xlfn.XLOOKUP(W431,'cco '!C:C,'cco '!D:D,0)</f>
        <v>7.7777777777777779E-2</v>
      </c>
      <c r="Y431" s="116">
        <f t="shared" si="15"/>
        <v>114800.76797777778</v>
      </c>
      <c r="Z431" s="115">
        <f>_xlfn.XLOOKUP(V431,sectores_id!A:A,sectores_id!B:B)</f>
        <v>4</v>
      </c>
      <c r="AA431" s="115">
        <f>IF(J431="OPEX",_xlfn.XLOOKUP(I431,'rubros_id_opex (2)'!A:A,'rubros_id_opex (2)'!B:B,"RUBRO MC"),J431)</f>
        <v>10</v>
      </c>
      <c r="AB431" s="115" t="str">
        <f>UPPER(_xlfn.XLOOKUP(Z431,sectores_id!B:B,sectores_id!A:A))</f>
        <v>DISP. FINAL RESIDUOS SÓLIDOS</v>
      </c>
      <c r="AC431" s="156" t="str">
        <f>_xlfn.XLOOKUP(AA431,'rubros_id_opex (2)'!B:B,'rubros_id_opex (2)'!A:A,gastos_final[[#This Row],[Líneas de factura/Producto]])</f>
        <v>PERSONAL</v>
      </c>
      <c r="AD431" s="177">
        <f>SUMIFS(Y:Y,C:C,gastos_final[[#This Row],[Número]])</f>
        <v>1033206.9117999999</v>
      </c>
      <c r="AE431" s="177">
        <f>gastos_final[[#This Row],[MONTO_FINAL]]*-1-gastos_final[[#This Row],[monto_total_ampliado]]</f>
        <v>442802.96220000018</v>
      </c>
    </row>
    <row r="432" spans="1:31" x14ac:dyDescent="0.3">
      <c r="A432" vm="1">
        <v>46081</v>
      </c>
      <c r="B432" t="s">
        <v>444</v>
      </c>
      <c r="C432" t="s">
        <v>582</v>
      </c>
      <c r="D432" s="143">
        <v>-1476009.8740000001</v>
      </c>
      <c r="E432" t="s">
        <v>187</v>
      </c>
      <c r="F432">
        <v>1</v>
      </c>
      <c r="G432" s="143">
        <v>1476009.8740135897</v>
      </c>
      <c r="H432" t="s">
        <v>480</v>
      </c>
      <c r="I432" t="s">
        <v>9</v>
      </c>
      <c r="J432" t="s">
        <v>137</v>
      </c>
      <c r="K432">
        <v>0</v>
      </c>
      <c r="L432">
        <v>0</v>
      </c>
      <c r="M432">
        <v>0</v>
      </c>
      <c r="N432" t="s">
        <v>32</v>
      </c>
      <c r="O432" t="s">
        <v>494</v>
      </c>
      <c r="P432">
        <v>10</v>
      </c>
      <c r="Q432" t="s">
        <v>467</v>
      </c>
      <c r="R432">
        <v>1</v>
      </c>
      <c r="S432" s="144">
        <v>-1476009.8740000001</v>
      </c>
      <c r="T432">
        <v>1</v>
      </c>
      <c r="U432" t="s">
        <v>199</v>
      </c>
      <c r="V432" t="s">
        <v>80</v>
      </c>
      <c r="W432" s="115" t="str">
        <f t="shared" si="14"/>
        <v>CC15EXPORTACION</v>
      </c>
      <c r="X432" s="115">
        <f>_xlfn.XLOOKUP(W432,'cco '!C:C,'cco '!D:D,0)</f>
        <v>7.7777777777777779E-2</v>
      </c>
      <c r="Y432" s="116">
        <f t="shared" si="15"/>
        <v>114800.76797777778</v>
      </c>
      <c r="Z432" s="115">
        <f>_xlfn.XLOOKUP(V432,sectores_id!A:A,sectores_id!B:B)</f>
        <v>5</v>
      </c>
      <c r="AA432" s="115">
        <f>IF(J432="OPEX",_xlfn.XLOOKUP(I432,'rubros_id_opex (2)'!A:A,'rubros_id_opex (2)'!B:B,"RUBRO MC"),J432)</f>
        <v>10</v>
      </c>
      <c r="AB432" s="115" t="str">
        <f>UPPER(_xlfn.XLOOKUP(Z432,sectores_id!B:B,sectores_id!A:A))</f>
        <v>EXPORTACION</v>
      </c>
      <c r="AC432" s="156" t="str">
        <f>_xlfn.XLOOKUP(AA432,'rubros_id_opex (2)'!B:B,'rubros_id_opex (2)'!A:A,gastos_final[[#This Row],[Líneas de factura/Producto]])</f>
        <v>PERSONAL</v>
      </c>
      <c r="AD432" s="177">
        <f>SUMIFS(Y:Y,C:C,gastos_final[[#This Row],[Número]])</f>
        <v>1033206.9117999999</v>
      </c>
      <c r="AE432" s="177">
        <f>gastos_final[[#This Row],[MONTO_FINAL]]*-1-gastos_final[[#This Row],[monto_total_ampliado]]</f>
        <v>442802.96220000018</v>
      </c>
    </row>
    <row r="433" spans="1:31" x14ac:dyDescent="0.3">
      <c r="A433" vm="1">
        <v>46081</v>
      </c>
      <c r="B433" t="s">
        <v>444</v>
      </c>
      <c r="C433" t="s">
        <v>582</v>
      </c>
      <c r="D433" s="143">
        <v>-1476009.8740000001</v>
      </c>
      <c r="E433" t="s">
        <v>187</v>
      </c>
      <c r="F433">
        <v>1</v>
      </c>
      <c r="G433" s="143">
        <v>1476009.8740135897</v>
      </c>
      <c r="H433" t="s">
        <v>480</v>
      </c>
      <c r="I433" t="s">
        <v>9</v>
      </c>
      <c r="J433" t="s">
        <v>137</v>
      </c>
      <c r="K433">
        <v>0</v>
      </c>
      <c r="L433">
        <v>0</v>
      </c>
      <c r="M433">
        <v>0</v>
      </c>
      <c r="N433" t="s">
        <v>32</v>
      </c>
      <c r="O433" t="s">
        <v>494</v>
      </c>
      <c r="P433">
        <v>10</v>
      </c>
      <c r="Q433" t="s">
        <v>467</v>
      </c>
      <c r="R433">
        <v>1</v>
      </c>
      <c r="S433" s="144">
        <v>-1476009.8740000001</v>
      </c>
      <c r="T433">
        <v>1</v>
      </c>
      <c r="U433" t="s">
        <v>199</v>
      </c>
      <c r="V433" t="s">
        <v>50</v>
      </c>
      <c r="W433" s="115" t="str">
        <f t="shared" si="14"/>
        <v>CC15NFU</v>
      </c>
      <c r="X433" s="115">
        <f>_xlfn.XLOOKUP(W433,'cco '!C:C,'cco '!D:D,0)</f>
        <v>7.7777777777777779E-2</v>
      </c>
      <c r="Y433" s="116">
        <f t="shared" si="15"/>
        <v>114800.76797777778</v>
      </c>
      <c r="Z433" s="115">
        <f>_xlfn.XLOOKUP(V433,sectores_id!A:A,sectores_id!B:B)</f>
        <v>6</v>
      </c>
      <c r="AA433" s="115">
        <f>IF(J433="OPEX",_xlfn.XLOOKUP(I433,'rubros_id_opex (2)'!A:A,'rubros_id_opex (2)'!B:B,"RUBRO MC"),J433)</f>
        <v>10</v>
      </c>
      <c r="AB433" s="115" t="str">
        <f>UPPER(_xlfn.XLOOKUP(Z433,sectores_id!B:B,sectores_id!A:A))</f>
        <v>NFU</v>
      </c>
      <c r="AC433" s="156" t="str">
        <f>_xlfn.XLOOKUP(AA433,'rubros_id_opex (2)'!B:B,'rubros_id_opex (2)'!A:A,gastos_final[[#This Row],[Líneas de factura/Producto]])</f>
        <v>PERSONAL</v>
      </c>
      <c r="AD433" s="177">
        <f>SUMIFS(Y:Y,C:C,gastos_final[[#This Row],[Número]])</f>
        <v>1033206.9117999999</v>
      </c>
      <c r="AE433" s="177">
        <f>gastos_final[[#This Row],[MONTO_FINAL]]*-1-gastos_final[[#This Row],[monto_total_ampliado]]</f>
        <v>442802.96220000018</v>
      </c>
    </row>
    <row r="434" spans="1:31" x14ac:dyDescent="0.3">
      <c r="A434" vm="1">
        <v>46081</v>
      </c>
      <c r="B434" t="s">
        <v>444</v>
      </c>
      <c r="C434" t="s">
        <v>582</v>
      </c>
      <c r="D434" s="143">
        <v>-1476009.8740000001</v>
      </c>
      <c r="E434" t="s">
        <v>187</v>
      </c>
      <c r="F434">
        <v>1</v>
      </c>
      <c r="G434" s="143">
        <v>1476009.8740135897</v>
      </c>
      <c r="H434" t="s">
        <v>480</v>
      </c>
      <c r="I434" t="s">
        <v>9</v>
      </c>
      <c r="J434" t="s">
        <v>137</v>
      </c>
      <c r="K434">
        <v>0</v>
      </c>
      <c r="L434">
        <v>0</v>
      </c>
      <c r="M434">
        <v>0</v>
      </c>
      <c r="N434" t="s">
        <v>32</v>
      </c>
      <c r="O434" t="s">
        <v>494</v>
      </c>
      <c r="P434">
        <v>10</v>
      </c>
      <c r="Q434" t="s">
        <v>467</v>
      </c>
      <c r="R434">
        <v>1</v>
      </c>
      <c r="S434" s="144">
        <v>-1476009.8740000001</v>
      </c>
      <c r="T434">
        <v>1</v>
      </c>
      <c r="U434" t="s">
        <v>199</v>
      </c>
      <c r="V434" t="s">
        <v>68</v>
      </c>
      <c r="W434" s="115" t="str">
        <f t="shared" si="14"/>
        <v>CC15PILETAS</v>
      </c>
      <c r="X434" s="115">
        <f>_xlfn.XLOOKUP(W434,'cco '!C:C,'cco '!D:D,0)</f>
        <v>7.7777777777777779E-2</v>
      </c>
      <c r="Y434" s="116">
        <f t="shared" si="15"/>
        <v>114800.76797777778</v>
      </c>
      <c r="Z434" s="115">
        <f>_xlfn.XLOOKUP(V434,sectores_id!A:A,sectores_id!B:B)</f>
        <v>7</v>
      </c>
      <c r="AA434" s="115">
        <f>IF(J434="OPEX",_xlfn.XLOOKUP(I434,'rubros_id_opex (2)'!A:A,'rubros_id_opex (2)'!B:B,"RUBRO MC"),J434)</f>
        <v>10</v>
      </c>
      <c r="AB434" s="115" t="str">
        <f>UPPER(_xlfn.XLOOKUP(Z434,sectores_id!B:B,sectores_id!A:A))</f>
        <v>PILETAS</v>
      </c>
      <c r="AC434" s="156" t="str">
        <f>_xlfn.XLOOKUP(AA434,'rubros_id_opex (2)'!B:B,'rubros_id_opex (2)'!A:A,gastos_final[[#This Row],[Líneas de factura/Producto]])</f>
        <v>PERSONAL</v>
      </c>
      <c r="AD434" s="177">
        <f>SUMIFS(Y:Y,C:C,gastos_final[[#This Row],[Número]])</f>
        <v>1033206.9117999999</v>
      </c>
      <c r="AE434" s="177">
        <f>gastos_final[[#This Row],[MONTO_FINAL]]*-1-gastos_final[[#This Row],[monto_total_ampliado]]</f>
        <v>442802.96220000018</v>
      </c>
    </row>
    <row r="435" spans="1:31" x14ac:dyDescent="0.3">
      <c r="A435" vm="1">
        <v>46081</v>
      </c>
      <c r="B435" t="s">
        <v>444</v>
      </c>
      <c r="C435" t="s">
        <v>582</v>
      </c>
      <c r="D435" s="143">
        <v>-1476009.8740000001</v>
      </c>
      <c r="E435" t="s">
        <v>187</v>
      </c>
      <c r="F435">
        <v>1</v>
      </c>
      <c r="G435" s="143">
        <v>1476009.8740135897</v>
      </c>
      <c r="H435" t="s">
        <v>480</v>
      </c>
      <c r="I435" t="s">
        <v>9</v>
      </c>
      <c r="J435" t="s">
        <v>137</v>
      </c>
      <c r="K435">
        <v>0</v>
      </c>
      <c r="L435">
        <v>0</v>
      </c>
      <c r="M435">
        <v>0</v>
      </c>
      <c r="N435" t="s">
        <v>32</v>
      </c>
      <c r="O435" t="s">
        <v>494</v>
      </c>
      <c r="P435">
        <v>10</v>
      </c>
      <c r="Q435" t="s">
        <v>467</v>
      </c>
      <c r="R435">
        <v>1</v>
      </c>
      <c r="S435" s="144">
        <v>-1476009.8740000001</v>
      </c>
      <c r="T435">
        <v>1</v>
      </c>
      <c r="U435" t="s">
        <v>199</v>
      </c>
      <c r="V435" t="s">
        <v>70</v>
      </c>
      <c r="W435" s="115" t="str">
        <f t="shared" si="14"/>
        <v>CC15REACTORES</v>
      </c>
      <c r="X435" s="115">
        <f>_xlfn.XLOOKUP(W435,'cco '!C:C,'cco '!D:D,0)</f>
        <v>7.7777777777777779E-2</v>
      </c>
      <c r="Y435" s="116">
        <f t="shared" si="15"/>
        <v>114800.76797777778</v>
      </c>
      <c r="Z435" s="115">
        <f>_xlfn.XLOOKUP(V435,sectores_id!A:A,sectores_id!B:B)</f>
        <v>8</v>
      </c>
      <c r="AA435" s="115">
        <f>IF(J435="OPEX",_xlfn.XLOOKUP(I435,'rubros_id_opex (2)'!A:A,'rubros_id_opex (2)'!B:B,"RUBRO MC"),J435)</f>
        <v>10</v>
      </c>
      <c r="AB435" s="115" t="str">
        <f>UPPER(_xlfn.XLOOKUP(Z435,sectores_id!B:B,sectores_id!A:A))</f>
        <v>REACTORES</v>
      </c>
      <c r="AC435" s="156" t="str">
        <f>_xlfn.XLOOKUP(AA435,'rubros_id_opex (2)'!B:B,'rubros_id_opex (2)'!A:A,gastos_final[[#This Row],[Líneas de factura/Producto]])</f>
        <v>PERSONAL</v>
      </c>
      <c r="AD435" s="177">
        <f>SUMIFS(Y:Y,C:C,gastos_final[[#This Row],[Número]])</f>
        <v>1033206.9117999999</v>
      </c>
      <c r="AE435" s="177">
        <f>gastos_final[[#This Row],[MONTO_FINAL]]*-1-gastos_final[[#This Row],[monto_total_ampliado]]</f>
        <v>442802.96220000018</v>
      </c>
    </row>
    <row r="436" spans="1:31" x14ac:dyDescent="0.3">
      <c r="A436" vm="1">
        <v>46081</v>
      </c>
      <c r="B436" t="s">
        <v>444</v>
      </c>
      <c r="C436" t="s">
        <v>582</v>
      </c>
      <c r="D436" s="143">
        <v>-1476009.8740000001</v>
      </c>
      <c r="E436" t="s">
        <v>187</v>
      </c>
      <c r="F436">
        <v>1</v>
      </c>
      <c r="G436" s="143">
        <v>1476009.8740135897</v>
      </c>
      <c r="H436" t="s">
        <v>480</v>
      </c>
      <c r="I436" t="s">
        <v>9</v>
      </c>
      <c r="J436" t="s">
        <v>137</v>
      </c>
      <c r="K436">
        <v>0</v>
      </c>
      <c r="L436">
        <v>0</v>
      </c>
      <c r="M436">
        <v>0</v>
      </c>
      <c r="N436" t="s">
        <v>32</v>
      </c>
      <c r="O436" t="s">
        <v>494</v>
      </c>
      <c r="P436">
        <v>10</v>
      </c>
      <c r="Q436" t="s">
        <v>467</v>
      </c>
      <c r="R436">
        <v>1</v>
      </c>
      <c r="S436" s="144">
        <v>-1476009.8740000001</v>
      </c>
      <c r="T436">
        <v>1</v>
      </c>
      <c r="U436" t="s">
        <v>199</v>
      </c>
      <c r="V436" t="s">
        <v>181</v>
      </c>
      <c r="W436" s="115" t="str">
        <f t="shared" si="14"/>
        <v>CC15TIERRAS FILTRANTES</v>
      </c>
      <c r="X436" s="115">
        <f>_xlfn.XLOOKUP(W436,'cco '!C:C,'cco '!D:D,0)</f>
        <v>0</v>
      </c>
      <c r="Y436" s="116">
        <f t="shared" si="15"/>
        <v>0</v>
      </c>
      <c r="Z436" s="115">
        <f>_xlfn.XLOOKUP(V436,sectores_id!A:A,sectores_id!B:B)</f>
        <v>9</v>
      </c>
      <c r="AA436" s="115">
        <f>IF(J436="OPEX",_xlfn.XLOOKUP(I436,'rubros_id_opex (2)'!A:A,'rubros_id_opex (2)'!B:B,"RUBRO MC"),J436)</f>
        <v>10</v>
      </c>
      <c r="AB436" s="115" t="str">
        <f>UPPER(_xlfn.XLOOKUP(Z436,sectores_id!B:B,sectores_id!A:A))</f>
        <v>TIERRAS FILTRANTES</v>
      </c>
      <c r="AC436" s="156" t="str">
        <f>_xlfn.XLOOKUP(AA436,'rubros_id_opex (2)'!B:B,'rubros_id_opex (2)'!A:A,gastos_final[[#This Row],[Líneas de factura/Producto]])</f>
        <v>PERSONAL</v>
      </c>
      <c r="AD436" s="177">
        <f>SUMIFS(Y:Y,C:C,gastos_final[[#This Row],[Número]])</f>
        <v>1033206.9117999999</v>
      </c>
      <c r="AE436" s="177">
        <f>gastos_final[[#This Row],[MONTO_FINAL]]*-1-gastos_final[[#This Row],[monto_total_ampliado]]</f>
        <v>442802.96220000018</v>
      </c>
    </row>
    <row r="437" spans="1:31" x14ac:dyDescent="0.3">
      <c r="A437" vm="1">
        <v>46081</v>
      </c>
      <c r="B437" t="s">
        <v>444</v>
      </c>
      <c r="C437" t="s">
        <v>419</v>
      </c>
      <c r="D437" s="143">
        <v>-1456024.6247</v>
      </c>
      <c r="E437" t="s">
        <v>164</v>
      </c>
      <c r="F437">
        <v>1</v>
      </c>
      <c r="G437" s="143">
        <v>1456024.6247335901</v>
      </c>
      <c r="H437" t="s">
        <v>480</v>
      </c>
      <c r="I437" t="s">
        <v>9</v>
      </c>
      <c r="J437" t="s">
        <v>137</v>
      </c>
      <c r="K437">
        <v>0</v>
      </c>
      <c r="L437">
        <v>0</v>
      </c>
      <c r="M437">
        <v>0</v>
      </c>
      <c r="N437" t="s">
        <v>32</v>
      </c>
      <c r="O437" t="s">
        <v>494</v>
      </c>
      <c r="P437">
        <v>10</v>
      </c>
      <c r="Q437" t="s">
        <v>467</v>
      </c>
      <c r="R437">
        <v>1</v>
      </c>
      <c r="S437" s="144">
        <v>-1456024.6247</v>
      </c>
      <c r="T437">
        <v>1</v>
      </c>
      <c r="U437" t="s">
        <v>199</v>
      </c>
      <c r="V437" t="s">
        <v>72</v>
      </c>
      <c r="W437" s="115" t="str">
        <f t="shared" si="14"/>
        <v>CC15BACHAS</v>
      </c>
      <c r="X437" s="115">
        <f>_xlfn.XLOOKUP(W437,'cco '!C:C,'cco '!D:D,0)</f>
        <v>7.7777777777777779E-2</v>
      </c>
      <c r="Y437" s="116">
        <f t="shared" si="15"/>
        <v>113246.35969888889</v>
      </c>
      <c r="Z437" s="115">
        <f>_xlfn.XLOOKUP(V437,sectores_id!A:A,sectores_id!B:B)</f>
        <v>1</v>
      </c>
      <c r="AA437" s="115">
        <f>IF(J437="OPEX",_xlfn.XLOOKUP(I437,'rubros_id_opex (2)'!A:A,'rubros_id_opex (2)'!B:B,"RUBRO MC"),J437)</f>
        <v>10</v>
      </c>
      <c r="AB437" s="115" t="str">
        <f>UPPER(_xlfn.XLOOKUP(Z437,sectores_id!B:B,sectores_id!A:A))</f>
        <v>BACHAS</v>
      </c>
      <c r="AC437" s="156" t="str">
        <f>_xlfn.XLOOKUP(AA437,'rubros_id_opex (2)'!B:B,'rubros_id_opex (2)'!A:A,gastos_final[[#This Row],[Líneas de factura/Producto]])</f>
        <v>PERSONAL</v>
      </c>
      <c r="AD437" s="177">
        <f>SUMIFS(Y:Y,C:C,gastos_final[[#This Row],[Número]])</f>
        <v>1019217.2372899998</v>
      </c>
      <c r="AE437" s="177">
        <f>gastos_final[[#This Row],[MONTO_FINAL]]*-1-gastos_final[[#This Row],[monto_total_ampliado]]</f>
        <v>436807.3874100002</v>
      </c>
    </row>
    <row r="438" spans="1:31" x14ac:dyDescent="0.3">
      <c r="A438" vm="1">
        <v>46081</v>
      </c>
      <c r="B438" t="s">
        <v>444</v>
      </c>
      <c r="C438" t="s">
        <v>419</v>
      </c>
      <c r="D438" s="143">
        <v>-1456024.6247</v>
      </c>
      <c r="E438" t="s">
        <v>164</v>
      </c>
      <c r="F438">
        <v>1</v>
      </c>
      <c r="G438" s="143">
        <v>1456024.6247335901</v>
      </c>
      <c r="H438" t="s">
        <v>480</v>
      </c>
      <c r="I438" t="s">
        <v>9</v>
      </c>
      <c r="J438" t="s">
        <v>137</v>
      </c>
      <c r="K438">
        <v>0</v>
      </c>
      <c r="L438">
        <v>0</v>
      </c>
      <c r="M438">
        <v>0</v>
      </c>
      <c r="N438" t="s">
        <v>32</v>
      </c>
      <c r="O438" t="s">
        <v>494</v>
      </c>
      <c r="P438">
        <v>10</v>
      </c>
      <c r="Q438" t="s">
        <v>467</v>
      </c>
      <c r="R438">
        <v>1</v>
      </c>
      <c r="S438" s="144">
        <v>-1456024.6247</v>
      </c>
      <c r="T438">
        <v>1</v>
      </c>
      <c r="U438" t="s">
        <v>199</v>
      </c>
      <c r="V438" t="s">
        <v>177</v>
      </c>
      <c r="W438" s="115" t="str">
        <f t="shared" si="14"/>
        <v>CC15CEREAL Y POLVILLO</v>
      </c>
      <c r="X438" s="115">
        <f>_xlfn.XLOOKUP(W438,'cco '!C:C,'cco '!D:D,0)</f>
        <v>7.7777777777777779E-2</v>
      </c>
      <c r="Y438" s="116">
        <f t="shared" si="15"/>
        <v>113246.35969888889</v>
      </c>
      <c r="Z438" s="115">
        <f>_xlfn.XLOOKUP(V438,sectores_id!A:A,sectores_id!B:B)</f>
        <v>2</v>
      </c>
      <c r="AA438" s="115">
        <f>IF(J438="OPEX",_xlfn.XLOOKUP(I438,'rubros_id_opex (2)'!A:A,'rubros_id_opex (2)'!B:B,"RUBRO MC"),J438)</f>
        <v>10</v>
      </c>
      <c r="AB438" s="115" t="str">
        <f>UPPER(_xlfn.XLOOKUP(Z438,sectores_id!B:B,sectores_id!A:A))</f>
        <v>CEREAL &amp; POLVILLO</v>
      </c>
      <c r="AC438" s="156" t="str">
        <f>_xlfn.XLOOKUP(AA438,'rubros_id_opex (2)'!B:B,'rubros_id_opex (2)'!A:A,gastos_final[[#This Row],[Líneas de factura/Producto]])</f>
        <v>PERSONAL</v>
      </c>
      <c r="AD438" s="177">
        <f>SUMIFS(Y:Y,C:C,gastos_final[[#This Row],[Número]])</f>
        <v>1019217.2372899998</v>
      </c>
      <c r="AE438" s="177">
        <f>gastos_final[[#This Row],[MONTO_FINAL]]*-1-gastos_final[[#This Row],[monto_total_ampliado]]</f>
        <v>436807.3874100002</v>
      </c>
    </row>
    <row r="439" spans="1:31" x14ac:dyDescent="0.3">
      <c r="A439" vm="1">
        <v>46081</v>
      </c>
      <c r="B439" t="s">
        <v>444</v>
      </c>
      <c r="C439" t="s">
        <v>419</v>
      </c>
      <c r="D439" s="143">
        <v>-1456024.6247</v>
      </c>
      <c r="E439" t="s">
        <v>164</v>
      </c>
      <c r="F439">
        <v>1</v>
      </c>
      <c r="G439" s="143">
        <v>1456024.6247335901</v>
      </c>
      <c r="H439" t="s">
        <v>480</v>
      </c>
      <c r="I439" t="s">
        <v>9</v>
      </c>
      <c r="J439" t="s">
        <v>137</v>
      </c>
      <c r="K439">
        <v>0</v>
      </c>
      <c r="L439">
        <v>0</v>
      </c>
      <c r="M439">
        <v>0</v>
      </c>
      <c r="N439" t="s">
        <v>32</v>
      </c>
      <c r="O439" t="s">
        <v>494</v>
      </c>
      <c r="P439">
        <v>10</v>
      </c>
      <c r="Q439" t="s">
        <v>467</v>
      </c>
      <c r="R439">
        <v>1</v>
      </c>
      <c r="S439" s="144">
        <v>-1456024.6247</v>
      </c>
      <c r="T439">
        <v>1</v>
      </c>
      <c r="U439" t="s">
        <v>199</v>
      </c>
      <c r="V439" t="s">
        <v>175</v>
      </c>
      <c r="W439" s="115" t="str">
        <f t="shared" si="14"/>
        <v>CC15COMPOST Y FERTILIZANTES</v>
      </c>
      <c r="X439" s="115">
        <f>_xlfn.XLOOKUP(W439,'cco '!C:C,'cco '!D:D,0)</f>
        <v>7.7777777777777779E-2</v>
      </c>
      <c r="Y439" s="116">
        <f t="shared" si="15"/>
        <v>113246.35969888889</v>
      </c>
      <c r="Z439" s="115">
        <f>_xlfn.XLOOKUP(V439,sectores_id!A:A,sectores_id!B:B)</f>
        <v>10</v>
      </c>
      <c r="AA439" s="115">
        <f>IF(J439="OPEX",_xlfn.XLOOKUP(I439,'rubros_id_opex (2)'!A:A,'rubros_id_opex (2)'!B:B,"RUBRO MC"),J439)</f>
        <v>10</v>
      </c>
      <c r="AB439" s="115" t="str">
        <f>UPPER(_xlfn.XLOOKUP(Z439,sectores_id!B:B,sectores_id!A:A))</f>
        <v>COMPOST &amp; FERTILIZANTES</v>
      </c>
      <c r="AC439" s="156" t="str">
        <f>_xlfn.XLOOKUP(AA439,'rubros_id_opex (2)'!B:B,'rubros_id_opex (2)'!A:A,gastos_final[[#This Row],[Líneas de factura/Producto]])</f>
        <v>PERSONAL</v>
      </c>
      <c r="AD439" s="177">
        <f>SUMIFS(Y:Y,C:C,gastos_final[[#This Row],[Número]])</f>
        <v>1019217.2372899998</v>
      </c>
      <c r="AE439" s="177">
        <f>gastos_final[[#This Row],[MONTO_FINAL]]*-1-gastos_final[[#This Row],[monto_total_ampliado]]</f>
        <v>436807.3874100002</v>
      </c>
    </row>
    <row r="440" spans="1:31" x14ac:dyDescent="0.3">
      <c r="A440" vm="1">
        <v>46081</v>
      </c>
      <c r="B440" t="s">
        <v>444</v>
      </c>
      <c r="C440" t="s">
        <v>419</v>
      </c>
      <c r="D440" s="143">
        <v>-1456024.6247</v>
      </c>
      <c r="E440" t="s">
        <v>164</v>
      </c>
      <c r="F440">
        <v>1</v>
      </c>
      <c r="G440" s="143">
        <v>1456024.6247335901</v>
      </c>
      <c r="H440" t="s">
        <v>480</v>
      </c>
      <c r="I440" t="s">
        <v>9</v>
      </c>
      <c r="J440" t="s">
        <v>137</v>
      </c>
      <c r="K440">
        <v>0</v>
      </c>
      <c r="L440">
        <v>0</v>
      </c>
      <c r="M440">
        <v>0</v>
      </c>
      <c r="N440" t="s">
        <v>32</v>
      </c>
      <c r="O440" t="s">
        <v>494</v>
      </c>
      <c r="P440">
        <v>10</v>
      </c>
      <c r="Q440" t="s">
        <v>467</v>
      </c>
      <c r="R440">
        <v>1</v>
      </c>
      <c r="S440" s="144">
        <v>-1456024.6247</v>
      </c>
      <c r="T440">
        <v>1</v>
      </c>
      <c r="U440" t="s">
        <v>199</v>
      </c>
      <c r="V440" t="s">
        <v>193</v>
      </c>
      <c r="W440" s="115" t="str">
        <f t="shared" si="14"/>
        <v>CC15DISPOSICION FINAL DE R. LIQUIDOS</v>
      </c>
      <c r="X440" s="115">
        <f>_xlfn.XLOOKUP(W440,'cco '!C:C,'cco '!D:D,0)</f>
        <v>7.7777777777777779E-2</v>
      </c>
      <c r="Y440" s="116">
        <f t="shared" si="15"/>
        <v>113246.35969888889</v>
      </c>
      <c r="Z440" s="115">
        <f>_xlfn.XLOOKUP(V440,sectores_id!A:A,sectores_id!B:B)</f>
        <v>3</v>
      </c>
      <c r="AA440" s="115">
        <f>IF(J440="OPEX",_xlfn.XLOOKUP(I440,'rubros_id_opex (2)'!A:A,'rubros_id_opex (2)'!B:B,"RUBRO MC"),J440)</f>
        <v>10</v>
      </c>
      <c r="AB440" s="115" t="str">
        <f>UPPER(_xlfn.XLOOKUP(Z440,sectores_id!B:B,sectores_id!A:A))</f>
        <v>DISP. FINAL RESIDUOS LÍQUIDOS</v>
      </c>
      <c r="AC440" s="156" t="str">
        <f>_xlfn.XLOOKUP(AA440,'rubros_id_opex (2)'!B:B,'rubros_id_opex (2)'!A:A,gastos_final[[#This Row],[Líneas de factura/Producto]])</f>
        <v>PERSONAL</v>
      </c>
      <c r="AD440" s="177">
        <f>SUMIFS(Y:Y,C:C,gastos_final[[#This Row],[Número]])</f>
        <v>1019217.2372899998</v>
      </c>
      <c r="AE440" s="177">
        <f>gastos_final[[#This Row],[MONTO_FINAL]]*-1-gastos_final[[#This Row],[monto_total_ampliado]]</f>
        <v>436807.3874100002</v>
      </c>
    </row>
    <row r="441" spans="1:31" x14ac:dyDescent="0.3">
      <c r="A441" vm="1">
        <v>46081</v>
      </c>
      <c r="B441" t="s">
        <v>444</v>
      </c>
      <c r="C441" t="s">
        <v>419</v>
      </c>
      <c r="D441" s="143">
        <v>-1456024.6247</v>
      </c>
      <c r="E441" t="s">
        <v>164</v>
      </c>
      <c r="F441">
        <v>1</v>
      </c>
      <c r="G441" s="143">
        <v>1456024.6247335901</v>
      </c>
      <c r="H441" t="s">
        <v>480</v>
      </c>
      <c r="I441" t="s">
        <v>9</v>
      </c>
      <c r="J441" t="s">
        <v>137</v>
      </c>
      <c r="K441">
        <v>0</v>
      </c>
      <c r="L441">
        <v>0</v>
      </c>
      <c r="M441">
        <v>0</v>
      </c>
      <c r="N441" t="s">
        <v>32</v>
      </c>
      <c r="O441" t="s">
        <v>494</v>
      </c>
      <c r="P441">
        <v>10</v>
      </c>
      <c r="Q441" t="s">
        <v>467</v>
      </c>
      <c r="R441">
        <v>1</v>
      </c>
      <c r="S441" s="144">
        <v>-1456024.6247</v>
      </c>
      <c r="T441">
        <v>1</v>
      </c>
      <c r="U441" t="s">
        <v>199</v>
      </c>
      <c r="V441" t="s">
        <v>191</v>
      </c>
      <c r="W441" s="115" t="str">
        <f t="shared" si="14"/>
        <v>CC15DISPOSICION FINAL DE R. SOLIDOS</v>
      </c>
      <c r="X441" s="115">
        <f>_xlfn.XLOOKUP(W441,'cco '!C:C,'cco '!D:D,0)</f>
        <v>7.7777777777777779E-2</v>
      </c>
      <c r="Y441" s="116">
        <f t="shared" si="15"/>
        <v>113246.35969888889</v>
      </c>
      <c r="Z441" s="115">
        <f>_xlfn.XLOOKUP(V441,sectores_id!A:A,sectores_id!B:B)</f>
        <v>4</v>
      </c>
      <c r="AA441" s="115">
        <f>IF(J441="OPEX",_xlfn.XLOOKUP(I441,'rubros_id_opex (2)'!A:A,'rubros_id_opex (2)'!B:B,"RUBRO MC"),J441)</f>
        <v>10</v>
      </c>
      <c r="AB441" s="115" t="str">
        <f>UPPER(_xlfn.XLOOKUP(Z441,sectores_id!B:B,sectores_id!A:A))</f>
        <v>DISP. FINAL RESIDUOS SÓLIDOS</v>
      </c>
      <c r="AC441" s="156" t="str">
        <f>_xlfn.XLOOKUP(AA441,'rubros_id_opex (2)'!B:B,'rubros_id_opex (2)'!A:A,gastos_final[[#This Row],[Líneas de factura/Producto]])</f>
        <v>PERSONAL</v>
      </c>
      <c r="AD441" s="177">
        <f>SUMIFS(Y:Y,C:C,gastos_final[[#This Row],[Número]])</f>
        <v>1019217.2372899998</v>
      </c>
      <c r="AE441" s="177">
        <f>gastos_final[[#This Row],[MONTO_FINAL]]*-1-gastos_final[[#This Row],[monto_total_ampliado]]</f>
        <v>436807.3874100002</v>
      </c>
    </row>
    <row r="442" spans="1:31" x14ac:dyDescent="0.3">
      <c r="A442" vm="1">
        <v>46081</v>
      </c>
      <c r="B442" t="s">
        <v>444</v>
      </c>
      <c r="C442" t="s">
        <v>419</v>
      </c>
      <c r="D442" s="143">
        <v>-1456024.6247</v>
      </c>
      <c r="E442" t="s">
        <v>164</v>
      </c>
      <c r="F442">
        <v>1</v>
      </c>
      <c r="G442" s="143">
        <v>1456024.6247335901</v>
      </c>
      <c r="H442" t="s">
        <v>480</v>
      </c>
      <c r="I442" t="s">
        <v>9</v>
      </c>
      <c r="J442" t="s">
        <v>137</v>
      </c>
      <c r="K442">
        <v>0</v>
      </c>
      <c r="L442">
        <v>0</v>
      </c>
      <c r="M442">
        <v>0</v>
      </c>
      <c r="N442" t="s">
        <v>32</v>
      </c>
      <c r="O442" t="s">
        <v>494</v>
      </c>
      <c r="P442">
        <v>10</v>
      </c>
      <c r="Q442" t="s">
        <v>467</v>
      </c>
      <c r="R442">
        <v>1</v>
      </c>
      <c r="S442" s="144">
        <v>-1456024.6247</v>
      </c>
      <c r="T442">
        <v>1</v>
      </c>
      <c r="U442" t="s">
        <v>199</v>
      </c>
      <c r="V442" t="s">
        <v>80</v>
      </c>
      <c r="W442" s="115" t="str">
        <f t="shared" si="14"/>
        <v>CC15EXPORTACION</v>
      </c>
      <c r="X442" s="115">
        <f>_xlfn.XLOOKUP(W442,'cco '!C:C,'cco '!D:D,0)</f>
        <v>7.7777777777777779E-2</v>
      </c>
      <c r="Y442" s="116">
        <f t="shared" si="15"/>
        <v>113246.35969888889</v>
      </c>
      <c r="Z442" s="115">
        <f>_xlfn.XLOOKUP(V442,sectores_id!A:A,sectores_id!B:B)</f>
        <v>5</v>
      </c>
      <c r="AA442" s="115">
        <f>IF(J442="OPEX",_xlfn.XLOOKUP(I442,'rubros_id_opex (2)'!A:A,'rubros_id_opex (2)'!B:B,"RUBRO MC"),J442)</f>
        <v>10</v>
      </c>
      <c r="AB442" s="115" t="str">
        <f>UPPER(_xlfn.XLOOKUP(Z442,sectores_id!B:B,sectores_id!A:A))</f>
        <v>EXPORTACION</v>
      </c>
      <c r="AC442" s="156" t="str">
        <f>_xlfn.XLOOKUP(AA442,'rubros_id_opex (2)'!B:B,'rubros_id_opex (2)'!A:A,gastos_final[[#This Row],[Líneas de factura/Producto]])</f>
        <v>PERSONAL</v>
      </c>
      <c r="AD442" s="177">
        <f>SUMIFS(Y:Y,C:C,gastos_final[[#This Row],[Número]])</f>
        <v>1019217.2372899998</v>
      </c>
      <c r="AE442" s="177">
        <f>gastos_final[[#This Row],[MONTO_FINAL]]*-1-gastos_final[[#This Row],[monto_total_ampliado]]</f>
        <v>436807.3874100002</v>
      </c>
    </row>
    <row r="443" spans="1:31" x14ac:dyDescent="0.3">
      <c r="A443" vm="1">
        <v>46081</v>
      </c>
      <c r="B443" t="s">
        <v>444</v>
      </c>
      <c r="C443" t="s">
        <v>419</v>
      </c>
      <c r="D443" s="143">
        <v>-1456024.6247</v>
      </c>
      <c r="E443" t="s">
        <v>164</v>
      </c>
      <c r="F443">
        <v>1</v>
      </c>
      <c r="G443" s="143">
        <v>1456024.6247335901</v>
      </c>
      <c r="H443" t="s">
        <v>480</v>
      </c>
      <c r="I443" t="s">
        <v>9</v>
      </c>
      <c r="J443" t="s">
        <v>137</v>
      </c>
      <c r="K443">
        <v>0</v>
      </c>
      <c r="L443">
        <v>0</v>
      </c>
      <c r="M443">
        <v>0</v>
      </c>
      <c r="N443" t="s">
        <v>32</v>
      </c>
      <c r="O443" t="s">
        <v>494</v>
      </c>
      <c r="P443">
        <v>10</v>
      </c>
      <c r="Q443" t="s">
        <v>467</v>
      </c>
      <c r="R443">
        <v>1</v>
      </c>
      <c r="S443" s="144">
        <v>-1456024.6247</v>
      </c>
      <c r="T443">
        <v>1</v>
      </c>
      <c r="U443" t="s">
        <v>199</v>
      </c>
      <c r="V443" t="s">
        <v>50</v>
      </c>
      <c r="W443" s="115" t="str">
        <f t="shared" si="14"/>
        <v>CC15NFU</v>
      </c>
      <c r="X443" s="115">
        <f>_xlfn.XLOOKUP(W443,'cco '!C:C,'cco '!D:D,0)</f>
        <v>7.7777777777777779E-2</v>
      </c>
      <c r="Y443" s="116">
        <f t="shared" si="15"/>
        <v>113246.35969888889</v>
      </c>
      <c r="Z443" s="115">
        <f>_xlfn.XLOOKUP(V443,sectores_id!A:A,sectores_id!B:B)</f>
        <v>6</v>
      </c>
      <c r="AA443" s="115">
        <f>IF(J443="OPEX",_xlfn.XLOOKUP(I443,'rubros_id_opex (2)'!A:A,'rubros_id_opex (2)'!B:B,"RUBRO MC"),J443)</f>
        <v>10</v>
      </c>
      <c r="AB443" s="115" t="str">
        <f>UPPER(_xlfn.XLOOKUP(Z443,sectores_id!B:B,sectores_id!A:A))</f>
        <v>NFU</v>
      </c>
      <c r="AC443" s="156" t="str">
        <f>_xlfn.XLOOKUP(AA443,'rubros_id_opex (2)'!B:B,'rubros_id_opex (2)'!A:A,gastos_final[[#This Row],[Líneas de factura/Producto]])</f>
        <v>PERSONAL</v>
      </c>
      <c r="AD443" s="177">
        <f>SUMIFS(Y:Y,C:C,gastos_final[[#This Row],[Número]])</f>
        <v>1019217.2372899998</v>
      </c>
      <c r="AE443" s="177">
        <f>gastos_final[[#This Row],[MONTO_FINAL]]*-1-gastos_final[[#This Row],[monto_total_ampliado]]</f>
        <v>436807.3874100002</v>
      </c>
    </row>
    <row r="444" spans="1:31" x14ac:dyDescent="0.3">
      <c r="A444" vm="1">
        <v>46081</v>
      </c>
      <c r="B444" t="s">
        <v>444</v>
      </c>
      <c r="C444" t="s">
        <v>419</v>
      </c>
      <c r="D444" s="143">
        <v>-1456024.6247</v>
      </c>
      <c r="E444" t="s">
        <v>164</v>
      </c>
      <c r="F444">
        <v>1</v>
      </c>
      <c r="G444" s="143">
        <v>1456024.6247335901</v>
      </c>
      <c r="H444" t="s">
        <v>480</v>
      </c>
      <c r="I444" t="s">
        <v>9</v>
      </c>
      <c r="J444" t="s">
        <v>137</v>
      </c>
      <c r="K444">
        <v>0</v>
      </c>
      <c r="L444">
        <v>0</v>
      </c>
      <c r="M444">
        <v>0</v>
      </c>
      <c r="N444" t="s">
        <v>32</v>
      </c>
      <c r="O444" t="s">
        <v>494</v>
      </c>
      <c r="P444">
        <v>10</v>
      </c>
      <c r="Q444" t="s">
        <v>467</v>
      </c>
      <c r="R444">
        <v>1</v>
      </c>
      <c r="S444" s="144">
        <v>-1456024.6247</v>
      </c>
      <c r="T444">
        <v>1</v>
      </c>
      <c r="U444" t="s">
        <v>199</v>
      </c>
      <c r="V444" t="s">
        <v>68</v>
      </c>
      <c r="W444" s="115" t="str">
        <f t="shared" si="14"/>
        <v>CC15PILETAS</v>
      </c>
      <c r="X444" s="115">
        <f>_xlfn.XLOOKUP(W444,'cco '!C:C,'cco '!D:D,0)</f>
        <v>7.7777777777777779E-2</v>
      </c>
      <c r="Y444" s="116">
        <f t="shared" si="15"/>
        <v>113246.35969888889</v>
      </c>
      <c r="Z444" s="115">
        <f>_xlfn.XLOOKUP(V444,sectores_id!A:A,sectores_id!B:B)</f>
        <v>7</v>
      </c>
      <c r="AA444" s="115">
        <f>IF(J444="OPEX",_xlfn.XLOOKUP(I444,'rubros_id_opex (2)'!A:A,'rubros_id_opex (2)'!B:B,"RUBRO MC"),J444)</f>
        <v>10</v>
      </c>
      <c r="AB444" s="115" t="str">
        <f>UPPER(_xlfn.XLOOKUP(Z444,sectores_id!B:B,sectores_id!A:A))</f>
        <v>PILETAS</v>
      </c>
      <c r="AC444" s="156" t="str">
        <f>_xlfn.XLOOKUP(AA444,'rubros_id_opex (2)'!B:B,'rubros_id_opex (2)'!A:A,gastos_final[[#This Row],[Líneas de factura/Producto]])</f>
        <v>PERSONAL</v>
      </c>
      <c r="AD444" s="177">
        <f>SUMIFS(Y:Y,C:C,gastos_final[[#This Row],[Número]])</f>
        <v>1019217.2372899998</v>
      </c>
      <c r="AE444" s="177">
        <f>gastos_final[[#This Row],[MONTO_FINAL]]*-1-gastos_final[[#This Row],[monto_total_ampliado]]</f>
        <v>436807.3874100002</v>
      </c>
    </row>
    <row r="445" spans="1:31" x14ac:dyDescent="0.3">
      <c r="A445" vm="1">
        <v>46081</v>
      </c>
      <c r="B445" t="s">
        <v>444</v>
      </c>
      <c r="C445" t="s">
        <v>419</v>
      </c>
      <c r="D445" s="143">
        <v>-1456024.6247</v>
      </c>
      <c r="E445" t="s">
        <v>164</v>
      </c>
      <c r="F445">
        <v>1</v>
      </c>
      <c r="G445" s="143">
        <v>1456024.6247335901</v>
      </c>
      <c r="H445" t="s">
        <v>480</v>
      </c>
      <c r="I445" t="s">
        <v>9</v>
      </c>
      <c r="J445" t="s">
        <v>137</v>
      </c>
      <c r="K445">
        <v>0</v>
      </c>
      <c r="L445">
        <v>0</v>
      </c>
      <c r="M445">
        <v>0</v>
      </c>
      <c r="N445" t="s">
        <v>32</v>
      </c>
      <c r="O445" t="s">
        <v>494</v>
      </c>
      <c r="P445">
        <v>10</v>
      </c>
      <c r="Q445" t="s">
        <v>467</v>
      </c>
      <c r="R445">
        <v>1</v>
      </c>
      <c r="S445" s="144">
        <v>-1456024.6247</v>
      </c>
      <c r="T445">
        <v>1</v>
      </c>
      <c r="U445" t="s">
        <v>199</v>
      </c>
      <c r="V445" t="s">
        <v>70</v>
      </c>
      <c r="W445" s="115" t="str">
        <f t="shared" si="14"/>
        <v>CC15REACTORES</v>
      </c>
      <c r="X445" s="115">
        <f>_xlfn.XLOOKUP(W445,'cco '!C:C,'cco '!D:D,0)</f>
        <v>7.7777777777777779E-2</v>
      </c>
      <c r="Y445" s="116">
        <f t="shared" si="15"/>
        <v>113246.35969888889</v>
      </c>
      <c r="Z445" s="115">
        <f>_xlfn.XLOOKUP(V445,sectores_id!A:A,sectores_id!B:B)</f>
        <v>8</v>
      </c>
      <c r="AA445" s="115">
        <f>IF(J445="OPEX",_xlfn.XLOOKUP(I445,'rubros_id_opex (2)'!A:A,'rubros_id_opex (2)'!B:B,"RUBRO MC"),J445)</f>
        <v>10</v>
      </c>
      <c r="AB445" s="115" t="str">
        <f>UPPER(_xlfn.XLOOKUP(Z445,sectores_id!B:B,sectores_id!A:A))</f>
        <v>REACTORES</v>
      </c>
      <c r="AC445" s="156" t="str">
        <f>_xlfn.XLOOKUP(AA445,'rubros_id_opex (2)'!B:B,'rubros_id_opex (2)'!A:A,gastos_final[[#This Row],[Líneas de factura/Producto]])</f>
        <v>PERSONAL</v>
      </c>
      <c r="AD445" s="177">
        <f>SUMIFS(Y:Y,C:C,gastos_final[[#This Row],[Número]])</f>
        <v>1019217.2372899998</v>
      </c>
      <c r="AE445" s="177">
        <f>gastos_final[[#This Row],[MONTO_FINAL]]*-1-gastos_final[[#This Row],[monto_total_ampliado]]</f>
        <v>436807.3874100002</v>
      </c>
    </row>
    <row r="446" spans="1:31" x14ac:dyDescent="0.3">
      <c r="A446" vm="1">
        <v>46081</v>
      </c>
      <c r="B446" t="s">
        <v>444</v>
      </c>
      <c r="C446" t="s">
        <v>419</v>
      </c>
      <c r="D446" s="143">
        <v>-1456024.6247</v>
      </c>
      <c r="E446" t="s">
        <v>164</v>
      </c>
      <c r="F446">
        <v>1</v>
      </c>
      <c r="G446" s="143">
        <v>1456024.6247335901</v>
      </c>
      <c r="H446" t="s">
        <v>480</v>
      </c>
      <c r="I446" t="s">
        <v>9</v>
      </c>
      <c r="J446" t="s">
        <v>137</v>
      </c>
      <c r="K446">
        <v>0</v>
      </c>
      <c r="L446">
        <v>0</v>
      </c>
      <c r="M446">
        <v>0</v>
      </c>
      <c r="N446" t="s">
        <v>32</v>
      </c>
      <c r="O446" t="s">
        <v>494</v>
      </c>
      <c r="P446">
        <v>10</v>
      </c>
      <c r="Q446" t="s">
        <v>467</v>
      </c>
      <c r="R446">
        <v>1</v>
      </c>
      <c r="S446" s="144">
        <v>-1456024.6247</v>
      </c>
      <c r="T446">
        <v>1</v>
      </c>
      <c r="U446" t="s">
        <v>199</v>
      </c>
      <c r="V446" t="s">
        <v>181</v>
      </c>
      <c r="W446" s="115" t="str">
        <f t="shared" si="14"/>
        <v>CC15TIERRAS FILTRANTES</v>
      </c>
      <c r="X446" s="115">
        <f>_xlfn.XLOOKUP(W446,'cco '!C:C,'cco '!D:D,0)</f>
        <v>0</v>
      </c>
      <c r="Y446" s="116">
        <f t="shared" si="15"/>
        <v>0</v>
      </c>
      <c r="Z446" s="115">
        <f>_xlfn.XLOOKUP(V446,sectores_id!A:A,sectores_id!B:B)</f>
        <v>9</v>
      </c>
      <c r="AA446" s="115">
        <f>IF(J446="OPEX",_xlfn.XLOOKUP(I446,'rubros_id_opex (2)'!A:A,'rubros_id_opex (2)'!B:B,"RUBRO MC"),J446)</f>
        <v>10</v>
      </c>
      <c r="AB446" s="115" t="str">
        <f>UPPER(_xlfn.XLOOKUP(Z446,sectores_id!B:B,sectores_id!A:A))</f>
        <v>TIERRAS FILTRANTES</v>
      </c>
      <c r="AC446" s="156" t="str">
        <f>_xlfn.XLOOKUP(AA446,'rubros_id_opex (2)'!B:B,'rubros_id_opex (2)'!A:A,gastos_final[[#This Row],[Líneas de factura/Producto]])</f>
        <v>PERSONAL</v>
      </c>
      <c r="AD446" s="177">
        <f>SUMIFS(Y:Y,C:C,gastos_final[[#This Row],[Número]])</f>
        <v>1019217.2372899998</v>
      </c>
      <c r="AE446" s="177">
        <f>gastos_final[[#This Row],[MONTO_FINAL]]*-1-gastos_final[[#This Row],[monto_total_ampliado]]</f>
        <v>436807.3874100002</v>
      </c>
    </row>
    <row r="447" spans="1:31" x14ac:dyDescent="0.3">
      <c r="A447" vm="1">
        <v>46081</v>
      </c>
      <c r="B447" t="s">
        <v>444</v>
      </c>
      <c r="C447" t="s">
        <v>438</v>
      </c>
      <c r="D447" s="143">
        <v>-1942874.4042</v>
      </c>
      <c r="E447" t="s">
        <v>68</v>
      </c>
      <c r="F447">
        <v>1</v>
      </c>
      <c r="G447" s="143">
        <v>1942874.4041735895</v>
      </c>
      <c r="H447" t="s">
        <v>480</v>
      </c>
      <c r="I447" t="s">
        <v>9</v>
      </c>
      <c r="J447" t="s">
        <v>137</v>
      </c>
      <c r="K447">
        <v>0</v>
      </c>
      <c r="L447">
        <v>0</v>
      </c>
      <c r="M447">
        <v>0</v>
      </c>
      <c r="N447" t="s">
        <v>40</v>
      </c>
      <c r="O447" t="s">
        <v>494</v>
      </c>
      <c r="P447">
        <v>1</v>
      </c>
      <c r="Q447" t="s">
        <v>68</v>
      </c>
      <c r="R447">
        <v>1</v>
      </c>
      <c r="S447" s="144">
        <v>-1942874.4042</v>
      </c>
      <c r="T447">
        <v>1</v>
      </c>
      <c r="U447" t="s">
        <v>199</v>
      </c>
      <c r="V447" t="s">
        <v>68</v>
      </c>
      <c r="W447" s="115" t="str">
        <f t="shared" si="14"/>
        <v>CC4PILETAS</v>
      </c>
      <c r="X447" s="115">
        <f>_xlfn.XLOOKUP(W447,'cco '!C:C,'cco '!D:D,0)</f>
        <v>1</v>
      </c>
      <c r="Y447" s="116">
        <f t="shared" si="15"/>
        <v>1942874.4042</v>
      </c>
      <c r="Z447" s="115">
        <f>_xlfn.XLOOKUP(V447,sectores_id!A:A,sectores_id!B:B)</f>
        <v>7</v>
      </c>
      <c r="AA447" s="115">
        <f>IF(J447="OPEX",_xlfn.XLOOKUP(I447,'rubros_id_opex (2)'!A:A,'rubros_id_opex (2)'!B:B,"RUBRO MC"),J447)</f>
        <v>10</v>
      </c>
      <c r="AB447" s="115" t="str">
        <f>UPPER(_xlfn.XLOOKUP(Z447,sectores_id!B:B,sectores_id!A:A))</f>
        <v>PILETAS</v>
      </c>
      <c r="AC447" s="156" t="str">
        <f>_xlfn.XLOOKUP(AA447,'rubros_id_opex (2)'!B:B,'rubros_id_opex (2)'!A:A,gastos_final[[#This Row],[Líneas de factura/Producto]])</f>
        <v>PERSONAL</v>
      </c>
      <c r="AD447" s="177">
        <f>SUMIFS(Y:Y,C:C,gastos_final[[#This Row],[Número]])</f>
        <v>1942874.4042</v>
      </c>
      <c r="AE447" s="177">
        <f>gastos_final[[#This Row],[MONTO_FINAL]]*-1-gastos_final[[#This Row],[monto_total_ampliado]]</f>
        <v>0</v>
      </c>
    </row>
    <row r="448" spans="1:31" x14ac:dyDescent="0.3">
      <c r="A448" vm="1">
        <v>46081</v>
      </c>
      <c r="B448" t="s">
        <v>444</v>
      </c>
      <c r="C448" t="s">
        <v>431</v>
      </c>
      <c r="D448" s="143">
        <v>-1942605.1513</v>
      </c>
      <c r="E448" t="s">
        <v>42</v>
      </c>
      <c r="F448">
        <v>1</v>
      </c>
      <c r="G448" s="143">
        <v>1942605.1513135899</v>
      </c>
      <c r="H448" t="s">
        <v>480</v>
      </c>
      <c r="I448" t="s">
        <v>9</v>
      </c>
      <c r="J448" t="s">
        <v>137</v>
      </c>
      <c r="K448">
        <v>0</v>
      </c>
      <c r="L448">
        <v>0</v>
      </c>
      <c r="M448">
        <v>0</v>
      </c>
      <c r="N448" t="s">
        <v>341</v>
      </c>
      <c r="O448" t="s">
        <v>494</v>
      </c>
      <c r="P448">
        <v>6</v>
      </c>
      <c r="Q448" t="s">
        <v>469</v>
      </c>
      <c r="R448">
        <v>1</v>
      </c>
      <c r="S448" s="144">
        <v>-1942605.1513</v>
      </c>
      <c r="T448">
        <v>1</v>
      </c>
      <c r="U448" t="s">
        <v>199</v>
      </c>
      <c r="V448" t="s">
        <v>72</v>
      </c>
      <c r="W448" s="115" t="str">
        <f t="shared" si="14"/>
        <v>CC19BACHAS</v>
      </c>
      <c r="X448" s="115">
        <f>_xlfn.XLOOKUP(W448,'cco '!C:C,'cco '!D:D,0)</f>
        <v>0.08</v>
      </c>
      <c r="Y448" s="116">
        <f t="shared" si="15"/>
        <v>155408.41210400002</v>
      </c>
      <c r="Z448" s="115">
        <f>_xlfn.XLOOKUP(V448,sectores_id!A:A,sectores_id!B:B)</f>
        <v>1</v>
      </c>
      <c r="AA448" s="115">
        <f>IF(J448="OPEX",_xlfn.XLOOKUP(I448,'rubros_id_opex (2)'!A:A,'rubros_id_opex (2)'!B:B,"RUBRO MC"),J448)</f>
        <v>10</v>
      </c>
      <c r="AB448" s="115" t="str">
        <f>UPPER(_xlfn.XLOOKUP(Z448,sectores_id!B:B,sectores_id!A:A))</f>
        <v>BACHAS</v>
      </c>
      <c r="AC448" s="156" t="str">
        <f>_xlfn.XLOOKUP(AA448,'rubros_id_opex (2)'!B:B,'rubros_id_opex (2)'!A:A,gastos_final[[#This Row],[Líneas de factura/Producto]])</f>
        <v>PERSONAL</v>
      </c>
      <c r="AD448" s="177">
        <f>SUMIFS(Y:Y,C:C,gastos_final[[#This Row],[Número]])</f>
        <v>1942605.1513</v>
      </c>
      <c r="AE448" s="177">
        <f>gastos_final[[#This Row],[MONTO_FINAL]]*-1-gastos_final[[#This Row],[monto_total_ampliado]]</f>
        <v>0</v>
      </c>
    </row>
    <row r="449" spans="1:31" x14ac:dyDescent="0.3">
      <c r="A449" vm="1">
        <v>46081</v>
      </c>
      <c r="B449" t="s">
        <v>444</v>
      </c>
      <c r="C449" t="s">
        <v>431</v>
      </c>
      <c r="D449" s="143">
        <v>-1942605.1513</v>
      </c>
      <c r="E449" t="s">
        <v>42</v>
      </c>
      <c r="F449">
        <v>1</v>
      </c>
      <c r="G449" s="143">
        <v>1942605.1513135899</v>
      </c>
      <c r="H449" t="s">
        <v>480</v>
      </c>
      <c r="I449" t="s">
        <v>9</v>
      </c>
      <c r="J449" t="s">
        <v>137</v>
      </c>
      <c r="K449">
        <v>0</v>
      </c>
      <c r="L449">
        <v>0</v>
      </c>
      <c r="M449">
        <v>0</v>
      </c>
      <c r="N449" t="s">
        <v>341</v>
      </c>
      <c r="O449" t="s">
        <v>494</v>
      </c>
      <c r="P449">
        <v>6</v>
      </c>
      <c r="Q449" t="s">
        <v>469</v>
      </c>
      <c r="R449">
        <v>1</v>
      </c>
      <c r="S449" s="144">
        <v>-1942605.1513</v>
      </c>
      <c r="T449">
        <v>1</v>
      </c>
      <c r="U449" t="s">
        <v>199</v>
      </c>
      <c r="V449" t="s">
        <v>193</v>
      </c>
      <c r="W449" s="115" t="str">
        <f t="shared" si="14"/>
        <v>CC19DISPOSICION FINAL DE R. LIQUIDOS</v>
      </c>
      <c r="X449" s="115">
        <f>_xlfn.XLOOKUP(W449,'cco '!C:C,'cco '!D:D,0)</f>
        <v>0.09</v>
      </c>
      <c r="Y449" s="116">
        <f t="shared" si="15"/>
        <v>174834.463617</v>
      </c>
      <c r="Z449" s="115">
        <f>_xlfn.XLOOKUP(V449,sectores_id!A:A,sectores_id!B:B)</f>
        <v>3</v>
      </c>
      <c r="AA449" s="115">
        <f>IF(J449="OPEX",_xlfn.XLOOKUP(I449,'rubros_id_opex (2)'!A:A,'rubros_id_opex (2)'!B:B,"RUBRO MC"),J449)</f>
        <v>10</v>
      </c>
      <c r="AB449" s="115" t="str">
        <f>UPPER(_xlfn.XLOOKUP(Z449,sectores_id!B:B,sectores_id!A:A))</f>
        <v>DISP. FINAL RESIDUOS LÍQUIDOS</v>
      </c>
      <c r="AC449" s="156" t="str">
        <f>_xlfn.XLOOKUP(AA449,'rubros_id_opex (2)'!B:B,'rubros_id_opex (2)'!A:A,gastos_final[[#This Row],[Líneas de factura/Producto]])</f>
        <v>PERSONAL</v>
      </c>
      <c r="AD449" s="177">
        <f>SUMIFS(Y:Y,C:C,gastos_final[[#This Row],[Número]])</f>
        <v>1942605.1513</v>
      </c>
      <c r="AE449" s="177">
        <f>gastos_final[[#This Row],[MONTO_FINAL]]*-1-gastos_final[[#This Row],[monto_total_ampliado]]</f>
        <v>0</v>
      </c>
    </row>
    <row r="450" spans="1:31" x14ac:dyDescent="0.3">
      <c r="A450" vm="1">
        <v>46081</v>
      </c>
      <c r="B450" t="s">
        <v>444</v>
      </c>
      <c r="C450" t="s">
        <v>431</v>
      </c>
      <c r="D450" s="143">
        <v>-1942605.1513</v>
      </c>
      <c r="E450" t="s">
        <v>42</v>
      </c>
      <c r="F450">
        <v>1</v>
      </c>
      <c r="G450" s="143">
        <v>1942605.1513135899</v>
      </c>
      <c r="H450" t="s">
        <v>480</v>
      </c>
      <c r="I450" t="s">
        <v>9</v>
      </c>
      <c r="J450" t="s">
        <v>137</v>
      </c>
      <c r="K450">
        <v>0</v>
      </c>
      <c r="L450">
        <v>0</v>
      </c>
      <c r="M450">
        <v>0</v>
      </c>
      <c r="N450" t="s">
        <v>341</v>
      </c>
      <c r="O450" t="s">
        <v>494</v>
      </c>
      <c r="P450">
        <v>6</v>
      </c>
      <c r="Q450" t="s">
        <v>469</v>
      </c>
      <c r="R450">
        <v>1</v>
      </c>
      <c r="S450" s="144">
        <v>-1942605.1513</v>
      </c>
      <c r="T450">
        <v>1</v>
      </c>
      <c r="U450" t="s">
        <v>199</v>
      </c>
      <c r="V450" t="s">
        <v>80</v>
      </c>
      <c r="W450" s="115" t="str">
        <f t="shared" si="14"/>
        <v>CC19EXPORTACION</v>
      </c>
      <c r="X450" s="115">
        <f>_xlfn.XLOOKUP(W450,'cco '!C:C,'cco '!D:D,0)</f>
        <v>0.15</v>
      </c>
      <c r="Y450" s="116">
        <f t="shared" si="15"/>
        <v>291390.77269499999</v>
      </c>
      <c r="Z450" s="115">
        <f>_xlfn.XLOOKUP(V450,sectores_id!A:A,sectores_id!B:B)</f>
        <v>5</v>
      </c>
      <c r="AA450" s="115">
        <f>IF(J450="OPEX",_xlfn.XLOOKUP(I450,'rubros_id_opex (2)'!A:A,'rubros_id_opex (2)'!B:B,"RUBRO MC"),J450)</f>
        <v>10</v>
      </c>
      <c r="AB450" s="115" t="str">
        <f>UPPER(_xlfn.XLOOKUP(Z450,sectores_id!B:B,sectores_id!A:A))</f>
        <v>EXPORTACION</v>
      </c>
      <c r="AC450" s="156" t="str">
        <f>_xlfn.XLOOKUP(AA450,'rubros_id_opex (2)'!B:B,'rubros_id_opex (2)'!A:A,gastos_final[[#This Row],[Líneas de factura/Producto]])</f>
        <v>PERSONAL</v>
      </c>
      <c r="AD450" s="177">
        <f>SUMIFS(Y:Y,C:C,gastos_final[[#This Row],[Número]])</f>
        <v>1942605.1513</v>
      </c>
      <c r="AE450" s="177">
        <f>gastos_final[[#This Row],[MONTO_FINAL]]*-1-gastos_final[[#This Row],[monto_total_ampliado]]</f>
        <v>0</v>
      </c>
    </row>
    <row r="451" spans="1:31" x14ac:dyDescent="0.3">
      <c r="A451" vm="1">
        <v>46081</v>
      </c>
      <c r="B451" t="s">
        <v>444</v>
      </c>
      <c r="C451" t="s">
        <v>431</v>
      </c>
      <c r="D451" s="143">
        <v>-1942605.1513</v>
      </c>
      <c r="E451" t="s">
        <v>42</v>
      </c>
      <c r="F451">
        <v>1</v>
      </c>
      <c r="G451" s="143">
        <v>1942605.1513135899</v>
      </c>
      <c r="H451" t="s">
        <v>480</v>
      </c>
      <c r="I451" t="s">
        <v>9</v>
      </c>
      <c r="J451" t="s">
        <v>137</v>
      </c>
      <c r="K451">
        <v>0</v>
      </c>
      <c r="L451">
        <v>0</v>
      </c>
      <c r="M451">
        <v>0</v>
      </c>
      <c r="N451" t="s">
        <v>341</v>
      </c>
      <c r="O451" t="s">
        <v>494</v>
      </c>
      <c r="P451">
        <v>6</v>
      </c>
      <c r="Q451" t="s">
        <v>469</v>
      </c>
      <c r="R451">
        <v>1</v>
      </c>
      <c r="S451" s="144">
        <v>-1942605.1513</v>
      </c>
      <c r="T451">
        <v>1</v>
      </c>
      <c r="U451" t="s">
        <v>199</v>
      </c>
      <c r="V451" t="s">
        <v>50</v>
      </c>
      <c r="W451" s="115" t="str">
        <f t="shared" si="14"/>
        <v>CC19NFU</v>
      </c>
      <c r="X451" s="115">
        <f>_xlfn.XLOOKUP(W451,'cco '!C:C,'cco '!D:D,0)</f>
        <v>0.4</v>
      </c>
      <c r="Y451" s="116">
        <f t="shared" si="15"/>
        <v>777042.06052000006</v>
      </c>
      <c r="Z451" s="115">
        <f>_xlfn.XLOOKUP(V451,sectores_id!A:A,sectores_id!B:B)</f>
        <v>6</v>
      </c>
      <c r="AA451" s="115">
        <f>IF(J451="OPEX",_xlfn.XLOOKUP(I451,'rubros_id_opex (2)'!A:A,'rubros_id_opex (2)'!B:B,"RUBRO MC"),J451)</f>
        <v>10</v>
      </c>
      <c r="AB451" s="115" t="str">
        <f>UPPER(_xlfn.XLOOKUP(Z451,sectores_id!B:B,sectores_id!A:A))</f>
        <v>NFU</v>
      </c>
      <c r="AC451" s="156" t="str">
        <f>_xlfn.XLOOKUP(AA451,'rubros_id_opex (2)'!B:B,'rubros_id_opex (2)'!A:A,gastos_final[[#This Row],[Líneas de factura/Producto]])</f>
        <v>PERSONAL</v>
      </c>
      <c r="AD451" s="177">
        <f>SUMIFS(Y:Y,C:C,gastos_final[[#This Row],[Número]])</f>
        <v>1942605.1513</v>
      </c>
      <c r="AE451" s="177">
        <f>gastos_final[[#This Row],[MONTO_FINAL]]*-1-gastos_final[[#This Row],[monto_total_ampliado]]</f>
        <v>0</v>
      </c>
    </row>
    <row r="452" spans="1:31" x14ac:dyDescent="0.3">
      <c r="A452" vm="1">
        <v>46081</v>
      </c>
      <c r="B452" t="s">
        <v>444</v>
      </c>
      <c r="C452" t="s">
        <v>431</v>
      </c>
      <c r="D452" s="143">
        <v>-1942605.1513</v>
      </c>
      <c r="E452" t="s">
        <v>42</v>
      </c>
      <c r="F452">
        <v>1</v>
      </c>
      <c r="G452" s="143">
        <v>1942605.1513135899</v>
      </c>
      <c r="H452" t="s">
        <v>480</v>
      </c>
      <c r="I452" t="s">
        <v>9</v>
      </c>
      <c r="J452" t="s">
        <v>137</v>
      </c>
      <c r="K452">
        <v>0</v>
      </c>
      <c r="L452">
        <v>0</v>
      </c>
      <c r="M452">
        <v>0</v>
      </c>
      <c r="N452" t="s">
        <v>341</v>
      </c>
      <c r="O452" t="s">
        <v>494</v>
      </c>
      <c r="P452">
        <v>6</v>
      </c>
      <c r="Q452" t="s">
        <v>469</v>
      </c>
      <c r="R452">
        <v>1</v>
      </c>
      <c r="S452" s="144">
        <v>-1942605.1513</v>
      </c>
      <c r="T452">
        <v>1</v>
      </c>
      <c r="U452" t="s">
        <v>199</v>
      </c>
      <c r="V452" t="s">
        <v>68</v>
      </c>
      <c r="W452" s="115" t="str">
        <f t="shared" si="14"/>
        <v>CC19PILETAS</v>
      </c>
      <c r="X452" s="115">
        <f>_xlfn.XLOOKUP(W452,'cco '!C:C,'cco '!D:D,0)</f>
        <v>0.08</v>
      </c>
      <c r="Y452" s="116">
        <f t="shared" si="15"/>
        <v>155408.41210400002</v>
      </c>
      <c r="Z452" s="115">
        <f>_xlfn.XLOOKUP(V452,sectores_id!A:A,sectores_id!B:B)</f>
        <v>7</v>
      </c>
      <c r="AA452" s="115">
        <f>IF(J452="OPEX",_xlfn.XLOOKUP(I452,'rubros_id_opex (2)'!A:A,'rubros_id_opex (2)'!B:B,"RUBRO MC"),J452)</f>
        <v>10</v>
      </c>
      <c r="AB452" s="115" t="str">
        <f>UPPER(_xlfn.XLOOKUP(Z452,sectores_id!B:B,sectores_id!A:A))</f>
        <v>PILETAS</v>
      </c>
      <c r="AC452" s="156" t="str">
        <f>_xlfn.XLOOKUP(AA452,'rubros_id_opex (2)'!B:B,'rubros_id_opex (2)'!A:A,gastos_final[[#This Row],[Líneas de factura/Producto]])</f>
        <v>PERSONAL</v>
      </c>
      <c r="AD452" s="177">
        <f>SUMIFS(Y:Y,C:C,gastos_final[[#This Row],[Número]])</f>
        <v>1942605.1513</v>
      </c>
      <c r="AE452" s="177">
        <f>gastos_final[[#This Row],[MONTO_FINAL]]*-1-gastos_final[[#This Row],[monto_total_ampliado]]</f>
        <v>0</v>
      </c>
    </row>
    <row r="453" spans="1:31" x14ac:dyDescent="0.3">
      <c r="A453" vm="1">
        <v>46081</v>
      </c>
      <c r="B453" t="s">
        <v>444</v>
      </c>
      <c r="C453" t="s">
        <v>431</v>
      </c>
      <c r="D453" s="143">
        <v>-1942605.1513</v>
      </c>
      <c r="E453" t="s">
        <v>42</v>
      </c>
      <c r="F453">
        <v>1</v>
      </c>
      <c r="G453" s="143">
        <v>1942605.1513135899</v>
      </c>
      <c r="H453" t="s">
        <v>480</v>
      </c>
      <c r="I453" t="s">
        <v>9</v>
      </c>
      <c r="J453" t="s">
        <v>137</v>
      </c>
      <c r="K453">
        <v>0</v>
      </c>
      <c r="L453">
        <v>0</v>
      </c>
      <c r="M453">
        <v>0</v>
      </c>
      <c r="N453" t="s">
        <v>341</v>
      </c>
      <c r="O453" t="s">
        <v>494</v>
      </c>
      <c r="P453">
        <v>6</v>
      </c>
      <c r="Q453" t="s">
        <v>469</v>
      </c>
      <c r="R453">
        <v>1</v>
      </c>
      <c r="S453" s="144">
        <v>-1942605.1513</v>
      </c>
      <c r="T453">
        <v>1</v>
      </c>
      <c r="U453" t="s">
        <v>199</v>
      </c>
      <c r="V453" t="s">
        <v>70</v>
      </c>
      <c r="W453" s="115" t="str">
        <f t="shared" si="14"/>
        <v>CC19REACTORES</v>
      </c>
      <c r="X453" s="115">
        <f>_xlfn.XLOOKUP(W453,'cco '!C:C,'cco '!D:D,0)</f>
        <v>0.2</v>
      </c>
      <c r="Y453" s="116">
        <f t="shared" si="15"/>
        <v>388521.03026000003</v>
      </c>
      <c r="Z453" s="115">
        <f>_xlfn.XLOOKUP(V453,sectores_id!A:A,sectores_id!B:B)</f>
        <v>8</v>
      </c>
      <c r="AA453" s="115">
        <f>IF(J453="OPEX",_xlfn.XLOOKUP(I453,'rubros_id_opex (2)'!A:A,'rubros_id_opex (2)'!B:B,"RUBRO MC"),J453)</f>
        <v>10</v>
      </c>
      <c r="AB453" s="115" t="str">
        <f>UPPER(_xlfn.XLOOKUP(Z453,sectores_id!B:B,sectores_id!A:A))</f>
        <v>REACTORES</v>
      </c>
      <c r="AC453" s="156" t="str">
        <f>_xlfn.XLOOKUP(AA453,'rubros_id_opex (2)'!B:B,'rubros_id_opex (2)'!A:A,gastos_final[[#This Row],[Líneas de factura/Producto]])</f>
        <v>PERSONAL</v>
      </c>
      <c r="AD453" s="177">
        <f>SUMIFS(Y:Y,C:C,gastos_final[[#This Row],[Número]])</f>
        <v>1942605.1513</v>
      </c>
      <c r="AE453" s="177">
        <f>gastos_final[[#This Row],[MONTO_FINAL]]*-1-gastos_final[[#This Row],[monto_total_ampliado]]</f>
        <v>0</v>
      </c>
    </row>
    <row r="454" spans="1:31" x14ac:dyDescent="0.3">
      <c r="A454" vm="1">
        <v>46081</v>
      </c>
      <c r="B454" t="s">
        <v>444</v>
      </c>
      <c r="C454" t="s">
        <v>423</v>
      </c>
      <c r="D454" s="143">
        <v>-1440386.9968000001</v>
      </c>
      <c r="E454" t="s">
        <v>164</v>
      </c>
      <c r="F454">
        <v>1</v>
      </c>
      <c r="G454" s="143">
        <v>1440386.99679359</v>
      </c>
      <c r="H454" t="s">
        <v>480</v>
      </c>
      <c r="I454" t="s">
        <v>9</v>
      </c>
      <c r="J454" t="s">
        <v>137</v>
      </c>
      <c r="K454">
        <v>0</v>
      </c>
      <c r="L454">
        <v>0</v>
      </c>
      <c r="M454">
        <v>0</v>
      </c>
      <c r="N454" t="s">
        <v>32</v>
      </c>
      <c r="O454" t="s">
        <v>494</v>
      </c>
      <c r="P454">
        <v>10</v>
      </c>
      <c r="Q454" t="s">
        <v>467</v>
      </c>
      <c r="R454">
        <v>1</v>
      </c>
      <c r="S454" s="144">
        <v>-1440386.9968000001</v>
      </c>
      <c r="T454">
        <v>1</v>
      </c>
      <c r="U454" t="s">
        <v>199</v>
      </c>
      <c r="V454" t="s">
        <v>72</v>
      </c>
      <c r="W454" s="115" t="str">
        <f t="shared" si="14"/>
        <v>CC15BACHAS</v>
      </c>
      <c r="X454" s="115">
        <f>_xlfn.XLOOKUP(W454,'cco '!C:C,'cco '!D:D,0)</f>
        <v>7.7777777777777779E-2</v>
      </c>
      <c r="Y454" s="116">
        <f t="shared" si="15"/>
        <v>112030.09975111112</v>
      </c>
      <c r="Z454" s="115">
        <f>_xlfn.XLOOKUP(V454,sectores_id!A:A,sectores_id!B:B)</f>
        <v>1</v>
      </c>
      <c r="AA454" s="115">
        <f>IF(J454="OPEX",_xlfn.XLOOKUP(I454,'rubros_id_opex (2)'!A:A,'rubros_id_opex (2)'!B:B,"RUBRO MC"),J454)</f>
        <v>10</v>
      </c>
      <c r="AB454" s="115" t="str">
        <f>UPPER(_xlfn.XLOOKUP(Z454,sectores_id!B:B,sectores_id!A:A))</f>
        <v>BACHAS</v>
      </c>
      <c r="AC454" s="156" t="str">
        <f>_xlfn.XLOOKUP(AA454,'rubros_id_opex (2)'!B:B,'rubros_id_opex (2)'!A:A,gastos_final[[#This Row],[Líneas de factura/Producto]])</f>
        <v>PERSONAL</v>
      </c>
      <c r="AD454" s="177">
        <f>SUMIFS(Y:Y,C:C,gastos_final[[#This Row],[Número]])</f>
        <v>1008270.8977600001</v>
      </c>
      <c r="AE454" s="177">
        <f>gastos_final[[#This Row],[MONTO_FINAL]]*-1-gastos_final[[#This Row],[monto_total_ampliado]]</f>
        <v>432116.09904</v>
      </c>
    </row>
    <row r="455" spans="1:31" x14ac:dyDescent="0.3">
      <c r="A455" vm="1">
        <v>46081</v>
      </c>
      <c r="B455" t="s">
        <v>444</v>
      </c>
      <c r="C455" t="s">
        <v>423</v>
      </c>
      <c r="D455" s="143">
        <v>-1440386.9968000001</v>
      </c>
      <c r="E455" t="s">
        <v>164</v>
      </c>
      <c r="F455">
        <v>1</v>
      </c>
      <c r="G455" s="143">
        <v>1440386.99679359</v>
      </c>
      <c r="H455" t="s">
        <v>480</v>
      </c>
      <c r="I455" t="s">
        <v>9</v>
      </c>
      <c r="J455" t="s">
        <v>137</v>
      </c>
      <c r="K455">
        <v>0</v>
      </c>
      <c r="L455">
        <v>0</v>
      </c>
      <c r="M455">
        <v>0</v>
      </c>
      <c r="N455" t="s">
        <v>32</v>
      </c>
      <c r="O455" t="s">
        <v>494</v>
      </c>
      <c r="P455">
        <v>10</v>
      </c>
      <c r="Q455" t="s">
        <v>467</v>
      </c>
      <c r="R455">
        <v>1</v>
      </c>
      <c r="S455" s="144">
        <v>-1440386.9968000001</v>
      </c>
      <c r="T455">
        <v>1</v>
      </c>
      <c r="U455" t="s">
        <v>199</v>
      </c>
      <c r="V455" t="s">
        <v>177</v>
      </c>
      <c r="W455" s="115" t="str">
        <f t="shared" si="14"/>
        <v>CC15CEREAL Y POLVILLO</v>
      </c>
      <c r="X455" s="115">
        <f>_xlfn.XLOOKUP(W455,'cco '!C:C,'cco '!D:D,0)</f>
        <v>7.7777777777777779E-2</v>
      </c>
      <c r="Y455" s="116">
        <f t="shared" si="15"/>
        <v>112030.09975111112</v>
      </c>
      <c r="Z455" s="115">
        <f>_xlfn.XLOOKUP(V455,sectores_id!A:A,sectores_id!B:B)</f>
        <v>2</v>
      </c>
      <c r="AA455" s="115">
        <f>IF(J455="OPEX",_xlfn.XLOOKUP(I455,'rubros_id_opex (2)'!A:A,'rubros_id_opex (2)'!B:B,"RUBRO MC"),J455)</f>
        <v>10</v>
      </c>
      <c r="AB455" s="115" t="str">
        <f>UPPER(_xlfn.XLOOKUP(Z455,sectores_id!B:B,sectores_id!A:A))</f>
        <v>CEREAL &amp; POLVILLO</v>
      </c>
      <c r="AC455" s="156" t="str">
        <f>_xlfn.XLOOKUP(AA455,'rubros_id_opex (2)'!B:B,'rubros_id_opex (2)'!A:A,gastos_final[[#This Row],[Líneas de factura/Producto]])</f>
        <v>PERSONAL</v>
      </c>
      <c r="AD455" s="177">
        <f>SUMIFS(Y:Y,C:C,gastos_final[[#This Row],[Número]])</f>
        <v>1008270.8977600001</v>
      </c>
      <c r="AE455" s="177">
        <f>gastos_final[[#This Row],[MONTO_FINAL]]*-1-gastos_final[[#This Row],[monto_total_ampliado]]</f>
        <v>432116.09904</v>
      </c>
    </row>
    <row r="456" spans="1:31" x14ac:dyDescent="0.3">
      <c r="A456" vm="1">
        <v>46081</v>
      </c>
      <c r="B456" t="s">
        <v>444</v>
      </c>
      <c r="C456" t="s">
        <v>423</v>
      </c>
      <c r="D456" s="143">
        <v>-1440386.9968000001</v>
      </c>
      <c r="E456" t="s">
        <v>164</v>
      </c>
      <c r="F456">
        <v>1</v>
      </c>
      <c r="G456" s="143">
        <v>1440386.99679359</v>
      </c>
      <c r="H456" t="s">
        <v>480</v>
      </c>
      <c r="I456" t="s">
        <v>9</v>
      </c>
      <c r="J456" t="s">
        <v>137</v>
      </c>
      <c r="K456">
        <v>0</v>
      </c>
      <c r="L456">
        <v>0</v>
      </c>
      <c r="M456">
        <v>0</v>
      </c>
      <c r="N456" t="s">
        <v>32</v>
      </c>
      <c r="O456" t="s">
        <v>494</v>
      </c>
      <c r="P456">
        <v>10</v>
      </c>
      <c r="Q456" t="s">
        <v>467</v>
      </c>
      <c r="R456">
        <v>1</v>
      </c>
      <c r="S456" s="144">
        <v>-1440386.9968000001</v>
      </c>
      <c r="T456">
        <v>1</v>
      </c>
      <c r="U456" t="s">
        <v>199</v>
      </c>
      <c r="V456" t="s">
        <v>175</v>
      </c>
      <c r="W456" s="115" t="str">
        <f t="shared" si="14"/>
        <v>CC15COMPOST Y FERTILIZANTES</v>
      </c>
      <c r="X456" s="115">
        <f>_xlfn.XLOOKUP(W456,'cco '!C:C,'cco '!D:D,0)</f>
        <v>7.7777777777777779E-2</v>
      </c>
      <c r="Y456" s="116">
        <f t="shared" si="15"/>
        <v>112030.09975111112</v>
      </c>
      <c r="Z456" s="115">
        <f>_xlfn.XLOOKUP(V456,sectores_id!A:A,sectores_id!B:B)</f>
        <v>10</v>
      </c>
      <c r="AA456" s="115">
        <f>IF(J456="OPEX",_xlfn.XLOOKUP(I456,'rubros_id_opex (2)'!A:A,'rubros_id_opex (2)'!B:B,"RUBRO MC"),J456)</f>
        <v>10</v>
      </c>
      <c r="AB456" s="115" t="str">
        <f>UPPER(_xlfn.XLOOKUP(Z456,sectores_id!B:B,sectores_id!A:A))</f>
        <v>COMPOST &amp; FERTILIZANTES</v>
      </c>
      <c r="AC456" s="156" t="str">
        <f>_xlfn.XLOOKUP(AA456,'rubros_id_opex (2)'!B:B,'rubros_id_opex (2)'!A:A,gastos_final[[#This Row],[Líneas de factura/Producto]])</f>
        <v>PERSONAL</v>
      </c>
      <c r="AD456" s="177">
        <f>SUMIFS(Y:Y,C:C,gastos_final[[#This Row],[Número]])</f>
        <v>1008270.8977600001</v>
      </c>
      <c r="AE456" s="177">
        <f>gastos_final[[#This Row],[MONTO_FINAL]]*-1-gastos_final[[#This Row],[monto_total_ampliado]]</f>
        <v>432116.09904</v>
      </c>
    </row>
    <row r="457" spans="1:31" x14ac:dyDescent="0.3">
      <c r="A457" vm="1">
        <v>46081</v>
      </c>
      <c r="B457" t="s">
        <v>444</v>
      </c>
      <c r="C457" t="s">
        <v>423</v>
      </c>
      <c r="D457" s="143">
        <v>-1440386.9968000001</v>
      </c>
      <c r="E457" t="s">
        <v>164</v>
      </c>
      <c r="F457">
        <v>1</v>
      </c>
      <c r="G457" s="143">
        <v>1440386.99679359</v>
      </c>
      <c r="H457" t="s">
        <v>480</v>
      </c>
      <c r="I457" t="s">
        <v>9</v>
      </c>
      <c r="J457" t="s">
        <v>137</v>
      </c>
      <c r="K457">
        <v>0</v>
      </c>
      <c r="L457">
        <v>0</v>
      </c>
      <c r="M457">
        <v>0</v>
      </c>
      <c r="N457" t="s">
        <v>32</v>
      </c>
      <c r="O457" t="s">
        <v>494</v>
      </c>
      <c r="P457">
        <v>10</v>
      </c>
      <c r="Q457" t="s">
        <v>467</v>
      </c>
      <c r="R457">
        <v>1</v>
      </c>
      <c r="S457" s="144">
        <v>-1440386.9968000001</v>
      </c>
      <c r="T457">
        <v>1</v>
      </c>
      <c r="U457" t="s">
        <v>199</v>
      </c>
      <c r="V457" t="s">
        <v>193</v>
      </c>
      <c r="W457" s="115" t="str">
        <f t="shared" si="14"/>
        <v>CC15DISPOSICION FINAL DE R. LIQUIDOS</v>
      </c>
      <c r="X457" s="115">
        <f>_xlfn.XLOOKUP(W457,'cco '!C:C,'cco '!D:D,0)</f>
        <v>7.7777777777777779E-2</v>
      </c>
      <c r="Y457" s="116">
        <f t="shared" si="15"/>
        <v>112030.09975111112</v>
      </c>
      <c r="Z457" s="115">
        <f>_xlfn.XLOOKUP(V457,sectores_id!A:A,sectores_id!B:B)</f>
        <v>3</v>
      </c>
      <c r="AA457" s="115">
        <f>IF(J457="OPEX",_xlfn.XLOOKUP(I457,'rubros_id_opex (2)'!A:A,'rubros_id_opex (2)'!B:B,"RUBRO MC"),J457)</f>
        <v>10</v>
      </c>
      <c r="AB457" s="115" t="str">
        <f>UPPER(_xlfn.XLOOKUP(Z457,sectores_id!B:B,sectores_id!A:A))</f>
        <v>DISP. FINAL RESIDUOS LÍQUIDOS</v>
      </c>
      <c r="AC457" s="156" t="str">
        <f>_xlfn.XLOOKUP(AA457,'rubros_id_opex (2)'!B:B,'rubros_id_opex (2)'!A:A,gastos_final[[#This Row],[Líneas de factura/Producto]])</f>
        <v>PERSONAL</v>
      </c>
      <c r="AD457" s="177">
        <f>SUMIFS(Y:Y,C:C,gastos_final[[#This Row],[Número]])</f>
        <v>1008270.8977600001</v>
      </c>
      <c r="AE457" s="177">
        <f>gastos_final[[#This Row],[MONTO_FINAL]]*-1-gastos_final[[#This Row],[monto_total_ampliado]]</f>
        <v>432116.09904</v>
      </c>
    </row>
    <row r="458" spans="1:31" x14ac:dyDescent="0.3">
      <c r="A458" vm="1">
        <v>46081</v>
      </c>
      <c r="B458" t="s">
        <v>444</v>
      </c>
      <c r="C458" t="s">
        <v>423</v>
      </c>
      <c r="D458" s="143">
        <v>-1440386.9968000001</v>
      </c>
      <c r="E458" t="s">
        <v>164</v>
      </c>
      <c r="F458">
        <v>1</v>
      </c>
      <c r="G458" s="143">
        <v>1440386.99679359</v>
      </c>
      <c r="H458" t="s">
        <v>480</v>
      </c>
      <c r="I458" t="s">
        <v>9</v>
      </c>
      <c r="J458" t="s">
        <v>137</v>
      </c>
      <c r="K458">
        <v>0</v>
      </c>
      <c r="L458">
        <v>0</v>
      </c>
      <c r="M458">
        <v>0</v>
      </c>
      <c r="N458" t="s">
        <v>32</v>
      </c>
      <c r="O458" t="s">
        <v>494</v>
      </c>
      <c r="P458">
        <v>10</v>
      </c>
      <c r="Q458" t="s">
        <v>467</v>
      </c>
      <c r="R458">
        <v>1</v>
      </c>
      <c r="S458" s="144">
        <v>-1440386.9968000001</v>
      </c>
      <c r="T458">
        <v>1</v>
      </c>
      <c r="U458" t="s">
        <v>199</v>
      </c>
      <c r="V458" t="s">
        <v>191</v>
      </c>
      <c r="W458" s="115" t="str">
        <f t="shared" si="14"/>
        <v>CC15DISPOSICION FINAL DE R. SOLIDOS</v>
      </c>
      <c r="X458" s="115">
        <f>_xlfn.XLOOKUP(W458,'cco '!C:C,'cco '!D:D,0)</f>
        <v>7.7777777777777779E-2</v>
      </c>
      <c r="Y458" s="116">
        <f t="shared" si="15"/>
        <v>112030.09975111112</v>
      </c>
      <c r="Z458" s="115">
        <f>_xlfn.XLOOKUP(V458,sectores_id!A:A,sectores_id!B:B)</f>
        <v>4</v>
      </c>
      <c r="AA458" s="115">
        <f>IF(J458="OPEX",_xlfn.XLOOKUP(I458,'rubros_id_opex (2)'!A:A,'rubros_id_opex (2)'!B:B,"RUBRO MC"),J458)</f>
        <v>10</v>
      </c>
      <c r="AB458" s="115" t="str">
        <f>UPPER(_xlfn.XLOOKUP(Z458,sectores_id!B:B,sectores_id!A:A))</f>
        <v>DISP. FINAL RESIDUOS SÓLIDOS</v>
      </c>
      <c r="AC458" s="156" t="str">
        <f>_xlfn.XLOOKUP(AA458,'rubros_id_opex (2)'!B:B,'rubros_id_opex (2)'!A:A,gastos_final[[#This Row],[Líneas de factura/Producto]])</f>
        <v>PERSONAL</v>
      </c>
      <c r="AD458" s="177">
        <f>SUMIFS(Y:Y,C:C,gastos_final[[#This Row],[Número]])</f>
        <v>1008270.8977600001</v>
      </c>
      <c r="AE458" s="177">
        <f>gastos_final[[#This Row],[MONTO_FINAL]]*-1-gastos_final[[#This Row],[monto_total_ampliado]]</f>
        <v>432116.09904</v>
      </c>
    </row>
    <row r="459" spans="1:31" x14ac:dyDescent="0.3">
      <c r="A459" vm="1">
        <v>46081</v>
      </c>
      <c r="B459" t="s">
        <v>444</v>
      </c>
      <c r="C459" t="s">
        <v>423</v>
      </c>
      <c r="D459" s="143">
        <v>-1440386.9968000001</v>
      </c>
      <c r="E459" t="s">
        <v>164</v>
      </c>
      <c r="F459">
        <v>1</v>
      </c>
      <c r="G459" s="143">
        <v>1440386.99679359</v>
      </c>
      <c r="H459" t="s">
        <v>480</v>
      </c>
      <c r="I459" t="s">
        <v>9</v>
      </c>
      <c r="J459" t="s">
        <v>137</v>
      </c>
      <c r="K459">
        <v>0</v>
      </c>
      <c r="L459">
        <v>0</v>
      </c>
      <c r="M459">
        <v>0</v>
      </c>
      <c r="N459" t="s">
        <v>32</v>
      </c>
      <c r="O459" t="s">
        <v>494</v>
      </c>
      <c r="P459">
        <v>10</v>
      </c>
      <c r="Q459" t="s">
        <v>467</v>
      </c>
      <c r="R459">
        <v>1</v>
      </c>
      <c r="S459" s="144">
        <v>-1440386.9968000001</v>
      </c>
      <c r="T459">
        <v>1</v>
      </c>
      <c r="U459" t="s">
        <v>199</v>
      </c>
      <c r="V459" t="s">
        <v>80</v>
      </c>
      <c r="W459" s="115" t="str">
        <f t="shared" si="14"/>
        <v>CC15EXPORTACION</v>
      </c>
      <c r="X459" s="115">
        <f>_xlfn.XLOOKUP(W459,'cco '!C:C,'cco '!D:D,0)</f>
        <v>7.7777777777777779E-2</v>
      </c>
      <c r="Y459" s="116">
        <f t="shared" si="15"/>
        <v>112030.09975111112</v>
      </c>
      <c r="Z459" s="115">
        <f>_xlfn.XLOOKUP(V459,sectores_id!A:A,sectores_id!B:B)</f>
        <v>5</v>
      </c>
      <c r="AA459" s="115">
        <f>IF(J459="OPEX",_xlfn.XLOOKUP(I459,'rubros_id_opex (2)'!A:A,'rubros_id_opex (2)'!B:B,"RUBRO MC"),J459)</f>
        <v>10</v>
      </c>
      <c r="AB459" s="115" t="str">
        <f>UPPER(_xlfn.XLOOKUP(Z459,sectores_id!B:B,sectores_id!A:A))</f>
        <v>EXPORTACION</v>
      </c>
      <c r="AC459" s="156" t="str">
        <f>_xlfn.XLOOKUP(AA459,'rubros_id_opex (2)'!B:B,'rubros_id_opex (2)'!A:A,gastos_final[[#This Row],[Líneas de factura/Producto]])</f>
        <v>PERSONAL</v>
      </c>
      <c r="AD459" s="177">
        <f>SUMIFS(Y:Y,C:C,gastos_final[[#This Row],[Número]])</f>
        <v>1008270.8977600001</v>
      </c>
      <c r="AE459" s="177">
        <f>gastos_final[[#This Row],[MONTO_FINAL]]*-1-gastos_final[[#This Row],[monto_total_ampliado]]</f>
        <v>432116.09904</v>
      </c>
    </row>
    <row r="460" spans="1:31" x14ac:dyDescent="0.3">
      <c r="A460" vm="1">
        <v>46081</v>
      </c>
      <c r="B460" t="s">
        <v>444</v>
      </c>
      <c r="C460" t="s">
        <v>423</v>
      </c>
      <c r="D460" s="143">
        <v>-1440386.9968000001</v>
      </c>
      <c r="E460" t="s">
        <v>164</v>
      </c>
      <c r="F460">
        <v>1</v>
      </c>
      <c r="G460" s="143">
        <v>1440386.99679359</v>
      </c>
      <c r="H460" t="s">
        <v>480</v>
      </c>
      <c r="I460" t="s">
        <v>9</v>
      </c>
      <c r="J460" t="s">
        <v>137</v>
      </c>
      <c r="K460">
        <v>0</v>
      </c>
      <c r="L460">
        <v>0</v>
      </c>
      <c r="M460">
        <v>0</v>
      </c>
      <c r="N460" t="s">
        <v>32</v>
      </c>
      <c r="O460" t="s">
        <v>494</v>
      </c>
      <c r="P460">
        <v>10</v>
      </c>
      <c r="Q460" t="s">
        <v>467</v>
      </c>
      <c r="R460">
        <v>1</v>
      </c>
      <c r="S460" s="144">
        <v>-1440386.9968000001</v>
      </c>
      <c r="T460">
        <v>1</v>
      </c>
      <c r="U460" t="s">
        <v>199</v>
      </c>
      <c r="V460" t="s">
        <v>50</v>
      </c>
      <c r="W460" s="115" t="str">
        <f t="shared" si="14"/>
        <v>CC15NFU</v>
      </c>
      <c r="X460" s="115">
        <f>_xlfn.XLOOKUP(W460,'cco '!C:C,'cco '!D:D,0)</f>
        <v>7.7777777777777779E-2</v>
      </c>
      <c r="Y460" s="116">
        <f t="shared" si="15"/>
        <v>112030.09975111112</v>
      </c>
      <c r="Z460" s="115">
        <f>_xlfn.XLOOKUP(V460,sectores_id!A:A,sectores_id!B:B)</f>
        <v>6</v>
      </c>
      <c r="AA460" s="115">
        <f>IF(J460="OPEX",_xlfn.XLOOKUP(I460,'rubros_id_opex (2)'!A:A,'rubros_id_opex (2)'!B:B,"RUBRO MC"),J460)</f>
        <v>10</v>
      </c>
      <c r="AB460" s="115" t="str">
        <f>UPPER(_xlfn.XLOOKUP(Z460,sectores_id!B:B,sectores_id!A:A))</f>
        <v>NFU</v>
      </c>
      <c r="AC460" s="156" t="str">
        <f>_xlfn.XLOOKUP(AA460,'rubros_id_opex (2)'!B:B,'rubros_id_opex (2)'!A:A,gastos_final[[#This Row],[Líneas de factura/Producto]])</f>
        <v>PERSONAL</v>
      </c>
      <c r="AD460" s="177">
        <f>SUMIFS(Y:Y,C:C,gastos_final[[#This Row],[Número]])</f>
        <v>1008270.8977600001</v>
      </c>
      <c r="AE460" s="177">
        <f>gastos_final[[#This Row],[MONTO_FINAL]]*-1-gastos_final[[#This Row],[monto_total_ampliado]]</f>
        <v>432116.09904</v>
      </c>
    </row>
    <row r="461" spans="1:31" x14ac:dyDescent="0.3">
      <c r="A461" vm="1">
        <v>46081</v>
      </c>
      <c r="B461" t="s">
        <v>444</v>
      </c>
      <c r="C461" t="s">
        <v>423</v>
      </c>
      <c r="D461" s="143">
        <v>-1440386.9968000001</v>
      </c>
      <c r="E461" t="s">
        <v>164</v>
      </c>
      <c r="F461">
        <v>1</v>
      </c>
      <c r="G461" s="143">
        <v>1440386.99679359</v>
      </c>
      <c r="H461" t="s">
        <v>480</v>
      </c>
      <c r="I461" t="s">
        <v>9</v>
      </c>
      <c r="J461" t="s">
        <v>137</v>
      </c>
      <c r="K461">
        <v>0</v>
      </c>
      <c r="L461">
        <v>0</v>
      </c>
      <c r="M461">
        <v>0</v>
      </c>
      <c r="N461" t="s">
        <v>32</v>
      </c>
      <c r="O461" t="s">
        <v>494</v>
      </c>
      <c r="P461">
        <v>10</v>
      </c>
      <c r="Q461" t="s">
        <v>467</v>
      </c>
      <c r="R461">
        <v>1</v>
      </c>
      <c r="S461" s="144">
        <v>-1440386.9968000001</v>
      </c>
      <c r="T461">
        <v>1</v>
      </c>
      <c r="U461" t="s">
        <v>199</v>
      </c>
      <c r="V461" t="s">
        <v>68</v>
      </c>
      <c r="W461" s="115" t="str">
        <f t="shared" si="14"/>
        <v>CC15PILETAS</v>
      </c>
      <c r="X461" s="115">
        <f>_xlfn.XLOOKUP(W461,'cco '!C:C,'cco '!D:D,0)</f>
        <v>7.7777777777777779E-2</v>
      </c>
      <c r="Y461" s="116">
        <f t="shared" si="15"/>
        <v>112030.09975111112</v>
      </c>
      <c r="Z461" s="115">
        <f>_xlfn.XLOOKUP(V461,sectores_id!A:A,sectores_id!B:B)</f>
        <v>7</v>
      </c>
      <c r="AA461" s="115">
        <f>IF(J461="OPEX",_xlfn.XLOOKUP(I461,'rubros_id_opex (2)'!A:A,'rubros_id_opex (2)'!B:B,"RUBRO MC"),J461)</f>
        <v>10</v>
      </c>
      <c r="AB461" s="115" t="str">
        <f>UPPER(_xlfn.XLOOKUP(Z461,sectores_id!B:B,sectores_id!A:A))</f>
        <v>PILETAS</v>
      </c>
      <c r="AC461" s="156" t="str">
        <f>_xlfn.XLOOKUP(AA461,'rubros_id_opex (2)'!B:B,'rubros_id_opex (2)'!A:A,gastos_final[[#This Row],[Líneas de factura/Producto]])</f>
        <v>PERSONAL</v>
      </c>
      <c r="AD461" s="177">
        <f>SUMIFS(Y:Y,C:C,gastos_final[[#This Row],[Número]])</f>
        <v>1008270.8977600001</v>
      </c>
      <c r="AE461" s="177">
        <f>gastos_final[[#This Row],[MONTO_FINAL]]*-1-gastos_final[[#This Row],[monto_total_ampliado]]</f>
        <v>432116.09904</v>
      </c>
    </row>
    <row r="462" spans="1:31" x14ac:dyDescent="0.3">
      <c r="A462" vm="1">
        <v>46081</v>
      </c>
      <c r="B462" t="s">
        <v>444</v>
      </c>
      <c r="C462" t="s">
        <v>423</v>
      </c>
      <c r="D462" s="143">
        <v>-1440386.9968000001</v>
      </c>
      <c r="E462" t="s">
        <v>164</v>
      </c>
      <c r="F462">
        <v>1</v>
      </c>
      <c r="G462" s="143">
        <v>1440386.99679359</v>
      </c>
      <c r="H462" t="s">
        <v>480</v>
      </c>
      <c r="I462" t="s">
        <v>9</v>
      </c>
      <c r="J462" t="s">
        <v>137</v>
      </c>
      <c r="K462">
        <v>0</v>
      </c>
      <c r="L462">
        <v>0</v>
      </c>
      <c r="M462">
        <v>0</v>
      </c>
      <c r="N462" t="s">
        <v>32</v>
      </c>
      <c r="O462" t="s">
        <v>494</v>
      </c>
      <c r="P462">
        <v>10</v>
      </c>
      <c r="Q462" t="s">
        <v>467</v>
      </c>
      <c r="R462">
        <v>1</v>
      </c>
      <c r="S462" s="144">
        <v>-1440386.9968000001</v>
      </c>
      <c r="T462">
        <v>1</v>
      </c>
      <c r="U462" t="s">
        <v>199</v>
      </c>
      <c r="V462" t="s">
        <v>70</v>
      </c>
      <c r="W462" s="115" t="str">
        <f t="shared" si="14"/>
        <v>CC15REACTORES</v>
      </c>
      <c r="X462" s="115">
        <f>_xlfn.XLOOKUP(W462,'cco '!C:C,'cco '!D:D,0)</f>
        <v>7.7777777777777779E-2</v>
      </c>
      <c r="Y462" s="116">
        <f t="shared" si="15"/>
        <v>112030.09975111112</v>
      </c>
      <c r="Z462" s="115">
        <f>_xlfn.XLOOKUP(V462,sectores_id!A:A,sectores_id!B:B)</f>
        <v>8</v>
      </c>
      <c r="AA462" s="115">
        <f>IF(J462="OPEX",_xlfn.XLOOKUP(I462,'rubros_id_opex (2)'!A:A,'rubros_id_opex (2)'!B:B,"RUBRO MC"),J462)</f>
        <v>10</v>
      </c>
      <c r="AB462" s="115" t="str">
        <f>UPPER(_xlfn.XLOOKUP(Z462,sectores_id!B:B,sectores_id!A:A))</f>
        <v>REACTORES</v>
      </c>
      <c r="AC462" s="156" t="str">
        <f>_xlfn.XLOOKUP(AA462,'rubros_id_opex (2)'!B:B,'rubros_id_opex (2)'!A:A,gastos_final[[#This Row],[Líneas de factura/Producto]])</f>
        <v>PERSONAL</v>
      </c>
      <c r="AD462" s="177">
        <f>SUMIFS(Y:Y,C:C,gastos_final[[#This Row],[Número]])</f>
        <v>1008270.8977600001</v>
      </c>
      <c r="AE462" s="177">
        <f>gastos_final[[#This Row],[MONTO_FINAL]]*-1-gastos_final[[#This Row],[monto_total_ampliado]]</f>
        <v>432116.09904</v>
      </c>
    </row>
    <row r="463" spans="1:31" x14ac:dyDescent="0.3">
      <c r="A463" vm="1">
        <v>46081</v>
      </c>
      <c r="B463" t="s">
        <v>444</v>
      </c>
      <c r="C463" t="s">
        <v>423</v>
      </c>
      <c r="D463" s="143">
        <v>-1440386.9968000001</v>
      </c>
      <c r="E463" t="s">
        <v>164</v>
      </c>
      <c r="F463">
        <v>1</v>
      </c>
      <c r="G463" s="143">
        <v>1440386.99679359</v>
      </c>
      <c r="H463" t="s">
        <v>480</v>
      </c>
      <c r="I463" t="s">
        <v>9</v>
      </c>
      <c r="J463" t="s">
        <v>137</v>
      </c>
      <c r="K463">
        <v>0</v>
      </c>
      <c r="L463">
        <v>0</v>
      </c>
      <c r="M463">
        <v>0</v>
      </c>
      <c r="N463" t="s">
        <v>32</v>
      </c>
      <c r="O463" t="s">
        <v>494</v>
      </c>
      <c r="P463">
        <v>10</v>
      </c>
      <c r="Q463" t="s">
        <v>467</v>
      </c>
      <c r="R463">
        <v>1</v>
      </c>
      <c r="S463" s="144">
        <v>-1440386.9968000001</v>
      </c>
      <c r="T463">
        <v>1</v>
      </c>
      <c r="U463" t="s">
        <v>199</v>
      </c>
      <c r="V463" t="s">
        <v>181</v>
      </c>
      <c r="W463" s="115" t="str">
        <f t="shared" si="14"/>
        <v>CC15TIERRAS FILTRANTES</v>
      </c>
      <c r="X463" s="115">
        <f>_xlfn.XLOOKUP(W463,'cco '!C:C,'cco '!D:D,0)</f>
        <v>0</v>
      </c>
      <c r="Y463" s="116">
        <f t="shared" si="15"/>
        <v>0</v>
      </c>
      <c r="Z463" s="115">
        <f>_xlfn.XLOOKUP(V463,sectores_id!A:A,sectores_id!B:B)</f>
        <v>9</v>
      </c>
      <c r="AA463" s="115">
        <f>IF(J463="OPEX",_xlfn.XLOOKUP(I463,'rubros_id_opex (2)'!A:A,'rubros_id_opex (2)'!B:B,"RUBRO MC"),J463)</f>
        <v>10</v>
      </c>
      <c r="AB463" s="115" t="str">
        <f>UPPER(_xlfn.XLOOKUP(Z463,sectores_id!B:B,sectores_id!A:A))</f>
        <v>TIERRAS FILTRANTES</v>
      </c>
      <c r="AC463" s="156" t="str">
        <f>_xlfn.XLOOKUP(AA463,'rubros_id_opex (2)'!B:B,'rubros_id_opex (2)'!A:A,gastos_final[[#This Row],[Líneas de factura/Producto]])</f>
        <v>PERSONAL</v>
      </c>
      <c r="AD463" s="177">
        <f>SUMIFS(Y:Y,C:C,gastos_final[[#This Row],[Número]])</f>
        <v>1008270.8977600001</v>
      </c>
      <c r="AE463" s="177">
        <f>gastos_final[[#This Row],[MONTO_FINAL]]*-1-gastos_final[[#This Row],[monto_total_ampliado]]</f>
        <v>432116.09904</v>
      </c>
    </row>
    <row r="464" spans="1:31" x14ac:dyDescent="0.3">
      <c r="A464" vm="1">
        <v>46081</v>
      </c>
      <c r="B464" t="s">
        <v>444</v>
      </c>
      <c r="C464" t="s">
        <v>524</v>
      </c>
      <c r="D464" s="143">
        <v>-1928700.0708999999</v>
      </c>
      <c r="E464" t="s">
        <v>42</v>
      </c>
      <c r="F464">
        <v>1</v>
      </c>
      <c r="G464" s="143">
        <v>1928700.0709135891</v>
      </c>
      <c r="H464" t="s">
        <v>480</v>
      </c>
      <c r="I464" t="s">
        <v>9</v>
      </c>
      <c r="J464" t="s">
        <v>137</v>
      </c>
      <c r="K464">
        <v>0</v>
      </c>
      <c r="L464">
        <v>0</v>
      </c>
      <c r="M464">
        <v>0</v>
      </c>
      <c r="N464" t="s">
        <v>341</v>
      </c>
      <c r="O464" t="s">
        <v>494</v>
      </c>
      <c r="P464">
        <v>6</v>
      </c>
      <c r="Q464" t="s">
        <v>469</v>
      </c>
      <c r="R464">
        <v>1</v>
      </c>
      <c r="S464" s="144">
        <v>-1928700.0708999999</v>
      </c>
      <c r="T464">
        <v>1</v>
      </c>
      <c r="U464" t="s">
        <v>199</v>
      </c>
      <c r="V464" t="s">
        <v>72</v>
      </c>
      <c r="W464" s="115" t="str">
        <f t="shared" si="14"/>
        <v>CC19BACHAS</v>
      </c>
      <c r="X464" s="115">
        <f>_xlfn.XLOOKUP(W464,'cco '!C:C,'cco '!D:D,0)</f>
        <v>0.08</v>
      </c>
      <c r="Y464" s="116">
        <f t="shared" si="15"/>
        <v>154296.005672</v>
      </c>
      <c r="Z464" s="115">
        <f>_xlfn.XLOOKUP(V464,sectores_id!A:A,sectores_id!B:B)</f>
        <v>1</v>
      </c>
      <c r="AA464" s="115">
        <f>IF(J464="OPEX",_xlfn.XLOOKUP(I464,'rubros_id_opex (2)'!A:A,'rubros_id_opex (2)'!B:B,"RUBRO MC"),J464)</f>
        <v>10</v>
      </c>
      <c r="AB464" s="115" t="str">
        <f>UPPER(_xlfn.XLOOKUP(Z464,sectores_id!B:B,sectores_id!A:A))</f>
        <v>BACHAS</v>
      </c>
      <c r="AC464" s="156" t="str">
        <f>_xlfn.XLOOKUP(AA464,'rubros_id_opex (2)'!B:B,'rubros_id_opex (2)'!A:A,gastos_final[[#This Row],[Líneas de factura/Producto]])</f>
        <v>PERSONAL</v>
      </c>
      <c r="AD464" s="177">
        <f>SUMIFS(Y:Y,C:C,gastos_final[[#This Row],[Número]])</f>
        <v>1928700.0708999997</v>
      </c>
      <c r="AE464" s="177">
        <f>gastos_final[[#This Row],[MONTO_FINAL]]*-1-gastos_final[[#This Row],[monto_total_ampliado]]</f>
        <v>0</v>
      </c>
    </row>
    <row r="465" spans="1:31" x14ac:dyDescent="0.3">
      <c r="A465" vm="1">
        <v>46081</v>
      </c>
      <c r="B465" t="s">
        <v>444</v>
      </c>
      <c r="C465" t="s">
        <v>524</v>
      </c>
      <c r="D465" s="143">
        <v>-1928700.0708999999</v>
      </c>
      <c r="E465" t="s">
        <v>42</v>
      </c>
      <c r="F465">
        <v>1</v>
      </c>
      <c r="G465" s="143">
        <v>1928700.0709135891</v>
      </c>
      <c r="H465" t="s">
        <v>480</v>
      </c>
      <c r="I465" t="s">
        <v>9</v>
      </c>
      <c r="J465" t="s">
        <v>137</v>
      </c>
      <c r="K465">
        <v>0</v>
      </c>
      <c r="L465">
        <v>0</v>
      </c>
      <c r="M465">
        <v>0</v>
      </c>
      <c r="N465" t="s">
        <v>341</v>
      </c>
      <c r="O465" t="s">
        <v>494</v>
      </c>
      <c r="P465">
        <v>6</v>
      </c>
      <c r="Q465" t="s">
        <v>469</v>
      </c>
      <c r="R465">
        <v>1</v>
      </c>
      <c r="S465" s="144">
        <v>-1928700.0708999999</v>
      </c>
      <c r="T465">
        <v>1</v>
      </c>
      <c r="U465" t="s">
        <v>199</v>
      </c>
      <c r="V465" t="s">
        <v>193</v>
      </c>
      <c r="W465" s="115" t="str">
        <f t="shared" si="14"/>
        <v>CC19DISPOSICION FINAL DE R. LIQUIDOS</v>
      </c>
      <c r="X465" s="115">
        <f>_xlfn.XLOOKUP(W465,'cco '!C:C,'cco '!D:D,0)</f>
        <v>0.09</v>
      </c>
      <c r="Y465" s="116">
        <f t="shared" si="15"/>
        <v>173583.00638099998</v>
      </c>
      <c r="Z465" s="115">
        <f>_xlfn.XLOOKUP(V465,sectores_id!A:A,sectores_id!B:B)</f>
        <v>3</v>
      </c>
      <c r="AA465" s="115">
        <f>IF(J465="OPEX",_xlfn.XLOOKUP(I465,'rubros_id_opex (2)'!A:A,'rubros_id_opex (2)'!B:B,"RUBRO MC"),J465)</f>
        <v>10</v>
      </c>
      <c r="AB465" s="115" t="str">
        <f>UPPER(_xlfn.XLOOKUP(Z465,sectores_id!B:B,sectores_id!A:A))</f>
        <v>DISP. FINAL RESIDUOS LÍQUIDOS</v>
      </c>
      <c r="AC465" s="156" t="str">
        <f>_xlfn.XLOOKUP(AA465,'rubros_id_opex (2)'!B:B,'rubros_id_opex (2)'!A:A,gastos_final[[#This Row],[Líneas de factura/Producto]])</f>
        <v>PERSONAL</v>
      </c>
      <c r="AD465" s="177">
        <f>SUMIFS(Y:Y,C:C,gastos_final[[#This Row],[Número]])</f>
        <v>1928700.0708999997</v>
      </c>
      <c r="AE465" s="177">
        <f>gastos_final[[#This Row],[MONTO_FINAL]]*-1-gastos_final[[#This Row],[monto_total_ampliado]]</f>
        <v>0</v>
      </c>
    </row>
    <row r="466" spans="1:31" x14ac:dyDescent="0.3">
      <c r="A466" vm="1">
        <v>46081</v>
      </c>
      <c r="B466" t="s">
        <v>444</v>
      </c>
      <c r="C466" t="s">
        <v>524</v>
      </c>
      <c r="D466" s="143">
        <v>-1928700.0708999999</v>
      </c>
      <c r="E466" t="s">
        <v>42</v>
      </c>
      <c r="F466">
        <v>1</v>
      </c>
      <c r="G466" s="143">
        <v>1928700.0709135891</v>
      </c>
      <c r="H466" t="s">
        <v>480</v>
      </c>
      <c r="I466" t="s">
        <v>9</v>
      </c>
      <c r="J466" t="s">
        <v>137</v>
      </c>
      <c r="K466">
        <v>0</v>
      </c>
      <c r="L466">
        <v>0</v>
      </c>
      <c r="M466">
        <v>0</v>
      </c>
      <c r="N466" t="s">
        <v>341</v>
      </c>
      <c r="O466" t="s">
        <v>494</v>
      </c>
      <c r="P466">
        <v>6</v>
      </c>
      <c r="Q466" t="s">
        <v>469</v>
      </c>
      <c r="R466">
        <v>1</v>
      </c>
      <c r="S466" s="144">
        <v>-1928700.0708999999</v>
      </c>
      <c r="T466">
        <v>1</v>
      </c>
      <c r="U466" t="s">
        <v>199</v>
      </c>
      <c r="V466" t="s">
        <v>80</v>
      </c>
      <c r="W466" s="115" t="str">
        <f t="shared" si="14"/>
        <v>CC19EXPORTACION</v>
      </c>
      <c r="X466" s="115">
        <f>_xlfn.XLOOKUP(W466,'cco '!C:C,'cco '!D:D,0)</f>
        <v>0.15</v>
      </c>
      <c r="Y466" s="116">
        <f t="shared" si="15"/>
        <v>289305.01063499996</v>
      </c>
      <c r="Z466" s="115">
        <f>_xlfn.XLOOKUP(V466,sectores_id!A:A,sectores_id!B:B)</f>
        <v>5</v>
      </c>
      <c r="AA466" s="115">
        <f>IF(J466="OPEX",_xlfn.XLOOKUP(I466,'rubros_id_opex (2)'!A:A,'rubros_id_opex (2)'!B:B,"RUBRO MC"),J466)</f>
        <v>10</v>
      </c>
      <c r="AB466" s="115" t="str">
        <f>UPPER(_xlfn.XLOOKUP(Z466,sectores_id!B:B,sectores_id!A:A))</f>
        <v>EXPORTACION</v>
      </c>
      <c r="AC466" s="156" t="str">
        <f>_xlfn.XLOOKUP(AA466,'rubros_id_opex (2)'!B:B,'rubros_id_opex (2)'!A:A,gastos_final[[#This Row],[Líneas de factura/Producto]])</f>
        <v>PERSONAL</v>
      </c>
      <c r="AD466" s="177">
        <f>SUMIFS(Y:Y,C:C,gastos_final[[#This Row],[Número]])</f>
        <v>1928700.0708999997</v>
      </c>
      <c r="AE466" s="177">
        <f>gastos_final[[#This Row],[MONTO_FINAL]]*-1-gastos_final[[#This Row],[monto_total_ampliado]]</f>
        <v>0</v>
      </c>
    </row>
    <row r="467" spans="1:31" x14ac:dyDescent="0.3">
      <c r="A467" vm="1">
        <v>46081</v>
      </c>
      <c r="B467" t="s">
        <v>444</v>
      </c>
      <c r="C467" t="s">
        <v>524</v>
      </c>
      <c r="D467" s="143">
        <v>-1928700.0708999999</v>
      </c>
      <c r="E467" t="s">
        <v>42</v>
      </c>
      <c r="F467">
        <v>1</v>
      </c>
      <c r="G467" s="143">
        <v>1928700.0709135891</v>
      </c>
      <c r="H467" t="s">
        <v>480</v>
      </c>
      <c r="I467" t="s">
        <v>9</v>
      </c>
      <c r="J467" t="s">
        <v>137</v>
      </c>
      <c r="K467">
        <v>0</v>
      </c>
      <c r="L467">
        <v>0</v>
      </c>
      <c r="M467">
        <v>0</v>
      </c>
      <c r="N467" t="s">
        <v>341</v>
      </c>
      <c r="O467" t="s">
        <v>494</v>
      </c>
      <c r="P467">
        <v>6</v>
      </c>
      <c r="Q467" t="s">
        <v>469</v>
      </c>
      <c r="R467">
        <v>1</v>
      </c>
      <c r="S467" s="144">
        <v>-1928700.0708999999</v>
      </c>
      <c r="T467">
        <v>1</v>
      </c>
      <c r="U467" t="s">
        <v>199</v>
      </c>
      <c r="V467" t="s">
        <v>50</v>
      </c>
      <c r="W467" s="115" t="str">
        <f t="shared" si="14"/>
        <v>CC19NFU</v>
      </c>
      <c r="X467" s="115">
        <f>_xlfn.XLOOKUP(W467,'cco '!C:C,'cco '!D:D,0)</f>
        <v>0.4</v>
      </c>
      <c r="Y467" s="116">
        <f t="shared" si="15"/>
        <v>771480.02836</v>
      </c>
      <c r="Z467" s="115">
        <f>_xlfn.XLOOKUP(V467,sectores_id!A:A,sectores_id!B:B)</f>
        <v>6</v>
      </c>
      <c r="AA467" s="115">
        <f>IF(J467="OPEX",_xlfn.XLOOKUP(I467,'rubros_id_opex (2)'!A:A,'rubros_id_opex (2)'!B:B,"RUBRO MC"),J467)</f>
        <v>10</v>
      </c>
      <c r="AB467" s="115" t="str">
        <f>UPPER(_xlfn.XLOOKUP(Z467,sectores_id!B:B,sectores_id!A:A))</f>
        <v>NFU</v>
      </c>
      <c r="AC467" s="156" t="str">
        <f>_xlfn.XLOOKUP(AA467,'rubros_id_opex (2)'!B:B,'rubros_id_opex (2)'!A:A,gastos_final[[#This Row],[Líneas de factura/Producto]])</f>
        <v>PERSONAL</v>
      </c>
      <c r="AD467" s="177">
        <f>SUMIFS(Y:Y,C:C,gastos_final[[#This Row],[Número]])</f>
        <v>1928700.0708999997</v>
      </c>
      <c r="AE467" s="177">
        <f>gastos_final[[#This Row],[MONTO_FINAL]]*-1-gastos_final[[#This Row],[monto_total_ampliado]]</f>
        <v>0</v>
      </c>
    </row>
    <row r="468" spans="1:31" x14ac:dyDescent="0.3">
      <c r="A468" vm="1">
        <v>46081</v>
      </c>
      <c r="B468" t="s">
        <v>444</v>
      </c>
      <c r="C468" t="s">
        <v>524</v>
      </c>
      <c r="D468" s="143">
        <v>-1928700.0708999999</v>
      </c>
      <c r="E468" t="s">
        <v>42</v>
      </c>
      <c r="F468">
        <v>1</v>
      </c>
      <c r="G468" s="143">
        <v>1928700.0709135891</v>
      </c>
      <c r="H468" t="s">
        <v>480</v>
      </c>
      <c r="I468" t="s">
        <v>9</v>
      </c>
      <c r="J468" t="s">
        <v>137</v>
      </c>
      <c r="K468">
        <v>0</v>
      </c>
      <c r="L468">
        <v>0</v>
      </c>
      <c r="M468">
        <v>0</v>
      </c>
      <c r="N468" t="s">
        <v>341</v>
      </c>
      <c r="O468" t="s">
        <v>494</v>
      </c>
      <c r="P468">
        <v>6</v>
      </c>
      <c r="Q468" t="s">
        <v>469</v>
      </c>
      <c r="R468">
        <v>1</v>
      </c>
      <c r="S468" s="144">
        <v>-1928700.0708999999</v>
      </c>
      <c r="T468">
        <v>1</v>
      </c>
      <c r="U468" t="s">
        <v>199</v>
      </c>
      <c r="V468" t="s">
        <v>68</v>
      </c>
      <c r="W468" s="115" t="str">
        <f t="shared" si="14"/>
        <v>CC19PILETAS</v>
      </c>
      <c r="X468" s="115">
        <f>_xlfn.XLOOKUP(W468,'cco '!C:C,'cco '!D:D,0)</f>
        <v>0.08</v>
      </c>
      <c r="Y468" s="116">
        <f t="shared" si="15"/>
        <v>154296.005672</v>
      </c>
      <c r="Z468" s="115">
        <f>_xlfn.XLOOKUP(V468,sectores_id!A:A,sectores_id!B:B)</f>
        <v>7</v>
      </c>
      <c r="AA468" s="115">
        <f>IF(J468="OPEX",_xlfn.XLOOKUP(I468,'rubros_id_opex (2)'!A:A,'rubros_id_opex (2)'!B:B,"RUBRO MC"),J468)</f>
        <v>10</v>
      </c>
      <c r="AB468" s="115" t="str">
        <f>UPPER(_xlfn.XLOOKUP(Z468,sectores_id!B:B,sectores_id!A:A))</f>
        <v>PILETAS</v>
      </c>
      <c r="AC468" s="156" t="str">
        <f>_xlfn.XLOOKUP(AA468,'rubros_id_opex (2)'!B:B,'rubros_id_opex (2)'!A:A,gastos_final[[#This Row],[Líneas de factura/Producto]])</f>
        <v>PERSONAL</v>
      </c>
      <c r="AD468" s="177">
        <f>SUMIFS(Y:Y,C:C,gastos_final[[#This Row],[Número]])</f>
        <v>1928700.0708999997</v>
      </c>
      <c r="AE468" s="177">
        <f>gastos_final[[#This Row],[MONTO_FINAL]]*-1-gastos_final[[#This Row],[monto_total_ampliado]]</f>
        <v>0</v>
      </c>
    </row>
    <row r="469" spans="1:31" x14ac:dyDescent="0.3">
      <c r="A469" vm="1">
        <v>46081</v>
      </c>
      <c r="B469" t="s">
        <v>444</v>
      </c>
      <c r="C469" t="s">
        <v>524</v>
      </c>
      <c r="D469" s="143">
        <v>-1928700.0708999999</v>
      </c>
      <c r="E469" t="s">
        <v>42</v>
      </c>
      <c r="F469">
        <v>1</v>
      </c>
      <c r="G469" s="143">
        <v>1928700.0709135891</v>
      </c>
      <c r="H469" t="s">
        <v>480</v>
      </c>
      <c r="I469" t="s">
        <v>9</v>
      </c>
      <c r="J469" t="s">
        <v>137</v>
      </c>
      <c r="K469">
        <v>0</v>
      </c>
      <c r="L469">
        <v>0</v>
      </c>
      <c r="M469">
        <v>0</v>
      </c>
      <c r="N469" t="s">
        <v>341</v>
      </c>
      <c r="O469" t="s">
        <v>494</v>
      </c>
      <c r="P469">
        <v>6</v>
      </c>
      <c r="Q469" t="s">
        <v>469</v>
      </c>
      <c r="R469">
        <v>1</v>
      </c>
      <c r="S469" s="144">
        <v>-1928700.0708999999</v>
      </c>
      <c r="T469">
        <v>1</v>
      </c>
      <c r="U469" t="s">
        <v>199</v>
      </c>
      <c r="V469" t="s">
        <v>70</v>
      </c>
      <c r="W469" s="115" t="str">
        <f t="shared" si="14"/>
        <v>CC19REACTORES</v>
      </c>
      <c r="X469" s="115">
        <f>_xlfn.XLOOKUP(W469,'cco '!C:C,'cco '!D:D,0)</f>
        <v>0.2</v>
      </c>
      <c r="Y469" s="116">
        <f t="shared" si="15"/>
        <v>385740.01418</v>
      </c>
      <c r="Z469" s="115">
        <f>_xlfn.XLOOKUP(V469,sectores_id!A:A,sectores_id!B:B)</f>
        <v>8</v>
      </c>
      <c r="AA469" s="115">
        <f>IF(J469="OPEX",_xlfn.XLOOKUP(I469,'rubros_id_opex (2)'!A:A,'rubros_id_opex (2)'!B:B,"RUBRO MC"),J469)</f>
        <v>10</v>
      </c>
      <c r="AB469" s="115" t="str">
        <f>UPPER(_xlfn.XLOOKUP(Z469,sectores_id!B:B,sectores_id!A:A))</f>
        <v>REACTORES</v>
      </c>
      <c r="AC469" s="156" t="str">
        <f>_xlfn.XLOOKUP(AA469,'rubros_id_opex (2)'!B:B,'rubros_id_opex (2)'!A:A,gastos_final[[#This Row],[Líneas de factura/Producto]])</f>
        <v>PERSONAL</v>
      </c>
      <c r="AD469" s="177">
        <f>SUMIFS(Y:Y,C:C,gastos_final[[#This Row],[Número]])</f>
        <v>1928700.0708999997</v>
      </c>
      <c r="AE469" s="177">
        <f>gastos_final[[#This Row],[MONTO_FINAL]]*-1-gastos_final[[#This Row],[monto_total_ampliado]]</f>
        <v>0</v>
      </c>
    </row>
    <row r="470" spans="1:31" x14ac:dyDescent="0.3">
      <c r="A470" vm="1">
        <v>46081</v>
      </c>
      <c r="B470" t="s">
        <v>444</v>
      </c>
      <c r="C470" t="s">
        <v>483</v>
      </c>
      <c r="D470" s="143">
        <v>-1100000</v>
      </c>
      <c r="E470" t="s">
        <v>164</v>
      </c>
      <c r="F470">
        <v>1</v>
      </c>
      <c r="G470" s="143">
        <v>1100000</v>
      </c>
      <c r="H470" t="s">
        <v>480</v>
      </c>
      <c r="I470" t="s">
        <v>9</v>
      </c>
      <c r="J470" t="s">
        <v>137</v>
      </c>
      <c r="K470">
        <v>0</v>
      </c>
      <c r="L470">
        <v>0</v>
      </c>
      <c r="M470">
        <v>0</v>
      </c>
      <c r="N470" t="s">
        <v>32</v>
      </c>
      <c r="O470" t="s">
        <v>494</v>
      </c>
      <c r="P470">
        <v>10</v>
      </c>
      <c r="Q470" t="s">
        <v>467</v>
      </c>
      <c r="R470">
        <v>1</v>
      </c>
      <c r="S470" s="144">
        <v>-1100000</v>
      </c>
      <c r="T470">
        <v>1</v>
      </c>
      <c r="U470" t="s">
        <v>199</v>
      </c>
      <c r="V470" t="s">
        <v>72</v>
      </c>
      <c r="W470" s="115" t="str">
        <f t="shared" si="14"/>
        <v>CC15BACHAS</v>
      </c>
      <c r="X470" s="115">
        <f>_xlfn.XLOOKUP(W470,'cco '!C:C,'cco '!D:D,0)</f>
        <v>7.7777777777777779E-2</v>
      </c>
      <c r="Y470" s="116">
        <f t="shared" si="15"/>
        <v>85555.555555555562</v>
      </c>
      <c r="Z470" s="115">
        <f>_xlfn.XLOOKUP(V470,sectores_id!A:A,sectores_id!B:B)</f>
        <v>1</v>
      </c>
      <c r="AA470" s="115">
        <f>IF(J470="OPEX",_xlfn.XLOOKUP(I470,'rubros_id_opex (2)'!A:A,'rubros_id_opex (2)'!B:B,"RUBRO MC"),J470)</f>
        <v>10</v>
      </c>
      <c r="AB470" s="115" t="str">
        <f>UPPER(_xlfn.XLOOKUP(Z470,sectores_id!B:B,sectores_id!A:A))</f>
        <v>BACHAS</v>
      </c>
      <c r="AC470" s="156" t="str">
        <f>_xlfn.XLOOKUP(AA470,'rubros_id_opex (2)'!B:B,'rubros_id_opex (2)'!A:A,gastos_final[[#This Row],[Líneas de factura/Producto]])</f>
        <v>PERSONAL</v>
      </c>
      <c r="AD470" s="177">
        <f>SUMIFS(Y:Y,C:C,gastos_final[[#This Row],[Número]])</f>
        <v>770000</v>
      </c>
      <c r="AE470" s="177">
        <f>gastos_final[[#This Row],[MONTO_FINAL]]*-1-gastos_final[[#This Row],[monto_total_ampliado]]</f>
        <v>330000</v>
      </c>
    </row>
    <row r="471" spans="1:31" x14ac:dyDescent="0.3">
      <c r="A471" vm="1">
        <v>46081</v>
      </c>
      <c r="B471" t="s">
        <v>444</v>
      </c>
      <c r="C471" t="s">
        <v>483</v>
      </c>
      <c r="D471" s="143">
        <v>-1100000</v>
      </c>
      <c r="E471" t="s">
        <v>164</v>
      </c>
      <c r="F471">
        <v>1</v>
      </c>
      <c r="G471" s="143">
        <v>1100000</v>
      </c>
      <c r="H471" t="s">
        <v>480</v>
      </c>
      <c r="I471" t="s">
        <v>9</v>
      </c>
      <c r="J471" t="s">
        <v>137</v>
      </c>
      <c r="K471">
        <v>0</v>
      </c>
      <c r="L471">
        <v>0</v>
      </c>
      <c r="M471">
        <v>0</v>
      </c>
      <c r="N471" t="s">
        <v>32</v>
      </c>
      <c r="O471" t="s">
        <v>494</v>
      </c>
      <c r="P471">
        <v>10</v>
      </c>
      <c r="Q471" t="s">
        <v>467</v>
      </c>
      <c r="R471">
        <v>1</v>
      </c>
      <c r="S471" s="144">
        <v>-1100000</v>
      </c>
      <c r="T471">
        <v>1</v>
      </c>
      <c r="U471" t="s">
        <v>199</v>
      </c>
      <c r="V471" t="s">
        <v>177</v>
      </c>
      <c r="W471" s="115" t="str">
        <f t="shared" si="14"/>
        <v>CC15CEREAL Y POLVILLO</v>
      </c>
      <c r="X471" s="115">
        <f>_xlfn.XLOOKUP(W471,'cco '!C:C,'cco '!D:D,0)</f>
        <v>7.7777777777777779E-2</v>
      </c>
      <c r="Y471" s="116">
        <f t="shared" si="15"/>
        <v>85555.555555555562</v>
      </c>
      <c r="Z471" s="115">
        <f>_xlfn.XLOOKUP(V471,sectores_id!A:A,sectores_id!B:B)</f>
        <v>2</v>
      </c>
      <c r="AA471" s="115">
        <f>IF(J471="OPEX",_xlfn.XLOOKUP(I471,'rubros_id_opex (2)'!A:A,'rubros_id_opex (2)'!B:B,"RUBRO MC"),J471)</f>
        <v>10</v>
      </c>
      <c r="AB471" s="115" t="str">
        <f>UPPER(_xlfn.XLOOKUP(Z471,sectores_id!B:B,sectores_id!A:A))</f>
        <v>CEREAL &amp; POLVILLO</v>
      </c>
      <c r="AC471" s="156" t="str">
        <f>_xlfn.XLOOKUP(AA471,'rubros_id_opex (2)'!B:B,'rubros_id_opex (2)'!A:A,gastos_final[[#This Row],[Líneas de factura/Producto]])</f>
        <v>PERSONAL</v>
      </c>
      <c r="AD471" s="177">
        <f>SUMIFS(Y:Y,C:C,gastos_final[[#This Row],[Número]])</f>
        <v>770000</v>
      </c>
      <c r="AE471" s="177">
        <f>gastos_final[[#This Row],[MONTO_FINAL]]*-1-gastos_final[[#This Row],[monto_total_ampliado]]</f>
        <v>330000</v>
      </c>
    </row>
    <row r="472" spans="1:31" x14ac:dyDescent="0.3">
      <c r="A472" vm="1">
        <v>46081</v>
      </c>
      <c r="B472" t="s">
        <v>444</v>
      </c>
      <c r="C472" t="s">
        <v>483</v>
      </c>
      <c r="D472" s="143">
        <v>-1100000</v>
      </c>
      <c r="E472" t="s">
        <v>164</v>
      </c>
      <c r="F472">
        <v>1</v>
      </c>
      <c r="G472" s="143">
        <v>1100000</v>
      </c>
      <c r="H472" t="s">
        <v>480</v>
      </c>
      <c r="I472" t="s">
        <v>9</v>
      </c>
      <c r="J472" t="s">
        <v>137</v>
      </c>
      <c r="K472">
        <v>0</v>
      </c>
      <c r="L472">
        <v>0</v>
      </c>
      <c r="M472">
        <v>0</v>
      </c>
      <c r="N472" t="s">
        <v>32</v>
      </c>
      <c r="O472" t="s">
        <v>494</v>
      </c>
      <c r="P472">
        <v>10</v>
      </c>
      <c r="Q472" t="s">
        <v>467</v>
      </c>
      <c r="R472">
        <v>1</v>
      </c>
      <c r="S472" s="144">
        <v>-1100000</v>
      </c>
      <c r="T472">
        <v>1</v>
      </c>
      <c r="U472" t="s">
        <v>199</v>
      </c>
      <c r="V472" t="s">
        <v>175</v>
      </c>
      <c r="W472" s="115" t="str">
        <f t="shared" si="14"/>
        <v>CC15COMPOST Y FERTILIZANTES</v>
      </c>
      <c r="X472" s="115">
        <f>_xlfn.XLOOKUP(W472,'cco '!C:C,'cco '!D:D,0)</f>
        <v>7.7777777777777779E-2</v>
      </c>
      <c r="Y472" s="116">
        <f t="shared" si="15"/>
        <v>85555.555555555562</v>
      </c>
      <c r="Z472" s="115">
        <f>_xlfn.XLOOKUP(V472,sectores_id!A:A,sectores_id!B:B)</f>
        <v>10</v>
      </c>
      <c r="AA472" s="115">
        <f>IF(J472="OPEX",_xlfn.XLOOKUP(I472,'rubros_id_opex (2)'!A:A,'rubros_id_opex (2)'!B:B,"RUBRO MC"),J472)</f>
        <v>10</v>
      </c>
      <c r="AB472" s="115" t="str">
        <f>UPPER(_xlfn.XLOOKUP(Z472,sectores_id!B:B,sectores_id!A:A))</f>
        <v>COMPOST &amp; FERTILIZANTES</v>
      </c>
      <c r="AC472" s="156" t="str">
        <f>_xlfn.XLOOKUP(AA472,'rubros_id_opex (2)'!B:B,'rubros_id_opex (2)'!A:A,gastos_final[[#This Row],[Líneas de factura/Producto]])</f>
        <v>PERSONAL</v>
      </c>
      <c r="AD472" s="177">
        <f>SUMIFS(Y:Y,C:C,gastos_final[[#This Row],[Número]])</f>
        <v>770000</v>
      </c>
      <c r="AE472" s="177">
        <f>gastos_final[[#This Row],[MONTO_FINAL]]*-1-gastos_final[[#This Row],[monto_total_ampliado]]</f>
        <v>330000</v>
      </c>
    </row>
    <row r="473" spans="1:31" x14ac:dyDescent="0.3">
      <c r="A473" vm="1">
        <v>46081</v>
      </c>
      <c r="B473" t="s">
        <v>444</v>
      </c>
      <c r="C473" t="s">
        <v>483</v>
      </c>
      <c r="D473" s="143">
        <v>-1100000</v>
      </c>
      <c r="E473" t="s">
        <v>164</v>
      </c>
      <c r="F473">
        <v>1</v>
      </c>
      <c r="G473" s="143">
        <v>1100000</v>
      </c>
      <c r="H473" t="s">
        <v>480</v>
      </c>
      <c r="I473" t="s">
        <v>9</v>
      </c>
      <c r="J473" t="s">
        <v>137</v>
      </c>
      <c r="K473">
        <v>0</v>
      </c>
      <c r="L473">
        <v>0</v>
      </c>
      <c r="M473">
        <v>0</v>
      </c>
      <c r="N473" t="s">
        <v>32</v>
      </c>
      <c r="O473" t="s">
        <v>494</v>
      </c>
      <c r="P473">
        <v>10</v>
      </c>
      <c r="Q473" t="s">
        <v>467</v>
      </c>
      <c r="R473">
        <v>1</v>
      </c>
      <c r="S473" s="144">
        <v>-1100000</v>
      </c>
      <c r="T473">
        <v>1</v>
      </c>
      <c r="U473" t="s">
        <v>199</v>
      </c>
      <c r="V473" t="s">
        <v>193</v>
      </c>
      <c r="W473" s="115" t="str">
        <f t="shared" si="14"/>
        <v>CC15DISPOSICION FINAL DE R. LIQUIDOS</v>
      </c>
      <c r="X473" s="115">
        <f>_xlfn.XLOOKUP(W473,'cco '!C:C,'cco '!D:D,0)</f>
        <v>7.7777777777777779E-2</v>
      </c>
      <c r="Y473" s="116">
        <f t="shared" si="15"/>
        <v>85555.555555555562</v>
      </c>
      <c r="Z473" s="115">
        <f>_xlfn.XLOOKUP(V473,sectores_id!A:A,sectores_id!B:B)</f>
        <v>3</v>
      </c>
      <c r="AA473" s="115">
        <f>IF(J473="OPEX",_xlfn.XLOOKUP(I473,'rubros_id_opex (2)'!A:A,'rubros_id_opex (2)'!B:B,"RUBRO MC"),J473)</f>
        <v>10</v>
      </c>
      <c r="AB473" s="115" t="str">
        <f>UPPER(_xlfn.XLOOKUP(Z473,sectores_id!B:B,sectores_id!A:A))</f>
        <v>DISP. FINAL RESIDUOS LÍQUIDOS</v>
      </c>
      <c r="AC473" s="156" t="str">
        <f>_xlfn.XLOOKUP(AA473,'rubros_id_opex (2)'!B:B,'rubros_id_opex (2)'!A:A,gastos_final[[#This Row],[Líneas de factura/Producto]])</f>
        <v>PERSONAL</v>
      </c>
      <c r="AD473" s="177">
        <f>SUMIFS(Y:Y,C:C,gastos_final[[#This Row],[Número]])</f>
        <v>770000</v>
      </c>
      <c r="AE473" s="177">
        <f>gastos_final[[#This Row],[MONTO_FINAL]]*-1-gastos_final[[#This Row],[monto_total_ampliado]]</f>
        <v>330000</v>
      </c>
    </row>
    <row r="474" spans="1:31" x14ac:dyDescent="0.3">
      <c r="A474" vm="1">
        <v>46081</v>
      </c>
      <c r="B474" t="s">
        <v>444</v>
      </c>
      <c r="C474" t="s">
        <v>483</v>
      </c>
      <c r="D474" s="143">
        <v>-1100000</v>
      </c>
      <c r="E474" t="s">
        <v>164</v>
      </c>
      <c r="F474">
        <v>1</v>
      </c>
      <c r="G474" s="143">
        <v>1100000</v>
      </c>
      <c r="H474" t="s">
        <v>480</v>
      </c>
      <c r="I474" t="s">
        <v>9</v>
      </c>
      <c r="J474" t="s">
        <v>137</v>
      </c>
      <c r="K474">
        <v>0</v>
      </c>
      <c r="L474">
        <v>0</v>
      </c>
      <c r="M474">
        <v>0</v>
      </c>
      <c r="N474" t="s">
        <v>32</v>
      </c>
      <c r="O474" t="s">
        <v>494</v>
      </c>
      <c r="P474">
        <v>10</v>
      </c>
      <c r="Q474" t="s">
        <v>467</v>
      </c>
      <c r="R474">
        <v>1</v>
      </c>
      <c r="S474" s="144">
        <v>-1100000</v>
      </c>
      <c r="T474">
        <v>1</v>
      </c>
      <c r="U474" t="s">
        <v>199</v>
      </c>
      <c r="V474" t="s">
        <v>191</v>
      </c>
      <c r="W474" s="115" t="str">
        <f t="shared" si="14"/>
        <v>CC15DISPOSICION FINAL DE R. SOLIDOS</v>
      </c>
      <c r="X474" s="115">
        <f>_xlfn.XLOOKUP(W474,'cco '!C:C,'cco '!D:D,0)</f>
        <v>7.7777777777777779E-2</v>
      </c>
      <c r="Y474" s="116">
        <f t="shared" si="15"/>
        <v>85555.555555555562</v>
      </c>
      <c r="Z474" s="115">
        <f>_xlfn.XLOOKUP(V474,sectores_id!A:A,sectores_id!B:B)</f>
        <v>4</v>
      </c>
      <c r="AA474" s="115">
        <f>IF(J474="OPEX",_xlfn.XLOOKUP(I474,'rubros_id_opex (2)'!A:A,'rubros_id_opex (2)'!B:B,"RUBRO MC"),J474)</f>
        <v>10</v>
      </c>
      <c r="AB474" s="115" t="str">
        <f>UPPER(_xlfn.XLOOKUP(Z474,sectores_id!B:B,sectores_id!A:A))</f>
        <v>DISP. FINAL RESIDUOS SÓLIDOS</v>
      </c>
      <c r="AC474" s="156" t="str">
        <f>_xlfn.XLOOKUP(AA474,'rubros_id_opex (2)'!B:B,'rubros_id_opex (2)'!A:A,gastos_final[[#This Row],[Líneas de factura/Producto]])</f>
        <v>PERSONAL</v>
      </c>
      <c r="AD474" s="177">
        <f>SUMIFS(Y:Y,C:C,gastos_final[[#This Row],[Número]])</f>
        <v>770000</v>
      </c>
      <c r="AE474" s="177">
        <f>gastos_final[[#This Row],[MONTO_FINAL]]*-1-gastos_final[[#This Row],[monto_total_ampliado]]</f>
        <v>330000</v>
      </c>
    </row>
    <row r="475" spans="1:31" x14ac:dyDescent="0.3">
      <c r="A475" vm="1">
        <v>46081</v>
      </c>
      <c r="B475" t="s">
        <v>444</v>
      </c>
      <c r="C475" t="s">
        <v>483</v>
      </c>
      <c r="D475" s="143">
        <v>-1100000</v>
      </c>
      <c r="E475" t="s">
        <v>164</v>
      </c>
      <c r="F475">
        <v>1</v>
      </c>
      <c r="G475" s="143">
        <v>1100000</v>
      </c>
      <c r="H475" t="s">
        <v>480</v>
      </c>
      <c r="I475" t="s">
        <v>9</v>
      </c>
      <c r="J475" t="s">
        <v>137</v>
      </c>
      <c r="K475">
        <v>0</v>
      </c>
      <c r="L475">
        <v>0</v>
      </c>
      <c r="M475">
        <v>0</v>
      </c>
      <c r="N475" t="s">
        <v>32</v>
      </c>
      <c r="O475" t="s">
        <v>494</v>
      </c>
      <c r="P475">
        <v>10</v>
      </c>
      <c r="Q475" t="s">
        <v>467</v>
      </c>
      <c r="R475">
        <v>1</v>
      </c>
      <c r="S475" s="144">
        <v>-1100000</v>
      </c>
      <c r="T475">
        <v>1</v>
      </c>
      <c r="U475" t="s">
        <v>199</v>
      </c>
      <c r="V475" t="s">
        <v>80</v>
      </c>
      <c r="W475" s="115" t="str">
        <f t="shared" si="14"/>
        <v>CC15EXPORTACION</v>
      </c>
      <c r="X475" s="115">
        <f>_xlfn.XLOOKUP(W475,'cco '!C:C,'cco '!D:D,0)</f>
        <v>7.7777777777777779E-2</v>
      </c>
      <c r="Y475" s="116">
        <f t="shared" si="15"/>
        <v>85555.555555555562</v>
      </c>
      <c r="Z475" s="115">
        <f>_xlfn.XLOOKUP(V475,sectores_id!A:A,sectores_id!B:B)</f>
        <v>5</v>
      </c>
      <c r="AA475" s="115">
        <f>IF(J475="OPEX",_xlfn.XLOOKUP(I475,'rubros_id_opex (2)'!A:A,'rubros_id_opex (2)'!B:B,"RUBRO MC"),J475)</f>
        <v>10</v>
      </c>
      <c r="AB475" s="115" t="str">
        <f>UPPER(_xlfn.XLOOKUP(Z475,sectores_id!B:B,sectores_id!A:A))</f>
        <v>EXPORTACION</v>
      </c>
      <c r="AC475" s="156" t="str">
        <f>_xlfn.XLOOKUP(AA475,'rubros_id_opex (2)'!B:B,'rubros_id_opex (2)'!A:A,gastos_final[[#This Row],[Líneas de factura/Producto]])</f>
        <v>PERSONAL</v>
      </c>
      <c r="AD475" s="177">
        <f>SUMIFS(Y:Y,C:C,gastos_final[[#This Row],[Número]])</f>
        <v>770000</v>
      </c>
      <c r="AE475" s="177">
        <f>gastos_final[[#This Row],[MONTO_FINAL]]*-1-gastos_final[[#This Row],[monto_total_ampliado]]</f>
        <v>330000</v>
      </c>
    </row>
    <row r="476" spans="1:31" x14ac:dyDescent="0.3">
      <c r="A476" vm="1">
        <v>46081</v>
      </c>
      <c r="B476" t="s">
        <v>444</v>
      </c>
      <c r="C476" t="s">
        <v>483</v>
      </c>
      <c r="D476" s="143">
        <v>-1100000</v>
      </c>
      <c r="E476" t="s">
        <v>164</v>
      </c>
      <c r="F476">
        <v>1</v>
      </c>
      <c r="G476" s="143">
        <v>1100000</v>
      </c>
      <c r="H476" t="s">
        <v>480</v>
      </c>
      <c r="I476" t="s">
        <v>9</v>
      </c>
      <c r="J476" t="s">
        <v>137</v>
      </c>
      <c r="K476">
        <v>0</v>
      </c>
      <c r="L476">
        <v>0</v>
      </c>
      <c r="M476">
        <v>0</v>
      </c>
      <c r="N476" t="s">
        <v>32</v>
      </c>
      <c r="O476" t="s">
        <v>494</v>
      </c>
      <c r="P476">
        <v>10</v>
      </c>
      <c r="Q476" t="s">
        <v>467</v>
      </c>
      <c r="R476">
        <v>1</v>
      </c>
      <c r="S476" s="144">
        <v>-1100000</v>
      </c>
      <c r="T476">
        <v>1</v>
      </c>
      <c r="U476" t="s">
        <v>199</v>
      </c>
      <c r="V476" t="s">
        <v>50</v>
      </c>
      <c r="W476" s="115" t="str">
        <f t="shared" ref="W476:W539" si="16">_xlfn.CONCAT(N476,V476)</f>
        <v>CC15NFU</v>
      </c>
      <c r="X476" s="115">
        <f>_xlfn.XLOOKUP(W476,'cco '!C:C,'cco '!D:D,0)</f>
        <v>7.7777777777777779E-2</v>
      </c>
      <c r="Y476" s="116">
        <f t="shared" ref="Y476:Y539" si="17">$X476*$S476*-1</f>
        <v>85555.555555555562</v>
      </c>
      <c r="Z476" s="115">
        <f>_xlfn.XLOOKUP(V476,sectores_id!A:A,sectores_id!B:B)</f>
        <v>6</v>
      </c>
      <c r="AA476" s="115">
        <f>IF(J476="OPEX",_xlfn.XLOOKUP(I476,'rubros_id_opex (2)'!A:A,'rubros_id_opex (2)'!B:B,"RUBRO MC"),J476)</f>
        <v>10</v>
      </c>
      <c r="AB476" s="115" t="str">
        <f>UPPER(_xlfn.XLOOKUP(Z476,sectores_id!B:B,sectores_id!A:A))</f>
        <v>NFU</v>
      </c>
      <c r="AC476" s="156" t="str">
        <f>_xlfn.XLOOKUP(AA476,'rubros_id_opex (2)'!B:B,'rubros_id_opex (2)'!A:A,gastos_final[[#This Row],[Líneas de factura/Producto]])</f>
        <v>PERSONAL</v>
      </c>
      <c r="AD476" s="177">
        <f>SUMIFS(Y:Y,C:C,gastos_final[[#This Row],[Número]])</f>
        <v>770000</v>
      </c>
      <c r="AE476" s="177">
        <f>gastos_final[[#This Row],[MONTO_FINAL]]*-1-gastos_final[[#This Row],[monto_total_ampliado]]</f>
        <v>330000</v>
      </c>
    </row>
    <row r="477" spans="1:31" x14ac:dyDescent="0.3">
      <c r="A477" vm="1">
        <v>46081</v>
      </c>
      <c r="B477" t="s">
        <v>444</v>
      </c>
      <c r="C477" t="s">
        <v>483</v>
      </c>
      <c r="D477" s="143">
        <v>-1100000</v>
      </c>
      <c r="E477" t="s">
        <v>164</v>
      </c>
      <c r="F477">
        <v>1</v>
      </c>
      <c r="G477" s="143">
        <v>1100000</v>
      </c>
      <c r="H477" t="s">
        <v>480</v>
      </c>
      <c r="I477" t="s">
        <v>9</v>
      </c>
      <c r="J477" t="s">
        <v>137</v>
      </c>
      <c r="K477">
        <v>0</v>
      </c>
      <c r="L477">
        <v>0</v>
      </c>
      <c r="M477">
        <v>0</v>
      </c>
      <c r="N477" t="s">
        <v>32</v>
      </c>
      <c r="O477" t="s">
        <v>494</v>
      </c>
      <c r="P477">
        <v>10</v>
      </c>
      <c r="Q477" t="s">
        <v>467</v>
      </c>
      <c r="R477">
        <v>1</v>
      </c>
      <c r="S477" s="144">
        <v>-1100000</v>
      </c>
      <c r="T477">
        <v>1</v>
      </c>
      <c r="U477" t="s">
        <v>199</v>
      </c>
      <c r="V477" t="s">
        <v>68</v>
      </c>
      <c r="W477" s="115" t="str">
        <f t="shared" si="16"/>
        <v>CC15PILETAS</v>
      </c>
      <c r="X477" s="115">
        <f>_xlfn.XLOOKUP(W477,'cco '!C:C,'cco '!D:D,0)</f>
        <v>7.7777777777777779E-2</v>
      </c>
      <c r="Y477" s="116">
        <f t="shared" si="17"/>
        <v>85555.555555555562</v>
      </c>
      <c r="Z477" s="115">
        <f>_xlfn.XLOOKUP(V477,sectores_id!A:A,sectores_id!B:B)</f>
        <v>7</v>
      </c>
      <c r="AA477" s="115">
        <f>IF(J477="OPEX",_xlfn.XLOOKUP(I477,'rubros_id_opex (2)'!A:A,'rubros_id_opex (2)'!B:B,"RUBRO MC"),J477)</f>
        <v>10</v>
      </c>
      <c r="AB477" s="115" t="str">
        <f>UPPER(_xlfn.XLOOKUP(Z477,sectores_id!B:B,sectores_id!A:A))</f>
        <v>PILETAS</v>
      </c>
      <c r="AC477" s="156" t="str">
        <f>_xlfn.XLOOKUP(AA477,'rubros_id_opex (2)'!B:B,'rubros_id_opex (2)'!A:A,gastos_final[[#This Row],[Líneas de factura/Producto]])</f>
        <v>PERSONAL</v>
      </c>
      <c r="AD477" s="177">
        <f>SUMIFS(Y:Y,C:C,gastos_final[[#This Row],[Número]])</f>
        <v>770000</v>
      </c>
      <c r="AE477" s="177">
        <f>gastos_final[[#This Row],[MONTO_FINAL]]*-1-gastos_final[[#This Row],[monto_total_ampliado]]</f>
        <v>330000</v>
      </c>
    </row>
    <row r="478" spans="1:31" x14ac:dyDescent="0.3">
      <c r="A478" vm="1">
        <v>46081</v>
      </c>
      <c r="B478" t="s">
        <v>444</v>
      </c>
      <c r="C478" t="s">
        <v>483</v>
      </c>
      <c r="D478" s="143">
        <v>-1100000</v>
      </c>
      <c r="E478" t="s">
        <v>164</v>
      </c>
      <c r="F478">
        <v>1</v>
      </c>
      <c r="G478" s="143">
        <v>1100000</v>
      </c>
      <c r="H478" t="s">
        <v>480</v>
      </c>
      <c r="I478" t="s">
        <v>9</v>
      </c>
      <c r="J478" t="s">
        <v>137</v>
      </c>
      <c r="K478">
        <v>0</v>
      </c>
      <c r="L478">
        <v>0</v>
      </c>
      <c r="M478">
        <v>0</v>
      </c>
      <c r="N478" t="s">
        <v>32</v>
      </c>
      <c r="O478" t="s">
        <v>494</v>
      </c>
      <c r="P478">
        <v>10</v>
      </c>
      <c r="Q478" t="s">
        <v>467</v>
      </c>
      <c r="R478">
        <v>1</v>
      </c>
      <c r="S478" s="144">
        <v>-1100000</v>
      </c>
      <c r="T478">
        <v>1</v>
      </c>
      <c r="U478" t="s">
        <v>199</v>
      </c>
      <c r="V478" t="s">
        <v>70</v>
      </c>
      <c r="W478" s="115" t="str">
        <f t="shared" si="16"/>
        <v>CC15REACTORES</v>
      </c>
      <c r="X478" s="115">
        <f>_xlfn.XLOOKUP(W478,'cco '!C:C,'cco '!D:D,0)</f>
        <v>7.7777777777777779E-2</v>
      </c>
      <c r="Y478" s="116">
        <f t="shared" si="17"/>
        <v>85555.555555555562</v>
      </c>
      <c r="Z478" s="115">
        <f>_xlfn.XLOOKUP(V478,sectores_id!A:A,sectores_id!B:B)</f>
        <v>8</v>
      </c>
      <c r="AA478" s="115">
        <f>IF(J478="OPEX",_xlfn.XLOOKUP(I478,'rubros_id_opex (2)'!A:A,'rubros_id_opex (2)'!B:B,"RUBRO MC"),J478)</f>
        <v>10</v>
      </c>
      <c r="AB478" s="115" t="str">
        <f>UPPER(_xlfn.XLOOKUP(Z478,sectores_id!B:B,sectores_id!A:A))</f>
        <v>REACTORES</v>
      </c>
      <c r="AC478" s="156" t="str">
        <f>_xlfn.XLOOKUP(AA478,'rubros_id_opex (2)'!B:B,'rubros_id_opex (2)'!A:A,gastos_final[[#This Row],[Líneas de factura/Producto]])</f>
        <v>PERSONAL</v>
      </c>
      <c r="AD478" s="177">
        <f>SUMIFS(Y:Y,C:C,gastos_final[[#This Row],[Número]])</f>
        <v>770000</v>
      </c>
      <c r="AE478" s="177">
        <f>gastos_final[[#This Row],[MONTO_FINAL]]*-1-gastos_final[[#This Row],[monto_total_ampliado]]</f>
        <v>330000</v>
      </c>
    </row>
    <row r="479" spans="1:31" x14ac:dyDescent="0.3">
      <c r="A479" vm="1">
        <v>46081</v>
      </c>
      <c r="B479" t="s">
        <v>444</v>
      </c>
      <c r="C479" t="s">
        <v>483</v>
      </c>
      <c r="D479" s="143">
        <v>-1100000</v>
      </c>
      <c r="E479" t="s">
        <v>164</v>
      </c>
      <c r="F479">
        <v>1</v>
      </c>
      <c r="G479" s="143">
        <v>1100000</v>
      </c>
      <c r="H479" t="s">
        <v>480</v>
      </c>
      <c r="I479" t="s">
        <v>9</v>
      </c>
      <c r="J479" t="s">
        <v>137</v>
      </c>
      <c r="K479">
        <v>0</v>
      </c>
      <c r="L479">
        <v>0</v>
      </c>
      <c r="M479">
        <v>0</v>
      </c>
      <c r="N479" t="s">
        <v>32</v>
      </c>
      <c r="O479" t="s">
        <v>494</v>
      </c>
      <c r="P479">
        <v>10</v>
      </c>
      <c r="Q479" t="s">
        <v>467</v>
      </c>
      <c r="R479">
        <v>1</v>
      </c>
      <c r="S479" s="144">
        <v>-1100000</v>
      </c>
      <c r="T479">
        <v>1</v>
      </c>
      <c r="U479" t="s">
        <v>199</v>
      </c>
      <c r="V479" t="s">
        <v>181</v>
      </c>
      <c r="W479" s="115" t="str">
        <f t="shared" si="16"/>
        <v>CC15TIERRAS FILTRANTES</v>
      </c>
      <c r="X479" s="115">
        <f>_xlfn.XLOOKUP(W479,'cco '!C:C,'cco '!D:D,0)</f>
        <v>0</v>
      </c>
      <c r="Y479" s="116">
        <f t="shared" si="17"/>
        <v>0</v>
      </c>
      <c r="Z479" s="115">
        <f>_xlfn.XLOOKUP(V479,sectores_id!A:A,sectores_id!B:B)</f>
        <v>9</v>
      </c>
      <c r="AA479" s="115">
        <f>IF(J479="OPEX",_xlfn.XLOOKUP(I479,'rubros_id_opex (2)'!A:A,'rubros_id_opex (2)'!B:B,"RUBRO MC"),J479)</f>
        <v>10</v>
      </c>
      <c r="AB479" s="115" t="str">
        <f>UPPER(_xlfn.XLOOKUP(Z479,sectores_id!B:B,sectores_id!A:A))</f>
        <v>TIERRAS FILTRANTES</v>
      </c>
      <c r="AC479" s="156" t="str">
        <f>_xlfn.XLOOKUP(AA479,'rubros_id_opex (2)'!B:B,'rubros_id_opex (2)'!A:A,gastos_final[[#This Row],[Líneas de factura/Producto]])</f>
        <v>PERSONAL</v>
      </c>
      <c r="AD479" s="177">
        <f>SUMIFS(Y:Y,C:C,gastos_final[[#This Row],[Número]])</f>
        <v>770000</v>
      </c>
      <c r="AE479" s="177">
        <f>gastos_final[[#This Row],[MONTO_FINAL]]*-1-gastos_final[[#This Row],[monto_total_ampliado]]</f>
        <v>330000</v>
      </c>
    </row>
    <row r="480" spans="1:31" x14ac:dyDescent="0.3">
      <c r="A480" vm="1">
        <v>46081</v>
      </c>
      <c r="B480" t="s">
        <v>444</v>
      </c>
      <c r="C480" t="s">
        <v>525</v>
      </c>
      <c r="D480" s="143">
        <v>-1031623.7943</v>
      </c>
      <c r="E480" t="s">
        <v>187</v>
      </c>
      <c r="F480">
        <v>1</v>
      </c>
      <c r="G480" s="143">
        <v>1031623.7943131266</v>
      </c>
      <c r="H480" t="s">
        <v>480</v>
      </c>
      <c r="I480" t="s">
        <v>9</v>
      </c>
      <c r="J480" t="s">
        <v>137</v>
      </c>
      <c r="K480">
        <v>0</v>
      </c>
      <c r="L480">
        <v>0</v>
      </c>
      <c r="M480">
        <v>0</v>
      </c>
      <c r="N480" t="s">
        <v>32</v>
      </c>
      <c r="O480" t="s">
        <v>492</v>
      </c>
      <c r="P480">
        <v>10</v>
      </c>
      <c r="Q480" t="s">
        <v>467</v>
      </c>
      <c r="R480">
        <v>1</v>
      </c>
      <c r="S480" s="144">
        <v>-1031623.7943</v>
      </c>
      <c r="T480">
        <v>1</v>
      </c>
      <c r="U480" t="s">
        <v>199</v>
      </c>
      <c r="V480" t="s">
        <v>72</v>
      </c>
      <c r="W480" s="115" t="str">
        <f t="shared" si="16"/>
        <v>CC15BACHAS</v>
      </c>
      <c r="X480" s="115">
        <f>_xlfn.XLOOKUP(W480,'cco '!C:C,'cco '!D:D,0)</f>
        <v>7.7777777777777779E-2</v>
      </c>
      <c r="Y480" s="116">
        <f t="shared" si="17"/>
        <v>80237.406223333324</v>
      </c>
      <c r="Z480" s="115">
        <f>_xlfn.XLOOKUP(V480,sectores_id!A:A,sectores_id!B:B)</f>
        <v>1</v>
      </c>
      <c r="AA480" s="115">
        <f>IF(J480="OPEX",_xlfn.XLOOKUP(I480,'rubros_id_opex (2)'!A:A,'rubros_id_opex (2)'!B:B,"RUBRO MC"),J480)</f>
        <v>10</v>
      </c>
      <c r="AB480" s="115" t="str">
        <f>UPPER(_xlfn.XLOOKUP(Z480,sectores_id!B:B,sectores_id!A:A))</f>
        <v>BACHAS</v>
      </c>
      <c r="AC480" s="156" t="str">
        <f>_xlfn.XLOOKUP(AA480,'rubros_id_opex (2)'!B:B,'rubros_id_opex (2)'!A:A,gastos_final[[#This Row],[Líneas de factura/Producto]])</f>
        <v>PERSONAL</v>
      </c>
      <c r="AD480" s="177">
        <f>SUMIFS(Y:Y,C:C,gastos_final[[#This Row],[Número]])</f>
        <v>722136.65600999992</v>
      </c>
      <c r="AE480" s="177">
        <f>gastos_final[[#This Row],[MONTO_FINAL]]*-1-gastos_final[[#This Row],[monto_total_ampliado]]</f>
        <v>309487.13829000003</v>
      </c>
    </row>
    <row r="481" spans="1:31" x14ac:dyDescent="0.3">
      <c r="A481" vm="1">
        <v>46081</v>
      </c>
      <c r="B481" t="s">
        <v>444</v>
      </c>
      <c r="C481" t="s">
        <v>525</v>
      </c>
      <c r="D481" s="143">
        <v>-1031623.7943</v>
      </c>
      <c r="E481" t="s">
        <v>187</v>
      </c>
      <c r="F481">
        <v>1</v>
      </c>
      <c r="G481" s="143">
        <v>1031623.7943131266</v>
      </c>
      <c r="H481" t="s">
        <v>480</v>
      </c>
      <c r="I481" t="s">
        <v>9</v>
      </c>
      <c r="J481" t="s">
        <v>137</v>
      </c>
      <c r="K481">
        <v>0</v>
      </c>
      <c r="L481">
        <v>0</v>
      </c>
      <c r="M481">
        <v>0</v>
      </c>
      <c r="N481" t="s">
        <v>32</v>
      </c>
      <c r="O481" t="s">
        <v>492</v>
      </c>
      <c r="P481">
        <v>10</v>
      </c>
      <c r="Q481" t="s">
        <v>467</v>
      </c>
      <c r="R481">
        <v>1</v>
      </c>
      <c r="S481" s="144">
        <v>-1031623.7943</v>
      </c>
      <c r="T481">
        <v>1</v>
      </c>
      <c r="U481" t="s">
        <v>199</v>
      </c>
      <c r="V481" t="s">
        <v>177</v>
      </c>
      <c r="W481" s="115" t="str">
        <f t="shared" si="16"/>
        <v>CC15CEREAL Y POLVILLO</v>
      </c>
      <c r="X481" s="115">
        <f>_xlfn.XLOOKUP(W481,'cco '!C:C,'cco '!D:D,0)</f>
        <v>7.7777777777777779E-2</v>
      </c>
      <c r="Y481" s="116">
        <f t="shared" si="17"/>
        <v>80237.406223333324</v>
      </c>
      <c r="Z481" s="115">
        <f>_xlfn.XLOOKUP(V481,sectores_id!A:A,sectores_id!B:B)</f>
        <v>2</v>
      </c>
      <c r="AA481" s="115">
        <f>IF(J481="OPEX",_xlfn.XLOOKUP(I481,'rubros_id_opex (2)'!A:A,'rubros_id_opex (2)'!B:B,"RUBRO MC"),J481)</f>
        <v>10</v>
      </c>
      <c r="AB481" s="115" t="str">
        <f>UPPER(_xlfn.XLOOKUP(Z481,sectores_id!B:B,sectores_id!A:A))</f>
        <v>CEREAL &amp; POLVILLO</v>
      </c>
      <c r="AC481" s="156" t="str">
        <f>_xlfn.XLOOKUP(AA481,'rubros_id_opex (2)'!B:B,'rubros_id_opex (2)'!A:A,gastos_final[[#This Row],[Líneas de factura/Producto]])</f>
        <v>PERSONAL</v>
      </c>
      <c r="AD481" s="177">
        <f>SUMIFS(Y:Y,C:C,gastos_final[[#This Row],[Número]])</f>
        <v>722136.65600999992</v>
      </c>
      <c r="AE481" s="177">
        <f>gastos_final[[#This Row],[MONTO_FINAL]]*-1-gastos_final[[#This Row],[monto_total_ampliado]]</f>
        <v>309487.13829000003</v>
      </c>
    </row>
    <row r="482" spans="1:31" x14ac:dyDescent="0.3">
      <c r="A482" vm="1">
        <v>46081</v>
      </c>
      <c r="B482" t="s">
        <v>444</v>
      </c>
      <c r="C482" t="s">
        <v>525</v>
      </c>
      <c r="D482" s="143">
        <v>-1031623.7943</v>
      </c>
      <c r="E482" t="s">
        <v>187</v>
      </c>
      <c r="F482">
        <v>1</v>
      </c>
      <c r="G482" s="143">
        <v>1031623.7943131266</v>
      </c>
      <c r="H482" t="s">
        <v>480</v>
      </c>
      <c r="I482" t="s">
        <v>9</v>
      </c>
      <c r="J482" t="s">
        <v>137</v>
      </c>
      <c r="K482">
        <v>0</v>
      </c>
      <c r="L482">
        <v>0</v>
      </c>
      <c r="M482">
        <v>0</v>
      </c>
      <c r="N482" t="s">
        <v>32</v>
      </c>
      <c r="O482" t="s">
        <v>492</v>
      </c>
      <c r="P482">
        <v>10</v>
      </c>
      <c r="Q482" t="s">
        <v>467</v>
      </c>
      <c r="R482">
        <v>1</v>
      </c>
      <c r="S482" s="144">
        <v>-1031623.7943</v>
      </c>
      <c r="T482">
        <v>1</v>
      </c>
      <c r="U482" t="s">
        <v>199</v>
      </c>
      <c r="V482" t="s">
        <v>175</v>
      </c>
      <c r="W482" s="115" t="str">
        <f t="shared" si="16"/>
        <v>CC15COMPOST Y FERTILIZANTES</v>
      </c>
      <c r="X482" s="115">
        <f>_xlfn.XLOOKUP(W482,'cco '!C:C,'cco '!D:D,0)</f>
        <v>7.7777777777777779E-2</v>
      </c>
      <c r="Y482" s="116">
        <f t="shared" si="17"/>
        <v>80237.406223333324</v>
      </c>
      <c r="Z482" s="115">
        <f>_xlfn.XLOOKUP(V482,sectores_id!A:A,sectores_id!B:B)</f>
        <v>10</v>
      </c>
      <c r="AA482" s="115">
        <f>IF(J482="OPEX",_xlfn.XLOOKUP(I482,'rubros_id_opex (2)'!A:A,'rubros_id_opex (2)'!B:B,"RUBRO MC"),J482)</f>
        <v>10</v>
      </c>
      <c r="AB482" s="115" t="str">
        <f>UPPER(_xlfn.XLOOKUP(Z482,sectores_id!B:B,sectores_id!A:A))</f>
        <v>COMPOST &amp; FERTILIZANTES</v>
      </c>
      <c r="AC482" s="156" t="str">
        <f>_xlfn.XLOOKUP(AA482,'rubros_id_opex (2)'!B:B,'rubros_id_opex (2)'!A:A,gastos_final[[#This Row],[Líneas de factura/Producto]])</f>
        <v>PERSONAL</v>
      </c>
      <c r="AD482" s="177">
        <f>SUMIFS(Y:Y,C:C,gastos_final[[#This Row],[Número]])</f>
        <v>722136.65600999992</v>
      </c>
      <c r="AE482" s="177">
        <f>gastos_final[[#This Row],[MONTO_FINAL]]*-1-gastos_final[[#This Row],[monto_total_ampliado]]</f>
        <v>309487.13829000003</v>
      </c>
    </row>
    <row r="483" spans="1:31" x14ac:dyDescent="0.3">
      <c r="A483" vm="1">
        <v>46081</v>
      </c>
      <c r="B483" t="s">
        <v>444</v>
      </c>
      <c r="C483" t="s">
        <v>525</v>
      </c>
      <c r="D483" s="143">
        <v>-1031623.7943</v>
      </c>
      <c r="E483" t="s">
        <v>187</v>
      </c>
      <c r="F483">
        <v>1</v>
      </c>
      <c r="G483" s="143">
        <v>1031623.7943131266</v>
      </c>
      <c r="H483" t="s">
        <v>480</v>
      </c>
      <c r="I483" t="s">
        <v>9</v>
      </c>
      <c r="J483" t="s">
        <v>137</v>
      </c>
      <c r="K483">
        <v>0</v>
      </c>
      <c r="L483">
        <v>0</v>
      </c>
      <c r="M483">
        <v>0</v>
      </c>
      <c r="N483" t="s">
        <v>32</v>
      </c>
      <c r="O483" t="s">
        <v>492</v>
      </c>
      <c r="P483">
        <v>10</v>
      </c>
      <c r="Q483" t="s">
        <v>467</v>
      </c>
      <c r="R483">
        <v>1</v>
      </c>
      <c r="S483" s="144">
        <v>-1031623.7943</v>
      </c>
      <c r="T483">
        <v>1</v>
      </c>
      <c r="U483" t="s">
        <v>199</v>
      </c>
      <c r="V483" t="s">
        <v>193</v>
      </c>
      <c r="W483" s="115" t="str">
        <f t="shared" si="16"/>
        <v>CC15DISPOSICION FINAL DE R. LIQUIDOS</v>
      </c>
      <c r="X483" s="115">
        <f>_xlfn.XLOOKUP(W483,'cco '!C:C,'cco '!D:D,0)</f>
        <v>7.7777777777777779E-2</v>
      </c>
      <c r="Y483" s="116">
        <f t="shared" si="17"/>
        <v>80237.406223333324</v>
      </c>
      <c r="Z483" s="115">
        <f>_xlfn.XLOOKUP(V483,sectores_id!A:A,sectores_id!B:B)</f>
        <v>3</v>
      </c>
      <c r="AA483" s="115">
        <f>IF(J483="OPEX",_xlfn.XLOOKUP(I483,'rubros_id_opex (2)'!A:A,'rubros_id_opex (2)'!B:B,"RUBRO MC"),J483)</f>
        <v>10</v>
      </c>
      <c r="AB483" s="115" t="str">
        <f>UPPER(_xlfn.XLOOKUP(Z483,sectores_id!B:B,sectores_id!A:A))</f>
        <v>DISP. FINAL RESIDUOS LÍQUIDOS</v>
      </c>
      <c r="AC483" s="156" t="str">
        <f>_xlfn.XLOOKUP(AA483,'rubros_id_opex (2)'!B:B,'rubros_id_opex (2)'!A:A,gastos_final[[#This Row],[Líneas de factura/Producto]])</f>
        <v>PERSONAL</v>
      </c>
      <c r="AD483" s="177">
        <f>SUMIFS(Y:Y,C:C,gastos_final[[#This Row],[Número]])</f>
        <v>722136.65600999992</v>
      </c>
      <c r="AE483" s="177">
        <f>gastos_final[[#This Row],[MONTO_FINAL]]*-1-gastos_final[[#This Row],[monto_total_ampliado]]</f>
        <v>309487.13829000003</v>
      </c>
    </row>
    <row r="484" spans="1:31" x14ac:dyDescent="0.3">
      <c r="A484" vm="1">
        <v>46081</v>
      </c>
      <c r="B484" t="s">
        <v>444</v>
      </c>
      <c r="C484" t="s">
        <v>525</v>
      </c>
      <c r="D484" s="143">
        <v>-1031623.7943</v>
      </c>
      <c r="E484" t="s">
        <v>187</v>
      </c>
      <c r="F484">
        <v>1</v>
      </c>
      <c r="G484" s="143">
        <v>1031623.7943131266</v>
      </c>
      <c r="H484" t="s">
        <v>480</v>
      </c>
      <c r="I484" t="s">
        <v>9</v>
      </c>
      <c r="J484" t="s">
        <v>137</v>
      </c>
      <c r="K484">
        <v>0</v>
      </c>
      <c r="L484">
        <v>0</v>
      </c>
      <c r="M484">
        <v>0</v>
      </c>
      <c r="N484" t="s">
        <v>32</v>
      </c>
      <c r="O484" t="s">
        <v>492</v>
      </c>
      <c r="P484">
        <v>10</v>
      </c>
      <c r="Q484" t="s">
        <v>467</v>
      </c>
      <c r="R484">
        <v>1</v>
      </c>
      <c r="S484" s="144">
        <v>-1031623.7943</v>
      </c>
      <c r="T484">
        <v>1</v>
      </c>
      <c r="U484" t="s">
        <v>199</v>
      </c>
      <c r="V484" t="s">
        <v>191</v>
      </c>
      <c r="W484" s="115" t="str">
        <f t="shared" si="16"/>
        <v>CC15DISPOSICION FINAL DE R. SOLIDOS</v>
      </c>
      <c r="X484" s="115">
        <f>_xlfn.XLOOKUP(W484,'cco '!C:C,'cco '!D:D,0)</f>
        <v>7.7777777777777779E-2</v>
      </c>
      <c r="Y484" s="116">
        <f t="shared" si="17"/>
        <v>80237.406223333324</v>
      </c>
      <c r="Z484" s="115">
        <f>_xlfn.XLOOKUP(V484,sectores_id!A:A,sectores_id!B:B)</f>
        <v>4</v>
      </c>
      <c r="AA484" s="115">
        <f>IF(J484="OPEX",_xlfn.XLOOKUP(I484,'rubros_id_opex (2)'!A:A,'rubros_id_opex (2)'!B:B,"RUBRO MC"),J484)</f>
        <v>10</v>
      </c>
      <c r="AB484" s="115" t="str">
        <f>UPPER(_xlfn.XLOOKUP(Z484,sectores_id!B:B,sectores_id!A:A))</f>
        <v>DISP. FINAL RESIDUOS SÓLIDOS</v>
      </c>
      <c r="AC484" s="156" t="str">
        <f>_xlfn.XLOOKUP(AA484,'rubros_id_opex (2)'!B:B,'rubros_id_opex (2)'!A:A,gastos_final[[#This Row],[Líneas de factura/Producto]])</f>
        <v>PERSONAL</v>
      </c>
      <c r="AD484" s="177">
        <f>SUMIFS(Y:Y,C:C,gastos_final[[#This Row],[Número]])</f>
        <v>722136.65600999992</v>
      </c>
      <c r="AE484" s="177">
        <f>gastos_final[[#This Row],[MONTO_FINAL]]*-1-gastos_final[[#This Row],[monto_total_ampliado]]</f>
        <v>309487.13829000003</v>
      </c>
    </row>
    <row r="485" spans="1:31" x14ac:dyDescent="0.3">
      <c r="A485" vm="1">
        <v>46081</v>
      </c>
      <c r="B485" t="s">
        <v>444</v>
      </c>
      <c r="C485" t="s">
        <v>525</v>
      </c>
      <c r="D485" s="143">
        <v>-1031623.7943</v>
      </c>
      <c r="E485" t="s">
        <v>187</v>
      </c>
      <c r="F485">
        <v>1</v>
      </c>
      <c r="G485" s="143">
        <v>1031623.7943131266</v>
      </c>
      <c r="H485" t="s">
        <v>480</v>
      </c>
      <c r="I485" t="s">
        <v>9</v>
      </c>
      <c r="J485" t="s">
        <v>137</v>
      </c>
      <c r="K485">
        <v>0</v>
      </c>
      <c r="L485">
        <v>0</v>
      </c>
      <c r="M485">
        <v>0</v>
      </c>
      <c r="N485" t="s">
        <v>32</v>
      </c>
      <c r="O485" t="s">
        <v>492</v>
      </c>
      <c r="P485">
        <v>10</v>
      </c>
      <c r="Q485" t="s">
        <v>467</v>
      </c>
      <c r="R485">
        <v>1</v>
      </c>
      <c r="S485" s="144">
        <v>-1031623.7943</v>
      </c>
      <c r="T485">
        <v>1</v>
      </c>
      <c r="U485" t="s">
        <v>199</v>
      </c>
      <c r="V485" t="s">
        <v>80</v>
      </c>
      <c r="W485" s="115" t="str">
        <f t="shared" si="16"/>
        <v>CC15EXPORTACION</v>
      </c>
      <c r="X485" s="115">
        <f>_xlfn.XLOOKUP(W485,'cco '!C:C,'cco '!D:D,0)</f>
        <v>7.7777777777777779E-2</v>
      </c>
      <c r="Y485" s="116">
        <f t="shared" si="17"/>
        <v>80237.406223333324</v>
      </c>
      <c r="Z485" s="115">
        <f>_xlfn.XLOOKUP(V485,sectores_id!A:A,sectores_id!B:B)</f>
        <v>5</v>
      </c>
      <c r="AA485" s="115">
        <f>IF(J485="OPEX",_xlfn.XLOOKUP(I485,'rubros_id_opex (2)'!A:A,'rubros_id_opex (2)'!B:B,"RUBRO MC"),J485)</f>
        <v>10</v>
      </c>
      <c r="AB485" s="115" t="str">
        <f>UPPER(_xlfn.XLOOKUP(Z485,sectores_id!B:B,sectores_id!A:A))</f>
        <v>EXPORTACION</v>
      </c>
      <c r="AC485" s="156" t="str">
        <f>_xlfn.XLOOKUP(AA485,'rubros_id_opex (2)'!B:B,'rubros_id_opex (2)'!A:A,gastos_final[[#This Row],[Líneas de factura/Producto]])</f>
        <v>PERSONAL</v>
      </c>
      <c r="AD485" s="177">
        <f>SUMIFS(Y:Y,C:C,gastos_final[[#This Row],[Número]])</f>
        <v>722136.65600999992</v>
      </c>
      <c r="AE485" s="177">
        <f>gastos_final[[#This Row],[MONTO_FINAL]]*-1-gastos_final[[#This Row],[monto_total_ampliado]]</f>
        <v>309487.13829000003</v>
      </c>
    </row>
    <row r="486" spans="1:31" x14ac:dyDescent="0.3">
      <c r="A486" vm="1">
        <v>46081</v>
      </c>
      <c r="B486" t="s">
        <v>444</v>
      </c>
      <c r="C486" t="s">
        <v>525</v>
      </c>
      <c r="D486" s="143">
        <v>-1031623.7943</v>
      </c>
      <c r="E486" t="s">
        <v>187</v>
      </c>
      <c r="F486">
        <v>1</v>
      </c>
      <c r="G486" s="143">
        <v>1031623.7943131266</v>
      </c>
      <c r="H486" t="s">
        <v>480</v>
      </c>
      <c r="I486" t="s">
        <v>9</v>
      </c>
      <c r="J486" t="s">
        <v>137</v>
      </c>
      <c r="K486">
        <v>0</v>
      </c>
      <c r="L486">
        <v>0</v>
      </c>
      <c r="M486">
        <v>0</v>
      </c>
      <c r="N486" t="s">
        <v>32</v>
      </c>
      <c r="O486" t="s">
        <v>492</v>
      </c>
      <c r="P486">
        <v>10</v>
      </c>
      <c r="Q486" t="s">
        <v>467</v>
      </c>
      <c r="R486">
        <v>1</v>
      </c>
      <c r="S486" s="144">
        <v>-1031623.7943</v>
      </c>
      <c r="T486">
        <v>1</v>
      </c>
      <c r="U486" t="s">
        <v>199</v>
      </c>
      <c r="V486" t="s">
        <v>50</v>
      </c>
      <c r="W486" s="115" t="str">
        <f t="shared" si="16"/>
        <v>CC15NFU</v>
      </c>
      <c r="X486" s="115">
        <f>_xlfn.XLOOKUP(W486,'cco '!C:C,'cco '!D:D,0)</f>
        <v>7.7777777777777779E-2</v>
      </c>
      <c r="Y486" s="116">
        <f t="shared" si="17"/>
        <v>80237.406223333324</v>
      </c>
      <c r="Z486" s="115">
        <f>_xlfn.XLOOKUP(V486,sectores_id!A:A,sectores_id!B:B)</f>
        <v>6</v>
      </c>
      <c r="AA486" s="115">
        <f>IF(J486="OPEX",_xlfn.XLOOKUP(I486,'rubros_id_opex (2)'!A:A,'rubros_id_opex (2)'!B:B,"RUBRO MC"),J486)</f>
        <v>10</v>
      </c>
      <c r="AB486" s="115" t="str">
        <f>UPPER(_xlfn.XLOOKUP(Z486,sectores_id!B:B,sectores_id!A:A))</f>
        <v>NFU</v>
      </c>
      <c r="AC486" s="156" t="str">
        <f>_xlfn.XLOOKUP(AA486,'rubros_id_opex (2)'!B:B,'rubros_id_opex (2)'!A:A,gastos_final[[#This Row],[Líneas de factura/Producto]])</f>
        <v>PERSONAL</v>
      </c>
      <c r="AD486" s="177">
        <f>SUMIFS(Y:Y,C:C,gastos_final[[#This Row],[Número]])</f>
        <v>722136.65600999992</v>
      </c>
      <c r="AE486" s="177">
        <f>gastos_final[[#This Row],[MONTO_FINAL]]*-1-gastos_final[[#This Row],[monto_total_ampliado]]</f>
        <v>309487.13829000003</v>
      </c>
    </row>
    <row r="487" spans="1:31" x14ac:dyDescent="0.3">
      <c r="A487" vm="1">
        <v>46081</v>
      </c>
      <c r="B487" t="s">
        <v>444</v>
      </c>
      <c r="C487" t="s">
        <v>525</v>
      </c>
      <c r="D487" s="143">
        <v>-1031623.7943</v>
      </c>
      <c r="E487" t="s">
        <v>187</v>
      </c>
      <c r="F487">
        <v>1</v>
      </c>
      <c r="G487" s="143">
        <v>1031623.7943131266</v>
      </c>
      <c r="H487" t="s">
        <v>480</v>
      </c>
      <c r="I487" t="s">
        <v>9</v>
      </c>
      <c r="J487" t="s">
        <v>137</v>
      </c>
      <c r="K487">
        <v>0</v>
      </c>
      <c r="L487">
        <v>0</v>
      </c>
      <c r="M487">
        <v>0</v>
      </c>
      <c r="N487" t="s">
        <v>32</v>
      </c>
      <c r="O487" t="s">
        <v>492</v>
      </c>
      <c r="P487">
        <v>10</v>
      </c>
      <c r="Q487" t="s">
        <v>467</v>
      </c>
      <c r="R487">
        <v>1</v>
      </c>
      <c r="S487" s="144">
        <v>-1031623.7943</v>
      </c>
      <c r="T487">
        <v>1</v>
      </c>
      <c r="U487" t="s">
        <v>199</v>
      </c>
      <c r="V487" t="s">
        <v>68</v>
      </c>
      <c r="W487" s="115" t="str">
        <f t="shared" si="16"/>
        <v>CC15PILETAS</v>
      </c>
      <c r="X487" s="115">
        <f>_xlfn.XLOOKUP(W487,'cco '!C:C,'cco '!D:D,0)</f>
        <v>7.7777777777777779E-2</v>
      </c>
      <c r="Y487" s="116">
        <f t="shared" si="17"/>
        <v>80237.406223333324</v>
      </c>
      <c r="Z487" s="115">
        <f>_xlfn.XLOOKUP(V487,sectores_id!A:A,sectores_id!B:B)</f>
        <v>7</v>
      </c>
      <c r="AA487" s="115">
        <f>IF(J487="OPEX",_xlfn.XLOOKUP(I487,'rubros_id_opex (2)'!A:A,'rubros_id_opex (2)'!B:B,"RUBRO MC"),J487)</f>
        <v>10</v>
      </c>
      <c r="AB487" s="115" t="str">
        <f>UPPER(_xlfn.XLOOKUP(Z487,sectores_id!B:B,sectores_id!A:A))</f>
        <v>PILETAS</v>
      </c>
      <c r="AC487" s="156" t="str">
        <f>_xlfn.XLOOKUP(AA487,'rubros_id_opex (2)'!B:B,'rubros_id_opex (2)'!A:A,gastos_final[[#This Row],[Líneas de factura/Producto]])</f>
        <v>PERSONAL</v>
      </c>
      <c r="AD487" s="177">
        <f>SUMIFS(Y:Y,C:C,gastos_final[[#This Row],[Número]])</f>
        <v>722136.65600999992</v>
      </c>
      <c r="AE487" s="177">
        <f>gastos_final[[#This Row],[MONTO_FINAL]]*-1-gastos_final[[#This Row],[monto_total_ampliado]]</f>
        <v>309487.13829000003</v>
      </c>
    </row>
    <row r="488" spans="1:31" x14ac:dyDescent="0.3">
      <c r="A488" vm="1">
        <v>46081</v>
      </c>
      <c r="B488" t="s">
        <v>444</v>
      </c>
      <c r="C488" t="s">
        <v>525</v>
      </c>
      <c r="D488" s="143">
        <v>-1031623.7943</v>
      </c>
      <c r="E488" t="s">
        <v>187</v>
      </c>
      <c r="F488">
        <v>1</v>
      </c>
      <c r="G488" s="143">
        <v>1031623.7943131266</v>
      </c>
      <c r="H488" t="s">
        <v>480</v>
      </c>
      <c r="I488" t="s">
        <v>9</v>
      </c>
      <c r="J488" t="s">
        <v>137</v>
      </c>
      <c r="K488">
        <v>0</v>
      </c>
      <c r="L488">
        <v>0</v>
      </c>
      <c r="M488">
        <v>0</v>
      </c>
      <c r="N488" t="s">
        <v>32</v>
      </c>
      <c r="O488" t="s">
        <v>492</v>
      </c>
      <c r="P488">
        <v>10</v>
      </c>
      <c r="Q488" t="s">
        <v>467</v>
      </c>
      <c r="R488">
        <v>1</v>
      </c>
      <c r="S488" s="144">
        <v>-1031623.7943</v>
      </c>
      <c r="T488">
        <v>1</v>
      </c>
      <c r="U488" t="s">
        <v>199</v>
      </c>
      <c r="V488" t="s">
        <v>70</v>
      </c>
      <c r="W488" s="115" t="str">
        <f t="shared" si="16"/>
        <v>CC15REACTORES</v>
      </c>
      <c r="X488" s="115">
        <f>_xlfn.XLOOKUP(W488,'cco '!C:C,'cco '!D:D,0)</f>
        <v>7.7777777777777779E-2</v>
      </c>
      <c r="Y488" s="116">
        <f t="shared" si="17"/>
        <v>80237.406223333324</v>
      </c>
      <c r="Z488" s="115">
        <f>_xlfn.XLOOKUP(V488,sectores_id!A:A,sectores_id!B:B)</f>
        <v>8</v>
      </c>
      <c r="AA488" s="115">
        <f>IF(J488="OPEX",_xlfn.XLOOKUP(I488,'rubros_id_opex (2)'!A:A,'rubros_id_opex (2)'!B:B,"RUBRO MC"),J488)</f>
        <v>10</v>
      </c>
      <c r="AB488" s="115" t="str">
        <f>UPPER(_xlfn.XLOOKUP(Z488,sectores_id!B:B,sectores_id!A:A))</f>
        <v>REACTORES</v>
      </c>
      <c r="AC488" s="156" t="str">
        <f>_xlfn.XLOOKUP(AA488,'rubros_id_opex (2)'!B:B,'rubros_id_opex (2)'!A:A,gastos_final[[#This Row],[Líneas de factura/Producto]])</f>
        <v>PERSONAL</v>
      </c>
      <c r="AD488" s="177">
        <f>SUMIFS(Y:Y,C:C,gastos_final[[#This Row],[Número]])</f>
        <v>722136.65600999992</v>
      </c>
      <c r="AE488" s="177">
        <f>gastos_final[[#This Row],[MONTO_FINAL]]*-1-gastos_final[[#This Row],[monto_total_ampliado]]</f>
        <v>309487.13829000003</v>
      </c>
    </row>
    <row r="489" spans="1:31" x14ac:dyDescent="0.3">
      <c r="A489" vm="1">
        <v>46081</v>
      </c>
      <c r="B489" t="s">
        <v>444</v>
      </c>
      <c r="C489" t="s">
        <v>525</v>
      </c>
      <c r="D489" s="143">
        <v>-1031623.7943</v>
      </c>
      <c r="E489" t="s">
        <v>187</v>
      </c>
      <c r="F489">
        <v>1</v>
      </c>
      <c r="G489" s="143">
        <v>1031623.7943131266</v>
      </c>
      <c r="H489" t="s">
        <v>480</v>
      </c>
      <c r="I489" t="s">
        <v>9</v>
      </c>
      <c r="J489" t="s">
        <v>137</v>
      </c>
      <c r="K489">
        <v>0</v>
      </c>
      <c r="L489">
        <v>0</v>
      </c>
      <c r="M489">
        <v>0</v>
      </c>
      <c r="N489" t="s">
        <v>32</v>
      </c>
      <c r="O489" t="s">
        <v>492</v>
      </c>
      <c r="P489">
        <v>10</v>
      </c>
      <c r="Q489" t="s">
        <v>467</v>
      </c>
      <c r="R489">
        <v>1</v>
      </c>
      <c r="S489" s="144">
        <v>-1031623.7943</v>
      </c>
      <c r="T489">
        <v>1</v>
      </c>
      <c r="U489" t="s">
        <v>199</v>
      </c>
      <c r="V489" t="s">
        <v>181</v>
      </c>
      <c r="W489" s="115" t="str">
        <f t="shared" si="16"/>
        <v>CC15TIERRAS FILTRANTES</v>
      </c>
      <c r="X489" s="115">
        <f>_xlfn.XLOOKUP(W489,'cco '!C:C,'cco '!D:D,0)</f>
        <v>0</v>
      </c>
      <c r="Y489" s="116">
        <f t="shared" si="17"/>
        <v>0</v>
      </c>
      <c r="Z489" s="115">
        <f>_xlfn.XLOOKUP(V489,sectores_id!A:A,sectores_id!B:B)</f>
        <v>9</v>
      </c>
      <c r="AA489" s="115">
        <f>IF(J489="OPEX",_xlfn.XLOOKUP(I489,'rubros_id_opex (2)'!A:A,'rubros_id_opex (2)'!B:B,"RUBRO MC"),J489)</f>
        <v>10</v>
      </c>
      <c r="AB489" s="115" t="str">
        <f>UPPER(_xlfn.XLOOKUP(Z489,sectores_id!B:B,sectores_id!A:A))</f>
        <v>TIERRAS FILTRANTES</v>
      </c>
      <c r="AC489" s="156" t="str">
        <f>_xlfn.XLOOKUP(AA489,'rubros_id_opex (2)'!B:B,'rubros_id_opex (2)'!A:A,gastos_final[[#This Row],[Líneas de factura/Producto]])</f>
        <v>PERSONAL</v>
      </c>
      <c r="AD489" s="177">
        <f>SUMIFS(Y:Y,C:C,gastos_final[[#This Row],[Número]])</f>
        <v>722136.65600999992</v>
      </c>
      <c r="AE489" s="177">
        <f>gastos_final[[#This Row],[MONTO_FINAL]]*-1-gastos_final[[#This Row],[monto_total_ampliado]]</f>
        <v>309487.13829000003</v>
      </c>
    </row>
    <row r="490" spans="1:31" x14ac:dyDescent="0.3">
      <c r="A490" vm="1">
        <v>46081</v>
      </c>
      <c r="B490" t="s">
        <v>444</v>
      </c>
      <c r="C490" t="s">
        <v>763</v>
      </c>
      <c r="D490" s="143">
        <v>-1848040.2782999999</v>
      </c>
      <c r="E490" t="s">
        <v>72</v>
      </c>
      <c r="F490">
        <v>1</v>
      </c>
      <c r="G490" s="143">
        <v>1848040.2783335897</v>
      </c>
      <c r="H490" t="s">
        <v>480</v>
      </c>
      <c r="I490" t="s">
        <v>9</v>
      </c>
      <c r="J490" t="s">
        <v>137</v>
      </c>
      <c r="K490">
        <v>0</v>
      </c>
      <c r="L490">
        <v>0</v>
      </c>
      <c r="M490">
        <v>0</v>
      </c>
      <c r="N490" t="s">
        <v>43</v>
      </c>
      <c r="O490" t="s">
        <v>494</v>
      </c>
      <c r="P490">
        <v>1</v>
      </c>
      <c r="Q490" t="s">
        <v>72</v>
      </c>
      <c r="R490">
        <v>1</v>
      </c>
      <c r="S490" s="144">
        <v>-1848040.2782999999</v>
      </c>
      <c r="T490">
        <v>1</v>
      </c>
      <c r="U490" t="s">
        <v>199</v>
      </c>
      <c r="V490" t="s">
        <v>72</v>
      </c>
      <c r="W490" s="115" t="str">
        <f t="shared" si="16"/>
        <v>CC6BACHAS</v>
      </c>
      <c r="X490" s="115">
        <f>_xlfn.XLOOKUP(W490,'cco '!C:C,'cco '!D:D,0)</f>
        <v>1</v>
      </c>
      <c r="Y490" s="116">
        <f t="shared" si="17"/>
        <v>1848040.2782999999</v>
      </c>
      <c r="Z490" s="115">
        <f>_xlfn.XLOOKUP(V490,sectores_id!A:A,sectores_id!B:B)</f>
        <v>1</v>
      </c>
      <c r="AA490" s="115">
        <f>IF(J490="OPEX",_xlfn.XLOOKUP(I490,'rubros_id_opex (2)'!A:A,'rubros_id_opex (2)'!B:B,"RUBRO MC"),J490)</f>
        <v>10</v>
      </c>
      <c r="AB490" s="115" t="str">
        <f>UPPER(_xlfn.XLOOKUP(Z490,sectores_id!B:B,sectores_id!A:A))</f>
        <v>BACHAS</v>
      </c>
      <c r="AC490" s="156" t="str">
        <f>_xlfn.XLOOKUP(AA490,'rubros_id_opex (2)'!B:B,'rubros_id_opex (2)'!A:A,gastos_final[[#This Row],[Líneas de factura/Producto]])</f>
        <v>PERSONAL</v>
      </c>
      <c r="AD490" s="177">
        <f>SUMIFS(Y:Y,C:C,gastos_final[[#This Row],[Número]])</f>
        <v>1848040.2782999999</v>
      </c>
      <c r="AE490" s="177">
        <f>gastos_final[[#This Row],[MONTO_FINAL]]*-1-gastos_final[[#This Row],[monto_total_ampliado]]</f>
        <v>0</v>
      </c>
    </row>
    <row r="491" spans="1:31" x14ac:dyDescent="0.3">
      <c r="A491" vm="1">
        <v>46081</v>
      </c>
      <c r="B491" t="s">
        <v>444</v>
      </c>
      <c r="C491" t="s">
        <v>486</v>
      </c>
      <c r="D491" s="143">
        <v>-1000000</v>
      </c>
      <c r="E491" t="s">
        <v>164</v>
      </c>
      <c r="F491">
        <v>1</v>
      </c>
      <c r="G491" s="143">
        <v>1000000</v>
      </c>
      <c r="H491" t="s">
        <v>480</v>
      </c>
      <c r="I491" t="s">
        <v>9</v>
      </c>
      <c r="J491" t="s">
        <v>137</v>
      </c>
      <c r="K491">
        <v>0</v>
      </c>
      <c r="L491">
        <v>0</v>
      </c>
      <c r="M491">
        <v>0</v>
      </c>
      <c r="N491" t="s">
        <v>32</v>
      </c>
      <c r="O491" t="s">
        <v>492</v>
      </c>
      <c r="P491">
        <v>10</v>
      </c>
      <c r="Q491" t="s">
        <v>467</v>
      </c>
      <c r="R491">
        <v>1</v>
      </c>
      <c r="S491" s="144">
        <v>-1000000</v>
      </c>
      <c r="T491">
        <v>1</v>
      </c>
      <c r="U491" t="s">
        <v>199</v>
      </c>
      <c r="V491" t="s">
        <v>72</v>
      </c>
      <c r="W491" s="115" t="str">
        <f t="shared" si="16"/>
        <v>CC15BACHAS</v>
      </c>
      <c r="X491" s="115">
        <f>_xlfn.XLOOKUP(W491,'cco '!C:C,'cco '!D:D,0)</f>
        <v>7.7777777777777779E-2</v>
      </c>
      <c r="Y491" s="116">
        <f t="shared" si="17"/>
        <v>77777.777777777781</v>
      </c>
      <c r="Z491" s="115">
        <f>_xlfn.XLOOKUP(V491,sectores_id!A:A,sectores_id!B:B)</f>
        <v>1</v>
      </c>
      <c r="AA491" s="115">
        <f>IF(J491="OPEX",_xlfn.XLOOKUP(I491,'rubros_id_opex (2)'!A:A,'rubros_id_opex (2)'!B:B,"RUBRO MC"),J491)</f>
        <v>10</v>
      </c>
      <c r="AB491" s="115" t="str">
        <f>UPPER(_xlfn.XLOOKUP(Z491,sectores_id!B:B,sectores_id!A:A))</f>
        <v>BACHAS</v>
      </c>
      <c r="AC491" s="156" t="str">
        <f>_xlfn.XLOOKUP(AA491,'rubros_id_opex (2)'!B:B,'rubros_id_opex (2)'!A:A,gastos_final[[#This Row],[Líneas de factura/Producto]])</f>
        <v>PERSONAL</v>
      </c>
      <c r="AD491" s="177">
        <f>SUMIFS(Y:Y,C:C,gastos_final[[#This Row],[Número]])</f>
        <v>699999.99999999988</v>
      </c>
      <c r="AE491" s="177">
        <f>gastos_final[[#This Row],[MONTO_FINAL]]*-1-gastos_final[[#This Row],[monto_total_ampliado]]</f>
        <v>300000.00000000012</v>
      </c>
    </row>
    <row r="492" spans="1:31" x14ac:dyDescent="0.3">
      <c r="A492" vm="1">
        <v>46081</v>
      </c>
      <c r="B492" t="s">
        <v>444</v>
      </c>
      <c r="C492" t="s">
        <v>486</v>
      </c>
      <c r="D492" s="143">
        <v>-1000000</v>
      </c>
      <c r="E492" t="s">
        <v>164</v>
      </c>
      <c r="F492">
        <v>1</v>
      </c>
      <c r="G492" s="143">
        <v>1000000</v>
      </c>
      <c r="H492" t="s">
        <v>480</v>
      </c>
      <c r="I492" t="s">
        <v>9</v>
      </c>
      <c r="J492" t="s">
        <v>137</v>
      </c>
      <c r="K492">
        <v>0</v>
      </c>
      <c r="L492">
        <v>0</v>
      </c>
      <c r="M492">
        <v>0</v>
      </c>
      <c r="N492" t="s">
        <v>32</v>
      </c>
      <c r="O492" t="s">
        <v>492</v>
      </c>
      <c r="P492">
        <v>10</v>
      </c>
      <c r="Q492" t="s">
        <v>467</v>
      </c>
      <c r="R492">
        <v>1</v>
      </c>
      <c r="S492" s="144">
        <v>-1000000</v>
      </c>
      <c r="T492">
        <v>1</v>
      </c>
      <c r="U492" t="s">
        <v>199</v>
      </c>
      <c r="V492" t="s">
        <v>177</v>
      </c>
      <c r="W492" s="115" t="str">
        <f t="shared" si="16"/>
        <v>CC15CEREAL Y POLVILLO</v>
      </c>
      <c r="X492" s="115">
        <f>_xlfn.XLOOKUP(W492,'cco '!C:C,'cco '!D:D,0)</f>
        <v>7.7777777777777779E-2</v>
      </c>
      <c r="Y492" s="116">
        <f t="shared" si="17"/>
        <v>77777.777777777781</v>
      </c>
      <c r="Z492" s="115">
        <f>_xlfn.XLOOKUP(V492,sectores_id!A:A,sectores_id!B:B)</f>
        <v>2</v>
      </c>
      <c r="AA492" s="115">
        <f>IF(J492="OPEX",_xlfn.XLOOKUP(I492,'rubros_id_opex (2)'!A:A,'rubros_id_opex (2)'!B:B,"RUBRO MC"),J492)</f>
        <v>10</v>
      </c>
      <c r="AB492" s="115" t="str">
        <f>UPPER(_xlfn.XLOOKUP(Z492,sectores_id!B:B,sectores_id!A:A))</f>
        <v>CEREAL &amp; POLVILLO</v>
      </c>
      <c r="AC492" s="156" t="str">
        <f>_xlfn.XLOOKUP(AA492,'rubros_id_opex (2)'!B:B,'rubros_id_opex (2)'!A:A,gastos_final[[#This Row],[Líneas de factura/Producto]])</f>
        <v>PERSONAL</v>
      </c>
      <c r="AD492" s="177">
        <f>SUMIFS(Y:Y,C:C,gastos_final[[#This Row],[Número]])</f>
        <v>699999.99999999988</v>
      </c>
      <c r="AE492" s="177">
        <f>gastos_final[[#This Row],[MONTO_FINAL]]*-1-gastos_final[[#This Row],[monto_total_ampliado]]</f>
        <v>300000.00000000012</v>
      </c>
    </row>
    <row r="493" spans="1:31" x14ac:dyDescent="0.3">
      <c r="A493" vm="1">
        <v>46081</v>
      </c>
      <c r="B493" t="s">
        <v>444</v>
      </c>
      <c r="C493" t="s">
        <v>486</v>
      </c>
      <c r="D493" s="143">
        <v>-1000000</v>
      </c>
      <c r="E493" t="s">
        <v>164</v>
      </c>
      <c r="F493">
        <v>1</v>
      </c>
      <c r="G493" s="143">
        <v>1000000</v>
      </c>
      <c r="H493" t="s">
        <v>480</v>
      </c>
      <c r="I493" t="s">
        <v>9</v>
      </c>
      <c r="J493" t="s">
        <v>137</v>
      </c>
      <c r="K493">
        <v>0</v>
      </c>
      <c r="L493">
        <v>0</v>
      </c>
      <c r="M493">
        <v>0</v>
      </c>
      <c r="N493" t="s">
        <v>32</v>
      </c>
      <c r="O493" t="s">
        <v>492</v>
      </c>
      <c r="P493">
        <v>10</v>
      </c>
      <c r="Q493" t="s">
        <v>467</v>
      </c>
      <c r="R493">
        <v>1</v>
      </c>
      <c r="S493" s="144">
        <v>-1000000</v>
      </c>
      <c r="T493">
        <v>1</v>
      </c>
      <c r="U493" t="s">
        <v>199</v>
      </c>
      <c r="V493" t="s">
        <v>175</v>
      </c>
      <c r="W493" s="115" t="str">
        <f t="shared" si="16"/>
        <v>CC15COMPOST Y FERTILIZANTES</v>
      </c>
      <c r="X493" s="115">
        <f>_xlfn.XLOOKUP(W493,'cco '!C:C,'cco '!D:D,0)</f>
        <v>7.7777777777777779E-2</v>
      </c>
      <c r="Y493" s="116">
        <f t="shared" si="17"/>
        <v>77777.777777777781</v>
      </c>
      <c r="Z493" s="115">
        <f>_xlfn.XLOOKUP(V493,sectores_id!A:A,sectores_id!B:B)</f>
        <v>10</v>
      </c>
      <c r="AA493" s="115">
        <f>IF(J493="OPEX",_xlfn.XLOOKUP(I493,'rubros_id_opex (2)'!A:A,'rubros_id_opex (2)'!B:B,"RUBRO MC"),J493)</f>
        <v>10</v>
      </c>
      <c r="AB493" s="115" t="str">
        <f>UPPER(_xlfn.XLOOKUP(Z493,sectores_id!B:B,sectores_id!A:A))</f>
        <v>COMPOST &amp; FERTILIZANTES</v>
      </c>
      <c r="AC493" s="156" t="str">
        <f>_xlfn.XLOOKUP(AA493,'rubros_id_opex (2)'!B:B,'rubros_id_opex (2)'!A:A,gastos_final[[#This Row],[Líneas de factura/Producto]])</f>
        <v>PERSONAL</v>
      </c>
      <c r="AD493" s="177">
        <f>SUMIFS(Y:Y,C:C,gastos_final[[#This Row],[Número]])</f>
        <v>699999.99999999988</v>
      </c>
      <c r="AE493" s="177">
        <f>gastos_final[[#This Row],[MONTO_FINAL]]*-1-gastos_final[[#This Row],[monto_total_ampliado]]</f>
        <v>300000.00000000012</v>
      </c>
    </row>
    <row r="494" spans="1:31" x14ac:dyDescent="0.3">
      <c r="A494" vm="1">
        <v>46081</v>
      </c>
      <c r="B494" t="s">
        <v>444</v>
      </c>
      <c r="C494" t="s">
        <v>486</v>
      </c>
      <c r="D494" s="143">
        <v>-1000000</v>
      </c>
      <c r="E494" t="s">
        <v>164</v>
      </c>
      <c r="F494">
        <v>1</v>
      </c>
      <c r="G494" s="143">
        <v>1000000</v>
      </c>
      <c r="H494" t="s">
        <v>480</v>
      </c>
      <c r="I494" t="s">
        <v>9</v>
      </c>
      <c r="J494" t="s">
        <v>137</v>
      </c>
      <c r="K494">
        <v>0</v>
      </c>
      <c r="L494">
        <v>0</v>
      </c>
      <c r="M494">
        <v>0</v>
      </c>
      <c r="N494" t="s">
        <v>32</v>
      </c>
      <c r="O494" t="s">
        <v>492</v>
      </c>
      <c r="P494">
        <v>10</v>
      </c>
      <c r="Q494" t="s">
        <v>467</v>
      </c>
      <c r="R494">
        <v>1</v>
      </c>
      <c r="S494" s="144">
        <v>-1000000</v>
      </c>
      <c r="T494">
        <v>1</v>
      </c>
      <c r="U494" t="s">
        <v>199</v>
      </c>
      <c r="V494" t="s">
        <v>193</v>
      </c>
      <c r="W494" s="115" t="str">
        <f t="shared" si="16"/>
        <v>CC15DISPOSICION FINAL DE R. LIQUIDOS</v>
      </c>
      <c r="X494" s="115">
        <f>_xlfn.XLOOKUP(W494,'cco '!C:C,'cco '!D:D,0)</f>
        <v>7.7777777777777779E-2</v>
      </c>
      <c r="Y494" s="116">
        <f t="shared" si="17"/>
        <v>77777.777777777781</v>
      </c>
      <c r="Z494" s="115">
        <f>_xlfn.XLOOKUP(V494,sectores_id!A:A,sectores_id!B:B)</f>
        <v>3</v>
      </c>
      <c r="AA494" s="115">
        <f>IF(J494="OPEX",_xlfn.XLOOKUP(I494,'rubros_id_opex (2)'!A:A,'rubros_id_opex (2)'!B:B,"RUBRO MC"),J494)</f>
        <v>10</v>
      </c>
      <c r="AB494" s="115" t="str">
        <f>UPPER(_xlfn.XLOOKUP(Z494,sectores_id!B:B,sectores_id!A:A))</f>
        <v>DISP. FINAL RESIDUOS LÍQUIDOS</v>
      </c>
      <c r="AC494" s="156" t="str">
        <f>_xlfn.XLOOKUP(AA494,'rubros_id_opex (2)'!B:B,'rubros_id_opex (2)'!A:A,gastos_final[[#This Row],[Líneas de factura/Producto]])</f>
        <v>PERSONAL</v>
      </c>
      <c r="AD494" s="177">
        <f>SUMIFS(Y:Y,C:C,gastos_final[[#This Row],[Número]])</f>
        <v>699999.99999999988</v>
      </c>
      <c r="AE494" s="177">
        <f>gastos_final[[#This Row],[MONTO_FINAL]]*-1-gastos_final[[#This Row],[monto_total_ampliado]]</f>
        <v>300000.00000000012</v>
      </c>
    </row>
    <row r="495" spans="1:31" x14ac:dyDescent="0.3">
      <c r="A495" vm="1">
        <v>46081</v>
      </c>
      <c r="B495" t="s">
        <v>444</v>
      </c>
      <c r="C495" t="s">
        <v>486</v>
      </c>
      <c r="D495" s="143">
        <v>-1000000</v>
      </c>
      <c r="E495" t="s">
        <v>164</v>
      </c>
      <c r="F495">
        <v>1</v>
      </c>
      <c r="G495" s="143">
        <v>1000000</v>
      </c>
      <c r="H495" t="s">
        <v>480</v>
      </c>
      <c r="I495" t="s">
        <v>9</v>
      </c>
      <c r="J495" t="s">
        <v>137</v>
      </c>
      <c r="K495">
        <v>0</v>
      </c>
      <c r="L495">
        <v>0</v>
      </c>
      <c r="M495">
        <v>0</v>
      </c>
      <c r="N495" t="s">
        <v>32</v>
      </c>
      <c r="O495" t="s">
        <v>492</v>
      </c>
      <c r="P495">
        <v>10</v>
      </c>
      <c r="Q495" t="s">
        <v>467</v>
      </c>
      <c r="R495">
        <v>1</v>
      </c>
      <c r="S495" s="144">
        <v>-1000000</v>
      </c>
      <c r="T495">
        <v>1</v>
      </c>
      <c r="U495" t="s">
        <v>199</v>
      </c>
      <c r="V495" t="s">
        <v>191</v>
      </c>
      <c r="W495" s="115" t="str">
        <f t="shared" si="16"/>
        <v>CC15DISPOSICION FINAL DE R. SOLIDOS</v>
      </c>
      <c r="X495" s="115">
        <f>_xlfn.XLOOKUP(W495,'cco '!C:C,'cco '!D:D,0)</f>
        <v>7.7777777777777779E-2</v>
      </c>
      <c r="Y495" s="116">
        <f t="shared" si="17"/>
        <v>77777.777777777781</v>
      </c>
      <c r="Z495" s="115">
        <f>_xlfn.XLOOKUP(V495,sectores_id!A:A,sectores_id!B:B)</f>
        <v>4</v>
      </c>
      <c r="AA495" s="115">
        <f>IF(J495="OPEX",_xlfn.XLOOKUP(I495,'rubros_id_opex (2)'!A:A,'rubros_id_opex (2)'!B:B,"RUBRO MC"),J495)</f>
        <v>10</v>
      </c>
      <c r="AB495" s="115" t="str">
        <f>UPPER(_xlfn.XLOOKUP(Z495,sectores_id!B:B,sectores_id!A:A))</f>
        <v>DISP. FINAL RESIDUOS SÓLIDOS</v>
      </c>
      <c r="AC495" s="156" t="str">
        <f>_xlfn.XLOOKUP(AA495,'rubros_id_opex (2)'!B:B,'rubros_id_opex (2)'!A:A,gastos_final[[#This Row],[Líneas de factura/Producto]])</f>
        <v>PERSONAL</v>
      </c>
      <c r="AD495" s="177">
        <f>SUMIFS(Y:Y,C:C,gastos_final[[#This Row],[Número]])</f>
        <v>699999.99999999988</v>
      </c>
      <c r="AE495" s="177">
        <f>gastos_final[[#This Row],[MONTO_FINAL]]*-1-gastos_final[[#This Row],[monto_total_ampliado]]</f>
        <v>300000.00000000012</v>
      </c>
    </row>
    <row r="496" spans="1:31" x14ac:dyDescent="0.3">
      <c r="A496" vm="1">
        <v>46081</v>
      </c>
      <c r="B496" t="s">
        <v>444</v>
      </c>
      <c r="C496" t="s">
        <v>486</v>
      </c>
      <c r="D496" s="143">
        <v>-1000000</v>
      </c>
      <c r="E496" t="s">
        <v>164</v>
      </c>
      <c r="F496">
        <v>1</v>
      </c>
      <c r="G496" s="143">
        <v>1000000</v>
      </c>
      <c r="H496" t="s">
        <v>480</v>
      </c>
      <c r="I496" t="s">
        <v>9</v>
      </c>
      <c r="J496" t="s">
        <v>137</v>
      </c>
      <c r="K496">
        <v>0</v>
      </c>
      <c r="L496">
        <v>0</v>
      </c>
      <c r="M496">
        <v>0</v>
      </c>
      <c r="N496" t="s">
        <v>32</v>
      </c>
      <c r="O496" t="s">
        <v>492</v>
      </c>
      <c r="P496">
        <v>10</v>
      </c>
      <c r="Q496" t="s">
        <v>467</v>
      </c>
      <c r="R496">
        <v>1</v>
      </c>
      <c r="S496" s="144">
        <v>-1000000</v>
      </c>
      <c r="T496">
        <v>1</v>
      </c>
      <c r="U496" t="s">
        <v>199</v>
      </c>
      <c r="V496" t="s">
        <v>80</v>
      </c>
      <c r="W496" s="115" t="str">
        <f t="shared" si="16"/>
        <v>CC15EXPORTACION</v>
      </c>
      <c r="X496" s="115">
        <f>_xlfn.XLOOKUP(W496,'cco '!C:C,'cco '!D:D,0)</f>
        <v>7.7777777777777779E-2</v>
      </c>
      <c r="Y496" s="116">
        <f t="shared" si="17"/>
        <v>77777.777777777781</v>
      </c>
      <c r="Z496" s="115">
        <f>_xlfn.XLOOKUP(V496,sectores_id!A:A,sectores_id!B:B)</f>
        <v>5</v>
      </c>
      <c r="AA496" s="115">
        <f>IF(J496="OPEX",_xlfn.XLOOKUP(I496,'rubros_id_opex (2)'!A:A,'rubros_id_opex (2)'!B:B,"RUBRO MC"),J496)</f>
        <v>10</v>
      </c>
      <c r="AB496" s="115" t="str">
        <f>UPPER(_xlfn.XLOOKUP(Z496,sectores_id!B:B,sectores_id!A:A))</f>
        <v>EXPORTACION</v>
      </c>
      <c r="AC496" s="156" t="str">
        <f>_xlfn.XLOOKUP(AA496,'rubros_id_opex (2)'!B:B,'rubros_id_opex (2)'!A:A,gastos_final[[#This Row],[Líneas de factura/Producto]])</f>
        <v>PERSONAL</v>
      </c>
      <c r="AD496" s="177">
        <f>SUMIFS(Y:Y,C:C,gastos_final[[#This Row],[Número]])</f>
        <v>699999.99999999988</v>
      </c>
      <c r="AE496" s="177">
        <f>gastos_final[[#This Row],[MONTO_FINAL]]*-1-gastos_final[[#This Row],[monto_total_ampliado]]</f>
        <v>300000.00000000012</v>
      </c>
    </row>
    <row r="497" spans="1:31" x14ac:dyDescent="0.3">
      <c r="A497" vm="1">
        <v>46081</v>
      </c>
      <c r="B497" t="s">
        <v>444</v>
      </c>
      <c r="C497" t="s">
        <v>486</v>
      </c>
      <c r="D497" s="143">
        <v>-1000000</v>
      </c>
      <c r="E497" t="s">
        <v>164</v>
      </c>
      <c r="F497">
        <v>1</v>
      </c>
      <c r="G497" s="143">
        <v>1000000</v>
      </c>
      <c r="H497" t="s">
        <v>480</v>
      </c>
      <c r="I497" t="s">
        <v>9</v>
      </c>
      <c r="J497" t="s">
        <v>137</v>
      </c>
      <c r="K497">
        <v>0</v>
      </c>
      <c r="L497">
        <v>0</v>
      </c>
      <c r="M497">
        <v>0</v>
      </c>
      <c r="N497" t="s">
        <v>32</v>
      </c>
      <c r="O497" t="s">
        <v>492</v>
      </c>
      <c r="P497">
        <v>10</v>
      </c>
      <c r="Q497" t="s">
        <v>467</v>
      </c>
      <c r="R497">
        <v>1</v>
      </c>
      <c r="S497" s="144">
        <v>-1000000</v>
      </c>
      <c r="T497">
        <v>1</v>
      </c>
      <c r="U497" t="s">
        <v>199</v>
      </c>
      <c r="V497" t="s">
        <v>50</v>
      </c>
      <c r="W497" s="115" t="str">
        <f t="shared" si="16"/>
        <v>CC15NFU</v>
      </c>
      <c r="X497" s="115">
        <f>_xlfn.XLOOKUP(W497,'cco '!C:C,'cco '!D:D,0)</f>
        <v>7.7777777777777779E-2</v>
      </c>
      <c r="Y497" s="116">
        <f t="shared" si="17"/>
        <v>77777.777777777781</v>
      </c>
      <c r="Z497" s="115">
        <f>_xlfn.XLOOKUP(V497,sectores_id!A:A,sectores_id!B:B)</f>
        <v>6</v>
      </c>
      <c r="AA497" s="115">
        <f>IF(J497="OPEX",_xlfn.XLOOKUP(I497,'rubros_id_opex (2)'!A:A,'rubros_id_opex (2)'!B:B,"RUBRO MC"),J497)</f>
        <v>10</v>
      </c>
      <c r="AB497" s="115" t="str">
        <f>UPPER(_xlfn.XLOOKUP(Z497,sectores_id!B:B,sectores_id!A:A))</f>
        <v>NFU</v>
      </c>
      <c r="AC497" s="156" t="str">
        <f>_xlfn.XLOOKUP(AA497,'rubros_id_opex (2)'!B:B,'rubros_id_opex (2)'!A:A,gastos_final[[#This Row],[Líneas de factura/Producto]])</f>
        <v>PERSONAL</v>
      </c>
      <c r="AD497" s="177">
        <f>SUMIFS(Y:Y,C:C,gastos_final[[#This Row],[Número]])</f>
        <v>699999.99999999988</v>
      </c>
      <c r="AE497" s="177">
        <f>gastos_final[[#This Row],[MONTO_FINAL]]*-1-gastos_final[[#This Row],[monto_total_ampliado]]</f>
        <v>300000.00000000012</v>
      </c>
    </row>
    <row r="498" spans="1:31" x14ac:dyDescent="0.3">
      <c r="A498" vm="1">
        <v>46081</v>
      </c>
      <c r="B498" t="s">
        <v>444</v>
      </c>
      <c r="C498" t="s">
        <v>486</v>
      </c>
      <c r="D498" s="143">
        <v>-1000000</v>
      </c>
      <c r="E498" t="s">
        <v>164</v>
      </c>
      <c r="F498">
        <v>1</v>
      </c>
      <c r="G498" s="143">
        <v>1000000</v>
      </c>
      <c r="H498" t="s">
        <v>480</v>
      </c>
      <c r="I498" t="s">
        <v>9</v>
      </c>
      <c r="J498" t="s">
        <v>137</v>
      </c>
      <c r="K498">
        <v>0</v>
      </c>
      <c r="L498">
        <v>0</v>
      </c>
      <c r="M498">
        <v>0</v>
      </c>
      <c r="N498" t="s">
        <v>32</v>
      </c>
      <c r="O498" t="s">
        <v>492</v>
      </c>
      <c r="P498">
        <v>10</v>
      </c>
      <c r="Q498" t="s">
        <v>467</v>
      </c>
      <c r="R498">
        <v>1</v>
      </c>
      <c r="S498" s="144">
        <v>-1000000</v>
      </c>
      <c r="T498">
        <v>1</v>
      </c>
      <c r="U498" t="s">
        <v>199</v>
      </c>
      <c r="V498" t="s">
        <v>68</v>
      </c>
      <c r="W498" s="115" t="str">
        <f t="shared" si="16"/>
        <v>CC15PILETAS</v>
      </c>
      <c r="X498" s="115">
        <f>_xlfn.XLOOKUP(W498,'cco '!C:C,'cco '!D:D,0)</f>
        <v>7.7777777777777779E-2</v>
      </c>
      <c r="Y498" s="116">
        <f t="shared" si="17"/>
        <v>77777.777777777781</v>
      </c>
      <c r="Z498" s="115">
        <f>_xlfn.XLOOKUP(V498,sectores_id!A:A,sectores_id!B:B)</f>
        <v>7</v>
      </c>
      <c r="AA498" s="115">
        <f>IF(J498="OPEX",_xlfn.XLOOKUP(I498,'rubros_id_opex (2)'!A:A,'rubros_id_opex (2)'!B:B,"RUBRO MC"),J498)</f>
        <v>10</v>
      </c>
      <c r="AB498" s="115" t="str">
        <f>UPPER(_xlfn.XLOOKUP(Z498,sectores_id!B:B,sectores_id!A:A))</f>
        <v>PILETAS</v>
      </c>
      <c r="AC498" s="156" t="str">
        <f>_xlfn.XLOOKUP(AA498,'rubros_id_opex (2)'!B:B,'rubros_id_opex (2)'!A:A,gastos_final[[#This Row],[Líneas de factura/Producto]])</f>
        <v>PERSONAL</v>
      </c>
      <c r="AD498" s="177">
        <f>SUMIFS(Y:Y,C:C,gastos_final[[#This Row],[Número]])</f>
        <v>699999.99999999988</v>
      </c>
      <c r="AE498" s="177">
        <f>gastos_final[[#This Row],[MONTO_FINAL]]*-1-gastos_final[[#This Row],[monto_total_ampliado]]</f>
        <v>300000.00000000012</v>
      </c>
    </row>
    <row r="499" spans="1:31" x14ac:dyDescent="0.3">
      <c r="A499" vm="1">
        <v>46081</v>
      </c>
      <c r="B499" t="s">
        <v>444</v>
      </c>
      <c r="C499" t="s">
        <v>486</v>
      </c>
      <c r="D499" s="143">
        <v>-1000000</v>
      </c>
      <c r="E499" t="s">
        <v>164</v>
      </c>
      <c r="F499">
        <v>1</v>
      </c>
      <c r="G499" s="143">
        <v>1000000</v>
      </c>
      <c r="H499" t="s">
        <v>480</v>
      </c>
      <c r="I499" t="s">
        <v>9</v>
      </c>
      <c r="J499" t="s">
        <v>137</v>
      </c>
      <c r="K499">
        <v>0</v>
      </c>
      <c r="L499">
        <v>0</v>
      </c>
      <c r="M499">
        <v>0</v>
      </c>
      <c r="N499" t="s">
        <v>32</v>
      </c>
      <c r="O499" t="s">
        <v>492</v>
      </c>
      <c r="P499">
        <v>10</v>
      </c>
      <c r="Q499" t="s">
        <v>467</v>
      </c>
      <c r="R499">
        <v>1</v>
      </c>
      <c r="S499" s="144">
        <v>-1000000</v>
      </c>
      <c r="T499">
        <v>1</v>
      </c>
      <c r="U499" t="s">
        <v>199</v>
      </c>
      <c r="V499" t="s">
        <v>70</v>
      </c>
      <c r="W499" s="115" t="str">
        <f t="shared" si="16"/>
        <v>CC15REACTORES</v>
      </c>
      <c r="X499" s="115">
        <f>_xlfn.XLOOKUP(W499,'cco '!C:C,'cco '!D:D,0)</f>
        <v>7.7777777777777779E-2</v>
      </c>
      <c r="Y499" s="116">
        <f t="shared" si="17"/>
        <v>77777.777777777781</v>
      </c>
      <c r="Z499" s="115">
        <f>_xlfn.XLOOKUP(V499,sectores_id!A:A,sectores_id!B:B)</f>
        <v>8</v>
      </c>
      <c r="AA499" s="115">
        <f>IF(J499="OPEX",_xlfn.XLOOKUP(I499,'rubros_id_opex (2)'!A:A,'rubros_id_opex (2)'!B:B,"RUBRO MC"),J499)</f>
        <v>10</v>
      </c>
      <c r="AB499" s="115" t="str">
        <f>UPPER(_xlfn.XLOOKUP(Z499,sectores_id!B:B,sectores_id!A:A))</f>
        <v>REACTORES</v>
      </c>
      <c r="AC499" s="156" t="str">
        <f>_xlfn.XLOOKUP(AA499,'rubros_id_opex (2)'!B:B,'rubros_id_opex (2)'!A:A,gastos_final[[#This Row],[Líneas de factura/Producto]])</f>
        <v>PERSONAL</v>
      </c>
      <c r="AD499" s="177">
        <f>SUMIFS(Y:Y,C:C,gastos_final[[#This Row],[Número]])</f>
        <v>699999.99999999988</v>
      </c>
      <c r="AE499" s="177">
        <f>gastos_final[[#This Row],[MONTO_FINAL]]*-1-gastos_final[[#This Row],[monto_total_ampliado]]</f>
        <v>300000.00000000012</v>
      </c>
    </row>
    <row r="500" spans="1:31" x14ac:dyDescent="0.3">
      <c r="A500" vm="1">
        <v>46081</v>
      </c>
      <c r="B500" t="s">
        <v>444</v>
      </c>
      <c r="C500" t="s">
        <v>486</v>
      </c>
      <c r="D500" s="143">
        <v>-1000000</v>
      </c>
      <c r="E500" t="s">
        <v>164</v>
      </c>
      <c r="F500">
        <v>1</v>
      </c>
      <c r="G500" s="143">
        <v>1000000</v>
      </c>
      <c r="H500" t="s">
        <v>480</v>
      </c>
      <c r="I500" t="s">
        <v>9</v>
      </c>
      <c r="J500" t="s">
        <v>137</v>
      </c>
      <c r="K500">
        <v>0</v>
      </c>
      <c r="L500">
        <v>0</v>
      </c>
      <c r="M500">
        <v>0</v>
      </c>
      <c r="N500" t="s">
        <v>32</v>
      </c>
      <c r="O500" t="s">
        <v>492</v>
      </c>
      <c r="P500">
        <v>10</v>
      </c>
      <c r="Q500" t="s">
        <v>467</v>
      </c>
      <c r="R500">
        <v>1</v>
      </c>
      <c r="S500" s="144">
        <v>-1000000</v>
      </c>
      <c r="T500">
        <v>1</v>
      </c>
      <c r="U500" t="s">
        <v>199</v>
      </c>
      <c r="V500" t="s">
        <v>181</v>
      </c>
      <c r="W500" s="115" t="str">
        <f t="shared" si="16"/>
        <v>CC15TIERRAS FILTRANTES</v>
      </c>
      <c r="X500" s="115">
        <f>_xlfn.XLOOKUP(W500,'cco '!C:C,'cco '!D:D,0)</f>
        <v>0</v>
      </c>
      <c r="Y500" s="116">
        <f t="shared" si="17"/>
        <v>0</v>
      </c>
      <c r="Z500" s="115">
        <f>_xlfn.XLOOKUP(V500,sectores_id!A:A,sectores_id!B:B)</f>
        <v>9</v>
      </c>
      <c r="AA500" s="115">
        <f>IF(J500="OPEX",_xlfn.XLOOKUP(I500,'rubros_id_opex (2)'!A:A,'rubros_id_opex (2)'!B:B,"RUBRO MC"),J500)</f>
        <v>10</v>
      </c>
      <c r="AB500" s="115" t="str">
        <f>UPPER(_xlfn.XLOOKUP(Z500,sectores_id!B:B,sectores_id!A:A))</f>
        <v>TIERRAS FILTRANTES</v>
      </c>
      <c r="AC500" s="156" t="str">
        <f>_xlfn.XLOOKUP(AA500,'rubros_id_opex (2)'!B:B,'rubros_id_opex (2)'!A:A,gastos_final[[#This Row],[Líneas de factura/Producto]])</f>
        <v>PERSONAL</v>
      </c>
      <c r="AD500" s="177">
        <f>SUMIFS(Y:Y,C:C,gastos_final[[#This Row],[Número]])</f>
        <v>699999.99999999988</v>
      </c>
      <c r="AE500" s="177">
        <f>gastos_final[[#This Row],[MONTO_FINAL]]*-1-gastos_final[[#This Row],[monto_total_ampliado]]</f>
        <v>300000.00000000012</v>
      </c>
    </row>
    <row r="501" spans="1:31" x14ac:dyDescent="0.3">
      <c r="A501" vm="1">
        <v>46081</v>
      </c>
      <c r="B501" t="s">
        <v>444</v>
      </c>
      <c r="C501" t="s">
        <v>411</v>
      </c>
      <c r="D501" s="143">
        <v>-1836940.0644</v>
      </c>
      <c r="E501" t="s">
        <v>68</v>
      </c>
      <c r="F501">
        <v>1</v>
      </c>
      <c r="G501" s="143">
        <v>1836940.0644135904</v>
      </c>
      <c r="H501" t="s">
        <v>480</v>
      </c>
      <c r="I501" t="s">
        <v>9</v>
      </c>
      <c r="J501" t="s">
        <v>137</v>
      </c>
      <c r="K501">
        <v>0</v>
      </c>
      <c r="L501">
        <v>0</v>
      </c>
      <c r="M501">
        <v>0</v>
      </c>
      <c r="N501" t="s">
        <v>40</v>
      </c>
      <c r="O501" t="s">
        <v>494</v>
      </c>
      <c r="P501">
        <v>1</v>
      </c>
      <c r="Q501" t="s">
        <v>68</v>
      </c>
      <c r="R501">
        <v>1</v>
      </c>
      <c r="S501" s="144">
        <v>-1836940.0644</v>
      </c>
      <c r="T501">
        <v>1</v>
      </c>
      <c r="U501" t="s">
        <v>199</v>
      </c>
      <c r="V501" t="s">
        <v>68</v>
      </c>
      <c r="W501" s="115" t="str">
        <f t="shared" si="16"/>
        <v>CC4PILETAS</v>
      </c>
      <c r="X501" s="115">
        <f>_xlfn.XLOOKUP(W501,'cco '!C:C,'cco '!D:D,0)</f>
        <v>1</v>
      </c>
      <c r="Y501" s="116">
        <f t="shared" si="17"/>
        <v>1836940.0644</v>
      </c>
      <c r="Z501" s="115">
        <f>_xlfn.XLOOKUP(V501,sectores_id!A:A,sectores_id!B:B)</f>
        <v>7</v>
      </c>
      <c r="AA501" s="115">
        <f>IF(J501="OPEX",_xlfn.XLOOKUP(I501,'rubros_id_opex (2)'!A:A,'rubros_id_opex (2)'!B:B,"RUBRO MC"),J501)</f>
        <v>10</v>
      </c>
      <c r="AB501" s="115" t="str">
        <f>UPPER(_xlfn.XLOOKUP(Z501,sectores_id!B:B,sectores_id!A:A))</f>
        <v>PILETAS</v>
      </c>
      <c r="AC501" s="156" t="str">
        <f>_xlfn.XLOOKUP(AA501,'rubros_id_opex (2)'!B:B,'rubros_id_opex (2)'!A:A,gastos_final[[#This Row],[Líneas de factura/Producto]])</f>
        <v>PERSONAL</v>
      </c>
      <c r="AD501" s="177">
        <f>SUMIFS(Y:Y,C:C,gastos_final[[#This Row],[Número]])</f>
        <v>1836940.0644</v>
      </c>
      <c r="AE501" s="177">
        <f>gastos_final[[#This Row],[MONTO_FINAL]]*-1-gastos_final[[#This Row],[monto_total_ampliado]]</f>
        <v>0</v>
      </c>
    </row>
    <row r="502" spans="1:31" x14ac:dyDescent="0.3">
      <c r="A502" vm="1">
        <v>46081</v>
      </c>
      <c r="B502" t="s">
        <v>444</v>
      </c>
      <c r="C502" t="s">
        <v>424</v>
      </c>
      <c r="D502" s="143">
        <v>-1824756.7154000001</v>
      </c>
      <c r="E502" t="s">
        <v>13</v>
      </c>
      <c r="F502">
        <v>1</v>
      </c>
      <c r="G502" s="143">
        <v>1824756.7154335896</v>
      </c>
      <c r="H502" t="s">
        <v>480</v>
      </c>
      <c r="I502" t="s">
        <v>9</v>
      </c>
      <c r="J502" t="s">
        <v>137</v>
      </c>
      <c r="K502">
        <v>0</v>
      </c>
      <c r="L502">
        <v>0</v>
      </c>
      <c r="M502">
        <v>0</v>
      </c>
      <c r="N502" t="s">
        <v>338</v>
      </c>
      <c r="O502" t="s">
        <v>494</v>
      </c>
      <c r="P502">
        <v>5</v>
      </c>
      <c r="Q502" t="s">
        <v>466</v>
      </c>
      <c r="R502">
        <v>1</v>
      </c>
      <c r="S502" s="144">
        <v>-1824756.7154000001</v>
      </c>
      <c r="T502">
        <v>1</v>
      </c>
      <c r="U502" t="s">
        <v>199</v>
      </c>
      <c r="V502" t="s">
        <v>191</v>
      </c>
      <c r="W502" s="115" t="str">
        <f t="shared" si="16"/>
        <v>CC18DISPOSICION FINAL DE R. SOLIDOS</v>
      </c>
      <c r="X502" s="115">
        <f>_xlfn.XLOOKUP(W502,'cco '!C:C,'cco '!D:D,0)</f>
        <v>0.37</v>
      </c>
      <c r="Y502" s="116">
        <f t="shared" si="17"/>
        <v>675159.98469800001</v>
      </c>
      <c r="Z502" s="115">
        <f>_xlfn.XLOOKUP(V502,sectores_id!A:A,sectores_id!B:B)</f>
        <v>4</v>
      </c>
      <c r="AA502" s="115">
        <f>IF(J502="OPEX",_xlfn.XLOOKUP(I502,'rubros_id_opex (2)'!A:A,'rubros_id_opex (2)'!B:B,"RUBRO MC"),J502)</f>
        <v>10</v>
      </c>
      <c r="AB502" s="115" t="str">
        <f>UPPER(_xlfn.XLOOKUP(Z502,sectores_id!B:B,sectores_id!A:A))</f>
        <v>DISP. FINAL RESIDUOS SÓLIDOS</v>
      </c>
      <c r="AC502" s="156" t="str">
        <f>_xlfn.XLOOKUP(AA502,'rubros_id_opex (2)'!B:B,'rubros_id_opex (2)'!A:A,gastos_final[[#This Row],[Líneas de factura/Producto]])</f>
        <v>PERSONAL</v>
      </c>
      <c r="AD502" s="177">
        <f>SUMIFS(Y:Y,C:C,gastos_final[[#This Row],[Número]])</f>
        <v>1824756.7154000001</v>
      </c>
      <c r="AE502" s="177">
        <f>gastos_final[[#This Row],[MONTO_FINAL]]*-1-gastos_final[[#This Row],[monto_total_ampliado]]</f>
        <v>0</v>
      </c>
    </row>
    <row r="503" spans="1:31" x14ac:dyDescent="0.3">
      <c r="A503" vm="1">
        <v>46081</v>
      </c>
      <c r="B503" t="s">
        <v>444</v>
      </c>
      <c r="C503" t="s">
        <v>424</v>
      </c>
      <c r="D503" s="143">
        <v>-1824756.7154000001</v>
      </c>
      <c r="E503" t="s">
        <v>13</v>
      </c>
      <c r="F503">
        <v>1</v>
      </c>
      <c r="G503" s="143">
        <v>1824756.7154335896</v>
      </c>
      <c r="H503" t="s">
        <v>480</v>
      </c>
      <c r="I503" t="s">
        <v>9</v>
      </c>
      <c r="J503" t="s">
        <v>137</v>
      </c>
      <c r="K503">
        <v>0</v>
      </c>
      <c r="L503">
        <v>0</v>
      </c>
      <c r="M503">
        <v>0</v>
      </c>
      <c r="N503" t="s">
        <v>338</v>
      </c>
      <c r="O503" t="s">
        <v>494</v>
      </c>
      <c r="P503">
        <v>5</v>
      </c>
      <c r="Q503" t="s">
        <v>466</v>
      </c>
      <c r="R503">
        <v>1</v>
      </c>
      <c r="S503" s="144">
        <v>-1824756.7154000001</v>
      </c>
      <c r="T503">
        <v>1</v>
      </c>
      <c r="U503" t="s">
        <v>199</v>
      </c>
      <c r="V503" t="s">
        <v>80</v>
      </c>
      <c r="W503" s="115" t="str">
        <f t="shared" si="16"/>
        <v>CC18EXPORTACION</v>
      </c>
      <c r="X503" s="115">
        <f>_xlfn.XLOOKUP(W503,'cco '!C:C,'cco '!D:D,0)</f>
        <v>0.2</v>
      </c>
      <c r="Y503" s="116">
        <f t="shared" si="17"/>
        <v>364951.34308000002</v>
      </c>
      <c r="Z503" s="115">
        <f>_xlfn.XLOOKUP(V503,sectores_id!A:A,sectores_id!B:B)</f>
        <v>5</v>
      </c>
      <c r="AA503" s="115">
        <f>IF(J503="OPEX",_xlfn.XLOOKUP(I503,'rubros_id_opex (2)'!A:A,'rubros_id_opex (2)'!B:B,"RUBRO MC"),J503)</f>
        <v>10</v>
      </c>
      <c r="AB503" s="115" t="str">
        <f>UPPER(_xlfn.XLOOKUP(Z503,sectores_id!B:B,sectores_id!A:A))</f>
        <v>EXPORTACION</v>
      </c>
      <c r="AC503" s="156" t="str">
        <f>_xlfn.XLOOKUP(AA503,'rubros_id_opex (2)'!B:B,'rubros_id_opex (2)'!A:A,gastos_final[[#This Row],[Líneas de factura/Producto]])</f>
        <v>PERSONAL</v>
      </c>
      <c r="AD503" s="177">
        <f>SUMIFS(Y:Y,C:C,gastos_final[[#This Row],[Número]])</f>
        <v>1824756.7154000001</v>
      </c>
      <c r="AE503" s="177">
        <f>gastos_final[[#This Row],[MONTO_FINAL]]*-1-gastos_final[[#This Row],[monto_total_ampliado]]</f>
        <v>0</v>
      </c>
    </row>
    <row r="504" spans="1:31" x14ac:dyDescent="0.3">
      <c r="A504" vm="1">
        <v>46081</v>
      </c>
      <c r="B504" t="s">
        <v>444</v>
      </c>
      <c r="C504" t="s">
        <v>424</v>
      </c>
      <c r="D504" s="143">
        <v>-1824756.7154000001</v>
      </c>
      <c r="E504" t="s">
        <v>13</v>
      </c>
      <c r="F504">
        <v>1</v>
      </c>
      <c r="G504" s="143">
        <v>1824756.7154335896</v>
      </c>
      <c r="H504" t="s">
        <v>480</v>
      </c>
      <c r="I504" t="s">
        <v>9</v>
      </c>
      <c r="J504" t="s">
        <v>137</v>
      </c>
      <c r="K504">
        <v>0</v>
      </c>
      <c r="L504">
        <v>0</v>
      </c>
      <c r="M504">
        <v>0</v>
      </c>
      <c r="N504" t="s">
        <v>338</v>
      </c>
      <c r="O504" t="s">
        <v>494</v>
      </c>
      <c r="P504">
        <v>5</v>
      </c>
      <c r="Q504" t="s">
        <v>466</v>
      </c>
      <c r="R504">
        <v>1</v>
      </c>
      <c r="S504" s="144">
        <v>-1824756.7154000001</v>
      </c>
      <c r="T504">
        <v>1</v>
      </c>
      <c r="U504" t="s">
        <v>199</v>
      </c>
      <c r="V504" t="s">
        <v>50</v>
      </c>
      <c r="W504" s="115" t="str">
        <f t="shared" si="16"/>
        <v>CC18NFU</v>
      </c>
      <c r="X504" s="115">
        <f>_xlfn.XLOOKUP(W504,'cco '!C:C,'cco '!D:D,0)</f>
        <v>0.12</v>
      </c>
      <c r="Y504" s="116">
        <f t="shared" si="17"/>
        <v>218970.80584800002</v>
      </c>
      <c r="Z504" s="115">
        <f>_xlfn.XLOOKUP(V504,sectores_id!A:A,sectores_id!B:B)</f>
        <v>6</v>
      </c>
      <c r="AA504" s="115">
        <f>IF(J504="OPEX",_xlfn.XLOOKUP(I504,'rubros_id_opex (2)'!A:A,'rubros_id_opex (2)'!B:B,"RUBRO MC"),J504)</f>
        <v>10</v>
      </c>
      <c r="AB504" s="115" t="str">
        <f>UPPER(_xlfn.XLOOKUP(Z504,sectores_id!B:B,sectores_id!A:A))</f>
        <v>NFU</v>
      </c>
      <c r="AC504" s="156" t="str">
        <f>_xlfn.XLOOKUP(AA504,'rubros_id_opex (2)'!B:B,'rubros_id_opex (2)'!A:A,gastos_final[[#This Row],[Líneas de factura/Producto]])</f>
        <v>PERSONAL</v>
      </c>
      <c r="AD504" s="177">
        <f>SUMIFS(Y:Y,C:C,gastos_final[[#This Row],[Número]])</f>
        <v>1824756.7154000001</v>
      </c>
      <c r="AE504" s="177">
        <f>gastos_final[[#This Row],[MONTO_FINAL]]*-1-gastos_final[[#This Row],[monto_total_ampliado]]</f>
        <v>0</v>
      </c>
    </row>
    <row r="505" spans="1:31" x14ac:dyDescent="0.3">
      <c r="A505" vm="1">
        <v>46081</v>
      </c>
      <c r="B505" t="s">
        <v>444</v>
      </c>
      <c r="C505" t="s">
        <v>424</v>
      </c>
      <c r="D505" s="143">
        <v>-1824756.7154000001</v>
      </c>
      <c r="E505" t="s">
        <v>13</v>
      </c>
      <c r="F505">
        <v>1</v>
      </c>
      <c r="G505" s="143">
        <v>1824756.7154335896</v>
      </c>
      <c r="H505" t="s">
        <v>480</v>
      </c>
      <c r="I505" t="s">
        <v>9</v>
      </c>
      <c r="J505" t="s">
        <v>137</v>
      </c>
      <c r="K505">
        <v>0</v>
      </c>
      <c r="L505">
        <v>0</v>
      </c>
      <c r="M505">
        <v>0</v>
      </c>
      <c r="N505" t="s">
        <v>338</v>
      </c>
      <c r="O505" t="s">
        <v>494</v>
      </c>
      <c r="P505">
        <v>5</v>
      </c>
      <c r="Q505" t="s">
        <v>466</v>
      </c>
      <c r="R505">
        <v>1</v>
      </c>
      <c r="S505" s="144">
        <v>-1824756.7154000001</v>
      </c>
      <c r="T505">
        <v>1</v>
      </c>
      <c r="U505" t="s">
        <v>199</v>
      </c>
      <c r="V505" t="s">
        <v>68</v>
      </c>
      <c r="W505" s="115" t="str">
        <f t="shared" si="16"/>
        <v>CC18PILETAS</v>
      </c>
      <c r="X505" s="115">
        <f>_xlfn.XLOOKUP(W505,'cco '!C:C,'cco '!D:D,0)</f>
        <v>0.17</v>
      </c>
      <c r="Y505" s="116">
        <f t="shared" si="17"/>
        <v>310208.64161800005</v>
      </c>
      <c r="Z505" s="115">
        <f>_xlfn.XLOOKUP(V505,sectores_id!A:A,sectores_id!B:B)</f>
        <v>7</v>
      </c>
      <c r="AA505" s="115">
        <f>IF(J505="OPEX",_xlfn.XLOOKUP(I505,'rubros_id_opex (2)'!A:A,'rubros_id_opex (2)'!B:B,"RUBRO MC"),J505)</f>
        <v>10</v>
      </c>
      <c r="AB505" s="115" t="str">
        <f>UPPER(_xlfn.XLOOKUP(Z505,sectores_id!B:B,sectores_id!A:A))</f>
        <v>PILETAS</v>
      </c>
      <c r="AC505" s="156" t="str">
        <f>_xlfn.XLOOKUP(AA505,'rubros_id_opex (2)'!B:B,'rubros_id_opex (2)'!A:A,gastos_final[[#This Row],[Líneas de factura/Producto]])</f>
        <v>PERSONAL</v>
      </c>
      <c r="AD505" s="177">
        <f>SUMIFS(Y:Y,C:C,gastos_final[[#This Row],[Número]])</f>
        <v>1824756.7154000001</v>
      </c>
      <c r="AE505" s="177">
        <f>gastos_final[[#This Row],[MONTO_FINAL]]*-1-gastos_final[[#This Row],[monto_total_ampliado]]</f>
        <v>0</v>
      </c>
    </row>
    <row r="506" spans="1:31" x14ac:dyDescent="0.3">
      <c r="A506" vm="1">
        <v>46081</v>
      </c>
      <c r="B506" t="s">
        <v>444</v>
      </c>
      <c r="C506" t="s">
        <v>424</v>
      </c>
      <c r="D506" s="143">
        <v>-1824756.7154000001</v>
      </c>
      <c r="E506" t="s">
        <v>13</v>
      </c>
      <c r="F506">
        <v>1</v>
      </c>
      <c r="G506" s="143">
        <v>1824756.7154335896</v>
      </c>
      <c r="H506" t="s">
        <v>480</v>
      </c>
      <c r="I506" t="s">
        <v>9</v>
      </c>
      <c r="J506" t="s">
        <v>137</v>
      </c>
      <c r="K506">
        <v>0</v>
      </c>
      <c r="L506">
        <v>0</v>
      </c>
      <c r="M506">
        <v>0</v>
      </c>
      <c r="N506" t="s">
        <v>338</v>
      </c>
      <c r="O506" t="s">
        <v>494</v>
      </c>
      <c r="P506">
        <v>5</v>
      </c>
      <c r="Q506" t="s">
        <v>466</v>
      </c>
      <c r="R506">
        <v>1</v>
      </c>
      <c r="S506" s="144">
        <v>-1824756.7154000001</v>
      </c>
      <c r="T506">
        <v>1</v>
      </c>
      <c r="U506" t="s">
        <v>199</v>
      </c>
      <c r="V506" t="s">
        <v>70</v>
      </c>
      <c r="W506" s="115" t="str">
        <f t="shared" si="16"/>
        <v>CC18REACTORES</v>
      </c>
      <c r="X506" s="115">
        <f>_xlfn.XLOOKUP(W506,'cco '!C:C,'cco '!D:D,0)</f>
        <v>0.14000000000000001</v>
      </c>
      <c r="Y506" s="116">
        <f t="shared" si="17"/>
        <v>255465.94015600003</v>
      </c>
      <c r="Z506" s="115">
        <f>_xlfn.XLOOKUP(V506,sectores_id!A:A,sectores_id!B:B)</f>
        <v>8</v>
      </c>
      <c r="AA506" s="115">
        <f>IF(J506="OPEX",_xlfn.XLOOKUP(I506,'rubros_id_opex (2)'!A:A,'rubros_id_opex (2)'!B:B,"RUBRO MC"),J506)</f>
        <v>10</v>
      </c>
      <c r="AB506" s="115" t="str">
        <f>UPPER(_xlfn.XLOOKUP(Z506,sectores_id!B:B,sectores_id!A:A))</f>
        <v>REACTORES</v>
      </c>
      <c r="AC506" s="156" t="str">
        <f>_xlfn.XLOOKUP(AA506,'rubros_id_opex (2)'!B:B,'rubros_id_opex (2)'!A:A,gastos_final[[#This Row],[Líneas de factura/Producto]])</f>
        <v>PERSONAL</v>
      </c>
      <c r="AD506" s="177">
        <f>SUMIFS(Y:Y,C:C,gastos_final[[#This Row],[Número]])</f>
        <v>1824756.7154000001</v>
      </c>
      <c r="AE506" s="177">
        <f>gastos_final[[#This Row],[MONTO_FINAL]]*-1-gastos_final[[#This Row],[monto_total_ampliado]]</f>
        <v>0</v>
      </c>
    </row>
    <row r="507" spans="1:31" x14ac:dyDescent="0.3">
      <c r="A507" vm="1">
        <v>46081</v>
      </c>
      <c r="B507" t="s">
        <v>444</v>
      </c>
      <c r="C507" t="s">
        <v>422</v>
      </c>
      <c r="D507" s="143">
        <v>-1813694.9571</v>
      </c>
      <c r="E507" t="s">
        <v>168</v>
      </c>
      <c r="F507">
        <v>1</v>
      </c>
      <c r="G507" s="143">
        <v>1813694.9571135896</v>
      </c>
      <c r="H507" t="s">
        <v>480</v>
      </c>
      <c r="I507" t="s">
        <v>9</v>
      </c>
      <c r="J507" t="s">
        <v>137</v>
      </c>
      <c r="K507">
        <v>0</v>
      </c>
      <c r="L507">
        <v>0</v>
      </c>
      <c r="M507">
        <v>0</v>
      </c>
      <c r="N507" t="s">
        <v>332</v>
      </c>
      <c r="O507" t="s">
        <v>494</v>
      </c>
      <c r="P507">
        <v>6</v>
      </c>
      <c r="Q507" t="s">
        <v>469</v>
      </c>
      <c r="R507">
        <v>1</v>
      </c>
      <c r="S507" s="144">
        <v>-1813694.9571</v>
      </c>
      <c r="T507">
        <v>1</v>
      </c>
      <c r="U507" t="s">
        <v>199</v>
      </c>
      <c r="V507" t="s">
        <v>72</v>
      </c>
      <c r="W507" s="115" t="str">
        <f t="shared" si="16"/>
        <v>CC17BACHAS</v>
      </c>
      <c r="X507" s="115">
        <f>_xlfn.XLOOKUP(W507,'cco '!C:C,'cco '!D:D,0)</f>
        <v>0.05</v>
      </c>
      <c r="Y507" s="116">
        <f t="shared" si="17"/>
        <v>90684.747855000009</v>
      </c>
      <c r="Z507" s="115">
        <f>_xlfn.XLOOKUP(V507,sectores_id!A:A,sectores_id!B:B)</f>
        <v>1</v>
      </c>
      <c r="AA507" s="115">
        <f>IF(J507="OPEX",_xlfn.XLOOKUP(I507,'rubros_id_opex (2)'!A:A,'rubros_id_opex (2)'!B:B,"RUBRO MC"),J507)</f>
        <v>10</v>
      </c>
      <c r="AB507" s="115" t="str">
        <f>UPPER(_xlfn.XLOOKUP(Z507,sectores_id!B:B,sectores_id!A:A))</f>
        <v>BACHAS</v>
      </c>
      <c r="AC507" s="156" t="str">
        <f>_xlfn.XLOOKUP(AA507,'rubros_id_opex (2)'!B:B,'rubros_id_opex (2)'!A:A,gastos_final[[#This Row],[Líneas de factura/Producto]])</f>
        <v>PERSONAL</v>
      </c>
      <c r="AD507" s="177">
        <f>SUMIFS(Y:Y,C:C,gastos_final[[#This Row],[Número]])</f>
        <v>1813694.9571000002</v>
      </c>
      <c r="AE507" s="177">
        <f>gastos_final[[#This Row],[MONTO_FINAL]]*-1-gastos_final[[#This Row],[monto_total_ampliado]]</f>
        <v>0</v>
      </c>
    </row>
    <row r="508" spans="1:31" x14ac:dyDescent="0.3">
      <c r="A508" vm="1">
        <v>46081</v>
      </c>
      <c r="B508" t="s">
        <v>444</v>
      </c>
      <c r="C508" t="s">
        <v>422</v>
      </c>
      <c r="D508" s="143">
        <v>-1813694.9571</v>
      </c>
      <c r="E508" t="s">
        <v>168</v>
      </c>
      <c r="F508">
        <v>1</v>
      </c>
      <c r="G508" s="143">
        <v>1813694.9571135896</v>
      </c>
      <c r="H508" t="s">
        <v>480</v>
      </c>
      <c r="I508" t="s">
        <v>9</v>
      </c>
      <c r="J508" t="s">
        <v>137</v>
      </c>
      <c r="K508">
        <v>0</v>
      </c>
      <c r="L508">
        <v>0</v>
      </c>
      <c r="M508">
        <v>0</v>
      </c>
      <c r="N508" t="s">
        <v>332</v>
      </c>
      <c r="O508" t="s">
        <v>494</v>
      </c>
      <c r="P508">
        <v>6</v>
      </c>
      <c r="Q508" t="s">
        <v>469</v>
      </c>
      <c r="R508">
        <v>1</v>
      </c>
      <c r="S508" s="144">
        <v>-1813694.9571</v>
      </c>
      <c r="T508">
        <v>1</v>
      </c>
      <c r="U508" t="s">
        <v>199</v>
      </c>
      <c r="V508" t="s">
        <v>193</v>
      </c>
      <c r="W508" s="115" t="str">
        <f t="shared" si="16"/>
        <v>CC17DISPOSICION FINAL DE R. LIQUIDOS</v>
      </c>
      <c r="X508" s="115">
        <f>_xlfn.XLOOKUP(W508,'cco '!C:C,'cco '!D:D,0)</f>
        <v>0.06</v>
      </c>
      <c r="Y508" s="116">
        <f t="shared" si="17"/>
        <v>108821.697426</v>
      </c>
      <c r="Z508" s="115">
        <f>_xlfn.XLOOKUP(V508,sectores_id!A:A,sectores_id!B:B)</f>
        <v>3</v>
      </c>
      <c r="AA508" s="115">
        <f>IF(J508="OPEX",_xlfn.XLOOKUP(I508,'rubros_id_opex (2)'!A:A,'rubros_id_opex (2)'!B:B,"RUBRO MC"),J508)</f>
        <v>10</v>
      </c>
      <c r="AB508" s="115" t="str">
        <f>UPPER(_xlfn.XLOOKUP(Z508,sectores_id!B:B,sectores_id!A:A))</f>
        <v>DISP. FINAL RESIDUOS LÍQUIDOS</v>
      </c>
      <c r="AC508" s="156" t="str">
        <f>_xlfn.XLOOKUP(AA508,'rubros_id_opex (2)'!B:B,'rubros_id_opex (2)'!A:A,gastos_final[[#This Row],[Líneas de factura/Producto]])</f>
        <v>PERSONAL</v>
      </c>
      <c r="AD508" s="177">
        <f>SUMIFS(Y:Y,C:C,gastos_final[[#This Row],[Número]])</f>
        <v>1813694.9571000002</v>
      </c>
      <c r="AE508" s="177">
        <f>gastos_final[[#This Row],[MONTO_FINAL]]*-1-gastos_final[[#This Row],[monto_total_ampliado]]</f>
        <v>0</v>
      </c>
    </row>
    <row r="509" spans="1:31" x14ac:dyDescent="0.3">
      <c r="A509" vm="1">
        <v>46081</v>
      </c>
      <c r="B509" t="s">
        <v>444</v>
      </c>
      <c r="C509" t="s">
        <v>422</v>
      </c>
      <c r="D509" s="143">
        <v>-1813694.9571</v>
      </c>
      <c r="E509" t="s">
        <v>168</v>
      </c>
      <c r="F509">
        <v>1</v>
      </c>
      <c r="G509" s="143">
        <v>1813694.9571135896</v>
      </c>
      <c r="H509" t="s">
        <v>480</v>
      </c>
      <c r="I509" t="s">
        <v>9</v>
      </c>
      <c r="J509" t="s">
        <v>137</v>
      </c>
      <c r="K509">
        <v>0</v>
      </c>
      <c r="L509">
        <v>0</v>
      </c>
      <c r="M509">
        <v>0</v>
      </c>
      <c r="N509" t="s">
        <v>332</v>
      </c>
      <c r="O509" t="s">
        <v>494</v>
      </c>
      <c r="P509">
        <v>6</v>
      </c>
      <c r="Q509" t="s">
        <v>469</v>
      </c>
      <c r="R509">
        <v>1</v>
      </c>
      <c r="S509" s="144">
        <v>-1813694.9571</v>
      </c>
      <c r="T509">
        <v>1</v>
      </c>
      <c r="U509" t="s">
        <v>199</v>
      </c>
      <c r="V509" t="s">
        <v>80</v>
      </c>
      <c r="W509" s="115" t="str">
        <f t="shared" si="16"/>
        <v>CC17EXPORTACION</v>
      </c>
      <c r="X509" s="115">
        <f>_xlfn.XLOOKUP(W509,'cco '!C:C,'cco '!D:D,0)</f>
        <v>0.63</v>
      </c>
      <c r="Y509" s="116">
        <f t="shared" si="17"/>
        <v>1142627.8229730001</v>
      </c>
      <c r="Z509" s="115">
        <f>_xlfn.XLOOKUP(V509,sectores_id!A:A,sectores_id!B:B)</f>
        <v>5</v>
      </c>
      <c r="AA509" s="115">
        <f>IF(J509="OPEX",_xlfn.XLOOKUP(I509,'rubros_id_opex (2)'!A:A,'rubros_id_opex (2)'!B:B,"RUBRO MC"),J509)</f>
        <v>10</v>
      </c>
      <c r="AB509" s="115" t="str">
        <f>UPPER(_xlfn.XLOOKUP(Z509,sectores_id!B:B,sectores_id!A:A))</f>
        <v>EXPORTACION</v>
      </c>
      <c r="AC509" s="156" t="str">
        <f>_xlfn.XLOOKUP(AA509,'rubros_id_opex (2)'!B:B,'rubros_id_opex (2)'!A:A,gastos_final[[#This Row],[Líneas de factura/Producto]])</f>
        <v>PERSONAL</v>
      </c>
      <c r="AD509" s="177">
        <f>SUMIFS(Y:Y,C:C,gastos_final[[#This Row],[Número]])</f>
        <v>1813694.9571000002</v>
      </c>
      <c r="AE509" s="177">
        <f>gastos_final[[#This Row],[MONTO_FINAL]]*-1-gastos_final[[#This Row],[monto_total_ampliado]]</f>
        <v>0</v>
      </c>
    </row>
    <row r="510" spans="1:31" x14ac:dyDescent="0.3">
      <c r="A510" vm="1">
        <v>46081</v>
      </c>
      <c r="B510" t="s">
        <v>444</v>
      </c>
      <c r="C510" t="s">
        <v>422</v>
      </c>
      <c r="D510" s="143">
        <v>-1813694.9571</v>
      </c>
      <c r="E510" t="s">
        <v>168</v>
      </c>
      <c r="F510">
        <v>1</v>
      </c>
      <c r="G510" s="143">
        <v>1813694.9571135896</v>
      </c>
      <c r="H510" t="s">
        <v>480</v>
      </c>
      <c r="I510" t="s">
        <v>9</v>
      </c>
      <c r="J510" t="s">
        <v>137</v>
      </c>
      <c r="K510">
        <v>0</v>
      </c>
      <c r="L510">
        <v>0</v>
      </c>
      <c r="M510">
        <v>0</v>
      </c>
      <c r="N510" t="s">
        <v>332</v>
      </c>
      <c r="O510" t="s">
        <v>494</v>
      </c>
      <c r="P510">
        <v>6</v>
      </c>
      <c r="Q510" t="s">
        <v>469</v>
      </c>
      <c r="R510">
        <v>1</v>
      </c>
      <c r="S510" s="144">
        <v>-1813694.9571</v>
      </c>
      <c r="T510">
        <v>1</v>
      </c>
      <c r="U510" t="s">
        <v>199</v>
      </c>
      <c r="V510" t="s">
        <v>50</v>
      </c>
      <c r="W510" s="115" t="str">
        <f t="shared" si="16"/>
        <v>CC17NFU</v>
      </c>
      <c r="X510" s="115">
        <f>_xlfn.XLOOKUP(W510,'cco '!C:C,'cco '!D:D,0)</f>
        <v>0.05</v>
      </c>
      <c r="Y510" s="116">
        <f t="shared" si="17"/>
        <v>90684.747855000009</v>
      </c>
      <c r="Z510" s="115">
        <f>_xlfn.XLOOKUP(V510,sectores_id!A:A,sectores_id!B:B)</f>
        <v>6</v>
      </c>
      <c r="AA510" s="115">
        <f>IF(J510="OPEX",_xlfn.XLOOKUP(I510,'rubros_id_opex (2)'!A:A,'rubros_id_opex (2)'!B:B,"RUBRO MC"),J510)</f>
        <v>10</v>
      </c>
      <c r="AB510" s="115" t="str">
        <f>UPPER(_xlfn.XLOOKUP(Z510,sectores_id!B:B,sectores_id!A:A))</f>
        <v>NFU</v>
      </c>
      <c r="AC510" s="156" t="str">
        <f>_xlfn.XLOOKUP(AA510,'rubros_id_opex (2)'!B:B,'rubros_id_opex (2)'!A:A,gastos_final[[#This Row],[Líneas de factura/Producto]])</f>
        <v>PERSONAL</v>
      </c>
      <c r="AD510" s="177">
        <f>SUMIFS(Y:Y,C:C,gastos_final[[#This Row],[Número]])</f>
        <v>1813694.9571000002</v>
      </c>
      <c r="AE510" s="177">
        <f>gastos_final[[#This Row],[MONTO_FINAL]]*-1-gastos_final[[#This Row],[monto_total_ampliado]]</f>
        <v>0</v>
      </c>
    </row>
    <row r="511" spans="1:31" x14ac:dyDescent="0.3">
      <c r="A511" vm="1">
        <v>46081</v>
      </c>
      <c r="B511" t="s">
        <v>444</v>
      </c>
      <c r="C511" t="s">
        <v>422</v>
      </c>
      <c r="D511" s="143">
        <v>-1813694.9571</v>
      </c>
      <c r="E511" t="s">
        <v>168</v>
      </c>
      <c r="F511">
        <v>1</v>
      </c>
      <c r="G511" s="143">
        <v>1813694.9571135896</v>
      </c>
      <c r="H511" t="s">
        <v>480</v>
      </c>
      <c r="I511" t="s">
        <v>9</v>
      </c>
      <c r="J511" t="s">
        <v>137</v>
      </c>
      <c r="K511">
        <v>0</v>
      </c>
      <c r="L511">
        <v>0</v>
      </c>
      <c r="M511">
        <v>0</v>
      </c>
      <c r="N511" t="s">
        <v>332</v>
      </c>
      <c r="O511" t="s">
        <v>494</v>
      </c>
      <c r="P511">
        <v>6</v>
      </c>
      <c r="Q511" t="s">
        <v>469</v>
      </c>
      <c r="R511">
        <v>1</v>
      </c>
      <c r="S511" s="144">
        <v>-1813694.9571</v>
      </c>
      <c r="T511">
        <v>1</v>
      </c>
      <c r="U511" t="s">
        <v>199</v>
      </c>
      <c r="V511" t="s">
        <v>68</v>
      </c>
      <c r="W511" s="115" t="str">
        <f t="shared" si="16"/>
        <v>CC17PILETAS</v>
      </c>
      <c r="X511" s="115">
        <f>_xlfn.XLOOKUP(W511,'cco '!C:C,'cco '!D:D,0)</f>
        <v>0.14000000000000001</v>
      </c>
      <c r="Y511" s="116">
        <f t="shared" si="17"/>
        <v>253917.29399400004</v>
      </c>
      <c r="Z511" s="115">
        <f>_xlfn.XLOOKUP(V511,sectores_id!A:A,sectores_id!B:B)</f>
        <v>7</v>
      </c>
      <c r="AA511" s="115">
        <f>IF(J511="OPEX",_xlfn.XLOOKUP(I511,'rubros_id_opex (2)'!A:A,'rubros_id_opex (2)'!B:B,"RUBRO MC"),J511)</f>
        <v>10</v>
      </c>
      <c r="AB511" s="115" t="str">
        <f>UPPER(_xlfn.XLOOKUP(Z511,sectores_id!B:B,sectores_id!A:A))</f>
        <v>PILETAS</v>
      </c>
      <c r="AC511" s="156" t="str">
        <f>_xlfn.XLOOKUP(AA511,'rubros_id_opex (2)'!B:B,'rubros_id_opex (2)'!A:A,gastos_final[[#This Row],[Líneas de factura/Producto]])</f>
        <v>PERSONAL</v>
      </c>
      <c r="AD511" s="177">
        <f>SUMIFS(Y:Y,C:C,gastos_final[[#This Row],[Número]])</f>
        <v>1813694.9571000002</v>
      </c>
      <c r="AE511" s="177">
        <f>gastos_final[[#This Row],[MONTO_FINAL]]*-1-gastos_final[[#This Row],[monto_total_ampliado]]</f>
        <v>0</v>
      </c>
    </row>
    <row r="512" spans="1:31" x14ac:dyDescent="0.3">
      <c r="A512" vm="1">
        <v>46081</v>
      </c>
      <c r="B512" t="s">
        <v>444</v>
      </c>
      <c r="C512" t="s">
        <v>422</v>
      </c>
      <c r="D512" s="143">
        <v>-1813694.9571</v>
      </c>
      <c r="E512" t="s">
        <v>168</v>
      </c>
      <c r="F512">
        <v>1</v>
      </c>
      <c r="G512" s="143">
        <v>1813694.9571135896</v>
      </c>
      <c r="H512" t="s">
        <v>480</v>
      </c>
      <c r="I512" t="s">
        <v>9</v>
      </c>
      <c r="J512" t="s">
        <v>137</v>
      </c>
      <c r="K512">
        <v>0</v>
      </c>
      <c r="L512">
        <v>0</v>
      </c>
      <c r="M512">
        <v>0</v>
      </c>
      <c r="N512" t="s">
        <v>332</v>
      </c>
      <c r="O512" t="s">
        <v>494</v>
      </c>
      <c r="P512">
        <v>6</v>
      </c>
      <c r="Q512" t="s">
        <v>469</v>
      </c>
      <c r="R512">
        <v>1</v>
      </c>
      <c r="S512" s="144">
        <v>-1813694.9571</v>
      </c>
      <c r="T512">
        <v>1</v>
      </c>
      <c r="U512" t="s">
        <v>199</v>
      </c>
      <c r="V512" t="s">
        <v>70</v>
      </c>
      <c r="W512" s="115" t="str">
        <f t="shared" si="16"/>
        <v>CC17REACTORES</v>
      </c>
      <c r="X512" s="115">
        <f>_xlfn.XLOOKUP(W512,'cco '!C:C,'cco '!D:D,0)</f>
        <v>7.0000000000000007E-2</v>
      </c>
      <c r="Y512" s="116">
        <f t="shared" si="17"/>
        <v>126958.64699700002</v>
      </c>
      <c r="Z512" s="115">
        <f>_xlfn.XLOOKUP(V512,sectores_id!A:A,sectores_id!B:B)</f>
        <v>8</v>
      </c>
      <c r="AA512" s="115">
        <f>IF(J512="OPEX",_xlfn.XLOOKUP(I512,'rubros_id_opex (2)'!A:A,'rubros_id_opex (2)'!B:B,"RUBRO MC"),J512)</f>
        <v>10</v>
      </c>
      <c r="AB512" s="115" t="str">
        <f>UPPER(_xlfn.XLOOKUP(Z512,sectores_id!B:B,sectores_id!A:A))</f>
        <v>REACTORES</v>
      </c>
      <c r="AC512" s="156" t="str">
        <f>_xlfn.XLOOKUP(AA512,'rubros_id_opex (2)'!B:B,'rubros_id_opex (2)'!A:A,gastos_final[[#This Row],[Líneas de factura/Producto]])</f>
        <v>PERSONAL</v>
      </c>
      <c r="AD512" s="177">
        <f>SUMIFS(Y:Y,C:C,gastos_final[[#This Row],[Número]])</f>
        <v>1813694.9571000002</v>
      </c>
      <c r="AE512" s="177">
        <f>gastos_final[[#This Row],[MONTO_FINAL]]*-1-gastos_final[[#This Row],[monto_total_ampliado]]</f>
        <v>0</v>
      </c>
    </row>
    <row r="513" spans="1:31" x14ac:dyDescent="0.3">
      <c r="A513" vm="1">
        <v>46081</v>
      </c>
      <c r="B513" t="s">
        <v>444</v>
      </c>
      <c r="C513" t="s">
        <v>409</v>
      </c>
      <c r="D513" s="143">
        <v>-2197552.3445000001</v>
      </c>
      <c r="E513" t="s">
        <v>179</v>
      </c>
      <c r="F513">
        <v>1</v>
      </c>
      <c r="G513" s="143">
        <v>2197552.3445335897</v>
      </c>
      <c r="H513" t="s">
        <v>480</v>
      </c>
      <c r="I513" t="s">
        <v>9</v>
      </c>
      <c r="J513" t="s">
        <v>137</v>
      </c>
      <c r="K513">
        <v>0</v>
      </c>
      <c r="L513">
        <v>0</v>
      </c>
      <c r="M513">
        <v>0</v>
      </c>
      <c r="N513" t="s">
        <v>360</v>
      </c>
      <c r="O513" t="s">
        <v>494</v>
      </c>
      <c r="P513">
        <v>10</v>
      </c>
      <c r="Q513" t="s">
        <v>467</v>
      </c>
      <c r="R513">
        <v>1</v>
      </c>
      <c r="S513" s="144">
        <v>-2197552.3445000001</v>
      </c>
      <c r="T513">
        <v>1</v>
      </c>
      <c r="U513" t="s">
        <v>199</v>
      </c>
      <c r="V513" t="s">
        <v>72</v>
      </c>
      <c r="W513" s="115" t="str">
        <f t="shared" si="16"/>
        <v>CC23BACHAS</v>
      </c>
      <c r="X513" s="115">
        <f>_xlfn.XLOOKUP(W513,'cco '!C:C,'cco '!D:D,0)</f>
        <v>0.14000000000000001</v>
      </c>
      <c r="Y513" s="116">
        <f t="shared" si="17"/>
        <v>307657.32823000004</v>
      </c>
      <c r="Z513" s="115">
        <f>_xlfn.XLOOKUP(V513,sectores_id!A:A,sectores_id!B:B)</f>
        <v>1</v>
      </c>
      <c r="AA513" s="115">
        <f>IF(J513="OPEX",_xlfn.XLOOKUP(I513,'rubros_id_opex (2)'!A:A,'rubros_id_opex (2)'!B:B,"RUBRO MC"),J513)</f>
        <v>10</v>
      </c>
      <c r="AB513" s="115" t="str">
        <f>UPPER(_xlfn.XLOOKUP(Z513,sectores_id!B:B,sectores_id!A:A))</f>
        <v>BACHAS</v>
      </c>
      <c r="AC513" s="156" t="str">
        <f>_xlfn.XLOOKUP(AA513,'rubros_id_opex (2)'!B:B,'rubros_id_opex (2)'!A:A,gastos_final[[#This Row],[Líneas de factura/Producto]])</f>
        <v>PERSONAL</v>
      </c>
      <c r="AD513" s="177">
        <f>SUMIFS(Y:Y,C:C,gastos_final[[#This Row],[Número]])</f>
        <v>1933846.0631600001</v>
      </c>
      <c r="AE513" s="177">
        <f>gastos_final[[#This Row],[MONTO_FINAL]]*-1-gastos_final[[#This Row],[monto_total_ampliado]]</f>
        <v>263706.28133999999</v>
      </c>
    </row>
    <row r="514" spans="1:31" x14ac:dyDescent="0.3">
      <c r="A514" vm="1">
        <v>46081</v>
      </c>
      <c r="B514" t="s">
        <v>444</v>
      </c>
      <c r="C514" t="s">
        <v>409</v>
      </c>
      <c r="D514" s="143">
        <v>-2197552.3445000001</v>
      </c>
      <c r="E514" t="s">
        <v>179</v>
      </c>
      <c r="F514">
        <v>1</v>
      </c>
      <c r="G514" s="143">
        <v>2197552.3445335897</v>
      </c>
      <c r="H514" t="s">
        <v>480</v>
      </c>
      <c r="I514" t="s">
        <v>9</v>
      </c>
      <c r="J514" t="s">
        <v>137</v>
      </c>
      <c r="K514">
        <v>0</v>
      </c>
      <c r="L514">
        <v>0</v>
      </c>
      <c r="M514">
        <v>0</v>
      </c>
      <c r="N514" t="s">
        <v>360</v>
      </c>
      <c r="O514" t="s">
        <v>494</v>
      </c>
      <c r="P514">
        <v>10</v>
      </c>
      <c r="Q514" t="s">
        <v>467</v>
      </c>
      <c r="R514">
        <v>1</v>
      </c>
      <c r="S514" s="144">
        <v>-2197552.3445000001</v>
      </c>
      <c r="T514">
        <v>1</v>
      </c>
      <c r="U514" t="s">
        <v>199</v>
      </c>
      <c r="V514" t="s">
        <v>177</v>
      </c>
      <c r="W514" s="115" t="str">
        <f t="shared" si="16"/>
        <v>CC23CEREAL Y POLVILLO</v>
      </c>
      <c r="X514" s="115">
        <f>_xlfn.XLOOKUP(W514,'cco '!C:C,'cco '!D:D,0)</f>
        <v>7.0000000000000007E-2</v>
      </c>
      <c r="Y514" s="116">
        <f t="shared" si="17"/>
        <v>153828.66411500002</v>
      </c>
      <c r="Z514" s="115">
        <f>_xlfn.XLOOKUP(V514,sectores_id!A:A,sectores_id!B:B)</f>
        <v>2</v>
      </c>
      <c r="AA514" s="115">
        <f>IF(J514="OPEX",_xlfn.XLOOKUP(I514,'rubros_id_opex (2)'!A:A,'rubros_id_opex (2)'!B:B,"RUBRO MC"),J514)</f>
        <v>10</v>
      </c>
      <c r="AB514" s="115" t="str">
        <f>UPPER(_xlfn.XLOOKUP(Z514,sectores_id!B:B,sectores_id!A:A))</f>
        <v>CEREAL &amp; POLVILLO</v>
      </c>
      <c r="AC514" s="156" t="str">
        <f>_xlfn.XLOOKUP(AA514,'rubros_id_opex (2)'!B:B,'rubros_id_opex (2)'!A:A,gastos_final[[#This Row],[Líneas de factura/Producto]])</f>
        <v>PERSONAL</v>
      </c>
      <c r="AD514" s="177">
        <f>SUMIFS(Y:Y,C:C,gastos_final[[#This Row],[Número]])</f>
        <v>1933846.0631600001</v>
      </c>
      <c r="AE514" s="177">
        <f>gastos_final[[#This Row],[MONTO_FINAL]]*-1-gastos_final[[#This Row],[monto_total_ampliado]]</f>
        <v>263706.28133999999</v>
      </c>
    </row>
    <row r="515" spans="1:31" x14ac:dyDescent="0.3">
      <c r="A515" vm="1">
        <v>46081</v>
      </c>
      <c r="B515" t="s">
        <v>444</v>
      </c>
      <c r="C515" t="s">
        <v>409</v>
      </c>
      <c r="D515" s="143">
        <v>-2197552.3445000001</v>
      </c>
      <c r="E515" t="s">
        <v>179</v>
      </c>
      <c r="F515">
        <v>1</v>
      </c>
      <c r="G515" s="143">
        <v>2197552.3445335897</v>
      </c>
      <c r="H515" t="s">
        <v>480</v>
      </c>
      <c r="I515" t="s">
        <v>9</v>
      </c>
      <c r="J515" t="s">
        <v>137</v>
      </c>
      <c r="K515">
        <v>0</v>
      </c>
      <c r="L515">
        <v>0</v>
      </c>
      <c r="M515">
        <v>0</v>
      </c>
      <c r="N515" t="s">
        <v>360</v>
      </c>
      <c r="O515" t="s">
        <v>494</v>
      </c>
      <c r="P515">
        <v>10</v>
      </c>
      <c r="Q515" t="s">
        <v>467</v>
      </c>
      <c r="R515">
        <v>1</v>
      </c>
      <c r="S515" s="144">
        <v>-2197552.3445000001</v>
      </c>
      <c r="T515">
        <v>1</v>
      </c>
      <c r="U515" t="s">
        <v>199</v>
      </c>
      <c r="V515" t="s">
        <v>175</v>
      </c>
      <c r="W515" s="115" t="str">
        <f t="shared" si="16"/>
        <v>CC23COMPOST Y FERTILIZANTES</v>
      </c>
      <c r="X515" s="115">
        <f>_xlfn.XLOOKUP(W515,'cco '!C:C,'cco '!D:D,0)</f>
        <v>7.0000000000000007E-2</v>
      </c>
      <c r="Y515" s="116">
        <f t="shared" si="17"/>
        <v>153828.66411500002</v>
      </c>
      <c r="Z515" s="115">
        <f>_xlfn.XLOOKUP(V515,sectores_id!A:A,sectores_id!B:B)</f>
        <v>10</v>
      </c>
      <c r="AA515" s="115">
        <f>IF(J515="OPEX",_xlfn.XLOOKUP(I515,'rubros_id_opex (2)'!A:A,'rubros_id_opex (2)'!B:B,"RUBRO MC"),J515)</f>
        <v>10</v>
      </c>
      <c r="AB515" s="115" t="str">
        <f>UPPER(_xlfn.XLOOKUP(Z515,sectores_id!B:B,sectores_id!A:A))</f>
        <v>COMPOST &amp; FERTILIZANTES</v>
      </c>
      <c r="AC515" s="156" t="str">
        <f>_xlfn.XLOOKUP(AA515,'rubros_id_opex (2)'!B:B,'rubros_id_opex (2)'!A:A,gastos_final[[#This Row],[Líneas de factura/Producto]])</f>
        <v>PERSONAL</v>
      </c>
      <c r="AD515" s="177">
        <f>SUMIFS(Y:Y,C:C,gastos_final[[#This Row],[Número]])</f>
        <v>1933846.0631600001</v>
      </c>
      <c r="AE515" s="177">
        <f>gastos_final[[#This Row],[MONTO_FINAL]]*-1-gastos_final[[#This Row],[monto_total_ampliado]]</f>
        <v>263706.28133999999</v>
      </c>
    </row>
    <row r="516" spans="1:31" x14ac:dyDescent="0.3">
      <c r="A516" vm="1">
        <v>46081</v>
      </c>
      <c r="B516" t="s">
        <v>444</v>
      </c>
      <c r="C516" t="s">
        <v>409</v>
      </c>
      <c r="D516" s="143">
        <v>-2197552.3445000001</v>
      </c>
      <c r="E516" t="s">
        <v>179</v>
      </c>
      <c r="F516">
        <v>1</v>
      </c>
      <c r="G516" s="143">
        <v>2197552.3445335897</v>
      </c>
      <c r="H516" t="s">
        <v>480</v>
      </c>
      <c r="I516" t="s">
        <v>9</v>
      </c>
      <c r="J516" t="s">
        <v>137</v>
      </c>
      <c r="K516">
        <v>0</v>
      </c>
      <c r="L516">
        <v>0</v>
      </c>
      <c r="M516">
        <v>0</v>
      </c>
      <c r="N516" t="s">
        <v>360</v>
      </c>
      <c r="O516" t="s">
        <v>494</v>
      </c>
      <c r="P516">
        <v>10</v>
      </c>
      <c r="Q516" t="s">
        <v>467</v>
      </c>
      <c r="R516">
        <v>1</v>
      </c>
      <c r="S516" s="144">
        <v>-2197552.3445000001</v>
      </c>
      <c r="T516">
        <v>1</v>
      </c>
      <c r="U516" t="s">
        <v>199</v>
      </c>
      <c r="V516" t="s">
        <v>193</v>
      </c>
      <c r="W516" s="115" t="str">
        <f t="shared" si="16"/>
        <v>CC23DISPOSICION FINAL DE R. LIQUIDOS</v>
      </c>
      <c r="X516" s="115">
        <f>_xlfn.XLOOKUP(W516,'cco '!C:C,'cco '!D:D,0)</f>
        <v>0.06</v>
      </c>
      <c r="Y516" s="116">
        <f t="shared" si="17"/>
        <v>131853.14066999999</v>
      </c>
      <c r="Z516" s="115">
        <f>_xlfn.XLOOKUP(V516,sectores_id!A:A,sectores_id!B:B)</f>
        <v>3</v>
      </c>
      <c r="AA516" s="115">
        <f>IF(J516="OPEX",_xlfn.XLOOKUP(I516,'rubros_id_opex (2)'!A:A,'rubros_id_opex (2)'!B:B,"RUBRO MC"),J516)</f>
        <v>10</v>
      </c>
      <c r="AB516" s="115" t="str">
        <f>UPPER(_xlfn.XLOOKUP(Z516,sectores_id!B:B,sectores_id!A:A))</f>
        <v>DISP. FINAL RESIDUOS LÍQUIDOS</v>
      </c>
      <c r="AC516" s="156" t="str">
        <f>_xlfn.XLOOKUP(AA516,'rubros_id_opex (2)'!B:B,'rubros_id_opex (2)'!A:A,gastos_final[[#This Row],[Líneas de factura/Producto]])</f>
        <v>PERSONAL</v>
      </c>
      <c r="AD516" s="177">
        <f>SUMIFS(Y:Y,C:C,gastos_final[[#This Row],[Número]])</f>
        <v>1933846.0631600001</v>
      </c>
      <c r="AE516" s="177">
        <f>gastos_final[[#This Row],[MONTO_FINAL]]*-1-gastos_final[[#This Row],[monto_total_ampliado]]</f>
        <v>263706.28133999999</v>
      </c>
    </row>
    <row r="517" spans="1:31" x14ac:dyDescent="0.3">
      <c r="A517" vm="1">
        <v>46081</v>
      </c>
      <c r="B517" t="s">
        <v>444</v>
      </c>
      <c r="C517" t="s">
        <v>409</v>
      </c>
      <c r="D517" s="143">
        <v>-2197552.3445000001</v>
      </c>
      <c r="E517" t="s">
        <v>179</v>
      </c>
      <c r="F517">
        <v>1</v>
      </c>
      <c r="G517" s="143">
        <v>2197552.3445335897</v>
      </c>
      <c r="H517" t="s">
        <v>480</v>
      </c>
      <c r="I517" t="s">
        <v>9</v>
      </c>
      <c r="J517" t="s">
        <v>137</v>
      </c>
      <c r="K517">
        <v>0</v>
      </c>
      <c r="L517">
        <v>0</v>
      </c>
      <c r="M517">
        <v>0</v>
      </c>
      <c r="N517" t="s">
        <v>360</v>
      </c>
      <c r="O517" t="s">
        <v>494</v>
      </c>
      <c r="P517">
        <v>10</v>
      </c>
      <c r="Q517" t="s">
        <v>467</v>
      </c>
      <c r="R517">
        <v>1</v>
      </c>
      <c r="S517" s="144">
        <v>-2197552.3445000001</v>
      </c>
      <c r="T517">
        <v>1</v>
      </c>
      <c r="U517" t="s">
        <v>199</v>
      </c>
      <c r="V517" t="s">
        <v>191</v>
      </c>
      <c r="W517" s="115" t="str">
        <f t="shared" si="16"/>
        <v>CC23DISPOSICION FINAL DE R. SOLIDOS</v>
      </c>
      <c r="X517" s="115">
        <f>_xlfn.XLOOKUP(W517,'cco '!C:C,'cco '!D:D,0)</f>
        <v>0.09</v>
      </c>
      <c r="Y517" s="116">
        <f t="shared" si="17"/>
        <v>197779.71100499999</v>
      </c>
      <c r="Z517" s="115">
        <f>_xlfn.XLOOKUP(V517,sectores_id!A:A,sectores_id!B:B)</f>
        <v>4</v>
      </c>
      <c r="AA517" s="115">
        <f>IF(J517="OPEX",_xlfn.XLOOKUP(I517,'rubros_id_opex (2)'!A:A,'rubros_id_opex (2)'!B:B,"RUBRO MC"),J517)</f>
        <v>10</v>
      </c>
      <c r="AB517" s="115" t="str">
        <f>UPPER(_xlfn.XLOOKUP(Z517,sectores_id!B:B,sectores_id!A:A))</f>
        <v>DISP. FINAL RESIDUOS SÓLIDOS</v>
      </c>
      <c r="AC517" s="156" t="str">
        <f>_xlfn.XLOOKUP(AA517,'rubros_id_opex (2)'!B:B,'rubros_id_opex (2)'!A:A,gastos_final[[#This Row],[Líneas de factura/Producto]])</f>
        <v>PERSONAL</v>
      </c>
      <c r="AD517" s="177">
        <f>SUMIFS(Y:Y,C:C,gastos_final[[#This Row],[Número]])</f>
        <v>1933846.0631600001</v>
      </c>
      <c r="AE517" s="177">
        <f>gastos_final[[#This Row],[MONTO_FINAL]]*-1-gastos_final[[#This Row],[monto_total_ampliado]]</f>
        <v>263706.28133999999</v>
      </c>
    </row>
    <row r="518" spans="1:31" x14ac:dyDescent="0.3">
      <c r="A518" vm="1">
        <v>46081</v>
      </c>
      <c r="B518" t="s">
        <v>444</v>
      </c>
      <c r="C518" t="s">
        <v>409</v>
      </c>
      <c r="D518" s="143">
        <v>-2197552.3445000001</v>
      </c>
      <c r="E518" t="s">
        <v>179</v>
      </c>
      <c r="F518">
        <v>1</v>
      </c>
      <c r="G518" s="143">
        <v>2197552.3445335897</v>
      </c>
      <c r="H518" t="s">
        <v>480</v>
      </c>
      <c r="I518" t="s">
        <v>9</v>
      </c>
      <c r="J518" t="s">
        <v>137</v>
      </c>
      <c r="K518">
        <v>0</v>
      </c>
      <c r="L518">
        <v>0</v>
      </c>
      <c r="M518">
        <v>0</v>
      </c>
      <c r="N518" t="s">
        <v>360</v>
      </c>
      <c r="O518" t="s">
        <v>494</v>
      </c>
      <c r="P518">
        <v>10</v>
      </c>
      <c r="Q518" t="s">
        <v>467</v>
      </c>
      <c r="R518">
        <v>1</v>
      </c>
      <c r="S518" s="144">
        <v>-2197552.3445000001</v>
      </c>
      <c r="T518">
        <v>1</v>
      </c>
      <c r="U518" t="s">
        <v>199</v>
      </c>
      <c r="V518" t="s">
        <v>80</v>
      </c>
      <c r="W518" s="115" t="str">
        <f t="shared" si="16"/>
        <v>CC23EXPORTACION</v>
      </c>
      <c r="X518" s="115">
        <f>_xlfn.XLOOKUP(W518,'cco '!C:C,'cco '!D:D,0)</f>
        <v>0.15</v>
      </c>
      <c r="Y518" s="116">
        <f t="shared" si="17"/>
        <v>329632.85167499998</v>
      </c>
      <c r="Z518" s="115">
        <f>_xlfn.XLOOKUP(V518,sectores_id!A:A,sectores_id!B:B)</f>
        <v>5</v>
      </c>
      <c r="AA518" s="115">
        <f>IF(J518="OPEX",_xlfn.XLOOKUP(I518,'rubros_id_opex (2)'!A:A,'rubros_id_opex (2)'!B:B,"RUBRO MC"),J518)</f>
        <v>10</v>
      </c>
      <c r="AB518" s="115" t="str">
        <f>UPPER(_xlfn.XLOOKUP(Z518,sectores_id!B:B,sectores_id!A:A))</f>
        <v>EXPORTACION</v>
      </c>
      <c r="AC518" s="156" t="str">
        <f>_xlfn.XLOOKUP(AA518,'rubros_id_opex (2)'!B:B,'rubros_id_opex (2)'!A:A,gastos_final[[#This Row],[Líneas de factura/Producto]])</f>
        <v>PERSONAL</v>
      </c>
      <c r="AD518" s="177">
        <f>SUMIFS(Y:Y,C:C,gastos_final[[#This Row],[Número]])</f>
        <v>1933846.0631600001</v>
      </c>
      <c r="AE518" s="177">
        <f>gastos_final[[#This Row],[MONTO_FINAL]]*-1-gastos_final[[#This Row],[monto_total_ampliado]]</f>
        <v>263706.28133999999</v>
      </c>
    </row>
    <row r="519" spans="1:31" x14ac:dyDescent="0.3">
      <c r="A519" vm="1">
        <v>46081</v>
      </c>
      <c r="B519" t="s">
        <v>444</v>
      </c>
      <c r="C519" t="s">
        <v>409</v>
      </c>
      <c r="D519" s="143">
        <v>-2197552.3445000001</v>
      </c>
      <c r="E519" t="s">
        <v>179</v>
      </c>
      <c r="F519">
        <v>1</v>
      </c>
      <c r="G519" s="143">
        <v>2197552.3445335897</v>
      </c>
      <c r="H519" t="s">
        <v>480</v>
      </c>
      <c r="I519" t="s">
        <v>9</v>
      </c>
      <c r="J519" t="s">
        <v>137</v>
      </c>
      <c r="K519">
        <v>0</v>
      </c>
      <c r="L519">
        <v>0</v>
      </c>
      <c r="M519">
        <v>0</v>
      </c>
      <c r="N519" t="s">
        <v>360</v>
      </c>
      <c r="O519" t="s">
        <v>494</v>
      </c>
      <c r="P519">
        <v>10</v>
      </c>
      <c r="Q519" t="s">
        <v>467</v>
      </c>
      <c r="R519">
        <v>1</v>
      </c>
      <c r="S519" s="144">
        <v>-2197552.3445000001</v>
      </c>
      <c r="T519">
        <v>1</v>
      </c>
      <c r="U519" t="s">
        <v>199</v>
      </c>
      <c r="V519" t="s">
        <v>50</v>
      </c>
      <c r="W519" s="115" t="str">
        <f t="shared" si="16"/>
        <v>CC23NFU</v>
      </c>
      <c r="X519" s="115">
        <f>_xlfn.XLOOKUP(W519,'cco '!C:C,'cco '!D:D,0)</f>
        <v>0.1</v>
      </c>
      <c r="Y519" s="116">
        <f t="shared" si="17"/>
        <v>219755.23445000002</v>
      </c>
      <c r="Z519" s="115">
        <f>_xlfn.XLOOKUP(V519,sectores_id!A:A,sectores_id!B:B)</f>
        <v>6</v>
      </c>
      <c r="AA519" s="115">
        <f>IF(J519="OPEX",_xlfn.XLOOKUP(I519,'rubros_id_opex (2)'!A:A,'rubros_id_opex (2)'!B:B,"RUBRO MC"),J519)</f>
        <v>10</v>
      </c>
      <c r="AB519" s="115" t="str">
        <f>UPPER(_xlfn.XLOOKUP(Z519,sectores_id!B:B,sectores_id!A:A))</f>
        <v>NFU</v>
      </c>
      <c r="AC519" s="156" t="str">
        <f>_xlfn.XLOOKUP(AA519,'rubros_id_opex (2)'!B:B,'rubros_id_opex (2)'!A:A,gastos_final[[#This Row],[Líneas de factura/Producto]])</f>
        <v>PERSONAL</v>
      </c>
      <c r="AD519" s="177">
        <f>SUMIFS(Y:Y,C:C,gastos_final[[#This Row],[Número]])</f>
        <v>1933846.0631600001</v>
      </c>
      <c r="AE519" s="177">
        <f>gastos_final[[#This Row],[MONTO_FINAL]]*-1-gastos_final[[#This Row],[monto_total_ampliado]]</f>
        <v>263706.28133999999</v>
      </c>
    </row>
    <row r="520" spans="1:31" x14ac:dyDescent="0.3">
      <c r="A520" vm="1">
        <v>46081</v>
      </c>
      <c r="B520" t="s">
        <v>444</v>
      </c>
      <c r="C520" t="s">
        <v>409</v>
      </c>
      <c r="D520" s="143">
        <v>-2197552.3445000001</v>
      </c>
      <c r="E520" t="s">
        <v>179</v>
      </c>
      <c r="F520">
        <v>1</v>
      </c>
      <c r="G520" s="143">
        <v>2197552.3445335897</v>
      </c>
      <c r="H520" t="s">
        <v>480</v>
      </c>
      <c r="I520" t="s">
        <v>9</v>
      </c>
      <c r="J520" t="s">
        <v>137</v>
      </c>
      <c r="K520">
        <v>0</v>
      </c>
      <c r="L520">
        <v>0</v>
      </c>
      <c r="M520">
        <v>0</v>
      </c>
      <c r="N520" t="s">
        <v>360</v>
      </c>
      <c r="O520" t="s">
        <v>494</v>
      </c>
      <c r="P520">
        <v>10</v>
      </c>
      <c r="Q520" t="s">
        <v>467</v>
      </c>
      <c r="R520">
        <v>1</v>
      </c>
      <c r="S520" s="144">
        <v>-2197552.3445000001</v>
      </c>
      <c r="T520">
        <v>1</v>
      </c>
      <c r="U520" t="s">
        <v>199</v>
      </c>
      <c r="V520" t="s">
        <v>68</v>
      </c>
      <c r="W520" s="115" t="str">
        <f t="shared" si="16"/>
        <v>CC23PILETAS</v>
      </c>
      <c r="X520" s="115">
        <f>_xlfn.XLOOKUP(W520,'cco '!C:C,'cco '!D:D,0)</f>
        <v>0.2</v>
      </c>
      <c r="Y520" s="116">
        <f t="shared" si="17"/>
        <v>439510.46890000004</v>
      </c>
      <c r="Z520" s="115">
        <f>_xlfn.XLOOKUP(V520,sectores_id!A:A,sectores_id!B:B)</f>
        <v>7</v>
      </c>
      <c r="AA520" s="115">
        <f>IF(J520="OPEX",_xlfn.XLOOKUP(I520,'rubros_id_opex (2)'!A:A,'rubros_id_opex (2)'!B:B,"RUBRO MC"),J520)</f>
        <v>10</v>
      </c>
      <c r="AB520" s="115" t="str">
        <f>UPPER(_xlfn.XLOOKUP(Z520,sectores_id!B:B,sectores_id!A:A))</f>
        <v>PILETAS</v>
      </c>
      <c r="AC520" s="156" t="str">
        <f>_xlfn.XLOOKUP(AA520,'rubros_id_opex (2)'!B:B,'rubros_id_opex (2)'!A:A,gastos_final[[#This Row],[Líneas de factura/Producto]])</f>
        <v>PERSONAL</v>
      </c>
      <c r="AD520" s="177">
        <f>SUMIFS(Y:Y,C:C,gastos_final[[#This Row],[Número]])</f>
        <v>1933846.0631600001</v>
      </c>
      <c r="AE520" s="177">
        <f>gastos_final[[#This Row],[MONTO_FINAL]]*-1-gastos_final[[#This Row],[monto_total_ampliado]]</f>
        <v>263706.28133999999</v>
      </c>
    </row>
    <row r="521" spans="1:31" x14ac:dyDescent="0.3">
      <c r="A521" vm="1">
        <v>46081</v>
      </c>
      <c r="B521" t="s">
        <v>444</v>
      </c>
      <c r="C521" t="s">
        <v>409</v>
      </c>
      <c r="D521" s="143">
        <v>-2197552.3445000001</v>
      </c>
      <c r="E521" t="s">
        <v>179</v>
      </c>
      <c r="F521">
        <v>1</v>
      </c>
      <c r="G521" s="143">
        <v>2197552.3445335897</v>
      </c>
      <c r="H521" t="s">
        <v>480</v>
      </c>
      <c r="I521" t="s">
        <v>9</v>
      </c>
      <c r="J521" t="s">
        <v>137</v>
      </c>
      <c r="K521">
        <v>0</v>
      </c>
      <c r="L521">
        <v>0</v>
      </c>
      <c r="M521">
        <v>0</v>
      </c>
      <c r="N521" t="s">
        <v>360</v>
      </c>
      <c r="O521" t="s">
        <v>494</v>
      </c>
      <c r="P521">
        <v>10</v>
      </c>
      <c r="Q521" t="s">
        <v>467</v>
      </c>
      <c r="R521">
        <v>1</v>
      </c>
      <c r="S521" s="144">
        <v>-2197552.3445000001</v>
      </c>
      <c r="T521">
        <v>1</v>
      </c>
      <c r="U521" t="s">
        <v>199</v>
      </c>
      <c r="V521" t="s">
        <v>70</v>
      </c>
      <c r="W521" s="115" t="str">
        <f t="shared" si="16"/>
        <v>CC23REACTORES</v>
      </c>
      <c r="X521" s="115">
        <f>_xlfn.XLOOKUP(W521,'cco '!C:C,'cco '!D:D,0)</f>
        <v>0</v>
      </c>
      <c r="Y521" s="116">
        <f t="shared" si="17"/>
        <v>0</v>
      </c>
      <c r="Z521" s="115">
        <f>_xlfn.XLOOKUP(V521,sectores_id!A:A,sectores_id!B:B)</f>
        <v>8</v>
      </c>
      <c r="AA521" s="115">
        <f>IF(J521="OPEX",_xlfn.XLOOKUP(I521,'rubros_id_opex (2)'!A:A,'rubros_id_opex (2)'!B:B,"RUBRO MC"),J521)</f>
        <v>10</v>
      </c>
      <c r="AB521" s="115" t="str">
        <f>UPPER(_xlfn.XLOOKUP(Z521,sectores_id!B:B,sectores_id!A:A))</f>
        <v>REACTORES</v>
      </c>
      <c r="AC521" s="156" t="str">
        <f>_xlfn.XLOOKUP(AA521,'rubros_id_opex (2)'!B:B,'rubros_id_opex (2)'!A:A,gastos_final[[#This Row],[Líneas de factura/Producto]])</f>
        <v>PERSONAL</v>
      </c>
      <c r="AD521" s="177">
        <f>SUMIFS(Y:Y,C:C,gastos_final[[#This Row],[Número]])</f>
        <v>1933846.0631600001</v>
      </c>
      <c r="AE521" s="177">
        <f>gastos_final[[#This Row],[MONTO_FINAL]]*-1-gastos_final[[#This Row],[monto_total_ampliado]]</f>
        <v>263706.28133999999</v>
      </c>
    </row>
    <row r="522" spans="1:31" x14ac:dyDescent="0.3">
      <c r="A522" vm="1">
        <v>46081</v>
      </c>
      <c r="B522" t="s">
        <v>444</v>
      </c>
      <c r="C522" t="s">
        <v>409</v>
      </c>
      <c r="D522" s="143">
        <v>-2197552.3445000001</v>
      </c>
      <c r="E522" t="s">
        <v>179</v>
      </c>
      <c r="F522">
        <v>1</v>
      </c>
      <c r="G522" s="143">
        <v>2197552.3445335897</v>
      </c>
      <c r="H522" t="s">
        <v>480</v>
      </c>
      <c r="I522" t="s">
        <v>9</v>
      </c>
      <c r="J522" t="s">
        <v>137</v>
      </c>
      <c r="K522">
        <v>0</v>
      </c>
      <c r="L522">
        <v>0</v>
      </c>
      <c r="M522">
        <v>0</v>
      </c>
      <c r="N522" t="s">
        <v>360</v>
      </c>
      <c r="O522" t="s">
        <v>494</v>
      </c>
      <c r="P522">
        <v>10</v>
      </c>
      <c r="Q522" t="s">
        <v>467</v>
      </c>
      <c r="R522">
        <v>1</v>
      </c>
      <c r="S522" s="144">
        <v>-2197552.3445000001</v>
      </c>
      <c r="T522">
        <v>1</v>
      </c>
      <c r="U522" t="s">
        <v>199</v>
      </c>
      <c r="V522" t="s">
        <v>181</v>
      </c>
      <c r="W522" s="115" t="str">
        <f t="shared" si="16"/>
        <v>CC23TIERRAS FILTRANTES</v>
      </c>
      <c r="X522" s="115">
        <f>_xlfn.XLOOKUP(W522,'cco '!C:C,'cco '!D:D,0)</f>
        <v>0</v>
      </c>
      <c r="Y522" s="116">
        <f t="shared" si="17"/>
        <v>0</v>
      </c>
      <c r="Z522" s="115">
        <f>_xlfn.XLOOKUP(V522,sectores_id!A:A,sectores_id!B:B)</f>
        <v>9</v>
      </c>
      <c r="AA522" s="115">
        <f>IF(J522="OPEX",_xlfn.XLOOKUP(I522,'rubros_id_opex (2)'!A:A,'rubros_id_opex (2)'!B:B,"RUBRO MC"),J522)</f>
        <v>10</v>
      </c>
      <c r="AB522" s="115" t="str">
        <f>UPPER(_xlfn.XLOOKUP(Z522,sectores_id!B:B,sectores_id!A:A))</f>
        <v>TIERRAS FILTRANTES</v>
      </c>
      <c r="AC522" s="156" t="str">
        <f>_xlfn.XLOOKUP(AA522,'rubros_id_opex (2)'!B:B,'rubros_id_opex (2)'!A:A,gastos_final[[#This Row],[Líneas de factura/Producto]])</f>
        <v>PERSONAL</v>
      </c>
      <c r="AD522" s="177">
        <f>SUMIFS(Y:Y,C:C,gastos_final[[#This Row],[Número]])</f>
        <v>1933846.0631600001</v>
      </c>
      <c r="AE522" s="177">
        <f>gastos_final[[#This Row],[MONTO_FINAL]]*-1-gastos_final[[#This Row],[monto_total_ampliado]]</f>
        <v>263706.28133999999</v>
      </c>
    </row>
    <row r="523" spans="1:31" x14ac:dyDescent="0.3">
      <c r="A523" vm="1">
        <v>46081</v>
      </c>
      <c r="B523" t="s">
        <v>444</v>
      </c>
      <c r="C523" t="s">
        <v>435</v>
      </c>
      <c r="D523" s="143">
        <v>-1786848.0708999999</v>
      </c>
      <c r="E523" t="s">
        <v>68</v>
      </c>
      <c r="F523">
        <v>1</v>
      </c>
      <c r="G523" s="143">
        <v>1786848.0709135896</v>
      </c>
      <c r="H523" t="s">
        <v>480</v>
      </c>
      <c r="I523" t="s">
        <v>9</v>
      </c>
      <c r="J523" t="s">
        <v>137</v>
      </c>
      <c r="K523">
        <v>0</v>
      </c>
      <c r="L523">
        <v>0</v>
      </c>
      <c r="M523">
        <v>0</v>
      </c>
      <c r="N523" t="s">
        <v>40</v>
      </c>
      <c r="O523" t="s">
        <v>494</v>
      </c>
      <c r="P523">
        <v>1</v>
      </c>
      <c r="Q523" t="s">
        <v>68</v>
      </c>
      <c r="R523">
        <v>1</v>
      </c>
      <c r="S523" s="144">
        <v>-1786848.0708999999</v>
      </c>
      <c r="T523">
        <v>1</v>
      </c>
      <c r="U523" t="s">
        <v>199</v>
      </c>
      <c r="V523" t="s">
        <v>68</v>
      </c>
      <c r="W523" s="115" t="str">
        <f t="shared" si="16"/>
        <v>CC4PILETAS</v>
      </c>
      <c r="X523" s="115">
        <f>_xlfn.XLOOKUP(W523,'cco '!C:C,'cco '!D:D,0)</f>
        <v>1</v>
      </c>
      <c r="Y523" s="116">
        <f t="shared" si="17"/>
        <v>1786848.0708999999</v>
      </c>
      <c r="Z523" s="115">
        <f>_xlfn.XLOOKUP(V523,sectores_id!A:A,sectores_id!B:B)</f>
        <v>7</v>
      </c>
      <c r="AA523" s="115">
        <f>IF(J523="OPEX",_xlfn.XLOOKUP(I523,'rubros_id_opex (2)'!A:A,'rubros_id_opex (2)'!B:B,"RUBRO MC"),J523)</f>
        <v>10</v>
      </c>
      <c r="AB523" s="115" t="str">
        <f>UPPER(_xlfn.XLOOKUP(Z523,sectores_id!B:B,sectores_id!A:A))</f>
        <v>PILETAS</v>
      </c>
      <c r="AC523" s="156" t="str">
        <f>_xlfn.XLOOKUP(AA523,'rubros_id_opex (2)'!B:B,'rubros_id_opex (2)'!A:A,gastos_final[[#This Row],[Líneas de factura/Producto]])</f>
        <v>PERSONAL</v>
      </c>
      <c r="AD523" s="177">
        <f>SUMIFS(Y:Y,C:C,gastos_final[[#This Row],[Número]])</f>
        <v>1786848.0708999999</v>
      </c>
      <c r="AE523" s="177">
        <f>gastos_final[[#This Row],[MONTO_FINAL]]*-1-gastos_final[[#This Row],[monto_total_ampliado]]</f>
        <v>0</v>
      </c>
    </row>
    <row r="524" spans="1:31" x14ac:dyDescent="0.3">
      <c r="A524" vm="1">
        <v>46081</v>
      </c>
      <c r="B524" t="s">
        <v>444</v>
      </c>
      <c r="C524" t="s">
        <v>565</v>
      </c>
      <c r="D524" s="143">
        <v>-3671564.7894000001</v>
      </c>
      <c r="E524" t="s">
        <v>166</v>
      </c>
      <c r="F524">
        <v>1</v>
      </c>
      <c r="G524" s="143">
        <v>3671564.78941359</v>
      </c>
      <c r="H524" t="s">
        <v>480</v>
      </c>
      <c r="I524" t="s">
        <v>9</v>
      </c>
      <c r="J524" t="s">
        <v>137</v>
      </c>
      <c r="K524">
        <v>0</v>
      </c>
      <c r="L524">
        <v>0</v>
      </c>
      <c r="M524">
        <v>0</v>
      </c>
      <c r="N524" t="s">
        <v>379</v>
      </c>
      <c r="O524" t="s">
        <v>494</v>
      </c>
      <c r="P524">
        <v>10</v>
      </c>
      <c r="Q524" t="s">
        <v>467</v>
      </c>
      <c r="R524">
        <v>1</v>
      </c>
      <c r="S524" s="144">
        <v>-3671564.7894000001</v>
      </c>
      <c r="T524">
        <v>1</v>
      </c>
      <c r="U524" t="s">
        <v>199</v>
      </c>
      <c r="V524" t="s">
        <v>72</v>
      </c>
      <c r="W524" s="115" t="str">
        <f t="shared" si="16"/>
        <v>CC27BACHAS</v>
      </c>
      <c r="X524" s="115">
        <f>_xlfn.XLOOKUP(W524,'cco '!C:C,'cco '!D:D,0)</f>
        <v>0.11</v>
      </c>
      <c r="Y524" s="116">
        <f t="shared" si="17"/>
        <v>403872.126834</v>
      </c>
      <c r="Z524" s="115">
        <f>_xlfn.XLOOKUP(V524,sectores_id!A:A,sectores_id!B:B)</f>
        <v>1</v>
      </c>
      <c r="AA524" s="115">
        <f>IF(J524="OPEX",_xlfn.XLOOKUP(I524,'rubros_id_opex (2)'!A:A,'rubros_id_opex (2)'!B:B,"RUBRO MC"),J524)</f>
        <v>10</v>
      </c>
      <c r="AB524" s="115" t="str">
        <f>UPPER(_xlfn.XLOOKUP(Z524,sectores_id!B:B,sectores_id!A:A))</f>
        <v>BACHAS</v>
      </c>
      <c r="AC524" s="156" t="str">
        <f>_xlfn.XLOOKUP(AA524,'rubros_id_opex (2)'!B:B,'rubros_id_opex (2)'!A:A,gastos_final[[#This Row],[Líneas de factura/Producto]])</f>
        <v>PERSONAL</v>
      </c>
      <c r="AD524" s="177">
        <f>SUMIFS(Y:Y,C:C,gastos_final[[#This Row],[Número]])</f>
        <v>3414555.2541419999</v>
      </c>
      <c r="AE524" s="177">
        <f>gastos_final[[#This Row],[MONTO_FINAL]]*-1-gastos_final[[#This Row],[monto_total_ampliado]]</f>
        <v>257009.53525800025</v>
      </c>
    </row>
    <row r="525" spans="1:31" x14ac:dyDescent="0.3">
      <c r="A525" vm="1">
        <v>46081</v>
      </c>
      <c r="B525" t="s">
        <v>444</v>
      </c>
      <c r="C525" t="s">
        <v>565</v>
      </c>
      <c r="D525" s="143">
        <v>-3671564.7894000001</v>
      </c>
      <c r="E525" t="s">
        <v>166</v>
      </c>
      <c r="F525">
        <v>1</v>
      </c>
      <c r="G525" s="143">
        <v>3671564.78941359</v>
      </c>
      <c r="H525" t="s">
        <v>480</v>
      </c>
      <c r="I525" t="s">
        <v>9</v>
      </c>
      <c r="J525" t="s">
        <v>137</v>
      </c>
      <c r="K525">
        <v>0</v>
      </c>
      <c r="L525">
        <v>0</v>
      </c>
      <c r="M525">
        <v>0</v>
      </c>
      <c r="N525" t="s">
        <v>379</v>
      </c>
      <c r="O525" t="s">
        <v>494</v>
      </c>
      <c r="P525">
        <v>10</v>
      </c>
      <c r="Q525" t="s">
        <v>467</v>
      </c>
      <c r="R525">
        <v>1</v>
      </c>
      <c r="S525" s="144">
        <v>-3671564.7894000001</v>
      </c>
      <c r="T525">
        <v>1</v>
      </c>
      <c r="U525" t="s">
        <v>199</v>
      </c>
      <c r="V525" t="s">
        <v>177</v>
      </c>
      <c r="W525" s="115" t="str">
        <f t="shared" si="16"/>
        <v>CC27CEREAL Y POLVILLO</v>
      </c>
      <c r="X525" s="115">
        <f>_xlfn.XLOOKUP(W525,'cco '!C:C,'cco '!D:D,0)</f>
        <v>0.08</v>
      </c>
      <c r="Y525" s="116">
        <f t="shared" si="17"/>
        <v>293725.18315200001</v>
      </c>
      <c r="Z525" s="115">
        <f>_xlfn.XLOOKUP(V525,sectores_id!A:A,sectores_id!B:B)</f>
        <v>2</v>
      </c>
      <c r="AA525" s="115">
        <f>IF(J525="OPEX",_xlfn.XLOOKUP(I525,'rubros_id_opex (2)'!A:A,'rubros_id_opex (2)'!B:B,"RUBRO MC"),J525)</f>
        <v>10</v>
      </c>
      <c r="AB525" s="115" t="str">
        <f>UPPER(_xlfn.XLOOKUP(Z525,sectores_id!B:B,sectores_id!A:A))</f>
        <v>CEREAL &amp; POLVILLO</v>
      </c>
      <c r="AC525" s="156" t="str">
        <f>_xlfn.XLOOKUP(AA525,'rubros_id_opex (2)'!B:B,'rubros_id_opex (2)'!A:A,gastos_final[[#This Row],[Líneas de factura/Producto]])</f>
        <v>PERSONAL</v>
      </c>
      <c r="AD525" s="177">
        <f>SUMIFS(Y:Y,C:C,gastos_final[[#This Row],[Número]])</f>
        <v>3414555.2541419999</v>
      </c>
      <c r="AE525" s="177">
        <f>gastos_final[[#This Row],[MONTO_FINAL]]*-1-gastos_final[[#This Row],[monto_total_ampliado]]</f>
        <v>257009.53525800025</v>
      </c>
    </row>
    <row r="526" spans="1:31" x14ac:dyDescent="0.3">
      <c r="A526" vm="1">
        <v>46081</v>
      </c>
      <c r="B526" t="s">
        <v>444</v>
      </c>
      <c r="C526" t="s">
        <v>565</v>
      </c>
      <c r="D526" s="143">
        <v>-3671564.7894000001</v>
      </c>
      <c r="E526" t="s">
        <v>166</v>
      </c>
      <c r="F526">
        <v>1</v>
      </c>
      <c r="G526" s="143">
        <v>3671564.78941359</v>
      </c>
      <c r="H526" t="s">
        <v>480</v>
      </c>
      <c r="I526" t="s">
        <v>9</v>
      </c>
      <c r="J526" t="s">
        <v>137</v>
      </c>
      <c r="K526">
        <v>0</v>
      </c>
      <c r="L526">
        <v>0</v>
      </c>
      <c r="M526">
        <v>0</v>
      </c>
      <c r="N526" t="s">
        <v>379</v>
      </c>
      <c r="O526" t="s">
        <v>494</v>
      </c>
      <c r="P526">
        <v>10</v>
      </c>
      <c r="Q526" t="s">
        <v>467</v>
      </c>
      <c r="R526">
        <v>1</v>
      </c>
      <c r="S526" s="144">
        <v>-3671564.7894000001</v>
      </c>
      <c r="T526">
        <v>1</v>
      </c>
      <c r="U526" t="s">
        <v>199</v>
      </c>
      <c r="V526" t="s">
        <v>175</v>
      </c>
      <c r="W526" s="115" t="str">
        <f t="shared" si="16"/>
        <v>CC27COMPOST Y FERTILIZANTES</v>
      </c>
      <c r="X526" s="115">
        <f>_xlfn.XLOOKUP(W526,'cco '!C:C,'cco '!D:D,0)</f>
        <v>0</v>
      </c>
      <c r="Y526" s="116">
        <f t="shared" si="17"/>
        <v>0</v>
      </c>
      <c r="Z526" s="115">
        <f>_xlfn.XLOOKUP(V526,sectores_id!A:A,sectores_id!B:B)</f>
        <v>10</v>
      </c>
      <c r="AA526" s="115">
        <f>IF(J526="OPEX",_xlfn.XLOOKUP(I526,'rubros_id_opex (2)'!A:A,'rubros_id_opex (2)'!B:B,"RUBRO MC"),J526)</f>
        <v>10</v>
      </c>
      <c r="AB526" s="115" t="str">
        <f>UPPER(_xlfn.XLOOKUP(Z526,sectores_id!B:B,sectores_id!A:A))</f>
        <v>COMPOST &amp; FERTILIZANTES</v>
      </c>
      <c r="AC526" s="156" t="str">
        <f>_xlfn.XLOOKUP(AA526,'rubros_id_opex (2)'!B:B,'rubros_id_opex (2)'!A:A,gastos_final[[#This Row],[Líneas de factura/Producto]])</f>
        <v>PERSONAL</v>
      </c>
      <c r="AD526" s="177">
        <f>SUMIFS(Y:Y,C:C,gastos_final[[#This Row],[Número]])</f>
        <v>3414555.2541419999</v>
      </c>
      <c r="AE526" s="177">
        <f>gastos_final[[#This Row],[MONTO_FINAL]]*-1-gastos_final[[#This Row],[monto_total_ampliado]]</f>
        <v>257009.53525800025</v>
      </c>
    </row>
    <row r="527" spans="1:31" x14ac:dyDescent="0.3">
      <c r="A527" vm="1">
        <v>46081</v>
      </c>
      <c r="B527" t="s">
        <v>444</v>
      </c>
      <c r="C527" t="s">
        <v>565</v>
      </c>
      <c r="D527" s="143">
        <v>-3671564.7894000001</v>
      </c>
      <c r="E527" t="s">
        <v>166</v>
      </c>
      <c r="F527">
        <v>1</v>
      </c>
      <c r="G527" s="143">
        <v>3671564.78941359</v>
      </c>
      <c r="H527" t="s">
        <v>480</v>
      </c>
      <c r="I527" t="s">
        <v>9</v>
      </c>
      <c r="J527" t="s">
        <v>137</v>
      </c>
      <c r="K527">
        <v>0</v>
      </c>
      <c r="L527">
        <v>0</v>
      </c>
      <c r="M527">
        <v>0</v>
      </c>
      <c r="N527" t="s">
        <v>379</v>
      </c>
      <c r="O527" t="s">
        <v>494</v>
      </c>
      <c r="P527">
        <v>10</v>
      </c>
      <c r="Q527" t="s">
        <v>467</v>
      </c>
      <c r="R527">
        <v>1</v>
      </c>
      <c r="S527" s="144">
        <v>-3671564.7894000001</v>
      </c>
      <c r="T527">
        <v>1</v>
      </c>
      <c r="U527" t="s">
        <v>199</v>
      </c>
      <c r="V527" t="s">
        <v>193</v>
      </c>
      <c r="W527" s="115" t="str">
        <f t="shared" si="16"/>
        <v>CC27DISPOSICION FINAL DE R. LIQUIDOS</v>
      </c>
      <c r="X527" s="115">
        <f>_xlfn.XLOOKUP(W527,'cco '!C:C,'cco '!D:D,0)</f>
        <v>0.11</v>
      </c>
      <c r="Y527" s="116">
        <f t="shared" si="17"/>
        <v>403872.126834</v>
      </c>
      <c r="Z527" s="115">
        <f>_xlfn.XLOOKUP(V527,sectores_id!A:A,sectores_id!B:B)</f>
        <v>3</v>
      </c>
      <c r="AA527" s="115">
        <f>IF(J527="OPEX",_xlfn.XLOOKUP(I527,'rubros_id_opex (2)'!A:A,'rubros_id_opex (2)'!B:B,"RUBRO MC"),J527)</f>
        <v>10</v>
      </c>
      <c r="AB527" s="115" t="str">
        <f>UPPER(_xlfn.XLOOKUP(Z527,sectores_id!B:B,sectores_id!A:A))</f>
        <v>DISP. FINAL RESIDUOS LÍQUIDOS</v>
      </c>
      <c r="AC527" s="156" t="str">
        <f>_xlfn.XLOOKUP(AA527,'rubros_id_opex (2)'!B:B,'rubros_id_opex (2)'!A:A,gastos_final[[#This Row],[Líneas de factura/Producto]])</f>
        <v>PERSONAL</v>
      </c>
      <c r="AD527" s="177">
        <f>SUMIFS(Y:Y,C:C,gastos_final[[#This Row],[Número]])</f>
        <v>3414555.2541419999</v>
      </c>
      <c r="AE527" s="177">
        <f>gastos_final[[#This Row],[MONTO_FINAL]]*-1-gastos_final[[#This Row],[monto_total_ampliado]]</f>
        <v>257009.53525800025</v>
      </c>
    </row>
    <row r="528" spans="1:31" x14ac:dyDescent="0.3">
      <c r="A528" vm="1">
        <v>46081</v>
      </c>
      <c r="B528" t="s">
        <v>444</v>
      </c>
      <c r="C528" t="s">
        <v>565</v>
      </c>
      <c r="D528" s="143">
        <v>-3671564.7894000001</v>
      </c>
      <c r="E528" t="s">
        <v>166</v>
      </c>
      <c r="F528">
        <v>1</v>
      </c>
      <c r="G528" s="143">
        <v>3671564.78941359</v>
      </c>
      <c r="H528" t="s">
        <v>480</v>
      </c>
      <c r="I528" t="s">
        <v>9</v>
      </c>
      <c r="J528" t="s">
        <v>137</v>
      </c>
      <c r="K528">
        <v>0</v>
      </c>
      <c r="L528">
        <v>0</v>
      </c>
      <c r="M528">
        <v>0</v>
      </c>
      <c r="N528" t="s">
        <v>379</v>
      </c>
      <c r="O528" t="s">
        <v>494</v>
      </c>
      <c r="P528">
        <v>10</v>
      </c>
      <c r="Q528" t="s">
        <v>467</v>
      </c>
      <c r="R528">
        <v>1</v>
      </c>
      <c r="S528" s="144">
        <v>-3671564.7894000001</v>
      </c>
      <c r="T528">
        <v>1</v>
      </c>
      <c r="U528" t="s">
        <v>199</v>
      </c>
      <c r="V528" t="s">
        <v>191</v>
      </c>
      <c r="W528" s="115" t="str">
        <f t="shared" si="16"/>
        <v>CC27DISPOSICION FINAL DE R. SOLIDOS</v>
      </c>
      <c r="X528" s="115">
        <f>_xlfn.XLOOKUP(W528,'cco '!C:C,'cco '!D:D,0)</f>
        <v>0.19</v>
      </c>
      <c r="Y528" s="116">
        <f t="shared" si="17"/>
        <v>697597.30998600007</v>
      </c>
      <c r="Z528" s="115">
        <f>_xlfn.XLOOKUP(V528,sectores_id!A:A,sectores_id!B:B)</f>
        <v>4</v>
      </c>
      <c r="AA528" s="115">
        <f>IF(J528="OPEX",_xlfn.XLOOKUP(I528,'rubros_id_opex (2)'!A:A,'rubros_id_opex (2)'!B:B,"RUBRO MC"),J528)</f>
        <v>10</v>
      </c>
      <c r="AB528" s="115" t="str">
        <f>UPPER(_xlfn.XLOOKUP(Z528,sectores_id!B:B,sectores_id!A:A))</f>
        <v>DISP. FINAL RESIDUOS SÓLIDOS</v>
      </c>
      <c r="AC528" s="156" t="str">
        <f>_xlfn.XLOOKUP(AA528,'rubros_id_opex (2)'!B:B,'rubros_id_opex (2)'!A:A,gastos_final[[#This Row],[Líneas de factura/Producto]])</f>
        <v>PERSONAL</v>
      </c>
      <c r="AD528" s="177">
        <f>SUMIFS(Y:Y,C:C,gastos_final[[#This Row],[Número]])</f>
        <v>3414555.2541419999</v>
      </c>
      <c r="AE528" s="177">
        <f>gastos_final[[#This Row],[MONTO_FINAL]]*-1-gastos_final[[#This Row],[monto_total_ampliado]]</f>
        <v>257009.53525800025</v>
      </c>
    </row>
    <row r="529" spans="1:31" x14ac:dyDescent="0.3">
      <c r="A529" vm="1">
        <v>46081</v>
      </c>
      <c r="B529" t="s">
        <v>444</v>
      </c>
      <c r="C529" t="s">
        <v>565</v>
      </c>
      <c r="D529" s="143">
        <v>-3671564.7894000001</v>
      </c>
      <c r="E529" t="s">
        <v>166</v>
      </c>
      <c r="F529">
        <v>1</v>
      </c>
      <c r="G529" s="143">
        <v>3671564.78941359</v>
      </c>
      <c r="H529" t="s">
        <v>480</v>
      </c>
      <c r="I529" t="s">
        <v>9</v>
      </c>
      <c r="J529" t="s">
        <v>137</v>
      </c>
      <c r="K529">
        <v>0</v>
      </c>
      <c r="L529">
        <v>0</v>
      </c>
      <c r="M529">
        <v>0</v>
      </c>
      <c r="N529" t="s">
        <v>379</v>
      </c>
      <c r="O529" t="s">
        <v>494</v>
      </c>
      <c r="P529">
        <v>10</v>
      </c>
      <c r="Q529" t="s">
        <v>467</v>
      </c>
      <c r="R529">
        <v>1</v>
      </c>
      <c r="S529" s="144">
        <v>-3671564.7894000001</v>
      </c>
      <c r="T529">
        <v>1</v>
      </c>
      <c r="U529" t="s">
        <v>199</v>
      </c>
      <c r="V529" t="s">
        <v>80</v>
      </c>
      <c r="W529" s="115" t="str">
        <f t="shared" si="16"/>
        <v>CC27EXPORTACION</v>
      </c>
      <c r="X529" s="115">
        <f>_xlfn.XLOOKUP(W529,'cco '!C:C,'cco '!D:D,0)</f>
        <v>0.11</v>
      </c>
      <c r="Y529" s="116">
        <f t="shared" si="17"/>
        <v>403872.126834</v>
      </c>
      <c r="Z529" s="115">
        <f>_xlfn.XLOOKUP(V529,sectores_id!A:A,sectores_id!B:B)</f>
        <v>5</v>
      </c>
      <c r="AA529" s="115">
        <f>IF(J529="OPEX",_xlfn.XLOOKUP(I529,'rubros_id_opex (2)'!A:A,'rubros_id_opex (2)'!B:B,"RUBRO MC"),J529)</f>
        <v>10</v>
      </c>
      <c r="AB529" s="115" t="str">
        <f>UPPER(_xlfn.XLOOKUP(Z529,sectores_id!B:B,sectores_id!A:A))</f>
        <v>EXPORTACION</v>
      </c>
      <c r="AC529" s="156" t="str">
        <f>_xlfn.XLOOKUP(AA529,'rubros_id_opex (2)'!B:B,'rubros_id_opex (2)'!A:A,gastos_final[[#This Row],[Líneas de factura/Producto]])</f>
        <v>PERSONAL</v>
      </c>
      <c r="AD529" s="177">
        <f>SUMIFS(Y:Y,C:C,gastos_final[[#This Row],[Número]])</f>
        <v>3414555.2541419999</v>
      </c>
      <c r="AE529" s="177">
        <f>gastos_final[[#This Row],[MONTO_FINAL]]*-1-gastos_final[[#This Row],[monto_total_ampliado]]</f>
        <v>257009.53525800025</v>
      </c>
    </row>
    <row r="530" spans="1:31" x14ac:dyDescent="0.3">
      <c r="A530" vm="1">
        <v>46081</v>
      </c>
      <c r="B530" t="s">
        <v>444</v>
      </c>
      <c r="C530" t="s">
        <v>565</v>
      </c>
      <c r="D530" s="143">
        <v>-3671564.7894000001</v>
      </c>
      <c r="E530" t="s">
        <v>166</v>
      </c>
      <c r="F530">
        <v>1</v>
      </c>
      <c r="G530" s="143">
        <v>3671564.78941359</v>
      </c>
      <c r="H530" t="s">
        <v>480</v>
      </c>
      <c r="I530" t="s">
        <v>9</v>
      </c>
      <c r="J530" t="s">
        <v>137</v>
      </c>
      <c r="K530">
        <v>0</v>
      </c>
      <c r="L530">
        <v>0</v>
      </c>
      <c r="M530">
        <v>0</v>
      </c>
      <c r="N530" t="s">
        <v>379</v>
      </c>
      <c r="O530" t="s">
        <v>494</v>
      </c>
      <c r="P530">
        <v>10</v>
      </c>
      <c r="Q530" t="s">
        <v>467</v>
      </c>
      <c r="R530">
        <v>1</v>
      </c>
      <c r="S530" s="144">
        <v>-3671564.7894000001</v>
      </c>
      <c r="T530">
        <v>1</v>
      </c>
      <c r="U530" t="s">
        <v>199</v>
      </c>
      <c r="V530" t="s">
        <v>50</v>
      </c>
      <c r="W530" s="115" t="str">
        <f t="shared" si="16"/>
        <v>CC27NFU</v>
      </c>
      <c r="X530" s="115">
        <f>_xlfn.XLOOKUP(W530,'cco '!C:C,'cco '!D:D,0)</f>
        <v>0.11</v>
      </c>
      <c r="Y530" s="116">
        <f t="shared" si="17"/>
        <v>403872.126834</v>
      </c>
      <c r="Z530" s="115">
        <f>_xlfn.XLOOKUP(V530,sectores_id!A:A,sectores_id!B:B)</f>
        <v>6</v>
      </c>
      <c r="AA530" s="115">
        <f>IF(J530="OPEX",_xlfn.XLOOKUP(I530,'rubros_id_opex (2)'!A:A,'rubros_id_opex (2)'!B:B,"RUBRO MC"),J530)</f>
        <v>10</v>
      </c>
      <c r="AB530" s="115" t="str">
        <f>UPPER(_xlfn.XLOOKUP(Z530,sectores_id!B:B,sectores_id!A:A))</f>
        <v>NFU</v>
      </c>
      <c r="AC530" s="156" t="str">
        <f>_xlfn.XLOOKUP(AA530,'rubros_id_opex (2)'!B:B,'rubros_id_opex (2)'!A:A,gastos_final[[#This Row],[Líneas de factura/Producto]])</f>
        <v>PERSONAL</v>
      </c>
      <c r="AD530" s="177">
        <f>SUMIFS(Y:Y,C:C,gastos_final[[#This Row],[Número]])</f>
        <v>3414555.2541419999</v>
      </c>
      <c r="AE530" s="177">
        <f>gastos_final[[#This Row],[MONTO_FINAL]]*-1-gastos_final[[#This Row],[monto_total_ampliado]]</f>
        <v>257009.53525800025</v>
      </c>
    </row>
    <row r="531" spans="1:31" x14ac:dyDescent="0.3">
      <c r="A531" vm="1">
        <v>46081</v>
      </c>
      <c r="B531" t="s">
        <v>444</v>
      </c>
      <c r="C531" t="s">
        <v>565</v>
      </c>
      <c r="D531" s="143">
        <v>-3671564.7894000001</v>
      </c>
      <c r="E531" t="s">
        <v>166</v>
      </c>
      <c r="F531">
        <v>1</v>
      </c>
      <c r="G531" s="143">
        <v>3671564.78941359</v>
      </c>
      <c r="H531" t="s">
        <v>480</v>
      </c>
      <c r="I531" t="s">
        <v>9</v>
      </c>
      <c r="J531" t="s">
        <v>137</v>
      </c>
      <c r="K531">
        <v>0</v>
      </c>
      <c r="L531">
        <v>0</v>
      </c>
      <c r="M531">
        <v>0</v>
      </c>
      <c r="N531" t="s">
        <v>379</v>
      </c>
      <c r="O531" t="s">
        <v>494</v>
      </c>
      <c r="P531">
        <v>10</v>
      </c>
      <c r="Q531" t="s">
        <v>467</v>
      </c>
      <c r="R531">
        <v>1</v>
      </c>
      <c r="S531" s="144">
        <v>-3671564.7894000001</v>
      </c>
      <c r="T531">
        <v>1</v>
      </c>
      <c r="U531" t="s">
        <v>199</v>
      </c>
      <c r="V531" t="s">
        <v>68</v>
      </c>
      <c r="W531" s="115" t="str">
        <f t="shared" si="16"/>
        <v>CC27PILETAS</v>
      </c>
      <c r="X531" s="115">
        <f>_xlfn.XLOOKUP(W531,'cco '!C:C,'cco '!D:D,0)</f>
        <v>0.11</v>
      </c>
      <c r="Y531" s="116">
        <f t="shared" si="17"/>
        <v>403872.126834</v>
      </c>
      <c r="Z531" s="115">
        <f>_xlfn.XLOOKUP(V531,sectores_id!A:A,sectores_id!B:B)</f>
        <v>7</v>
      </c>
      <c r="AA531" s="115">
        <f>IF(J531="OPEX",_xlfn.XLOOKUP(I531,'rubros_id_opex (2)'!A:A,'rubros_id_opex (2)'!B:B,"RUBRO MC"),J531)</f>
        <v>10</v>
      </c>
      <c r="AB531" s="115" t="str">
        <f>UPPER(_xlfn.XLOOKUP(Z531,sectores_id!B:B,sectores_id!A:A))</f>
        <v>PILETAS</v>
      </c>
      <c r="AC531" s="156" t="str">
        <f>_xlfn.XLOOKUP(AA531,'rubros_id_opex (2)'!B:B,'rubros_id_opex (2)'!A:A,gastos_final[[#This Row],[Líneas de factura/Producto]])</f>
        <v>PERSONAL</v>
      </c>
      <c r="AD531" s="177">
        <f>SUMIFS(Y:Y,C:C,gastos_final[[#This Row],[Número]])</f>
        <v>3414555.2541419999</v>
      </c>
      <c r="AE531" s="177">
        <f>gastos_final[[#This Row],[MONTO_FINAL]]*-1-gastos_final[[#This Row],[monto_total_ampliado]]</f>
        <v>257009.53525800025</v>
      </c>
    </row>
    <row r="532" spans="1:31" x14ac:dyDescent="0.3">
      <c r="A532" vm="1">
        <v>46081</v>
      </c>
      <c r="B532" t="s">
        <v>444</v>
      </c>
      <c r="C532" t="s">
        <v>565</v>
      </c>
      <c r="D532" s="143">
        <v>-3671564.7894000001</v>
      </c>
      <c r="E532" t="s">
        <v>166</v>
      </c>
      <c r="F532">
        <v>1</v>
      </c>
      <c r="G532" s="143">
        <v>3671564.78941359</v>
      </c>
      <c r="H532" t="s">
        <v>480</v>
      </c>
      <c r="I532" t="s">
        <v>9</v>
      </c>
      <c r="J532" t="s">
        <v>137</v>
      </c>
      <c r="K532">
        <v>0</v>
      </c>
      <c r="L532">
        <v>0</v>
      </c>
      <c r="M532">
        <v>0</v>
      </c>
      <c r="N532" t="s">
        <v>379</v>
      </c>
      <c r="O532" t="s">
        <v>494</v>
      </c>
      <c r="P532">
        <v>10</v>
      </c>
      <c r="Q532" t="s">
        <v>467</v>
      </c>
      <c r="R532">
        <v>1</v>
      </c>
      <c r="S532" s="144">
        <v>-3671564.7894000001</v>
      </c>
      <c r="T532">
        <v>1</v>
      </c>
      <c r="U532" t="s">
        <v>199</v>
      </c>
      <c r="V532" t="s">
        <v>70</v>
      </c>
      <c r="W532" s="115" t="str">
        <f t="shared" si="16"/>
        <v>CC27REACTORES</v>
      </c>
      <c r="X532" s="115">
        <f>_xlfn.XLOOKUP(W532,'cco '!C:C,'cco '!D:D,0)</f>
        <v>0.11</v>
      </c>
      <c r="Y532" s="116">
        <f t="shared" si="17"/>
        <v>403872.126834</v>
      </c>
      <c r="Z532" s="115">
        <f>_xlfn.XLOOKUP(V532,sectores_id!A:A,sectores_id!B:B)</f>
        <v>8</v>
      </c>
      <c r="AA532" s="115">
        <f>IF(J532="OPEX",_xlfn.XLOOKUP(I532,'rubros_id_opex (2)'!A:A,'rubros_id_opex (2)'!B:B,"RUBRO MC"),J532)</f>
        <v>10</v>
      </c>
      <c r="AB532" s="115" t="str">
        <f>UPPER(_xlfn.XLOOKUP(Z532,sectores_id!B:B,sectores_id!A:A))</f>
        <v>REACTORES</v>
      </c>
      <c r="AC532" s="156" t="str">
        <f>_xlfn.XLOOKUP(AA532,'rubros_id_opex (2)'!B:B,'rubros_id_opex (2)'!A:A,gastos_final[[#This Row],[Líneas de factura/Producto]])</f>
        <v>PERSONAL</v>
      </c>
      <c r="AD532" s="177">
        <f>SUMIFS(Y:Y,C:C,gastos_final[[#This Row],[Número]])</f>
        <v>3414555.2541419999</v>
      </c>
      <c r="AE532" s="177">
        <f>gastos_final[[#This Row],[MONTO_FINAL]]*-1-gastos_final[[#This Row],[monto_total_ampliado]]</f>
        <v>257009.53525800025</v>
      </c>
    </row>
    <row r="533" spans="1:31" x14ac:dyDescent="0.3">
      <c r="A533" vm="1">
        <v>46081</v>
      </c>
      <c r="B533" t="s">
        <v>444</v>
      </c>
      <c r="C533" t="s">
        <v>565</v>
      </c>
      <c r="D533" s="143">
        <v>-3671564.7894000001</v>
      </c>
      <c r="E533" t="s">
        <v>166</v>
      </c>
      <c r="F533">
        <v>1</v>
      </c>
      <c r="G533" s="143">
        <v>3671564.78941359</v>
      </c>
      <c r="H533" t="s">
        <v>480</v>
      </c>
      <c r="I533" t="s">
        <v>9</v>
      </c>
      <c r="J533" t="s">
        <v>137</v>
      </c>
      <c r="K533">
        <v>0</v>
      </c>
      <c r="L533">
        <v>0</v>
      </c>
      <c r="M533">
        <v>0</v>
      </c>
      <c r="N533" t="s">
        <v>379</v>
      </c>
      <c r="O533" t="s">
        <v>494</v>
      </c>
      <c r="P533">
        <v>10</v>
      </c>
      <c r="Q533" t="s">
        <v>467</v>
      </c>
      <c r="R533">
        <v>1</v>
      </c>
      <c r="S533" s="144">
        <v>-3671564.7894000001</v>
      </c>
      <c r="T533">
        <v>1</v>
      </c>
      <c r="U533" t="s">
        <v>199</v>
      </c>
      <c r="V533" t="s">
        <v>181</v>
      </c>
      <c r="W533" s="115" t="str">
        <f t="shared" si="16"/>
        <v>CC27TIERRAS FILTRANTES</v>
      </c>
      <c r="X533" s="115">
        <f>_xlfn.XLOOKUP(W533,'cco '!C:C,'cco '!D:D,0)</f>
        <v>0</v>
      </c>
      <c r="Y533" s="116">
        <f t="shared" si="17"/>
        <v>0</v>
      </c>
      <c r="Z533" s="115">
        <f>_xlfn.XLOOKUP(V533,sectores_id!A:A,sectores_id!B:B)</f>
        <v>9</v>
      </c>
      <c r="AA533" s="115">
        <f>IF(J533="OPEX",_xlfn.XLOOKUP(I533,'rubros_id_opex (2)'!A:A,'rubros_id_opex (2)'!B:B,"RUBRO MC"),J533)</f>
        <v>10</v>
      </c>
      <c r="AB533" s="115" t="str">
        <f>UPPER(_xlfn.XLOOKUP(Z533,sectores_id!B:B,sectores_id!A:A))</f>
        <v>TIERRAS FILTRANTES</v>
      </c>
      <c r="AC533" s="156" t="str">
        <f>_xlfn.XLOOKUP(AA533,'rubros_id_opex (2)'!B:B,'rubros_id_opex (2)'!A:A,gastos_final[[#This Row],[Líneas de factura/Producto]])</f>
        <v>PERSONAL</v>
      </c>
      <c r="AD533" s="177">
        <f>SUMIFS(Y:Y,C:C,gastos_final[[#This Row],[Número]])</f>
        <v>3414555.2541419999</v>
      </c>
      <c r="AE533" s="177">
        <f>gastos_final[[#This Row],[MONTO_FINAL]]*-1-gastos_final[[#This Row],[monto_total_ampliado]]</f>
        <v>257009.53525800025</v>
      </c>
    </row>
    <row r="534" spans="1:31" x14ac:dyDescent="0.3">
      <c r="A534" vm="1">
        <v>46081</v>
      </c>
      <c r="B534" t="s">
        <v>444</v>
      </c>
      <c r="C534" t="s">
        <v>541</v>
      </c>
      <c r="D534" s="143">
        <v>-1992393.3816</v>
      </c>
      <c r="E534" t="s">
        <v>179</v>
      </c>
      <c r="F534">
        <v>1</v>
      </c>
      <c r="G534" s="143">
        <v>1992393.3816135896</v>
      </c>
      <c r="H534" t="s">
        <v>480</v>
      </c>
      <c r="I534" t="s">
        <v>9</v>
      </c>
      <c r="J534" t="s">
        <v>137</v>
      </c>
      <c r="K534">
        <v>0</v>
      </c>
      <c r="L534">
        <v>0</v>
      </c>
      <c r="M534">
        <v>0</v>
      </c>
      <c r="N534" t="s">
        <v>360</v>
      </c>
      <c r="O534" t="s">
        <v>492</v>
      </c>
      <c r="P534">
        <v>10</v>
      </c>
      <c r="Q534" t="s">
        <v>467</v>
      </c>
      <c r="R534">
        <v>1</v>
      </c>
      <c r="S534" s="144">
        <v>-1992393.3816</v>
      </c>
      <c r="T534">
        <v>1</v>
      </c>
      <c r="U534" t="s">
        <v>199</v>
      </c>
      <c r="V534" t="s">
        <v>72</v>
      </c>
      <c r="W534" s="115" t="str">
        <f t="shared" si="16"/>
        <v>CC23BACHAS</v>
      </c>
      <c r="X534" s="115">
        <f>_xlfn.XLOOKUP(W534,'cco '!C:C,'cco '!D:D,0)</f>
        <v>0.14000000000000001</v>
      </c>
      <c r="Y534" s="116">
        <f t="shared" si="17"/>
        <v>278935.073424</v>
      </c>
      <c r="Z534" s="115">
        <f>_xlfn.XLOOKUP(V534,sectores_id!A:A,sectores_id!B:B)</f>
        <v>1</v>
      </c>
      <c r="AA534" s="115">
        <f>IF(J534="OPEX",_xlfn.XLOOKUP(I534,'rubros_id_opex (2)'!A:A,'rubros_id_opex (2)'!B:B,"RUBRO MC"),J534)</f>
        <v>10</v>
      </c>
      <c r="AB534" s="115" t="str">
        <f>UPPER(_xlfn.XLOOKUP(Z534,sectores_id!B:B,sectores_id!A:A))</f>
        <v>BACHAS</v>
      </c>
      <c r="AC534" s="156" t="str">
        <f>_xlfn.XLOOKUP(AA534,'rubros_id_opex (2)'!B:B,'rubros_id_opex (2)'!A:A,gastos_final[[#This Row],[Líneas de factura/Producto]])</f>
        <v>PERSONAL</v>
      </c>
      <c r="AD534" s="177">
        <f>SUMIFS(Y:Y,C:C,gastos_final[[#This Row],[Número]])</f>
        <v>1753306.1758080001</v>
      </c>
      <c r="AE534" s="177">
        <f>gastos_final[[#This Row],[MONTO_FINAL]]*-1-gastos_final[[#This Row],[monto_total_ampliado]]</f>
        <v>239087.20579199982</v>
      </c>
    </row>
    <row r="535" spans="1:31" x14ac:dyDescent="0.3">
      <c r="A535" vm="1">
        <v>46081</v>
      </c>
      <c r="B535" t="s">
        <v>444</v>
      </c>
      <c r="C535" t="s">
        <v>541</v>
      </c>
      <c r="D535" s="143">
        <v>-1992393.3816</v>
      </c>
      <c r="E535" t="s">
        <v>179</v>
      </c>
      <c r="F535">
        <v>1</v>
      </c>
      <c r="G535" s="143">
        <v>1992393.3816135896</v>
      </c>
      <c r="H535" t="s">
        <v>480</v>
      </c>
      <c r="I535" t="s">
        <v>9</v>
      </c>
      <c r="J535" t="s">
        <v>137</v>
      </c>
      <c r="K535">
        <v>0</v>
      </c>
      <c r="L535">
        <v>0</v>
      </c>
      <c r="M535">
        <v>0</v>
      </c>
      <c r="N535" t="s">
        <v>360</v>
      </c>
      <c r="O535" t="s">
        <v>492</v>
      </c>
      <c r="P535">
        <v>10</v>
      </c>
      <c r="Q535" t="s">
        <v>467</v>
      </c>
      <c r="R535">
        <v>1</v>
      </c>
      <c r="S535" s="144">
        <v>-1992393.3816</v>
      </c>
      <c r="T535">
        <v>1</v>
      </c>
      <c r="U535" t="s">
        <v>199</v>
      </c>
      <c r="V535" t="s">
        <v>177</v>
      </c>
      <c r="W535" s="115" t="str">
        <f t="shared" si="16"/>
        <v>CC23CEREAL Y POLVILLO</v>
      </c>
      <c r="X535" s="115">
        <f>_xlfn.XLOOKUP(W535,'cco '!C:C,'cco '!D:D,0)</f>
        <v>7.0000000000000007E-2</v>
      </c>
      <c r="Y535" s="116">
        <f t="shared" si="17"/>
        <v>139467.536712</v>
      </c>
      <c r="Z535" s="115">
        <f>_xlfn.XLOOKUP(V535,sectores_id!A:A,sectores_id!B:B)</f>
        <v>2</v>
      </c>
      <c r="AA535" s="115">
        <f>IF(J535="OPEX",_xlfn.XLOOKUP(I535,'rubros_id_opex (2)'!A:A,'rubros_id_opex (2)'!B:B,"RUBRO MC"),J535)</f>
        <v>10</v>
      </c>
      <c r="AB535" s="115" t="str">
        <f>UPPER(_xlfn.XLOOKUP(Z535,sectores_id!B:B,sectores_id!A:A))</f>
        <v>CEREAL &amp; POLVILLO</v>
      </c>
      <c r="AC535" s="156" t="str">
        <f>_xlfn.XLOOKUP(AA535,'rubros_id_opex (2)'!B:B,'rubros_id_opex (2)'!A:A,gastos_final[[#This Row],[Líneas de factura/Producto]])</f>
        <v>PERSONAL</v>
      </c>
      <c r="AD535" s="177">
        <f>SUMIFS(Y:Y,C:C,gastos_final[[#This Row],[Número]])</f>
        <v>1753306.1758080001</v>
      </c>
      <c r="AE535" s="177">
        <f>gastos_final[[#This Row],[MONTO_FINAL]]*-1-gastos_final[[#This Row],[monto_total_ampliado]]</f>
        <v>239087.20579199982</v>
      </c>
    </row>
    <row r="536" spans="1:31" x14ac:dyDescent="0.3">
      <c r="A536" vm="1">
        <v>46081</v>
      </c>
      <c r="B536" t="s">
        <v>444</v>
      </c>
      <c r="C536" t="s">
        <v>541</v>
      </c>
      <c r="D536" s="143">
        <v>-1992393.3816</v>
      </c>
      <c r="E536" t="s">
        <v>179</v>
      </c>
      <c r="F536">
        <v>1</v>
      </c>
      <c r="G536" s="143">
        <v>1992393.3816135896</v>
      </c>
      <c r="H536" t="s">
        <v>480</v>
      </c>
      <c r="I536" t="s">
        <v>9</v>
      </c>
      <c r="J536" t="s">
        <v>137</v>
      </c>
      <c r="K536">
        <v>0</v>
      </c>
      <c r="L536">
        <v>0</v>
      </c>
      <c r="M536">
        <v>0</v>
      </c>
      <c r="N536" t="s">
        <v>360</v>
      </c>
      <c r="O536" t="s">
        <v>492</v>
      </c>
      <c r="P536">
        <v>10</v>
      </c>
      <c r="Q536" t="s">
        <v>467</v>
      </c>
      <c r="R536">
        <v>1</v>
      </c>
      <c r="S536" s="144">
        <v>-1992393.3816</v>
      </c>
      <c r="T536">
        <v>1</v>
      </c>
      <c r="U536" t="s">
        <v>199</v>
      </c>
      <c r="V536" t="s">
        <v>175</v>
      </c>
      <c r="W536" s="115" t="str">
        <f t="shared" si="16"/>
        <v>CC23COMPOST Y FERTILIZANTES</v>
      </c>
      <c r="X536" s="115">
        <f>_xlfn.XLOOKUP(W536,'cco '!C:C,'cco '!D:D,0)</f>
        <v>7.0000000000000007E-2</v>
      </c>
      <c r="Y536" s="116">
        <f t="shared" si="17"/>
        <v>139467.536712</v>
      </c>
      <c r="Z536" s="115">
        <f>_xlfn.XLOOKUP(V536,sectores_id!A:A,sectores_id!B:B)</f>
        <v>10</v>
      </c>
      <c r="AA536" s="115">
        <f>IF(J536="OPEX",_xlfn.XLOOKUP(I536,'rubros_id_opex (2)'!A:A,'rubros_id_opex (2)'!B:B,"RUBRO MC"),J536)</f>
        <v>10</v>
      </c>
      <c r="AB536" s="115" t="str">
        <f>UPPER(_xlfn.XLOOKUP(Z536,sectores_id!B:B,sectores_id!A:A))</f>
        <v>COMPOST &amp; FERTILIZANTES</v>
      </c>
      <c r="AC536" s="156" t="str">
        <f>_xlfn.XLOOKUP(AA536,'rubros_id_opex (2)'!B:B,'rubros_id_opex (2)'!A:A,gastos_final[[#This Row],[Líneas de factura/Producto]])</f>
        <v>PERSONAL</v>
      </c>
      <c r="AD536" s="177">
        <f>SUMIFS(Y:Y,C:C,gastos_final[[#This Row],[Número]])</f>
        <v>1753306.1758080001</v>
      </c>
      <c r="AE536" s="177">
        <f>gastos_final[[#This Row],[MONTO_FINAL]]*-1-gastos_final[[#This Row],[monto_total_ampliado]]</f>
        <v>239087.20579199982</v>
      </c>
    </row>
    <row r="537" spans="1:31" x14ac:dyDescent="0.3">
      <c r="A537" vm="1">
        <v>46081</v>
      </c>
      <c r="B537" t="s">
        <v>444</v>
      </c>
      <c r="C537" t="s">
        <v>541</v>
      </c>
      <c r="D537" s="143">
        <v>-1992393.3816</v>
      </c>
      <c r="E537" t="s">
        <v>179</v>
      </c>
      <c r="F537">
        <v>1</v>
      </c>
      <c r="G537" s="143">
        <v>1992393.3816135896</v>
      </c>
      <c r="H537" t="s">
        <v>480</v>
      </c>
      <c r="I537" t="s">
        <v>9</v>
      </c>
      <c r="J537" t="s">
        <v>137</v>
      </c>
      <c r="K537">
        <v>0</v>
      </c>
      <c r="L537">
        <v>0</v>
      </c>
      <c r="M537">
        <v>0</v>
      </c>
      <c r="N537" t="s">
        <v>360</v>
      </c>
      <c r="O537" t="s">
        <v>492</v>
      </c>
      <c r="P537">
        <v>10</v>
      </c>
      <c r="Q537" t="s">
        <v>467</v>
      </c>
      <c r="R537">
        <v>1</v>
      </c>
      <c r="S537" s="144">
        <v>-1992393.3816</v>
      </c>
      <c r="T537">
        <v>1</v>
      </c>
      <c r="U537" t="s">
        <v>199</v>
      </c>
      <c r="V537" t="s">
        <v>193</v>
      </c>
      <c r="W537" s="115" t="str">
        <f t="shared" si="16"/>
        <v>CC23DISPOSICION FINAL DE R. LIQUIDOS</v>
      </c>
      <c r="X537" s="115">
        <f>_xlfn.XLOOKUP(W537,'cco '!C:C,'cco '!D:D,0)</f>
        <v>0.06</v>
      </c>
      <c r="Y537" s="116">
        <f t="shared" si="17"/>
        <v>119543.602896</v>
      </c>
      <c r="Z537" s="115">
        <f>_xlfn.XLOOKUP(V537,sectores_id!A:A,sectores_id!B:B)</f>
        <v>3</v>
      </c>
      <c r="AA537" s="115">
        <f>IF(J537="OPEX",_xlfn.XLOOKUP(I537,'rubros_id_opex (2)'!A:A,'rubros_id_opex (2)'!B:B,"RUBRO MC"),J537)</f>
        <v>10</v>
      </c>
      <c r="AB537" s="115" t="str">
        <f>UPPER(_xlfn.XLOOKUP(Z537,sectores_id!B:B,sectores_id!A:A))</f>
        <v>DISP. FINAL RESIDUOS LÍQUIDOS</v>
      </c>
      <c r="AC537" s="156" t="str">
        <f>_xlfn.XLOOKUP(AA537,'rubros_id_opex (2)'!B:B,'rubros_id_opex (2)'!A:A,gastos_final[[#This Row],[Líneas de factura/Producto]])</f>
        <v>PERSONAL</v>
      </c>
      <c r="AD537" s="177">
        <f>SUMIFS(Y:Y,C:C,gastos_final[[#This Row],[Número]])</f>
        <v>1753306.1758080001</v>
      </c>
      <c r="AE537" s="177">
        <f>gastos_final[[#This Row],[MONTO_FINAL]]*-1-gastos_final[[#This Row],[monto_total_ampliado]]</f>
        <v>239087.20579199982</v>
      </c>
    </row>
    <row r="538" spans="1:31" x14ac:dyDescent="0.3">
      <c r="A538" vm="1">
        <v>46081</v>
      </c>
      <c r="B538" t="s">
        <v>444</v>
      </c>
      <c r="C538" t="s">
        <v>541</v>
      </c>
      <c r="D538" s="143">
        <v>-1992393.3816</v>
      </c>
      <c r="E538" t="s">
        <v>179</v>
      </c>
      <c r="F538">
        <v>1</v>
      </c>
      <c r="G538" s="143">
        <v>1992393.3816135896</v>
      </c>
      <c r="H538" t="s">
        <v>480</v>
      </c>
      <c r="I538" t="s">
        <v>9</v>
      </c>
      <c r="J538" t="s">
        <v>137</v>
      </c>
      <c r="K538">
        <v>0</v>
      </c>
      <c r="L538">
        <v>0</v>
      </c>
      <c r="M538">
        <v>0</v>
      </c>
      <c r="N538" t="s">
        <v>360</v>
      </c>
      <c r="O538" t="s">
        <v>492</v>
      </c>
      <c r="P538">
        <v>10</v>
      </c>
      <c r="Q538" t="s">
        <v>467</v>
      </c>
      <c r="R538">
        <v>1</v>
      </c>
      <c r="S538" s="144">
        <v>-1992393.3816</v>
      </c>
      <c r="T538">
        <v>1</v>
      </c>
      <c r="U538" t="s">
        <v>199</v>
      </c>
      <c r="V538" t="s">
        <v>191</v>
      </c>
      <c r="W538" s="115" t="str">
        <f t="shared" si="16"/>
        <v>CC23DISPOSICION FINAL DE R. SOLIDOS</v>
      </c>
      <c r="X538" s="115">
        <f>_xlfn.XLOOKUP(W538,'cco '!C:C,'cco '!D:D,0)</f>
        <v>0.09</v>
      </c>
      <c r="Y538" s="116">
        <f t="shared" si="17"/>
        <v>179315.40434399998</v>
      </c>
      <c r="Z538" s="115">
        <f>_xlfn.XLOOKUP(V538,sectores_id!A:A,sectores_id!B:B)</f>
        <v>4</v>
      </c>
      <c r="AA538" s="115">
        <f>IF(J538="OPEX",_xlfn.XLOOKUP(I538,'rubros_id_opex (2)'!A:A,'rubros_id_opex (2)'!B:B,"RUBRO MC"),J538)</f>
        <v>10</v>
      </c>
      <c r="AB538" s="115" t="str">
        <f>UPPER(_xlfn.XLOOKUP(Z538,sectores_id!B:B,sectores_id!A:A))</f>
        <v>DISP. FINAL RESIDUOS SÓLIDOS</v>
      </c>
      <c r="AC538" s="156" t="str">
        <f>_xlfn.XLOOKUP(AA538,'rubros_id_opex (2)'!B:B,'rubros_id_opex (2)'!A:A,gastos_final[[#This Row],[Líneas de factura/Producto]])</f>
        <v>PERSONAL</v>
      </c>
      <c r="AD538" s="177">
        <f>SUMIFS(Y:Y,C:C,gastos_final[[#This Row],[Número]])</f>
        <v>1753306.1758080001</v>
      </c>
      <c r="AE538" s="177">
        <f>gastos_final[[#This Row],[MONTO_FINAL]]*-1-gastos_final[[#This Row],[monto_total_ampliado]]</f>
        <v>239087.20579199982</v>
      </c>
    </row>
    <row r="539" spans="1:31" x14ac:dyDescent="0.3">
      <c r="A539" vm="1">
        <v>46081</v>
      </c>
      <c r="B539" t="s">
        <v>444</v>
      </c>
      <c r="C539" t="s">
        <v>541</v>
      </c>
      <c r="D539" s="143">
        <v>-1992393.3816</v>
      </c>
      <c r="E539" t="s">
        <v>179</v>
      </c>
      <c r="F539">
        <v>1</v>
      </c>
      <c r="G539" s="143">
        <v>1992393.3816135896</v>
      </c>
      <c r="H539" t="s">
        <v>480</v>
      </c>
      <c r="I539" t="s">
        <v>9</v>
      </c>
      <c r="J539" t="s">
        <v>137</v>
      </c>
      <c r="K539">
        <v>0</v>
      </c>
      <c r="L539">
        <v>0</v>
      </c>
      <c r="M539">
        <v>0</v>
      </c>
      <c r="N539" t="s">
        <v>360</v>
      </c>
      <c r="O539" t="s">
        <v>492</v>
      </c>
      <c r="P539">
        <v>10</v>
      </c>
      <c r="Q539" t="s">
        <v>467</v>
      </c>
      <c r="R539">
        <v>1</v>
      </c>
      <c r="S539" s="144">
        <v>-1992393.3816</v>
      </c>
      <c r="T539">
        <v>1</v>
      </c>
      <c r="U539" t="s">
        <v>199</v>
      </c>
      <c r="V539" t="s">
        <v>80</v>
      </c>
      <c r="W539" s="115" t="str">
        <f t="shared" si="16"/>
        <v>CC23EXPORTACION</v>
      </c>
      <c r="X539" s="115">
        <f>_xlfn.XLOOKUP(W539,'cco '!C:C,'cco '!D:D,0)</f>
        <v>0.15</v>
      </c>
      <c r="Y539" s="116">
        <f t="shared" si="17"/>
        <v>298859.00724000001</v>
      </c>
      <c r="Z539" s="115">
        <f>_xlfn.XLOOKUP(V539,sectores_id!A:A,sectores_id!B:B)</f>
        <v>5</v>
      </c>
      <c r="AA539" s="115">
        <f>IF(J539="OPEX",_xlfn.XLOOKUP(I539,'rubros_id_opex (2)'!A:A,'rubros_id_opex (2)'!B:B,"RUBRO MC"),J539)</f>
        <v>10</v>
      </c>
      <c r="AB539" s="115" t="str">
        <f>UPPER(_xlfn.XLOOKUP(Z539,sectores_id!B:B,sectores_id!A:A))</f>
        <v>EXPORTACION</v>
      </c>
      <c r="AC539" s="156" t="str">
        <f>_xlfn.XLOOKUP(AA539,'rubros_id_opex (2)'!B:B,'rubros_id_opex (2)'!A:A,gastos_final[[#This Row],[Líneas de factura/Producto]])</f>
        <v>PERSONAL</v>
      </c>
      <c r="AD539" s="177">
        <f>SUMIFS(Y:Y,C:C,gastos_final[[#This Row],[Número]])</f>
        <v>1753306.1758080001</v>
      </c>
      <c r="AE539" s="177">
        <f>gastos_final[[#This Row],[MONTO_FINAL]]*-1-gastos_final[[#This Row],[monto_total_ampliado]]</f>
        <v>239087.20579199982</v>
      </c>
    </row>
    <row r="540" spans="1:31" x14ac:dyDescent="0.3">
      <c r="A540" vm="1">
        <v>46081</v>
      </c>
      <c r="B540" t="s">
        <v>444</v>
      </c>
      <c r="C540" t="s">
        <v>541</v>
      </c>
      <c r="D540" s="143">
        <v>-1992393.3816</v>
      </c>
      <c r="E540" t="s">
        <v>179</v>
      </c>
      <c r="F540">
        <v>1</v>
      </c>
      <c r="G540" s="143">
        <v>1992393.3816135896</v>
      </c>
      <c r="H540" t="s">
        <v>480</v>
      </c>
      <c r="I540" t="s">
        <v>9</v>
      </c>
      <c r="J540" t="s">
        <v>137</v>
      </c>
      <c r="K540">
        <v>0</v>
      </c>
      <c r="L540">
        <v>0</v>
      </c>
      <c r="M540">
        <v>0</v>
      </c>
      <c r="N540" t="s">
        <v>360</v>
      </c>
      <c r="O540" t="s">
        <v>492</v>
      </c>
      <c r="P540">
        <v>10</v>
      </c>
      <c r="Q540" t="s">
        <v>467</v>
      </c>
      <c r="R540">
        <v>1</v>
      </c>
      <c r="S540" s="144">
        <v>-1992393.3816</v>
      </c>
      <c r="T540">
        <v>1</v>
      </c>
      <c r="U540" t="s">
        <v>199</v>
      </c>
      <c r="V540" t="s">
        <v>50</v>
      </c>
      <c r="W540" s="115" t="str">
        <f t="shared" ref="W540:W603" si="18">_xlfn.CONCAT(N540,V540)</f>
        <v>CC23NFU</v>
      </c>
      <c r="X540" s="115">
        <f>_xlfn.XLOOKUP(W540,'cco '!C:C,'cco '!D:D,0)</f>
        <v>0.1</v>
      </c>
      <c r="Y540" s="116">
        <f t="shared" ref="Y540:Y603" si="19">$X540*$S540*-1</f>
        <v>199239.33816000001</v>
      </c>
      <c r="Z540" s="115">
        <f>_xlfn.XLOOKUP(V540,sectores_id!A:A,sectores_id!B:B)</f>
        <v>6</v>
      </c>
      <c r="AA540" s="115">
        <f>IF(J540="OPEX",_xlfn.XLOOKUP(I540,'rubros_id_opex (2)'!A:A,'rubros_id_opex (2)'!B:B,"RUBRO MC"),J540)</f>
        <v>10</v>
      </c>
      <c r="AB540" s="115" t="str">
        <f>UPPER(_xlfn.XLOOKUP(Z540,sectores_id!B:B,sectores_id!A:A))</f>
        <v>NFU</v>
      </c>
      <c r="AC540" s="156" t="str">
        <f>_xlfn.XLOOKUP(AA540,'rubros_id_opex (2)'!B:B,'rubros_id_opex (2)'!A:A,gastos_final[[#This Row],[Líneas de factura/Producto]])</f>
        <v>PERSONAL</v>
      </c>
      <c r="AD540" s="177">
        <f>SUMIFS(Y:Y,C:C,gastos_final[[#This Row],[Número]])</f>
        <v>1753306.1758080001</v>
      </c>
      <c r="AE540" s="177">
        <f>gastos_final[[#This Row],[MONTO_FINAL]]*-1-gastos_final[[#This Row],[monto_total_ampliado]]</f>
        <v>239087.20579199982</v>
      </c>
    </row>
    <row r="541" spans="1:31" x14ac:dyDescent="0.3">
      <c r="A541" vm="1">
        <v>46081</v>
      </c>
      <c r="B541" t="s">
        <v>444</v>
      </c>
      <c r="C541" t="s">
        <v>541</v>
      </c>
      <c r="D541" s="143">
        <v>-1992393.3816</v>
      </c>
      <c r="E541" t="s">
        <v>179</v>
      </c>
      <c r="F541">
        <v>1</v>
      </c>
      <c r="G541" s="143">
        <v>1992393.3816135896</v>
      </c>
      <c r="H541" t="s">
        <v>480</v>
      </c>
      <c r="I541" t="s">
        <v>9</v>
      </c>
      <c r="J541" t="s">
        <v>137</v>
      </c>
      <c r="K541">
        <v>0</v>
      </c>
      <c r="L541">
        <v>0</v>
      </c>
      <c r="M541">
        <v>0</v>
      </c>
      <c r="N541" t="s">
        <v>360</v>
      </c>
      <c r="O541" t="s">
        <v>492</v>
      </c>
      <c r="P541">
        <v>10</v>
      </c>
      <c r="Q541" t="s">
        <v>467</v>
      </c>
      <c r="R541">
        <v>1</v>
      </c>
      <c r="S541" s="144">
        <v>-1992393.3816</v>
      </c>
      <c r="T541">
        <v>1</v>
      </c>
      <c r="U541" t="s">
        <v>199</v>
      </c>
      <c r="V541" t="s">
        <v>68</v>
      </c>
      <c r="W541" s="115" t="str">
        <f t="shared" si="18"/>
        <v>CC23PILETAS</v>
      </c>
      <c r="X541" s="115">
        <f>_xlfn.XLOOKUP(W541,'cco '!C:C,'cco '!D:D,0)</f>
        <v>0.2</v>
      </c>
      <c r="Y541" s="116">
        <f t="shared" si="19"/>
        <v>398478.67632000003</v>
      </c>
      <c r="Z541" s="115">
        <f>_xlfn.XLOOKUP(V541,sectores_id!A:A,sectores_id!B:B)</f>
        <v>7</v>
      </c>
      <c r="AA541" s="115">
        <f>IF(J541="OPEX",_xlfn.XLOOKUP(I541,'rubros_id_opex (2)'!A:A,'rubros_id_opex (2)'!B:B,"RUBRO MC"),J541)</f>
        <v>10</v>
      </c>
      <c r="AB541" s="115" t="str">
        <f>UPPER(_xlfn.XLOOKUP(Z541,sectores_id!B:B,sectores_id!A:A))</f>
        <v>PILETAS</v>
      </c>
      <c r="AC541" s="156" t="str">
        <f>_xlfn.XLOOKUP(AA541,'rubros_id_opex (2)'!B:B,'rubros_id_opex (2)'!A:A,gastos_final[[#This Row],[Líneas de factura/Producto]])</f>
        <v>PERSONAL</v>
      </c>
      <c r="AD541" s="177">
        <f>SUMIFS(Y:Y,C:C,gastos_final[[#This Row],[Número]])</f>
        <v>1753306.1758080001</v>
      </c>
      <c r="AE541" s="177">
        <f>gastos_final[[#This Row],[MONTO_FINAL]]*-1-gastos_final[[#This Row],[monto_total_ampliado]]</f>
        <v>239087.20579199982</v>
      </c>
    </row>
    <row r="542" spans="1:31" x14ac:dyDescent="0.3">
      <c r="A542" vm="1">
        <v>46081</v>
      </c>
      <c r="B542" t="s">
        <v>444</v>
      </c>
      <c r="C542" t="s">
        <v>541</v>
      </c>
      <c r="D542" s="143">
        <v>-1992393.3816</v>
      </c>
      <c r="E542" t="s">
        <v>179</v>
      </c>
      <c r="F542">
        <v>1</v>
      </c>
      <c r="G542" s="143">
        <v>1992393.3816135896</v>
      </c>
      <c r="H542" t="s">
        <v>480</v>
      </c>
      <c r="I542" t="s">
        <v>9</v>
      </c>
      <c r="J542" t="s">
        <v>137</v>
      </c>
      <c r="K542">
        <v>0</v>
      </c>
      <c r="L542">
        <v>0</v>
      </c>
      <c r="M542">
        <v>0</v>
      </c>
      <c r="N542" t="s">
        <v>360</v>
      </c>
      <c r="O542" t="s">
        <v>492</v>
      </c>
      <c r="P542">
        <v>10</v>
      </c>
      <c r="Q542" t="s">
        <v>467</v>
      </c>
      <c r="R542">
        <v>1</v>
      </c>
      <c r="S542" s="144">
        <v>-1992393.3816</v>
      </c>
      <c r="T542">
        <v>1</v>
      </c>
      <c r="U542" t="s">
        <v>199</v>
      </c>
      <c r="V542" t="s">
        <v>70</v>
      </c>
      <c r="W542" s="115" t="str">
        <f t="shared" si="18"/>
        <v>CC23REACTORES</v>
      </c>
      <c r="X542" s="115">
        <f>_xlfn.XLOOKUP(W542,'cco '!C:C,'cco '!D:D,0)</f>
        <v>0</v>
      </c>
      <c r="Y542" s="116">
        <f t="shared" si="19"/>
        <v>0</v>
      </c>
      <c r="Z542" s="115">
        <f>_xlfn.XLOOKUP(V542,sectores_id!A:A,sectores_id!B:B)</f>
        <v>8</v>
      </c>
      <c r="AA542" s="115">
        <f>IF(J542="OPEX",_xlfn.XLOOKUP(I542,'rubros_id_opex (2)'!A:A,'rubros_id_opex (2)'!B:B,"RUBRO MC"),J542)</f>
        <v>10</v>
      </c>
      <c r="AB542" s="115" t="str">
        <f>UPPER(_xlfn.XLOOKUP(Z542,sectores_id!B:B,sectores_id!A:A))</f>
        <v>REACTORES</v>
      </c>
      <c r="AC542" s="156" t="str">
        <f>_xlfn.XLOOKUP(AA542,'rubros_id_opex (2)'!B:B,'rubros_id_opex (2)'!A:A,gastos_final[[#This Row],[Líneas de factura/Producto]])</f>
        <v>PERSONAL</v>
      </c>
      <c r="AD542" s="177">
        <f>SUMIFS(Y:Y,C:C,gastos_final[[#This Row],[Número]])</f>
        <v>1753306.1758080001</v>
      </c>
      <c r="AE542" s="177">
        <f>gastos_final[[#This Row],[MONTO_FINAL]]*-1-gastos_final[[#This Row],[monto_total_ampliado]]</f>
        <v>239087.20579199982</v>
      </c>
    </row>
    <row r="543" spans="1:31" x14ac:dyDescent="0.3">
      <c r="A543" vm="1">
        <v>46081</v>
      </c>
      <c r="B543" t="s">
        <v>444</v>
      </c>
      <c r="C543" t="s">
        <v>541</v>
      </c>
      <c r="D543" s="143">
        <v>-1992393.3816</v>
      </c>
      <c r="E543" t="s">
        <v>179</v>
      </c>
      <c r="F543">
        <v>1</v>
      </c>
      <c r="G543" s="143">
        <v>1992393.3816135896</v>
      </c>
      <c r="H543" t="s">
        <v>480</v>
      </c>
      <c r="I543" t="s">
        <v>9</v>
      </c>
      <c r="J543" t="s">
        <v>137</v>
      </c>
      <c r="K543">
        <v>0</v>
      </c>
      <c r="L543">
        <v>0</v>
      </c>
      <c r="M543">
        <v>0</v>
      </c>
      <c r="N543" t="s">
        <v>360</v>
      </c>
      <c r="O543" t="s">
        <v>492</v>
      </c>
      <c r="P543">
        <v>10</v>
      </c>
      <c r="Q543" t="s">
        <v>467</v>
      </c>
      <c r="R543">
        <v>1</v>
      </c>
      <c r="S543" s="144">
        <v>-1992393.3816</v>
      </c>
      <c r="T543">
        <v>1</v>
      </c>
      <c r="U543" t="s">
        <v>199</v>
      </c>
      <c r="V543" t="s">
        <v>181</v>
      </c>
      <c r="W543" s="115" t="str">
        <f t="shared" si="18"/>
        <v>CC23TIERRAS FILTRANTES</v>
      </c>
      <c r="X543" s="115">
        <f>_xlfn.XLOOKUP(W543,'cco '!C:C,'cco '!D:D,0)</f>
        <v>0</v>
      </c>
      <c r="Y543" s="116">
        <f t="shared" si="19"/>
        <v>0</v>
      </c>
      <c r="Z543" s="115">
        <f>_xlfn.XLOOKUP(V543,sectores_id!A:A,sectores_id!B:B)</f>
        <v>9</v>
      </c>
      <c r="AA543" s="115">
        <f>IF(J543="OPEX",_xlfn.XLOOKUP(I543,'rubros_id_opex (2)'!A:A,'rubros_id_opex (2)'!B:B,"RUBRO MC"),J543)</f>
        <v>10</v>
      </c>
      <c r="AB543" s="115" t="str">
        <f>UPPER(_xlfn.XLOOKUP(Z543,sectores_id!B:B,sectores_id!A:A))</f>
        <v>TIERRAS FILTRANTES</v>
      </c>
      <c r="AC543" s="156" t="str">
        <f>_xlfn.XLOOKUP(AA543,'rubros_id_opex (2)'!B:B,'rubros_id_opex (2)'!A:A,gastos_final[[#This Row],[Líneas de factura/Producto]])</f>
        <v>PERSONAL</v>
      </c>
      <c r="AD543" s="177">
        <f>SUMIFS(Y:Y,C:C,gastos_final[[#This Row],[Número]])</f>
        <v>1753306.1758080001</v>
      </c>
      <c r="AE543" s="177">
        <f>gastos_final[[#This Row],[MONTO_FINAL]]*-1-gastos_final[[#This Row],[monto_total_ampliado]]</f>
        <v>239087.20579199982</v>
      </c>
    </row>
    <row r="544" spans="1:31" x14ac:dyDescent="0.3">
      <c r="A544" vm="1">
        <v>46081</v>
      </c>
      <c r="B544" t="s">
        <v>444</v>
      </c>
      <c r="C544" t="s">
        <v>760</v>
      </c>
      <c r="D544" s="143">
        <v>-1749819.9905000001</v>
      </c>
      <c r="E544" t="s">
        <v>179</v>
      </c>
      <c r="F544">
        <v>1</v>
      </c>
      <c r="G544" s="143">
        <v>1749819.99049359</v>
      </c>
      <c r="H544" t="s">
        <v>480</v>
      </c>
      <c r="I544" t="s">
        <v>9</v>
      </c>
      <c r="J544" t="s">
        <v>137</v>
      </c>
      <c r="K544">
        <v>0</v>
      </c>
      <c r="L544">
        <v>0</v>
      </c>
      <c r="M544">
        <v>0</v>
      </c>
      <c r="N544" t="s">
        <v>360</v>
      </c>
      <c r="O544" t="s">
        <v>494</v>
      </c>
      <c r="P544">
        <v>10</v>
      </c>
      <c r="Q544" t="s">
        <v>467</v>
      </c>
      <c r="R544">
        <v>1</v>
      </c>
      <c r="S544" s="144">
        <v>-1749819.9905000001</v>
      </c>
      <c r="T544">
        <v>1</v>
      </c>
      <c r="U544" t="s">
        <v>199</v>
      </c>
      <c r="V544" t="s">
        <v>72</v>
      </c>
      <c r="W544" s="115" t="str">
        <f t="shared" si="18"/>
        <v>CC23BACHAS</v>
      </c>
      <c r="X544" s="115">
        <f>_xlfn.XLOOKUP(W544,'cco '!C:C,'cco '!D:D,0)</f>
        <v>0.14000000000000001</v>
      </c>
      <c r="Y544" s="116">
        <f t="shared" si="19"/>
        <v>244974.79867000005</v>
      </c>
      <c r="Z544" s="115">
        <f>_xlfn.XLOOKUP(V544,sectores_id!A:A,sectores_id!B:B)</f>
        <v>1</v>
      </c>
      <c r="AA544" s="115">
        <f>IF(J544="OPEX",_xlfn.XLOOKUP(I544,'rubros_id_opex (2)'!A:A,'rubros_id_opex (2)'!B:B,"RUBRO MC"),J544)</f>
        <v>10</v>
      </c>
      <c r="AB544" s="115" t="str">
        <f>UPPER(_xlfn.XLOOKUP(Z544,sectores_id!B:B,sectores_id!A:A))</f>
        <v>BACHAS</v>
      </c>
      <c r="AC544" s="156" t="str">
        <f>_xlfn.XLOOKUP(AA544,'rubros_id_opex (2)'!B:B,'rubros_id_opex (2)'!A:A,gastos_final[[#This Row],[Líneas de factura/Producto]])</f>
        <v>PERSONAL</v>
      </c>
      <c r="AD544" s="177">
        <f>SUMIFS(Y:Y,C:C,gastos_final[[#This Row],[Número]])</f>
        <v>1539841.5916400002</v>
      </c>
      <c r="AE544" s="177">
        <f>gastos_final[[#This Row],[MONTO_FINAL]]*-1-gastos_final[[#This Row],[monto_total_ampliado]]</f>
        <v>209978.39885999984</v>
      </c>
    </row>
    <row r="545" spans="1:31" x14ac:dyDescent="0.3">
      <c r="A545" vm="1">
        <v>46081</v>
      </c>
      <c r="B545" t="s">
        <v>444</v>
      </c>
      <c r="C545" t="s">
        <v>760</v>
      </c>
      <c r="D545" s="143">
        <v>-1749819.9905000001</v>
      </c>
      <c r="E545" t="s">
        <v>179</v>
      </c>
      <c r="F545">
        <v>1</v>
      </c>
      <c r="G545" s="143">
        <v>1749819.99049359</v>
      </c>
      <c r="H545" t="s">
        <v>480</v>
      </c>
      <c r="I545" t="s">
        <v>9</v>
      </c>
      <c r="J545" t="s">
        <v>137</v>
      </c>
      <c r="K545">
        <v>0</v>
      </c>
      <c r="L545">
        <v>0</v>
      </c>
      <c r="M545">
        <v>0</v>
      </c>
      <c r="N545" t="s">
        <v>360</v>
      </c>
      <c r="O545" t="s">
        <v>494</v>
      </c>
      <c r="P545">
        <v>10</v>
      </c>
      <c r="Q545" t="s">
        <v>467</v>
      </c>
      <c r="R545">
        <v>1</v>
      </c>
      <c r="S545" s="144">
        <v>-1749819.9905000001</v>
      </c>
      <c r="T545">
        <v>1</v>
      </c>
      <c r="U545" t="s">
        <v>199</v>
      </c>
      <c r="V545" t="s">
        <v>177</v>
      </c>
      <c r="W545" s="115" t="str">
        <f t="shared" si="18"/>
        <v>CC23CEREAL Y POLVILLO</v>
      </c>
      <c r="X545" s="115">
        <f>_xlfn.XLOOKUP(W545,'cco '!C:C,'cco '!D:D,0)</f>
        <v>7.0000000000000007E-2</v>
      </c>
      <c r="Y545" s="116">
        <f t="shared" si="19"/>
        <v>122487.39933500002</v>
      </c>
      <c r="Z545" s="115">
        <f>_xlfn.XLOOKUP(V545,sectores_id!A:A,sectores_id!B:B)</f>
        <v>2</v>
      </c>
      <c r="AA545" s="115">
        <f>IF(J545="OPEX",_xlfn.XLOOKUP(I545,'rubros_id_opex (2)'!A:A,'rubros_id_opex (2)'!B:B,"RUBRO MC"),J545)</f>
        <v>10</v>
      </c>
      <c r="AB545" s="115" t="str">
        <f>UPPER(_xlfn.XLOOKUP(Z545,sectores_id!B:B,sectores_id!A:A))</f>
        <v>CEREAL &amp; POLVILLO</v>
      </c>
      <c r="AC545" s="156" t="str">
        <f>_xlfn.XLOOKUP(AA545,'rubros_id_opex (2)'!B:B,'rubros_id_opex (2)'!A:A,gastos_final[[#This Row],[Líneas de factura/Producto]])</f>
        <v>PERSONAL</v>
      </c>
      <c r="AD545" s="177">
        <f>SUMIFS(Y:Y,C:C,gastos_final[[#This Row],[Número]])</f>
        <v>1539841.5916400002</v>
      </c>
      <c r="AE545" s="177">
        <f>gastos_final[[#This Row],[MONTO_FINAL]]*-1-gastos_final[[#This Row],[monto_total_ampliado]]</f>
        <v>209978.39885999984</v>
      </c>
    </row>
    <row r="546" spans="1:31" x14ac:dyDescent="0.3">
      <c r="A546" vm="1">
        <v>46081</v>
      </c>
      <c r="B546" t="s">
        <v>444</v>
      </c>
      <c r="C546" t="s">
        <v>760</v>
      </c>
      <c r="D546" s="143">
        <v>-1749819.9905000001</v>
      </c>
      <c r="E546" t="s">
        <v>179</v>
      </c>
      <c r="F546">
        <v>1</v>
      </c>
      <c r="G546" s="143">
        <v>1749819.99049359</v>
      </c>
      <c r="H546" t="s">
        <v>480</v>
      </c>
      <c r="I546" t="s">
        <v>9</v>
      </c>
      <c r="J546" t="s">
        <v>137</v>
      </c>
      <c r="K546">
        <v>0</v>
      </c>
      <c r="L546">
        <v>0</v>
      </c>
      <c r="M546">
        <v>0</v>
      </c>
      <c r="N546" t="s">
        <v>360</v>
      </c>
      <c r="O546" t="s">
        <v>494</v>
      </c>
      <c r="P546">
        <v>10</v>
      </c>
      <c r="Q546" t="s">
        <v>467</v>
      </c>
      <c r="R546">
        <v>1</v>
      </c>
      <c r="S546" s="144">
        <v>-1749819.9905000001</v>
      </c>
      <c r="T546">
        <v>1</v>
      </c>
      <c r="U546" t="s">
        <v>199</v>
      </c>
      <c r="V546" t="s">
        <v>175</v>
      </c>
      <c r="W546" s="115" t="str">
        <f t="shared" si="18"/>
        <v>CC23COMPOST Y FERTILIZANTES</v>
      </c>
      <c r="X546" s="115">
        <f>_xlfn.XLOOKUP(W546,'cco '!C:C,'cco '!D:D,0)</f>
        <v>7.0000000000000007E-2</v>
      </c>
      <c r="Y546" s="116">
        <f t="shared" si="19"/>
        <v>122487.39933500002</v>
      </c>
      <c r="Z546" s="115">
        <f>_xlfn.XLOOKUP(V546,sectores_id!A:A,sectores_id!B:B)</f>
        <v>10</v>
      </c>
      <c r="AA546" s="115">
        <f>IF(J546="OPEX",_xlfn.XLOOKUP(I546,'rubros_id_opex (2)'!A:A,'rubros_id_opex (2)'!B:B,"RUBRO MC"),J546)</f>
        <v>10</v>
      </c>
      <c r="AB546" s="115" t="str">
        <f>UPPER(_xlfn.XLOOKUP(Z546,sectores_id!B:B,sectores_id!A:A))</f>
        <v>COMPOST &amp; FERTILIZANTES</v>
      </c>
      <c r="AC546" s="156" t="str">
        <f>_xlfn.XLOOKUP(AA546,'rubros_id_opex (2)'!B:B,'rubros_id_opex (2)'!A:A,gastos_final[[#This Row],[Líneas de factura/Producto]])</f>
        <v>PERSONAL</v>
      </c>
      <c r="AD546" s="177">
        <f>SUMIFS(Y:Y,C:C,gastos_final[[#This Row],[Número]])</f>
        <v>1539841.5916400002</v>
      </c>
      <c r="AE546" s="177">
        <f>gastos_final[[#This Row],[MONTO_FINAL]]*-1-gastos_final[[#This Row],[monto_total_ampliado]]</f>
        <v>209978.39885999984</v>
      </c>
    </row>
    <row r="547" spans="1:31" x14ac:dyDescent="0.3">
      <c r="A547" vm="1">
        <v>46081</v>
      </c>
      <c r="B547" t="s">
        <v>444</v>
      </c>
      <c r="C547" t="s">
        <v>760</v>
      </c>
      <c r="D547" s="143">
        <v>-1749819.9905000001</v>
      </c>
      <c r="E547" t="s">
        <v>179</v>
      </c>
      <c r="F547">
        <v>1</v>
      </c>
      <c r="G547" s="143">
        <v>1749819.99049359</v>
      </c>
      <c r="H547" t="s">
        <v>480</v>
      </c>
      <c r="I547" t="s">
        <v>9</v>
      </c>
      <c r="J547" t="s">
        <v>137</v>
      </c>
      <c r="K547">
        <v>0</v>
      </c>
      <c r="L547">
        <v>0</v>
      </c>
      <c r="M547">
        <v>0</v>
      </c>
      <c r="N547" t="s">
        <v>360</v>
      </c>
      <c r="O547" t="s">
        <v>494</v>
      </c>
      <c r="P547">
        <v>10</v>
      </c>
      <c r="Q547" t="s">
        <v>467</v>
      </c>
      <c r="R547">
        <v>1</v>
      </c>
      <c r="S547" s="144">
        <v>-1749819.9905000001</v>
      </c>
      <c r="T547">
        <v>1</v>
      </c>
      <c r="U547" t="s">
        <v>199</v>
      </c>
      <c r="V547" t="s">
        <v>193</v>
      </c>
      <c r="W547" s="115" t="str">
        <f t="shared" si="18"/>
        <v>CC23DISPOSICION FINAL DE R. LIQUIDOS</v>
      </c>
      <c r="X547" s="115">
        <f>_xlfn.XLOOKUP(W547,'cco '!C:C,'cco '!D:D,0)</f>
        <v>0.06</v>
      </c>
      <c r="Y547" s="116">
        <f t="shared" si="19"/>
        <v>104989.19942999999</v>
      </c>
      <c r="Z547" s="115">
        <f>_xlfn.XLOOKUP(V547,sectores_id!A:A,sectores_id!B:B)</f>
        <v>3</v>
      </c>
      <c r="AA547" s="115">
        <f>IF(J547="OPEX",_xlfn.XLOOKUP(I547,'rubros_id_opex (2)'!A:A,'rubros_id_opex (2)'!B:B,"RUBRO MC"),J547)</f>
        <v>10</v>
      </c>
      <c r="AB547" s="115" t="str">
        <f>UPPER(_xlfn.XLOOKUP(Z547,sectores_id!B:B,sectores_id!A:A))</f>
        <v>DISP. FINAL RESIDUOS LÍQUIDOS</v>
      </c>
      <c r="AC547" s="156" t="str">
        <f>_xlfn.XLOOKUP(AA547,'rubros_id_opex (2)'!B:B,'rubros_id_opex (2)'!A:A,gastos_final[[#This Row],[Líneas de factura/Producto]])</f>
        <v>PERSONAL</v>
      </c>
      <c r="AD547" s="177">
        <f>SUMIFS(Y:Y,C:C,gastos_final[[#This Row],[Número]])</f>
        <v>1539841.5916400002</v>
      </c>
      <c r="AE547" s="177">
        <f>gastos_final[[#This Row],[MONTO_FINAL]]*-1-gastos_final[[#This Row],[monto_total_ampliado]]</f>
        <v>209978.39885999984</v>
      </c>
    </row>
    <row r="548" spans="1:31" x14ac:dyDescent="0.3">
      <c r="A548" vm="1">
        <v>46081</v>
      </c>
      <c r="B548" t="s">
        <v>444</v>
      </c>
      <c r="C548" t="s">
        <v>760</v>
      </c>
      <c r="D548" s="143">
        <v>-1749819.9905000001</v>
      </c>
      <c r="E548" t="s">
        <v>179</v>
      </c>
      <c r="F548">
        <v>1</v>
      </c>
      <c r="G548" s="143">
        <v>1749819.99049359</v>
      </c>
      <c r="H548" t="s">
        <v>480</v>
      </c>
      <c r="I548" t="s">
        <v>9</v>
      </c>
      <c r="J548" t="s">
        <v>137</v>
      </c>
      <c r="K548">
        <v>0</v>
      </c>
      <c r="L548">
        <v>0</v>
      </c>
      <c r="M548">
        <v>0</v>
      </c>
      <c r="N548" t="s">
        <v>360</v>
      </c>
      <c r="O548" t="s">
        <v>494</v>
      </c>
      <c r="P548">
        <v>10</v>
      </c>
      <c r="Q548" t="s">
        <v>467</v>
      </c>
      <c r="R548">
        <v>1</v>
      </c>
      <c r="S548" s="144">
        <v>-1749819.9905000001</v>
      </c>
      <c r="T548">
        <v>1</v>
      </c>
      <c r="U548" t="s">
        <v>199</v>
      </c>
      <c r="V548" t="s">
        <v>191</v>
      </c>
      <c r="W548" s="115" t="str">
        <f t="shared" si="18"/>
        <v>CC23DISPOSICION FINAL DE R. SOLIDOS</v>
      </c>
      <c r="X548" s="115">
        <f>_xlfn.XLOOKUP(W548,'cco '!C:C,'cco '!D:D,0)</f>
        <v>0.09</v>
      </c>
      <c r="Y548" s="116">
        <f t="shared" si="19"/>
        <v>157483.799145</v>
      </c>
      <c r="Z548" s="115">
        <f>_xlfn.XLOOKUP(V548,sectores_id!A:A,sectores_id!B:B)</f>
        <v>4</v>
      </c>
      <c r="AA548" s="115">
        <f>IF(J548="OPEX",_xlfn.XLOOKUP(I548,'rubros_id_opex (2)'!A:A,'rubros_id_opex (2)'!B:B,"RUBRO MC"),J548)</f>
        <v>10</v>
      </c>
      <c r="AB548" s="115" t="str">
        <f>UPPER(_xlfn.XLOOKUP(Z548,sectores_id!B:B,sectores_id!A:A))</f>
        <v>DISP. FINAL RESIDUOS SÓLIDOS</v>
      </c>
      <c r="AC548" s="156" t="str">
        <f>_xlfn.XLOOKUP(AA548,'rubros_id_opex (2)'!B:B,'rubros_id_opex (2)'!A:A,gastos_final[[#This Row],[Líneas de factura/Producto]])</f>
        <v>PERSONAL</v>
      </c>
      <c r="AD548" s="177">
        <f>SUMIFS(Y:Y,C:C,gastos_final[[#This Row],[Número]])</f>
        <v>1539841.5916400002</v>
      </c>
      <c r="AE548" s="177">
        <f>gastos_final[[#This Row],[MONTO_FINAL]]*-1-gastos_final[[#This Row],[monto_total_ampliado]]</f>
        <v>209978.39885999984</v>
      </c>
    </row>
    <row r="549" spans="1:31" x14ac:dyDescent="0.3">
      <c r="A549" vm="1">
        <v>46081</v>
      </c>
      <c r="B549" t="s">
        <v>444</v>
      </c>
      <c r="C549" t="s">
        <v>760</v>
      </c>
      <c r="D549" s="143">
        <v>-1749819.9905000001</v>
      </c>
      <c r="E549" t="s">
        <v>179</v>
      </c>
      <c r="F549">
        <v>1</v>
      </c>
      <c r="G549" s="143">
        <v>1749819.99049359</v>
      </c>
      <c r="H549" t="s">
        <v>480</v>
      </c>
      <c r="I549" t="s">
        <v>9</v>
      </c>
      <c r="J549" t="s">
        <v>137</v>
      </c>
      <c r="K549">
        <v>0</v>
      </c>
      <c r="L549">
        <v>0</v>
      </c>
      <c r="M549">
        <v>0</v>
      </c>
      <c r="N549" t="s">
        <v>360</v>
      </c>
      <c r="O549" t="s">
        <v>494</v>
      </c>
      <c r="P549">
        <v>10</v>
      </c>
      <c r="Q549" t="s">
        <v>467</v>
      </c>
      <c r="R549">
        <v>1</v>
      </c>
      <c r="S549" s="144">
        <v>-1749819.9905000001</v>
      </c>
      <c r="T549">
        <v>1</v>
      </c>
      <c r="U549" t="s">
        <v>199</v>
      </c>
      <c r="V549" t="s">
        <v>80</v>
      </c>
      <c r="W549" s="115" t="str">
        <f t="shared" si="18"/>
        <v>CC23EXPORTACION</v>
      </c>
      <c r="X549" s="115">
        <f>_xlfn.XLOOKUP(W549,'cco '!C:C,'cco '!D:D,0)</f>
        <v>0.15</v>
      </c>
      <c r="Y549" s="116">
        <f t="shared" si="19"/>
        <v>262472.99857499998</v>
      </c>
      <c r="Z549" s="115">
        <f>_xlfn.XLOOKUP(V549,sectores_id!A:A,sectores_id!B:B)</f>
        <v>5</v>
      </c>
      <c r="AA549" s="115">
        <f>IF(J549="OPEX",_xlfn.XLOOKUP(I549,'rubros_id_opex (2)'!A:A,'rubros_id_opex (2)'!B:B,"RUBRO MC"),J549)</f>
        <v>10</v>
      </c>
      <c r="AB549" s="115" t="str">
        <f>UPPER(_xlfn.XLOOKUP(Z549,sectores_id!B:B,sectores_id!A:A))</f>
        <v>EXPORTACION</v>
      </c>
      <c r="AC549" s="156" t="str">
        <f>_xlfn.XLOOKUP(AA549,'rubros_id_opex (2)'!B:B,'rubros_id_opex (2)'!A:A,gastos_final[[#This Row],[Líneas de factura/Producto]])</f>
        <v>PERSONAL</v>
      </c>
      <c r="AD549" s="177">
        <f>SUMIFS(Y:Y,C:C,gastos_final[[#This Row],[Número]])</f>
        <v>1539841.5916400002</v>
      </c>
      <c r="AE549" s="177">
        <f>gastos_final[[#This Row],[MONTO_FINAL]]*-1-gastos_final[[#This Row],[monto_total_ampliado]]</f>
        <v>209978.39885999984</v>
      </c>
    </row>
    <row r="550" spans="1:31" x14ac:dyDescent="0.3">
      <c r="A550" vm="1">
        <v>46081</v>
      </c>
      <c r="B550" t="s">
        <v>444</v>
      </c>
      <c r="C550" t="s">
        <v>760</v>
      </c>
      <c r="D550" s="143">
        <v>-1749819.9905000001</v>
      </c>
      <c r="E550" t="s">
        <v>179</v>
      </c>
      <c r="F550">
        <v>1</v>
      </c>
      <c r="G550" s="143">
        <v>1749819.99049359</v>
      </c>
      <c r="H550" t="s">
        <v>480</v>
      </c>
      <c r="I550" t="s">
        <v>9</v>
      </c>
      <c r="J550" t="s">
        <v>137</v>
      </c>
      <c r="K550">
        <v>0</v>
      </c>
      <c r="L550">
        <v>0</v>
      </c>
      <c r="M550">
        <v>0</v>
      </c>
      <c r="N550" t="s">
        <v>360</v>
      </c>
      <c r="O550" t="s">
        <v>494</v>
      </c>
      <c r="P550">
        <v>10</v>
      </c>
      <c r="Q550" t="s">
        <v>467</v>
      </c>
      <c r="R550">
        <v>1</v>
      </c>
      <c r="S550" s="144">
        <v>-1749819.9905000001</v>
      </c>
      <c r="T550">
        <v>1</v>
      </c>
      <c r="U550" t="s">
        <v>199</v>
      </c>
      <c r="V550" t="s">
        <v>50</v>
      </c>
      <c r="W550" s="115" t="str">
        <f t="shared" si="18"/>
        <v>CC23NFU</v>
      </c>
      <c r="X550" s="115">
        <f>_xlfn.XLOOKUP(W550,'cco '!C:C,'cco '!D:D,0)</f>
        <v>0.1</v>
      </c>
      <c r="Y550" s="116">
        <f t="shared" si="19"/>
        <v>174981.99905000001</v>
      </c>
      <c r="Z550" s="115">
        <f>_xlfn.XLOOKUP(V550,sectores_id!A:A,sectores_id!B:B)</f>
        <v>6</v>
      </c>
      <c r="AA550" s="115">
        <f>IF(J550="OPEX",_xlfn.XLOOKUP(I550,'rubros_id_opex (2)'!A:A,'rubros_id_opex (2)'!B:B,"RUBRO MC"),J550)</f>
        <v>10</v>
      </c>
      <c r="AB550" s="115" t="str">
        <f>UPPER(_xlfn.XLOOKUP(Z550,sectores_id!B:B,sectores_id!A:A))</f>
        <v>NFU</v>
      </c>
      <c r="AC550" s="156" t="str">
        <f>_xlfn.XLOOKUP(AA550,'rubros_id_opex (2)'!B:B,'rubros_id_opex (2)'!A:A,gastos_final[[#This Row],[Líneas de factura/Producto]])</f>
        <v>PERSONAL</v>
      </c>
      <c r="AD550" s="177">
        <f>SUMIFS(Y:Y,C:C,gastos_final[[#This Row],[Número]])</f>
        <v>1539841.5916400002</v>
      </c>
      <c r="AE550" s="177">
        <f>gastos_final[[#This Row],[MONTO_FINAL]]*-1-gastos_final[[#This Row],[monto_total_ampliado]]</f>
        <v>209978.39885999984</v>
      </c>
    </row>
    <row r="551" spans="1:31" x14ac:dyDescent="0.3">
      <c r="A551" vm="1">
        <v>46081</v>
      </c>
      <c r="B551" t="s">
        <v>444</v>
      </c>
      <c r="C551" t="s">
        <v>760</v>
      </c>
      <c r="D551" s="143">
        <v>-1749819.9905000001</v>
      </c>
      <c r="E551" t="s">
        <v>179</v>
      </c>
      <c r="F551">
        <v>1</v>
      </c>
      <c r="G551" s="143">
        <v>1749819.99049359</v>
      </c>
      <c r="H551" t="s">
        <v>480</v>
      </c>
      <c r="I551" t="s">
        <v>9</v>
      </c>
      <c r="J551" t="s">
        <v>137</v>
      </c>
      <c r="K551">
        <v>0</v>
      </c>
      <c r="L551">
        <v>0</v>
      </c>
      <c r="M551">
        <v>0</v>
      </c>
      <c r="N551" t="s">
        <v>360</v>
      </c>
      <c r="O551" t="s">
        <v>494</v>
      </c>
      <c r="P551">
        <v>10</v>
      </c>
      <c r="Q551" t="s">
        <v>467</v>
      </c>
      <c r="R551">
        <v>1</v>
      </c>
      <c r="S551" s="144">
        <v>-1749819.9905000001</v>
      </c>
      <c r="T551">
        <v>1</v>
      </c>
      <c r="U551" t="s">
        <v>199</v>
      </c>
      <c r="V551" t="s">
        <v>68</v>
      </c>
      <c r="W551" s="115" t="str">
        <f t="shared" si="18"/>
        <v>CC23PILETAS</v>
      </c>
      <c r="X551" s="115">
        <f>_xlfn.XLOOKUP(W551,'cco '!C:C,'cco '!D:D,0)</f>
        <v>0.2</v>
      </c>
      <c r="Y551" s="116">
        <f t="shared" si="19"/>
        <v>349963.99810000003</v>
      </c>
      <c r="Z551" s="115">
        <f>_xlfn.XLOOKUP(V551,sectores_id!A:A,sectores_id!B:B)</f>
        <v>7</v>
      </c>
      <c r="AA551" s="115">
        <f>IF(J551="OPEX",_xlfn.XLOOKUP(I551,'rubros_id_opex (2)'!A:A,'rubros_id_opex (2)'!B:B,"RUBRO MC"),J551)</f>
        <v>10</v>
      </c>
      <c r="AB551" s="115" t="str">
        <f>UPPER(_xlfn.XLOOKUP(Z551,sectores_id!B:B,sectores_id!A:A))</f>
        <v>PILETAS</v>
      </c>
      <c r="AC551" s="156" t="str">
        <f>_xlfn.XLOOKUP(AA551,'rubros_id_opex (2)'!B:B,'rubros_id_opex (2)'!A:A,gastos_final[[#This Row],[Líneas de factura/Producto]])</f>
        <v>PERSONAL</v>
      </c>
      <c r="AD551" s="177">
        <f>SUMIFS(Y:Y,C:C,gastos_final[[#This Row],[Número]])</f>
        <v>1539841.5916400002</v>
      </c>
      <c r="AE551" s="177">
        <f>gastos_final[[#This Row],[MONTO_FINAL]]*-1-gastos_final[[#This Row],[monto_total_ampliado]]</f>
        <v>209978.39885999984</v>
      </c>
    </row>
    <row r="552" spans="1:31" x14ac:dyDescent="0.3">
      <c r="A552" vm="1">
        <v>46081</v>
      </c>
      <c r="B552" t="s">
        <v>444</v>
      </c>
      <c r="C552" t="s">
        <v>760</v>
      </c>
      <c r="D552" s="143">
        <v>-1749819.9905000001</v>
      </c>
      <c r="E552" t="s">
        <v>179</v>
      </c>
      <c r="F552">
        <v>1</v>
      </c>
      <c r="G552" s="143">
        <v>1749819.99049359</v>
      </c>
      <c r="H552" t="s">
        <v>480</v>
      </c>
      <c r="I552" t="s">
        <v>9</v>
      </c>
      <c r="J552" t="s">
        <v>137</v>
      </c>
      <c r="K552">
        <v>0</v>
      </c>
      <c r="L552">
        <v>0</v>
      </c>
      <c r="M552">
        <v>0</v>
      </c>
      <c r="N552" t="s">
        <v>360</v>
      </c>
      <c r="O552" t="s">
        <v>494</v>
      </c>
      <c r="P552">
        <v>10</v>
      </c>
      <c r="Q552" t="s">
        <v>467</v>
      </c>
      <c r="R552">
        <v>1</v>
      </c>
      <c r="S552" s="144">
        <v>-1749819.9905000001</v>
      </c>
      <c r="T552">
        <v>1</v>
      </c>
      <c r="U552" t="s">
        <v>199</v>
      </c>
      <c r="V552" t="s">
        <v>70</v>
      </c>
      <c r="W552" s="115" t="str">
        <f t="shared" si="18"/>
        <v>CC23REACTORES</v>
      </c>
      <c r="X552" s="115">
        <f>_xlfn.XLOOKUP(W552,'cco '!C:C,'cco '!D:D,0)</f>
        <v>0</v>
      </c>
      <c r="Y552" s="116">
        <f t="shared" si="19"/>
        <v>0</v>
      </c>
      <c r="Z552" s="115">
        <f>_xlfn.XLOOKUP(V552,sectores_id!A:A,sectores_id!B:B)</f>
        <v>8</v>
      </c>
      <c r="AA552" s="115">
        <f>IF(J552="OPEX",_xlfn.XLOOKUP(I552,'rubros_id_opex (2)'!A:A,'rubros_id_opex (2)'!B:B,"RUBRO MC"),J552)</f>
        <v>10</v>
      </c>
      <c r="AB552" s="115" t="str">
        <f>UPPER(_xlfn.XLOOKUP(Z552,sectores_id!B:B,sectores_id!A:A))</f>
        <v>REACTORES</v>
      </c>
      <c r="AC552" s="156" t="str">
        <f>_xlfn.XLOOKUP(AA552,'rubros_id_opex (2)'!B:B,'rubros_id_opex (2)'!A:A,gastos_final[[#This Row],[Líneas de factura/Producto]])</f>
        <v>PERSONAL</v>
      </c>
      <c r="AD552" s="177">
        <f>SUMIFS(Y:Y,C:C,gastos_final[[#This Row],[Número]])</f>
        <v>1539841.5916400002</v>
      </c>
      <c r="AE552" s="177">
        <f>gastos_final[[#This Row],[MONTO_FINAL]]*-1-gastos_final[[#This Row],[monto_total_ampliado]]</f>
        <v>209978.39885999984</v>
      </c>
    </row>
    <row r="553" spans="1:31" x14ac:dyDescent="0.3">
      <c r="A553" vm="1">
        <v>46081</v>
      </c>
      <c r="B553" t="s">
        <v>444</v>
      </c>
      <c r="C553" t="s">
        <v>760</v>
      </c>
      <c r="D553" s="143">
        <v>-1749819.9905000001</v>
      </c>
      <c r="E553" t="s">
        <v>179</v>
      </c>
      <c r="F553">
        <v>1</v>
      </c>
      <c r="G553" s="143">
        <v>1749819.99049359</v>
      </c>
      <c r="H553" t="s">
        <v>480</v>
      </c>
      <c r="I553" t="s">
        <v>9</v>
      </c>
      <c r="J553" t="s">
        <v>137</v>
      </c>
      <c r="K553">
        <v>0</v>
      </c>
      <c r="L553">
        <v>0</v>
      </c>
      <c r="M553">
        <v>0</v>
      </c>
      <c r="N553" t="s">
        <v>360</v>
      </c>
      <c r="O553" t="s">
        <v>494</v>
      </c>
      <c r="P553">
        <v>10</v>
      </c>
      <c r="Q553" t="s">
        <v>467</v>
      </c>
      <c r="R553">
        <v>1</v>
      </c>
      <c r="S553" s="144">
        <v>-1749819.9905000001</v>
      </c>
      <c r="T553">
        <v>1</v>
      </c>
      <c r="U553" t="s">
        <v>199</v>
      </c>
      <c r="V553" t="s">
        <v>181</v>
      </c>
      <c r="W553" s="115" t="str">
        <f t="shared" si="18"/>
        <v>CC23TIERRAS FILTRANTES</v>
      </c>
      <c r="X553" s="115">
        <f>_xlfn.XLOOKUP(W553,'cco '!C:C,'cco '!D:D,0)</f>
        <v>0</v>
      </c>
      <c r="Y553" s="116">
        <f t="shared" si="19"/>
        <v>0</v>
      </c>
      <c r="Z553" s="115">
        <f>_xlfn.XLOOKUP(V553,sectores_id!A:A,sectores_id!B:B)</f>
        <v>9</v>
      </c>
      <c r="AA553" s="115">
        <f>IF(J553="OPEX",_xlfn.XLOOKUP(I553,'rubros_id_opex (2)'!A:A,'rubros_id_opex (2)'!B:B,"RUBRO MC"),J553)</f>
        <v>10</v>
      </c>
      <c r="AB553" s="115" t="str">
        <f>UPPER(_xlfn.XLOOKUP(Z553,sectores_id!B:B,sectores_id!A:A))</f>
        <v>TIERRAS FILTRANTES</v>
      </c>
      <c r="AC553" s="156" t="str">
        <f>_xlfn.XLOOKUP(AA553,'rubros_id_opex (2)'!B:B,'rubros_id_opex (2)'!A:A,gastos_final[[#This Row],[Líneas de factura/Producto]])</f>
        <v>PERSONAL</v>
      </c>
      <c r="AD553" s="177">
        <f>SUMIFS(Y:Y,C:C,gastos_final[[#This Row],[Número]])</f>
        <v>1539841.5916400002</v>
      </c>
      <c r="AE553" s="177">
        <f>gastos_final[[#This Row],[MONTO_FINAL]]*-1-gastos_final[[#This Row],[monto_total_ampliado]]</f>
        <v>209978.39885999984</v>
      </c>
    </row>
    <row r="554" spans="1:31" x14ac:dyDescent="0.3">
      <c r="A554" vm="1">
        <v>46081</v>
      </c>
      <c r="B554" t="s">
        <v>444</v>
      </c>
      <c r="C554" t="s">
        <v>433</v>
      </c>
      <c r="D554" s="143">
        <v>-1740103.7392</v>
      </c>
      <c r="E554" t="s">
        <v>168</v>
      </c>
      <c r="F554">
        <v>1</v>
      </c>
      <c r="G554" s="143">
        <v>1740103.7392135896</v>
      </c>
      <c r="H554" t="s">
        <v>480</v>
      </c>
      <c r="I554" t="s">
        <v>9</v>
      </c>
      <c r="J554" t="s">
        <v>137</v>
      </c>
      <c r="K554">
        <v>0</v>
      </c>
      <c r="L554">
        <v>0</v>
      </c>
      <c r="M554">
        <v>0</v>
      </c>
      <c r="N554" t="s">
        <v>332</v>
      </c>
      <c r="O554" t="s">
        <v>494</v>
      </c>
      <c r="P554">
        <v>6</v>
      </c>
      <c r="Q554" t="s">
        <v>469</v>
      </c>
      <c r="R554">
        <v>1</v>
      </c>
      <c r="S554" s="144">
        <v>-1740103.7392</v>
      </c>
      <c r="T554">
        <v>1</v>
      </c>
      <c r="U554" t="s">
        <v>199</v>
      </c>
      <c r="V554" t="s">
        <v>72</v>
      </c>
      <c r="W554" s="115" t="str">
        <f t="shared" si="18"/>
        <v>CC17BACHAS</v>
      </c>
      <c r="X554" s="115">
        <f>_xlfn.XLOOKUP(W554,'cco '!C:C,'cco '!D:D,0)</f>
        <v>0.05</v>
      </c>
      <c r="Y554" s="116">
        <f t="shared" si="19"/>
        <v>87005.186960000006</v>
      </c>
      <c r="Z554" s="115">
        <f>_xlfn.XLOOKUP(V554,sectores_id!A:A,sectores_id!B:B)</f>
        <v>1</v>
      </c>
      <c r="AA554" s="115">
        <f>IF(J554="OPEX",_xlfn.XLOOKUP(I554,'rubros_id_opex (2)'!A:A,'rubros_id_opex (2)'!B:B,"RUBRO MC"),J554)</f>
        <v>10</v>
      </c>
      <c r="AB554" s="115" t="str">
        <f>UPPER(_xlfn.XLOOKUP(Z554,sectores_id!B:B,sectores_id!A:A))</f>
        <v>BACHAS</v>
      </c>
      <c r="AC554" s="156" t="str">
        <f>_xlfn.XLOOKUP(AA554,'rubros_id_opex (2)'!B:B,'rubros_id_opex (2)'!A:A,gastos_final[[#This Row],[Líneas de factura/Producto]])</f>
        <v>PERSONAL</v>
      </c>
      <c r="AD554" s="177">
        <f>SUMIFS(Y:Y,C:C,gastos_final[[#This Row],[Número]])</f>
        <v>1740103.7392000002</v>
      </c>
      <c r="AE554" s="177">
        <f>gastos_final[[#This Row],[MONTO_FINAL]]*-1-gastos_final[[#This Row],[monto_total_ampliado]]</f>
        <v>0</v>
      </c>
    </row>
    <row r="555" spans="1:31" x14ac:dyDescent="0.3">
      <c r="A555" vm="1">
        <v>46081</v>
      </c>
      <c r="B555" t="s">
        <v>444</v>
      </c>
      <c r="C555" t="s">
        <v>433</v>
      </c>
      <c r="D555" s="143">
        <v>-1740103.7392</v>
      </c>
      <c r="E555" t="s">
        <v>168</v>
      </c>
      <c r="F555">
        <v>1</v>
      </c>
      <c r="G555" s="143">
        <v>1740103.7392135896</v>
      </c>
      <c r="H555" t="s">
        <v>480</v>
      </c>
      <c r="I555" t="s">
        <v>9</v>
      </c>
      <c r="J555" t="s">
        <v>137</v>
      </c>
      <c r="K555">
        <v>0</v>
      </c>
      <c r="L555">
        <v>0</v>
      </c>
      <c r="M555">
        <v>0</v>
      </c>
      <c r="N555" t="s">
        <v>332</v>
      </c>
      <c r="O555" t="s">
        <v>494</v>
      </c>
      <c r="P555">
        <v>6</v>
      </c>
      <c r="Q555" t="s">
        <v>469</v>
      </c>
      <c r="R555">
        <v>1</v>
      </c>
      <c r="S555" s="144">
        <v>-1740103.7392</v>
      </c>
      <c r="T555">
        <v>1</v>
      </c>
      <c r="U555" t="s">
        <v>199</v>
      </c>
      <c r="V555" t="s">
        <v>193</v>
      </c>
      <c r="W555" s="115" t="str">
        <f t="shared" si="18"/>
        <v>CC17DISPOSICION FINAL DE R. LIQUIDOS</v>
      </c>
      <c r="X555" s="115">
        <f>_xlfn.XLOOKUP(W555,'cco '!C:C,'cco '!D:D,0)</f>
        <v>0.06</v>
      </c>
      <c r="Y555" s="116">
        <f t="shared" si="19"/>
        <v>104406.22435199999</v>
      </c>
      <c r="Z555" s="115">
        <f>_xlfn.XLOOKUP(V555,sectores_id!A:A,sectores_id!B:B)</f>
        <v>3</v>
      </c>
      <c r="AA555" s="115">
        <f>IF(J555="OPEX",_xlfn.XLOOKUP(I555,'rubros_id_opex (2)'!A:A,'rubros_id_opex (2)'!B:B,"RUBRO MC"),J555)</f>
        <v>10</v>
      </c>
      <c r="AB555" s="115" t="str">
        <f>UPPER(_xlfn.XLOOKUP(Z555,sectores_id!B:B,sectores_id!A:A))</f>
        <v>DISP. FINAL RESIDUOS LÍQUIDOS</v>
      </c>
      <c r="AC555" s="156" t="str">
        <f>_xlfn.XLOOKUP(AA555,'rubros_id_opex (2)'!B:B,'rubros_id_opex (2)'!A:A,gastos_final[[#This Row],[Líneas de factura/Producto]])</f>
        <v>PERSONAL</v>
      </c>
      <c r="AD555" s="177">
        <f>SUMIFS(Y:Y,C:C,gastos_final[[#This Row],[Número]])</f>
        <v>1740103.7392000002</v>
      </c>
      <c r="AE555" s="177">
        <f>gastos_final[[#This Row],[MONTO_FINAL]]*-1-gastos_final[[#This Row],[monto_total_ampliado]]</f>
        <v>0</v>
      </c>
    </row>
    <row r="556" spans="1:31" x14ac:dyDescent="0.3">
      <c r="A556" vm="1">
        <v>46081</v>
      </c>
      <c r="B556" t="s">
        <v>444</v>
      </c>
      <c r="C556" t="s">
        <v>433</v>
      </c>
      <c r="D556" s="143">
        <v>-1740103.7392</v>
      </c>
      <c r="E556" t="s">
        <v>168</v>
      </c>
      <c r="F556">
        <v>1</v>
      </c>
      <c r="G556" s="143">
        <v>1740103.7392135896</v>
      </c>
      <c r="H556" t="s">
        <v>480</v>
      </c>
      <c r="I556" t="s">
        <v>9</v>
      </c>
      <c r="J556" t="s">
        <v>137</v>
      </c>
      <c r="K556">
        <v>0</v>
      </c>
      <c r="L556">
        <v>0</v>
      </c>
      <c r="M556">
        <v>0</v>
      </c>
      <c r="N556" t="s">
        <v>332</v>
      </c>
      <c r="O556" t="s">
        <v>494</v>
      </c>
      <c r="P556">
        <v>6</v>
      </c>
      <c r="Q556" t="s">
        <v>469</v>
      </c>
      <c r="R556">
        <v>1</v>
      </c>
      <c r="S556" s="144">
        <v>-1740103.7392</v>
      </c>
      <c r="T556">
        <v>1</v>
      </c>
      <c r="U556" t="s">
        <v>199</v>
      </c>
      <c r="V556" t="s">
        <v>80</v>
      </c>
      <c r="W556" s="115" t="str">
        <f t="shared" si="18"/>
        <v>CC17EXPORTACION</v>
      </c>
      <c r="X556" s="115">
        <f>_xlfn.XLOOKUP(W556,'cco '!C:C,'cco '!D:D,0)</f>
        <v>0.63</v>
      </c>
      <c r="Y556" s="116">
        <f t="shared" si="19"/>
        <v>1096265.3556959999</v>
      </c>
      <c r="Z556" s="115">
        <f>_xlfn.XLOOKUP(V556,sectores_id!A:A,sectores_id!B:B)</f>
        <v>5</v>
      </c>
      <c r="AA556" s="115">
        <f>IF(J556="OPEX",_xlfn.XLOOKUP(I556,'rubros_id_opex (2)'!A:A,'rubros_id_opex (2)'!B:B,"RUBRO MC"),J556)</f>
        <v>10</v>
      </c>
      <c r="AB556" s="115" t="str">
        <f>UPPER(_xlfn.XLOOKUP(Z556,sectores_id!B:B,sectores_id!A:A))</f>
        <v>EXPORTACION</v>
      </c>
      <c r="AC556" s="156" t="str">
        <f>_xlfn.XLOOKUP(AA556,'rubros_id_opex (2)'!B:B,'rubros_id_opex (2)'!A:A,gastos_final[[#This Row],[Líneas de factura/Producto]])</f>
        <v>PERSONAL</v>
      </c>
      <c r="AD556" s="177">
        <f>SUMIFS(Y:Y,C:C,gastos_final[[#This Row],[Número]])</f>
        <v>1740103.7392000002</v>
      </c>
      <c r="AE556" s="177">
        <f>gastos_final[[#This Row],[MONTO_FINAL]]*-1-gastos_final[[#This Row],[monto_total_ampliado]]</f>
        <v>0</v>
      </c>
    </row>
    <row r="557" spans="1:31" x14ac:dyDescent="0.3">
      <c r="A557" vm="1">
        <v>46081</v>
      </c>
      <c r="B557" t="s">
        <v>444</v>
      </c>
      <c r="C557" t="s">
        <v>433</v>
      </c>
      <c r="D557" s="143">
        <v>-1740103.7392</v>
      </c>
      <c r="E557" t="s">
        <v>168</v>
      </c>
      <c r="F557">
        <v>1</v>
      </c>
      <c r="G557" s="143">
        <v>1740103.7392135896</v>
      </c>
      <c r="H557" t="s">
        <v>480</v>
      </c>
      <c r="I557" t="s">
        <v>9</v>
      </c>
      <c r="J557" t="s">
        <v>137</v>
      </c>
      <c r="K557">
        <v>0</v>
      </c>
      <c r="L557">
        <v>0</v>
      </c>
      <c r="M557">
        <v>0</v>
      </c>
      <c r="N557" t="s">
        <v>332</v>
      </c>
      <c r="O557" t="s">
        <v>494</v>
      </c>
      <c r="P557">
        <v>6</v>
      </c>
      <c r="Q557" t="s">
        <v>469</v>
      </c>
      <c r="R557">
        <v>1</v>
      </c>
      <c r="S557" s="144">
        <v>-1740103.7392</v>
      </c>
      <c r="T557">
        <v>1</v>
      </c>
      <c r="U557" t="s">
        <v>199</v>
      </c>
      <c r="V557" t="s">
        <v>50</v>
      </c>
      <c r="W557" s="115" t="str">
        <f t="shared" si="18"/>
        <v>CC17NFU</v>
      </c>
      <c r="X557" s="115">
        <f>_xlfn.XLOOKUP(W557,'cco '!C:C,'cco '!D:D,0)</f>
        <v>0.05</v>
      </c>
      <c r="Y557" s="116">
        <f t="shared" si="19"/>
        <v>87005.186960000006</v>
      </c>
      <c r="Z557" s="115">
        <f>_xlfn.XLOOKUP(V557,sectores_id!A:A,sectores_id!B:B)</f>
        <v>6</v>
      </c>
      <c r="AA557" s="115">
        <f>IF(J557="OPEX",_xlfn.XLOOKUP(I557,'rubros_id_opex (2)'!A:A,'rubros_id_opex (2)'!B:B,"RUBRO MC"),J557)</f>
        <v>10</v>
      </c>
      <c r="AB557" s="115" t="str">
        <f>UPPER(_xlfn.XLOOKUP(Z557,sectores_id!B:B,sectores_id!A:A))</f>
        <v>NFU</v>
      </c>
      <c r="AC557" s="156" t="str">
        <f>_xlfn.XLOOKUP(AA557,'rubros_id_opex (2)'!B:B,'rubros_id_opex (2)'!A:A,gastos_final[[#This Row],[Líneas de factura/Producto]])</f>
        <v>PERSONAL</v>
      </c>
      <c r="AD557" s="177">
        <f>SUMIFS(Y:Y,C:C,gastos_final[[#This Row],[Número]])</f>
        <v>1740103.7392000002</v>
      </c>
      <c r="AE557" s="177">
        <f>gastos_final[[#This Row],[MONTO_FINAL]]*-1-gastos_final[[#This Row],[monto_total_ampliado]]</f>
        <v>0</v>
      </c>
    </row>
    <row r="558" spans="1:31" x14ac:dyDescent="0.3">
      <c r="A558" vm="1">
        <v>46081</v>
      </c>
      <c r="B558" t="s">
        <v>444</v>
      </c>
      <c r="C558" t="s">
        <v>433</v>
      </c>
      <c r="D558" s="143">
        <v>-1740103.7392</v>
      </c>
      <c r="E558" t="s">
        <v>168</v>
      </c>
      <c r="F558">
        <v>1</v>
      </c>
      <c r="G558" s="143">
        <v>1740103.7392135896</v>
      </c>
      <c r="H558" t="s">
        <v>480</v>
      </c>
      <c r="I558" t="s">
        <v>9</v>
      </c>
      <c r="J558" t="s">
        <v>137</v>
      </c>
      <c r="K558">
        <v>0</v>
      </c>
      <c r="L558">
        <v>0</v>
      </c>
      <c r="M558">
        <v>0</v>
      </c>
      <c r="N558" t="s">
        <v>332</v>
      </c>
      <c r="O558" t="s">
        <v>494</v>
      </c>
      <c r="P558">
        <v>6</v>
      </c>
      <c r="Q558" t="s">
        <v>469</v>
      </c>
      <c r="R558">
        <v>1</v>
      </c>
      <c r="S558" s="144">
        <v>-1740103.7392</v>
      </c>
      <c r="T558">
        <v>1</v>
      </c>
      <c r="U558" t="s">
        <v>199</v>
      </c>
      <c r="V558" t="s">
        <v>68</v>
      </c>
      <c r="W558" s="115" t="str">
        <f t="shared" si="18"/>
        <v>CC17PILETAS</v>
      </c>
      <c r="X558" s="115">
        <f>_xlfn.XLOOKUP(W558,'cco '!C:C,'cco '!D:D,0)</f>
        <v>0.14000000000000001</v>
      </c>
      <c r="Y558" s="116">
        <f t="shared" si="19"/>
        <v>243614.52348800001</v>
      </c>
      <c r="Z558" s="115">
        <f>_xlfn.XLOOKUP(V558,sectores_id!A:A,sectores_id!B:B)</f>
        <v>7</v>
      </c>
      <c r="AA558" s="115">
        <f>IF(J558="OPEX",_xlfn.XLOOKUP(I558,'rubros_id_opex (2)'!A:A,'rubros_id_opex (2)'!B:B,"RUBRO MC"),J558)</f>
        <v>10</v>
      </c>
      <c r="AB558" s="115" t="str">
        <f>UPPER(_xlfn.XLOOKUP(Z558,sectores_id!B:B,sectores_id!A:A))</f>
        <v>PILETAS</v>
      </c>
      <c r="AC558" s="156" t="str">
        <f>_xlfn.XLOOKUP(AA558,'rubros_id_opex (2)'!B:B,'rubros_id_opex (2)'!A:A,gastos_final[[#This Row],[Líneas de factura/Producto]])</f>
        <v>PERSONAL</v>
      </c>
      <c r="AD558" s="177">
        <f>SUMIFS(Y:Y,C:C,gastos_final[[#This Row],[Número]])</f>
        <v>1740103.7392000002</v>
      </c>
      <c r="AE558" s="177">
        <f>gastos_final[[#This Row],[MONTO_FINAL]]*-1-gastos_final[[#This Row],[monto_total_ampliado]]</f>
        <v>0</v>
      </c>
    </row>
    <row r="559" spans="1:31" x14ac:dyDescent="0.3">
      <c r="A559" vm="1">
        <v>46081</v>
      </c>
      <c r="B559" t="s">
        <v>444</v>
      </c>
      <c r="C559" t="s">
        <v>433</v>
      </c>
      <c r="D559" s="143">
        <v>-1740103.7392</v>
      </c>
      <c r="E559" t="s">
        <v>168</v>
      </c>
      <c r="F559">
        <v>1</v>
      </c>
      <c r="G559" s="143">
        <v>1740103.7392135896</v>
      </c>
      <c r="H559" t="s">
        <v>480</v>
      </c>
      <c r="I559" t="s">
        <v>9</v>
      </c>
      <c r="J559" t="s">
        <v>137</v>
      </c>
      <c r="K559">
        <v>0</v>
      </c>
      <c r="L559">
        <v>0</v>
      </c>
      <c r="M559">
        <v>0</v>
      </c>
      <c r="N559" t="s">
        <v>332</v>
      </c>
      <c r="O559" t="s">
        <v>494</v>
      </c>
      <c r="P559">
        <v>6</v>
      </c>
      <c r="Q559" t="s">
        <v>469</v>
      </c>
      <c r="R559">
        <v>1</v>
      </c>
      <c r="S559" s="144">
        <v>-1740103.7392</v>
      </c>
      <c r="T559">
        <v>1</v>
      </c>
      <c r="U559" t="s">
        <v>199</v>
      </c>
      <c r="V559" t="s">
        <v>70</v>
      </c>
      <c r="W559" s="115" t="str">
        <f t="shared" si="18"/>
        <v>CC17REACTORES</v>
      </c>
      <c r="X559" s="115">
        <f>_xlfn.XLOOKUP(W559,'cco '!C:C,'cco '!D:D,0)</f>
        <v>7.0000000000000007E-2</v>
      </c>
      <c r="Y559" s="116">
        <f t="shared" si="19"/>
        <v>121807.261744</v>
      </c>
      <c r="Z559" s="115">
        <f>_xlfn.XLOOKUP(V559,sectores_id!A:A,sectores_id!B:B)</f>
        <v>8</v>
      </c>
      <c r="AA559" s="115">
        <f>IF(J559="OPEX",_xlfn.XLOOKUP(I559,'rubros_id_opex (2)'!A:A,'rubros_id_opex (2)'!B:B,"RUBRO MC"),J559)</f>
        <v>10</v>
      </c>
      <c r="AB559" s="115" t="str">
        <f>UPPER(_xlfn.XLOOKUP(Z559,sectores_id!B:B,sectores_id!A:A))</f>
        <v>REACTORES</v>
      </c>
      <c r="AC559" s="156" t="str">
        <f>_xlfn.XLOOKUP(AA559,'rubros_id_opex (2)'!B:B,'rubros_id_opex (2)'!A:A,gastos_final[[#This Row],[Líneas de factura/Producto]])</f>
        <v>PERSONAL</v>
      </c>
      <c r="AD559" s="177">
        <f>SUMIFS(Y:Y,C:C,gastos_final[[#This Row],[Número]])</f>
        <v>1740103.7392000002</v>
      </c>
      <c r="AE559" s="177">
        <f>gastos_final[[#This Row],[MONTO_FINAL]]*-1-gastos_final[[#This Row],[monto_total_ampliado]]</f>
        <v>0</v>
      </c>
    </row>
    <row r="560" spans="1:31" x14ac:dyDescent="0.3">
      <c r="A560" vm="1">
        <v>46081</v>
      </c>
      <c r="B560" t="s">
        <v>444</v>
      </c>
      <c r="C560" t="s">
        <v>566</v>
      </c>
      <c r="D560" s="143">
        <v>-2898353.6937000002</v>
      </c>
      <c r="E560" t="s">
        <v>166</v>
      </c>
      <c r="F560">
        <v>1</v>
      </c>
      <c r="G560" s="143">
        <v>2898353.6937335897</v>
      </c>
      <c r="H560" t="s">
        <v>480</v>
      </c>
      <c r="I560" t="s">
        <v>9</v>
      </c>
      <c r="J560" t="s">
        <v>137</v>
      </c>
      <c r="K560">
        <v>0</v>
      </c>
      <c r="L560">
        <v>0</v>
      </c>
      <c r="M560">
        <v>0</v>
      </c>
      <c r="N560" t="s">
        <v>379</v>
      </c>
      <c r="O560" t="s">
        <v>494</v>
      </c>
      <c r="P560">
        <v>10</v>
      </c>
      <c r="Q560" t="s">
        <v>467</v>
      </c>
      <c r="R560">
        <v>1</v>
      </c>
      <c r="S560" s="144">
        <v>-2898353.6937000002</v>
      </c>
      <c r="T560">
        <v>1</v>
      </c>
      <c r="U560" t="s">
        <v>199</v>
      </c>
      <c r="V560" t="s">
        <v>72</v>
      </c>
      <c r="W560" s="115" t="str">
        <f t="shared" si="18"/>
        <v>CC27BACHAS</v>
      </c>
      <c r="X560" s="115">
        <f>_xlfn.XLOOKUP(W560,'cco '!C:C,'cco '!D:D,0)</f>
        <v>0.11</v>
      </c>
      <c r="Y560" s="116">
        <f t="shared" si="19"/>
        <v>318818.90630700003</v>
      </c>
      <c r="Z560" s="115">
        <f>_xlfn.XLOOKUP(V560,sectores_id!A:A,sectores_id!B:B)</f>
        <v>1</v>
      </c>
      <c r="AA560" s="115">
        <f>IF(J560="OPEX",_xlfn.XLOOKUP(I560,'rubros_id_opex (2)'!A:A,'rubros_id_opex (2)'!B:B,"RUBRO MC"),J560)</f>
        <v>10</v>
      </c>
      <c r="AB560" s="115" t="str">
        <f>UPPER(_xlfn.XLOOKUP(Z560,sectores_id!B:B,sectores_id!A:A))</f>
        <v>BACHAS</v>
      </c>
      <c r="AC560" s="156" t="str">
        <f>_xlfn.XLOOKUP(AA560,'rubros_id_opex (2)'!B:B,'rubros_id_opex (2)'!A:A,gastos_final[[#This Row],[Líneas de factura/Producto]])</f>
        <v>PERSONAL</v>
      </c>
      <c r="AD560" s="177">
        <f>SUMIFS(Y:Y,C:C,gastos_final[[#This Row],[Número]])</f>
        <v>2695468.9351410004</v>
      </c>
      <c r="AE560" s="177">
        <f>gastos_final[[#This Row],[MONTO_FINAL]]*-1-gastos_final[[#This Row],[monto_total_ampliado]]</f>
        <v>202884.75855899975</v>
      </c>
    </row>
    <row r="561" spans="1:31" x14ac:dyDescent="0.3">
      <c r="A561" vm="1">
        <v>46081</v>
      </c>
      <c r="B561" t="s">
        <v>444</v>
      </c>
      <c r="C561" t="s">
        <v>566</v>
      </c>
      <c r="D561" s="143">
        <v>-2898353.6937000002</v>
      </c>
      <c r="E561" t="s">
        <v>166</v>
      </c>
      <c r="F561">
        <v>1</v>
      </c>
      <c r="G561" s="143">
        <v>2898353.6937335897</v>
      </c>
      <c r="H561" t="s">
        <v>480</v>
      </c>
      <c r="I561" t="s">
        <v>9</v>
      </c>
      <c r="J561" t="s">
        <v>137</v>
      </c>
      <c r="K561">
        <v>0</v>
      </c>
      <c r="L561">
        <v>0</v>
      </c>
      <c r="M561">
        <v>0</v>
      </c>
      <c r="N561" t="s">
        <v>379</v>
      </c>
      <c r="O561" t="s">
        <v>494</v>
      </c>
      <c r="P561">
        <v>10</v>
      </c>
      <c r="Q561" t="s">
        <v>467</v>
      </c>
      <c r="R561">
        <v>1</v>
      </c>
      <c r="S561" s="144">
        <v>-2898353.6937000002</v>
      </c>
      <c r="T561">
        <v>1</v>
      </c>
      <c r="U561" t="s">
        <v>199</v>
      </c>
      <c r="V561" t="s">
        <v>177</v>
      </c>
      <c r="W561" s="115" t="str">
        <f t="shared" si="18"/>
        <v>CC27CEREAL Y POLVILLO</v>
      </c>
      <c r="X561" s="115">
        <f>_xlfn.XLOOKUP(W561,'cco '!C:C,'cco '!D:D,0)</f>
        <v>0.08</v>
      </c>
      <c r="Y561" s="116">
        <f t="shared" si="19"/>
        <v>231868.29549600001</v>
      </c>
      <c r="Z561" s="115">
        <f>_xlfn.XLOOKUP(V561,sectores_id!A:A,sectores_id!B:B)</f>
        <v>2</v>
      </c>
      <c r="AA561" s="115">
        <f>IF(J561="OPEX",_xlfn.XLOOKUP(I561,'rubros_id_opex (2)'!A:A,'rubros_id_opex (2)'!B:B,"RUBRO MC"),J561)</f>
        <v>10</v>
      </c>
      <c r="AB561" s="115" t="str">
        <f>UPPER(_xlfn.XLOOKUP(Z561,sectores_id!B:B,sectores_id!A:A))</f>
        <v>CEREAL &amp; POLVILLO</v>
      </c>
      <c r="AC561" s="156" t="str">
        <f>_xlfn.XLOOKUP(AA561,'rubros_id_opex (2)'!B:B,'rubros_id_opex (2)'!A:A,gastos_final[[#This Row],[Líneas de factura/Producto]])</f>
        <v>PERSONAL</v>
      </c>
      <c r="AD561" s="177">
        <f>SUMIFS(Y:Y,C:C,gastos_final[[#This Row],[Número]])</f>
        <v>2695468.9351410004</v>
      </c>
      <c r="AE561" s="177">
        <f>gastos_final[[#This Row],[MONTO_FINAL]]*-1-gastos_final[[#This Row],[monto_total_ampliado]]</f>
        <v>202884.75855899975</v>
      </c>
    </row>
    <row r="562" spans="1:31" x14ac:dyDescent="0.3">
      <c r="A562" vm="1">
        <v>46081</v>
      </c>
      <c r="B562" t="s">
        <v>444</v>
      </c>
      <c r="C562" t="s">
        <v>566</v>
      </c>
      <c r="D562" s="143">
        <v>-2898353.6937000002</v>
      </c>
      <c r="E562" t="s">
        <v>166</v>
      </c>
      <c r="F562">
        <v>1</v>
      </c>
      <c r="G562" s="143">
        <v>2898353.6937335897</v>
      </c>
      <c r="H562" t="s">
        <v>480</v>
      </c>
      <c r="I562" t="s">
        <v>9</v>
      </c>
      <c r="J562" t="s">
        <v>137</v>
      </c>
      <c r="K562">
        <v>0</v>
      </c>
      <c r="L562">
        <v>0</v>
      </c>
      <c r="M562">
        <v>0</v>
      </c>
      <c r="N562" t="s">
        <v>379</v>
      </c>
      <c r="O562" t="s">
        <v>494</v>
      </c>
      <c r="P562">
        <v>10</v>
      </c>
      <c r="Q562" t="s">
        <v>467</v>
      </c>
      <c r="R562">
        <v>1</v>
      </c>
      <c r="S562" s="144">
        <v>-2898353.6937000002</v>
      </c>
      <c r="T562">
        <v>1</v>
      </c>
      <c r="U562" t="s">
        <v>199</v>
      </c>
      <c r="V562" t="s">
        <v>175</v>
      </c>
      <c r="W562" s="115" t="str">
        <f t="shared" si="18"/>
        <v>CC27COMPOST Y FERTILIZANTES</v>
      </c>
      <c r="X562" s="115">
        <f>_xlfn.XLOOKUP(W562,'cco '!C:C,'cco '!D:D,0)</f>
        <v>0</v>
      </c>
      <c r="Y562" s="116">
        <f t="shared" si="19"/>
        <v>0</v>
      </c>
      <c r="Z562" s="115">
        <f>_xlfn.XLOOKUP(V562,sectores_id!A:A,sectores_id!B:B)</f>
        <v>10</v>
      </c>
      <c r="AA562" s="115">
        <f>IF(J562="OPEX",_xlfn.XLOOKUP(I562,'rubros_id_opex (2)'!A:A,'rubros_id_opex (2)'!B:B,"RUBRO MC"),J562)</f>
        <v>10</v>
      </c>
      <c r="AB562" s="115" t="str">
        <f>UPPER(_xlfn.XLOOKUP(Z562,sectores_id!B:B,sectores_id!A:A))</f>
        <v>COMPOST &amp; FERTILIZANTES</v>
      </c>
      <c r="AC562" s="156" t="str">
        <f>_xlfn.XLOOKUP(AA562,'rubros_id_opex (2)'!B:B,'rubros_id_opex (2)'!A:A,gastos_final[[#This Row],[Líneas de factura/Producto]])</f>
        <v>PERSONAL</v>
      </c>
      <c r="AD562" s="177">
        <f>SUMIFS(Y:Y,C:C,gastos_final[[#This Row],[Número]])</f>
        <v>2695468.9351410004</v>
      </c>
      <c r="AE562" s="177">
        <f>gastos_final[[#This Row],[MONTO_FINAL]]*-1-gastos_final[[#This Row],[monto_total_ampliado]]</f>
        <v>202884.75855899975</v>
      </c>
    </row>
    <row r="563" spans="1:31" x14ac:dyDescent="0.3">
      <c r="A563" vm="1">
        <v>46081</v>
      </c>
      <c r="B563" t="s">
        <v>444</v>
      </c>
      <c r="C563" t="s">
        <v>566</v>
      </c>
      <c r="D563" s="143">
        <v>-2898353.6937000002</v>
      </c>
      <c r="E563" t="s">
        <v>166</v>
      </c>
      <c r="F563">
        <v>1</v>
      </c>
      <c r="G563" s="143">
        <v>2898353.6937335897</v>
      </c>
      <c r="H563" t="s">
        <v>480</v>
      </c>
      <c r="I563" t="s">
        <v>9</v>
      </c>
      <c r="J563" t="s">
        <v>137</v>
      </c>
      <c r="K563">
        <v>0</v>
      </c>
      <c r="L563">
        <v>0</v>
      </c>
      <c r="M563">
        <v>0</v>
      </c>
      <c r="N563" t="s">
        <v>379</v>
      </c>
      <c r="O563" t="s">
        <v>494</v>
      </c>
      <c r="P563">
        <v>10</v>
      </c>
      <c r="Q563" t="s">
        <v>467</v>
      </c>
      <c r="R563">
        <v>1</v>
      </c>
      <c r="S563" s="144">
        <v>-2898353.6937000002</v>
      </c>
      <c r="T563">
        <v>1</v>
      </c>
      <c r="U563" t="s">
        <v>199</v>
      </c>
      <c r="V563" t="s">
        <v>193</v>
      </c>
      <c r="W563" s="115" t="str">
        <f t="shared" si="18"/>
        <v>CC27DISPOSICION FINAL DE R. LIQUIDOS</v>
      </c>
      <c r="X563" s="115">
        <f>_xlfn.XLOOKUP(W563,'cco '!C:C,'cco '!D:D,0)</f>
        <v>0.11</v>
      </c>
      <c r="Y563" s="116">
        <f t="shared" si="19"/>
        <v>318818.90630700003</v>
      </c>
      <c r="Z563" s="115">
        <f>_xlfn.XLOOKUP(V563,sectores_id!A:A,sectores_id!B:B)</f>
        <v>3</v>
      </c>
      <c r="AA563" s="115">
        <f>IF(J563="OPEX",_xlfn.XLOOKUP(I563,'rubros_id_opex (2)'!A:A,'rubros_id_opex (2)'!B:B,"RUBRO MC"),J563)</f>
        <v>10</v>
      </c>
      <c r="AB563" s="115" t="str">
        <f>UPPER(_xlfn.XLOOKUP(Z563,sectores_id!B:B,sectores_id!A:A))</f>
        <v>DISP. FINAL RESIDUOS LÍQUIDOS</v>
      </c>
      <c r="AC563" s="156" t="str">
        <f>_xlfn.XLOOKUP(AA563,'rubros_id_opex (2)'!B:B,'rubros_id_opex (2)'!A:A,gastos_final[[#This Row],[Líneas de factura/Producto]])</f>
        <v>PERSONAL</v>
      </c>
      <c r="AD563" s="177">
        <f>SUMIFS(Y:Y,C:C,gastos_final[[#This Row],[Número]])</f>
        <v>2695468.9351410004</v>
      </c>
      <c r="AE563" s="177">
        <f>gastos_final[[#This Row],[MONTO_FINAL]]*-1-gastos_final[[#This Row],[monto_total_ampliado]]</f>
        <v>202884.75855899975</v>
      </c>
    </row>
    <row r="564" spans="1:31" x14ac:dyDescent="0.3">
      <c r="A564" vm="1">
        <v>46081</v>
      </c>
      <c r="B564" t="s">
        <v>444</v>
      </c>
      <c r="C564" t="s">
        <v>566</v>
      </c>
      <c r="D564" s="143">
        <v>-2898353.6937000002</v>
      </c>
      <c r="E564" t="s">
        <v>166</v>
      </c>
      <c r="F564">
        <v>1</v>
      </c>
      <c r="G564" s="143">
        <v>2898353.6937335897</v>
      </c>
      <c r="H564" t="s">
        <v>480</v>
      </c>
      <c r="I564" t="s">
        <v>9</v>
      </c>
      <c r="J564" t="s">
        <v>137</v>
      </c>
      <c r="K564">
        <v>0</v>
      </c>
      <c r="L564">
        <v>0</v>
      </c>
      <c r="M564">
        <v>0</v>
      </c>
      <c r="N564" t="s">
        <v>379</v>
      </c>
      <c r="O564" t="s">
        <v>494</v>
      </c>
      <c r="P564">
        <v>10</v>
      </c>
      <c r="Q564" t="s">
        <v>467</v>
      </c>
      <c r="R564">
        <v>1</v>
      </c>
      <c r="S564" s="144">
        <v>-2898353.6937000002</v>
      </c>
      <c r="T564">
        <v>1</v>
      </c>
      <c r="U564" t="s">
        <v>199</v>
      </c>
      <c r="V564" t="s">
        <v>191</v>
      </c>
      <c r="W564" s="115" t="str">
        <f t="shared" si="18"/>
        <v>CC27DISPOSICION FINAL DE R. SOLIDOS</v>
      </c>
      <c r="X564" s="115">
        <f>_xlfn.XLOOKUP(W564,'cco '!C:C,'cco '!D:D,0)</f>
        <v>0.19</v>
      </c>
      <c r="Y564" s="116">
        <f t="shared" si="19"/>
        <v>550687.20180300006</v>
      </c>
      <c r="Z564" s="115">
        <f>_xlfn.XLOOKUP(V564,sectores_id!A:A,sectores_id!B:B)</f>
        <v>4</v>
      </c>
      <c r="AA564" s="115">
        <f>IF(J564="OPEX",_xlfn.XLOOKUP(I564,'rubros_id_opex (2)'!A:A,'rubros_id_opex (2)'!B:B,"RUBRO MC"),J564)</f>
        <v>10</v>
      </c>
      <c r="AB564" s="115" t="str">
        <f>UPPER(_xlfn.XLOOKUP(Z564,sectores_id!B:B,sectores_id!A:A))</f>
        <v>DISP. FINAL RESIDUOS SÓLIDOS</v>
      </c>
      <c r="AC564" s="156" t="str">
        <f>_xlfn.XLOOKUP(AA564,'rubros_id_opex (2)'!B:B,'rubros_id_opex (2)'!A:A,gastos_final[[#This Row],[Líneas de factura/Producto]])</f>
        <v>PERSONAL</v>
      </c>
      <c r="AD564" s="177">
        <f>SUMIFS(Y:Y,C:C,gastos_final[[#This Row],[Número]])</f>
        <v>2695468.9351410004</v>
      </c>
      <c r="AE564" s="177">
        <f>gastos_final[[#This Row],[MONTO_FINAL]]*-1-gastos_final[[#This Row],[monto_total_ampliado]]</f>
        <v>202884.75855899975</v>
      </c>
    </row>
    <row r="565" spans="1:31" x14ac:dyDescent="0.3">
      <c r="A565" vm="1">
        <v>46081</v>
      </c>
      <c r="B565" t="s">
        <v>444</v>
      </c>
      <c r="C565" t="s">
        <v>566</v>
      </c>
      <c r="D565" s="143">
        <v>-2898353.6937000002</v>
      </c>
      <c r="E565" t="s">
        <v>166</v>
      </c>
      <c r="F565">
        <v>1</v>
      </c>
      <c r="G565" s="143">
        <v>2898353.6937335897</v>
      </c>
      <c r="H565" t="s">
        <v>480</v>
      </c>
      <c r="I565" t="s">
        <v>9</v>
      </c>
      <c r="J565" t="s">
        <v>137</v>
      </c>
      <c r="K565">
        <v>0</v>
      </c>
      <c r="L565">
        <v>0</v>
      </c>
      <c r="M565">
        <v>0</v>
      </c>
      <c r="N565" t="s">
        <v>379</v>
      </c>
      <c r="O565" t="s">
        <v>494</v>
      </c>
      <c r="P565">
        <v>10</v>
      </c>
      <c r="Q565" t="s">
        <v>467</v>
      </c>
      <c r="R565">
        <v>1</v>
      </c>
      <c r="S565" s="144">
        <v>-2898353.6937000002</v>
      </c>
      <c r="T565">
        <v>1</v>
      </c>
      <c r="U565" t="s">
        <v>199</v>
      </c>
      <c r="V565" t="s">
        <v>80</v>
      </c>
      <c r="W565" s="115" t="str">
        <f t="shared" si="18"/>
        <v>CC27EXPORTACION</v>
      </c>
      <c r="X565" s="115">
        <f>_xlfn.XLOOKUP(W565,'cco '!C:C,'cco '!D:D,0)</f>
        <v>0.11</v>
      </c>
      <c r="Y565" s="116">
        <f t="shared" si="19"/>
        <v>318818.90630700003</v>
      </c>
      <c r="Z565" s="115">
        <f>_xlfn.XLOOKUP(V565,sectores_id!A:A,sectores_id!B:B)</f>
        <v>5</v>
      </c>
      <c r="AA565" s="115">
        <f>IF(J565="OPEX",_xlfn.XLOOKUP(I565,'rubros_id_opex (2)'!A:A,'rubros_id_opex (2)'!B:B,"RUBRO MC"),J565)</f>
        <v>10</v>
      </c>
      <c r="AB565" s="115" t="str">
        <f>UPPER(_xlfn.XLOOKUP(Z565,sectores_id!B:B,sectores_id!A:A))</f>
        <v>EXPORTACION</v>
      </c>
      <c r="AC565" s="156" t="str">
        <f>_xlfn.XLOOKUP(AA565,'rubros_id_opex (2)'!B:B,'rubros_id_opex (2)'!A:A,gastos_final[[#This Row],[Líneas de factura/Producto]])</f>
        <v>PERSONAL</v>
      </c>
      <c r="AD565" s="177">
        <f>SUMIFS(Y:Y,C:C,gastos_final[[#This Row],[Número]])</f>
        <v>2695468.9351410004</v>
      </c>
      <c r="AE565" s="177">
        <f>gastos_final[[#This Row],[MONTO_FINAL]]*-1-gastos_final[[#This Row],[monto_total_ampliado]]</f>
        <v>202884.75855899975</v>
      </c>
    </row>
    <row r="566" spans="1:31" x14ac:dyDescent="0.3">
      <c r="A566" vm="1">
        <v>46081</v>
      </c>
      <c r="B566" t="s">
        <v>444</v>
      </c>
      <c r="C566" t="s">
        <v>566</v>
      </c>
      <c r="D566" s="143">
        <v>-2898353.6937000002</v>
      </c>
      <c r="E566" t="s">
        <v>166</v>
      </c>
      <c r="F566">
        <v>1</v>
      </c>
      <c r="G566" s="143">
        <v>2898353.6937335897</v>
      </c>
      <c r="H566" t="s">
        <v>480</v>
      </c>
      <c r="I566" t="s">
        <v>9</v>
      </c>
      <c r="J566" t="s">
        <v>137</v>
      </c>
      <c r="K566">
        <v>0</v>
      </c>
      <c r="L566">
        <v>0</v>
      </c>
      <c r="M566">
        <v>0</v>
      </c>
      <c r="N566" t="s">
        <v>379</v>
      </c>
      <c r="O566" t="s">
        <v>494</v>
      </c>
      <c r="P566">
        <v>10</v>
      </c>
      <c r="Q566" t="s">
        <v>467</v>
      </c>
      <c r="R566">
        <v>1</v>
      </c>
      <c r="S566" s="144">
        <v>-2898353.6937000002</v>
      </c>
      <c r="T566">
        <v>1</v>
      </c>
      <c r="U566" t="s">
        <v>199</v>
      </c>
      <c r="V566" t="s">
        <v>50</v>
      </c>
      <c r="W566" s="115" t="str">
        <f t="shared" si="18"/>
        <v>CC27NFU</v>
      </c>
      <c r="X566" s="115">
        <f>_xlfn.XLOOKUP(W566,'cco '!C:C,'cco '!D:D,0)</f>
        <v>0.11</v>
      </c>
      <c r="Y566" s="116">
        <f t="shared" si="19"/>
        <v>318818.90630700003</v>
      </c>
      <c r="Z566" s="115">
        <f>_xlfn.XLOOKUP(V566,sectores_id!A:A,sectores_id!B:B)</f>
        <v>6</v>
      </c>
      <c r="AA566" s="115">
        <f>IF(J566="OPEX",_xlfn.XLOOKUP(I566,'rubros_id_opex (2)'!A:A,'rubros_id_opex (2)'!B:B,"RUBRO MC"),J566)</f>
        <v>10</v>
      </c>
      <c r="AB566" s="115" t="str">
        <f>UPPER(_xlfn.XLOOKUP(Z566,sectores_id!B:B,sectores_id!A:A))</f>
        <v>NFU</v>
      </c>
      <c r="AC566" s="156" t="str">
        <f>_xlfn.XLOOKUP(AA566,'rubros_id_opex (2)'!B:B,'rubros_id_opex (2)'!A:A,gastos_final[[#This Row],[Líneas de factura/Producto]])</f>
        <v>PERSONAL</v>
      </c>
      <c r="AD566" s="177">
        <f>SUMIFS(Y:Y,C:C,gastos_final[[#This Row],[Número]])</f>
        <v>2695468.9351410004</v>
      </c>
      <c r="AE566" s="177">
        <f>gastos_final[[#This Row],[MONTO_FINAL]]*-1-gastos_final[[#This Row],[monto_total_ampliado]]</f>
        <v>202884.75855899975</v>
      </c>
    </row>
    <row r="567" spans="1:31" x14ac:dyDescent="0.3">
      <c r="A567" vm="1">
        <v>46081</v>
      </c>
      <c r="B567" t="s">
        <v>444</v>
      </c>
      <c r="C567" t="s">
        <v>566</v>
      </c>
      <c r="D567" s="143">
        <v>-2898353.6937000002</v>
      </c>
      <c r="E567" t="s">
        <v>166</v>
      </c>
      <c r="F567">
        <v>1</v>
      </c>
      <c r="G567" s="143">
        <v>2898353.6937335897</v>
      </c>
      <c r="H567" t="s">
        <v>480</v>
      </c>
      <c r="I567" t="s">
        <v>9</v>
      </c>
      <c r="J567" t="s">
        <v>137</v>
      </c>
      <c r="K567">
        <v>0</v>
      </c>
      <c r="L567">
        <v>0</v>
      </c>
      <c r="M567">
        <v>0</v>
      </c>
      <c r="N567" t="s">
        <v>379</v>
      </c>
      <c r="O567" t="s">
        <v>494</v>
      </c>
      <c r="P567">
        <v>10</v>
      </c>
      <c r="Q567" t="s">
        <v>467</v>
      </c>
      <c r="R567">
        <v>1</v>
      </c>
      <c r="S567" s="144">
        <v>-2898353.6937000002</v>
      </c>
      <c r="T567">
        <v>1</v>
      </c>
      <c r="U567" t="s">
        <v>199</v>
      </c>
      <c r="V567" t="s">
        <v>68</v>
      </c>
      <c r="W567" s="115" t="str">
        <f t="shared" si="18"/>
        <v>CC27PILETAS</v>
      </c>
      <c r="X567" s="115">
        <f>_xlfn.XLOOKUP(W567,'cco '!C:C,'cco '!D:D,0)</f>
        <v>0.11</v>
      </c>
      <c r="Y567" s="116">
        <f t="shared" si="19"/>
        <v>318818.90630700003</v>
      </c>
      <c r="Z567" s="115">
        <f>_xlfn.XLOOKUP(V567,sectores_id!A:A,sectores_id!B:B)</f>
        <v>7</v>
      </c>
      <c r="AA567" s="115">
        <f>IF(J567="OPEX",_xlfn.XLOOKUP(I567,'rubros_id_opex (2)'!A:A,'rubros_id_opex (2)'!B:B,"RUBRO MC"),J567)</f>
        <v>10</v>
      </c>
      <c r="AB567" s="115" t="str">
        <f>UPPER(_xlfn.XLOOKUP(Z567,sectores_id!B:B,sectores_id!A:A))</f>
        <v>PILETAS</v>
      </c>
      <c r="AC567" s="156" t="str">
        <f>_xlfn.XLOOKUP(AA567,'rubros_id_opex (2)'!B:B,'rubros_id_opex (2)'!A:A,gastos_final[[#This Row],[Líneas de factura/Producto]])</f>
        <v>PERSONAL</v>
      </c>
      <c r="AD567" s="177">
        <f>SUMIFS(Y:Y,C:C,gastos_final[[#This Row],[Número]])</f>
        <v>2695468.9351410004</v>
      </c>
      <c r="AE567" s="177">
        <f>gastos_final[[#This Row],[MONTO_FINAL]]*-1-gastos_final[[#This Row],[monto_total_ampliado]]</f>
        <v>202884.75855899975</v>
      </c>
    </row>
    <row r="568" spans="1:31" x14ac:dyDescent="0.3">
      <c r="A568" vm="1">
        <v>46081</v>
      </c>
      <c r="B568" t="s">
        <v>444</v>
      </c>
      <c r="C568" t="s">
        <v>566</v>
      </c>
      <c r="D568" s="143">
        <v>-2898353.6937000002</v>
      </c>
      <c r="E568" t="s">
        <v>166</v>
      </c>
      <c r="F568">
        <v>1</v>
      </c>
      <c r="G568" s="143">
        <v>2898353.6937335897</v>
      </c>
      <c r="H568" t="s">
        <v>480</v>
      </c>
      <c r="I568" t="s">
        <v>9</v>
      </c>
      <c r="J568" t="s">
        <v>137</v>
      </c>
      <c r="K568">
        <v>0</v>
      </c>
      <c r="L568">
        <v>0</v>
      </c>
      <c r="M568">
        <v>0</v>
      </c>
      <c r="N568" t="s">
        <v>379</v>
      </c>
      <c r="O568" t="s">
        <v>494</v>
      </c>
      <c r="P568">
        <v>10</v>
      </c>
      <c r="Q568" t="s">
        <v>467</v>
      </c>
      <c r="R568">
        <v>1</v>
      </c>
      <c r="S568" s="144">
        <v>-2898353.6937000002</v>
      </c>
      <c r="T568">
        <v>1</v>
      </c>
      <c r="U568" t="s">
        <v>199</v>
      </c>
      <c r="V568" t="s">
        <v>70</v>
      </c>
      <c r="W568" s="115" t="str">
        <f t="shared" si="18"/>
        <v>CC27REACTORES</v>
      </c>
      <c r="X568" s="115">
        <f>_xlfn.XLOOKUP(W568,'cco '!C:C,'cco '!D:D,0)</f>
        <v>0.11</v>
      </c>
      <c r="Y568" s="116">
        <f t="shared" si="19"/>
        <v>318818.90630700003</v>
      </c>
      <c r="Z568" s="115">
        <f>_xlfn.XLOOKUP(V568,sectores_id!A:A,sectores_id!B:B)</f>
        <v>8</v>
      </c>
      <c r="AA568" s="115">
        <f>IF(J568="OPEX",_xlfn.XLOOKUP(I568,'rubros_id_opex (2)'!A:A,'rubros_id_opex (2)'!B:B,"RUBRO MC"),J568)</f>
        <v>10</v>
      </c>
      <c r="AB568" s="115" t="str">
        <f>UPPER(_xlfn.XLOOKUP(Z568,sectores_id!B:B,sectores_id!A:A))</f>
        <v>REACTORES</v>
      </c>
      <c r="AC568" s="156" t="str">
        <f>_xlfn.XLOOKUP(AA568,'rubros_id_opex (2)'!B:B,'rubros_id_opex (2)'!A:A,gastos_final[[#This Row],[Líneas de factura/Producto]])</f>
        <v>PERSONAL</v>
      </c>
      <c r="AD568" s="177">
        <f>SUMIFS(Y:Y,C:C,gastos_final[[#This Row],[Número]])</f>
        <v>2695468.9351410004</v>
      </c>
      <c r="AE568" s="177">
        <f>gastos_final[[#This Row],[MONTO_FINAL]]*-1-gastos_final[[#This Row],[monto_total_ampliado]]</f>
        <v>202884.75855899975</v>
      </c>
    </row>
    <row r="569" spans="1:31" x14ac:dyDescent="0.3">
      <c r="A569" vm="1">
        <v>46081</v>
      </c>
      <c r="B569" t="s">
        <v>444</v>
      </c>
      <c r="C569" t="s">
        <v>566</v>
      </c>
      <c r="D569" s="143">
        <v>-2898353.6937000002</v>
      </c>
      <c r="E569" t="s">
        <v>166</v>
      </c>
      <c r="F569">
        <v>1</v>
      </c>
      <c r="G569" s="143">
        <v>2898353.6937335897</v>
      </c>
      <c r="H569" t="s">
        <v>480</v>
      </c>
      <c r="I569" t="s">
        <v>9</v>
      </c>
      <c r="J569" t="s">
        <v>137</v>
      </c>
      <c r="K569">
        <v>0</v>
      </c>
      <c r="L569">
        <v>0</v>
      </c>
      <c r="M569">
        <v>0</v>
      </c>
      <c r="N569" t="s">
        <v>379</v>
      </c>
      <c r="O569" t="s">
        <v>494</v>
      </c>
      <c r="P569">
        <v>10</v>
      </c>
      <c r="Q569" t="s">
        <v>467</v>
      </c>
      <c r="R569">
        <v>1</v>
      </c>
      <c r="S569" s="144">
        <v>-2898353.6937000002</v>
      </c>
      <c r="T569">
        <v>1</v>
      </c>
      <c r="U569" t="s">
        <v>199</v>
      </c>
      <c r="V569" t="s">
        <v>181</v>
      </c>
      <c r="W569" s="115" t="str">
        <f t="shared" si="18"/>
        <v>CC27TIERRAS FILTRANTES</v>
      </c>
      <c r="X569" s="115">
        <f>_xlfn.XLOOKUP(W569,'cco '!C:C,'cco '!D:D,0)</f>
        <v>0</v>
      </c>
      <c r="Y569" s="116">
        <f t="shared" si="19"/>
        <v>0</v>
      </c>
      <c r="Z569" s="115">
        <f>_xlfn.XLOOKUP(V569,sectores_id!A:A,sectores_id!B:B)</f>
        <v>9</v>
      </c>
      <c r="AA569" s="115">
        <f>IF(J569="OPEX",_xlfn.XLOOKUP(I569,'rubros_id_opex (2)'!A:A,'rubros_id_opex (2)'!B:B,"RUBRO MC"),J569)</f>
        <v>10</v>
      </c>
      <c r="AB569" s="115" t="str">
        <f>UPPER(_xlfn.XLOOKUP(Z569,sectores_id!B:B,sectores_id!A:A))</f>
        <v>TIERRAS FILTRANTES</v>
      </c>
      <c r="AC569" s="156" t="str">
        <f>_xlfn.XLOOKUP(AA569,'rubros_id_opex (2)'!B:B,'rubros_id_opex (2)'!A:A,gastos_final[[#This Row],[Líneas de factura/Producto]])</f>
        <v>PERSONAL</v>
      </c>
      <c r="AD569" s="177">
        <f>SUMIFS(Y:Y,C:C,gastos_final[[#This Row],[Número]])</f>
        <v>2695468.9351410004</v>
      </c>
      <c r="AE569" s="177">
        <f>gastos_final[[#This Row],[MONTO_FINAL]]*-1-gastos_final[[#This Row],[monto_total_ampliado]]</f>
        <v>202884.75855899975</v>
      </c>
    </row>
    <row r="570" spans="1:31" x14ac:dyDescent="0.3">
      <c r="A570" vm="1">
        <v>46081</v>
      </c>
      <c r="B570" t="s">
        <v>444</v>
      </c>
      <c r="C570" t="s">
        <v>564</v>
      </c>
      <c r="D570" s="143">
        <v>-2416515.0120999999</v>
      </c>
      <c r="E570" t="s">
        <v>166</v>
      </c>
      <c r="F570">
        <v>1</v>
      </c>
      <c r="G570" s="143">
        <v>2416515.0121335899</v>
      </c>
      <c r="H570" t="s">
        <v>480</v>
      </c>
      <c r="I570" t="s">
        <v>9</v>
      </c>
      <c r="J570" t="s">
        <v>137</v>
      </c>
      <c r="K570">
        <v>0</v>
      </c>
      <c r="L570">
        <v>0</v>
      </c>
      <c r="M570">
        <v>0</v>
      </c>
      <c r="N570" t="s">
        <v>379</v>
      </c>
      <c r="O570" t="s">
        <v>494</v>
      </c>
      <c r="P570">
        <v>10</v>
      </c>
      <c r="Q570" t="s">
        <v>467</v>
      </c>
      <c r="R570">
        <v>1</v>
      </c>
      <c r="S570" s="144">
        <v>-2416515.0120999999</v>
      </c>
      <c r="T570">
        <v>1</v>
      </c>
      <c r="U570" t="s">
        <v>199</v>
      </c>
      <c r="V570" t="s">
        <v>72</v>
      </c>
      <c r="W570" s="115" t="str">
        <f t="shared" si="18"/>
        <v>CC27BACHAS</v>
      </c>
      <c r="X570" s="115">
        <f>_xlfn.XLOOKUP(W570,'cco '!C:C,'cco '!D:D,0)</f>
        <v>0.11</v>
      </c>
      <c r="Y570" s="116">
        <f t="shared" si="19"/>
        <v>265816.65133099997</v>
      </c>
      <c r="Z570" s="115">
        <f>_xlfn.XLOOKUP(V570,sectores_id!A:A,sectores_id!B:B)</f>
        <v>1</v>
      </c>
      <c r="AA570" s="115">
        <f>IF(J570="OPEX",_xlfn.XLOOKUP(I570,'rubros_id_opex (2)'!A:A,'rubros_id_opex (2)'!B:B,"RUBRO MC"),J570)</f>
        <v>10</v>
      </c>
      <c r="AB570" s="115" t="str">
        <f>UPPER(_xlfn.XLOOKUP(Z570,sectores_id!B:B,sectores_id!A:A))</f>
        <v>BACHAS</v>
      </c>
      <c r="AC570" s="156" t="str">
        <f>_xlfn.XLOOKUP(AA570,'rubros_id_opex (2)'!B:B,'rubros_id_opex (2)'!A:A,gastos_final[[#This Row],[Líneas de factura/Producto]])</f>
        <v>PERSONAL</v>
      </c>
      <c r="AD570" s="177">
        <f>SUMIFS(Y:Y,C:C,gastos_final[[#This Row],[Número]])</f>
        <v>2247358.961253</v>
      </c>
      <c r="AE570" s="177">
        <f>gastos_final[[#This Row],[MONTO_FINAL]]*-1-gastos_final[[#This Row],[monto_total_ampliado]]</f>
        <v>169156.05084699998</v>
      </c>
    </row>
    <row r="571" spans="1:31" x14ac:dyDescent="0.3">
      <c r="A571" vm="1">
        <v>46081</v>
      </c>
      <c r="B571" t="s">
        <v>444</v>
      </c>
      <c r="C571" t="s">
        <v>564</v>
      </c>
      <c r="D571" s="143">
        <v>-2416515.0120999999</v>
      </c>
      <c r="E571" t="s">
        <v>166</v>
      </c>
      <c r="F571">
        <v>1</v>
      </c>
      <c r="G571" s="143">
        <v>2416515.0121335899</v>
      </c>
      <c r="H571" t="s">
        <v>480</v>
      </c>
      <c r="I571" t="s">
        <v>9</v>
      </c>
      <c r="J571" t="s">
        <v>137</v>
      </c>
      <c r="K571">
        <v>0</v>
      </c>
      <c r="L571">
        <v>0</v>
      </c>
      <c r="M571">
        <v>0</v>
      </c>
      <c r="N571" t="s">
        <v>379</v>
      </c>
      <c r="O571" t="s">
        <v>494</v>
      </c>
      <c r="P571">
        <v>10</v>
      </c>
      <c r="Q571" t="s">
        <v>467</v>
      </c>
      <c r="R571">
        <v>1</v>
      </c>
      <c r="S571" s="144">
        <v>-2416515.0120999999</v>
      </c>
      <c r="T571">
        <v>1</v>
      </c>
      <c r="U571" t="s">
        <v>199</v>
      </c>
      <c r="V571" t="s">
        <v>177</v>
      </c>
      <c r="W571" s="115" t="str">
        <f t="shared" si="18"/>
        <v>CC27CEREAL Y POLVILLO</v>
      </c>
      <c r="X571" s="115">
        <f>_xlfn.XLOOKUP(W571,'cco '!C:C,'cco '!D:D,0)</f>
        <v>0.08</v>
      </c>
      <c r="Y571" s="116">
        <f t="shared" si="19"/>
        <v>193321.20096799999</v>
      </c>
      <c r="Z571" s="115">
        <f>_xlfn.XLOOKUP(V571,sectores_id!A:A,sectores_id!B:B)</f>
        <v>2</v>
      </c>
      <c r="AA571" s="115">
        <f>IF(J571="OPEX",_xlfn.XLOOKUP(I571,'rubros_id_opex (2)'!A:A,'rubros_id_opex (2)'!B:B,"RUBRO MC"),J571)</f>
        <v>10</v>
      </c>
      <c r="AB571" s="115" t="str">
        <f>UPPER(_xlfn.XLOOKUP(Z571,sectores_id!B:B,sectores_id!A:A))</f>
        <v>CEREAL &amp; POLVILLO</v>
      </c>
      <c r="AC571" s="156" t="str">
        <f>_xlfn.XLOOKUP(AA571,'rubros_id_opex (2)'!B:B,'rubros_id_opex (2)'!A:A,gastos_final[[#This Row],[Líneas de factura/Producto]])</f>
        <v>PERSONAL</v>
      </c>
      <c r="AD571" s="177">
        <f>SUMIFS(Y:Y,C:C,gastos_final[[#This Row],[Número]])</f>
        <v>2247358.961253</v>
      </c>
      <c r="AE571" s="177">
        <f>gastos_final[[#This Row],[MONTO_FINAL]]*-1-gastos_final[[#This Row],[monto_total_ampliado]]</f>
        <v>169156.05084699998</v>
      </c>
    </row>
    <row r="572" spans="1:31" x14ac:dyDescent="0.3">
      <c r="A572" vm="1">
        <v>46081</v>
      </c>
      <c r="B572" t="s">
        <v>444</v>
      </c>
      <c r="C572" t="s">
        <v>564</v>
      </c>
      <c r="D572" s="143">
        <v>-2416515.0120999999</v>
      </c>
      <c r="E572" t="s">
        <v>166</v>
      </c>
      <c r="F572">
        <v>1</v>
      </c>
      <c r="G572" s="143">
        <v>2416515.0121335899</v>
      </c>
      <c r="H572" t="s">
        <v>480</v>
      </c>
      <c r="I572" t="s">
        <v>9</v>
      </c>
      <c r="J572" t="s">
        <v>137</v>
      </c>
      <c r="K572">
        <v>0</v>
      </c>
      <c r="L572">
        <v>0</v>
      </c>
      <c r="M572">
        <v>0</v>
      </c>
      <c r="N572" t="s">
        <v>379</v>
      </c>
      <c r="O572" t="s">
        <v>494</v>
      </c>
      <c r="P572">
        <v>10</v>
      </c>
      <c r="Q572" t="s">
        <v>467</v>
      </c>
      <c r="R572">
        <v>1</v>
      </c>
      <c r="S572" s="144">
        <v>-2416515.0120999999</v>
      </c>
      <c r="T572">
        <v>1</v>
      </c>
      <c r="U572" t="s">
        <v>199</v>
      </c>
      <c r="V572" t="s">
        <v>175</v>
      </c>
      <c r="W572" s="115" t="str">
        <f t="shared" si="18"/>
        <v>CC27COMPOST Y FERTILIZANTES</v>
      </c>
      <c r="X572" s="115">
        <f>_xlfn.XLOOKUP(W572,'cco '!C:C,'cco '!D:D,0)</f>
        <v>0</v>
      </c>
      <c r="Y572" s="116">
        <f t="shared" si="19"/>
        <v>0</v>
      </c>
      <c r="Z572" s="115">
        <f>_xlfn.XLOOKUP(V572,sectores_id!A:A,sectores_id!B:B)</f>
        <v>10</v>
      </c>
      <c r="AA572" s="115">
        <f>IF(J572="OPEX",_xlfn.XLOOKUP(I572,'rubros_id_opex (2)'!A:A,'rubros_id_opex (2)'!B:B,"RUBRO MC"),J572)</f>
        <v>10</v>
      </c>
      <c r="AB572" s="115" t="str">
        <f>UPPER(_xlfn.XLOOKUP(Z572,sectores_id!B:B,sectores_id!A:A))</f>
        <v>COMPOST &amp; FERTILIZANTES</v>
      </c>
      <c r="AC572" s="156" t="str">
        <f>_xlfn.XLOOKUP(AA572,'rubros_id_opex (2)'!B:B,'rubros_id_opex (2)'!A:A,gastos_final[[#This Row],[Líneas de factura/Producto]])</f>
        <v>PERSONAL</v>
      </c>
      <c r="AD572" s="177">
        <f>SUMIFS(Y:Y,C:C,gastos_final[[#This Row],[Número]])</f>
        <v>2247358.961253</v>
      </c>
      <c r="AE572" s="177">
        <f>gastos_final[[#This Row],[MONTO_FINAL]]*-1-gastos_final[[#This Row],[monto_total_ampliado]]</f>
        <v>169156.05084699998</v>
      </c>
    </row>
    <row r="573" spans="1:31" x14ac:dyDescent="0.3">
      <c r="A573" vm="1">
        <v>46081</v>
      </c>
      <c r="B573" t="s">
        <v>444</v>
      </c>
      <c r="C573" t="s">
        <v>564</v>
      </c>
      <c r="D573" s="143">
        <v>-2416515.0120999999</v>
      </c>
      <c r="E573" t="s">
        <v>166</v>
      </c>
      <c r="F573">
        <v>1</v>
      </c>
      <c r="G573" s="143">
        <v>2416515.0121335899</v>
      </c>
      <c r="H573" t="s">
        <v>480</v>
      </c>
      <c r="I573" t="s">
        <v>9</v>
      </c>
      <c r="J573" t="s">
        <v>137</v>
      </c>
      <c r="K573">
        <v>0</v>
      </c>
      <c r="L573">
        <v>0</v>
      </c>
      <c r="M573">
        <v>0</v>
      </c>
      <c r="N573" t="s">
        <v>379</v>
      </c>
      <c r="O573" t="s">
        <v>494</v>
      </c>
      <c r="P573">
        <v>10</v>
      </c>
      <c r="Q573" t="s">
        <v>467</v>
      </c>
      <c r="R573">
        <v>1</v>
      </c>
      <c r="S573" s="144">
        <v>-2416515.0120999999</v>
      </c>
      <c r="T573">
        <v>1</v>
      </c>
      <c r="U573" t="s">
        <v>199</v>
      </c>
      <c r="V573" t="s">
        <v>193</v>
      </c>
      <c r="W573" s="115" t="str">
        <f t="shared" si="18"/>
        <v>CC27DISPOSICION FINAL DE R. LIQUIDOS</v>
      </c>
      <c r="X573" s="115">
        <f>_xlfn.XLOOKUP(W573,'cco '!C:C,'cco '!D:D,0)</f>
        <v>0.11</v>
      </c>
      <c r="Y573" s="116">
        <f t="shared" si="19"/>
        <v>265816.65133099997</v>
      </c>
      <c r="Z573" s="115">
        <f>_xlfn.XLOOKUP(V573,sectores_id!A:A,sectores_id!B:B)</f>
        <v>3</v>
      </c>
      <c r="AA573" s="115">
        <f>IF(J573="OPEX",_xlfn.XLOOKUP(I573,'rubros_id_opex (2)'!A:A,'rubros_id_opex (2)'!B:B,"RUBRO MC"),J573)</f>
        <v>10</v>
      </c>
      <c r="AB573" s="115" t="str">
        <f>UPPER(_xlfn.XLOOKUP(Z573,sectores_id!B:B,sectores_id!A:A))</f>
        <v>DISP. FINAL RESIDUOS LÍQUIDOS</v>
      </c>
      <c r="AC573" s="156" t="str">
        <f>_xlfn.XLOOKUP(AA573,'rubros_id_opex (2)'!B:B,'rubros_id_opex (2)'!A:A,gastos_final[[#This Row],[Líneas de factura/Producto]])</f>
        <v>PERSONAL</v>
      </c>
      <c r="AD573" s="177">
        <f>SUMIFS(Y:Y,C:C,gastos_final[[#This Row],[Número]])</f>
        <v>2247358.961253</v>
      </c>
      <c r="AE573" s="177">
        <f>gastos_final[[#This Row],[MONTO_FINAL]]*-1-gastos_final[[#This Row],[monto_total_ampliado]]</f>
        <v>169156.05084699998</v>
      </c>
    </row>
    <row r="574" spans="1:31" x14ac:dyDescent="0.3">
      <c r="A574" vm="1">
        <v>46081</v>
      </c>
      <c r="B574" t="s">
        <v>444</v>
      </c>
      <c r="C574" t="s">
        <v>564</v>
      </c>
      <c r="D574" s="143">
        <v>-2416515.0120999999</v>
      </c>
      <c r="E574" t="s">
        <v>166</v>
      </c>
      <c r="F574">
        <v>1</v>
      </c>
      <c r="G574" s="143">
        <v>2416515.0121335899</v>
      </c>
      <c r="H574" t="s">
        <v>480</v>
      </c>
      <c r="I574" t="s">
        <v>9</v>
      </c>
      <c r="J574" t="s">
        <v>137</v>
      </c>
      <c r="K574">
        <v>0</v>
      </c>
      <c r="L574">
        <v>0</v>
      </c>
      <c r="M574">
        <v>0</v>
      </c>
      <c r="N574" t="s">
        <v>379</v>
      </c>
      <c r="O574" t="s">
        <v>494</v>
      </c>
      <c r="P574">
        <v>10</v>
      </c>
      <c r="Q574" t="s">
        <v>467</v>
      </c>
      <c r="R574">
        <v>1</v>
      </c>
      <c r="S574" s="144">
        <v>-2416515.0120999999</v>
      </c>
      <c r="T574">
        <v>1</v>
      </c>
      <c r="U574" t="s">
        <v>199</v>
      </c>
      <c r="V574" t="s">
        <v>191</v>
      </c>
      <c r="W574" s="115" t="str">
        <f t="shared" si="18"/>
        <v>CC27DISPOSICION FINAL DE R. SOLIDOS</v>
      </c>
      <c r="X574" s="115">
        <f>_xlfn.XLOOKUP(W574,'cco '!C:C,'cco '!D:D,0)</f>
        <v>0.19</v>
      </c>
      <c r="Y574" s="116">
        <f t="shared" si="19"/>
        <v>459137.85229900002</v>
      </c>
      <c r="Z574" s="115">
        <f>_xlfn.XLOOKUP(V574,sectores_id!A:A,sectores_id!B:B)</f>
        <v>4</v>
      </c>
      <c r="AA574" s="115">
        <f>IF(J574="OPEX",_xlfn.XLOOKUP(I574,'rubros_id_opex (2)'!A:A,'rubros_id_opex (2)'!B:B,"RUBRO MC"),J574)</f>
        <v>10</v>
      </c>
      <c r="AB574" s="115" t="str">
        <f>UPPER(_xlfn.XLOOKUP(Z574,sectores_id!B:B,sectores_id!A:A))</f>
        <v>DISP. FINAL RESIDUOS SÓLIDOS</v>
      </c>
      <c r="AC574" s="156" t="str">
        <f>_xlfn.XLOOKUP(AA574,'rubros_id_opex (2)'!B:B,'rubros_id_opex (2)'!A:A,gastos_final[[#This Row],[Líneas de factura/Producto]])</f>
        <v>PERSONAL</v>
      </c>
      <c r="AD574" s="177">
        <f>SUMIFS(Y:Y,C:C,gastos_final[[#This Row],[Número]])</f>
        <v>2247358.961253</v>
      </c>
      <c r="AE574" s="177">
        <f>gastos_final[[#This Row],[MONTO_FINAL]]*-1-gastos_final[[#This Row],[monto_total_ampliado]]</f>
        <v>169156.05084699998</v>
      </c>
    </row>
    <row r="575" spans="1:31" x14ac:dyDescent="0.3">
      <c r="A575" vm="1">
        <v>46081</v>
      </c>
      <c r="B575" t="s">
        <v>444</v>
      </c>
      <c r="C575" t="s">
        <v>564</v>
      </c>
      <c r="D575" s="143">
        <v>-2416515.0120999999</v>
      </c>
      <c r="E575" t="s">
        <v>166</v>
      </c>
      <c r="F575">
        <v>1</v>
      </c>
      <c r="G575" s="143">
        <v>2416515.0121335899</v>
      </c>
      <c r="H575" t="s">
        <v>480</v>
      </c>
      <c r="I575" t="s">
        <v>9</v>
      </c>
      <c r="J575" t="s">
        <v>137</v>
      </c>
      <c r="K575">
        <v>0</v>
      </c>
      <c r="L575">
        <v>0</v>
      </c>
      <c r="M575">
        <v>0</v>
      </c>
      <c r="N575" t="s">
        <v>379</v>
      </c>
      <c r="O575" t="s">
        <v>494</v>
      </c>
      <c r="P575">
        <v>10</v>
      </c>
      <c r="Q575" t="s">
        <v>467</v>
      </c>
      <c r="R575">
        <v>1</v>
      </c>
      <c r="S575" s="144">
        <v>-2416515.0120999999</v>
      </c>
      <c r="T575">
        <v>1</v>
      </c>
      <c r="U575" t="s">
        <v>199</v>
      </c>
      <c r="V575" t="s">
        <v>80</v>
      </c>
      <c r="W575" s="115" t="str">
        <f t="shared" si="18"/>
        <v>CC27EXPORTACION</v>
      </c>
      <c r="X575" s="115">
        <f>_xlfn.XLOOKUP(W575,'cco '!C:C,'cco '!D:D,0)</f>
        <v>0.11</v>
      </c>
      <c r="Y575" s="116">
        <f t="shared" si="19"/>
        <v>265816.65133099997</v>
      </c>
      <c r="Z575" s="115">
        <f>_xlfn.XLOOKUP(V575,sectores_id!A:A,sectores_id!B:B)</f>
        <v>5</v>
      </c>
      <c r="AA575" s="115">
        <f>IF(J575="OPEX",_xlfn.XLOOKUP(I575,'rubros_id_opex (2)'!A:A,'rubros_id_opex (2)'!B:B,"RUBRO MC"),J575)</f>
        <v>10</v>
      </c>
      <c r="AB575" s="115" t="str">
        <f>UPPER(_xlfn.XLOOKUP(Z575,sectores_id!B:B,sectores_id!A:A))</f>
        <v>EXPORTACION</v>
      </c>
      <c r="AC575" s="156" t="str">
        <f>_xlfn.XLOOKUP(AA575,'rubros_id_opex (2)'!B:B,'rubros_id_opex (2)'!A:A,gastos_final[[#This Row],[Líneas de factura/Producto]])</f>
        <v>PERSONAL</v>
      </c>
      <c r="AD575" s="177">
        <f>SUMIFS(Y:Y,C:C,gastos_final[[#This Row],[Número]])</f>
        <v>2247358.961253</v>
      </c>
      <c r="AE575" s="177">
        <f>gastos_final[[#This Row],[MONTO_FINAL]]*-1-gastos_final[[#This Row],[monto_total_ampliado]]</f>
        <v>169156.05084699998</v>
      </c>
    </row>
    <row r="576" spans="1:31" x14ac:dyDescent="0.3">
      <c r="A576" vm="1">
        <v>46081</v>
      </c>
      <c r="B576" t="s">
        <v>444</v>
      </c>
      <c r="C576" t="s">
        <v>564</v>
      </c>
      <c r="D576" s="143">
        <v>-2416515.0120999999</v>
      </c>
      <c r="E576" t="s">
        <v>166</v>
      </c>
      <c r="F576">
        <v>1</v>
      </c>
      <c r="G576" s="143">
        <v>2416515.0121335899</v>
      </c>
      <c r="H576" t="s">
        <v>480</v>
      </c>
      <c r="I576" t="s">
        <v>9</v>
      </c>
      <c r="J576" t="s">
        <v>137</v>
      </c>
      <c r="K576">
        <v>0</v>
      </c>
      <c r="L576">
        <v>0</v>
      </c>
      <c r="M576">
        <v>0</v>
      </c>
      <c r="N576" t="s">
        <v>379</v>
      </c>
      <c r="O576" t="s">
        <v>494</v>
      </c>
      <c r="P576">
        <v>10</v>
      </c>
      <c r="Q576" t="s">
        <v>467</v>
      </c>
      <c r="R576">
        <v>1</v>
      </c>
      <c r="S576" s="144">
        <v>-2416515.0120999999</v>
      </c>
      <c r="T576">
        <v>1</v>
      </c>
      <c r="U576" t="s">
        <v>199</v>
      </c>
      <c r="V576" t="s">
        <v>50</v>
      </c>
      <c r="W576" s="115" t="str">
        <f t="shared" si="18"/>
        <v>CC27NFU</v>
      </c>
      <c r="X576" s="115">
        <f>_xlfn.XLOOKUP(W576,'cco '!C:C,'cco '!D:D,0)</f>
        <v>0.11</v>
      </c>
      <c r="Y576" s="116">
        <f t="shared" si="19"/>
        <v>265816.65133099997</v>
      </c>
      <c r="Z576" s="115">
        <f>_xlfn.XLOOKUP(V576,sectores_id!A:A,sectores_id!B:B)</f>
        <v>6</v>
      </c>
      <c r="AA576" s="115">
        <f>IF(J576="OPEX",_xlfn.XLOOKUP(I576,'rubros_id_opex (2)'!A:A,'rubros_id_opex (2)'!B:B,"RUBRO MC"),J576)</f>
        <v>10</v>
      </c>
      <c r="AB576" s="115" t="str">
        <f>UPPER(_xlfn.XLOOKUP(Z576,sectores_id!B:B,sectores_id!A:A))</f>
        <v>NFU</v>
      </c>
      <c r="AC576" s="156" t="str">
        <f>_xlfn.XLOOKUP(AA576,'rubros_id_opex (2)'!B:B,'rubros_id_opex (2)'!A:A,gastos_final[[#This Row],[Líneas de factura/Producto]])</f>
        <v>PERSONAL</v>
      </c>
      <c r="AD576" s="177">
        <f>SUMIFS(Y:Y,C:C,gastos_final[[#This Row],[Número]])</f>
        <v>2247358.961253</v>
      </c>
      <c r="AE576" s="177">
        <f>gastos_final[[#This Row],[MONTO_FINAL]]*-1-gastos_final[[#This Row],[monto_total_ampliado]]</f>
        <v>169156.05084699998</v>
      </c>
    </row>
    <row r="577" spans="1:31" x14ac:dyDescent="0.3">
      <c r="A577" vm="1">
        <v>46081</v>
      </c>
      <c r="B577" t="s">
        <v>444</v>
      </c>
      <c r="C577" t="s">
        <v>564</v>
      </c>
      <c r="D577" s="143">
        <v>-2416515.0120999999</v>
      </c>
      <c r="E577" t="s">
        <v>166</v>
      </c>
      <c r="F577">
        <v>1</v>
      </c>
      <c r="G577" s="143">
        <v>2416515.0121335899</v>
      </c>
      <c r="H577" t="s">
        <v>480</v>
      </c>
      <c r="I577" t="s">
        <v>9</v>
      </c>
      <c r="J577" t="s">
        <v>137</v>
      </c>
      <c r="K577">
        <v>0</v>
      </c>
      <c r="L577">
        <v>0</v>
      </c>
      <c r="M577">
        <v>0</v>
      </c>
      <c r="N577" t="s">
        <v>379</v>
      </c>
      <c r="O577" t="s">
        <v>494</v>
      </c>
      <c r="P577">
        <v>10</v>
      </c>
      <c r="Q577" t="s">
        <v>467</v>
      </c>
      <c r="R577">
        <v>1</v>
      </c>
      <c r="S577" s="144">
        <v>-2416515.0120999999</v>
      </c>
      <c r="T577">
        <v>1</v>
      </c>
      <c r="U577" t="s">
        <v>199</v>
      </c>
      <c r="V577" t="s">
        <v>68</v>
      </c>
      <c r="W577" s="115" t="str">
        <f t="shared" si="18"/>
        <v>CC27PILETAS</v>
      </c>
      <c r="X577" s="115">
        <f>_xlfn.XLOOKUP(W577,'cco '!C:C,'cco '!D:D,0)</f>
        <v>0.11</v>
      </c>
      <c r="Y577" s="116">
        <f t="shared" si="19"/>
        <v>265816.65133099997</v>
      </c>
      <c r="Z577" s="115">
        <f>_xlfn.XLOOKUP(V577,sectores_id!A:A,sectores_id!B:B)</f>
        <v>7</v>
      </c>
      <c r="AA577" s="115">
        <f>IF(J577="OPEX",_xlfn.XLOOKUP(I577,'rubros_id_opex (2)'!A:A,'rubros_id_opex (2)'!B:B,"RUBRO MC"),J577)</f>
        <v>10</v>
      </c>
      <c r="AB577" s="115" t="str">
        <f>UPPER(_xlfn.XLOOKUP(Z577,sectores_id!B:B,sectores_id!A:A))</f>
        <v>PILETAS</v>
      </c>
      <c r="AC577" s="156" t="str">
        <f>_xlfn.XLOOKUP(AA577,'rubros_id_opex (2)'!B:B,'rubros_id_opex (2)'!A:A,gastos_final[[#This Row],[Líneas de factura/Producto]])</f>
        <v>PERSONAL</v>
      </c>
      <c r="AD577" s="177">
        <f>SUMIFS(Y:Y,C:C,gastos_final[[#This Row],[Número]])</f>
        <v>2247358.961253</v>
      </c>
      <c r="AE577" s="177">
        <f>gastos_final[[#This Row],[MONTO_FINAL]]*-1-gastos_final[[#This Row],[monto_total_ampliado]]</f>
        <v>169156.05084699998</v>
      </c>
    </row>
    <row r="578" spans="1:31" x14ac:dyDescent="0.3">
      <c r="A578" vm="1">
        <v>46081</v>
      </c>
      <c r="B578" t="s">
        <v>444</v>
      </c>
      <c r="C578" t="s">
        <v>564</v>
      </c>
      <c r="D578" s="143">
        <v>-2416515.0120999999</v>
      </c>
      <c r="E578" t="s">
        <v>166</v>
      </c>
      <c r="F578">
        <v>1</v>
      </c>
      <c r="G578" s="143">
        <v>2416515.0121335899</v>
      </c>
      <c r="H578" t="s">
        <v>480</v>
      </c>
      <c r="I578" t="s">
        <v>9</v>
      </c>
      <c r="J578" t="s">
        <v>137</v>
      </c>
      <c r="K578">
        <v>0</v>
      </c>
      <c r="L578">
        <v>0</v>
      </c>
      <c r="M578">
        <v>0</v>
      </c>
      <c r="N578" t="s">
        <v>379</v>
      </c>
      <c r="O578" t="s">
        <v>494</v>
      </c>
      <c r="P578">
        <v>10</v>
      </c>
      <c r="Q578" t="s">
        <v>467</v>
      </c>
      <c r="R578">
        <v>1</v>
      </c>
      <c r="S578" s="144">
        <v>-2416515.0120999999</v>
      </c>
      <c r="T578">
        <v>1</v>
      </c>
      <c r="U578" t="s">
        <v>199</v>
      </c>
      <c r="V578" t="s">
        <v>70</v>
      </c>
      <c r="W578" s="115" t="str">
        <f t="shared" si="18"/>
        <v>CC27REACTORES</v>
      </c>
      <c r="X578" s="115">
        <f>_xlfn.XLOOKUP(W578,'cco '!C:C,'cco '!D:D,0)</f>
        <v>0.11</v>
      </c>
      <c r="Y578" s="116">
        <f t="shared" si="19"/>
        <v>265816.65133099997</v>
      </c>
      <c r="Z578" s="115">
        <f>_xlfn.XLOOKUP(V578,sectores_id!A:A,sectores_id!B:B)</f>
        <v>8</v>
      </c>
      <c r="AA578" s="115">
        <f>IF(J578="OPEX",_xlfn.XLOOKUP(I578,'rubros_id_opex (2)'!A:A,'rubros_id_opex (2)'!B:B,"RUBRO MC"),J578)</f>
        <v>10</v>
      </c>
      <c r="AB578" s="115" t="str">
        <f>UPPER(_xlfn.XLOOKUP(Z578,sectores_id!B:B,sectores_id!A:A))</f>
        <v>REACTORES</v>
      </c>
      <c r="AC578" s="156" t="str">
        <f>_xlfn.XLOOKUP(AA578,'rubros_id_opex (2)'!B:B,'rubros_id_opex (2)'!A:A,gastos_final[[#This Row],[Líneas de factura/Producto]])</f>
        <v>PERSONAL</v>
      </c>
      <c r="AD578" s="177">
        <f>SUMIFS(Y:Y,C:C,gastos_final[[#This Row],[Número]])</f>
        <v>2247358.961253</v>
      </c>
      <c r="AE578" s="177">
        <f>gastos_final[[#This Row],[MONTO_FINAL]]*-1-gastos_final[[#This Row],[monto_total_ampliado]]</f>
        <v>169156.05084699998</v>
      </c>
    </row>
    <row r="579" spans="1:31" x14ac:dyDescent="0.3">
      <c r="A579" vm="1">
        <v>46081</v>
      </c>
      <c r="B579" t="s">
        <v>444</v>
      </c>
      <c r="C579" t="s">
        <v>564</v>
      </c>
      <c r="D579" s="143">
        <v>-2416515.0120999999</v>
      </c>
      <c r="E579" t="s">
        <v>166</v>
      </c>
      <c r="F579">
        <v>1</v>
      </c>
      <c r="G579" s="143">
        <v>2416515.0121335899</v>
      </c>
      <c r="H579" t="s">
        <v>480</v>
      </c>
      <c r="I579" t="s">
        <v>9</v>
      </c>
      <c r="J579" t="s">
        <v>137</v>
      </c>
      <c r="K579">
        <v>0</v>
      </c>
      <c r="L579">
        <v>0</v>
      </c>
      <c r="M579">
        <v>0</v>
      </c>
      <c r="N579" t="s">
        <v>379</v>
      </c>
      <c r="O579" t="s">
        <v>494</v>
      </c>
      <c r="P579">
        <v>10</v>
      </c>
      <c r="Q579" t="s">
        <v>467</v>
      </c>
      <c r="R579">
        <v>1</v>
      </c>
      <c r="S579" s="144">
        <v>-2416515.0120999999</v>
      </c>
      <c r="T579">
        <v>1</v>
      </c>
      <c r="U579" t="s">
        <v>199</v>
      </c>
      <c r="V579" t="s">
        <v>181</v>
      </c>
      <c r="W579" s="115" t="str">
        <f t="shared" si="18"/>
        <v>CC27TIERRAS FILTRANTES</v>
      </c>
      <c r="X579" s="115">
        <f>_xlfn.XLOOKUP(W579,'cco '!C:C,'cco '!D:D,0)</f>
        <v>0</v>
      </c>
      <c r="Y579" s="116">
        <f t="shared" si="19"/>
        <v>0</v>
      </c>
      <c r="Z579" s="115">
        <f>_xlfn.XLOOKUP(V579,sectores_id!A:A,sectores_id!B:B)</f>
        <v>9</v>
      </c>
      <c r="AA579" s="115">
        <f>IF(J579="OPEX",_xlfn.XLOOKUP(I579,'rubros_id_opex (2)'!A:A,'rubros_id_opex (2)'!B:B,"RUBRO MC"),J579)</f>
        <v>10</v>
      </c>
      <c r="AB579" s="115" t="str">
        <f>UPPER(_xlfn.XLOOKUP(Z579,sectores_id!B:B,sectores_id!A:A))</f>
        <v>TIERRAS FILTRANTES</v>
      </c>
      <c r="AC579" s="156" t="str">
        <f>_xlfn.XLOOKUP(AA579,'rubros_id_opex (2)'!B:B,'rubros_id_opex (2)'!A:A,gastos_final[[#This Row],[Líneas de factura/Producto]])</f>
        <v>PERSONAL</v>
      </c>
      <c r="AD579" s="177">
        <f>SUMIFS(Y:Y,C:C,gastos_final[[#This Row],[Número]])</f>
        <v>2247358.961253</v>
      </c>
      <c r="AE579" s="177">
        <f>gastos_final[[#This Row],[MONTO_FINAL]]*-1-gastos_final[[#This Row],[monto_total_ampliado]]</f>
        <v>169156.05084699998</v>
      </c>
    </row>
    <row r="580" spans="1:31" x14ac:dyDescent="0.3">
      <c r="A580" vm="1">
        <v>46081</v>
      </c>
      <c r="B580" t="s">
        <v>444</v>
      </c>
      <c r="C580" t="s">
        <v>759</v>
      </c>
      <c r="D580" s="143">
        <v>-1655736.9072</v>
      </c>
      <c r="E580" t="s">
        <v>193</v>
      </c>
      <c r="F580">
        <v>1</v>
      </c>
      <c r="G580" s="143">
        <v>1655736.9072335898</v>
      </c>
      <c r="H580" t="s">
        <v>480</v>
      </c>
      <c r="I580" t="s">
        <v>9</v>
      </c>
      <c r="J580" t="s">
        <v>137</v>
      </c>
      <c r="K580">
        <v>0</v>
      </c>
      <c r="L580">
        <v>0</v>
      </c>
      <c r="M580">
        <v>0</v>
      </c>
      <c r="N580" t="s">
        <v>373</v>
      </c>
      <c r="O580" t="s">
        <v>494</v>
      </c>
      <c r="P580">
        <v>2</v>
      </c>
      <c r="Q580" t="s">
        <v>468</v>
      </c>
      <c r="R580">
        <v>1</v>
      </c>
      <c r="S580" s="144">
        <v>-1655736.9072</v>
      </c>
      <c r="T580">
        <v>1</v>
      </c>
      <c r="U580" t="s">
        <v>199</v>
      </c>
      <c r="V580" t="s">
        <v>193</v>
      </c>
      <c r="W580" s="115" t="str">
        <f t="shared" si="18"/>
        <v>CC25DISPOSICION FINAL DE R. LIQUIDOS</v>
      </c>
      <c r="X580" s="115">
        <f>_xlfn.XLOOKUP(W580,'cco '!C:C,'cco '!D:D,0)</f>
        <v>0.15</v>
      </c>
      <c r="Y580" s="116">
        <f t="shared" si="19"/>
        <v>248360.53607999999</v>
      </c>
      <c r="Z580" s="115">
        <f>_xlfn.XLOOKUP(V580,sectores_id!A:A,sectores_id!B:B)</f>
        <v>3</v>
      </c>
      <c r="AA580" s="115">
        <f>IF(J580="OPEX",_xlfn.XLOOKUP(I580,'rubros_id_opex (2)'!A:A,'rubros_id_opex (2)'!B:B,"RUBRO MC"),J580)</f>
        <v>10</v>
      </c>
      <c r="AB580" s="115" t="str">
        <f>UPPER(_xlfn.XLOOKUP(Z580,sectores_id!B:B,sectores_id!A:A))</f>
        <v>DISP. FINAL RESIDUOS LÍQUIDOS</v>
      </c>
      <c r="AC580" s="156" t="str">
        <f>_xlfn.XLOOKUP(AA580,'rubros_id_opex (2)'!B:B,'rubros_id_opex (2)'!A:A,gastos_final[[#This Row],[Líneas de factura/Producto]])</f>
        <v>PERSONAL</v>
      </c>
      <c r="AD580" s="177">
        <f>SUMIFS(Y:Y,C:C,gastos_final[[#This Row],[Número]])</f>
        <v>1655736.9072</v>
      </c>
      <c r="AE580" s="177">
        <f>gastos_final[[#This Row],[MONTO_FINAL]]*-1-gastos_final[[#This Row],[monto_total_ampliado]]</f>
        <v>0</v>
      </c>
    </row>
    <row r="581" spans="1:31" x14ac:dyDescent="0.3">
      <c r="A581" vm="1">
        <v>46081</v>
      </c>
      <c r="B581" t="s">
        <v>444</v>
      </c>
      <c r="C581" t="s">
        <v>759</v>
      </c>
      <c r="D581" s="143">
        <v>-1655736.9072</v>
      </c>
      <c r="E581" t="s">
        <v>193</v>
      </c>
      <c r="F581">
        <v>1</v>
      </c>
      <c r="G581" s="143">
        <v>1655736.9072335898</v>
      </c>
      <c r="H581" t="s">
        <v>480</v>
      </c>
      <c r="I581" t="s">
        <v>9</v>
      </c>
      <c r="J581" t="s">
        <v>137</v>
      </c>
      <c r="K581">
        <v>0</v>
      </c>
      <c r="L581">
        <v>0</v>
      </c>
      <c r="M581">
        <v>0</v>
      </c>
      <c r="N581" t="s">
        <v>373</v>
      </c>
      <c r="O581" t="s">
        <v>494</v>
      </c>
      <c r="P581">
        <v>2</v>
      </c>
      <c r="Q581" t="s">
        <v>468</v>
      </c>
      <c r="R581">
        <v>1</v>
      </c>
      <c r="S581" s="144">
        <v>-1655736.9072</v>
      </c>
      <c r="T581">
        <v>1</v>
      </c>
      <c r="U581" t="s">
        <v>199</v>
      </c>
      <c r="V581" t="s">
        <v>80</v>
      </c>
      <c r="W581" s="115" t="str">
        <f t="shared" si="18"/>
        <v>CC25EXPORTACION</v>
      </c>
      <c r="X581" s="115">
        <f>_xlfn.XLOOKUP(W581,'cco '!C:C,'cco '!D:D,0)</f>
        <v>0.85</v>
      </c>
      <c r="Y581" s="116">
        <f t="shared" si="19"/>
        <v>1407376.37112</v>
      </c>
      <c r="Z581" s="115">
        <f>_xlfn.XLOOKUP(V581,sectores_id!A:A,sectores_id!B:B)</f>
        <v>5</v>
      </c>
      <c r="AA581" s="115">
        <f>IF(J581="OPEX",_xlfn.XLOOKUP(I581,'rubros_id_opex (2)'!A:A,'rubros_id_opex (2)'!B:B,"RUBRO MC"),J581)</f>
        <v>10</v>
      </c>
      <c r="AB581" s="115" t="str">
        <f>UPPER(_xlfn.XLOOKUP(Z581,sectores_id!B:B,sectores_id!A:A))</f>
        <v>EXPORTACION</v>
      </c>
      <c r="AC581" s="156" t="str">
        <f>_xlfn.XLOOKUP(AA581,'rubros_id_opex (2)'!B:B,'rubros_id_opex (2)'!A:A,gastos_final[[#This Row],[Líneas de factura/Producto]])</f>
        <v>PERSONAL</v>
      </c>
      <c r="AD581" s="177">
        <f>SUMIFS(Y:Y,C:C,gastos_final[[#This Row],[Número]])</f>
        <v>1655736.9072</v>
      </c>
      <c r="AE581" s="177">
        <f>gastos_final[[#This Row],[MONTO_FINAL]]*-1-gastos_final[[#This Row],[monto_total_ampliado]]</f>
        <v>0</v>
      </c>
    </row>
    <row r="582" spans="1:31" x14ac:dyDescent="0.3">
      <c r="A582" vm="1">
        <v>46081</v>
      </c>
      <c r="B582" t="s">
        <v>444</v>
      </c>
      <c r="C582" t="s">
        <v>580</v>
      </c>
      <c r="D582" s="143">
        <v>-6116414.8510999996</v>
      </c>
      <c r="E582" t="s">
        <v>391</v>
      </c>
      <c r="F582">
        <v>1</v>
      </c>
      <c r="G582" s="143">
        <v>6116414.8511219509</v>
      </c>
      <c r="H582" t="s">
        <v>480</v>
      </c>
      <c r="I582" t="s">
        <v>9</v>
      </c>
      <c r="J582" t="s">
        <v>137</v>
      </c>
      <c r="K582">
        <v>0</v>
      </c>
      <c r="L582">
        <v>0</v>
      </c>
      <c r="M582">
        <v>0</v>
      </c>
      <c r="N582" t="s">
        <v>389</v>
      </c>
      <c r="O582" t="s">
        <v>492</v>
      </c>
      <c r="P582">
        <v>10</v>
      </c>
      <c r="Q582" t="s">
        <v>465</v>
      </c>
      <c r="R582">
        <v>1</v>
      </c>
      <c r="S582" s="144">
        <v>-6116414.8510999996</v>
      </c>
      <c r="T582">
        <v>1</v>
      </c>
      <c r="U582" t="s">
        <v>199</v>
      </c>
      <c r="V582" t="s">
        <v>72</v>
      </c>
      <c r="W582" s="115" t="str">
        <f t="shared" si="18"/>
        <v>CC28BACHAS</v>
      </c>
      <c r="X582" s="115">
        <f>_xlfn.XLOOKUP(W582,'cco '!C:C,'cco '!D:D,0)</f>
        <v>0.1111</v>
      </c>
      <c r="Y582" s="116">
        <f t="shared" si="19"/>
        <v>679533.68995720998</v>
      </c>
      <c r="Z582" s="115">
        <f>_xlfn.XLOOKUP(V582,sectores_id!A:A,sectores_id!B:B)</f>
        <v>1</v>
      </c>
      <c r="AA582" s="115">
        <f>IF(J582="OPEX",_xlfn.XLOOKUP(I582,'rubros_id_opex (2)'!A:A,'rubros_id_opex (2)'!B:B,"RUBRO MC"),J582)</f>
        <v>10</v>
      </c>
      <c r="AB582" s="115" t="str">
        <f>UPPER(_xlfn.XLOOKUP(Z582,sectores_id!B:B,sectores_id!A:A))</f>
        <v>BACHAS</v>
      </c>
      <c r="AC582" s="156" t="str">
        <f>_xlfn.XLOOKUP(AA582,'rubros_id_opex (2)'!B:B,'rubros_id_opex (2)'!A:A,gastos_final[[#This Row],[Líneas de factura/Producto]])</f>
        <v>PERSONAL</v>
      </c>
      <c r="AD582" s="177">
        <f>SUMIFS(Y:Y,C:C,gastos_final[[#This Row],[Número]])</f>
        <v>6115803.2096148897</v>
      </c>
      <c r="AE582" s="177">
        <f>gastos_final[[#This Row],[MONTO_FINAL]]*-1-gastos_final[[#This Row],[monto_total_ampliado]]</f>
        <v>611.64148510992527</v>
      </c>
    </row>
    <row r="583" spans="1:31" x14ac:dyDescent="0.3">
      <c r="A583" vm="1">
        <v>46081</v>
      </c>
      <c r="B583" t="s">
        <v>444</v>
      </c>
      <c r="C583" t="s">
        <v>580</v>
      </c>
      <c r="D583" s="143">
        <v>-6116414.8510999996</v>
      </c>
      <c r="E583" t="s">
        <v>391</v>
      </c>
      <c r="F583">
        <v>1</v>
      </c>
      <c r="G583" s="143">
        <v>6116414.8511219509</v>
      </c>
      <c r="H583" t="s">
        <v>480</v>
      </c>
      <c r="I583" t="s">
        <v>9</v>
      </c>
      <c r="J583" t="s">
        <v>137</v>
      </c>
      <c r="K583">
        <v>0</v>
      </c>
      <c r="L583">
        <v>0</v>
      </c>
      <c r="M583">
        <v>0</v>
      </c>
      <c r="N583" t="s">
        <v>389</v>
      </c>
      <c r="O583" t="s">
        <v>492</v>
      </c>
      <c r="P583">
        <v>10</v>
      </c>
      <c r="Q583" t="s">
        <v>465</v>
      </c>
      <c r="R583">
        <v>1</v>
      </c>
      <c r="S583" s="144">
        <v>-6116414.8510999996</v>
      </c>
      <c r="T583">
        <v>1</v>
      </c>
      <c r="U583" t="s">
        <v>199</v>
      </c>
      <c r="V583" t="s">
        <v>77</v>
      </c>
      <c r="W583" s="115" t="str">
        <f t="shared" si="18"/>
        <v>CC28CEREAL &amp; POLVILLO</v>
      </c>
      <c r="X583" s="115">
        <f>_xlfn.XLOOKUP(W583,'cco '!C:C,'cco '!D:D,0)</f>
        <v>0.1111</v>
      </c>
      <c r="Y583" s="116">
        <f t="shared" si="19"/>
        <v>679533.68995720998</v>
      </c>
      <c r="Z583" s="115">
        <f>_xlfn.XLOOKUP(V583,sectores_id!A:A,sectores_id!B:B)</f>
        <v>2</v>
      </c>
      <c r="AA583" s="115">
        <f>IF(J583="OPEX",_xlfn.XLOOKUP(I583,'rubros_id_opex (2)'!A:A,'rubros_id_opex (2)'!B:B,"RUBRO MC"),J583)</f>
        <v>10</v>
      </c>
      <c r="AB583" s="115" t="str">
        <f>UPPER(_xlfn.XLOOKUP(Z583,sectores_id!B:B,sectores_id!A:A))</f>
        <v>CEREAL &amp; POLVILLO</v>
      </c>
      <c r="AC583" s="156" t="str">
        <f>_xlfn.XLOOKUP(AA583,'rubros_id_opex (2)'!B:B,'rubros_id_opex (2)'!A:A,gastos_final[[#This Row],[Líneas de factura/Producto]])</f>
        <v>PERSONAL</v>
      </c>
      <c r="AD583" s="177">
        <f>SUMIFS(Y:Y,C:C,gastos_final[[#This Row],[Número]])</f>
        <v>6115803.2096148897</v>
      </c>
      <c r="AE583" s="177">
        <f>gastos_final[[#This Row],[MONTO_FINAL]]*-1-gastos_final[[#This Row],[monto_total_ampliado]]</f>
        <v>611.64148510992527</v>
      </c>
    </row>
    <row r="584" spans="1:31" x14ac:dyDescent="0.3">
      <c r="A584" vm="1">
        <v>46081</v>
      </c>
      <c r="B584" t="s">
        <v>444</v>
      </c>
      <c r="C584" t="s">
        <v>580</v>
      </c>
      <c r="D584" s="143">
        <v>-6116414.8510999996</v>
      </c>
      <c r="E584" t="s">
        <v>391</v>
      </c>
      <c r="F584">
        <v>1</v>
      </c>
      <c r="G584" s="143">
        <v>6116414.8511219509</v>
      </c>
      <c r="H584" t="s">
        <v>480</v>
      </c>
      <c r="I584" t="s">
        <v>9</v>
      </c>
      <c r="J584" t="s">
        <v>137</v>
      </c>
      <c r="K584">
        <v>0</v>
      </c>
      <c r="L584">
        <v>0</v>
      </c>
      <c r="M584">
        <v>0</v>
      </c>
      <c r="N584" t="s">
        <v>389</v>
      </c>
      <c r="O584" t="s">
        <v>492</v>
      </c>
      <c r="P584">
        <v>10</v>
      </c>
      <c r="Q584" t="s">
        <v>465</v>
      </c>
      <c r="R584">
        <v>1</v>
      </c>
      <c r="S584" s="144">
        <v>-6116414.8510999996</v>
      </c>
      <c r="T584">
        <v>1</v>
      </c>
      <c r="U584" t="s">
        <v>199</v>
      </c>
      <c r="V584" t="s">
        <v>75</v>
      </c>
      <c r="W584" s="115" t="str">
        <f t="shared" si="18"/>
        <v>CC28COMPOST &amp; FERTILIZANTES</v>
      </c>
      <c r="X584" s="115">
        <f>_xlfn.XLOOKUP(W584,'cco '!C:C,'cco '!D:D,0)</f>
        <v>0.1111</v>
      </c>
      <c r="Y584" s="116">
        <f t="shared" si="19"/>
        <v>679533.68995720998</v>
      </c>
      <c r="Z584" s="115">
        <f>_xlfn.XLOOKUP(V584,sectores_id!A:A,sectores_id!B:B)</f>
        <v>10</v>
      </c>
      <c r="AA584" s="115">
        <f>IF(J584="OPEX",_xlfn.XLOOKUP(I584,'rubros_id_opex (2)'!A:A,'rubros_id_opex (2)'!B:B,"RUBRO MC"),J584)</f>
        <v>10</v>
      </c>
      <c r="AB584" s="115" t="str">
        <f>UPPER(_xlfn.XLOOKUP(Z584,sectores_id!B:B,sectores_id!A:A))</f>
        <v>COMPOST &amp; FERTILIZANTES</v>
      </c>
      <c r="AC584" s="156" t="str">
        <f>_xlfn.XLOOKUP(AA584,'rubros_id_opex (2)'!B:B,'rubros_id_opex (2)'!A:A,gastos_final[[#This Row],[Líneas de factura/Producto]])</f>
        <v>PERSONAL</v>
      </c>
      <c r="AD584" s="177">
        <f>SUMIFS(Y:Y,C:C,gastos_final[[#This Row],[Número]])</f>
        <v>6115803.2096148897</v>
      </c>
      <c r="AE584" s="177">
        <f>gastos_final[[#This Row],[MONTO_FINAL]]*-1-gastos_final[[#This Row],[monto_total_ampliado]]</f>
        <v>611.64148510992527</v>
      </c>
    </row>
    <row r="585" spans="1:31" x14ac:dyDescent="0.3">
      <c r="A585" vm="1">
        <v>46081</v>
      </c>
      <c r="B585" t="s">
        <v>444</v>
      </c>
      <c r="C585" t="s">
        <v>580</v>
      </c>
      <c r="D585" s="143">
        <v>-6116414.8510999996</v>
      </c>
      <c r="E585" t="s">
        <v>391</v>
      </c>
      <c r="F585">
        <v>1</v>
      </c>
      <c r="G585" s="143">
        <v>6116414.8511219509</v>
      </c>
      <c r="H585" t="s">
        <v>480</v>
      </c>
      <c r="I585" t="s">
        <v>9</v>
      </c>
      <c r="J585" t="s">
        <v>137</v>
      </c>
      <c r="K585">
        <v>0</v>
      </c>
      <c r="L585">
        <v>0</v>
      </c>
      <c r="M585">
        <v>0</v>
      </c>
      <c r="N585" t="s">
        <v>389</v>
      </c>
      <c r="O585" t="s">
        <v>492</v>
      </c>
      <c r="P585">
        <v>10</v>
      </c>
      <c r="Q585" t="s">
        <v>465</v>
      </c>
      <c r="R585">
        <v>1</v>
      </c>
      <c r="S585" s="144">
        <v>-6116414.8510999996</v>
      </c>
      <c r="T585">
        <v>1</v>
      </c>
      <c r="U585" t="s">
        <v>199</v>
      </c>
      <c r="V585" t="s">
        <v>66</v>
      </c>
      <c r="W585" s="115" t="str">
        <f t="shared" si="18"/>
        <v>CC28DISPOSICIÓN FINAL RESIDUOS LIQUIDOS</v>
      </c>
      <c r="X585" s="115">
        <f>_xlfn.XLOOKUP(W585,'cco '!C:C,'cco '!D:D,0)</f>
        <v>0.1111</v>
      </c>
      <c r="Y585" s="116">
        <f t="shared" si="19"/>
        <v>679533.68995720998</v>
      </c>
      <c r="Z585" s="115">
        <f>_xlfn.XLOOKUP(V585,sectores_id!A:A,sectores_id!B:B)</f>
        <v>3</v>
      </c>
      <c r="AA585" s="115">
        <f>IF(J585="OPEX",_xlfn.XLOOKUP(I585,'rubros_id_opex (2)'!A:A,'rubros_id_opex (2)'!B:B,"RUBRO MC"),J585)</f>
        <v>10</v>
      </c>
      <c r="AB585" s="115" t="str">
        <f>UPPER(_xlfn.XLOOKUP(Z585,sectores_id!B:B,sectores_id!A:A))</f>
        <v>DISP. FINAL RESIDUOS LÍQUIDOS</v>
      </c>
      <c r="AC585" s="156" t="str">
        <f>_xlfn.XLOOKUP(AA585,'rubros_id_opex (2)'!B:B,'rubros_id_opex (2)'!A:A,gastos_final[[#This Row],[Líneas de factura/Producto]])</f>
        <v>PERSONAL</v>
      </c>
      <c r="AD585" s="177">
        <f>SUMIFS(Y:Y,C:C,gastos_final[[#This Row],[Número]])</f>
        <v>6115803.2096148897</v>
      </c>
      <c r="AE585" s="177">
        <f>gastos_final[[#This Row],[MONTO_FINAL]]*-1-gastos_final[[#This Row],[monto_total_ampliado]]</f>
        <v>611.64148510992527</v>
      </c>
    </row>
    <row r="586" spans="1:31" x14ac:dyDescent="0.3">
      <c r="A586" vm="1">
        <v>46081</v>
      </c>
      <c r="B586" t="s">
        <v>444</v>
      </c>
      <c r="C586" t="s">
        <v>580</v>
      </c>
      <c r="D586" s="143">
        <v>-6116414.8510999996</v>
      </c>
      <c r="E586" t="s">
        <v>391</v>
      </c>
      <c r="F586">
        <v>1</v>
      </c>
      <c r="G586" s="143">
        <v>6116414.8511219509</v>
      </c>
      <c r="H586" t="s">
        <v>480</v>
      </c>
      <c r="I586" t="s">
        <v>9</v>
      </c>
      <c r="J586" t="s">
        <v>137</v>
      </c>
      <c r="K586">
        <v>0</v>
      </c>
      <c r="L586">
        <v>0</v>
      </c>
      <c r="M586">
        <v>0</v>
      </c>
      <c r="N586" t="s">
        <v>389</v>
      </c>
      <c r="O586" t="s">
        <v>492</v>
      </c>
      <c r="P586">
        <v>10</v>
      </c>
      <c r="Q586" t="s">
        <v>465</v>
      </c>
      <c r="R586">
        <v>1</v>
      </c>
      <c r="S586" s="144">
        <v>-6116414.8510999996</v>
      </c>
      <c r="T586">
        <v>1</v>
      </c>
      <c r="U586" t="s">
        <v>199</v>
      </c>
      <c r="V586" t="s">
        <v>63</v>
      </c>
      <c r="W586" s="115" t="str">
        <f t="shared" si="18"/>
        <v>CC28DISPOSICIÓN FINAL RESIDUOS SOLIDOS</v>
      </c>
      <c r="X586" s="115">
        <f>_xlfn.XLOOKUP(W586,'cco '!C:C,'cco '!D:D,0)</f>
        <v>0.1111</v>
      </c>
      <c r="Y586" s="116">
        <f t="shared" si="19"/>
        <v>679533.68995720998</v>
      </c>
      <c r="Z586" s="115">
        <f>_xlfn.XLOOKUP(V586,sectores_id!A:A,sectores_id!B:B)</f>
        <v>4</v>
      </c>
      <c r="AA586" s="115">
        <f>IF(J586="OPEX",_xlfn.XLOOKUP(I586,'rubros_id_opex (2)'!A:A,'rubros_id_opex (2)'!B:B,"RUBRO MC"),J586)</f>
        <v>10</v>
      </c>
      <c r="AB586" s="115" t="str">
        <f>UPPER(_xlfn.XLOOKUP(Z586,sectores_id!B:B,sectores_id!A:A))</f>
        <v>DISP. FINAL RESIDUOS SÓLIDOS</v>
      </c>
      <c r="AC586" s="156" t="str">
        <f>_xlfn.XLOOKUP(AA586,'rubros_id_opex (2)'!B:B,'rubros_id_opex (2)'!A:A,gastos_final[[#This Row],[Líneas de factura/Producto]])</f>
        <v>PERSONAL</v>
      </c>
      <c r="AD586" s="177">
        <f>SUMIFS(Y:Y,C:C,gastos_final[[#This Row],[Número]])</f>
        <v>6115803.2096148897</v>
      </c>
      <c r="AE586" s="177">
        <f>gastos_final[[#This Row],[MONTO_FINAL]]*-1-gastos_final[[#This Row],[monto_total_ampliado]]</f>
        <v>611.64148510992527</v>
      </c>
    </row>
    <row r="587" spans="1:31" x14ac:dyDescent="0.3">
      <c r="A587" vm="1">
        <v>46081</v>
      </c>
      <c r="B587" t="s">
        <v>444</v>
      </c>
      <c r="C587" t="s">
        <v>580</v>
      </c>
      <c r="D587" s="143">
        <v>-6116414.8510999996</v>
      </c>
      <c r="E587" t="s">
        <v>391</v>
      </c>
      <c r="F587">
        <v>1</v>
      </c>
      <c r="G587" s="143">
        <v>6116414.8511219509</v>
      </c>
      <c r="H587" t="s">
        <v>480</v>
      </c>
      <c r="I587" t="s">
        <v>9</v>
      </c>
      <c r="J587" t="s">
        <v>137</v>
      </c>
      <c r="K587">
        <v>0</v>
      </c>
      <c r="L587">
        <v>0</v>
      </c>
      <c r="M587">
        <v>0</v>
      </c>
      <c r="N587" t="s">
        <v>389</v>
      </c>
      <c r="O587" t="s">
        <v>492</v>
      </c>
      <c r="P587">
        <v>10</v>
      </c>
      <c r="Q587" t="s">
        <v>465</v>
      </c>
      <c r="R587">
        <v>1</v>
      </c>
      <c r="S587" s="144">
        <v>-6116414.8510999996</v>
      </c>
      <c r="T587">
        <v>1</v>
      </c>
      <c r="U587" t="s">
        <v>199</v>
      </c>
      <c r="V587" t="s">
        <v>80</v>
      </c>
      <c r="W587" s="115" t="str">
        <f t="shared" si="18"/>
        <v>CC28EXPORTACION</v>
      </c>
      <c r="X587" s="115">
        <f>_xlfn.XLOOKUP(W587,'cco '!C:C,'cco '!D:D,0)</f>
        <v>0.1111</v>
      </c>
      <c r="Y587" s="116">
        <f t="shared" si="19"/>
        <v>679533.68995720998</v>
      </c>
      <c r="Z587" s="115">
        <f>_xlfn.XLOOKUP(V587,sectores_id!A:A,sectores_id!B:B)</f>
        <v>5</v>
      </c>
      <c r="AA587" s="115">
        <f>IF(J587="OPEX",_xlfn.XLOOKUP(I587,'rubros_id_opex (2)'!A:A,'rubros_id_opex (2)'!B:B,"RUBRO MC"),J587)</f>
        <v>10</v>
      </c>
      <c r="AB587" s="115" t="str">
        <f>UPPER(_xlfn.XLOOKUP(Z587,sectores_id!B:B,sectores_id!A:A))</f>
        <v>EXPORTACION</v>
      </c>
      <c r="AC587" s="156" t="str">
        <f>_xlfn.XLOOKUP(AA587,'rubros_id_opex (2)'!B:B,'rubros_id_opex (2)'!A:A,gastos_final[[#This Row],[Líneas de factura/Producto]])</f>
        <v>PERSONAL</v>
      </c>
      <c r="AD587" s="177">
        <f>SUMIFS(Y:Y,C:C,gastos_final[[#This Row],[Número]])</f>
        <v>6115803.2096148897</v>
      </c>
      <c r="AE587" s="177">
        <f>gastos_final[[#This Row],[MONTO_FINAL]]*-1-gastos_final[[#This Row],[monto_total_ampliado]]</f>
        <v>611.64148510992527</v>
      </c>
    </row>
    <row r="588" spans="1:31" x14ac:dyDescent="0.3">
      <c r="A588" vm="1">
        <v>46081</v>
      </c>
      <c r="B588" t="s">
        <v>444</v>
      </c>
      <c r="C588" t="s">
        <v>580</v>
      </c>
      <c r="D588" s="143">
        <v>-6116414.8510999996</v>
      </c>
      <c r="E588" t="s">
        <v>391</v>
      </c>
      <c r="F588">
        <v>1</v>
      </c>
      <c r="G588" s="143">
        <v>6116414.8511219509</v>
      </c>
      <c r="H588" t="s">
        <v>480</v>
      </c>
      <c r="I588" t="s">
        <v>9</v>
      </c>
      <c r="J588" t="s">
        <v>137</v>
      </c>
      <c r="K588">
        <v>0</v>
      </c>
      <c r="L588">
        <v>0</v>
      </c>
      <c r="M588">
        <v>0</v>
      </c>
      <c r="N588" t="s">
        <v>389</v>
      </c>
      <c r="O588" t="s">
        <v>492</v>
      </c>
      <c r="P588">
        <v>10</v>
      </c>
      <c r="Q588" t="s">
        <v>465</v>
      </c>
      <c r="R588">
        <v>1</v>
      </c>
      <c r="S588" s="144">
        <v>-6116414.8510999996</v>
      </c>
      <c r="T588">
        <v>1</v>
      </c>
      <c r="U588" t="s">
        <v>199</v>
      </c>
      <c r="V588" t="s">
        <v>50</v>
      </c>
      <c r="W588" s="115" t="str">
        <f t="shared" si="18"/>
        <v>CC28NFU</v>
      </c>
      <c r="X588" s="115">
        <f>_xlfn.XLOOKUP(W588,'cco '!C:C,'cco '!D:D,0)</f>
        <v>0.1111</v>
      </c>
      <c r="Y588" s="116">
        <f t="shared" si="19"/>
        <v>679533.68995720998</v>
      </c>
      <c r="Z588" s="115">
        <f>_xlfn.XLOOKUP(V588,sectores_id!A:A,sectores_id!B:B)</f>
        <v>6</v>
      </c>
      <c r="AA588" s="115">
        <f>IF(J588="OPEX",_xlfn.XLOOKUP(I588,'rubros_id_opex (2)'!A:A,'rubros_id_opex (2)'!B:B,"RUBRO MC"),J588)</f>
        <v>10</v>
      </c>
      <c r="AB588" s="115" t="str">
        <f>UPPER(_xlfn.XLOOKUP(Z588,sectores_id!B:B,sectores_id!A:A))</f>
        <v>NFU</v>
      </c>
      <c r="AC588" s="156" t="str">
        <f>_xlfn.XLOOKUP(AA588,'rubros_id_opex (2)'!B:B,'rubros_id_opex (2)'!A:A,gastos_final[[#This Row],[Líneas de factura/Producto]])</f>
        <v>PERSONAL</v>
      </c>
      <c r="AD588" s="177">
        <f>SUMIFS(Y:Y,C:C,gastos_final[[#This Row],[Número]])</f>
        <v>6115803.2096148897</v>
      </c>
      <c r="AE588" s="177">
        <f>gastos_final[[#This Row],[MONTO_FINAL]]*-1-gastos_final[[#This Row],[monto_total_ampliado]]</f>
        <v>611.64148510992527</v>
      </c>
    </row>
    <row r="589" spans="1:31" x14ac:dyDescent="0.3">
      <c r="A589" vm="1">
        <v>46081</v>
      </c>
      <c r="B589" t="s">
        <v>444</v>
      </c>
      <c r="C589" t="s">
        <v>580</v>
      </c>
      <c r="D589" s="143">
        <v>-6116414.8510999996</v>
      </c>
      <c r="E589" t="s">
        <v>391</v>
      </c>
      <c r="F589">
        <v>1</v>
      </c>
      <c r="G589" s="143">
        <v>6116414.8511219509</v>
      </c>
      <c r="H589" t="s">
        <v>480</v>
      </c>
      <c r="I589" t="s">
        <v>9</v>
      </c>
      <c r="J589" t="s">
        <v>137</v>
      </c>
      <c r="K589">
        <v>0</v>
      </c>
      <c r="L589">
        <v>0</v>
      </c>
      <c r="M589">
        <v>0</v>
      </c>
      <c r="N589" t="s">
        <v>389</v>
      </c>
      <c r="O589" t="s">
        <v>492</v>
      </c>
      <c r="P589">
        <v>10</v>
      </c>
      <c r="Q589" t="s">
        <v>465</v>
      </c>
      <c r="R589">
        <v>1</v>
      </c>
      <c r="S589" s="144">
        <v>-6116414.8510999996</v>
      </c>
      <c r="T589">
        <v>1</v>
      </c>
      <c r="U589" t="s">
        <v>199</v>
      </c>
      <c r="V589" t="s">
        <v>68</v>
      </c>
      <c r="W589" s="115" t="str">
        <f t="shared" si="18"/>
        <v>CC28PILETAS</v>
      </c>
      <c r="X589" s="115">
        <f>_xlfn.XLOOKUP(W589,'cco '!C:C,'cco '!D:D,0)</f>
        <v>0.1111</v>
      </c>
      <c r="Y589" s="116">
        <f t="shared" si="19"/>
        <v>679533.68995720998</v>
      </c>
      <c r="Z589" s="115">
        <f>_xlfn.XLOOKUP(V589,sectores_id!A:A,sectores_id!B:B)</f>
        <v>7</v>
      </c>
      <c r="AA589" s="115">
        <f>IF(J589="OPEX",_xlfn.XLOOKUP(I589,'rubros_id_opex (2)'!A:A,'rubros_id_opex (2)'!B:B,"RUBRO MC"),J589)</f>
        <v>10</v>
      </c>
      <c r="AB589" s="115" t="str">
        <f>UPPER(_xlfn.XLOOKUP(Z589,sectores_id!B:B,sectores_id!A:A))</f>
        <v>PILETAS</v>
      </c>
      <c r="AC589" s="156" t="str">
        <f>_xlfn.XLOOKUP(AA589,'rubros_id_opex (2)'!B:B,'rubros_id_opex (2)'!A:A,gastos_final[[#This Row],[Líneas de factura/Producto]])</f>
        <v>PERSONAL</v>
      </c>
      <c r="AD589" s="177">
        <f>SUMIFS(Y:Y,C:C,gastos_final[[#This Row],[Número]])</f>
        <v>6115803.2096148897</v>
      </c>
      <c r="AE589" s="177">
        <f>gastos_final[[#This Row],[MONTO_FINAL]]*-1-gastos_final[[#This Row],[monto_total_ampliado]]</f>
        <v>611.64148510992527</v>
      </c>
    </row>
    <row r="590" spans="1:31" x14ac:dyDescent="0.3">
      <c r="A590" vm="1">
        <v>46081</v>
      </c>
      <c r="B590" t="s">
        <v>444</v>
      </c>
      <c r="C590" t="s">
        <v>580</v>
      </c>
      <c r="D590" s="143">
        <v>-6116414.8510999996</v>
      </c>
      <c r="E590" t="s">
        <v>391</v>
      </c>
      <c r="F590">
        <v>1</v>
      </c>
      <c r="G590" s="143">
        <v>6116414.8511219509</v>
      </c>
      <c r="H590" t="s">
        <v>480</v>
      </c>
      <c r="I590" t="s">
        <v>9</v>
      </c>
      <c r="J590" t="s">
        <v>137</v>
      </c>
      <c r="K590">
        <v>0</v>
      </c>
      <c r="L590">
        <v>0</v>
      </c>
      <c r="M590">
        <v>0</v>
      </c>
      <c r="N590" t="s">
        <v>389</v>
      </c>
      <c r="O590" t="s">
        <v>492</v>
      </c>
      <c r="P590">
        <v>10</v>
      </c>
      <c r="Q590" t="s">
        <v>465</v>
      </c>
      <c r="R590">
        <v>1</v>
      </c>
      <c r="S590" s="144">
        <v>-6116414.8510999996</v>
      </c>
      <c r="T590">
        <v>1</v>
      </c>
      <c r="U590" t="s">
        <v>199</v>
      </c>
      <c r="V590" t="s">
        <v>70</v>
      </c>
      <c r="W590" s="115" t="str">
        <f t="shared" si="18"/>
        <v>CC28REACTORES</v>
      </c>
      <c r="X590" s="115">
        <f>_xlfn.XLOOKUP(W590,'cco '!C:C,'cco '!D:D,0)</f>
        <v>0.1111</v>
      </c>
      <c r="Y590" s="116">
        <f t="shared" si="19"/>
        <v>679533.68995720998</v>
      </c>
      <c r="Z590" s="115">
        <f>_xlfn.XLOOKUP(V590,sectores_id!A:A,sectores_id!B:B)</f>
        <v>8</v>
      </c>
      <c r="AA590" s="115">
        <f>IF(J590="OPEX",_xlfn.XLOOKUP(I590,'rubros_id_opex (2)'!A:A,'rubros_id_opex (2)'!B:B,"RUBRO MC"),J590)</f>
        <v>10</v>
      </c>
      <c r="AB590" s="115" t="str">
        <f>UPPER(_xlfn.XLOOKUP(Z590,sectores_id!B:B,sectores_id!A:A))</f>
        <v>REACTORES</v>
      </c>
      <c r="AC590" s="156" t="str">
        <f>_xlfn.XLOOKUP(AA590,'rubros_id_opex (2)'!B:B,'rubros_id_opex (2)'!A:A,gastos_final[[#This Row],[Líneas de factura/Producto]])</f>
        <v>PERSONAL</v>
      </c>
      <c r="AD590" s="177">
        <f>SUMIFS(Y:Y,C:C,gastos_final[[#This Row],[Número]])</f>
        <v>6115803.2096148897</v>
      </c>
      <c r="AE590" s="177">
        <f>gastos_final[[#This Row],[MONTO_FINAL]]*-1-gastos_final[[#This Row],[monto_total_ampliado]]</f>
        <v>611.64148510992527</v>
      </c>
    </row>
    <row r="591" spans="1:31" x14ac:dyDescent="0.3">
      <c r="A591" vm="1">
        <v>46081</v>
      </c>
      <c r="B591" t="s">
        <v>444</v>
      </c>
      <c r="C591" t="s">
        <v>580</v>
      </c>
      <c r="D591" s="143">
        <v>-6116414.8510999996</v>
      </c>
      <c r="E591" t="s">
        <v>391</v>
      </c>
      <c r="F591">
        <v>1</v>
      </c>
      <c r="G591" s="143">
        <v>6116414.8511219509</v>
      </c>
      <c r="H591" t="s">
        <v>480</v>
      </c>
      <c r="I591" t="s">
        <v>9</v>
      </c>
      <c r="J591" t="s">
        <v>137</v>
      </c>
      <c r="K591">
        <v>0</v>
      </c>
      <c r="L591">
        <v>0</v>
      </c>
      <c r="M591">
        <v>0</v>
      </c>
      <c r="N591" t="s">
        <v>389</v>
      </c>
      <c r="O591" t="s">
        <v>492</v>
      </c>
      <c r="P591">
        <v>10</v>
      </c>
      <c r="Q591" t="s">
        <v>465</v>
      </c>
      <c r="R591">
        <v>1</v>
      </c>
      <c r="S591" s="144">
        <v>-6116414.8510999996</v>
      </c>
      <c r="T591">
        <v>1</v>
      </c>
      <c r="U591" t="s">
        <v>199</v>
      </c>
      <c r="V591" t="s">
        <v>181</v>
      </c>
      <c r="W591" s="115" t="str">
        <f t="shared" si="18"/>
        <v>CC28TIERRAS FILTRANTES</v>
      </c>
      <c r="X591" s="115">
        <f>_xlfn.XLOOKUP(W591,'cco '!C:C,'cco '!D:D,0)</f>
        <v>0</v>
      </c>
      <c r="Y591" s="116">
        <f t="shared" si="19"/>
        <v>0</v>
      </c>
      <c r="Z591" s="115">
        <f>_xlfn.XLOOKUP(V591,sectores_id!A:A,sectores_id!B:B)</f>
        <v>9</v>
      </c>
      <c r="AA591" s="115">
        <f>IF(J591="OPEX",_xlfn.XLOOKUP(I591,'rubros_id_opex (2)'!A:A,'rubros_id_opex (2)'!B:B,"RUBRO MC"),J591)</f>
        <v>10</v>
      </c>
      <c r="AB591" s="115" t="str">
        <f>UPPER(_xlfn.XLOOKUP(Z591,sectores_id!B:B,sectores_id!A:A))</f>
        <v>TIERRAS FILTRANTES</v>
      </c>
      <c r="AC591" s="156" t="str">
        <f>_xlfn.XLOOKUP(AA591,'rubros_id_opex (2)'!B:B,'rubros_id_opex (2)'!A:A,gastos_final[[#This Row],[Líneas de factura/Producto]])</f>
        <v>PERSONAL</v>
      </c>
      <c r="AD591" s="177">
        <f>SUMIFS(Y:Y,C:C,gastos_final[[#This Row],[Número]])</f>
        <v>6115803.2096148897</v>
      </c>
      <c r="AE591" s="177">
        <f>gastos_final[[#This Row],[MONTO_FINAL]]*-1-gastos_final[[#This Row],[monto_total_ampliado]]</f>
        <v>611.64148510992527</v>
      </c>
    </row>
    <row r="592" spans="1:31" x14ac:dyDescent="0.3">
      <c r="A592" vm="1">
        <v>46081</v>
      </c>
      <c r="B592" t="s">
        <v>444</v>
      </c>
      <c r="C592" t="s">
        <v>560</v>
      </c>
      <c r="D592" s="143">
        <v>-1611805.6235</v>
      </c>
      <c r="E592" t="s">
        <v>193</v>
      </c>
      <c r="F592">
        <v>1</v>
      </c>
      <c r="G592" s="143">
        <v>1611805.6235335898</v>
      </c>
      <c r="H592" t="s">
        <v>480</v>
      </c>
      <c r="I592" t="s">
        <v>9</v>
      </c>
      <c r="J592" t="s">
        <v>137</v>
      </c>
      <c r="K592">
        <v>0</v>
      </c>
      <c r="L592">
        <v>0</v>
      </c>
      <c r="M592">
        <v>0</v>
      </c>
      <c r="N592" t="s">
        <v>373</v>
      </c>
      <c r="O592" t="s">
        <v>494</v>
      </c>
      <c r="P592">
        <v>2</v>
      </c>
      <c r="Q592" t="s">
        <v>468</v>
      </c>
      <c r="R592">
        <v>1</v>
      </c>
      <c r="S592" s="144">
        <v>-1611805.6235</v>
      </c>
      <c r="T592">
        <v>1</v>
      </c>
      <c r="U592" t="s">
        <v>199</v>
      </c>
      <c r="V592" t="s">
        <v>193</v>
      </c>
      <c r="W592" s="115" t="str">
        <f t="shared" si="18"/>
        <v>CC25DISPOSICION FINAL DE R. LIQUIDOS</v>
      </c>
      <c r="X592" s="115">
        <f>_xlfn.XLOOKUP(W592,'cco '!C:C,'cco '!D:D,0)</f>
        <v>0.15</v>
      </c>
      <c r="Y592" s="116">
        <f t="shared" si="19"/>
        <v>241770.84352499997</v>
      </c>
      <c r="Z592" s="115">
        <f>_xlfn.XLOOKUP(V592,sectores_id!A:A,sectores_id!B:B)</f>
        <v>3</v>
      </c>
      <c r="AA592" s="115">
        <f>IF(J592="OPEX",_xlfn.XLOOKUP(I592,'rubros_id_opex (2)'!A:A,'rubros_id_opex (2)'!B:B,"RUBRO MC"),J592)</f>
        <v>10</v>
      </c>
      <c r="AB592" s="115" t="str">
        <f>UPPER(_xlfn.XLOOKUP(Z592,sectores_id!B:B,sectores_id!A:A))</f>
        <v>DISP. FINAL RESIDUOS LÍQUIDOS</v>
      </c>
      <c r="AC592" s="156" t="str">
        <f>_xlfn.XLOOKUP(AA592,'rubros_id_opex (2)'!B:B,'rubros_id_opex (2)'!A:A,gastos_final[[#This Row],[Líneas de factura/Producto]])</f>
        <v>PERSONAL</v>
      </c>
      <c r="AD592" s="177">
        <f>SUMIFS(Y:Y,C:C,gastos_final[[#This Row],[Número]])</f>
        <v>1611805.6234999998</v>
      </c>
      <c r="AE592" s="177">
        <f>gastos_final[[#This Row],[MONTO_FINAL]]*-1-gastos_final[[#This Row],[monto_total_ampliado]]</f>
        <v>0</v>
      </c>
    </row>
    <row r="593" spans="1:31" x14ac:dyDescent="0.3">
      <c r="A593" vm="1">
        <v>46081</v>
      </c>
      <c r="B593" t="s">
        <v>444</v>
      </c>
      <c r="C593" t="s">
        <v>560</v>
      </c>
      <c r="D593" s="143">
        <v>-1611805.6235</v>
      </c>
      <c r="E593" t="s">
        <v>193</v>
      </c>
      <c r="F593">
        <v>1</v>
      </c>
      <c r="G593" s="143">
        <v>1611805.6235335898</v>
      </c>
      <c r="H593" t="s">
        <v>480</v>
      </c>
      <c r="I593" t="s">
        <v>9</v>
      </c>
      <c r="J593" t="s">
        <v>137</v>
      </c>
      <c r="K593">
        <v>0</v>
      </c>
      <c r="L593">
        <v>0</v>
      </c>
      <c r="M593">
        <v>0</v>
      </c>
      <c r="N593" t="s">
        <v>373</v>
      </c>
      <c r="O593" t="s">
        <v>494</v>
      </c>
      <c r="P593">
        <v>2</v>
      </c>
      <c r="Q593" t="s">
        <v>468</v>
      </c>
      <c r="R593">
        <v>1</v>
      </c>
      <c r="S593" s="144">
        <v>-1611805.6235</v>
      </c>
      <c r="T593">
        <v>1</v>
      </c>
      <c r="U593" t="s">
        <v>199</v>
      </c>
      <c r="V593" t="s">
        <v>80</v>
      </c>
      <c r="W593" s="115" t="str">
        <f t="shared" si="18"/>
        <v>CC25EXPORTACION</v>
      </c>
      <c r="X593" s="115">
        <f>_xlfn.XLOOKUP(W593,'cco '!C:C,'cco '!D:D,0)</f>
        <v>0.85</v>
      </c>
      <c r="Y593" s="116">
        <f t="shared" si="19"/>
        <v>1370034.7799749998</v>
      </c>
      <c r="Z593" s="115">
        <f>_xlfn.XLOOKUP(V593,sectores_id!A:A,sectores_id!B:B)</f>
        <v>5</v>
      </c>
      <c r="AA593" s="115">
        <f>IF(J593="OPEX",_xlfn.XLOOKUP(I593,'rubros_id_opex (2)'!A:A,'rubros_id_opex (2)'!B:B,"RUBRO MC"),J593)</f>
        <v>10</v>
      </c>
      <c r="AB593" s="115" t="str">
        <f>UPPER(_xlfn.XLOOKUP(Z593,sectores_id!B:B,sectores_id!A:A))</f>
        <v>EXPORTACION</v>
      </c>
      <c r="AC593" s="156" t="str">
        <f>_xlfn.XLOOKUP(AA593,'rubros_id_opex (2)'!B:B,'rubros_id_opex (2)'!A:A,gastos_final[[#This Row],[Líneas de factura/Producto]])</f>
        <v>PERSONAL</v>
      </c>
      <c r="AD593" s="177">
        <f>SUMIFS(Y:Y,C:C,gastos_final[[#This Row],[Número]])</f>
        <v>1611805.6234999998</v>
      </c>
      <c r="AE593" s="177">
        <f>gastos_final[[#This Row],[MONTO_FINAL]]*-1-gastos_final[[#This Row],[monto_total_ampliado]]</f>
        <v>0</v>
      </c>
    </row>
    <row r="594" spans="1:31" x14ac:dyDescent="0.3">
      <c r="A594" vm="1">
        <v>46081</v>
      </c>
      <c r="B594" t="s">
        <v>444</v>
      </c>
      <c r="C594" t="s">
        <v>762</v>
      </c>
      <c r="D594" s="143">
        <v>-1608950.2172000001</v>
      </c>
      <c r="E594" t="s">
        <v>42</v>
      </c>
      <c r="F594">
        <v>1</v>
      </c>
      <c r="G594" s="143">
        <v>1608950.2171735901</v>
      </c>
      <c r="H594" t="s">
        <v>480</v>
      </c>
      <c r="I594" t="s">
        <v>9</v>
      </c>
      <c r="J594" t="s">
        <v>137</v>
      </c>
      <c r="K594">
        <v>0</v>
      </c>
      <c r="L594">
        <v>0</v>
      </c>
      <c r="M594">
        <v>0</v>
      </c>
      <c r="N594" t="s">
        <v>341</v>
      </c>
      <c r="O594" t="s">
        <v>494</v>
      </c>
      <c r="P594">
        <v>6</v>
      </c>
      <c r="Q594" t="s">
        <v>469</v>
      </c>
      <c r="R594">
        <v>1</v>
      </c>
      <c r="S594" s="144">
        <v>-1608950.2172000001</v>
      </c>
      <c r="T594">
        <v>1</v>
      </c>
      <c r="U594" t="s">
        <v>199</v>
      </c>
      <c r="V594" t="s">
        <v>72</v>
      </c>
      <c r="W594" s="115" t="str">
        <f t="shared" si="18"/>
        <v>CC19BACHAS</v>
      </c>
      <c r="X594" s="115">
        <f>_xlfn.XLOOKUP(W594,'cco '!C:C,'cco '!D:D,0)</f>
        <v>0.08</v>
      </c>
      <c r="Y594" s="116">
        <f t="shared" si="19"/>
        <v>128716.017376</v>
      </c>
      <c r="Z594" s="115">
        <f>_xlfn.XLOOKUP(V594,sectores_id!A:A,sectores_id!B:B)</f>
        <v>1</v>
      </c>
      <c r="AA594" s="115">
        <f>IF(J594="OPEX",_xlfn.XLOOKUP(I594,'rubros_id_opex (2)'!A:A,'rubros_id_opex (2)'!B:B,"RUBRO MC"),J594)</f>
        <v>10</v>
      </c>
      <c r="AB594" s="115" t="str">
        <f>UPPER(_xlfn.XLOOKUP(Z594,sectores_id!B:B,sectores_id!A:A))</f>
        <v>BACHAS</v>
      </c>
      <c r="AC594" s="156" t="str">
        <f>_xlfn.XLOOKUP(AA594,'rubros_id_opex (2)'!B:B,'rubros_id_opex (2)'!A:A,gastos_final[[#This Row],[Líneas de factura/Producto]])</f>
        <v>PERSONAL</v>
      </c>
      <c r="AD594" s="177">
        <f>SUMIFS(Y:Y,C:C,gastos_final[[#This Row],[Número]])</f>
        <v>1608950.2172000003</v>
      </c>
      <c r="AE594" s="177">
        <f>gastos_final[[#This Row],[MONTO_FINAL]]*-1-gastos_final[[#This Row],[monto_total_ampliado]]</f>
        <v>0</v>
      </c>
    </row>
    <row r="595" spans="1:31" x14ac:dyDescent="0.3">
      <c r="A595" vm="1">
        <v>46081</v>
      </c>
      <c r="B595" t="s">
        <v>444</v>
      </c>
      <c r="C595" t="s">
        <v>762</v>
      </c>
      <c r="D595" s="143">
        <v>-1608950.2172000001</v>
      </c>
      <c r="E595" t="s">
        <v>42</v>
      </c>
      <c r="F595">
        <v>1</v>
      </c>
      <c r="G595" s="143">
        <v>1608950.2171735901</v>
      </c>
      <c r="H595" t="s">
        <v>480</v>
      </c>
      <c r="I595" t="s">
        <v>9</v>
      </c>
      <c r="J595" t="s">
        <v>137</v>
      </c>
      <c r="K595">
        <v>0</v>
      </c>
      <c r="L595">
        <v>0</v>
      </c>
      <c r="M595">
        <v>0</v>
      </c>
      <c r="N595" t="s">
        <v>341</v>
      </c>
      <c r="O595" t="s">
        <v>494</v>
      </c>
      <c r="P595">
        <v>6</v>
      </c>
      <c r="Q595" t="s">
        <v>469</v>
      </c>
      <c r="R595">
        <v>1</v>
      </c>
      <c r="S595" s="144">
        <v>-1608950.2172000001</v>
      </c>
      <c r="T595">
        <v>1</v>
      </c>
      <c r="U595" t="s">
        <v>199</v>
      </c>
      <c r="V595" t="s">
        <v>193</v>
      </c>
      <c r="W595" s="115" t="str">
        <f t="shared" si="18"/>
        <v>CC19DISPOSICION FINAL DE R. LIQUIDOS</v>
      </c>
      <c r="X595" s="115">
        <f>_xlfn.XLOOKUP(W595,'cco '!C:C,'cco '!D:D,0)</f>
        <v>0.09</v>
      </c>
      <c r="Y595" s="116">
        <f t="shared" si="19"/>
        <v>144805.51954800001</v>
      </c>
      <c r="Z595" s="115">
        <f>_xlfn.XLOOKUP(V595,sectores_id!A:A,sectores_id!B:B)</f>
        <v>3</v>
      </c>
      <c r="AA595" s="115">
        <f>IF(J595="OPEX",_xlfn.XLOOKUP(I595,'rubros_id_opex (2)'!A:A,'rubros_id_opex (2)'!B:B,"RUBRO MC"),J595)</f>
        <v>10</v>
      </c>
      <c r="AB595" s="115" t="str">
        <f>UPPER(_xlfn.XLOOKUP(Z595,sectores_id!B:B,sectores_id!A:A))</f>
        <v>DISP. FINAL RESIDUOS LÍQUIDOS</v>
      </c>
      <c r="AC595" s="156" t="str">
        <f>_xlfn.XLOOKUP(AA595,'rubros_id_opex (2)'!B:B,'rubros_id_opex (2)'!A:A,gastos_final[[#This Row],[Líneas de factura/Producto]])</f>
        <v>PERSONAL</v>
      </c>
      <c r="AD595" s="177">
        <f>SUMIFS(Y:Y,C:C,gastos_final[[#This Row],[Número]])</f>
        <v>1608950.2172000003</v>
      </c>
      <c r="AE595" s="177">
        <f>gastos_final[[#This Row],[MONTO_FINAL]]*-1-gastos_final[[#This Row],[monto_total_ampliado]]</f>
        <v>0</v>
      </c>
    </row>
    <row r="596" spans="1:31" x14ac:dyDescent="0.3">
      <c r="A596" vm="1">
        <v>46081</v>
      </c>
      <c r="B596" t="s">
        <v>444</v>
      </c>
      <c r="C596" t="s">
        <v>762</v>
      </c>
      <c r="D596" s="143">
        <v>-1608950.2172000001</v>
      </c>
      <c r="E596" t="s">
        <v>42</v>
      </c>
      <c r="F596">
        <v>1</v>
      </c>
      <c r="G596" s="143">
        <v>1608950.2171735901</v>
      </c>
      <c r="H596" t="s">
        <v>480</v>
      </c>
      <c r="I596" t="s">
        <v>9</v>
      </c>
      <c r="J596" t="s">
        <v>137</v>
      </c>
      <c r="K596">
        <v>0</v>
      </c>
      <c r="L596">
        <v>0</v>
      </c>
      <c r="M596">
        <v>0</v>
      </c>
      <c r="N596" t="s">
        <v>341</v>
      </c>
      <c r="O596" t="s">
        <v>494</v>
      </c>
      <c r="P596">
        <v>6</v>
      </c>
      <c r="Q596" t="s">
        <v>469</v>
      </c>
      <c r="R596">
        <v>1</v>
      </c>
      <c r="S596" s="144">
        <v>-1608950.2172000001</v>
      </c>
      <c r="T596">
        <v>1</v>
      </c>
      <c r="U596" t="s">
        <v>199</v>
      </c>
      <c r="V596" t="s">
        <v>80</v>
      </c>
      <c r="W596" s="115" t="str">
        <f t="shared" si="18"/>
        <v>CC19EXPORTACION</v>
      </c>
      <c r="X596" s="115">
        <f>_xlfn.XLOOKUP(W596,'cco '!C:C,'cco '!D:D,0)</f>
        <v>0.15</v>
      </c>
      <c r="Y596" s="116">
        <f t="shared" si="19"/>
        <v>241342.53258</v>
      </c>
      <c r="Z596" s="115">
        <f>_xlfn.XLOOKUP(V596,sectores_id!A:A,sectores_id!B:B)</f>
        <v>5</v>
      </c>
      <c r="AA596" s="115">
        <f>IF(J596="OPEX",_xlfn.XLOOKUP(I596,'rubros_id_opex (2)'!A:A,'rubros_id_opex (2)'!B:B,"RUBRO MC"),J596)</f>
        <v>10</v>
      </c>
      <c r="AB596" s="115" t="str">
        <f>UPPER(_xlfn.XLOOKUP(Z596,sectores_id!B:B,sectores_id!A:A))</f>
        <v>EXPORTACION</v>
      </c>
      <c r="AC596" s="156" t="str">
        <f>_xlfn.XLOOKUP(AA596,'rubros_id_opex (2)'!B:B,'rubros_id_opex (2)'!A:A,gastos_final[[#This Row],[Líneas de factura/Producto]])</f>
        <v>PERSONAL</v>
      </c>
      <c r="AD596" s="177">
        <f>SUMIFS(Y:Y,C:C,gastos_final[[#This Row],[Número]])</f>
        <v>1608950.2172000003</v>
      </c>
      <c r="AE596" s="177">
        <f>gastos_final[[#This Row],[MONTO_FINAL]]*-1-gastos_final[[#This Row],[monto_total_ampliado]]</f>
        <v>0</v>
      </c>
    </row>
    <row r="597" spans="1:31" x14ac:dyDescent="0.3">
      <c r="A597" vm="1">
        <v>46081</v>
      </c>
      <c r="B597" t="s">
        <v>444</v>
      </c>
      <c r="C597" t="s">
        <v>762</v>
      </c>
      <c r="D597" s="143">
        <v>-1608950.2172000001</v>
      </c>
      <c r="E597" t="s">
        <v>42</v>
      </c>
      <c r="F597">
        <v>1</v>
      </c>
      <c r="G597" s="143">
        <v>1608950.2171735901</v>
      </c>
      <c r="H597" t="s">
        <v>480</v>
      </c>
      <c r="I597" t="s">
        <v>9</v>
      </c>
      <c r="J597" t="s">
        <v>137</v>
      </c>
      <c r="K597">
        <v>0</v>
      </c>
      <c r="L597">
        <v>0</v>
      </c>
      <c r="M597">
        <v>0</v>
      </c>
      <c r="N597" t="s">
        <v>341</v>
      </c>
      <c r="O597" t="s">
        <v>494</v>
      </c>
      <c r="P597">
        <v>6</v>
      </c>
      <c r="Q597" t="s">
        <v>469</v>
      </c>
      <c r="R597">
        <v>1</v>
      </c>
      <c r="S597" s="144">
        <v>-1608950.2172000001</v>
      </c>
      <c r="T597">
        <v>1</v>
      </c>
      <c r="U597" t="s">
        <v>199</v>
      </c>
      <c r="V597" t="s">
        <v>50</v>
      </c>
      <c r="W597" s="115" t="str">
        <f t="shared" si="18"/>
        <v>CC19NFU</v>
      </c>
      <c r="X597" s="115">
        <f>_xlfn.XLOOKUP(W597,'cco '!C:C,'cco '!D:D,0)</f>
        <v>0.4</v>
      </c>
      <c r="Y597" s="116">
        <f t="shared" si="19"/>
        <v>643580.08688000008</v>
      </c>
      <c r="Z597" s="115">
        <f>_xlfn.XLOOKUP(V597,sectores_id!A:A,sectores_id!B:B)</f>
        <v>6</v>
      </c>
      <c r="AA597" s="115">
        <f>IF(J597="OPEX",_xlfn.XLOOKUP(I597,'rubros_id_opex (2)'!A:A,'rubros_id_opex (2)'!B:B,"RUBRO MC"),J597)</f>
        <v>10</v>
      </c>
      <c r="AB597" s="115" t="str">
        <f>UPPER(_xlfn.XLOOKUP(Z597,sectores_id!B:B,sectores_id!A:A))</f>
        <v>NFU</v>
      </c>
      <c r="AC597" s="156" t="str">
        <f>_xlfn.XLOOKUP(AA597,'rubros_id_opex (2)'!B:B,'rubros_id_opex (2)'!A:A,gastos_final[[#This Row],[Líneas de factura/Producto]])</f>
        <v>PERSONAL</v>
      </c>
      <c r="AD597" s="177">
        <f>SUMIFS(Y:Y,C:C,gastos_final[[#This Row],[Número]])</f>
        <v>1608950.2172000003</v>
      </c>
      <c r="AE597" s="177">
        <f>gastos_final[[#This Row],[MONTO_FINAL]]*-1-gastos_final[[#This Row],[monto_total_ampliado]]</f>
        <v>0</v>
      </c>
    </row>
    <row r="598" spans="1:31" x14ac:dyDescent="0.3">
      <c r="A598" vm="1">
        <v>46081</v>
      </c>
      <c r="B598" t="s">
        <v>444</v>
      </c>
      <c r="C598" t="s">
        <v>762</v>
      </c>
      <c r="D598" s="143">
        <v>-1608950.2172000001</v>
      </c>
      <c r="E598" t="s">
        <v>42</v>
      </c>
      <c r="F598">
        <v>1</v>
      </c>
      <c r="G598" s="143">
        <v>1608950.2171735901</v>
      </c>
      <c r="H598" t="s">
        <v>480</v>
      </c>
      <c r="I598" t="s">
        <v>9</v>
      </c>
      <c r="J598" t="s">
        <v>137</v>
      </c>
      <c r="K598">
        <v>0</v>
      </c>
      <c r="L598">
        <v>0</v>
      </c>
      <c r="M598">
        <v>0</v>
      </c>
      <c r="N598" t="s">
        <v>341</v>
      </c>
      <c r="O598" t="s">
        <v>494</v>
      </c>
      <c r="P598">
        <v>6</v>
      </c>
      <c r="Q598" t="s">
        <v>469</v>
      </c>
      <c r="R598">
        <v>1</v>
      </c>
      <c r="S598" s="144">
        <v>-1608950.2172000001</v>
      </c>
      <c r="T598">
        <v>1</v>
      </c>
      <c r="U598" t="s">
        <v>199</v>
      </c>
      <c r="V598" t="s">
        <v>68</v>
      </c>
      <c r="W598" s="115" t="str">
        <f t="shared" si="18"/>
        <v>CC19PILETAS</v>
      </c>
      <c r="X598" s="115">
        <f>_xlfn.XLOOKUP(W598,'cco '!C:C,'cco '!D:D,0)</f>
        <v>0.08</v>
      </c>
      <c r="Y598" s="116">
        <f t="shared" si="19"/>
        <v>128716.017376</v>
      </c>
      <c r="Z598" s="115">
        <f>_xlfn.XLOOKUP(V598,sectores_id!A:A,sectores_id!B:B)</f>
        <v>7</v>
      </c>
      <c r="AA598" s="115">
        <f>IF(J598="OPEX",_xlfn.XLOOKUP(I598,'rubros_id_opex (2)'!A:A,'rubros_id_opex (2)'!B:B,"RUBRO MC"),J598)</f>
        <v>10</v>
      </c>
      <c r="AB598" s="115" t="str">
        <f>UPPER(_xlfn.XLOOKUP(Z598,sectores_id!B:B,sectores_id!A:A))</f>
        <v>PILETAS</v>
      </c>
      <c r="AC598" s="156" t="str">
        <f>_xlfn.XLOOKUP(AA598,'rubros_id_opex (2)'!B:B,'rubros_id_opex (2)'!A:A,gastos_final[[#This Row],[Líneas de factura/Producto]])</f>
        <v>PERSONAL</v>
      </c>
      <c r="AD598" s="177">
        <f>SUMIFS(Y:Y,C:C,gastos_final[[#This Row],[Número]])</f>
        <v>1608950.2172000003</v>
      </c>
      <c r="AE598" s="177">
        <f>gastos_final[[#This Row],[MONTO_FINAL]]*-1-gastos_final[[#This Row],[monto_total_ampliado]]</f>
        <v>0</v>
      </c>
    </row>
    <row r="599" spans="1:31" x14ac:dyDescent="0.3">
      <c r="A599" vm="1">
        <v>46081</v>
      </c>
      <c r="B599" t="s">
        <v>444</v>
      </c>
      <c r="C599" t="s">
        <v>762</v>
      </c>
      <c r="D599" s="143">
        <v>-1608950.2172000001</v>
      </c>
      <c r="E599" t="s">
        <v>42</v>
      </c>
      <c r="F599">
        <v>1</v>
      </c>
      <c r="G599" s="143">
        <v>1608950.2171735901</v>
      </c>
      <c r="H599" t="s">
        <v>480</v>
      </c>
      <c r="I599" t="s">
        <v>9</v>
      </c>
      <c r="J599" t="s">
        <v>137</v>
      </c>
      <c r="K599">
        <v>0</v>
      </c>
      <c r="L599">
        <v>0</v>
      </c>
      <c r="M599">
        <v>0</v>
      </c>
      <c r="N599" t="s">
        <v>341</v>
      </c>
      <c r="O599" t="s">
        <v>494</v>
      </c>
      <c r="P599">
        <v>6</v>
      </c>
      <c r="Q599" t="s">
        <v>469</v>
      </c>
      <c r="R599">
        <v>1</v>
      </c>
      <c r="S599" s="144">
        <v>-1608950.2172000001</v>
      </c>
      <c r="T599">
        <v>1</v>
      </c>
      <c r="U599" t="s">
        <v>199</v>
      </c>
      <c r="V599" t="s">
        <v>70</v>
      </c>
      <c r="W599" s="115" t="str">
        <f t="shared" si="18"/>
        <v>CC19REACTORES</v>
      </c>
      <c r="X599" s="115">
        <f>_xlfn.XLOOKUP(W599,'cco '!C:C,'cco '!D:D,0)</f>
        <v>0.2</v>
      </c>
      <c r="Y599" s="116">
        <f t="shared" si="19"/>
        <v>321790.04344000004</v>
      </c>
      <c r="Z599" s="115">
        <f>_xlfn.XLOOKUP(V599,sectores_id!A:A,sectores_id!B:B)</f>
        <v>8</v>
      </c>
      <c r="AA599" s="115">
        <f>IF(J599="OPEX",_xlfn.XLOOKUP(I599,'rubros_id_opex (2)'!A:A,'rubros_id_opex (2)'!B:B,"RUBRO MC"),J599)</f>
        <v>10</v>
      </c>
      <c r="AB599" s="115" t="str">
        <f>UPPER(_xlfn.XLOOKUP(Z599,sectores_id!B:B,sectores_id!A:A))</f>
        <v>REACTORES</v>
      </c>
      <c r="AC599" s="156" t="str">
        <f>_xlfn.XLOOKUP(AA599,'rubros_id_opex (2)'!B:B,'rubros_id_opex (2)'!A:A,gastos_final[[#This Row],[Líneas de factura/Producto]])</f>
        <v>PERSONAL</v>
      </c>
      <c r="AD599" s="177">
        <f>SUMIFS(Y:Y,C:C,gastos_final[[#This Row],[Número]])</f>
        <v>1608950.2172000003</v>
      </c>
      <c r="AE599" s="177">
        <f>gastos_final[[#This Row],[MONTO_FINAL]]*-1-gastos_final[[#This Row],[monto_total_ampliado]]</f>
        <v>0</v>
      </c>
    </row>
    <row r="600" spans="1:31" x14ac:dyDescent="0.3">
      <c r="A600" vm="1">
        <v>46081</v>
      </c>
      <c r="B600" t="s">
        <v>444</v>
      </c>
      <c r="C600" t="s">
        <v>437</v>
      </c>
      <c r="D600" s="143">
        <v>-1589809.0645000001</v>
      </c>
      <c r="E600" t="s">
        <v>68</v>
      </c>
      <c r="F600">
        <v>1</v>
      </c>
      <c r="G600" s="143">
        <v>1589809.0644735894</v>
      </c>
      <c r="H600" t="s">
        <v>480</v>
      </c>
      <c r="I600" t="s">
        <v>9</v>
      </c>
      <c r="J600" t="s">
        <v>137</v>
      </c>
      <c r="K600">
        <v>0</v>
      </c>
      <c r="L600">
        <v>0</v>
      </c>
      <c r="M600">
        <v>0</v>
      </c>
      <c r="N600" t="s">
        <v>40</v>
      </c>
      <c r="O600" t="s">
        <v>492</v>
      </c>
      <c r="P600">
        <v>1</v>
      </c>
      <c r="Q600" t="s">
        <v>68</v>
      </c>
      <c r="R600">
        <v>1</v>
      </c>
      <c r="S600" s="144">
        <v>-1589809.0645000001</v>
      </c>
      <c r="T600">
        <v>1</v>
      </c>
      <c r="U600" t="s">
        <v>199</v>
      </c>
      <c r="V600" t="s">
        <v>68</v>
      </c>
      <c r="W600" s="115" t="str">
        <f t="shared" si="18"/>
        <v>CC4PILETAS</v>
      </c>
      <c r="X600" s="115">
        <f>_xlfn.XLOOKUP(W600,'cco '!C:C,'cco '!D:D,0)</f>
        <v>1</v>
      </c>
      <c r="Y600" s="116">
        <f t="shared" si="19"/>
        <v>1589809.0645000001</v>
      </c>
      <c r="Z600" s="115">
        <f>_xlfn.XLOOKUP(V600,sectores_id!A:A,sectores_id!B:B)</f>
        <v>7</v>
      </c>
      <c r="AA600" s="115">
        <f>IF(J600="OPEX",_xlfn.XLOOKUP(I600,'rubros_id_opex (2)'!A:A,'rubros_id_opex (2)'!B:B,"RUBRO MC"),J600)</f>
        <v>10</v>
      </c>
      <c r="AB600" s="115" t="str">
        <f>UPPER(_xlfn.XLOOKUP(Z600,sectores_id!B:B,sectores_id!A:A))</f>
        <v>PILETAS</v>
      </c>
      <c r="AC600" s="156" t="str">
        <f>_xlfn.XLOOKUP(AA600,'rubros_id_opex (2)'!B:B,'rubros_id_opex (2)'!A:A,gastos_final[[#This Row],[Líneas de factura/Producto]])</f>
        <v>PERSONAL</v>
      </c>
      <c r="AD600" s="177">
        <f>SUMIFS(Y:Y,C:C,gastos_final[[#This Row],[Número]])</f>
        <v>1589809.0645000001</v>
      </c>
      <c r="AE600" s="177">
        <f>gastos_final[[#This Row],[MONTO_FINAL]]*-1-gastos_final[[#This Row],[monto_total_ampliado]]</f>
        <v>0</v>
      </c>
    </row>
    <row r="601" spans="1:31" x14ac:dyDescent="0.3">
      <c r="A601" vm="5">
        <v>46055</v>
      </c>
      <c r="B601" t="s">
        <v>904</v>
      </c>
      <c r="C601" t="s">
        <v>905</v>
      </c>
      <c r="D601" s="143">
        <v>-1580819.63</v>
      </c>
      <c r="E601" t="s">
        <v>906</v>
      </c>
      <c r="F601">
        <v>175</v>
      </c>
      <c r="G601" s="143">
        <v>6541.5</v>
      </c>
      <c r="H601" t="s">
        <v>511</v>
      </c>
      <c r="I601" t="s">
        <v>16</v>
      </c>
      <c r="J601" t="s">
        <v>137</v>
      </c>
      <c r="K601" t="s">
        <v>473</v>
      </c>
      <c r="L601" t="s">
        <v>156</v>
      </c>
      <c r="M601">
        <v>0</v>
      </c>
      <c r="N601" t="s">
        <v>35</v>
      </c>
      <c r="O601" t="s">
        <v>492</v>
      </c>
      <c r="P601">
        <v>10</v>
      </c>
      <c r="Q601" t="s">
        <v>465</v>
      </c>
      <c r="R601">
        <v>1</v>
      </c>
      <c r="S601" s="144">
        <v>-1580819.63</v>
      </c>
      <c r="T601">
        <v>175</v>
      </c>
      <c r="U601" t="s">
        <v>199</v>
      </c>
      <c r="V601" t="s">
        <v>72</v>
      </c>
      <c r="W601" s="115" t="str">
        <f t="shared" si="18"/>
        <v>CC1BACHAS</v>
      </c>
      <c r="X601" s="115">
        <f>_xlfn.XLOOKUP(W601,'cco '!C:C,'cco '!D:D,0)</f>
        <v>3.2417236735101898E-2</v>
      </c>
      <c r="Y601" s="116">
        <f t="shared" si="19"/>
        <v>51245.804181206186</v>
      </c>
      <c r="Z601" s="115">
        <f>_xlfn.XLOOKUP(V601,sectores_id!A:A,sectores_id!B:B)</f>
        <v>1</v>
      </c>
      <c r="AA601" s="115">
        <f>IF(J601="OPEX",_xlfn.XLOOKUP(I601,'rubros_id_opex (2)'!A:A,'rubros_id_opex (2)'!B:B,"RUBRO MC"),J601)</f>
        <v>9</v>
      </c>
      <c r="AB601" s="115" t="str">
        <f>UPPER(_xlfn.XLOOKUP(Z601,sectores_id!B:B,sectores_id!A:A))</f>
        <v>BACHAS</v>
      </c>
      <c r="AC601" s="156" t="str">
        <f>_xlfn.XLOOKUP(AA601,'rubros_id_opex (2)'!B:B,'rubros_id_opex (2)'!A:A,gastos_final[[#This Row],[Líneas de factura/Producto]])</f>
        <v>MANTENIMIENTO PREVENTIVO</v>
      </c>
      <c r="AD601" s="115">
        <f>SUMIFS(Y:Y,C:C,gastos_final[[#This Row],[Número]])</f>
        <v>1580819.6299999997</v>
      </c>
      <c r="AE601" s="177">
        <f>gastos_final[[#This Row],[MONTO_FINAL]]*-1-gastos_final[[#This Row],[monto_total_ampliado]]</f>
        <v>0</v>
      </c>
    </row>
    <row r="602" spans="1:31" x14ac:dyDescent="0.3">
      <c r="A602" vm="5">
        <v>46055</v>
      </c>
      <c r="B602" t="s">
        <v>904</v>
      </c>
      <c r="C602" t="s">
        <v>905</v>
      </c>
      <c r="D602" s="143">
        <v>-1580819.63</v>
      </c>
      <c r="E602" t="s">
        <v>906</v>
      </c>
      <c r="F602">
        <v>175</v>
      </c>
      <c r="G602" s="143">
        <v>6541.5</v>
      </c>
      <c r="H602" t="s">
        <v>511</v>
      </c>
      <c r="I602" t="s">
        <v>16</v>
      </c>
      <c r="J602" t="s">
        <v>137</v>
      </c>
      <c r="K602" t="s">
        <v>473</v>
      </c>
      <c r="L602" t="s">
        <v>156</v>
      </c>
      <c r="M602">
        <v>0</v>
      </c>
      <c r="N602" t="s">
        <v>35</v>
      </c>
      <c r="O602" t="s">
        <v>492</v>
      </c>
      <c r="P602">
        <v>10</v>
      </c>
      <c r="Q602" t="s">
        <v>465</v>
      </c>
      <c r="R602">
        <v>1</v>
      </c>
      <c r="S602" s="144">
        <v>-1580819.63</v>
      </c>
      <c r="T602">
        <v>175</v>
      </c>
      <c r="U602" t="s">
        <v>199</v>
      </c>
      <c r="V602" t="s">
        <v>77</v>
      </c>
      <c r="W602" s="115" t="str">
        <f t="shared" si="18"/>
        <v>CC1CEREAL &amp; POLVILLO</v>
      </c>
      <c r="X602" s="115">
        <f>_xlfn.XLOOKUP(W602,'cco '!C:C,'cco '!D:D,0)</f>
        <v>7.0597149630605652E-3</v>
      </c>
      <c r="Y602" s="116">
        <f t="shared" si="19"/>
        <v>11160.135995810866</v>
      </c>
      <c r="Z602" s="115">
        <f>_xlfn.XLOOKUP(V602,sectores_id!A:A,sectores_id!B:B)</f>
        <v>2</v>
      </c>
      <c r="AA602" s="115">
        <f>IF(J602="OPEX",_xlfn.XLOOKUP(I602,'rubros_id_opex (2)'!A:A,'rubros_id_opex (2)'!B:B,"RUBRO MC"),J602)</f>
        <v>9</v>
      </c>
      <c r="AB602" s="115" t="str">
        <f>UPPER(_xlfn.XLOOKUP(Z602,sectores_id!B:B,sectores_id!A:A))</f>
        <v>CEREAL &amp; POLVILLO</v>
      </c>
      <c r="AC602" s="156" t="str">
        <f>_xlfn.XLOOKUP(AA602,'rubros_id_opex (2)'!B:B,'rubros_id_opex (2)'!A:A,gastos_final[[#This Row],[Líneas de factura/Producto]])</f>
        <v>MANTENIMIENTO PREVENTIVO</v>
      </c>
      <c r="AD602" s="115">
        <f>SUMIFS(Y:Y,C:C,gastos_final[[#This Row],[Número]])</f>
        <v>1580819.6299999997</v>
      </c>
      <c r="AE602" s="177">
        <f>gastos_final[[#This Row],[MONTO_FINAL]]*-1-gastos_final[[#This Row],[monto_total_ampliado]]</f>
        <v>0</v>
      </c>
    </row>
    <row r="603" spans="1:31" x14ac:dyDescent="0.3">
      <c r="A603" vm="5">
        <v>46055</v>
      </c>
      <c r="B603" t="s">
        <v>904</v>
      </c>
      <c r="C603" t="s">
        <v>905</v>
      </c>
      <c r="D603" s="143">
        <v>-1580819.63</v>
      </c>
      <c r="E603" t="s">
        <v>906</v>
      </c>
      <c r="F603">
        <v>175</v>
      </c>
      <c r="G603" s="143">
        <v>6541.5</v>
      </c>
      <c r="H603" t="s">
        <v>511</v>
      </c>
      <c r="I603" t="s">
        <v>16</v>
      </c>
      <c r="J603" t="s">
        <v>137</v>
      </c>
      <c r="K603" t="s">
        <v>473</v>
      </c>
      <c r="L603" t="s">
        <v>156</v>
      </c>
      <c r="M603">
        <v>0</v>
      </c>
      <c r="N603" t="s">
        <v>35</v>
      </c>
      <c r="O603" t="s">
        <v>492</v>
      </c>
      <c r="P603">
        <v>10</v>
      </c>
      <c r="Q603" t="s">
        <v>465</v>
      </c>
      <c r="R603">
        <v>1</v>
      </c>
      <c r="S603" s="144">
        <v>-1580819.63</v>
      </c>
      <c r="T603">
        <v>175</v>
      </c>
      <c r="U603" t="s">
        <v>199</v>
      </c>
      <c r="V603" t="s">
        <v>75</v>
      </c>
      <c r="W603" s="115" t="str">
        <f t="shared" si="18"/>
        <v>CC1COMPOST &amp; FERTILIZANTES</v>
      </c>
      <c r="X603" s="115">
        <f>_xlfn.XLOOKUP(W603,'cco '!C:C,'cco '!D:D,0)</f>
        <v>4.0653249223577111E-4</v>
      </c>
      <c r="Y603" s="116">
        <f t="shared" si="19"/>
        <v>642.65454395912946</v>
      </c>
      <c r="Z603" s="115">
        <f>_xlfn.XLOOKUP(V603,sectores_id!A:A,sectores_id!B:B)</f>
        <v>10</v>
      </c>
      <c r="AA603" s="115">
        <f>IF(J603="OPEX",_xlfn.XLOOKUP(I603,'rubros_id_opex (2)'!A:A,'rubros_id_opex (2)'!B:B,"RUBRO MC"),J603)</f>
        <v>9</v>
      </c>
      <c r="AB603" s="115" t="str">
        <f>UPPER(_xlfn.XLOOKUP(Z603,sectores_id!B:B,sectores_id!A:A))</f>
        <v>COMPOST &amp; FERTILIZANTES</v>
      </c>
      <c r="AC603" s="156" t="str">
        <f>_xlfn.XLOOKUP(AA603,'rubros_id_opex (2)'!B:B,'rubros_id_opex (2)'!A:A,gastos_final[[#This Row],[Líneas de factura/Producto]])</f>
        <v>MANTENIMIENTO PREVENTIVO</v>
      </c>
      <c r="AD603" s="115">
        <f>SUMIFS(Y:Y,C:C,gastos_final[[#This Row],[Número]])</f>
        <v>1580819.6299999997</v>
      </c>
      <c r="AE603" s="177">
        <f>gastos_final[[#This Row],[MONTO_FINAL]]*-1-gastos_final[[#This Row],[monto_total_ampliado]]</f>
        <v>0</v>
      </c>
    </row>
    <row r="604" spans="1:31" x14ac:dyDescent="0.3">
      <c r="A604" vm="5">
        <v>46055</v>
      </c>
      <c r="B604" t="s">
        <v>904</v>
      </c>
      <c r="C604" t="s">
        <v>905</v>
      </c>
      <c r="D604" s="143">
        <v>-1580819.63</v>
      </c>
      <c r="E604" t="s">
        <v>906</v>
      </c>
      <c r="F604">
        <v>175</v>
      </c>
      <c r="G604" s="143">
        <v>6541.5</v>
      </c>
      <c r="H604" t="s">
        <v>511</v>
      </c>
      <c r="I604" t="s">
        <v>16</v>
      </c>
      <c r="J604" t="s">
        <v>137</v>
      </c>
      <c r="K604" t="s">
        <v>473</v>
      </c>
      <c r="L604" t="s">
        <v>156</v>
      </c>
      <c r="M604">
        <v>0</v>
      </c>
      <c r="N604" t="s">
        <v>35</v>
      </c>
      <c r="O604" t="s">
        <v>492</v>
      </c>
      <c r="P604">
        <v>10</v>
      </c>
      <c r="Q604" t="s">
        <v>465</v>
      </c>
      <c r="R604">
        <v>1</v>
      </c>
      <c r="S604" s="144">
        <v>-1580819.63</v>
      </c>
      <c r="T604">
        <v>175</v>
      </c>
      <c r="U604" t="s">
        <v>199</v>
      </c>
      <c r="V604" t="s">
        <v>66</v>
      </c>
      <c r="W604" s="115" t="str">
        <f t="shared" ref="W604:W667" si="20">_xlfn.CONCAT(N604,V604)</f>
        <v>CC1DISPOSICIÓN FINAL RESIDUOS LIQUIDOS</v>
      </c>
      <c r="X604" s="115">
        <f>_xlfn.XLOOKUP(W604,'cco '!C:C,'cco '!D:D,0)</f>
        <v>5.9791078481547098E-2</v>
      </c>
      <c r="Y604" s="116">
        <f t="shared" ref="Y604:Y667" si="21">$X604*$S604*-1</f>
        <v>94518.910562500241</v>
      </c>
      <c r="Z604" s="115">
        <f>_xlfn.XLOOKUP(V604,sectores_id!A:A,sectores_id!B:B)</f>
        <v>3</v>
      </c>
      <c r="AA604" s="115">
        <f>IF(J604="OPEX",_xlfn.XLOOKUP(I604,'rubros_id_opex (2)'!A:A,'rubros_id_opex (2)'!B:B,"RUBRO MC"),J604)</f>
        <v>9</v>
      </c>
      <c r="AB604" s="115" t="str">
        <f>UPPER(_xlfn.XLOOKUP(Z604,sectores_id!B:B,sectores_id!A:A))</f>
        <v>DISP. FINAL RESIDUOS LÍQUIDOS</v>
      </c>
      <c r="AC604" s="156" t="str">
        <f>_xlfn.XLOOKUP(AA604,'rubros_id_opex (2)'!B:B,'rubros_id_opex (2)'!A:A,gastos_final[[#This Row],[Líneas de factura/Producto]])</f>
        <v>MANTENIMIENTO PREVENTIVO</v>
      </c>
      <c r="AD604" s="115">
        <f>SUMIFS(Y:Y,C:C,gastos_final[[#This Row],[Número]])</f>
        <v>1580819.6299999997</v>
      </c>
      <c r="AE604" s="177">
        <f>gastos_final[[#This Row],[MONTO_FINAL]]*-1-gastos_final[[#This Row],[monto_total_ampliado]]</f>
        <v>0</v>
      </c>
    </row>
    <row r="605" spans="1:31" x14ac:dyDescent="0.3">
      <c r="A605" vm="5">
        <v>46055</v>
      </c>
      <c r="B605" t="s">
        <v>904</v>
      </c>
      <c r="C605" t="s">
        <v>905</v>
      </c>
      <c r="D605" s="143">
        <v>-1580819.63</v>
      </c>
      <c r="E605" t="s">
        <v>906</v>
      </c>
      <c r="F605">
        <v>175</v>
      </c>
      <c r="G605" s="143">
        <v>6541.5</v>
      </c>
      <c r="H605" t="s">
        <v>511</v>
      </c>
      <c r="I605" t="s">
        <v>16</v>
      </c>
      <c r="J605" t="s">
        <v>137</v>
      </c>
      <c r="K605" t="s">
        <v>473</v>
      </c>
      <c r="L605" t="s">
        <v>156</v>
      </c>
      <c r="M605">
        <v>0</v>
      </c>
      <c r="N605" t="s">
        <v>35</v>
      </c>
      <c r="O605" t="s">
        <v>492</v>
      </c>
      <c r="P605">
        <v>10</v>
      </c>
      <c r="Q605" t="s">
        <v>465</v>
      </c>
      <c r="R605">
        <v>1</v>
      </c>
      <c r="S605" s="144">
        <v>-1580819.63</v>
      </c>
      <c r="T605">
        <v>175</v>
      </c>
      <c r="U605" t="s">
        <v>199</v>
      </c>
      <c r="V605" t="s">
        <v>63</v>
      </c>
      <c r="W605" s="115" t="str">
        <f t="shared" si="20"/>
        <v>CC1DISPOSICIÓN FINAL RESIDUOS SOLIDOS</v>
      </c>
      <c r="X605" s="115">
        <f>_xlfn.XLOOKUP(W605,'cco '!C:C,'cco '!D:D,0)</f>
        <v>4.8738124634855849E-3</v>
      </c>
      <c r="Y605" s="116">
        <f t="shared" si="21"/>
        <v>7704.6184152166707</v>
      </c>
      <c r="Z605" s="115">
        <f>_xlfn.XLOOKUP(V605,sectores_id!A:A,sectores_id!B:B)</f>
        <v>4</v>
      </c>
      <c r="AA605" s="115">
        <f>IF(J605="OPEX",_xlfn.XLOOKUP(I605,'rubros_id_opex (2)'!A:A,'rubros_id_opex (2)'!B:B,"RUBRO MC"),J605)</f>
        <v>9</v>
      </c>
      <c r="AB605" s="115" t="str">
        <f>UPPER(_xlfn.XLOOKUP(Z605,sectores_id!B:B,sectores_id!A:A))</f>
        <v>DISP. FINAL RESIDUOS SÓLIDOS</v>
      </c>
      <c r="AC605" s="156" t="str">
        <f>_xlfn.XLOOKUP(AA605,'rubros_id_opex (2)'!B:B,'rubros_id_opex (2)'!A:A,gastos_final[[#This Row],[Líneas de factura/Producto]])</f>
        <v>MANTENIMIENTO PREVENTIVO</v>
      </c>
      <c r="AD605" s="115">
        <f>SUMIFS(Y:Y,C:C,gastos_final[[#This Row],[Número]])</f>
        <v>1580819.6299999997</v>
      </c>
      <c r="AE605" s="177">
        <f>gastos_final[[#This Row],[MONTO_FINAL]]*-1-gastos_final[[#This Row],[monto_total_ampliado]]</f>
        <v>0</v>
      </c>
    </row>
    <row r="606" spans="1:31" x14ac:dyDescent="0.3">
      <c r="A606" vm="5">
        <v>46055</v>
      </c>
      <c r="B606" t="s">
        <v>904</v>
      </c>
      <c r="C606" t="s">
        <v>905</v>
      </c>
      <c r="D606" s="143">
        <v>-1580819.63</v>
      </c>
      <c r="E606" t="s">
        <v>906</v>
      </c>
      <c r="F606">
        <v>175</v>
      </c>
      <c r="G606" s="143">
        <v>6541.5</v>
      </c>
      <c r="H606" t="s">
        <v>511</v>
      </c>
      <c r="I606" t="s">
        <v>16</v>
      </c>
      <c r="J606" t="s">
        <v>137</v>
      </c>
      <c r="K606" t="s">
        <v>473</v>
      </c>
      <c r="L606" t="s">
        <v>156</v>
      </c>
      <c r="M606">
        <v>0</v>
      </c>
      <c r="N606" t="s">
        <v>35</v>
      </c>
      <c r="O606" t="s">
        <v>492</v>
      </c>
      <c r="P606">
        <v>10</v>
      </c>
      <c r="Q606" t="s">
        <v>465</v>
      </c>
      <c r="R606">
        <v>1</v>
      </c>
      <c r="S606" s="144">
        <v>-1580819.63</v>
      </c>
      <c r="T606">
        <v>175</v>
      </c>
      <c r="U606" t="s">
        <v>199</v>
      </c>
      <c r="V606" t="s">
        <v>80</v>
      </c>
      <c r="W606" s="115" t="str">
        <f t="shared" si="20"/>
        <v>CC1EXPORTACION</v>
      </c>
      <c r="X606" s="115">
        <f>_xlfn.XLOOKUP(W606,'cco '!C:C,'cco '!D:D,0)</f>
        <v>0.73411048911804788</v>
      </c>
      <c r="Y606" s="116">
        <f t="shared" si="21"/>
        <v>1160496.2717867114</v>
      </c>
      <c r="Z606" s="115">
        <f>_xlfn.XLOOKUP(V606,sectores_id!A:A,sectores_id!B:B)</f>
        <v>5</v>
      </c>
      <c r="AA606" s="115">
        <f>IF(J606="OPEX",_xlfn.XLOOKUP(I606,'rubros_id_opex (2)'!A:A,'rubros_id_opex (2)'!B:B,"RUBRO MC"),J606)</f>
        <v>9</v>
      </c>
      <c r="AB606" s="115" t="str">
        <f>UPPER(_xlfn.XLOOKUP(Z606,sectores_id!B:B,sectores_id!A:A))</f>
        <v>EXPORTACION</v>
      </c>
      <c r="AC606" s="156" t="str">
        <f>_xlfn.XLOOKUP(AA606,'rubros_id_opex (2)'!B:B,'rubros_id_opex (2)'!A:A,gastos_final[[#This Row],[Líneas de factura/Producto]])</f>
        <v>MANTENIMIENTO PREVENTIVO</v>
      </c>
      <c r="AD606" s="115">
        <f>SUMIFS(Y:Y,C:C,gastos_final[[#This Row],[Número]])</f>
        <v>1580819.6299999997</v>
      </c>
      <c r="AE606" s="177">
        <f>gastos_final[[#This Row],[MONTO_FINAL]]*-1-gastos_final[[#This Row],[monto_total_ampliado]]</f>
        <v>0</v>
      </c>
    </row>
    <row r="607" spans="1:31" x14ac:dyDescent="0.3">
      <c r="A607" vm="5">
        <v>46055</v>
      </c>
      <c r="B607" t="s">
        <v>904</v>
      </c>
      <c r="C607" t="s">
        <v>905</v>
      </c>
      <c r="D607" s="143">
        <v>-1580819.63</v>
      </c>
      <c r="E607" t="s">
        <v>906</v>
      </c>
      <c r="F607">
        <v>175</v>
      </c>
      <c r="G607" s="143">
        <v>6541.5</v>
      </c>
      <c r="H607" t="s">
        <v>511</v>
      </c>
      <c r="I607" t="s">
        <v>16</v>
      </c>
      <c r="J607" t="s">
        <v>137</v>
      </c>
      <c r="K607" t="s">
        <v>473</v>
      </c>
      <c r="L607" t="s">
        <v>156</v>
      </c>
      <c r="M607">
        <v>0</v>
      </c>
      <c r="N607" t="s">
        <v>35</v>
      </c>
      <c r="O607" t="s">
        <v>492</v>
      </c>
      <c r="P607">
        <v>10</v>
      </c>
      <c r="Q607" t="s">
        <v>465</v>
      </c>
      <c r="R607">
        <v>1</v>
      </c>
      <c r="S607" s="144">
        <v>-1580819.63</v>
      </c>
      <c r="T607">
        <v>175</v>
      </c>
      <c r="U607" t="s">
        <v>199</v>
      </c>
      <c r="V607" t="s">
        <v>50</v>
      </c>
      <c r="W607" s="115" t="str">
        <f t="shared" si="20"/>
        <v>CC1NFU</v>
      </c>
      <c r="X607" s="115">
        <f>_xlfn.XLOOKUP(W607,'cco '!C:C,'cco '!D:D,0)</f>
        <v>1.4065386597374174E-2</v>
      </c>
      <c r="Y607" s="116">
        <f t="shared" si="21"/>
        <v>22234.839236667998</v>
      </c>
      <c r="Z607" s="115">
        <f>_xlfn.XLOOKUP(V607,sectores_id!A:A,sectores_id!B:B)</f>
        <v>6</v>
      </c>
      <c r="AA607" s="115">
        <f>IF(J607="OPEX",_xlfn.XLOOKUP(I607,'rubros_id_opex (2)'!A:A,'rubros_id_opex (2)'!B:B,"RUBRO MC"),J607)</f>
        <v>9</v>
      </c>
      <c r="AB607" s="115" t="str">
        <f>UPPER(_xlfn.XLOOKUP(Z607,sectores_id!B:B,sectores_id!A:A))</f>
        <v>NFU</v>
      </c>
      <c r="AC607" s="156" t="str">
        <f>_xlfn.XLOOKUP(AA607,'rubros_id_opex (2)'!B:B,'rubros_id_opex (2)'!A:A,gastos_final[[#This Row],[Líneas de factura/Producto]])</f>
        <v>MANTENIMIENTO PREVENTIVO</v>
      </c>
      <c r="AD607" s="115">
        <f>SUMIFS(Y:Y,C:C,gastos_final[[#This Row],[Número]])</f>
        <v>1580819.6299999997</v>
      </c>
      <c r="AE607" s="177">
        <f>gastos_final[[#This Row],[MONTO_FINAL]]*-1-gastos_final[[#This Row],[monto_total_ampliado]]</f>
        <v>0</v>
      </c>
    </row>
    <row r="608" spans="1:31" x14ac:dyDescent="0.3">
      <c r="A608" vm="5">
        <v>46055</v>
      </c>
      <c r="B608" t="s">
        <v>904</v>
      </c>
      <c r="C608" t="s">
        <v>905</v>
      </c>
      <c r="D608" s="143">
        <v>-1580819.63</v>
      </c>
      <c r="E608" t="s">
        <v>906</v>
      </c>
      <c r="F608">
        <v>175</v>
      </c>
      <c r="G608" s="143">
        <v>6541.5</v>
      </c>
      <c r="H608" t="s">
        <v>511</v>
      </c>
      <c r="I608" t="s">
        <v>16</v>
      </c>
      <c r="J608" t="s">
        <v>137</v>
      </c>
      <c r="K608" t="s">
        <v>473</v>
      </c>
      <c r="L608" t="s">
        <v>156</v>
      </c>
      <c r="M608">
        <v>0</v>
      </c>
      <c r="N608" t="s">
        <v>35</v>
      </c>
      <c r="O608" t="s">
        <v>492</v>
      </c>
      <c r="P608">
        <v>10</v>
      </c>
      <c r="Q608" t="s">
        <v>465</v>
      </c>
      <c r="R608">
        <v>1</v>
      </c>
      <c r="S608" s="144">
        <v>-1580819.63</v>
      </c>
      <c r="T608">
        <v>175</v>
      </c>
      <c r="U608" t="s">
        <v>199</v>
      </c>
      <c r="V608" t="s">
        <v>68</v>
      </c>
      <c r="W608" s="115" t="str">
        <f t="shared" si="20"/>
        <v>CC1PILETAS</v>
      </c>
      <c r="X608" s="115">
        <f>_xlfn.XLOOKUP(W608,'cco '!C:C,'cco '!D:D,0)</f>
        <v>0.10760032914202722</v>
      </c>
      <c r="Y608" s="116">
        <f t="shared" si="21"/>
        <v>170096.71250217766</v>
      </c>
      <c r="Z608" s="115">
        <f>_xlfn.XLOOKUP(V608,sectores_id!A:A,sectores_id!B:B)</f>
        <v>7</v>
      </c>
      <c r="AA608" s="115">
        <f>IF(J608="OPEX",_xlfn.XLOOKUP(I608,'rubros_id_opex (2)'!A:A,'rubros_id_opex (2)'!B:B,"RUBRO MC"),J608)</f>
        <v>9</v>
      </c>
      <c r="AB608" s="115" t="str">
        <f>UPPER(_xlfn.XLOOKUP(Z608,sectores_id!B:B,sectores_id!A:A))</f>
        <v>PILETAS</v>
      </c>
      <c r="AC608" s="156" t="str">
        <f>_xlfn.XLOOKUP(AA608,'rubros_id_opex (2)'!B:B,'rubros_id_opex (2)'!A:A,gastos_final[[#This Row],[Líneas de factura/Producto]])</f>
        <v>MANTENIMIENTO PREVENTIVO</v>
      </c>
      <c r="AD608" s="115">
        <f>SUMIFS(Y:Y,C:C,gastos_final[[#This Row],[Número]])</f>
        <v>1580819.6299999997</v>
      </c>
      <c r="AE608" s="177">
        <f>gastos_final[[#This Row],[MONTO_FINAL]]*-1-gastos_final[[#This Row],[monto_total_ampliado]]</f>
        <v>0</v>
      </c>
    </row>
    <row r="609" spans="1:31" x14ac:dyDescent="0.3">
      <c r="A609" vm="5">
        <v>46055</v>
      </c>
      <c r="B609" t="s">
        <v>904</v>
      </c>
      <c r="C609" t="s">
        <v>905</v>
      </c>
      <c r="D609" s="143">
        <v>-1580819.63</v>
      </c>
      <c r="E609" t="s">
        <v>906</v>
      </c>
      <c r="F609">
        <v>175</v>
      </c>
      <c r="G609" s="143">
        <v>6541.5</v>
      </c>
      <c r="H609" t="s">
        <v>511</v>
      </c>
      <c r="I609" t="s">
        <v>16</v>
      </c>
      <c r="J609" t="s">
        <v>137</v>
      </c>
      <c r="K609" t="s">
        <v>473</v>
      </c>
      <c r="L609" t="s">
        <v>156</v>
      </c>
      <c r="M609">
        <v>0</v>
      </c>
      <c r="N609" t="s">
        <v>35</v>
      </c>
      <c r="O609" t="s">
        <v>492</v>
      </c>
      <c r="P609">
        <v>10</v>
      </c>
      <c r="Q609" t="s">
        <v>465</v>
      </c>
      <c r="R609">
        <v>1</v>
      </c>
      <c r="S609" s="144">
        <v>-1580819.63</v>
      </c>
      <c r="T609">
        <v>175</v>
      </c>
      <c r="U609" t="s">
        <v>199</v>
      </c>
      <c r="V609" t="s">
        <v>70</v>
      </c>
      <c r="W609" s="115" t="str">
        <f t="shared" si="20"/>
        <v>CC1REACTORES</v>
      </c>
      <c r="X609" s="115">
        <f>_xlfn.XLOOKUP(W609,'cco '!C:C,'cco '!D:D,0)</f>
        <v>3.9675420007119738E-2</v>
      </c>
      <c r="Y609" s="116">
        <f t="shared" si="21"/>
        <v>62719.682775749614</v>
      </c>
      <c r="Z609" s="115">
        <f>_xlfn.XLOOKUP(V609,sectores_id!A:A,sectores_id!B:B)</f>
        <v>8</v>
      </c>
      <c r="AA609" s="115">
        <f>IF(J609="OPEX",_xlfn.XLOOKUP(I609,'rubros_id_opex (2)'!A:A,'rubros_id_opex (2)'!B:B,"RUBRO MC"),J609)</f>
        <v>9</v>
      </c>
      <c r="AB609" s="115" t="str">
        <f>UPPER(_xlfn.XLOOKUP(Z609,sectores_id!B:B,sectores_id!A:A))</f>
        <v>REACTORES</v>
      </c>
      <c r="AC609" s="156" t="str">
        <f>_xlfn.XLOOKUP(AA609,'rubros_id_opex (2)'!B:B,'rubros_id_opex (2)'!A:A,gastos_final[[#This Row],[Líneas de factura/Producto]])</f>
        <v>MANTENIMIENTO PREVENTIVO</v>
      </c>
      <c r="AD609" s="115">
        <f>SUMIFS(Y:Y,C:C,gastos_final[[#This Row],[Número]])</f>
        <v>1580819.6299999997</v>
      </c>
      <c r="AE609" s="177">
        <f>gastos_final[[#This Row],[MONTO_FINAL]]*-1-gastos_final[[#This Row],[monto_total_ampliado]]</f>
        <v>0</v>
      </c>
    </row>
    <row r="610" spans="1:31" x14ac:dyDescent="0.3">
      <c r="A610" vm="5">
        <v>46055</v>
      </c>
      <c r="B610" t="s">
        <v>904</v>
      </c>
      <c r="C610" t="s">
        <v>905</v>
      </c>
      <c r="D610" s="143">
        <v>-1580819.63</v>
      </c>
      <c r="E610" t="s">
        <v>906</v>
      </c>
      <c r="F610">
        <v>175</v>
      </c>
      <c r="G610" s="143">
        <v>6541.5</v>
      </c>
      <c r="H610" t="s">
        <v>511</v>
      </c>
      <c r="I610" t="s">
        <v>16</v>
      </c>
      <c r="J610" t="s">
        <v>137</v>
      </c>
      <c r="K610" t="s">
        <v>473</v>
      </c>
      <c r="L610" t="s">
        <v>156</v>
      </c>
      <c r="M610">
        <v>0</v>
      </c>
      <c r="N610" t="s">
        <v>35</v>
      </c>
      <c r="O610" t="s">
        <v>492</v>
      </c>
      <c r="P610">
        <v>10</v>
      </c>
      <c r="Q610" t="s">
        <v>465</v>
      </c>
      <c r="R610">
        <v>1</v>
      </c>
      <c r="S610" s="144">
        <v>-1580819.63</v>
      </c>
      <c r="T610">
        <v>175</v>
      </c>
      <c r="U610" t="s">
        <v>199</v>
      </c>
      <c r="V610" t="s">
        <v>181</v>
      </c>
      <c r="W610" s="115" t="str">
        <f t="shared" si="20"/>
        <v>CC1TIERRAS FILTRANTES</v>
      </c>
      <c r="X610" s="115">
        <f>_xlfn.XLOOKUP(W610,'cco '!C:C,'cco '!D:D,0)</f>
        <v>0</v>
      </c>
      <c r="Y610" s="116">
        <f t="shared" si="21"/>
        <v>0</v>
      </c>
      <c r="Z610" s="115">
        <f>_xlfn.XLOOKUP(V610,sectores_id!A:A,sectores_id!B:B)</f>
        <v>9</v>
      </c>
      <c r="AA610" s="115">
        <f>IF(J610="OPEX",_xlfn.XLOOKUP(I610,'rubros_id_opex (2)'!A:A,'rubros_id_opex (2)'!B:B,"RUBRO MC"),J610)</f>
        <v>9</v>
      </c>
      <c r="AB610" s="115" t="str">
        <f>UPPER(_xlfn.XLOOKUP(Z610,sectores_id!B:B,sectores_id!A:A))</f>
        <v>TIERRAS FILTRANTES</v>
      </c>
      <c r="AC610" s="156" t="str">
        <f>_xlfn.XLOOKUP(AA610,'rubros_id_opex (2)'!B:B,'rubros_id_opex (2)'!A:A,gastos_final[[#This Row],[Líneas de factura/Producto]])</f>
        <v>MANTENIMIENTO PREVENTIVO</v>
      </c>
      <c r="AD610" s="115">
        <f>SUMIFS(Y:Y,C:C,gastos_final[[#This Row],[Número]])</f>
        <v>1580819.6299999997</v>
      </c>
      <c r="AE610" s="177">
        <f>gastos_final[[#This Row],[MONTO_FINAL]]*-1-gastos_final[[#This Row],[monto_total_ampliado]]</f>
        <v>0</v>
      </c>
    </row>
    <row r="611" spans="1:31" x14ac:dyDescent="0.3">
      <c r="A611" vm="10">
        <v>46057</v>
      </c>
      <c r="B611" t="s">
        <v>1113</v>
      </c>
      <c r="C611" t="s">
        <v>1114</v>
      </c>
      <c r="D611" s="143">
        <v>-1580036.15</v>
      </c>
      <c r="E611" t="s">
        <v>1115</v>
      </c>
      <c r="F611">
        <v>1</v>
      </c>
      <c r="G611" s="143">
        <v>1305815</v>
      </c>
      <c r="H611" t="s">
        <v>511</v>
      </c>
      <c r="I611" t="s">
        <v>10</v>
      </c>
      <c r="J611" t="s">
        <v>137</v>
      </c>
      <c r="K611" t="s">
        <v>513</v>
      </c>
      <c r="L611" t="s">
        <v>156</v>
      </c>
      <c r="M611">
        <v>0</v>
      </c>
      <c r="N611" t="s">
        <v>35</v>
      </c>
      <c r="O611" t="s">
        <v>492</v>
      </c>
      <c r="P611">
        <v>10</v>
      </c>
      <c r="Q611" t="s">
        <v>465</v>
      </c>
      <c r="R611">
        <v>1</v>
      </c>
      <c r="S611" s="144">
        <v>-1580036.15</v>
      </c>
      <c r="T611">
        <v>1</v>
      </c>
      <c r="U611" t="s">
        <v>199</v>
      </c>
      <c r="V611" t="s">
        <v>72</v>
      </c>
      <c r="W611" s="115" t="str">
        <f t="shared" si="20"/>
        <v>CC1BACHAS</v>
      </c>
      <c r="X611" s="115">
        <f>_xlfn.XLOOKUP(W611,'cco '!C:C,'cco '!D:D,0)</f>
        <v>3.2417236735101898E-2</v>
      </c>
      <c r="Y611" s="116">
        <f t="shared" si="21"/>
        <v>51220.405924568971</v>
      </c>
      <c r="Z611" s="115">
        <f>_xlfn.XLOOKUP(V611,sectores_id!A:A,sectores_id!B:B)</f>
        <v>1</v>
      </c>
      <c r="AA611" s="115">
        <f>IF(J611="OPEX",_xlfn.XLOOKUP(I611,'rubros_id_opex (2)'!A:A,'rubros_id_opex (2)'!B:B,"RUBRO MC"),J611)</f>
        <v>13</v>
      </c>
      <c r="AB611" s="115" t="str">
        <f>UPPER(_xlfn.XLOOKUP(Z611,sectores_id!B:B,sectores_id!A:A))</f>
        <v>BACHAS</v>
      </c>
      <c r="AC611" s="156" t="str">
        <f>_xlfn.XLOOKUP(AA611,'rubros_id_opex (2)'!B:B,'rubros_id_opex (2)'!A:A,gastos_final[[#This Row],[Líneas de factura/Producto]])</f>
        <v>SERVICIOS</v>
      </c>
      <c r="AD611" s="115">
        <f>SUMIFS(Y:Y,C:C,gastos_final[[#This Row],[Número]])</f>
        <v>1580036.15</v>
      </c>
      <c r="AE611" s="177">
        <f>gastos_final[[#This Row],[MONTO_FINAL]]*-1-gastos_final[[#This Row],[monto_total_ampliado]]</f>
        <v>0</v>
      </c>
    </row>
    <row r="612" spans="1:31" x14ac:dyDescent="0.3">
      <c r="A612" vm="10">
        <v>46057</v>
      </c>
      <c r="B612" t="s">
        <v>1113</v>
      </c>
      <c r="C612" t="s">
        <v>1114</v>
      </c>
      <c r="D612" s="143">
        <v>-1580036.15</v>
      </c>
      <c r="E612" t="s">
        <v>1115</v>
      </c>
      <c r="F612">
        <v>1</v>
      </c>
      <c r="G612" s="143">
        <v>1305815</v>
      </c>
      <c r="H612" t="s">
        <v>511</v>
      </c>
      <c r="I612" t="s">
        <v>10</v>
      </c>
      <c r="J612" t="s">
        <v>137</v>
      </c>
      <c r="K612" t="s">
        <v>513</v>
      </c>
      <c r="L612" t="s">
        <v>156</v>
      </c>
      <c r="M612">
        <v>0</v>
      </c>
      <c r="N612" t="s">
        <v>35</v>
      </c>
      <c r="O612" t="s">
        <v>492</v>
      </c>
      <c r="P612">
        <v>10</v>
      </c>
      <c r="Q612" t="s">
        <v>465</v>
      </c>
      <c r="R612">
        <v>1</v>
      </c>
      <c r="S612" s="144">
        <v>-1580036.15</v>
      </c>
      <c r="T612">
        <v>1</v>
      </c>
      <c r="U612" t="s">
        <v>199</v>
      </c>
      <c r="V612" t="s">
        <v>77</v>
      </c>
      <c r="W612" s="115" t="str">
        <f t="shared" si="20"/>
        <v>CC1CEREAL &amp; POLVILLO</v>
      </c>
      <c r="X612" s="115">
        <f>_xlfn.XLOOKUP(W612,'cco '!C:C,'cco '!D:D,0)</f>
        <v>7.0597149630605652E-3</v>
      </c>
      <c r="Y612" s="116">
        <f t="shared" si="21"/>
        <v>11154.604850331607</v>
      </c>
      <c r="Z612" s="115">
        <f>_xlfn.XLOOKUP(V612,sectores_id!A:A,sectores_id!B:B)</f>
        <v>2</v>
      </c>
      <c r="AA612" s="115">
        <f>IF(J612="OPEX",_xlfn.XLOOKUP(I612,'rubros_id_opex (2)'!A:A,'rubros_id_opex (2)'!B:B,"RUBRO MC"),J612)</f>
        <v>13</v>
      </c>
      <c r="AB612" s="115" t="str">
        <f>UPPER(_xlfn.XLOOKUP(Z612,sectores_id!B:B,sectores_id!A:A))</f>
        <v>CEREAL &amp; POLVILLO</v>
      </c>
      <c r="AC612" s="156" t="str">
        <f>_xlfn.XLOOKUP(AA612,'rubros_id_opex (2)'!B:B,'rubros_id_opex (2)'!A:A,gastos_final[[#This Row],[Líneas de factura/Producto]])</f>
        <v>SERVICIOS</v>
      </c>
      <c r="AD612" s="115">
        <f>SUMIFS(Y:Y,C:C,gastos_final[[#This Row],[Número]])</f>
        <v>1580036.15</v>
      </c>
      <c r="AE612" s="177">
        <f>gastos_final[[#This Row],[MONTO_FINAL]]*-1-gastos_final[[#This Row],[monto_total_ampliado]]</f>
        <v>0</v>
      </c>
    </row>
    <row r="613" spans="1:31" x14ac:dyDescent="0.3">
      <c r="A613" vm="10">
        <v>46057</v>
      </c>
      <c r="B613" t="s">
        <v>1113</v>
      </c>
      <c r="C613" t="s">
        <v>1114</v>
      </c>
      <c r="D613" s="143">
        <v>-1580036.15</v>
      </c>
      <c r="E613" t="s">
        <v>1115</v>
      </c>
      <c r="F613">
        <v>1</v>
      </c>
      <c r="G613" s="143">
        <v>1305815</v>
      </c>
      <c r="H613" t="s">
        <v>511</v>
      </c>
      <c r="I613" t="s">
        <v>10</v>
      </c>
      <c r="J613" t="s">
        <v>137</v>
      </c>
      <c r="K613" t="s">
        <v>513</v>
      </c>
      <c r="L613" t="s">
        <v>156</v>
      </c>
      <c r="M613">
        <v>0</v>
      </c>
      <c r="N613" t="s">
        <v>35</v>
      </c>
      <c r="O613" t="s">
        <v>492</v>
      </c>
      <c r="P613">
        <v>10</v>
      </c>
      <c r="Q613" t="s">
        <v>465</v>
      </c>
      <c r="R613">
        <v>1</v>
      </c>
      <c r="S613" s="144">
        <v>-1580036.15</v>
      </c>
      <c r="T613">
        <v>1</v>
      </c>
      <c r="U613" t="s">
        <v>199</v>
      </c>
      <c r="V613" t="s">
        <v>75</v>
      </c>
      <c r="W613" s="115" t="str">
        <f t="shared" si="20"/>
        <v>CC1COMPOST &amp; FERTILIZANTES</v>
      </c>
      <c r="X613" s="115">
        <f>_xlfn.XLOOKUP(W613,'cco '!C:C,'cco '!D:D,0)</f>
        <v>4.0653249223577111E-4</v>
      </c>
      <c r="Y613" s="116">
        <f t="shared" si="21"/>
        <v>642.33603388211259</v>
      </c>
      <c r="Z613" s="115">
        <f>_xlfn.XLOOKUP(V613,sectores_id!A:A,sectores_id!B:B)</f>
        <v>10</v>
      </c>
      <c r="AA613" s="115">
        <f>IF(J613="OPEX",_xlfn.XLOOKUP(I613,'rubros_id_opex (2)'!A:A,'rubros_id_opex (2)'!B:B,"RUBRO MC"),J613)</f>
        <v>13</v>
      </c>
      <c r="AB613" s="115" t="str">
        <f>UPPER(_xlfn.XLOOKUP(Z613,sectores_id!B:B,sectores_id!A:A))</f>
        <v>COMPOST &amp; FERTILIZANTES</v>
      </c>
      <c r="AC613" s="156" t="str">
        <f>_xlfn.XLOOKUP(AA613,'rubros_id_opex (2)'!B:B,'rubros_id_opex (2)'!A:A,gastos_final[[#This Row],[Líneas de factura/Producto]])</f>
        <v>SERVICIOS</v>
      </c>
      <c r="AD613" s="115">
        <f>SUMIFS(Y:Y,C:C,gastos_final[[#This Row],[Número]])</f>
        <v>1580036.15</v>
      </c>
      <c r="AE613" s="177">
        <f>gastos_final[[#This Row],[MONTO_FINAL]]*-1-gastos_final[[#This Row],[monto_total_ampliado]]</f>
        <v>0</v>
      </c>
    </row>
    <row r="614" spans="1:31" x14ac:dyDescent="0.3">
      <c r="A614" vm="10">
        <v>46057</v>
      </c>
      <c r="B614" t="s">
        <v>1113</v>
      </c>
      <c r="C614" t="s">
        <v>1114</v>
      </c>
      <c r="D614" s="143">
        <v>-1580036.15</v>
      </c>
      <c r="E614" t="s">
        <v>1115</v>
      </c>
      <c r="F614">
        <v>1</v>
      </c>
      <c r="G614" s="143">
        <v>1305815</v>
      </c>
      <c r="H614" t="s">
        <v>511</v>
      </c>
      <c r="I614" t="s">
        <v>10</v>
      </c>
      <c r="J614" t="s">
        <v>137</v>
      </c>
      <c r="K614" t="s">
        <v>513</v>
      </c>
      <c r="L614" t="s">
        <v>156</v>
      </c>
      <c r="M614">
        <v>0</v>
      </c>
      <c r="N614" t="s">
        <v>35</v>
      </c>
      <c r="O614" t="s">
        <v>492</v>
      </c>
      <c r="P614">
        <v>10</v>
      </c>
      <c r="Q614" t="s">
        <v>465</v>
      </c>
      <c r="R614">
        <v>1</v>
      </c>
      <c r="S614" s="144">
        <v>-1580036.15</v>
      </c>
      <c r="T614">
        <v>1</v>
      </c>
      <c r="U614" t="s">
        <v>199</v>
      </c>
      <c r="V614" t="s">
        <v>66</v>
      </c>
      <c r="W614" s="115" t="str">
        <f t="shared" si="20"/>
        <v>CC1DISPOSICIÓN FINAL RESIDUOS LIQUIDOS</v>
      </c>
      <c r="X614" s="115">
        <f>_xlfn.XLOOKUP(W614,'cco '!C:C,'cco '!D:D,0)</f>
        <v>5.9791078481547098E-2</v>
      </c>
      <c r="Y614" s="116">
        <f t="shared" si="21"/>
        <v>94472.065448331516</v>
      </c>
      <c r="Z614" s="115">
        <f>_xlfn.XLOOKUP(V614,sectores_id!A:A,sectores_id!B:B)</f>
        <v>3</v>
      </c>
      <c r="AA614" s="115">
        <f>IF(J614="OPEX",_xlfn.XLOOKUP(I614,'rubros_id_opex (2)'!A:A,'rubros_id_opex (2)'!B:B,"RUBRO MC"),J614)</f>
        <v>13</v>
      </c>
      <c r="AB614" s="115" t="str">
        <f>UPPER(_xlfn.XLOOKUP(Z614,sectores_id!B:B,sectores_id!A:A))</f>
        <v>DISP. FINAL RESIDUOS LÍQUIDOS</v>
      </c>
      <c r="AC614" s="156" t="str">
        <f>_xlfn.XLOOKUP(AA614,'rubros_id_opex (2)'!B:B,'rubros_id_opex (2)'!A:A,gastos_final[[#This Row],[Líneas de factura/Producto]])</f>
        <v>SERVICIOS</v>
      </c>
      <c r="AD614" s="115">
        <f>SUMIFS(Y:Y,C:C,gastos_final[[#This Row],[Número]])</f>
        <v>1580036.15</v>
      </c>
      <c r="AE614" s="177">
        <f>gastos_final[[#This Row],[MONTO_FINAL]]*-1-gastos_final[[#This Row],[monto_total_ampliado]]</f>
        <v>0</v>
      </c>
    </row>
    <row r="615" spans="1:31" x14ac:dyDescent="0.3">
      <c r="A615" vm="10">
        <v>46057</v>
      </c>
      <c r="B615" t="s">
        <v>1113</v>
      </c>
      <c r="C615" t="s">
        <v>1114</v>
      </c>
      <c r="D615" s="143">
        <v>-1580036.15</v>
      </c>
      <c r="E615" t="s">
        <v>1115</v>
      </c>
      <c r="F615">
        <v>1</v>
      </c>
      <c r="G615" s="143">
        <v>1305815</v>
      </c>
      <c r="H615" t="s">
        <v>511</v>
      </c>
      <c r="I615" t="s">
        <v>10</v>
      </c>
      <c r="J615" t="s">
        <v>137</v>
      </c>
      <c r="K615" t="s">
        <v>513</v>
      </c>
      <c r="L615" t="s">
        <v>156</v>
      </c>
      <c r="M615">
        <v>0</v>
      </c>
      <c r="N615" t="s">
        <v>35</v>
      </c>
      <c r="O615" t="s">
        <v>492</v>
      </c>
      <c r="P615">
        <v>10</v>
      </c>
      <c r="Q615" t="s">
        <v>465</v>
      </c>
      <c r="R615">
        <v>1</v>
      </c>
      <c r="S615" s="144">
        <v>-1580036.15</v>
      </c>
      <c r="T615">
        <v>1</v>
      </c>
      <c r="U615" t="s">
        <v>199</v>
      </c>
      <c r="V615" t="s">
        <v>63</v>
      </c>
      <c r="W615" s="115" t="str">
        <f t="shared" si="20"/>
        <v>CC1DISPOSICIÓN FINAL RESIDUOS SOLIDOS</v>
      </c>
      <c r="X615" s="115">
        <f>_xlfn.XLOOKUP(W615,'cco '!C:C,'cco '!D:D,0)</f>
        <v>4.8738124634855849E-3</v>
      </c>
      <c r="Y615" s="116">
        <f t="shared" si="21"/>
        <v>7700.7998806277783</v>
      </c>
      <c r="Z615" s="115">
        <f>_xlfn.XLOOKUP(V615,sectores_id!A:A,sectores_id!B:B)</f>
        <v>4</v>
      </c>
      <c r="AA615" s="115">
        <f>IF(J615="OPEX",_xlfn.XLOOKUP(I615,'rubros_id_opex (2)'!A:A,'rubros_id_opex (2)'!B:B,"RUBRO MC"),J615)</f>
        <v>13</v>
      </c>
      <c r="AB615" s="115" t="str">
        <f>UPPER(_xlfn.XLOOKUP(Z615,sectores_id!B:B,sectores_id!A:A))</f>
        <v>DISP. FINAL RESIDUOS SÓLIDOS</v>
      </c>
      <c r="AC615" s="156" t="str">
        <f>_xlfn.XLOOKUP(AA615,'rubros_id_opex (2)'!B:B,'rubros_id_opex (2)'!A:A,gastos_final[[#This Row],[Líneas de factura/Producto]])</f>
        <v>SERVICIOS</v>
      </c>
      <c r="AD615" s="115">
        <f>SUMIFS(Y:Y,C:C,gastos_final[[#This Row],[Número]])</f>
        <v>1580036.15</v>
      </c>
      <c r="AE615" s="177">
        <f>gastos_final[[#This Row],[MONTO_FINAL]]*-1-gastos_final[[#This Row],[monto_total_ampliado]]</f>
        <v>0</v>
      </c>
    </row>
    <row r="616" spans="1:31" x14ac:dyDescent="0.3">
      <c r="A616" vm="10">
        <v>46057</v>
      </c>
      <c r="B616" t="s">
        <v>1113</v>
      </c>
      <c r="C616" t="s">
        <v>1114</v>
      </c>
      <c r="D616" s="143">
        <v>-1580036.15</v>
      </c>
      <c r="E616" t="s">
        <v>1115</v>
      </c>
      <c r="F616">
        <v>1</v>
      </c>
      <c r="G616" s="143">
        <v>1305815</v>
      </c>
      <c r="H616" t="s">
        <v>511</v>
      </c>
      <c r="I616" t="s">
        <v>10</v>
      </c>
      <c r="J616" t="s">
        <v>137</v>
      </c>
      <c r="K616" t="s">
        <v>513</v>
      </c>
      <c r="L616" t="s">
        <v>156</v>
      </c>
      <c r="M616">
        <v>0</v>
      </c>
      <c r="N616" t="s">
        <v>35</v>
      </c>
      <c r="O616" t="s">
        <v>492</v>
      </c>
      <c r="P616">
        <v>10</v>
      </c>
      <c r="Q616" t="s">
        <v>465</v>
      </c>
      <c r="R616">
        <v>1</v>
      </c>
      <c r="S616" s="144">
        <v>-1580036.15</v>
      </c>
      <c r="T616">
        <v>1</v>
      </c>
      <c r="U616" t="s">
        <v>199</v>
      </c>
      <c r="V616" t="s">
        <v>80</v>
      </c>
      <c r="W616" s="115" t="str">
        <f t="shared" si="20"/>
        <v>CC1EXPORTACION</v>
      </c>
      <c r="X616" s="115">
        <f>_xlfn.XLOOKUP(W616,'cco '!C:C,'cco '!D:D,0)</f>
        <v>0.73411048911804788</v>
      </c>
      <c r="Y616" s="116">
        <f t="shared" si="21"/>
        <v>1159921.1109006973</v>
      </c>
      <c r="Z616" s="115">
        <f>_xlfn.XLOOKUP(V616,sectores_id!A:A,sectores_id!B:B)</f>
        <v>5</v>
      </c>
      <c r="AA616" s="115">
        <f>IF(J616="OPEX",_xlfn.XLOOKUP(I616,'rubros_id_opex (2)'!A:A,'rubros_id_opex (2)'!B:B,"RUBRO MC"),J616)</f>
        <v>13</v>
      </c>
      <c r="AB616" s="115" t="str">
        <f>UPPER(_xlfn.XLOOKUP(Z616,sectores_id!B:B,sectores_id!A:A))</f>
        <v>EXPORTACION</v>
      </c>
      <c r="AC616" s="156" t="str">
        <f>_xlfn.XLOOKUP(AA616,'rubros_id_opex (2)'!B:B,'rubros_id_opex (2)'!A:A,gastos_final[[#This Row],[Líneas de factura/Producto]])</f>
        <v>SERVICIOS</v>
      </c>
      <c r="AD616" s="115">
        <f>SUMIFS(Y:Y,C:C,gastos_final[[#This Row],[Número]])</f>
        <v>1580036.15</v>
      </c>
      <c r="AE616" s="177">
        <f>gastos_final[[#This Row],[MONTO_FINAL]]*-1-gastos_final[[#This Row],[monto_total_ampliado]]</f>
        <v>0</v>
      </c>
    </row>
    <row r="617" spans="1:31" x14ac:dyDescent="0.3">
      <c r="A617" vm="10">
        <v>46057</v>
      </c>
      <c r="B617" t="s">
        <v>1113</v>
      </c>
      <c r="C617" t="s">
        <v>1114</v>
      </c>
      <c r="D617" s="143">
        <v>-1580036.15</v>
      </c>
      <c r="E617" t="s">
        <v>1115</v>
      </c>
      <c r="F617">
        <v>1</v>
      </c>
      <c r="G617" s="143">
        <v>1305815</v>
      </c>
      <c r="H617" t="s">
        <v>511</v>
      </c>
      <c r="I617" t="s">
        <v>10</v>
      </c>
      <c r="J617" t="s">
        <v>137</v>
      </c>
      <c r="K617" t="s">
        <v>513</v>
      </c>
      <c r="L617" t="s">
        <v>156</v>
      </c>
      <c r="M617">
        <v>0</v>
      </c>
      <c r="N617" t="s">
        <v>35</v>
      </c>
      <c r="O617" t="s">
        <v>492</v>
      </c>
      <c r="P617">
        <v>10</v>
      </c>
      <c r="Q617" t="s">
        <v>465</v>
      </c>
      <c r="R617">
        <v>1</v>
      </c>
      <c r="S617" s="144">
        <v>-1580036.15</v>
      </c>
      <c r="T617">
        <v>1</v>
      </c>
      <c r="U617" t="s">
        <v>199</v>
      </c>
      <c r="V617" t="s">
        <v>50</v>
      </c>
      <c r="W617" s="115" t="str">
        <f t="shared" si="20"/>
        <v>CC1NFU</v>
      </c>
      <c r="X617" s="115">
        <f>_xlfn.XLOOKUP(W617,'cco '!C:C,'cco '!D:D,0)</f>
        <v>1.4065386597374174E-2</v>
      </c>
      <c r="Y617" s="116">
        <f t="shared" si="21"/>
        <v>22223.819287576687</v>
      </c>
      <c r="Z617" s="115">
        <f>_xlfn.XLOOKUP(V617,sectores_id!A:A,sectores_id!B:B)</f>
        <v>6</v>
      </c>
      <c r="AA617" s="115">
        <f>IF(J617="OPEX",_xlfn.XLOOKUP(I617,'rubros_id_opex (2)'!A:A,'rubros_id_opex (2)'!B:B,"RUBRO MC"),J617)</f>
        <v>13</v>
      </c>
      <c r="AB617" s="115" t="str">
        <f>UPPER(_xlfn.XLOOKUP(Z617,sectores_id!B:B,sectores_id!A:A))</f>
        <v>NFU</v>
      </c>
      <c r="AC617" s="156" t="str">
        <f>_xlfn.XLOOKUP(AA617,'rubros_id_opex (2)'!B:B,'rubros_id_opex (2)'!A:A,gastos_final[[#This Row],[Líneas de factura/Producto]])</f>
        <v>SERVICIOS</v>
      </c>
      <c r="AD617" s="115">
        <f>SUMIFS(Y:Y,C:C,gastos_final[[#This Row],[Número]])</f>
        <v>1580036.15</v>
      </c>
      <c r="AE617" s="177">
        <f>gastos_final[[#This Row],[MONTO_FINAL]]*-1-gastos_final[[#This Row],[monto_total_ampliado]]</f>
        <v>0</v>
      </c>
    </row>
    <row r="618" spans="1:31" x14ac:dyDescent="0.3">
      <c r="A618" vm="10">
        <v>46057</v>
      </c>
      <c r="B618" t="s">
        <v>1113</v>
      </c>
      <c r="C618" t="s">
        <v>1114</v>
      </c>
      <c r="D618" s="143">
        <v>-1580036.15</v>
      </c>
      <c r="E618" t="s">
        <v>1115</v>
      </c>
      <c r="F618">
        <v>1</v>
      </c>
      <c r="G618" s="143">
        <v>1305815</v>
      </c>
      <c r="H618" t="s">
        <v>511</v>
      </c>
      <c r="I618" t="s">
        <v>10</v>
      </c>
      <c r="J618" t="s">
        <v>137</v>
      </c>
      <c r="K618" t="s">
        <v>513</v>
      </c>
      <c r="L618" t="s">
        <v>156</v>
      </c>
      <c r="M618">
        <v>0</v>
      </c>
      <c r="N618" t="s">
        <v>35</v>
      </c>
      <c r="O618" t="s">
        <v>492</v>
      </c>
      <c r="P618">
        <v>10</v>
      </c>
      <c r="Q618" t="s">
        <v>465</v>
      </c>
      <c r="R618">
        <v>1</v>
      </c>
      <c r="S618" s="144">
        <v>-1580036.15</v>
      </c>
      <c r="T618">
        <v>1</v>
      </c>
      <c r="U618" t="s">
        <v>199</v>
      </c>
      <c r="V618" t="s">
        <v>68</v>
      </c>
      <c r="W618" s="115" t="str">
        <f t="shared" si="20"/>
        <v>CC1PILETAS</v>
      </c>
      <c r="X618" s="115">
        <f>_xlfn.XLOOKUP(W618,'cco '!C:C,'cco '!D:D,0)</f>
        <v>0.10760032914202722</v>
      </c>
      <c r="Y618" s="116">
        <f t="shared" si="21"/>
        <v>170012.40979630148</v>
      </c>
      <c r="Z618" s="115">
        <f>_xlfn.XLOOKUP(V618,sectores_id!A:A,sectores_id!B:B)</f>
        <v>7</v>
      </c>
      <c r="AA618" s="115">
        <f>IF(J618="OPEX",_xlfn.XLOOKUP(I618,'rubros_id_opex (2)'!A:A,'rubros_id_opex (2)'!B:B,"RUBRO MC"),J618)</f>
        <v>13</v>
      </c>
      <c r="AB618" s="115" t="str">
        <f>UPPER(_xlfn.XLOOKUP(Z618,sectores_id!B:B,sectores_id!A:A))</f>
        <v>PILETAS</v>
      </c>
      <c r="AC618" s="156" t="str">
        <f>_xlfn.XLOOKUP(AA618,'rubros_id_opex (2)'!B:B,'rubros_id_opex (2)'!A:A,gastos_final[[#This Row],[Líneas de factura/Producto]])</f>
        <v>SERVICIOS</v>
      </c>
      <c r="AD618" s="115">
        <f>SUMIFS(Y:Y,C:C,gastos_final[[#This Row],[Número]])</f>
        <v>1580036.15</v>
      </c>
      <c r="AE618" s="177">
        <f>gastos_final[[#This Row],[MONTO_FINAL]]*-1-gastos_final[[#This Row],[monto_total_ampliado]]</f>
        <v>0</v>
      </c>
    </row>
    <row r="619" spans="1:31" x14ac:dyDescent="0.3">
      <c r="A619" vm="10">
        <v>46057</v>
      </c>
      <c r="B619" t="s">
        <v>1113</v>
      </c>
      <c r="C619" t="s">
        <v>1114</v>
      </c>
      <c r="D619" s="143">
        <v>-1580036.15</v>
      </c>
      <c r="E619" t="s">
        <v>1115</v>
      </c>
      <c r="F619">
        <v>1</v>
      </c>
      <c r="G619" s="143">
        <v>1305815</v>
      </c>
      <c r="H619" t="s">
        <v>511</v>
      </c>
      <c r="I619" t="s">
        <v>10</v>
      </c>
      <c r="J619" t="s">
        <v>137</v>
      </c>
      <c r="K619" t="s">
        <v>513</v>
      </c>
      <c r="L619" t="s">
        <v>156</v>
      </c>
      <c r="M619">
        <v>0</v>
      </c>
      <c r="N619" t="s">
        <v>35</v>
      </c>
      <c r="O619" t="s">
        <v>492</v>
      </c>
      <c r="P619">
        <v>10</v>
      </c>
      <c r="Q619" t="s">
        <v>465</v>
      </c>
      <c r="R619">
        <v>1</v>
      </c>
      <c r="S619" s="144">
        <v>-1580036.15</v>
      </c>
      <c r="T619">
        <v>1</v>
      </c>
      <c r="U619" t="s">
        <v>199</v>
      </c>
      <c r="V619" t="s">
        <v>70</v>
      </c>
      <c r="W619" s="115" t="str">
        <f t="shared" si="20"/>
        <v>CC1REACTORES</v>
      </c>
      <c r="X619" s="115">
        <f>_xlfn.XLOOKUP(W619,'cco '!C:C,'cco '!D:D,0)</f>
        <v>3.9675420007119738E-2</v>
      </c>
      <c r="Y619" s="116">
        <f t="shared" si="21"/>
        <v>62688.597877682441</v>
      </c>
      <c r="Z619" s="115">
        <f>_xlfn.XLOOKUP(V619,sectores_id!A:A,sectores_id!B:B)</f>
        <v>8</v>
      </c>
      <c r="AA619" s="115">
        <f>IF(J619="OPEX",_xlfn.XLOOKUP(I619,'rubros_id_opex (2)'!A:A,'rubros_id_opex (2)'!B:B,"RUBRO MC"),J619)</f>
        <v>13</v>
      </c>
      <c r="AB619" s="115" t="str">
        <f>UPPER(_xlfn.XLOOKUP(Z619,sectores_id!B:B,sectores_id!A:A))</f>
        <v>REACTORES</v>
      </c>
      <c r="AC619" s="156" t="str">
        <f>_xlfn.XLOOKUP(AA619,'rubros_id_opex (2)'!B:B,'rubros_id_opex (2)'!A:A,gastos_final[[#This Row],[Líneas de factura/Producto]])</f>
        <v>SERVICIOS</v>
      </c>
      <c r="AD619" s="115">
        <f>SUMIFS(Y:Y,C:C,gastos_final[[#This Row],[Número]])</f>
        <v>1580036.15</v>
      </c>
      <c r="AE619" s="177">
        <f>gastos_final[[#This Row],[MONTO_FINAL]]*-1-gastos_final[[#This Row],[monto_total_ampliado]]</f>
        <v>0</v>
      </c>
    </row>
    <row r="620" spans="1:31" x14ac:dyDescent="0.3">
      <c r="A620" vm="10">
        <v>46057</v>
      </c>
      <c r="B620" t="s">
        <v>1113</v>
      </c>
      <c r="C620" t="s">
        <v>1114</v>
      </c>
      <c r="D620" s="143">
        <v>-1580036.15</v>
      </c>
      <c r="E620" t="s">
        <v>1115</v>
      </c>
      <c r="F620">
        <v>1</v>
      </c>
      <c r="G620" s="143">
        <v>1305815</v>
      </c>
      <c r="H620" t="s">
        <v>511</v>
      </c>
      <c r="I620" t="s">
        <v>10</v>
      </c>
      <c r="J620" t="s">
        <v>137</v>
      </c>
      <c r="K620" t="s">
        <v>513</v>
      </c>
      <c r="L620" t="s">
        <v>156</v>
      </c>
      <c r="M620">
        <v>0</v>
      </c>
      <c r="N620" t="s">
        <v>35</v>
      </c>
      <c r="O620" t="s">
        <v>492</v>
      </c>
      <c r="P620">
        <v>10</v>
      </c>
      <c r="Q620" t="s">
        <v>465</v>
      </c>
      <c r="R620">
        <v>1</v>
      </c>
      <c r="S620" s="144">
        <v>-1580036.15</v>
      </c>
      <c r="T620">
        <v>1</v>
      </c>
      <c r="U620" t="s">
        <v>199</v>
      </c>
      <c r="V620" t="s">
        <v>181</v>
      </c>
      <c r="W620" s="115" t="str">
        <f t="shared" si="20"/>
        <v>CC1TIERRAS FILTRANTES</v>
      </c>
      <c r="X620" s="115">
        <f>_xlfn.XLOOKUP(W620,'cco '!C:C,'cco '!D:D,0)</f>
        <v>0</v>
      </c>
      <c r="Y620" s="116">
        <f t="shared" si="21"/>
        <v>0</v>
      </c>
      <c r="Z620" s="115">
        <f>_xlfn.XLOOKUP(V620,sectores_id!A:A,sectores_id!B:B)</f>
        <v>9</v>
      </c>
      <c r="AA620" s="115">
        <f>IF(J620="OPEX",_xlfn.XLOOKUP(I620,'rubros_id_opex (2)'!A:A,'rubros_id_opex (2)'!B:B,"RUBRO MC"),J620)</f>
        <v>13</v>
      </c>
      <c r="AB620" s="115" t="str">
        <f>UPPER(_xlfn.XLOOKUP(Z620,sectores_id!B:B,sectores_id!A:A))</f>
        <v>TIERRAS FILTRANTES</v>
      </c>
      <c r="AC620" s="156" t="str">
        <f>_xlfn.XLOOKUP(AA620,'rubros_id_opex (2)'!B:B,'rubros_id_opex (2)'!A:A,gastos_final[[#This Row],[Líneas de factura/Producto]])</f>
        <v>SERVICIOS</v>
      </c>
      <c r="AD620" s="115">
        <f>SUMIFS(Y:Y,C:C,gastos_final[[#This Row],[Número]])</f>
        <v>1580036.15</v>
      </c>
      <c r="AE620" s="177">
        <f>gastos_final[[#This Row],[MONTO_FINAL]]*-1-gastos_final[[#This Row],[monto_total_ampliado]]</f>
        <v>0</v>
      </c>
    </row>
    <row r="621" spans="1:31" x14ac:dyDescent="0.3">
      <c r="A621" vm="14">
        <v>46073</v>
      </c>
      <c r="B621" t="s">
        <v>994</v>
      </c>
      <c r="C621" t="s">
        <v>995</v>
      </c>
      <c r="D621" s="143">
        <v>-1535490</v>
      </c>
      <c r="E621" t="s">
        <v>13</v>
      </c>
      <c r="F621">
        <v>15</v>
      </c>
      <c r="G621" s="143">
        <v>84600</v>
      </c>
      <c r="H621" t="s">
        <v>511</v>
      </c>
      <c r="I621" t="s">
        <v>20</v>
      </c>
      <c r="J621" t="s">
        <v>137</v>
      </c>
      <c r="K621" t="s">
        <v>473</v>
      </c>
      <c r="L621" t="s">
        <v>138</v>
      </c>
      <c r="M621">
        <v>0</v>
      </c>
      <c r="N621" t="s">
        <v>34</v>
      </c>
      <c r="O621" t="s">
        <v>494</v>
      </c>
      <c r="P621">
        <v>1</v>
      </c>
      <c r="Q621" t="s">
        <v>80</v>
      </c>
      <c r="R621">
        <v>1</v>
      </c>
      <c r="S621" s="144">
        <v>-1535490</v>
      </c>
      <c r="T621">
        <v>15</v>
      </c>
      <c r="U621" t="s">
        <v>199</v>
      </c>
      <c r="V621" t="s">
        <v>80</v>
      </c>
      <c r="W621" s="115" t="str">
        <f t="shared" si="20"/>
        <v>CC11EXPORTACION</v>
      </c>
      <c r="X621" s="115">
        <f>_xlfn.XLOOKUP(W621,'cco '!C:C,'cco '!D:D,0)</f>
        <v>1</v>
      </c>
      <c r="Y621" s="116">
        <f t="shared" si="21"/>
        <v>1535490</v>
      </c>
      <c r="Z621" s="115">
        <f>_xlfn.XLOOKUP(V621,sectores_id!A:A,sectores_id!B:B)</f>
        <v>5</v>
      </c>
      <c r="AA621" s="115">
        <f>IF(J621="OPEX",_xlfn.XLOOKUP(I621,'rubros_id_opex (2)'!A:A,'rubros_id_opex (2)'!B:B,"RUBRO MC"),J621)</f>
        <v>4</v>
      </c>
      <c r="AB621" s="115" t="str">
        <f>UPPER(_xlfn.XLOOKUP(Z621,sectores_id!B:B,sectores_id!A:A))</f>
        <v>EXPORTACION</v>
      </c>
      <c r="AC621" s="156" t="str">
        <f>_xlfn.XLOOKUP(AA621,'rubros_id_opex (2)'!B:B,'rubros_id_opex (2)'!A:A,gastos_final[[#This Row],[Líneas de factura/Producto]])</f>
        <v>IMPUESTOS</v>
      </c>
      <c r="AD621" s="115">
        <f>SUMIFS(Y:Y,C:C,gastos_final[[#This Row],[Número]])</f>
        <v>1535490</v>
      </c>
      <c r="AE621" s="177">
        <f>gastos_final[[#This Row],[MONTO_FINAL]]*-1-gastos_final[[#This Row],[monto_total_ampliado]]</f>
        <v>0</v>
      </c>
    </row>
    <row r="622" spans="1:31" x14ac:dyDescent="0.3">
      <c r="A622" vm="1">
        <v>46081</v>
      </c>
      <c r="B622" t="s">
        <v>444</v>
      </c>
      <c r="C622" t="s">
        <v>555</v>
      </c>
      <c r="D622" s="143">
        <v>-1480271.3145000001</v>
      </c>
      <c r="E622" t="s">
        <v>445</v>
      </c>
      <c r="F622">
        <v>1</v>
      </c>
      <c r="G622" s="143">
        <v>1480271.3145338432</v>
      </c>
      <c r="H622" t="s">
        <v>480</v>
      </c>
      <c r="I622" t="s">
        <v>9</v>
      </c>
      <c r="J622" t="s">
        <v>137</v>
      </c>
      <c r="K622">
        <v>0</v>
      </c>
      <c r="L622">
        <v>0</v>
      </c>
      <c r="M622">
        <v>0</v>
      </c>
      <c r="N622" t="s">
        <v>39</v>
      </c>
      <c r="O622" t="s">
        <v>494</v>
      </c>
      <c r="P622">
        <v>1</v>
      </c>
      <c r="Q622" t="s">
        <v>50</v>
      </c>
      <c r="R622">
        <v>1</v>
      </c>
      <c r="S622" s="144">
        <v>-1480271.3145000001</v>
      </c>
      <c r="T622">
        <v>1</v>
      </c>
      <c r="U622" t="s">
        <v>199</v>
      </c>
      <c r="V622" t="s">
        <v>50</v>
      </c>
      <c r="W622" s="115" t="str">
        <f t="shared" si="20"/>
        <v>CC7NFU</v>
      </c>
      <c r="X622" s="115">
        <f>_xlfn.XLOOKUP(W622,'cco '!C:C,'cco '!D:D,0)</f>
        <v>1</v>
      </c>
      <c r="Y622" s="116">
        <f t="shared" si="21"/>
        <v>1480271.3145000001</v>
      </c>
      <c r="Z622" s="115">
        <f>_xlfn.XLOOKUP(V622,sectores_id!A:A,sectores_id!B:B)</f>
        <v>6</v>
      </c>
      <c r="AA622" s="115">
        <f>IF(J622="OPEX",_xlfn.XLOOKUP(I622,'rubros_id_opex (2)'!A:A,'rubros_id_opex (2)'!B:B,"RUBRO MC"),J622)</f>
        <v>10</v>
      </c>
      <c r="AB622" s="115" t="str">
        <f>UPPER(_xlfn.XLOOKUP(Z622,sectores_id!B:B,sectores_id!A:A))</f>
        <v>NFU</v>
      </c>
      <c r="AC622" s="156" t="str">
        <f>_xlfn.XLOOKUP(AA622,'rubros_id_opex (2)'!B:B,'rubros_id_opex (2)'!A:A,gastos_final[[#This Row],[Líneas de factura/Producto]])</f>
        <v>PERSONAL</v>
      </c>
      <c r="AD622" s="177">
        <f>SUMIFS(Y:Y,C:C,gastos_final[[#This Row],[Número]])</f>
        <v>1480271.3145000001</v>
      </c>
      <c r="AE622" s="177">
        <f>gastos_final[[#This Row],[MONTO_FINAL]]*-1-gastos_final[[#This Row],[monto_total_ampliado]]</f>
        <v>0</v>
      </c>
    </row>
    <row r="623" spans="1:31" x14ac:dyDescent="0.3">
      <c r="A623" vm="1">
        <v>46081</v>
      </c>
      <c r="B623" t="s">
        <v>444</v>
      </c>
      <c r="C623" t="s">
        <v>579</v>
      </c>
      <c r="D623" s="143">
        <v>-4555960.8767999997</v>
      </c>
      <c r="E623" t="s">
        <v>391</v>
      </c>
      <c r="F623">
        <v>1</v>
      </c>
      <c r="G623" s="143">
        <v>4555960.8767735902</v>
      </c>
      <c r="H623" t="s">
        <v>480</v>
      </c>
      <c r="I623" t="s">
        <v>9</v>
      </c>
      <c r="J623" t="s">
        <v>137</v>
      </c>
      <c r="K623">
        <v>0</v>
      </c>
      <c r="L623">
        <v>0</v>
      </c>
      <c r="M623">
        <v>0</v>
      </c>
      <c r="N623" t="s">
        <v>389</v>
      </c>
      <c r="O623" t="s">
        <v>492</v>
      </c>
      <c r="P623">
        <v>10</v>
      </c>
      <c r="Q623" t="s">
        <v>465</v>
      </c>
      <c r="R623">
        <v>1</v>
      </c>
      <c r="S623" s="144">
        <v>-4555960.8767999997</v>
      </c>
      <c r="T623">
        <v>1</v>
      </c>
      <c r="U623" t="s">
        <v>199</v>
      </c>
      <c r="V623" t="s">
        <v>72</v>
      </c>
      <c r="W623" s="115" t="str">
        <f t="shared" si="20"/>
        <v>CC28BACHAS</v>
      </c>
      <c r="X623" s="115">
        <f>_xlfn.XLOOKUP(W623,'cco '!C:C,'cco '!D:D,0)</f>
        <v>0.1111</v>
      </c>
      <c r="Y623" s="116">
        <f t="shared" si="21"/>
        <v>506167.25341248</v>
      </c>
      <c r="Z623" s="115">
        <f>_xlfn.XLOOKUP(V623,sectores_id!A:A,sectores_id!B:B)</f>
        <v>1</v>
      </c>
      <c r="AA623" s="115">
        <f>IF(J623="OPEX",_xlfn.XLOOKUP(I623,'rubros_id_opex (2)'!A:A,'rubros_id_opex (2)'!B:B,"RUBRO MC"),J623)</f>
        <v>10</v>
      </c>
      <c r="AB623" s="115" t="str">
        <f>UPPER(_xlfn.XLOOKUP(Z623,sectores_id!B:B,sectores_id!A:A))</f>
        <v>BACHAS</v>
      </c>
      <c r="AC623" s="156" t="str">
        <f>_xlfn.XLOOKUP(AA623,'rubros_id_opex (2)'!B:B,'rubros_id_opex (2)'!A:A,gastos_final[[#This Row],[Líneas de factura/Producto]])</f>
        <v>PERSONAL</v>
      </c>
      <c r="AD623" s="177">
        <f>SUMIFS(Y:Y,C:C,gastos_final[[#This Row],[Número]])</f>
        <v>4555505.2807123195</v>
      </c>
      <c r="AE623" s="177">
        <f>gastos_final[[#This Row],[MONTO_FINAL]]*-1-gastos_final[[#This Row],[monto_total_ampliado]]</f>
        <v>455.59608768019825</v>
      </c>
    </row>
    <row r="624" spans="1:31" x14ac:dyDescent="0.3">
      <c r="A624" vm="1">
        <v>46081</v>
      </c>
      <c r="B624" t="s">
        <v>444</v>
      </c>
      <c r="C624" t="s">
        <v>579</v>
      </c>
      <c r="D624" s="143">
        <v>-4555960.8767999997</v>
      </c>
      <c r="E624" t="s">
        <v>391</v>
      </c>
      <c r="F624">
        <v>1</v>
      </c>
      <c r="G624" s="143">
        <v>4555960.8767735902</v>
      </c>
      <c r="H624" t="s">
        <v>480</v>
      </c>
      <c r="I624" t="s">
        <v>9</v>
      </c>
      <c r="J624" t="s">
        <v>137</v>
      </c>
      <c r="K624">
        <v>0</v>
      </c>
      <c r="L624">
        <v>0</v>
      </c>
      <c r="M624">
        <v>0</v>
      </c>
      <c r="N624" t="s">
        <v>389</v>
      </c>
      <c r="O624" t="s">
        <v>492</v>
      </c>
      <c r="P624">
        <v>10</v>
      </c>
      <c r="Q624" t="s">
        <v>465</v>
      </c>
      <c r="R624">
        <v>1</v>
      </c>
      <c r="S624" s="144">
        <v>-4555960.8767999997</v>
      </c>
      <c r="T624">
        <v>1</v>
      </c>
      <c r="U624" t="s">
        <v>199</v>
      </c>
      <c r="V624" t="s">
        <v>77</v>
      </c>
      <c r="W624" s="115" t="str">
        <f t="shared" si="20"/>
        <v>CC28CEREAL &amp; POLVILLO</v>
      </c>
      <c r="X624" s="115">
        <f>_xlfn.XLOOKUP(W624,'cco '!C:C,'cco '!D:D,0)</f>
        <v>0.1111</v>
      </c>
      <c r="Y624" s="116">
        <f t="shared" si="21"/>
        <v>506167.25341248</v>
      </c>
      <c r="Z624" s="115">
        <f>_xlfn.XLOOKUP(V624,sectores_id!A:A,sectores_id!B:B)</f>
        <v>2</v>
      </c>
      <c r="AA624" s="115">
        <f>IF(J624="OPEX",_xlfn.XLOOKUP(I624,'rubros_id_opex (2)'!A:A,'rubros_id_opex (2)'!B:B,"RUBRO MC"),J624)</f>
        <v>10</v>
      </c>
      <c r="AB624" s="115" t="str">
        <f>UPPER(_xlfn.XLOOKUP(Z624,sectores_id!B:B,sectores_id!A:A))</f>
        <v>CEREAL &amp; POLVILLO</v>
      </c>
      <c r="AC624" s="156" t="str">
        <f>_xlfn.XLOOKUP(AA624,'rubros_id_opex (2)'!B:B,'rubros_id_opex (2)'!A:A,gastos_final[[#This Row],[Líneas de factura/Producto]])</f>
        <v>PERSONAL</v>
      </c>
      <c r="AD624" s="177">
        <f>SUMIFS(Y:Y,C:C,gastos_final[[#This Row],[Número]])</f>
        <v>4555505.2807123195</v>
      </c>
      <c r="AE624" s="177">
        <f>gastos_final[[#This Row],[MONTO_FINAL]]*-1-gastos_final[[#This Row],[monto_total_ampliado]]</f>
        <v>455.59608768019825</v>
      </c>
    </row>
    <row r="625" spans="1:31" x14ac:dyDescent="0.3">
      <c r="A625" vm="1">
        <v>46081</v>
      </c>
      <c r="B625" t="s">
        <v>444</v>
      </c>
      <c r="C625" t="s">
        <v>579</v>
      </c>
      <c r="D625" s="143">
        <v>-4555960.8767999997</v>
      </c>
      <c r="E625" t="s">
        <v>391</v>
      </c>
      <c r="F625">
        <v>1</v>
      </c>
      <c r="G625" s="143">
        <v>4555960.8767735902</v>
      </c>
      <c r="H625" t="s">
        <v>480</v>
      </c>
      <c r="I625" t="s">
        <v>9</v>
      </c>
      <c r="J625" t="s">
        <v>137</v>
      </c>
      <c r="K625">
        <v>0</v>
      </c>
      <c r="L625">
        <v>0</v>
      </c>
      <c r="M625">
        <v>0</v>
      </c>
      <c r="N625" t="s">
        <v>389</v>
      </c>
      <c r="O625" t="s">
        <v>492</v>
      </c>
      <c r="P625">
        <v>10</v>
      </c>
      <c r="Q625" t="s">
        <v>465</v>
      </c>
      <c r="R625">
        <v>1</v>
      </c>
      <c r="S625" s="144">
        <v>-4555960.8767999997</v>
      </c>
      <c r="T625">
        <v>1</v>
      </c>
      <c r="U625" t="s">
        <v>199</v>
      </c>
      <c r="V625" t="s">
        <v>75</v>
      </c>
      <c r="W625" s="115" t="str">
        <f t="shared" si="20"/>
        <v>CC28COMPOST &amp; FERTILIZANTES</v>
      </c>
      <c r="X625" s="115">
        <f>_xlfn.XLOOKUP(W625,'cco '!C:C,'cco '!D:D,0)</f>
        <v>0.1111</v>
      </c>
      <c r="Y625" s="116">
        <f t="shared" si="21"/>
        <v>506167.25341248</v>
      </c>
      <c r="Z625" s="115">
        <f>_xlfn.XLOOKUP(V625,sectores_id!A:A,sectores_id!B:B)</f>
        <v>10</v>
      </c>
      <c r="AA625" s="115">
        <f>IF(J625="OPEX",_xlfn.XLOOKUP(I625,'rubros_id_opex (2)'!A:A,'rubros_id_opex (2)'!B:B,"RUBRO MC"),J625)</f>
        <v>10</v>
      </c>
      <c r="AB625" s="115" t="str">
        <f>UPPER(_xlfn.XLOOKUP(Z625,sectores_id!B:B,sectores_id!A:A))</f>
        <v>COMPOST &amp; FERTILIZANTES</v>
      </c>
      <c r="AC625" s="156" t="str">
        <f>_xlfn.XLOOKUP(AA625,'rubros_id_opex (2)'!B:B,'rubros_id_opex (2)'!A:A,gastos_final[[#This Row],[Líneas de factura/Producto]])</f>
        <v>PERSONAL</v>
      </c>
      <c r="AD625" s="177">
        <f>SUMIFS(Y:Y,C:C,gastos_final[[#This Row],[Número]])</f>
        <v>4555505.2807123195</v>
      </c>
      <c r="AE625" s="177">
        <f>gastos_final[[#This Row],[MONTO_FINAL]]*-1-gastos_final[[#This Row],[monto_total_ampliado]]</f>
        <v>455.59608768019825</v>
      </c>
    </row>
    <row r="626" spans="1:31" x14ac:dyDescent="0.3">
      <c r="A626" vm="1">
        <v>46081</v>
      </c>
      <c r="B626" t="s">
        <v>444</v>
      </c>
      <c r="C626" t="s">
        <v>579</v>
      </c>
      <c r="D626" s="143">
        <v>-4555960.8767999997</v>
      </c>
      <c r="E626" t="s">
        <v>391</v>
      </c>
      <c r="F626">
        <v>1</v>
      </c>
      <c r="G626" s="143">
        <v>4555960.8767735902</v>
      </c>
      <c r="H626" t="s">
        <v>480</v>
      </c>
      <c r="I626" t="s">
        <v>9</v>
      </c>
      <c r="J626" t="s">
        <v>137</v>
      </c>
      <c r="K626">
        <v>0</v>
      </c>
      <c r="L626">
        <v>0</v>
      </c>
      <c r="M626">
        <v>0</v>
      </c>
      <c r="N626" t="s">
        <v>389</v>
      </c>
      <c r="O626" t="s">
        <v>492</v>
      </c>
      <c r="P626">
        <v>10</v>
      </c>
      <c r="Q626" t="s">
        <v>465</v>
      </c>
      <c r="R626">
        <v>1</v>
      </c>
      <c r="S626" s="144">
        <v>-4555960.8767999997</v>
      </c>
      <c r="T626">
        <v>1</v>
      </c>
      <c r="U626" t="s">
        <v>199</v>
      </c>
      <c r="V626" t="s">
        <v>66</v>
      </c>
      <c r="W626" s="115" t="str">
        <f t="shared" si="20"/>
        <v>CC28DISPOSICIÓN FINAL RESIDUOS LIQUIDOS</v>
      </c>
      <c r="X626" s="115">
        <f>_xlfn.XLOOKUP(W626,'cco '!C:C,'cco '!D:D,0)</f>
        <v>0.1111</v>
      </c>
      <c r="Y626" s="116">
        <f t="shared" si="21"/>
        <v>506167.25341248</v>
      </c>
      <c r="Z626" s="115">
        <f>_xlfn.XLOOKUP(V626,sectores_id!A:A,sectores_id!B:B)</f>
        <v>3</v>
      </c>
      <c r="AA626" s="115">
        <f>IF(J626="OPEX",_xlfn.XLOOKUP(I626,'rubros_id_opex (2)'!A:A,'rubros_id_opex (2)'!B:B,"RUBRO MC"),J626)</f>
        <v>10</v>
      </c>
      <c r="AB626" s="115" t="str">
        <f>UPPER(_xlfn.XLOOKUP(Z626,sectores_id!B:B,sectores_id!A:A))</f>
        <v>DISP. FINAL RESIDUOS LÍQUIDOS</v>
      </c>
      <c r="AC626" s="156" t="str">
        <f>_xlfn.XLOOKUP(AA626,'rubros_id_opex (2)'!B:B,'rubros_id_opex (2)'!A:A,gastos_final[[#This Row],[Líneas de factura/Producto]])</f>
        <v>PERSONAL</v>
      </c>
      <c r="AD626" s="177">
        <f>SUMIFS(Y:Y,C:C,gastos_final[[#This Row],[Número]])</f>
        <v>4555505.2807123195</v>
      </c>
      <c r="AE626" s="177">
        <f>gastos_final[[#This Row],[MONTO_FINAL]]*-1-gastos_final[[#This Row],[monto_total_ampliado]]</f>
        <v>455.59608768019825</v>
      </c>
    </row>
    <row r="627" spans="1:31" x14ac:dyDescent="0.3">
      <c r="A627" vm="1">
        <v>46081</v>
      </c>
      <c r="B627" t="s">
        <v>444</v>
      </c>
      <c r="C627" t="s">
        <v>579</v>
      </c>
      <c r="D627" s="143">
        <v>-4555960.8767999997</v>
      </c>
      <c r="E627" t="s">
        <v>391</v>
      </c>
      <c r="F627">
        <v>1</v>
      </c>
      <c r="G627" s="143">
        <v>4555960.8767735902</v>
      </c>
      <c r="H627" t="s">
        <v>480</v>
      </c>
      <c r="I627" t="s">
        <v>9</v>
      </c>
      <c r="J627" t="s">
        <v>137</v>
      </c>
      <c r="K627">
        <v>0</v>
      </c>
      <c r="L627">
        <v>0</v>
      </c>
      <c r="M627">
        <v>0</v>
      </c>
      <c r="N627" t="s">
        <v>389</v>
      </c>
      <c r="O627" t="s">
        <v>492</v>
      </c>
      <c r="P627">
        <v>10</v>
      </c>
      <c r="Q627" t="s">
        <v>465</v>
      </c>
      <c r="R627">
        <v>1</v>
      </c>
      <c r="S627" s="144">
        <v>-4555960.8767999997</v>
      </c>
      <c r="T627">
        <v>1</v>
      </c>
      <c r="U627" t="s">
        <v>199</v>
      </c>
      <c r="V627" t="s">
        <v>63</v>
      </c>
      <c r="W627" s="115" t="str">
        <f t="shared" si="20"/>
        <v>CC28DISPOSICIÓN FINAL RESIDUOS SOLIDOS</v>
      </c>
      <c r="X627" s="115">
        <f>_xlfn.XLOOKUP(W627,'cco '!C:C,'cco '!D:D,0)</f>
        <v>0.1111</v>
      </c>
      <c r="Y627" s="116">
        <f t="shared" si="21"/>
        <v>506167.25341248</v>
      </c>
      <c r="Z627" s="115">
        <f>_xlfn.XLOOKUP(V627,sectores_id!A:A,sectores_id!B:B)</f>
        <v>4</v>
      </c>
      <c r="AA627" s="115">
        <f>IF(J627="OPEX",_xlfn.XLOOKUP(I627,'rubros_id_opex (2)'!A:A,'rubros_id_opex (2)'!B:B,"RUBRO MC"),J627)</f>
        <v>10</v>
      </c>
      <c r="AB627" s="115" t="str">
        <f>UPPER(_xlfn.XLOOKUP(Z627,sectores_id!B:B,sectores_id!A:A))</f>
        <v>DISP. FINAL RESIDUOS SÓLIDOS</v>
      </c>
      <c r="AC627" s="156" t="str">
        <f>_xlfn.XLOOKUP(AA627,'rubros_id_opex (2)'!B:B,'rubros_id_opex (2)'!A:A,gastos_final[[#This Row],[Líneas de factura/Producto]])</f>
        <v>PERSONAL</v>
      </c>
      <c r="AD627" s="177">
        <f>SUMIFS(Y:Y,C:C,gastos_final[[#This Row],[Número]])</f>
        <v>4555505.2807123195</v>
      </c>
      <c r="AE627" s="177">
        <f>gastos_final[[#This Row],[MONTO_FINAL]]*-1-gastos_final[[#This Row],[monto_total_ampliado]]</f>
        <v>455.59608768019825</v>
      </c>
    </row>
    <row r="628" spans="1:31" x14ac:dyDescent="0.3">
      <c r="A628" vm="1">
        <v>46081</v>
      </c>
      <c r="B628" t="s">
        <v>444</v>
      </c>
      <c r="C628" t="s">
        <v>579</v>
      </c>
      <c r="D628" s="143">
        <v>-4555960.8767999997</v>
      </c>
      <c r="E628" t="s">
        <v>391</v>
      </c>
      <c r="F628">
        <v>1</v>
      </c>
      <c r="G628" s="143">
        <v>4555960.8767735902</v>
      </c>
      <c r="H628" t="s">
        <v>480</v>
      </c>
      <c r="I628" t="s">
        <v>9</v>
      </c>
      <c r="J628" t="s">
        <v>137</v>
      </c>
      <c r="K628">
        <v>0</v>
      </c>
      <c r="L628">
        <v>0</v>
      </c>
      <c r="M628">
        <v>0</v>
      </c>
      <c r="N628" t="s">
        <v>389</v>
      </c>
      <c r="O628" t="s">
        <v>492</v>
      </c>
      <c r="P628">
        <v>10</v>
      </c>
      <c r="Q628" t="s">
        <v>465</v>
      </c>
      <c r="R628">
        <v>1</v>
      </c>
      <c r="S628" s="144">
        <v>-4555960.8767999997</v>
      </c>
      <c r="T628">
        <v>1</v>
      </c>
      <c r="U628" t="s">
        <v>199</v>
      </c>
      <c r="V628" t="s">
        <v>80</v>
      </c>
      <c r="W628" s="115" t="str">
        <f t="shared" si="20"/>
        <v>CC28EXPORTACION</v>
      </c>
      <c r="X628" s="115">
        <f>_xlfn.XLOOKUP(W628,'cco '!C:C,'cco '!D:D,0)</f>
        <v>0.1111</v>
      </c>
      <c r="Y628" s="116">
        <f t="shared" si="21"/>
        <v>506167.25341248</v>
      </c>
      <c r="Z628" s="115">
        <f>_xlfn.XLOOKUP(V628,sectores_id!A:A,sectores_id!B:B)</f>
        <v>5</v>
      </c>
      <c r="AA628" s="115">
        <f>IF(J628="OPEX",_xlfn.XLOOKUP(I628,'rubros_id_opex (2)'!A:A,'rubros_id_opex (2)'!B:B,"RUBRO MC"),J628)</f>
        <v>10</v>
      </c>
      <c r="AB628" s="115" t="str">
        <f>UPPER(_xlfn.XLOOKUP(Z628,sectores_id!B:B,sectores_id!A:A))</f>
        <v>EXPORTACION</v>
      </c>
      <c r="AC628" s="156" t="str">
        <f>_xlfn.XLOOKUP(AA628,'rubros_id_opex (2)'!B:B,'rubros_id_opex (2)'!A:A,gastos_final[[#This Row],[Líneas de factura/Producto]])</f>
        <v>PERSONAL</v>
      </c>
      <c r="AD628" s="177">
        <f>SUMIFS(Y:Y,C:C,gastos_final[[#This Row],[Número]])</f>
        <v>4555505.2807123195</v>
      </c>
      <c r="AE628" s="177">
        <f>gastos_final[[#This Row],[MONTO_FINAL]]*-1-gastos_final[[#This Row],[monto_total_ampliado]]</f>
        <v>455.59608768019825</v>
      </c>
    </row>
    <row r="629" spans="1:31" x14ac:dyDescent="0.3">
      <c r="A629" vm="1">
        <v>46081</v>
      </c>
      <c r="B629" t="s">
        <v>444</v>
      </c>
      <c r="C629" t="s">
        <v>579</v>
      </c>
      <c r="D629" s="143">
        <v>-4555960.8767999997</v>
      </c>
      <c r="E629" t="s">
        <v>391</v>
      </c>
      <c r="F629">
        <v>1</v>
      </c>
      <c r="G629" s="143">
        <v>4555960.8767735902</v>
      </c>
      <c r="H629" t="s">
        <v>480</v>
      </c>
      <c r="I629" t="s">
        <v>9</v>
      </c>
      <c r="J629" t="s">
        <v>137</v>
      </c>
      <c r="K629">
        <v>0</v>
      </c>
      <c r="L629">
        <v>0</v>
      </c>
      <c r="M629">
        <v>0</v>
      </c>
      <c r="N629" t="s">
        <v>389</v>
      </c>
      <c r="O629" t="s">
        <v>492</v>
      </c>
      <c r="P629">
        <v>10</v>
      </c>
      <c r="Q629" t="s">
        <v>465</v>
      </c>
      <c r="R629">
        <v>1</v>
      </c>
      <c r="S629" s="144">
        <v>-4555960.8767999997</v>
      </c>
      <c r="T629">
        <v>1</v>
      </c>
      <c r="U629" t="s">
        <v>199</v>
      </c>
      <c r="V629" t="s">
        <v>50</v>
      </c>
      <c r="W629" s="115" t="str">
        <f t="shared" si="20"/>
        <v>CC28NFU</v>
      </c>
      <c r="X629" s="115">
        <f>_xlfn.XLOOKUP(W629,'cco '!C:C,'cco '!D:D,0)</f>
        <v>0.1111</v>
      </c>
      <c r="Y629" s="116">
        <f t="shared" si="21"/>
        <v>506167.25341248</v>
      </c>
      <c r="Z629" s="115">
        <f>_xlfn.XLOOKUP(V629,sectores_id!A:A,sectores_id!B:B)</f>
        <v>6</v>
      </c>
      <c r="AA629" s="115">
        <f>IF(J629="OPEX",_xlfn.XLOOKUP(I629,'rubros_id_opex (2)'!A:A,'rubros_id_opex (2)'!B:B,"RUBRO MC"),J629)</f>
        <v>10</v>
      </c>
      <c r="AB629" s="115" t="str">
        <f>UPPER(_xlfn.XLOOKUP(Z629,sectores_id!B:B,sectores_id!A:A))</f>
        <v>NFU</v>
      </c>
      <c r="AC629" s="156" t="str">
        <f>_xlfn.XLOOKUP(AA629,'rubros_id_opex (2)'!B:B,'rubros_id_opex (2)'!A:A,gastos_final[[#This Row],[Líneas de factura/Producto]])</f>
        <v>PERSONAL</v>
      </c>
      <c r="AD629" s="177">
        <f>SUMIFS(Y:Y,C:C,gastos_final[[#This Row],[Número]])</f>
        <v>4555505.2807123195</v>
      </c>
      <c r="AE629" s="177">
        <f>gastos_final[[#This Row],[MONTO_FINAL]]*-1-gastos_final[[#This Row],[monto_total_ampliado]]</f>
        <v>455.59608768019825</v>
      </c>
    </row>
    <row r="630" spans="1:31" x14ac:dyDescent="0.3">
      <c r="A630" vm="1">
        <v>46081</v>
      </c>
      <c r="B630" t="s">
        <v>444</v>
      </c>
      <c r="C630" t="s">
        <v>579</v>
      </c>
      <c r="D630" s="143">
        <v>-4555960.8767999997</v>
      </c>
      <c r="E630" t="s">
        <v>391</v>
      </c>
      <c r="F630">
        <v>1</v>
      </c>
      <c r="G630" s="143">
        <v>4555960.8767735902</v>
      </c>
      <c r="H630" t="s">
        <v>480</v>
      </c>
      <c r="I630" t="s">
        <v>9</v>
      </c>
      <c r="J630" t="s">
        <v>137</v>
      </c>
      <c r="K630">
        <v>0</v>
      </c>
      <c r="L630">
        <v>0</v>
      </c>
      <c r="M630">
        <v>0</v>
      </c>
      <c r="N630" t="s">
        <v>389</v>
      </c>
      <c r="O630" t="s">
        <v>492</v>
      </c>
      <c r="P630">
        <v>10</v>
      </c>
      <c r="Q630" t="s">
        <v>465</v>
      </c>
      <c r="R630">
        <v>1</v>
      </c>
      <c r="S630" s="144">
        <v>-4555960.8767999997</v>
      </c>
      <c r="T630">
        <v>1</v>
      </c>
      <c r="U630" t="s">
        <v>199</v>
      </c>
      <c r="V630" t="s">
        <v>68</v>
      </c>
      <c r="W630" s="115" t="str">
        <f t="shared" si="20"/>
        <v>CC28PILETAS</v>
      </c>
      <c r="X630" s="115">
        <f>_xlfn.XLOOKUP(W630,'cco '!C:C,'cco '!D:D,0)</f>
        <v>0.1111</v>
      </c>
      <c r="Y630" s="116">
        <f t="shared" si="21"/>
        <v>506167.25341248</v>
      </c>
      <c r="Z630" s="115">
        <f>_xlfn.XLOOKUP(V630,sectores_id!A:A,sectores_id!B:B)</f>
        <v>7</v>
      </c>
      <c r="AA630" s="115">
        <f>IF(J630="OPEX",_xlfn.XLOOKUP(I630,'rubros_id_opex (2)'!A:A,'rubros_id_opex (2)'!B:B,"RUBRO MC"),J630)</f>
        <v>10</v>
      </c>
      <c r="AB630" s="115" t="str">
        <f>UPPER(_xlfn.XLOOKUP(Z630,sectores_id!B:B,sectores_id!A:A))</f>
        <v>PILETAS</v>
      </c>
      <c r="AC630" s="156" t="str">
        <f>_xlfn.XLOOKUP(AA630,'rubros_id_opex (2)'!B:B,'rubros_id_opex (2)'!A:A,gastos_final[[#This Row],[Líneas de factura/Producto]])</f>
        <v>PERSONAL</v>
      </c>
      <c r="AD630" s="177">
        <f>SUMIFS(Y:Y,C:C,gastos_final[[#This Row],[Número]])</f>
        <v>4555505.2807123195</v>
      </c>
      <c r="AE630" s="177">
        <f>gastos_final[[#This Row],[MONTO_FINAL]]*-1-gastos_final[[#This Row],[monto_total_ampliado]]</f>
        <v>455.59608768019825</v>
      </c>
    </row>
    <row r="631" spans="1:31" x14ac:dyDescent="0.3">
      <c r="A631" vm="1">
        <v>46081</v>
      </c>
      <c r="B631" t="s">
        <v>444</v>
      </c>
      <c r="C631" t="s">
        <v>579</v>
      </c>
      <c r="D631" s="143">
        <v>-4555960.8767999997</v>
      </c>
      <c r="E631" t="s">
        <v>391</v>
      </c>
      <c r="F631">
        <v>1</v>
      </c>
      <c r="G631" s="143">
        <v>4555960.8767735902</v>
      </c>
      <c r="H631" t="s">
        <v>480</v>
      </c>
      <c r="I631" t="s">
        <v>9</v>
      </c>
      <c r="J631" t="s">
        <v>137</v>
      </c>
      <c r="K631">
        <v>0</v>
      </c>
      <c r="L631">
        <v>0</v>
      </c>
      <c r="M631">
        <v>0</v>
      </c>
      <c r="N631" t="s">
        <v>389</v>
      </c>
      <c r="O631" t="s">
        <v>492</v>
      </c>
      <c r="P631">
        <v>10</v>
      </c>
      <c r="Q631" t="s">
        <v>465</v>
      </c>
      <c r="R631">
        <v>1</v>
      </c>
      <c r="S631" s="144">
        <v>-4555960.8767999997</v>
      </c>
      <c r="T631">
        <v>1</v>
      </c>
      <c r="U631" t="s">
        <v>199</v>
      </c>
      <c r="V631" t="s">
        <v>70</v>
      </c>
      <c r="W631" s="115" t="str">
        <f t="shared" si="20"/>
        <v>CC28REACTORES</v>
      </c>
      <c r="X631" s="115">
        <f>_xlfn.XLOOKUP(W631,'cco '!C:C,'cco '!D:D,0)</f>
        <v>0.1111</v>
      </c>
      <c r="Y631" s="116">
        <f t="shared" si="21"/>
        <v>506167.25341248</v>
      </c>
      <c r="Z631" s="115">
        <f>_xlfn.XLOOKUP(V631,sectores_id!A:A,sectores_id!B:B)</f>
        <v>8</v>
      </c>
      <c r="AA631" s="115">
        <f>IF(J631="OPEX",_xlfn.XLOOKUP(I631,'rubros_id_opex (2)'!A:A,'rubros_id_opex (2)'!B:B,"RUBRO MC"),J631)</f>
        <v>10</v>
      </c>
      <c r="AB631" s="115" t="str">
        <f>UPPER(_xlfn.XLOOKUP(Z631,sectores_id!B:B,sectores_id!A:A))</f>
        <v>REACTORES</v>
      </c>
      <c r="AC631" s="156" t="str">
        <f>_xlfn.XLOOKUP(AA631,'rubros_id_opex (2)'!B:B,'rubros_id_opex (2)'!A:A,gastos_final[[#This Row],[Líneas de factura/Producto]])</f>
        <v>PERSONAL</v>
      </c>
      <c r="AD631" s="177">
        <f>SUMIFS(Y:Y,C:C,gastos_final[[#This Row],[Número]])</f>
        <v>4555505.2807123195</v>
      </c>
      <c r="AE631" s="177">
        <f>gastos_final[[#This Row],[MONTO_FINAL]]*-1-gastos_final[[#This Row],[monto_total_ampliado]]</f>
        <v>455.59608768019825</v>
      </c>
    </row>
    <row r="632" spans="1:31" x14ac:dyDescent="0.3">
      <c r="A632" vm="1">
        <v>46081</v>
      </c>
      <c r="B632" t="s">
        <v>444</v>
      </c>
      <c r="C632" t="s">
        <v>579</v>
      </c>
      <c r="D632" s="143">
        <v>-4555960.8767999997</v>
      </c>
      <c r="E632" t="s">
        <v>391</v>
      </c>
      <c r="F632">
        <v>1</v>
      </c>
      <c r="G632" s="143">
        <v>4555960.8767735902</v>
      </c>
      <c r="H632" t="s">
        <v>480</v>
      </c>
      <c r="I632" t="s">
        <v>9</v>
      </c>
      <c r="J632" t="s">
        <v>137</v>
      </c>
      <c r="K632">
        <v>0</v>
      </c>
      <c r="L632">
        <v>0</v>
      </c>
      <c r="M632">
        <v>0</v>
      </c>
      <c r="N632" t="s">
        <v>389</v>
      </c>
      <c r="O632" t="s">
        <v>492</v>
      </c>
      <c r="P632">
        <v>10</v>
      </c>
      <c r="Q632" t="s">
        <v>465</v>
      </c>
      <c r="R632">
        <v>1</v>
      </c>
      <c r="S632" s="144">
        <v>-4555960.8767999997</v>
      </c>
      <c r="T632">
        <v>1</v>
      </c>
      <c r="U632" t="s">
        <v>199</v>
      </c>
      <c r="V632" t="s">
        <v>181</v>
      </c>
      <c r="W632" s="115" t="str">
        <f t="shared" si="20"/>
        <v>CC28TIERRAS FILTRANTES</v>
      </c>
      <c r="X632" s="115">
        <f>_xlfn.XLOOKUP(W632,'cco '!C:C,'cco '!D:D,0)</f>
        <v>0</v>
      </c>
      <c r="Y632" s="116">
        <f t="shared" si="21"/>
        <v>0</v>
      </c>
      <c r="Z632" s="115">
        <f>_xlfn.XLOOKUP(V632,sectores_id!A:A,sectores_id!B:B)</f>
        <v>9</v>
      </c>
      <c r="AA632" s="115">
        <f>IF(J632="OPEX",_xlfn.XLOOKUP(I632,'rubros_id_opex (2)'!A:A,'rubros_id_opex (2)'!B:B,"RUBRO MC"),J632)</f>
        <v>10</v>
      </c>
      <c r="AB632" s="115" t="str">
        <f>UPPER(_xlfn.XLOOKUP(Z632,sectores_id!B:B,sectores_id!A:A))</f>
        <v>TIERRAS FILTRANTES</v>
      </c>
      <c r="AC632" s="156" t="str">
        <f>_xlfn.XLOOKUP(AA632,'rubros_id_opex (2)'!B:B,'rubros_id_opex (2)'!A:A,gastos_final[[#This Row],[Líneas de factura/Producto]])</f>
        <v>PERSONAL</v>
      </c>
      <c r="AD632" s="177">
        <f>SUMIFS(Y:Y,C:C,gastos_final[[#This Row],[Número]])</f>
        <v>4555505.2807123195</v>
      </c>
      <c r="AE632" s="177">
        <f>gastos_final[[#This Row],[MONTO_FINAL]]*-1-gastos_final[[#This Row],[monto_total_ampliado]]</f>
        <v>455.59608768019825</v>
      </c>
    </row>
    <row r="633" spans="1:31" x14ac:dyDescent="0.3">
      <c r="A633" vm="1">
        <v>46081</v>
      </c>
      <c r="B633" t="s">
        <v>444</v>
      </c>
      <c r="C633" t="s">
        <v>427</v>
      </c>
      <c r="D633" s="143">
        <v>-3349666.3095999998</v>
      </c>
      <c r="E633" t="s">
        <v>391</v>
      </c>
      <c r="F633">
        <v>1</v>
      </c>
      <c r="G633" s="143">
        <v>3349666.3095735903</v>
      </c>
      <c r="H633" t="s">
        <v>480</v>
      </c>
      <c r="I633" t="s">
        <v>9</v>
      </c>
      <c r="J633" t="s">
        <v>137</v>
      </c>
      <c r="K633">
        <v>0</v>
      </c>
      <c r="L633">
        <v>0</v>
      </c>
      <c r="M633">
        <v>0</v>
      </c>
      <c r="N633" t="s">
        <v>389</v>
      </c>
      <c r="O633" t="s">
        <v>494</v>
      </c>
      <c r="P633">
        <v>10</v>
      </c>
      <c r="Q633" t="s">
        <v>465</v>
      </c>
      <c r="R633">
        <v>1</v>
      </c>
      <c r="S633" s="144">
        <v>-3349666.3095999998</v>
      </c>
      <c r="T633">
        <v>1</v>
      </c>
      <c r="U633" t="s">
        <v>199</v>
      </c>
      <c r="V633" t="s">
        <v>72</v>
      </c>
      <c r="W633" s="115" t="str">
        <f t="shared" si="20"/>
        <v>CC28BACHAS</v>
      </c>
      <c r="X633" s="115">
        <f>_xlfn.XLOOKUP(W633,'cco '!C:C,'cco '!D:D,0)</f>
        <v>0.1111</v>
      </c>
      <c r="Y633" s="116">
        <f t="shared" si="21"/>
        <v>372147.92699656001</v>
      </c>
      <c r="Z633" s="115">
        <f>_xlfn.XLOOKUP(V633,sectores_id!A:A,sectores_id!B:B)</f>
        <v>1</v>
      </c>
      <c r="AA633" s="115">
        <f>IF(J633="OPEX",_xlfn.XLOOKUP(I633,'rubros_id_opex (2)'!A:A,'rubros_id_opex (2)'!B:B,"RUBRO MC"),J633)</f>
        <v>10</v>
      </c>
      <c r="AB633" s="115" t="str">
        <f>UPPER(_xlfn.XLOOKUP(Z633,sectores_id!B:B,sectores_id!A:A))</f>
        <v>BACHAS</v>
      </c>
      <c r="AC633" s="156" t="str">
        <f>_xlfn.XLOOKUP(AA633,'rubros_id_opex (2)'!B:B,'rubros_id_opex (2)'!A:A,gastos_final[[#This Row],[Líneas de factura/Producto]])</f>
        <v>PERSONAL</v>
      </c>
      <c r="AD633" s="177">
        <f>SUMIFS(Y:Y,C:C,gastos_final[[#This Row],[Número]])</f>
        <v>3349331.3429690395</v>
      </c>
      <c r="AE633" s="177">
        <f>gastos_final[[#This Row],[MONTO_FINAL]]*-1-gastos_final[[#This Row],[monto_total_ampliado]]</f>
        <v>334.96663096034899</v>
      </c>
    </row>
    <row r="634" spans="1:31" x14ac:dyDescent="0.3">
      <c r="A634" vm="1">
        <v>46081</v>
      </c>
      <c r="B634" t="s">
        <v>444</v>
      </c>
      <c r="C634" t="s">
        <v>427</v>
      </c>
      <c r="D634" s="143">
        <v>-3349666.3095999998</v>
      </c>
      <c r="E634" t="s">
        <v>391</v>
      </c>
      <c r="F634">
        <v>1</v>
      </c>
      <c r="G634" s="143">
        <v>3349666.3095735903</v>
      </c>
      <c r="H634" t="s">
        <v>480</v>
      </c>
      <c r="I634" t="s">
        <v>9</v>
      </c>
      <c r="J634" t="s">
        <v>137</v>
      </c>
      <c r="K634">
        <v>0</v>
      </c>
      <c r="L634">
        <v>0</v>
      </c>
      <c r="M634">
        <v>0</v>
      </c>
      <c r="N634" t="s">
        <v>389</v>
      </c>
      <c r="O634" t="s">
        <v>494</v>
      </c>
      <c r="P634">
        <v>10</v>
      </c>
      <c r="Q634" t="s">
        <v>465</v>
      </c>
      <c r="R634">
        <v>1</v>
      </c>
      <c r="S634" s="144">
        <v>-3349666.3095999998</v>
      </c>
      <c r="T634">
        <v>1</v>
      </c>
      <c r="U634" t="s">
        <v>199</v>
      </c>
      <c r="V634" t="s">
        <v>77</v>
      </c>
      <c r="W634" s="115" t="str">
        <f t="shared" si="20"/>
        <v>CC28CEREAL &amp; POLVILLO</v>
      </c>
      <c r="X634" s="115">
        <f>_xlfn.XLOOKUP(W634,'cco '!C:C,'cco '!D:D,0)</f>
        <v>0.1111</v>
      </c>
      <c r="Y634" s="116">
        <f t="shared" si="21"/>
        <v>372147.92699656001</v>
      </c>
      <c r="Z634" s="115">
        <f>_xlfn.XLOOKUP(V634,sectores_id!A:A,sectores_id!B:B)</f>
        <v>2</v>
      </c>
      <c r="AA634" s="115">
        <f>IF(J634="OPEX",_xlfn.XLOOKUP(I634,'rubros_id_opex (2)'!A:A,'rubros_id_opex (2)'!B:B,"RUBRO MC"),J634)</f>
        <v>10</v>
      </c>
      <c r="AB634" s="115" t="str">
        <f>UPPER(_xlfn.XLOOKUP(Z634,sectores_id!B:B,sectores_id!A:A))</f>
        <v>CEREAL &amp; POLVILLO</v>
      </c>
      <c r="AC634" s="156" t="str">
        <f>_xlfn.XLOOKUP(AA634,'rubros_id_opex (2)'!B:B,'rubros_id_opex (2)'!A:A,gastos_final[[#This Row],[Líneas de factura/Producto]])</f>
        <v>PERSONAL</v>
      </c>
      <c r="AD634" s="177">
        <f>SUMIFS(Y:Y,C:C,gastos_final[[#This Row],[Número]])</f>
        <v>3349331.3429690395</v>
      </c>
      <c r="AE634" s="177">
        <f>gastos_final[[#This Row],[MONTO_FINAL]]*-1-gastos_final[[#This Row],[monto_total_ampliado]]</f>
        <v>334.96663096034899</v>
      </c>
    </row>
    <row r="635" spans="1:31" x14ac:dyDescent="0.3">
      <c r="A635" vm="1">
        <v>46081</v>
      </c>
      <c r="B635" t="s">
        <v>444</v>
      </c>
      <c r="C635" t="s">
        <v>427</v>
      </c>
      <c r="D635" s="143">
        <v>-3349666.3095999998</v>
      </c>
      <c r="E635" t="s">
        <v>391</v>
      </c>
      <c r="F635">
        <v>1</v>
      </c>
      <c r="G635" s="143">
        <v>3349666.3095735903</v>
      </c>
      <c r="H635" t="s">
        <v>480</v>
      </c>
      <c r="I635" t="s">
        <v>9</v>
      </c>
      <c r="J635" t="s">
        <v>137</v>
      </c>
      <c r="K635">
        <v>0</v>
      </c>
      <c r="L635">
        <v>0</v>
      </c>
      <c r="M635">
        <v>0</v>
      </c>
      <c r="N635" t="s">
        <v>389</v>
      </c>
      <c r="O635" t="s">
        <v>494</v>
      </c>
      <c r="P635">
        <v>10</v>
      </c>
      <c r="Q635" t="s">
        <v>465</v>
      </c>
      <c r="R635">
        <v>1</v>
      </c>
      <c r="S635" s="144">
        <v>-3349666.3095999998</v>
      </c>
      <c r="T635">
        <v>1</v>
      </c>
      <c r="U635" t="s">
        <v>199</v>
      </c>
      <c r="V635" t="s">
        <v>75</v>
      </c>
      <c r="W635" s="115" t="str">
        <f t="shared" si="20"/>
        <v>CC28COMPOST &amp; FERTILIZANTES</v>
      </c>
      <c r="X635" s="115">
        <f>_xlfn.XLOOKUP(W635,'cco '!C:C,'cco '!D:D,0)</f>
        <v>0.1111</v>
      </c>
      <c r="Y635" s="116">
        <f t="shared" si="21"/>
        <v>372147.92699656001</v>
      </c>
      <c r="Z635" s="115">
        <f>_xlfn.XLOOKUP(V635,sectores_id!A:A,sectores_id!B:B)</f>
        <v>10</v>
      </c>
      <c r="AA635" s="115">
        <f>IF(J635="OPEX",_xlfn.XLOOKUP(I635,'rubros_id_opex (2)'!A:A,'rubros_id_opex (2)'!B:B,"RUBRO MC"),J635)</f>
        <v>10</v>
      </c>
      <c r="AB635" s="115" t="str">
        <f>UPPER(_xlfn.XLOOKUP(Z635,sectores_id!B:B,sectores_id!A:A))</f>
        <v>COMPOST &amp; FERTILIZANTES</v>
      </c>
      <c r="AC635" s="156" t="str">
        <f>_xlfn.XLOOKUP(AA635,'rubros_id_opex (2)'!B:B,'rubros_id_opex (2)'!A:A,gastos_final[[#This Row],[Líneas de factura/Producto]])</f>
        <v>PERSONAL</v>
      </c>
      <c r="AD635" s="177">
        <f>SUMIFS(Y:Y,C:C,gastos_final[[#This Row],[Número]])</f>
        <v>3349331.3429690395</v>
      </c>
      <c r="AE635" s="177">
        <f>gastos_final[[#This Row],[MONTO_FINAL]]*-1-gastos_final[[#This Row],[monto_total_ampliado]]</f>
        <v>334.96663096034899</v>
      </c>
    </row>
    <row r="636" spans="1:31" x14ac:dyDescent="0.3">
      <c r="A636" vm="1">
        <v>46081</v>
      </c>
      <c r="B636" t="s">
        <v>444</v>
      </c>
      <c r="C636" t="s">
        <v>427</v>
      </c>
      <c r="D636" s="143">
        <v>-3349666.3095999998</v>
      </c>
      <c r="E636" t="s">
        <v>391</v>
      </c>
      <c r="F636">
        <v>1</v>
      </c>
      <c r="G636" s="143">
        <v>3349666.3095735903</v>
      </c>
      <c r="H636" t="s">
        <v>480</v>
      </c>
      <c r="I636" t="s">
        <v>9</v>
      </c>
      <c r="J636" t="s">
        <v>137</v>
      </c>
      <c r="K636">
        <v>0</v>
      </c>
      <c r="L636">
        <v>0</v>
      </c>
      <c r="M636">
        <v>0</v>
      </c>
      <c r="N636" t="s">
        <v>389</v>
      </c>
      <c r="O636" t="s">
        <v>494</v>
      </c>
      <c r="P636">
        <v>10</v>
      </c>
      <c r="Q636" t="s">
        <v>465</v>
      </c>
      <c r="R636">
        <v>1</v>
      </c>
      <c r="S636" s="144">
        <v>-3349666.3095999998</v>
      </c>
      <c r="T636">
        <v>1</v>
      </c>
      <c r="U636" t="s">
        <v>199</v>
      </c>
      <c r="V636" t="s">
        <v>66</v>
      </c>
      <c r="W636" s="115" t="str">
        <f t="shared" si="20"/>
        <v>CC28DISPOSICIÓN FINAL RESIDUOS LIQUIDOS</v>
      </c>
      <c r="X636" s="115">
        <f>_xlfn.XLOOKUP(W636,'cco '!C:C,'cco '!D:D,0)</f>
        <v>0.1111</v>
      </c>
      <c r="Y636" s="116">
        <f t="shared" si="21"/>
        <v>372147.92699656001</v>
      </c>
      <c r="Z636" s="115">
        <f>_xlfn.XLOOKUP(V636,sectores_id!A:A,sectores_id!B:B)</f>
        <v>3</v>
      </c>
      <c r="AA636" s="115">
        <f>IF(J636="OPEX",_xlfn.XLOOKUP(I636,'rubros_id_opex (2)'!A:A,'rubros_id_opex (2)'!B:B,"RUBRO MC"),J636)</f>
        <v>10</v>
      </c>
      <c r="AB636" s="115" t="str">
        <f>UPPER(_xlfn.XLOOKUP(Z636,sectores_id!B:B,sectores_id!A:A))</f>
        <v>DISP. FINAL RESIDUOS LÍQUIDOS</v>
      </c>
      <c r="AC636" s="156" t="str">
        <f>_xlfn.XLOOKUP(AA636,'rubros_id_opex (2)'!B:B,'rubros_id_opex (2)'!A:A,gastos_final[[#This Row],[Líneas de factura/Producto]])</f>
        <v>PERSONAL</v>
      </c>
      <c r="AD636" s="177">
        <f>SUMIFS(Y:Y,C:C,gastos_final[[#This Row],[Número]])</f>
        <v>3349331.3429690395</v>
      </c>
      <c r="AE636" s="177">
        <f>gastos_final[[#This Row],[MONTO_FINAL]]*-1-gastos_final[[#This Row],[monto_total_ampliado]]</f>
        <v>334.96663096034899</v>
      </c>
    </row>
    <row r="637" spans="1:31" x14ac:dyDescent="0.3">
      <c r="A637" vm="1">
        <v>46081</v>
      </c>
      <c r="B637" t="s">
        <v>444</v>
      </c>
      <c r="C637" t="s">
        <v>427</v>
      </c>
      <c r="D637" s="143">
        <v>-3349666.3095999998</v>
      </c>
      <c r="E637" t="s">
        <v>391</v>
      </c>
      <c r="F637">
        <v>1</v>
      </c>
      <c r="G637" s="143">
        <v>3349666.3095735903</v>
      </c>
      <c r="H637" t="s">
        <v>480</v>
      </c>
      <c r="I637" t="s">
        <v>9</v>
      </c>
      <c r="J637" t="s">
        <v>137</v>
      </c>
      <c r="K637">
        <v>0</v>
      </c>
      <c r="L637">
        <v>0</v>
      </c>
      <c r="M637">
        <v>0</v>
      </c>
      <c r="N637" t="s">
        <v>389</v>
      </c>
      <c r="O637" t="s">
        <v>494</v>
      </c>
      <c r="P637">
        <v>10</v>
      </c>
      <c r="Q637" t="s">
        <v>465</v>
      </c>
      <c r="R637">
        <v>1</v>
      </c>
      <c r="S637" s="144">
        <v>-3349666.3095999998</v>
      </c>
      <c r="T637">
        <v>1</v>
      </c>
      <c r="U637" t="s">
        <v>199</v>
      </c>
      <c r="V637" t="s">
        <v>63</v>
      </c>
      <c r="W637" s="115" t="str">
        <f t="shared" si="20"/>
        <v>CC28DISPOSICIÓN FINAL RESIDUOS SOLIDOS</v>
      </c>
      <c r="X637" s="115">
        <f>_xlfn.XLOOKUP(W637,'cco '!C:C,'cco '!D:D,0)</f>
        <v>0.1111</v>
      </c>
      <c r="Y637" s="116">
        <f t="shared" si="21"/>
        <v>372147.92699656001</v>
      </c>
      <c r="Z637" s="115">
        <f>_xlfn.XLOOKUP(V637,sectores_id!A:A,sectores_id!B:B)</f>
        <v>4</v>
      </c>
      <c r="AA637" s="115">
        <f>IF(J637="OPEX",_xlfn.XLOOKUP(I637,'rubros_id_opex (2)'!A:A,'rubros_id_opex (2)'!B:B,"RUBRO MC"),J637)</f>
        <v>10</v>
      </c>
      <c r="AB637" s="115" t="str">
        <f>UPPER(_xlfn.XLOOKUP(Z637,sectores_id!B:B,sectores_id!A:A))</f>
        <v>DISP. FINAL RESIDUOS SÓLIDOS</v>
      </c>
      <c r="AC637" s="156" t="str">
        <f>_xlfn.XLOOKUP(AA637,'rubros_id_opex (2)'!B:B,'rubros_id_opex (2)'!A:A,gastos_final[[#This Row],[Líneas de factura/Producto]])</f>
        <v>PERSONAL</v>
      </c>
      <c r="AD637" s="177">
        <f>SUMIFS(Y:Y,C:C,gastos_final[[#This Row],[Número]])</f>
        <v>3349331.3429690395</v>
      </c>
      <c r="AE637" s="177">
        <f>gastos_final[[#This Row],[MONTO_FINAL]]*-1-gastos_final[[#This Row],[monto_total_ampliado]]</f>
        <v>334.96663096034899</v>
      </c>
    </row>
    <row r="638" spans="1:31" x14ac:dyDescent="0.3">
      <c r="A638" vm="1">
        <v>46081</v>
      </c>
      <c r="B638" t="s">
        <v>444</v>
      </c>
      <c r="C638" t="s">
        <v>427</v>
      </c>
      <c r="D638" s="143">
        <v>-3349666.3095999998</v>
      </c>
      <c r="E638" t="s">
        <v>391</v>
      </c>
      <c r="F638">
        <v>1</v>
      </c>
      <c r="G638" s="143">
        <v>3349666.3095735903</v>
      </c>
      <c r="H638" t="s">
        <v>480</v>
      </c>
      <c r="I638" t="s">
        <v>9</v>
      </c>
      <c r="J638" t="s">
        <v>137</v>
      </c>
      <c r="K638">
        <v>0</v>
      </c>
      <c r="L638">
        <v>0</v>
      </c>
      <c r="M638">
        <v>0</v>
      </c>
      <c r="N638" t="s">
        <v>389</v>
      </c>
      <c r="O638" t="s">
        <v>494</v>
      </c>
      <c r="P638">
        <v>10</v>
      </c>
      <c r="Q638" t="s">
        <v>465</v>
      </c>
      <c r="R638">
        <v>1</v>
      </c>
      <c r="S638" s="144">
        <v>-3349666.3095999998</v>
      </c>
      <c r="T638">
        <v>1</v>
      </c>
      <c r="U638" t="s">
        <v>199</v>
      </c>
      <c r="V638" t="s">
        <v>80</v>
      </c>
      <c r="W638" s="115" t="str">
        <f t="shared" si="20"/>
        <v>CC28EXPORTACION</v>
      </c>
      <c r="X638" s="115">
        <f>_xlfn.XLOOKUP(W638,'cco '!C:C,'cco '!D:D,0)</f>
        <v>0.1111</v>
      </c>
      <c r="Y638" s="116">
        <f t="shared" si="21"/>
        <v>372147.92699656001</v>
      </c>
      <c r="Z638" s="115">
        <f>_xlfn.XLOOKUP(V638,sectores_id!A:A,sectores_id!B:B)</f>
        <v>5</v>
      </c>
      <c r="AA638" s="115">
        <f>IF(J638="OPEX",_xlfn.XLOOKUP(I638,'rubros_id_opex (2)'!A:A,'rubros_id_opex (2)'!B:B,"RUBRO MC"),J638)</f>
        <v>10</v>
      </c>
      <c r="AB638" s="115" t="str">
        <f>UPPER(_xlfn.XLOOKUP(Z638,sectores_id!B:B,sectores_id!A:A))</f>
        <v>EXPORTACION</v>
      </c>
      <c r="AC638" s="156" t="str">
        <f>_xlfn.XLOOKUP(AA638,'rubros_id_opex (2)'!B:B,'rubros_id_opex (2)'!A:A,gastos_final[[#This Row],[Líneas de factura/Producto]])</f>
        <v>PERSONAL</v>
      </c>
      <c r="AD638" s="177">
        <f>SUMIFS(Y:Y,C:C,gastos_final[[#This Row],[Número]])</f>
        <v>3349331.3429690395</v>
      </c>
      <c r="AE638" s="177">
        <f>gastos_final[[#This Row],[MONTO_FINAL]]*-1-gastos_final[[#This Row],[monto_total_ampliado]]</f>
        <v>334.96663096034899</v>
      </c>
    </row>
    <row r="639" spans="1:31" x14ac:dyDescent="0.3">
      <c r="A639" vm="1">
        <v>46081</v>
      </c>
      <c r="B639" t="s">
        <v>444</v>
      </c>
      <c r="C639" t="s">
        <v>427</v>
      </c>
      <c r="D639" s="143">
        <v>-3349666.3095999998</v>
      </c>
      <c r="E639" t="s">
        <v>391</v>
      </c>
      <c r="F639">
        <v>1</v>
      </c>
      <c r="G639" s="143">
        <v>3349666.3095735903</v>
      </c>
      <c r="H639" t="s">
        <v>480</v>
      </c>
      <c r="I639" t="s">
        <v>9</v>
      </c>
      <c r="J639" t="s">
        <v>137</v>
      </c>
      <c r="K639">
        <v>0</v>
      </c>
      <c r="L639">
        <v>0</v>
      </c>
      <c r="M639">
        <v>0</v>
      </c>
      <c r="N639" t="s">
        <v>389</v>
      </c>
      <c r="O639" t="s">
        <v>494</v>
      </c>
      <c r="P639">
        <v>10</v>
      </c>
      <c r="Q639" t="s">
        <v>465</v>
      </c>
      <c r="R639">
        <v>1</v>
      </c>
      <c r="S639" s="144">
        <v>-3349666.3095999998</v>
      </c>
      <c r="T639">
        <v>1</v>
      </c>
      <c r="U639" t="s">
        <v>199</v>
      </c>
      <c r="V639" t="s">
        <v>50</v>
      </c>
      <c r="W639" s="115" t="str">
        <f t="shared" si="20"/>
        <v>CC28NFU</v>
      </c>
      <c r="X639" s="115">
        <f>_xlfn.XLOOKUP(W639,'cco '!C:C,'cco '!D:D,0)</f>
        <v>0.1111</v>
      </c>
      <c r="Y639" s="116">
        <f t="shared" si="21"/>
        <v>372147.92699656001</v>
      </c>
      <c r="Z639" s="115">
        <f>_xlfn.XLOOKUP(V639,sectores_id!A:A,sectores_id!B:B)</f>
        <v>6</v>
      </c>
      <c r="AA639" s="115">
        <f>IF(J639="OPEX",_xlfn.XLOOKUP(I639,'rubros_id_opex (2)'!A:A,'rubros_id_opex (2)'!B:B,"RUBRO MC"),J639)</f>
        <v>10</v>
      </c>
      <c r="AB639" s="115" t="str">
        <f>UPPER(_xlfn.XLOOKUP(Z639,sectores_id!B:B,sectores_id!A:A))</f>
        <v>NFU</v>
      </c>
      <c r="AC639" s="156" t="str">
        <f>_xlfn.XLOOKUP(AA639,'rubros_id_opex (2)'!B:B,'rubros_id_opex (2)'!A:A,gastos_final[[#This Row],[Líneas de factura/Producto]])</f>
        <v>PERSONAL</v>
      </c>
      <c r="AD639" s="177">
        <f>SUMIFS(Y:Y,C:C,gastos_final[[#This Row],[Número]])</f>
        <v>3349331.3429690395</v>
      </c>
      <c r="AE639" s="177">
        <f>gastos_final[[#This Row],[MONTO_FINAL]]*-1-gastos_final[[#This Row],[monto_total_ampliado]]</f>
        <v>334.96663096034899</v>
      </c>
    </row>
    <row r="640" spans="1:31" x14ac:dyDescent="0.3">
      <c r="A640" vm="1">
        <v>46081</v>
      </c>
      <c r="B640" t="s">
        <v>444</v>
      </c>
      <c r="C640" t="s">
        <v>427</v>
      </c>
      <c r="D640" s="143">
        <v>-3349666.3095999998</v>
      </c>
      <c r="E640" t="s">
        <v>391</v>
      </c>
      <c r="F640">
        <v>1</v>
      </c>
      <c r="G640" s="143">
        <v>3349666.3095735903</v>
      </c>
      <c r="H640" t="s">
        <v>480</v>
      </c>
      <c r="I640" t="s">
        <v>9</v>
      </c>
      <c r="J640" t="s">
        <v>137</v>
      </c>
      <c r="K640">
        <v>0</v>
      </c>
      <c r="L640">
        <v>0</v>
      </c>
      <c r="M640">
        <v>0</v>
      </c>
      <c r="N640" t="s">
        <v>389</v>
      </c>
      <c r="O640" t="s">
        <v>494</v>
      </c>
      <c r="P640">
        <v>10</v>
      </c>
      <c r="Q640" t="s">
        <v>465</v>
      </c>
      <c r="R640">
        <v>1</v>
      </c>
      <c r="S640" s="144">
        <v>-3349666.3095999998</v>
      </c>
      <c r="T640">
        <v>1</v>
      </c>
      <c r="U640" t="s">
        <v>199</v>
      </c>
      <c r="V640" t="s">
        <v>68</v>
      </c>
      <c r="W640" s="115" t="str">
        <f t="shared" si="20"/>
        <v>CC28PILETAS</v>
      </c>
      <c r="X640" s="115">
        <f>_xlfn.XLOOKUP(W640,'cco '!C:C,'cco '!D:D,0)</f>
        <v>0.1111</v>
      </c>
      <c r="Y640" s="116">
        <f t="shared" si="21"/>
        <v>372147.92699656001</v>
      </c>
      <c r="Z640" s="115">
        <f>_xlfn.XLOOKUP(V640,sectores_id!A:A,sectores_id!B:B)</f>
        <v>7</v>
      </c>
      <c r="AA640" s="115">
        <f>IF(J640="OPEX",_xlfn.XLOOKUP(I640,'rubros_id_opex (2)'!A:A,'rubros_id_opex (2)'!B:B,"RUBRO MC"),J640)</f>
        <v>10</v>
      </c>
      <c r="AB640" s="115" t="str">
        <f>UPPER(_xlfn.XLOOKUP(Z640,sectores_id!B:B,sectores_id!A:A))</f>
        <v>PILETAS</v>
      </c>
      <c r="AC640" s="156" t="str">
        <f>_xlfn.XLOOKUP(AA640,'rubros_id_opex (2)'!B:B,'rubros_id_opex (2)'!A:A,gastos_final[[#This Row],[Líneas de factura/Producto]])</f>
        <v>PERSONAL</v>
      </c>
      <c r="AD640" s="177">
        <f>SUMIFS(Y:Y,C:C,gastos_final[[#This Row],[Número]])</f>
        <v>3349331.3429690395</v>
      </c>
      <c r="AE640" s="177">
        <f>gastos_final[[#This Row],[MONTO_FINAL]]*-1-gastos_final[[#This Row],[monto_total_ampliado]]</f>
        <v>334.96663096034899</v>
      </c>
    </row>
    <row r="641" spans="1:31" x14ac:dyDescent="0.3">
      <c r="A641" vm="1">
        <v>46081</v>
      </c>
      <c r="B641" t="s">
        <v>444</v>
      </c>
      <c r="C641" t="s">
        <v>427</v>
      </c>
      <c r="D641" s="143">
        <v>-3349666.3095999998</v>
      </c>
      <c r="E641" t="s">
        <v>391</v>
      </c>
      <c r="F641">
        <v>1</v>
      </c>
      <c r="G641" s="143">
        <v>3349666.3095735903</v>
      </c>
      <c r="H641" t="s">
        <v>480</v>
      </c>
      <c r="I641" t="s">
        <v>9</v>
      </c>
      <c r="J641" t="s">
        <v>137</v>
      </c>
      <c r="K641">
        <v>0</v>
      </c>
      <c r="L641">
        <v>0</v>
      </c>
      <c r="M641">
        <v>0</v>
      </c>
      <c r="N641" t="s">
        <v>389</v>
      </c>
      <c r="O641" t="s">
        <v>494</v>
      </c>
      <c r="P641">
        <v>10</v>
      </c>
      <c r="Q641" t="s">
        <v>465</v>
      </c>
      <c r="R641">
        <v>1</v>
      </c>
      <c r="S641" s="144">
        <v>-3349666.3095999998</v>
      </c>
      <c r="T641">
        <v>1</v>
      </c>
      <c r="U641" t="s">
        <v>199</v>
      </c>
      <c r="V641" t="s">
        <v>70</v>
      </c>
      <c r="W641" s="115" t="str">
        <f t="shared" si="20"/>
        <v>CC28REACTORES</v>
      </c>
      <c r="X641" s="115">
        <f>_xlfn.XLOOKUP(W641,'cco '!C:C,'cco '!D:D,0)</f>
        <v>0.1111</v>
      </c>
      <c r="Y641" s="116">
        <f t="shared" si="21"/>
        <v>372147.92699656001</v>
      </c>
      <c r="Z641" s="115">
        <f>_xlfn.XLOOKUP(V641,sectores_id!A:A,sectores_id!B:B)</f>
        <v>8</v>
      </c>
      <c r="AA641" s="115">
        <f>IF(J641="OPEX",_xlfn.XLOOKUP(I641,'rubros_id_opex (2)'!A:A,'rubros_id_opex (2)'!B:B,"RUBRO MC"),J641)</f>
        <v>10</v>
      </c>
      <c r="AB641" s="115" t="str">
        <f>UPPER(_xlfn.XLOOKUP(Z641,sectores_id!B:B,sectores_id!A:A))</f>
        <v>REACTORES</v>
      </c>
      <c r="AC641" s="156" t="str">
        <f>_xlfn.XLOOKUP(AA641,'rubros_id_opex (2)'!B:B,'rubros_id_opex (2)'!A:A,gastos_final[[#This Row],[Líneas de factura/Producto]])</f>
        <v>PERSONAL</v>
      </c>
      <c r="AD641" s="177">
        <f>SUMIFS(Y:Y,C:C,gastos_final[[#This Row],[Número]])</f>
        <v>3349331.3429690395</v>
      </c>
      <c r="AE641" s="177">
        <f>gastos_final[[#This Row],[MONTO_FINAL]]*-1-gastos_final[[#This Row],[monto_total_ampliado]]</f>
        <v>334.96663096034899</v>
      </c>
    </row>
    <row r="642" spans="1:31" x14ac:dyDescent="0.3">
      <c r="A642" vm="1">
        <v>46081</v>
      </c>
      <c r="B642" t="s">
        <v>444</v>
      </c>
      <c r="C642" t="s">
        <v>427</v>
      </c>
      <c r="D642" s="143">
        <v>-3349666.3095999998</v>
      </c>
      <c r="E642" t="s">
        <v>391</v>
      </c>
      <c r="F642">
        <v>1</v>
      </c>
      <c r="G642" s="143">
        <v>3349666.3095735903</v>
      </c>
      <c r="H642" t="s">
        <v>480</v>
      </c>
      <c r="I642" t="s">
        <v>9</v>
      </c>
      <c r="J642" t="s">
        <v>137</v>
      </c>
      <c r="K642">
        <v>0</v>
      </c>
      <c r="L642">
        <v>0</v>
      </c>
      <c r="M642">
        <v>0</v>
      </c>
      <c r="N642" t="s">
        <v>389</v>
      </c>
      <c r="O642" t="s">
        <v>494</v>
      </c>
      <c r="P642">
        <v>10</v>
      </c>
      <c r="Q642" t="s">
        <v>465</v>
      </c>
      <c r="R642">
        <v>1</v>
      </c>
      <c r="S642" s="144">
        <v>-3349666.3095999998</v>
      </c>
      <c r="T642">
        <v>1</v>
      </c>
      <c r="U642" t="s">
        <v>199</v>
      </c>
      <c r="V642" t="s">
        <v>181</v>
      </c>
      <c r="W642" s="115" t="str">
        <f t="shared" si="20"/>
        <v>CC28TIERRAS FILTRANTES</v>
      </c>
      <c r="X642" s="115">
        <f>_xlfn.XLOOKUP(W642,'cco '!C:C,'cco '!D:D,0)</f>
        <v>0</v>
      </c>
      <c r="Y642" s="116">
        <f t="shared" si="21"/>
        <v>0</v>
      </c>
      <c r="Z642" s="115">
        <f>_xlfn.XLOOKUP(V642,sectores_id!A:A,sectores_id!B:B)</f>
        <v>9</v>
      </c>
      <c r="AA642" s="115">
        <f>IF(J642="OPEX",_xlfn.XLOOKUP(I642,'rubros_id_opex (2)'!A:A,'rubros_id_opex (2)'!B:B,"RUBRO MC"),J642)</f>
        <v>10</v>
      </c>
      <c r="AB642" s="115" t="str">
        <f>UPPER(_xlfn.XLOOKUP(Z642,sectores_id!B:B,sectores_id!A:A))</f>
        <v>TIERRAS FILTRANTES</v>
      </c>
      <c r="AC642" s="156" t="str">
        <f>_xlfn.XLOOKUP(AA642,'rubros_id_opex (2)'!B:B,'rubros_id_opex (2)'!A:A,gastos_final[[#This Row],[Líneas de factura/Producto]])</f>
        <v>PERSONAL</v>
      </c>
      <c r="AD642" s="177">
        <f>SUMIFS(Y:Y,C:C,gastos_final[[#This Row],[Número]])</f>
        <v>3349331.3429690395</v>
      </c>
      <c r="AE642" s="177">
        <f>gastos_final[[#This Row],[MONTO_FINAL]]*-1-gastos_final[[#This Row],[monto_total_ampliado]]</f>
        <v>334.96663096034899</v>
      </c>
    </row>
    <row r="643" spans="1:31" x14ac:dyDescent="0.3">
      <c r="A643" vm="4">
        <v>46056</v>
      </c>
      <c r="B643" t="s">
        <v>947</v>
      </c>
      <c r="C643" t="s">
        <v>948</v>
      </c>
      <c r="D643" s="143">
        <v>-1446000</v>
      </c>
      <c r="E643" t="s">
        <v>949</v>
      </c>
      <c r="F643">
        <v>1</v>
      </c>
      <c r="G643" s="143">
        <v>1446000</v>
      </c>
      <c r="H643" t="s">
        <v>511</v>
      </c>
      <c r="I643" t="s">
        <v>22</v>
      </c>
      <c r="J643" t="s">
        <v>137</v>
      </c>
      <c r="K643" t="s">
        <v>473</v>
      </c>
      <c r="L643" t="s">
        <v>138</v>
      </c>
      <c r="M643">
        <v>0</v>
      </c>
      <c r="N643" t="s">
        <v>34</v>
      </c>
      <c r="O643" t="s">
        <v>494</v>
      </c>
      <c r="P643">
        <v>1</v>
      </c>
      <c r="Q643" t="s">
        <v>80</v>
      </c>
      <c r="R643">
        <v>1</v>
      </c>
      <c r="S643" s="144">
        <v>-1446000</v>
      </c>
      <c r="T643">
        <v>1</v>
      </c>
      <c r="U643" t="s">
        <v>199</v>
      </c>
      <c r="V643" t="s">
        <v>80</v>
      </c>
      <c r="W643" s="115" t="str">
        <f t="shared" si="20"/>
        <v>CC11EXPORTACION</v>
      </c>
      <c r="X643" s="115">
        <f>_xlfn.XLOOKUP(W643,'cco '!C:C,'cco '!D:D,0)</f>
        <v>1</v>
      </c>
      <c r="Y643" s="116">
        <f t="shared" si="21"/>
        <v>1446000</v>
      </c>
      <c r="Z643" s="115">
        <f>_xlfn.XLOOKUP(V643,sectores_id!A:A,sectores_id!B:B)</f>
        <v>5</v>
      </c>
      <c r="AA643" s="115">
        <f>IF(J643="OPEX",_xlfn.XLOOKUP(I643,'rubros_id_opex (2)'!A:A,'rubros_id_opex (2)'!B:B,"RUBRO MC"),J643)</f>
        <v>2</v>
      </c>
      <c r="AB643" s="115" t="str">
        <f>UPPER(_xlfn.XLOOKUP(Z643,sectores_id!B:B,sectores_id!A:A))</f>
        <v>EXPORTACION</v>
      </c>
      <c r="AC643" s="156" t="str">
        <f>_xlfn.XLOOKUP(AA643,'rubros_id_opex (2)'!B:B,'rubros_id_opex (2)'!A:A,gastos_final[[#This Row],[Líneas de factura/Producto]])</f>
        <v>HABILITACIONES Y CERT</v>
      </c>
      <c r="AD643" s="115">
        <f>SUMIFS(Y:Y,C:C,gastos_final[[#This Row],[Número]])</f>
        <v>1446000</v>
      </c>
      <c r="AE643" s="177">
        <f>gastos_final[[#This Row],[MONTO_FINAL]]*-1-gastos_final[[#This Row],[monto_total_ampliado]]</f>
        <v>0</v>
      </c>
    </row>
    <row r="644" spans="1:31" x14ac:dyDescent="0.3">
      <c r="A644" vm="1">
        <v>46081</v>
      </c>
      <c r="B644" t="s">
        <v>444</v>
      </c>
      <c r="C644" t="s">
        <v>410</v>
      </c>
      <c r="D644" s="143">
        <v>-1440461.6841</v>
      </c>
      <c r="E644" t="s">
        <v>168</v>
      </c>
      <c r="F644">
        <v>1</v>
      </c>
      <c r="G644" s="143">
        <v>1440461.6840535896</v>
      </c>
      <c r="H644" t="s">
        <v>480</v>
      </c>
      <c r="I644" t="s">
        <v>9</v>
      </c>
      <c r="J644" t="s">
        <v>137</v>
      </c>
      <c r="K644">
        <v>0</v>
      </c>
      <c r="L644">
        <v>0</v>
      </c>
      <c r="M644">
        <v>0</v>
      </c>
      <c r="N644" t="s">
        <v>332</v>
      </c>
      <c r="O644" t="s">
        <v>494</v>
      </c>
      <c r="P644">
        <v>6</v>
      </c>
      <c r="Q644" t="s">
        <v>469</v>
      </c>
      <c r="R644">
        <v>1</v>
      </c>
      <c r="S644" s="144">
        <v>-1440461.6841</v>
      </c>
      <c r="T644">
        <v>1</v>
      </c>
      <c r="U644" t="s">
        <v>199</v>
      </c>
      <c r="V644" t="s">
        <v>72</v>
      </c>
      <c r="W644" s="115" t="str">
        <f t="shared" si="20"/>
        <v>CC17BACHAS</v>
      </c>
      <c r="X644" s="115">
        <f>_xlfn.XLOOKUP(W644,'cco '!C:C,'cco '!D:D,0)</f>
        <v>0.05</v>
      </c>
      <c r="Y644" s="116">
        <f t="shared" si="21"/>
        <v>72023.084205000006</v>
      </c>
      <c r="Z644" s="115">
        <f>_xlfn.XLOOKUP(V644,sectores_id!A:A,sectores_id!B:B)</f>
        <v>1</v>
      </c>
      <c r="AA644" s="115">
        <f>IF(J644="OPEX",_xlfn.XLOOKUP(I644,'rubros_id_opex (2)'!A:A,'rubros_id_opex (2)'!B:B,"RUBRO MC"),J644)</f>
        <v>10</v>
      </c>
      <c r="AB644" s="115" t="str">
        <f>UPPER(_xlfn.XLOOKUP(Z644,sectores_id!B:B,sectores_id!A:A))</f>
        <v>BACHAS</v>
      </c>
      <c r="AC644" s="156" t="str">
        <f>_xlfn.XLOOKUP(AA644,'rubros_id_opex (2)'!B:B,'rubros_id_opex (2)'!A:A,gastos_final[[#This Row],[Líneas de factura/Producto]])</f>
        <v>PERSONAL</v>
      </c>
      <c r="AD644" s="177">
        <f>SUMIFS(Y:Y,C:C,gastos_final[[#This Row],[Número]])</f>
        <v>1440461.6841000002</v>
      </c>
      <c r="AE644" s="177">
        <f>gastos_final[[#This Row],[MONTO_FINAL]]*-1-gastos_final[[#This Row],[monto_total_ampliado]]</f>
        <v>0</v>
      </c>
    </row>
    <row r="645" spans="1:31" x14ac:dyDescent="0.3">
      <c r="A645" vm="1">
        <v>46081</v>
      </c>
      <c r="B645" t="s">
        <v>444</v>
      </c>
      <c r="C645" t="s">
        <v>410</v>
      </c>
      <c r="D645" s="143">
        <v>-1440461.6841</v>
      </c>
      <c r="E645" t="s">
        <v>168</v>
      </c>
      <c r="F645">
        <v>1</v>
      </c>
      <c r="G645" s="143">
        <v>1440461.6840535896</v>
      </c>
      <c r="H645" t="s">
        <v>480</v>
      </c>
      <c r="I645" t="s">
        <v>9</v>
      </c>
      <c r="J645" t="s">
        <v>137</v>
      </c>
      <c r="K645">
        <v>0</v>
      </c>
      <c r="L645">
        <v>0</v>
      </c>
      <c r="M645">
        <v>0</v>
      </c>
      <c r="N645" t="s">
        <v>332</v>
      </c>
      <c r="O645" t="s">
        <v>494</v>
      </c>
      <c r="P645">
        <v>6</v>
      </c>
      <c r="Q645" t="s">
        <v>469</v>
      </c>
      <c r="R645">
        <v>1</v>
      </c>
      <c r="S645" s="144">
        <v>-1440461.6841</v>
      </c>
      <c r="T645">
        <v>1</v>
      </c>
      <c r="U645" t="s">
        <v>199</v>
      </c>
      <c r="V645" t="s">
        <v>193</v>
      </c>
      <c r="W645" s="115" t="str">
        <f t="shared" si="20"/>
        <v>CC17DISPOSICION FINAL DE R. LIQUIDOS</v>
      </c>
      <c r="X645" s="115">
        <f>_xlfn.XLOOKUP(W645,'cco '!C:C,'cco '!D:D,0)</f>
        <v>0.06</v>
      </c>
      <c r="Y645" s="116">
        <f t="shared" si="21"/>
        <v>86427.701045999987</v>
      </c>
      <c r="Z645" s="115">
        <f>_xlfn.XLOOKUP(V645,sectores_id!A:A,sectores_id!B:B)</f>
        <v>3</v>
      </c>
      <c r="AA645" s="115">
        <f>IF(J645="OPEX",_xlfn.XLOOKUP(I645,'rubros_id_opex (2)'!A:A,'rubros_id_opex (2)'!B:B,"RUBRO MC"),J645)</f>
        <v>10</v>
      </c>
      <c r="AB645" s="115" t="str">
        <f>UPPER(_xlfn.XLOOKUP(Z645,sectores_id!B:B,sectores_id!A:A))</f>
        <v>DISP. FINAL RESIDUOS LÍQUIDOS</v>
      </c>
      <c r="AC645" s="156" t="str">
        <f>_xlfn.XLOOKUP(AA645,'rubros_id_opex (2)'!B:B,'rubros_id_opex (2)'!A:A,gastos_final[[#This Row],[Líneas de factura/Producto]])</f>
        <v>PERSONAL</v>
      </c>
      <c r="AD645" s="177">
        <f>SUMIFS(Y:Y,C:C,gastos_final[[#This Row],[Número]])</f>
        <v>1440461.6841000002</v>
      </c>
      <c r="AE645" s="177">
        <f>gastos_final[[#This Row],[MONTO_FINAL]]*-1-gastos_final[[#This Row],[monto_total_ampliado]]</f>
        <v>0</v>
      </c>
    </row>
    <row r="646" spans="1:31" x14ac:dyDescent="0.3">
      <c r="A646" vm="1">
        <v>46081</v>
      </c>
      <c r="B646" t="s">
        <v>444</v>
      </c>
      <c r="C646" t="s">
        <v>410</v>
      </c>
      <c r="D646" s="143">
        <v>-1440461.6841</v>
      </c>
      <c r="E646" t="s">
        <v>168</v>
      </c>
      <c r="F646">
        <v>1</v>
      </c>
      <c r="G646" s="143">
        <v>1440461.6840535896</v>
      </c>
      <c r="H646" t="s">
        <v>480</v>
      </c>
      <c r="I646" t="s">
        <v>9</v>
      </c>
      <c r="J646" t="s">
        <v>137</v>
      </c>
      <c r="K646">
        <v>0</v>
      </c>
      <c r="L646">
        <v>0</v>
      </c>
      <c r="M646">
        <v>0</v>
      </c>
      <c r="N646" t="s">
        <v>332</v>
      </c>
      <c r="O646" t="s">
        <v>494</v>
      </c>
      <c r="P646">
        <v>6</v>
      </c>
      <c r="Q646" t="s">
        <v>469</v>
      </c>
      <c r="R646">
        <v>1</v>
      </c>
      <c r="S646" s="144">
        <v>-1440461.6841</v>
      </c>
      <c r="T646">
        <v>1</v>
      </c>
      <c r="U646" t="s">
        <v>199</v>
      </c>
      <c r="V646" t="s">
        <v>80</v>
      </c>
      <c r="W646" s="115" t="str">
        <f t="shared" si="20"/>
        <v>CC17EXPORTACION</v>
      </c>
      <c r="X646" s="115">
        <f>_xlfn.XLOOKUP(W646,'cco '!C:C,'cco '!D:D,0)</f>
        <v>0.63</v>
      </c>
      <c r="Y646" s="116">
        <f t="shared" si="21"/>
        <v>907490.86098300002</v>
      </c>
      <c r="Z646" s="115">
        <f>_xlfn.XLOOKUP(V646,sectores_id!A:A,sectores_id!B:B)</f>
        <v>5</v>
      </c>
      <c r="AA646" s="115">
        <f>IF(J646="OPEX",_xlfn.XLOOKUP(I646,'rubros_id_opex (2)'!A:A,'rubros_id_opex (2)'!B:B,"RUBRO MC"),J646)</f>
        <v>10</v>
      </c>
      <c r="AB646" s="115" t="str">
        <f>UPPER(_xlfn.XLOOKUP(Z646,sectores_id!B:B,sectores_id!A:A))</f>
        <v>EXPORTACION</v>
      </c>
      <c r="AC646" s="156" t="str">
        <f>_xlfn.XLOOKUP(AA646,'rubros_id_opex (2)'!B:B,'rubros_id_opex (2)'!A:A,gastos_final[[#This Row],[Líneas de factura/Producto]])</f>
        <v>PERSONAL</v>
      </c>
      <c r="AD646" s="177">
        <f>SUMIFS(Y:Y,C:C,gastos_final[[#This Row],[Número]])</f>
        <v>1440461.6841000002</v>
      </c>
      <c r="AE646" s="177">
        <f>gastos_final[[#This Row],[MONTO_FINAL]]*-1-gastos_final[[#This Row],[monto_total_ampliado]]</f>
        <v>0</v>
      </c>
    </row>
    <row r="647" spans="1:31" x14ac:dyDescent="0.3">
      <c r="A647" vm="1">
        <v>46081</v>
      </c>
      <c r="B647" t="s">
        <v>444</v>
      </c>
      <c r="C647" t="s">
        <v>410</v>
      </c>
      <c r="D647" s="143">
        <v>-1440461.6841</v>
      </c>
      <c r="E647" t="s">
        <v>168</v>
      </c>
      <c r="F647">
        <v>1</v>
      </c>
      <c r="G647" s="143">
        <v>1440461.6840535896</v>
      </c>
      <c r="H647" t="s">
        <v>480</v>
      </c>
      <c r="I647" t="s">
        <v>9</v>
      </c>
      <c r="J647" t="s">
        <v>137</v>
      </c>
      <c r="K647">
        <v>0</v>
      </c>
      <c r="L647">
        <v>0</v>
      </c>
      <c r="M647">
        <v>0</v>
      </c>
      <c r="N647" t="s">
        <v>332</v>
      </c>
      <c r="O647" t="s">
        <v>494</v>
      </c>
      <c r="P647">
        <v>6</v>
      </c>
      <c r="Q647" t="s">
        <v>469</v>
      </c>
      <c r="R647">
        <v>1</v>
      </c>
      <c r="S647" s="144">
        <v>-1440461.6841</v>
      </c>
      <c r="T647">
        <v>1</v>
      </c>
      <c r="U647" t="s">
        <v>199</v>
      </c>
      <c r="V647" t="s">
        <v>50</v>
      </c>
      <c r="W647" s="115" t="str">
        <f t="shared" si="20"/>
        <v>CC17NFU</v>
      </c>
      <c r="X647" s="115">
        <f>_xlfn.XLOOKUP(W647,'cco '!C:C,'cco '!D:D,0)</f>
        <v>0.05</v>
      </c>
      <c r="Y647" s="116">
        <f t="shared" si="21"/>
        <v>72023.084205000006</v>
      </c>
      <c r="Z647" s="115">
        <f>_xlfn.XLOOKUP(V647,sectores_id!A:A,sectores_id!B:B)</f>
        <v>6</v>
      </c>
      <c r="AA647" s="115">
        <f>IF(J647="OPEX",_xlfn.XLOOKUP(I647,'rubros_id_opex (2)'!A:A,'rubros_id_opex (2)'!B:B,"RUBRO MC"),J647)</f>
        <v>10</v>
      </c>
      <c r="AB647" s="115" t="str">
        <f>UPPER(_xlfn.XLOOKUP(Z647,sectores_id!B:B,sectores_id!A:A))</f>
        <v>NFU</v>
      </c>
      <c r="AC647" s="156" t="str">
        <f>_xlfn.XLOOKUP(AA647,'rubros_id_opex (2)'!B:B,'rubros_id_opex (2)'!A:A,gastos_final[[#This Row],[Líneas de factura/Producto]])</f>
        <v>PERSONAL</v>
      </c>
      <c r="AD647" s="177">
        <f>SUMIFS(Y:Y,C:C,gastos_final[[#This Row],[Número]])</f>
        <v>1440461.6841000002</v>
      </c>
      <c r="AE647" s="177">
        <f>gastos_final[[#This Row],[MONTO_FINAL]]*-1-gastos_final[[#This Row],[monto_total_ampliado]]</f>
        <v>0</v>
      </c>
    </row>
    <row r="648" spans="1:31" x14ac:dyDescent="0.3">
      <c r="A648" vm="1">
        <v>46081</v>
      </c>
      <c r="B648" t="s">
        <v>444</v>
      </c>
      <c r="C648" t="s">
        <v>410</v>
      </c>
      <c r="D648" s="143">
        <v>-1440461.6841</v>
      </c>
      <c r="E648" t="s">
        <v>168</v>
      </c>
      <c r="F648">
        <v>1</v>
      </c>
      <c r="G648" s="143">
        <v>1440461.6840535896</v>
      </c>
      <c r="H648" t="s">
        <v>480</v>
      </c>
      <c r="I648" t="s">
        <v>9</v>
      </c>
      <c r="J648" t="s">
        <v>137</v>
      </c>
      <c r="K648">
        <v>0</v>
      </c>
      <c r="L648">
        <v>0</v>
      </c>
      <c r="M648">
        <v>0</v>
      </c>
      <c r="N648" t="s">
        <v>332</v>
      </c>
      <c r="O648" t="s">
        <v>494</v>
      </c>
      <c r="P648">
        <v>6</v>
      </c>
      <c r="Q648" t="s">
        <v>469</v>
      </c>
      <c r="R648">
        <v>1</v>
      </c>
      <c r="S648" s="144">
        <v>-1440461.6841</v>
      </c>
      <c r="T648">
        <v>1</v>
      </c>
      <c r="U648" t="s">
        <v>199</v>
      </c>
      <c r="V648" t="s">
        <v>68</v>
      </c>
      <c r="W648" s="115" t="str">
        <f t="shared" si="20"/>
        <v>CC17PILETAS</v>
      </c>
      <c r="X648" s="115">
        <f>_xlfn.XLOOKUP(W648,'cco '!C:C,'cco '!D:D,0)</f>
        <v>0.14000000000000001</v>
      </c>
      <c r="Y648" s="116">
        <f t="shared" si="21"/>
        <v>201664.63577400002</v>
      </c>
      <c r="Z648" s="115">
        <f>_xlfn.XLOOKUP(V648,sectores_id!A:A,sectores_id!B:B)</f>
        <v>7</v>
      </c>
      <c r="AA648" s="115">
        <f>IF(J648="OPEX",_xlfn.XLOOKUP(I648,'rubros_id_opex (2)'!A:A,'rubros_id_opex (2)'!B:B,"RUBRO MC"),J648)</f>
        <v>10</v>
      </c>
      <c r="AB648" s="115" t="str">
        <f>UPPER(_xlfn.XLOOKUP(Z648,sectores_id!B:B,sectores_id!A:A))</f>
        <v>PILETAS</v>
      </c>
      <c r="AC648" s="156" t="str">
        <f>_xlfn.XLOOKUP(AA648,'rubros_id_opex (2)'!B:B,'rubros_id_opex (2)'!A:A,gastos_final[[#This Row],[Líneas de factura/Producto]])</f>
        <v>PERSONAL</v>
      </c>
      <c r="AD648" s="177">
        <f>SUMIFS(Y:Y,C:C,gastos_final[[#This Row],[Número]])</f>
        <v>1440461.6841000002</v>
      </c>
      <c r="AE648" s="177">
        <f>gastos_final[[#This Row],[MONTO_FINAL]]*-1-gastos_final[[#This Row],[monto_total_ampliado]]</f>
        <v>0</v>
      </c>
    </row>
    <row r="649" spans="1:31" x14ac:dyDescent="0.3">
      <c r="A649" vm="1">
        <v>46081</v>
      </c>
      <c r="B649" t="s">
        <v>444</v>
      </c>
      <c r="C649" t="s">
        <v>410</v>
      </c>
      <c r="D649" s="143">
        <v>-1440461.6841</v>
      </c>
      <c r="E649" t="s">
        <v>168</v>
      </c>
      <c r="F649">
        <v>1</v>
      </c>
      <c r="G649" s="143">
        <v>1440461.6840535896</v>
      </c>
      <c r="H649" t="s">
        <v>480</v>
      </c>
      <c r="I649" t="s">
        <v>9</v>
      </c>
      <c r="J649" t="s">
        <v>137</v>
      </c>
      <c r="K649">
        <v>0</v>
      </c>
      <c r="L649">
        <v>0</v>
      </c>
      <c r="M649">
        <v>0</v>
      </c>
      <c r="N649" t="s">
        <v>332</v>
      </c>
      <c r="O649" t="s">
        <v>494</v>
      </c>
      <c r="P649">
        <v>6</v>
      </c>
      <c r="Q649" t="s">
        <v>469</v>
      </c>
      <c r="R649">
        <v>1</v>
      </c>
      <c r="S649" s="144">
        <v>-1440461.6841</v>
      </c>
      <c r="T649">
        <v>1</v>
      </c>
      <c r="U649" t="s">
        <v>199</v>
      </c>
      <c r="V649" t="s">
        <v>70</v>
      </c>
      <c r="W649" s="115" t="str">
        <f t="shared" si="20"/>
        <v>CC17REACTORES</v>
      </c>
      <c r="X649" s="115">
        <f>_xlfn.XLOOKUP(W649,'cco '!C:C,'cco '!D:D,0)</f>
        <v>7.0000000000000007E-2</v>
      </c>
      <c r="Y649" s="116">
        <f t="shared" si="21"/>
        <v>100832.31788700001</v>
      </c>
      <c r="Z649" s="115">
        <f>_xlfn.XLOOKUP(V649,sectores_id!A:A,sectores_id!B:B)</f>
        <v>8</v>
      </c>
      <c r="AA649" s="115">
        <f>IF(J649="OPEX",_xlfn.XLOOKUP(I649,'rubros_id_opex (2)'!A:A,'rubros_id_opex (2)'!B:B,"RUBRO MC"),J649)</f>
        <v>10</v>
      </c>
      <c r="AB649" s="115" t="str">
        <f>UPPER(_xlfn.XLOOKUP(Z649,sectores_id!B:B,sectores_id!A:A))</f>
        <v>REACTORES</v>
      </c>
      <c r="AC649" s="156" t="str">
        <f>_xlfn.XLOOKUP(AA649,'rubros_id_opex (2)'!B:B,'rubros_id_opex (2)'!A:A,gastos_final[[#This Row],[Líneas de factura/Producto]])</f>
        <v>PERSONAL</v>
      </c>
      <c r="AD649" s="177">
        <f>SUMIFS(Y:Y,C:C,gastos_final[[#This Row],[Número]])</f>
        <v>1440461.6841000002</v>
      </c>
      <c r="AE649" s="177">
        <f>gastos_final[[#This Row],[MONTO_FINAL]]*-1-gastos_final[[#This Row],[monto_total_ampliado]]</f>
        <v>0</v>
      </c>
    </row>
    <row r="650" spans="1:31" x14ac:dyDescent="0.3">
      <c r="A650" vm="1">
        <v>46081</v>
      </c>
      <c r="B650" t="s">
        <v>444</v>
      </c>
      <c r="C650" t="s">
        <v>417</v>
      </c>
      <c r="D650" s="143">
        <v>-2184449.2204</v>
      </c>
      <c r="E650" t="s">
        <v>183</v>
      </c>
      <c r="F650">
        <v>1</v>
      </c>
      <c r="G650" s="143">
        <v>2184449.22043359</v>
      </c>
      <c r="H650" t="s">
        <v>480</v>
      </c>
      <c r="I650" t="s">
        <v>9</v>
      </c>
      <c r="J650" t="s">
        <v>137</v>
      </c>
      <c r="K650">
        <v>0</v>
      </c>
      <c r="L650">
        <v>0</v>
      </c>
      <c r="M650">
        <v>0</v>
      </c>
      <c r="N650" t="s">
        <v>396</v>
      </c>
      <c r="O650" t="s">
        <v>492</v>
      </c>
      <c r="P650">
        <v>10</v>
      </c>
      <c r="Q650" t="s">
        <v>467</v>
      </c>
      <c r="R650">
        <v>1</v>
      </c>
      <c r="S650" s="144">
        <v>-2184449.2204</v>
      </c>
      <c r="T650">
        <v>1</v>
      </c>
      <c r="U650" t="s">
        <v>199</v>
      </c>
      <c r="V650" t="s">
        <v>72</v>
      </c>
      <c r="W650" s="115" t="str">
        <f t="shared" si="20"/>
        <v>CC29BACHAS</v>
      </c>
      <c r="X650" s="115">
        <f>_xlfn.XLOOKUP(W650,'cco '!C:C,'cco '!D:D,0)</f>
        <v>0.1111</v>
      </c>
      <c r="Y650" s="116">
        <f t="shared" si="21"/>
        <v>242692.30838644001</v>
      </c>
      <c r="Z650" s="115">
        <f>_xlfn.XLOOKUP(V650,sectores_id!A:A,sectores_id!B:B)</f>
        <v>1</v>
      </c>
      <c r="AA650" s="115">
        <f>IF(J650="OPEX",_xlfn.XLOOKUP(I650,'rubros_id_opex (2)'!A:A,'rubros_id_opex (2)'!B:B,"RUBRO MC"),J650)</f>
        <v>10</v>
      </c>
      <c r="AB650" s="115" t="str">
        <f>UPPER(_xlfn.XLOOKUP(Z650,sectores_id!B:B,sectores_id!A:A))</f>
        <v>BACHAS</v>
      </c>
      <c r="AC650" s="156" t="str">
        <f>_xlfn.XLOOKUP(AA650,'rubros_id_opex (2)'!B:B,'rubros_id_opex (2)'!A:A,gastos_final[[#This Row],[Líneas de factura/Producto]])</f>
        <v>PERSONAL</v>
      </c>
      <c r="AD650" s="177">
        <f>SUMIFS(Y:Y,C:C,gastos_final[[#This Row],[Número]])</f>
        <v>2184230.7754779598</v>
      </c>
      <c r="AE650" s="177">
        <f>gastos_final[[#This Row],[MONTO_FINAL]]*-1-gastos_final[[#This Row],[monto_total_ampliado]]</f>
        <v>218.44492204021662</v>
      </c>
    </row>
    <row r="651" spans="1:31" x14ac:dyDescent="0.3">
      <c r="A651" vm="1">
        <v>46081</v>
      </c>
      <c r="B651" t="s">
        <v>444</v>
      </c>
      <c r="C651" t="s">
        <v>417</v>
      </c>
      <c r="D651" s="143">
        <v>-2184449.2204</v>
      </c>
      <c r="E651" t="s">
        <v>183</v>
      </c>
      <c r="F651">
        <v>1</v>
      </c>
      <c r="G651" s="143">
        <v>2184449.22043359</v>
      </c>
      <c r="H651" t="s">
        <v>480</v>
      </c>
      <c r="I651" t="s">
        <v>9</v>
      </c>
      <c r="J651" t="s">
        <v>137</v>
      </c>
      <c r="K651">
        <v>0</v>
      </c>
      <c r="L651">
        <v>0</v>
      </c>
      <c r="M651">
        <v>0</v>
      </c>
      <c r="N651" t="s">
        <v>396</v>
      </c>
      <c r="O651" t="s">
        <v>492</v>
      </c>
      <c r="P651">
        <v>10</v>
      </c>
      <c r="Q651" t="s">
        <v>467</v>
      </c>
      <c r="R651">
        <v>1</v>
      </c>
      <c r="S651" s="144">
        <v>-2184449.2204</v>
      </c>
      <c r="T651">
        <v>1</v>
      </c>
      <c r="U651" t="s">
        <v>199</v>
      </c>
      <c r="V651" t="s">
        <v>177</v>
      </c>
      <c r="W651" s="115" t="str">
        <f t="shared" si="20"/>
        <v>CC29CEREAL Y POLVILLO</v>
      </c>
      <c r="X651" s="115">
        <f>_xlfn.XLOOKUP(W651,'cco '!C:C,'cco '!D:D,0)</f>
        <v>0.1111</v>
      </c>
      <c r="Y651" s="116">
        <f t="shared" si="21"/>
        <v>242692.30838644001</v>
      </c>
      <c r="Z651" s="115">
        <f>_xlfn.XLOOKUP(V651,sectores_id!A:A,sectores_id!B:B)</f>
        <v>2</v>
      </c>
      <c r="AA651" s="115">
        <f>IF(J651="OPEX",_xlfn.XLOOKUP(I651,'rubros_id_opex (2)'!A:A,'rubros_id_opex (2)'!B:B,"RUBRO MC"),J651)</f>
        <v>10</v>
      </c>
      <c r="AB651" s="115" t="str">
        <f>UPPER(_xlfn.XLOOKUP(Z651,sectores_id!B:B,sectores_id!A:A))</f>
        <v>CEREAL &amp; POLVILLO</v>
      </c>
      <c r="AC651" s="156" t="str">
        <f>_xlfn.XLOOKUP(AA651,'rubros_id_opex (2)'!B:B,'rubros_id_opex (2)'!A:A,gastos_final[[#This Row],[Líneas de factura/Producto]])</f>
        <v>PERSONAL</v>
      </c>
      <c r="AD651" s="177">
        <f>SUMIFS(Y:Y,C:C,gastos_final[[#This Row],[Número]])</f>
        <v>2184230.7754779598</v>
      </c>
      <c r="AE651" s="177">
        <f>gastos_final[[#This Row],[MONTO_FINAL]]*-1-gastos_final[[#This Row],[monto_total_ampliado]]</f>
        <v>218.44492204021662</v>
      </c>
    </row>
    <row r="652" spans="1:31" x14ac:dyDescent="0.3">
      <c r="A652" vm="1">
        <v>46081</v>
      </c>
      <c r="B652" t="s">
        <v>444</v>
      </c>
      <c r="C652" t="s">
        <v>417</v>
      </c>
      <c r="D652" s="143">
        <v>-2184449.2204</v>
      </c>
      <c r="E652" t="s">
        <v>183</v>
      </c>
      <c r="F652">
        <v>1</v>
      </c>
      <c r="G652" s="143">
        <v>2184449.22043359</v>
      </c>
      <c r="H652" t="s">
        <v>480</v>
      </c>
      <c r="I652" t="s">
        <v>9</v>
      </c>
      <c r="J652" t="s">
        <v>137</v>
      </c>
      <c r="K652">
        <v>0</v>
      </c>
      <c r="L652">
        <v>0</v>
      </c>
      <c r="M652">
        <v>0</v>
      </c>
      <c r="N652" t="s">
        <v>396</v>
      </c>
      <c r="O652" t="s">
        <v>492</v>
      </c>
      <c r="P652">
        <v>10</v>
      </c>
      <c r="Q652" t="s">
        <v>467</v>
      </c>
      <c r="R652">
        <v>1</v>
      </c>
      <c r="S652" s="144">
        <v>-2184449.2204</v>
      </c>
      <c r="T652">
        <v>1</v>
      </c>
      <c r="U652" t="s">
        <v>199</v>
      </c>
      <c r="V652" t="s">
        <v>175</v>
      </c>
      <c r="W652" s="115" t="str">
        <f t="shared" si="20"/>
        <v>CC29COMPOST Y FERTILIZANTES</v>
      </c>
      <c r="X652" s="115">
        <f>_xlfn.XLOOKUP(W652,'cco '!C:C,'cco '!D:D,0)</f>
        <v>0.1111</v>
      </c>
      <c r="Y652" s="116">
        <f t="shared" si="21"/>
        <v>242692.30838644001</v>
      </c>
      <c r="Z652" s="115">
        <f>_xlfn.XLOOKUP(V652,sectores_id!A:A,sectores_id!B:B)</f>
        <v>10</v>
      </c>
      <c r="AA652" s="115">
        <f>IF(J652="OPEX",_xlfn.XLOOKUP(I652,'rubros_id_opex (2)'!A:A,'rubros_id_opex (2)'!B:B,"RUBRO MC"),J652)</f>
        <v>10</v>
      </c>
      <c r="AB652" s="115" t="str">
        <f>UPPER(_xlfn.XLOOKUP(Z652,sectores_id!B:B,sectores_id!A:A))</f>
        <v>COMPOST &amp; FERTILIZANTES</v>
      </c>
      <c r="AC652" s="156" t="str">
        <f>_xlfn.XLOOKUP(AA652,'rubros_id_opex (2)'!B:B,'rubros_id_opex (2)'!A:A,gastos_final[[#This Row],[Líneas de factura/Producto]])</f>
        <v>PERSONAL</v>
      </c>
      <c r="AD652" s="177">
        <f>SUMIFS(Y:Y,C:C,gastos_final[[#This Row],[Número]])</f>
        <v>2184230.7754779598</v>
      </c>
      <c r="AE652" s="177">
        <f>gastos_final[[#This Row],[MONTO_FINAL]]*-1-gastos_final[[#This Row],[monto_total_ampliado]]</f>
        <v>218.44492204021662</v>
      </c>
    </row>
    <row r="653" spans="1:31" x14ac:dyDescent="0.3">
      <c r="A653" vm="1">
        <v>46081</v>
      </c>
      <c r="B653" t="s">
        <v>444</v>
      </c>
      <c r="C653" t="s">
        <v>417</v>
      </c>
      <c r="D653" s="143">
        <v>-2184449.2204</v>
      </c>
      <c r="E653" t="s">
        <v>183</v>
      </c>
      <c r="F653">
        <v>1</v>
      </c>
      <c r="G653" s="143">
        <v>2184449.22043359</v>
      </c>
      <c r="H653" t="s">
        <v>480</v>
      </c>
      <c r="I653" t="s">
        <v>9</v>
      </c>
      <c r="J653" t="s">
        <v>137</v>
      </c>
      <c r="K653">
        <v>0</v>
      </c>
      <c r="L653">
        <v>0</v>
      </c>
      <c r="M653">
        <v>0</v>
      </c>
      <c r="N653" t="s">
        <v>396</v>
      </c>
      <c r="O653" t="s">
        <v>492</v>
      </c>
      <c r="P653">
        <v>10</v>
      </c>
      <c r="Q653" t="s">
        <v>467</v>
      </c>
      <c r="R653">
        <v>1</v>
      </c>
      <c r="S653" s="144">
        <v>-2184449.2204</v>
      </c>
      <c r="T653">
        <v>1</v>
      </c>
      <c r="U653" t="s">
        <v>199</v>
      </c>
      <c r="V653" t="s">
        <v>193</v>
      </c>
      <c r="W653" s="115" t="str">
        <f t="shared" si="20"/>
        <v>CC29DISPOSICION FINAL DE R. LIQUIDOS</v>
      </c>
      <c r="X653" s="115">
        <f>_xlfn.XLOOKUP(W653,'cco '!C:C,'cco '!D:D,0)</f>
        <v>0.1111</v>
      </c>
      <c r="Y653" s="116">
        <f t="shared" si="21"/>
        <v>242692.30838644001</v>
      </c>
      <c r="Z653" s="115">
        <f>_xlfn.XLOOKUP(V653,sectores_id!A:A,sectores_id!B:B)</f>
        <v>3</v>
      </c>
      <c r="AA653" s="115">
        <f>IF(J653="OPEX",_xlfn.XLOOKUP(I653,'rubros_id_opex (2)'!A:A,'rubros_id_opex (2)'!B:B,"RUBRO MC"),J653)</f>
        <v>10</v>
      </c>
      <c r="AB653" s="115" t="str">
        <f>UPPER(_xlfn.XLOOKUP(Z653,sectores_id!B:B,sectores_id!A:A))</f>
        <v>DISP. FINAL RESIDUOS LÍQUIDOS</v>
      </c>
      <c r="AC653" s="156" t="str">
        <f>_xlfn.XLOOKUP(AA653,'rubros_id_opex (2)'!B:B,'rubros_id_opex (2)'!A:A,gastos_final[[#This Row],[Líneas de factura/Producto]])</f>
        <v>PERSONAL</v>
      </c>
      <c r="AD653" s="177">
        <f>SUMIFS(Y:Y,C:C,gastos_final[[#This Row],[Número]])</f>
        <v>2184230.7754779598</v>
      </c>
      <c r="AE653" s="177">
        <f>gastos_final[[#This Row],[MONTO_FINAL]]*-1-gastos_final[[#This Row],[monto_total_ampliado]]</f>
        <v>218.44492204021662</v>
      </c>
    </row>
    <row r="654" spans="1:31" x14ac:dyDescent="0.3">
      <c r="A654" vm="1">
        <v>46081</v>
      </c>
      <c r="B654" t="s">
        <v>444</v>
      </c>
      <c r="C654" t="s">
        <v>417</v>
      </c>
      <c r="D654" s="143">
        <v>-2184449.2204</v>
      </c>
      <c r="E654" t="s">
        <v>183</v>
      </c>
      <c r="F654">
        <v>1</v>
      </c>
      <c r="G654" s="143">
        <v>2184449.22043359</v>
      </c>
      <c r="H654" t="s">
        <v>480</v>
      </c>
      <c r="I654" t="s">
        <v>9</v>
      </c>
      <c r="J654" t="s">
        <v>137</v>
      </c>
      <c r="K654">
        <v>0</v>
      </c>
      <c r="L654">
        <v>0</v>
      </c>
      <c r="M654">
        <v>0</v>
      </c>
      <c r="N654" t="s">
        <v>396</v>
      </c>
      <c r="O654" t="s">
        <v>492</v>
      </c>
      <c r="P654">
        <v>10</v>
      </c>
      <c r="Q654" t="s">
        <v>467</v>
      </c>
      <c r="R654">
        <v>1</v>
      </c>
      <c r="S654" s="144">
        <v>-2184449.2204</v>
      </c>
      <c r="T654">
        <v>1</v>
      </c>
      <c r="U654" t="s">
        <v>199</v>
      </c>
      <c r="V654" t="s">
        <v>191</v>
      </c>
      <c r="W654" s="115" t="str">
        <f t="shared" si="20"/>
        <v>CC29DISPOSICION FINAL DE R. SOLIDOS</v>
      </c>
      <c r="X654" s="115">
        <f>_xlfn.XLOOKUP(W654,'cco '!C:C,'cco '!D:D,0)</f>
        <v>0.1111</v>
      </c>
      <c r="Y654" s="116">
        <f t="shared" si="21"/>
        <v>242692.30838644001</v>
      </c>
      <c r="Z654" s="115">
        <f>_xlfn.XLOOKUP(V654,sectores_id!A:A,sectores_id!B:B)</f>
        <v>4</v>
      </c>
      <c r="AA654" s="115">
        <f>IF(J654="OPEX",_xlfn.XLOOKUP(I654,'rubros_id_opex (2)'!A:A,'rubros_id_opex (2)'!B:B,"RUBRO MC"),J654)</f>
        <v>10</v>
      </c>
      <c r="AB654" s="115" t="str">
        <f>UPPER(_xlfn.XLOOKUP(Z654,sectores_id!B:B,sectores_id!A:A))</f>
        <v>DISP. FINAL RESIDUOS SÓLIDOS</v>
      </c>
      <c r="AC654" s="156" t="str">
        <f>_xlfn.XLOOKUP(AA654,'rubros_id_opex (2)'!B:B,'rubros_id_opex (2)'!A:A,gastos_final[[#This Row],[Líneas de factura/Producto]])</f>
        <v>PERSONAL</v>
      </c>
      <c r="AD654" s="177">
        <f>SUMIFS(Y:Y,C:C,gastos_final[[#This Row],[Número]])</f>
        <v>2184230.7754779598</v>
      </c>
      <c r="AE654" s="177">
        <f>gastos_final[[#This Row],[MONTO_FINAL]]*-1-gastos_final[[#This Row],[monto_total_ampliado]]</f>
        <v>218.44492204021662</v>
      </c>
    </row>
    <row r="655" spans="1:31" x14ac:dyDescent="0.3">
      <c r="A655" vm="1">
        <v>46081</v>
      </c>
      <c r="B655" t="s">
        <v>444</v>
      </c>
      <c r="C655" t="s">
        <v>417</v>
      </c>
      <c r="D655" s="143">
        <v>-2184449.2204</v>
      </c>
      <c r="E655" t="s">
        <v>183</v>
      </c>
      <c r="F655">
        <v>1</v>
      </c>
      <c r="G655" s="143">
        <v>2184449.22043359</v>
      </c>
      <c r="H655" t="s">
        <v>480</v>
      </c>
      <c r="I655" t="s">
        <v>9</v>
      </c>
      <c r="J655" t="s">
        <v>137</v>
      </c>
      <c r="K655">
        <v>0</v>
      </c>
      <c r="L655">
        <v>0</v>
      </c>
      <c r="M655">
        <v>0</v>
      </c>
      <c r="N655" t="s">
        <v>396</v>
      </c>
      <c r="O655" t="s">
        <v>492</v>
      </c>
      <c r="P655">
        <v>10</v>
      </c>
      <c r="Q655" t="s">
        <v>467</v>
      </c>
      <c r="R655">
        <v>1</v>
      </c>
      <c r="S655" s="144">
        <v>-2184449.2204</v>
      </c>
      <c r="T655">
        <v>1</v>
      </c>
      <c r="U655" t="s">
        <v>199</v>
      </c>
      <c r="V655" t="s">
        <v>80</v>
      </c>
      <c r="W655" s="115" t="str">
        <f t="shared" si="20"/>
        <v>CC29EXPORTACION</v>
      </c>
      <c r="X655" s="115">
        <f>_xlfn.XLOOKUP(W655,'cco '!C:C,'cco '!D:D,0)</f>
        <v>0.1111</v>
      </c>
      <c r="Y655" s="116">
        <f t="shared" si="21"/>
        <v>242692.30838644001</v>
      </c>
      <c r="Z655" s="115">
        <f>_xlfn.XLOOKUP(V655,sectores_id!A:A,sectores_id!B:B)</f>
        <v>5</v>
      </c>
      <c r="AA655" s="115">
        <f>IF(J655="OPEX",_xlfn.XLOOKUP(I655,'rubros_id_opex (2)'!A:A,'rubros_id_opex (2)'!B:B,"RUBRO MC"),J655)</f>
        <v>10</v>
      </c>
      <c r="AB655" s="115" t="str">
        <f>UPPER(_xlfn.XLOOKUP(Z655,sectores_id!B:B,sectores_id!A:A))</f>
        <v>EXPORTACION</v>
      </c>
      <c r="AC655" s="156" t="str">
        <f>_xlfn.XLOOKUP(AA655,'rubros_id_opex (2)'!B:B,'rubros_id_opex (2)'!A:A,gastos_final[[#This Row],[Líneas de factura/Producto]])</f>
        <v>PERSONAL</v>
      </c>
      <c r="AD655" s="177">
        <f>SUMIFS(Y:Y,C:C,gastos_final[[#This Row],[Número]])</f>
        <v>2184230.7754779598</v>
      </c>
      <c r="AE655" s="177">
        <f>gastos_final[[#This Row],[MONTO_FINAL]]*-1-gastos_final[[#This Row],[monto_total_ampliado]]</f>
        <v>218.44492204021662</v>
      </c>
    </row>
    <row r="656" spans="1:31" x14ac:dyDescent="0.3">
      <c r="A656" vm="1">
        <v>46081</v>
      </c>
      <c r="B656" t="s">
        <v>444</v>
      </c>
      <c r="C656" t="s">
        <v>417</v>
      </c>
      <c r="D656" s="143">
        <v>-2184449.2204</v>
      </c>
      <c r="E656" t="s">
        <v>183</v>
      </c>
      <c r="F656">
        <v>1</v>
      </c>
      <c r="G656" s="143">
        <v>2184449.22043359</v>
      </c>
      <c r="H656" t="s">
        <v>480</v>
      </c>
      <c r="I656" t="s">
        <v>9</v>
      </c>
      <c r="J656" t="s">
        <v>137</v>
      </c>
      <c r="K656">
        <v>0</v>
      </c>
      <c r="L656">
        <v>0</v>
      </c>
      <c r="M656">
        <v>0</v>
      </c>
      <c r="N656" t="s">
        <v>396</v>
      </c>
      <c r="O656" t="s">
        <v>492</v>
      </c>
      <c r="P656">
        <v>10</v>
      </c>
      <c r="Q656" t="s">
        <v>467</v>
      </c>
      <c r="R656">
        <v>1</v>
      </c>
      <c r="S656" s="144">
        <v>-2184449.2204</v>
      </c>
      <c r="T656">
        <v>1</v>
      </c>
      <c r="U656" t="s">
        <v>199</v>
      </c>
      <c r="V656" t="s">
        <v>50</v>
      </c>
      <c r="W656" s="115" t="str">
        <f t="shared" si="20"/>
        <v>CC29NFU</v>
      </c>
      <c r="X656" s="115">
        <f>_xlfn.XLOOKUP(W656,'cco '!C:C,'cco '!D:D,0)</f>
        <v>0.1111</v>
      </c>
      <c r="Y656" s="116">
        <f t="shared" si="21"/>
        <v>242692.30838644001</v>
      </c>
      <c r="Z656" s="115">
        <f>_xlfn.XLOOKUP(V656,sectores_id!A:A,sectores_id!B:B)</f>
        <v>6</v>
      </c>
      <c r="AA656" s="115">
        <f>IF(J656="OPEX",_xlfn.XLOOKUP(I656,'rubros_id_opex (2)'!A:A,'rubros_id_opex (2)'!B:B,"RUBRO MC"),J656)</f>
        <v>10</v>
      </c>
      <c r="AB656" s="115" t="str">
        <f>UPPER(_xlfn.XLOOKUP(Z656,sectores_id!B:B,sectores_id!A:A))</f>
        <v>NFU</v>
      </c>
      <c r="AC656" s="156" t="str">
        <f>_xlfn.XLOOKUP(AA656,'rubros_id_opex (2)'!B:B,'rubros_id_opex (2)'!A:A,gastos_final[[#This Row],[Líneas de factura/Producto]])</f>
        <v>PERSONAL</v>
      </c>
      <c r="AD656" s="177">
        <f>SUMIFS(Y:Y,C:C,gastos_final[[#This Row],[Número]])</f>
        <v>2184230.7754779598</v>
      </c>
      <c r="AE656" s="177">
        <f>gastos_final[[#This Row],[MONTO_FINAL]]*-1-gastos_final[[#This Row],[monto_total_ampliado]]</f>
        <v>218.44492204021662</v>
      </c>
    </row>
    <row r="657" spans="1:31" x14ac:dyDescent="0.3">
      <c r="A657" vm="1">
        <v>46081</v>
      </c>
      <c r="B657" t="s">
        <v>444</v>
      </c>
      <c r="C657" t="s">
        <v>417</v>
      </c>
      <c r="D657" s="143">
        <v>-2184449.2204</v>
      </c>
      <c r="E657" t="s">
        <v>183</v>
      </c>
      <c r="F657">
        <v>1</v>
      </c>
      <c r="G657" s="143">
        <v>2184449.22043359</v>
      </c>
      <c r="H657" t="s">
        <v>480</v>
      </c>
      <c r="I657" t="s">
        <v>9</v>
      </c>
      <c r="J657" t="s">
        <v>137</v>
      </c>
      <c r="K657">
        <v>0</v>
      </c>
      <c r="L657">
        <v>0</v>
      </c>
      <c r="M657">
        <v>0</v>
      </c>
      <c r="N657" t="s">
        <v>396</v>
      </c>
      <c r="O657" t="s">
        <v>492</v>
      </c>
      <c r="P657">
        <v>10</v>
      </c>
      <c r="Q657" t="s">
        <v>467</v>
      </c>
      <c r="R657">
        <v>1</v>
      </c>
      <c r="S657" s="144">
        <v>-2184449.2204</v>
      </c>
      <c r="T657">
        <v>1</v>
      </c>
      <c r="U657" t="s">
        <v>199</v>
      </c>
      <c r="V657" t="s">
        <v>68</v>
      </c>
      <c r="W657" s="115" t="str">
        <f t="shared" si="20"/>
        <v>CC29PILETAS</v>
      </c>
      <c r="X657" s="115">
        <f>_xlfn.XLOOKUP(W657,'cco '!C:C,'cco '!D:D,0)</f>
        <v>0.1111</v>
      </c>
      <c r="Y657" s="116">
        <f t="shared" si="21"/>
        <v>242692.30838644001</v>
      </c>
      <c r="Z657" s="115">
        <f>_xlfn.XLOOKUP(V657,sectores_id!A:A,sectores_id!B:B)</f>
        <v>7</v>
      </c>
      <c r="AA657" s="115">
        <f>IF(J657="OPEX",_xlfn.XLOOKUP(I657,'rubros_id_opex (2)'!A:A,'rubros_id_opex (2)'!B:B,"RUBRO MC"),J657)</f>
        <v>10</v>
      </c>
      <c r="AB657" s="115" t="str">
        <f>UPPER(_xlfn.XLOOKUP(Z657,sectores_id!B:B,sectores_id!A:A))</f>
        <v>PILETAS</v>
      </c>
      <c r="AC657" s="156" t="str">
        <f>_xlfn.XLOOKUP(AA657,'rubros_id_opex (2)'!B:B,'rubros_id_opex (2)'!A:A,gastos_final[[#This Row],[Líneas de factura/Producto]])</f>
        <v>PERSONAL</v>
      </c>
      <c r="AD657" s="177">
        <f>SUMIFS(Y:Y,C:C,gastos_final[[#This Row],[Número]])</f>
        <v>2184230.7754779598</v>
      </c>
      <c r="AE657" s="177">
        <f>gastos_final[[#This Row],[MONTO_FINAL]]*-1-gastos_final[[#This Row],[monto_total_ampliado]]</f>
        <v>218.44492204021662</v>
      </c>
    </row>
    <row r="658" spans="1:31" x14ac:dyDescent="0.3">
      <c r="A658" vm="1">
        <v>46081</v>
      </c>
      <c r="B658" t="s">
        <v>444</v>
      </c>
      <c r="C658" t="s">
        <v>417</v>
      </c>
      <c r="D658" s="143">
        <v>-2184449.2204</v>
      </c>
      <c r="E658" t="s">
        <v>183</v>
      </c>
      <c r="F658">
        <v>1</v>
      </c>
      <c r="G658" s="143">
        <v>2184449.22043359</v>
      </c>
      <c r="H658" t="s">
        <v>480</v>
      </c>
      <c r="I658" t="s">
        <v>9</v>
      </c>
      <c r="J658" t="s">
        <v>137</v>
      </c>
      <c r="K658">
        <v>0</v>
      </c>
      <c r="L658">
        <v>0</v>
      </c>
      <c r="M658">
        <v>0</v>
      </c>
      <c r="N658" t="s">
        <v>396</v>
      </c>
      <c r="O658" t="s">
        <v>492</v>
      </c>
      <c r="P658">
        <v>10</v>
      </c>
      <c r="Q658" t="s">
        <v>467</v>
      </c>
      <c r="R658">
        <v>1</v>
      </c>
      <c r="S658" s="144">
        <v>-2184449.2204</v>
      </c>
      <c r="T658">
        <v>1</v>
      </c>
      <c r="U658" t="s">
        <v>199</v>
      </c>
      <c r="V658" t="s">
        <v>70</v>
      </c>
      <c r="W658" s="115" t="str">
        <f t="shared" si="20"/>
        <v>CC29REACTORES</v>
      </c>
      <c r="X658" s="115">
        <f>_xlfn.XLOOKUP(W658,'cco '!C:C,'cco '!D:D,0)</f>
        <v>0.1111</v>
      </c>
      <c r="Y658" s="116">
        <f t="shared" si="21"/>
        <v>242692.30838644001</v>
      </c>
      <c r="Z658" s="115">
        <f>_xlfn.XLOOKUP(V658,sectores_id!A:A,sectores_id!B:B)</f>
        <v>8</v>
      </c>
      <c r="AA658" s="115">
        <f>IF(J658="OPEX",_xlfn.XLOOKUP(I658,'rubros_id_opex (2)'!A:A,'rubros_id_opex (2)'!B:B,"RUBRO MC"),J658)</f>
        <v>10</v>
      </c>
      <c r="AB658" s="115" t="str">
        <f>UPPER(_xlfn.XLOOKUP(Z658,sectores_id!B:B,sectores_id!A:A))</f>
        <v>REACTORES</v>
      </c>
      <c r="AC658" s="156" t="str">
        <f>_xlfn.XLOOKUP(AA658,'rubros_id_opex (2)'!B:B,'rubros_id_opex (2)'!A:A,gastos_final[[#This Row],[Líneas de factura/Producto]])</f>
        <v>PERSONAL</v>
      </c>
      <c r="AD658" s="177">
        <f>SUMIFS(Y:Y,C:C,gastos_final[[#This Row],[Número]])</f>
        <v>2184230.7754779598</v>
      </c>
      <c r="AE658" s="177">
        <f>gastos_final[[#This Row],[MONTO_FINAL]]*-1-gastos_final[[#This Row],[monto_total_ampliado]]</f>
        <v>218.44492204021662</v>
      </c>
    </row>
    <row r="659" spans="1:31" x14ac:dyDescent="0.3">
      <c r="A659" vm="1">
        <v>46081</v>
      </c>
      <c r="B659" t="s">
        <v>444</v>
      </c>
      <c r="C659" t="s">
        <v>417</v>
      </c>
      <c r="D659" s="143">
        <v>-2184449.2204</v>
      </c>
      <c r="E659" t="s">
        <v>183</v>
      </c>
      <c r="F659">
        <v>1</v>
      </c>
      <c r="G659" s="143">
        <v>2184449.22043359</v>
      </c>
      <c r="H659" t="s">
        <v>480</v>
      </c>
      <c r="I659" t="s">
        <v>9</v>
      </c>
      <c r="J659" t="s">
        <v>137</v>
      </c>
      <c r="K659">
        <v>0</v>
      </c>
      <c r="L659">
        <v>0</v>
      </c>
      <c r="M659">
        <v>0</v>
      </c>
      <c r="N659" t="s">
        <v>396</v>
      </c>
      <c r="O659" t="s">
        <v>492</v>
      </c>
      <c r="P659">
        <v>10</v>
      </c>
      <c r="Q659" t="s">
        <v>467</v>
      </c>
      <c r="R659">
        <v>1</v>
      </c>
      <c r="S659" s="144">
        <v>-2184449.2204</v>
      </c>
      <c r="T659">
        <v>1</v>
      </c>
      <c r="U659" t="s">
        <v>199</v>
      </c>
      <c r="V659" t="s">
        <v>181</v>
      </c>
      <c r="W659" s="115" t="str">
        <f t="shared" si="20"/>
        <v>CC29TIERRAS FILTRANTES</v>
      </c>
      <c r="X659" s="115">
        <f>_xlfn.XLOOKUP(W659,'cco '!C:C,'cco '!D:D,0)</f>
        <v>0</v>
      </c>
      <c r="Y659" s="116">
        <f t="shared" si="21"/>
        <v>0</v>
      </c>
      <c r="Z659" s="115">
        <f>_xlfn.XLOOKUP(V659,sectores_id!A:A,sectores_id!B:B)</f>
        <v>9</v>
      </c>
      <c r="AA659" s="115">
        <f>IF(J659="OPEX",_xlfn.XLOOKUP(I659,'rubros_id_opex (2)'!A:A,'rubros_id_opex (2)'!B:B,"RUBRO MC"),J659)</f>
        <v>10</v>
      </c>
      <c r="AB659" s="115" t="str">
        <f>UPPER(_xlfn.XLOOKUP(Z659,sectores_id!B:B,sectores_id!A:A))</f>
        <v>TIERRAS FILTRANTES</v>
      </c>
      <c r="AC659" s="156" t="str">
        <f>_xlfn.XLOOKUP(AA659,'rubros_id_opex (2)'!B:B,'rubros_id_opex (2)'!A:A,gastos_final[[#This Row],[Líneas de factura/Producto]])</f>
        <v>PERSONAL</v>
      </c>
      <c r="AD659" s="177">
        <f>SUMIFS(Y:Y,C:C,gastos_final[[#This Row],[Número]])</f>
        <v>2184230.7754779598</v>
      </c>
      <c r="AE659" s="177">
        <f>gastos_final[[#This Row],[MONTO_FINAL]]*-1-gastos_final[[#This Row],[monto_total_ampliado]]</f>
        <v>218.44492204021662</v>
      </c>
    </row>
    <row r="660" spans="1:31" x14ac:dyDescent="0.3">
      <c r="A660" vm="1">
        <v>46081</v>
      </c>
      <c r="B660" t="s">
        <v>444</v>
      </c>
      <c r="C660" t="s">
        <v>413</v>
      </c>
      <c r="D660" s="143">
        <v>-1958595.084</v>
      </c>
      <c r="E660" t="s">
        <v>183</v>
      </c>
      <c r="F660">
        <v>1</v>
      </c>
      <c r="G660" s="143">
        <v>1958595.0840135897</v>
      </c>
      <c r="H660" t="s">
        <v>480</v>
      </c>
      <c r="I660" t="s">
        <v>9</v>
      </c>
      <c r="J660" t="s">
        <v>137</v>
      </c>
      <c r="K660">
        <v>0</v>
      </c>
      <c r="L660">
        <v>0</v>
      </c>
      <c r="M660">
        <v>0</v>
      </c>
      <c r="N660" t="s">
        <v>396</v>
      </c>
      <c r="O660" t="s">
        <v>494</v>
      </c>
      <c r="P660">
        <v>10</v>
      </c>
      <c r="Q660" t="s">
        <v>467</v>
      </c>
      <c r="R660">
        <v>1</v>
      </c>
      <c r="S660" s="144">
        <v>-1958595.084</v>
      </c>
      <c r="T660">
        <v>1</v>
      </c>
      <c r="U660" t="s">
        <v>199</v>
      </c>
      <c r="V660" t="s">
        <v>72</v>
      </c>
      <c r="W660" s="115" t="str">
        <f t="shared" si="20"/>
        <v>CC29BACHAS</v>
      </c>
      <c r="X660" s="115">
        <f>_xlfn.XLOOKUP(W660,'cco '!C:C,'cco '!D:D,0)</f>
        <v>0.1111</v>
      </c>
      <c r="Y660" s="116">
        <f t="shared" si="21"/>
        <v>217599.91383240002</v>
      </c>
      <c r="Z660" s="115">
        <f>_xlfn.XLOOKUP(V660,sectores_id!A:A,sectores_id!B:B)</f>
        <v>1</v>
      </c>
      <c r="AA660" s="115">
        <f>IF(J660="OPEX",_xlfn.XLOOKUP(I660,'rubros_id_opex (2)'!A:A,'rubros_id_opex (2)'!B:B,"RUBRO MC"),J660)</f>
        <v>10</v>
      </c>
      <c r="AB660" s="115" t="str">
        <f>UPPER(_xlfn.XLOOKUP(Z660,sectores_id!B:B,sectores_id!A:A))</f>
        <v>BACHAS</v>
      </c>
      <c r="AC660" s="156" t="str">
        <f>_xlfn.XLOOKUP(AA660,'rubros_id_opex (2)'!B:B,'rubros_id_opex (2)'!A:A,gastos_final[[#This Row],[Líneas de factura/Producto]])</f>
        <v>PERSONAL</v>
      </c>
      <c r="AD660" s="177">
        <f>SUMIFS(Y:Y,C:C,gastos_final[[#This Row],[Número]])</f>
        <v>1958399.2244916002</v>
      </c>
      <c r="AE660" s="177">
        <f>gastos_final[[#This Row],[MONTO_FINAL]]*-1-gastos_final[[#This Row],[monto_total_ampliado]]</f>
        <v>195.85950839985162</v>
      </c>
    </row>
    <row r="661" spans="1:31" x14ac:dyDescent="0.3">
      <c r="A661" vm="1">
        <v>46081</v>
      </c>
      <c r="B661" t="s">
        <v>444</v>
      </c>
      <c r="C661" t="s">
        <v>413</v>
      </c>
      <c r="D661" s="143">
        <v>-1958595.084</v>
      </c>
      <c r="E661" t="s">
        <v>183</v>
      </c>
      <c r="F661">
        <v>1</v>
      </c>
      <c r="G661" s="143">
        <v>1958595.0840135897</v>
      </c>
      <c r="H661" t="s">
        <v>480</v>
      </c>
      <c r="I661" t="s">
        <v>9</v>
      </c>
      <c r="J661" t="s">
        <v>137</v>
      </c>
      <c r="K661">
        <v>0</v>
      </c>
      <c r="L661">
        <v>0</v>
      </c>
      <c r="M661">
        <v>0</v>
      </c>
      <c r="N661" t="s">
        <v>396</v>
      </c>
      <c r="O661" t="s">
        <v>494</v>
      </c>
      <c r="P661">
        <v>10</v>
      </c>
      <c r="Q661" t="s">
        <v>467</v>
      </c>
      <c r="R661">
        <v>1</v>
      </c>
      <c r="S661" s="144">
        <v>-1958595.084</v>
      </c>
      <c r="T661">
        <v>1</v>
      </c>
      <c r="U661" t="s">
        <v>199</v>
      </c>
      <c r="V661" t="s">
        <v>177</v>
      </c>
      <c r="W661" s="115" t="str">
        <f t="shared" si="20"/>
        <v>CC29CEREAL Y POLVILLO</v>
      </c>
      <c r="X661" s="115">
        <f>_xlfn.XLOOKUP(W661,'cco '!C:C,'cco '!D:D,0)</f>
        <v>0.1111</v>
      </c>
      <c r="Y661" s="116">
        <f t="shared" si="21"/>
        <v>217599.91383240002</v>
      </c>
      <c r="Z661" s="115">
        <f>_xlfn.XLOOKUP(V661,sectores_id!A:A,sectores_id!B:B)</f>
        <v>2</v>
      </c>
      <c r="AA661" s="115">
        <f>IF(J661="OPEX",_xlfn.XLOOKUP(I661,'rubros_id_opex (2)'!A:A,'rubros_id_opex (2)'!B:B,"RUBRO MC"),J661)</f>
        <v>10</v>
      </c>
      <c r="AB661" s="115" t="str">
        <f>UPPER(_xlfn.XLOOKUP(Z661,sectores_id!B:B,sectores_id!A:A))</f>
        <v>CEREAL &amp; POLVILLO</v>
      </c>
      <c r="AC661" s="156" t="str">
        <f>_xlfn.XLOOKUP(AA661,'rubros_id_opex (2)'!B:B,'rubros_id_opex (2)'!A:A,gastos_final[[#This Row],[Líneas de factura/Producto]])</f>
        <v>PERSONAL</v>
      </c>
      <c r="AD661" s="177">
        <f>SUMIFS(Y:Y,C:C,gastos_final[[#This Row],[Número]])</f>
        <v>1958399.2244916002</v>
      </c>
      <c r="AE661" s="177">
        <f>gastos_final[[#This Row],[MONTO_FINAL]]*-1-gastos_final[[#This Row],[monto_total_ampliado]]</f>
        <v>195.85950839985162</v>
      </c>
    </row>
    <row r="662" spans="1:31" x14ac:dyDescent="0.3">
      <c r="A662" vm="1">
        <v>46081</v>
      </c>
      <c r="B662" t="s">
        <v>444</v>
      </c>
      <c r="C662" t="s">
        <v>413</v>
      </c>
      <c r="D662" s="143">
        <v>-1958595.084</v>
      </c>
      <c r="E662" t="s">
        <v>183</v>
      </c>
      <c r="F662">
        <v>1</v>
      </c>
      <c r="G662" s="143">
        <v>1958595.0840135897</v>
      </c>
      <c r="H662" t="s">
        <v>480</v>
      </c>
      <c r="I662" t="s">
        <v>9</v>
      </c>
      <c r="J662" t="s">
        <v>137</v>
      </c>
      <c r="K662">
        <v>0</v>
      </c>
      <c r="L662">
        <v>0</v>
      </c>
      <c r="M662">
        <v>0</v>
      </c>
      <c r="N662" t="s">
        <v>396</v>
      </c>
      <c r="O662" t="s">
        <v>494</v>
      </c>
      <c r="P662">
        <v>10</v>
      </c>
      <c r="Q662" t="s">
        <v>467</v>
      </c>
      <c r="R662">
        <v>1</v>
      </c>
      <c r="S662" s="144">
        <v>-1958595.084</v>
      </c>
      <c r="T662">
        <v>1</v>
      </c>
      <c r="U662" t="s">
        <v>199</v>
      </c>
      <c r="V662" t="s">
        <v>175</v>
      </c>
      <c r="W662" s="115" t="str">
        <f t="shared" si="20"/>
        <v>CC29COMPOST Y FERTILIZANTES</v>
      </c>
      <c r="X662" s="115">
        <f>_xlfn.XLOOKUP(W662,'cco '!C:C,'cco '!D:D,0)</f>
        <v>0.1111</v>
      </c>
      <c r="Y662" s="116">
        <f t="shared" si="21"/>
        <v>217599.91383240002</v>
      </c>
      <c r="Z662" s="115">
        <f>_xlfn.XLOOKUP(V662,sectores_id!A:A,sectores_id!B:B)</f>
        <v>10</v>
      </c>
      <c r="AA662" s="115">
        <f>IF(J662="OPEX",_xlfn.XLOOKUP(I662,'rubros_id_opex (2)'!A:A,'rubros_id_opex (2)'!B:B,"RUBRO MC"),J662)</f>
        <v>10</v>
      </c>
      <c r="AB662" s="115" t="str">
        <f>UPPER(_xlfn.XLOOKUP(Z662,sectores_id!B:B,sectores_id!A:A))</f>
        <v>COMPOST &amp; FERTILIZANTES</v>
      </c>
      <c r="AC662" s="156" t="str">
        <f>_xlfn.XLOOKUP(AA662,'rubros_id_opex (2)'!B:B,'rubros_id_opex (2)'!A:A,gastos_final[[#This Row],[Líneas de factura/Producto]])</f>
        <v>PERSONAL</v>
      </c>
      <c r="AD662" s="177">
        <f>SUMIFS(Y:Y,C:C,gastos_final[[#This Row],[Número]])</f>
        <v>1958399.2244916002</v>
      </c>
      <c r="AE662" s="177">
        <f>gastos_final[[#This Row],[MONTO_FINAL]]*-1-gastos_final[[#This Row],[monto_total_ampliado]]</f>
        <v>195.85950839985162</v>
      </c>
    </row>
    <row r="663" spans="1:31" x14ac:dyDescent="0.3">
      <c r="A663" vm="1">
        <v>46081</v>
      </c>
      <c r="B663" t="s">
        <v>444</v>
      </c>
      <c r="C663" t="s">
        <v>413</v>
      </c>
      <c r="D663" s="143">
        <v>-1958595.084</v>
      </c>
      <c r="E663" t="s">
        <v>183</v>
      </c>
      <c r="F663">
        <v>1</v>
      </c>
      <c r="G663" s="143">
        <v>1958595.0840135897</v>
      </c>
      <c r="H663" t="s">
        <v>480</v>
      </c>
      <c r="I663" t="s">
        <v>9</v>
      </c>
      <c r="J663" t="s">
        <v>137</v>
      </c>
      <c r="K663">
        <v>0</v>
      </c>
      <c r="L663">
        <v>0</v>
      </c>
      <c r="M663">
        <v>0</v>
      </c>
      <c r="N663" t="s">
        <v>396</v>
      </c>
      <c r="O663" t="s">
        <v>494</v>
      </c>
      <c r="P663">
        <v>10</v>
      </c>
      <c r="Q663" t="s">
        <v>467</v>
      </c>
      <c r="R663">
        <v>1</v>
      </c>
      <c r="S663" s="144">
        <v>-1958595.084</v>
      </c>
      <c r="T663">
        <v>1</v>
      </c>
      <c r="U663" t="s">
        <v>199</v>
      </c>
      <c r="V663" t="s">
        <v>193</v>
      </c>
      <c r="W663" s="115" t="str">
        <f t="shared" si="20"/>
        <v>CC29DISPOSICION FINAL DE R. LIQUIDOS</v>
      </c>
      <c r="X663" s="115">
        <f>_xlfn.XLOOKUP(W663,'cco '!C:C,'cco '!D:D,0)</f>
        <v>0.1111</v>
      </c>
      <c r="Y663" s="116">
        <f t="shared" si="21"/>
        <v>217599.91383240002</v>
      </c>
      <c r="Z663" s="115">
        <f>_xlfn.XLOOKUP(V663,sectores_id!A:A,sectores_id!B:B)</f>
        <v>3</v>
      </c>
      <c r="AA663" s="115">
        <f>IF(J663="OPEX",_xlfn.XLOOKUP(I663,'rubros_id_opex (2)'!A:A,'rubros_id_opex (2)'!B:B,"RUBRO MC"),J663)</f>
        <v>10</v>
      </c>
      <c r="AB663" s="115" t="str">
        <f>UPPER(_xlfn.XLOOKUP(Z663,sectores_id!B:B,sectores_id!A:A))</f>
        <v>DISP. FINAL RESIDUOS LÍQUIDOS</v>
      </c>
      <c r="AC663" s="156" t="str">
        <f>_xlfn.XLOOKUP(AA663,'rubros_id_opex (2)'!B:B,'rubros_id_opex (2)'!A:A,gastos_final[[#This Row],[Líneas de factura/Producto]])</f>
        <v>PERSONAL</v>
      </c>
      <c r="AD663" s="177">
        <f>SUMIFS(Y:Y,C:C,gastos_final[[#This Row],[Número]])</f>
        <v>1958399.2244916002</v>
      </c>
      <c r="AE663" s="177">
        <f>gastos_final[[#This Row],[MONTO_FINAL]]*-1-gastos_final[[#This Row],[monto_total_ampliado]]</f>
        <v>195.85950839985162</v>
      </c>
    </row>
    <row r="664" spans="1:31" x14ac:dyDescent="0.3">
      <c r="A664" vm="1">
        <v>46081</v>
      </c>
      <c r="B664" t="s">
        <v>444</v>
      </c>
      <c r="C664" t="s">
        <v>413</v>
      </c>
      <c r="D664" s="143">
        <v>-1958595.084</v>
      </c>
      <c r="E664" t="s">
        <v>183</v>
      </c>
      <c r="F664">
        <v>1</v>
      </c>
      <c r="G664" s="143">
        <v>1958595.0840135897</v>
      </c>
      <c r="H664" t="s">
        <v>480</v>
      </c>
      <c r="I664" t="s">
        <v>9</v>
      </c>
      <c r="J664" t="s">
        <v>137</v>
      </c>
      <c r="K664">
        <v>0</v>
      </c>
      <c r="L664">
        <v>0</v>
      </c>
      <c r="M664">
        <v>0</v>
      </c>
      <c r="N664" t="s">
        <v>396</v>
      </c>
      <c r="O664" t="s">
        <v>494</v>
      </c>
      <c r="P664">
        <v>10</v>
      </c>
      <c r="Q664" t="s">
        <v>467</v>
      </c>
      <c r="R664">
        <v>1</v>
      </c>
      <c r="S664" s="144">
        <v>-1958595.084</v>
      </c>
      <c r="T664">
        <v>1</v>
      </c>
      <c r="U664" t="s">
        <v>199</v>
      </c>
      <c r="V664" t="s">
        <v>191</v>
      </c>
      <c r="W664" s="115" t="str">
        <f t="shared" si="20"/>
        <v>CC29DISPOSICION FINAL DE R. SOLIDOS</v>
      </c>
      <c r="X664" s="115">
        <f>_xlfn.XLOOKUP(W664,'cco '!C:C,'cco '!D:D,0)</f>
        <v>0.1111</v>
      </c>
      <c r="Y664" s="116">
        <f t="shared" si="21"/>
        <v>217599.91383240002</v>
      </c>
      <c r="Z664" s="115">
        <f>_xlfn.XLOOKUP(V664,sectores_id!A:A,sectores_id!B:B)</f>
        <v>4</v>
      </c>
      <c r="AA664" s="115">
        <f>IF(J664="OPEX",_xlfn.XLOOKUP(I664,'rubros_id_opex (2)'!A:A,'rubros_id_opex (2)'!B:B,"RUBRO MC"),J664)</f>
        <v>10</v>
      </c>
      <c r="AB664" s="115" t="str">
        <f>UPPER(_xlfn.XLOOKUP(Z664,sectores_id!B:B,sectores_id!A:A))</f>
        <v>DISP. FINAL RESIDUOS SÓLIDOS</v>
      </c>
      <c r="AC664" s="156" t="str">
        <f>_xlfn.XLOOKUP(AA664,'rubros_id_opex (2)'!B:B,'rubros_id_opex (2)'!A:A,gastos_final[[#This Row],[Líneas de factura/Producto]])</f>
        <v>PERSONAL</v>
      </c>
      <c r="AD664" s="177">
        <f>SUMIFS(Y:Y,C:C,gastos_final[[#This Row],[Número]])</f>
        <v>1958399.2244916002</v>
      </c>
      <c r="AE664" s="177">
        <f>gastos_final[[#This Row],[MONTO_FINAL]]*-1-gastos_final[[#This Row],[monto_total_ampliado]]</f>
        <v>195.85950839985162</v>
      </c>
    </row>
    <row r="665" spans="1:31" x14ac:dyDescent="0.3">
      <c r="A665" vm="1">
        <v>46081</v>
      </c>
      <c r="B665" t="s">
        <v>444</v>
      </c>
      <c r="C665" t="s">
        <v>413</v>
      </c>
      <c r="D665" s="143">
        <v>-1958595.084</v>
      </c>
      <c r="E665" t="s">
        <v>183</v>
      </c>
      <c r="F665">
        <v>1</v>
      </c>
      <c r="G665" s="143">
        <v>1958595.0840135897</v>
      </c>
      <c r="H665" t="s">
        <v>480</v>
      </c>
      <c r="I665" t="s">
        <v>9</v>
      </c>
      <c r="J665" t="s">
        <v>137</v>
      </c>
      <c r="K665">
        <v>0</v>
      </c>
      <c r="L665">
        <v>0</v>
      </c>
      <c r="M665">
        <v>0</v>
      </c>
      <c r="N665" t="s">
        <v>396</v>
      </c>
      <c r="O665" t="s">
        <v>494</v>
      </c>
      <c r="P665">
        <v>10</v>
      </c>
      <c r="Q665" t="s">
        <v>467</v>
      </c>
      <c r="R665">
        <v>1</v>
      </c>
      <c r="S665" s="144">
        <v>-1958595.084</v>
      </c>
      <c r="T665">
        <v>1</v>
      </c>
      <c r="U665" t="s">
        <v>199</v>
      </c>
      <c r="V665" t="s">
        <v>80</v>
      </c>
      <c r="W665" s="115" t="str">
        <f t="shared" si="20"/>
        <v>CC29EXPORTACION</v>
      </c>
      <c r="X665" s="115">
        <f>_xlfn.XLOOKUP(W665,'cco '!C:C,'cco '!D:D,0)</f>
        <v>0.1111</v>
      </c>
      <c r="Y665" s="116">
        <f t="shared" si="21"/>
        <v>217599.91383240002</v>
      </c>
      <c r="Z665" s="115">
        <f>_xlfn.XLOOKUP(V665,sectores_id!A:A,sectores_id!B:B)</f>
        <v>5</v>
      </c>
      <c r="AA665" s="115">
        <f>IF(J665="OPEX",_xlfn.XLOOKUP(I665,'rubros_id_opex (2)'!A:A,'rubros_id_opex (2)'!B:B,"RUBRO MC"),J665)</f>
        <v>10</v>
      </c>
      <c r="AB665" s="115" t="str">
        <f>UPPER(_xlfn.XLOOKUP(Z665,sectores_id!B:B,sectores_id!A:A))</f>
        <v>EXPORTACION</v>
      </c>
      <c r="AC665" s="156" t="str">
        <f>_xlfn.XLOOKUP(AA665,'rubros_id_opex (2)'!B:B,'rubros_id_opex (2)'!A:A,gastos_final[[#This Row],[Líneas de factura/Producto]])</f>
        <v>PERSONAL</v>
      </c>
      <c r="AD665" s="177">
        <f>SUMIFS(Y:Y,C:C,gastos_final[[#This Row],[Número]])</f>
        <v>1958399.2244916002</v>
      </c>
      <c r="AE665" s="177">
        <f>gastos_final[[#This Row],[MONTO_FINAL]]*-1-gastos_final[[#This Row],[monto_total_ampliado]]</f>
        <v>195.85950839985162</v>
      </c>
    </row>
    <row r="666" spans="1:31" x14ac:dyDescent="0.3">
      <c r="A666" vm="1">
        <v>46081</v>
      </c>
      <c r="B666" t="s">
        <v>444</v>
      </c>
      <c r="C666" t="s">
        <v>413</v>
      </c>
      <c r="D666" s="143">
        <v>-1958595.084</v>
      </c>
      <c r="E666" t="s">
        <v>183</v>
      </c>
      <c r="F666">
        <v>1</v>
      </c>
      <c r="G666" s="143">
        <v>1958595.0840135897</v>
      </c>
      <c r="H666" t="s">
        <v>480</v>
      </c>
      <c r="I666" t="s">
        <v>9</v>
      </c>
      <c r="J666" t="s">
        <v>137</v>
      </c>
      <c r="K666">
        <v>0</v>
      </c>
      <c r="L666">
        <v>0</v>
      </c>
      <c r="M666">
        <v>0</v>
      </c>
      <c r="N666" t="s">
        <v>396</v>
      </c>
      <c r="O666" t="s">
        <v>494</v>
      </c>
      <c r="P666">
        <v>10</v>
      </c>
      <c r="Q666" t="s">
        <v>467</v>
      </c>
      <c r="R666">
        <v>1</v>
      </c>
      <c r="S666" s="144">
        <v>-1958595.084</v>
      </c>
      <c r="T666">
        <v>1</v>
      </c>
      <c r="U666" t="s">
        <v>199</v>
      </c>
      <c r="V666" t="s">
        <v>50</v>
      </c>
      <c r="W666" s="115" t="str">
        <f t="shared" si="20"/>
        <v>CC29NFU</v>
      </c>
      <c r="X666" s="115">
        <f>_xlfn.XLOOKUP(W666,'cco '!C:C,'cco '!D:D,0)</f>
        <v>0.1111</v>
      </c>
      <c r="Y666" s="116">
        <f t="shared" si="21"/>
        <v>217599.91383240002</v>
      </c>
      <c r="Z666" s="115">
        <f>_xlfn.XLOOKUP(V666,sectores_id!A:A,sectores_id!B:B)</f>
        <v>6</v>
      </c>
      <c r="AA666" s="115">
        <f>IF(J666="OPEX",_xlfn.XLOOKUP(I666,'rubros_id_opex (2)'!A:A,'rubros_id_opex (2)'!B:B,"RUBRO MC"),J666)</f>
        <v>10</v>
      </c>
      <c r="AB666" s="115" t="str">
        <f>UPPER(_xlfn.XLOOKUP(Z666,sectores_id!B:B,sectores_id!A:A))</f>
        <v>NFU</v>
      </c>
      <c r="AC666" s="156" t="str">
        <f>_xlfn.XLOOKUP(AA666,'rubros_id_opex (2)'!B:B,'rubros_id_opex (2)'!A:A,gastos_final[[#This Row],[Líneas de factura/Producto]])</f>
        <v>PERSONAL</v>
      </c>
      <c r="AD666" s="177">
        <f>SUMIFS(Y:Y,C:C,gastos_final[[#This Row],[Número]])</f>
        <v>1958399.2244916002</v>
      </c>
      <c r="AE666" s="177">
        <f>gastos_final[[#This Row],[MONTO_FINAL]]*-1-gastos_final[[#This Row],[monto_total_ampliado]]</f>
        <v>195.85950839985162</v>
      </c>
    </row>
    <row r="667" spans="1:31" x14ac:dyDescent="0.3">
      <c r="A667" vm="1">
        <v>46081</v>
      </c>
      <c r="B667" t="s">
        <v>444</v>
      </c>
      <c r="C667" t="s">
        <v>413</v>
      </c>
      <c r="D667" s="143">
        <v>-1958595.084</v>
      </c>
      <c r="E667" t="s">
        <v>183</v>
      </c>
      <c r="F667">
        <v>1</v>
      </c>
      <c r="G667" s="143">
        <v>1958595.0840135897</v>
      </c>
      <c r="H667" t="s">
        <v>480</v>
      </c>
      <c r="I667" t="s">
        <v>9</v>
      </c>
      <c r="J667" t="s">
        <v>137</v>
      </c>
      <c r="K667">
        <v>0</v>
      </c>
      <c r="L667">
        <v>0</v>
      </c>
      <c r="M667">
        <v>0</v>
      </c>
      <c r="N667" t="s">
        <v>396</v>
      </c>
      <c r="O667" t="s">
        <v>494</v>
      </c>
      <c r="P667">
        <v>10</v>
      </c>
      <c r="Q667" t="s">
        <v>467</v>
      </c>
      <c r="R667">
        <v>1</v>
      </c>
      <c r="S667" s="144">
        <v>-1958595.084</v>
      </c>
      <c r="T667">
        <v>1</v>
      </c>
      <c r="U667" t="s">
        <v>199</v>
      </c>
      <c r="V667" t="s">
        <v>68</v>
      </c>
      <c r="W667" s="115" t="str">
        <f t="shared" si="20"/>
        <v>CC29PILETAS</v>
      </c>
      <c r="X667" s="115">
        <f>_xlfn.XLOOKUP(W667,'cco '!C:C,'cco '!D:D,0)</f>
        <v>0.1111</v>
      </c>
      <c r="Y667" s="116">
        <f t="shared" si="21"/>
        <v>217599.91383240002</v>
      </c>
      <c r="Z667" s="115">
        <f>_xlfn.XLOOKUP(V667,sectores_id!A:A,sectores_id!B:B)</f>
        <v>7</v>
      </c>
      <c r="AA667" s="115">
        <f>IF(J667="OPEX",_xlfn.XLOOKUP(I667,'rubros_id_opex (2)'!A:A,'rubros_id_opex (2)'!B:B,"RUBRO MC"),J667)</f>
        <v>10</v>
      </c>
      <c r="AB667" s="115" t="str">
        <f>UPPER(_xlfn.XLOOKUP(Z667,sectores_id!B:B,sectores_id!A:A))</f>
        <v>PILETAS</v>
      </c>
      <c r="AC667" s="156" t="str">
        <f>_xlfn.XLOOKUP(AA667,'rubros_id_opex (2)'!B:B,'rubros_id_opex (2)'!A:A,gastos_final[[#This Row],[Líneas de factura/Producto]])</f>
        <v>PERSONAL</v>
      </c>
      <c r="AD667" s="177">
        <f>SUMIFS(Y:Y,C:C,gastos_final[[#This Row],[Número]])</f>
        <v>1958399.2244916002</v>
      </c>
      <c r="AE667" s="177">
        <f>gastos_final[[#This Row],[MONTO_FINAL]]*-1-gastos_final[[#This Row],[monto_total_ampliado]]</f>
        <v>195.85950839985162</v>
      </c>
    </row>
    <row r="668" spans="1:31" x14ac:dyDescent="0.3">
      <c r="A668" vm="1">
        <v>46081</v>
      </c>
      <c r="B668" t="s">
        <v>444</v>
      </c>
      <c r="C668" t="s">
        <v>413</v>
      </c>
      <c r="D668" s="143">
        <v>-1958595.084</v>
      </c>
      <c r="E668" t="s">
        <v>183</v>
      </c>
      <c r="F668">
        <v>1</v>
      </c>
      <c r="G668" s="143">
        <v>1958595.0840135897</v>
      </c>
      <c r="H668" t="s">
        <v>480</v>
      </c>
      <c r="I668" t="s">
        <v>9</v>
      </c>
      <c r="J668" t="s">
        <v>137</v>
      </c>
      <c r="K668">
        <v>0</v>
      </c>
      <c r="L668">
        <v>0</v>
      </c>
      <c r="M668">
        <v>0</v>
      </c>
      <c r="N668" t="s">
        <v>396</v>
      </c>
      <c r="O668" t="s">
        <v>494</v>
      </c>
      <c r="P668">
        <v>10</v>
      </c>
      <c r="Q668" t="s">
        <v>467</v>
      </c>
      <c r="R668">
        <v>1</v>
      </c>
      <c r="S668" s="144">
        <v>-1958595.084</v>
      </c>
      <c r="T668">
        <v>1</v>
      </c>
      <c r="U668" t="s">
        <v>199</v>
      </c>
      <c r="V668" t="s">
        <v>70</v>
      </c>
      <c r="W668" s="115" t="str">
        <f t="shared" ref="W668:W731" si="22">_xlfn.CONCAT(N668,V668)</f>
        <v>CC29REACTORES</v>
      </c>
      <c r="X668" s="115">
        <f>_xlfn.XLOOKUP(W668,'cco '!C:C,'cco '!D:D,0)</f>
        <v>0.1111</v>
      </c>
      <c r="Y668" s="116">
        <f t="shared" ref="Y668:Y731" si="23">$X668*$S668*-1</f>
        <v>217599.91383240002</v>
      </c>
      <c r="Z668" s="115">
        <f>_xlfn.XLOOKUP(V668,sectores_id!A:A,sectores_id!B:B)</f>
        <v>8</v>
      </c>
      <c r="AA668" s="115">
        <f>IF(J668="OPEX",_xlfn.XLOOKUP(I668,'rubros_id_opex (2)'!A:A,'rubros_id_opex (2)'!B:B,"RUBRO MC"),J668)</f>
        <v>10</v>
      </c>
      <c r="AB668" s="115" t="str">
        <f>UPPER(_xlfn.XLOOKUP(Z668,sectores_id!B:B,sectores_id!A:A))</f>
        <v>REACTORES</v>
      </c>
      <c r="AC668" s="156" t="str">
        <f>_xlfn.XLOOKUP(AA668,'rubros_id_opex (2)'!B:B,'rubros_id_opex (2)'!A:A,gastos_final[[#This Row],[Líneas de factura/Producto]])</f>
        <v>PERSONAL</v>
      </c>
      <c r="AD668" s="177">
        <f>SUMIFS(Y:Y,C:C,gastos_final[[#This Row],[Número]])</f>
        <v>1958399.2244916002</v>
      </c>
      <c r="AE668" s="177">
        <f>gastos_final[[#This Row],[MONTO_FINAL]]*-1-gastos_final[[#This Row],[monto_total_ampliado]]</f>
        <v>195.85950839985162</v>
      </c>
    </row>
    <row r="669" spans="1:31" x14ac:dyDescent="0.3">
      <c r="A669" vm="1">
        <v>46081</v>
      </c>
      <c r="B669" t="s">
        <v>444</v>
      </c>
      <c r="C669" t="s">
        <v>413</v>
      </c>
      <c r="D669" s="143">
        <v>-1958595.084</v>
      </c>
      <c r="E669" t="s">
        <v>183</v>
      </c>
      <c r="F669">
        <v>1</v>
      </c>
      <c r="G669" s="143">
        <v>1958595.0840135897</v>
      </c>
      <c r="H669" t="s">
        <v>480</v>
      </c>
      <c r="I669" t="s">
        <v>9</v>
      </c>
      <c r="J669" t="s">
        <v>137</v>
      </c>
      <c r="K669">
        <v>0</v>
      </c>
      <c r="L669">
        <v>0</v>
      </c>
      <c r="M669">
        <v>0</v>
      </c>
      <c r="N669" t="s">
        <v>396</v>
      </c>
      <c r="O669" t="s">
        <v>494</v>
      </c>
      <c r="P669">
        <v>10</v>
      </c>
      <c r="Q669" t="s">
        <v>467</v>
      </c>
      <c r="R669">
        <v>1</v>
      </c>
      <c r="S669" s="144">
        <v>-1958595.084</v>
      </c>
      <c r="T669">
        <v>1</v>
      </c>
      <c r="U669" t="s">
        <v>199</v>
      </c>
      <c r="V669" t="s">
        <v>181</v>
      </c>
      <c r="W669" s="115" t="str">
        <f t="shared" si="22"/>
        <v>CC29TIERRAS FILTRANTES</v>
      </c>
      <c r="X669" s="115">
        <f>_xlfn.XLOOKUP(W669,'cco '!C:C,'cco '!D:D,0)</f>
        <v>0</v>
      </c>
      <c r="Y669" s="116">
        <f t="shared" si="23"/>
        <v>0</v>
      </c>
      <c r="Z669" s="115">
        <f>_xlfn.XLOOKUP(V669,sectores_id!A:A,sectores_id!B:B)</f>
        <v>9</v>
      </c>
      <c r="AA669" s="115">
        <f>IF(J669="OPEX",_xlfn.XLOOKUP(I669,'rubros_id_opex (2)'!A:A,'rubros_id_opex (2)'!B:B,"RUBRO MC"),J669)</f>
        <v>10</v>
      </c>
      <c r="AB669" s="115" t="str">
        <f>UPPER(_xlfn.XLOOKUP(Z669,sectores_id!B:B,sectores_id!A:A))</f>
        <v>TIERRAS FILTRANTES</v>
      </c>
      <c r="AC669" s="156" t="str">
        <f>_xlfn.XLOOKUP(AA669,'rubros_id_opex (2)'!B:B,'rubros_id_opex (2)'!A:A,gastos_final[[#This Row],[Líneas de factura/Producto]])</f>
        <v>PERSONAL</v>
      </c>
      <c r="AD669" s="177">
        <f>SUMIFS(Y:Y,C:C,gastos_final[[#This Row],[Número]])</f>
        <v>1958399.2244916002</v>
      </c>
      <c r="AE669" s="177">
        <f>gastos_final[[#This Row],[MONTO_FINAL]]*-1-gastos_final[[#This Row],[monto_total_ampliado]]</f>
        <v>195.85950839985162</v>
      </c>
    </row>
    <row r="670" spans="1:31" x14ac:dyDescent="0.3">
      <c r="A670" vm="1">
        <v>46081</v>
      </c>
      <c r="B670" t="s">
        <v>444</v>
      </c>
      <c r="C670" t="s">
        <v>414</v>
      </c>
      <c r="D670" s="143">
        <v>-1411534.0728</v>
      </c>
      <c r="E670" t="s">
        <v>13</v>
      </c>
      <c r="F670">
        <v>1</v>
      </c>
      <c r="G670" s="143">
        <v>1411534.0727735898</v>
      </c>
      <c r="H670" t="s">
        <v>480</v>
      </c>
      <c r="I670" t="s">
        <v>9</v>
      </c>
      <c r="J670" t="s">
        <v>137</v>
      </c>
      <c r="K670">
        <v>0</v>
      </c>
      <c r="L670">
        <v>0</v>
      </c>
      <c r="M670">
        <v>0</v>
      </c>
      <c r="N670" t="s">
        <v>338</v>
      </c>
      <c r="O670" t="s">
        <v>492</v>
      </c>
      <c r="P670">
        <v>5</v>
      </c>
      <c r="Q670" t="s">
        <v>466</v>
      </c>
      <c r="R670">
        <v>1</v>
      </c>
      <c r="S670" s="144">
        <v>-1411534.0728</v>
      </c>
      <c r="T670">
        <v>1</v>
      </c>
      <c r="U670" t="s">
        <v>199</v>
      </c>
      <c r="V670" t="s">
        <v>191</v>
      </c>
      <c r="W670" s="115" t="str">
        <f t="shared" si="22"/>
        <v>CC18DISPOSICION FINAL DE R. SOLIDOS</v>
      </c>
      <c r="X670" s="115">
        <f>_xlfn.XLOOKUP(W670,'cco '!C:C,'cco '!D:D,0)</f>
        <v>0.37</v>
      </c>
      <c r="Y670" s="116">
        <f t="shared" si="23"/>
        <v>522267.606936</v>
      </c>
      <c r="Z670" s="115">
        <f>_xlfn.XLOOKUP(V670,sectores_id!A:A,sectores_id!B:B)</f>
        <v>4</v>
      </c>
      <c r="AA670" s="115">
        <f>IF(J670="OPEX",_xlfn.XLOOKUP(I670,'rubros_id_opex (2)'!A:A,'rubros_id_opex (2)'!B:B,"RUBRO MC"),J670)</f>
        <v>10</v>
      </c>
      <c r="AB670" s="115" t="str">
        <f>UPPER(_xlfn.XLOOKUP(Z670,sectores_id!B:B,sectores_id!A:A))</f>
        <v>DISP. FINAL RESIDUOS SÓLIDOS</v>
      </c>
      <c r="AC670" s="156" t="str">
        <f>_xlfn.XLOOKUP(AA670,'rubros_id_opex (2)'!B:B,'rubros_id_opex (2)'!A:A,gastos_final[[#This Row],[Líneas de factura/Producto]])</f>
        <v>PERSONAL</v>
      </c>
      <c r="AD670" s="177">
        <f>SUMIFS(Y:Y,C:C,gastos_final[[#This Row],[Número]])</f>
        <v>1411534.0728000002</v>
      </c>
      <c r="AE670" s="177">
        <f>gastos_final[[#This Row],[MONTO_FINAL]]*-1-gastos_final[[#This Row],[monto_total_ampliado]]</f>
        <v>0</v>
      </c>
    </row>
    <row r="671" spans="1:31" x14ac:dyDescent="0.3">
      <c r="A671" vm="1">
        <v>46081</v>
      </c>
      <c r="B671" t="s">
        <v>444</v>
      </c>
      <c r="C671" t="s">
        <v>414</v>
      </c>
      <c r="D671" s="143">
        <v>-1411534.0728</v>
      </c>
      <c r="E671" t="s">
        <v>13</v>
      </c>
      <c r="F671">
        <v>1</v>
      </c>
      <c r="G671" s="143">
        <v>1411534.0727735898</v>
      </c>
      <c r="H671" t="s">
        <v>480</v>
      </c>
      <c r="I671" t="s">
        <v>9</v>
      </c>
      <c r="J671" t="s">
        <v>137</v>
      </c>
      <c r="K671">
        <v>0</v>
      </c>
      <c r="L671">
        <v>0</v>
      </c>
      <c r="M671">
        <v>0</v>
      </c>
      <c r="N671" t="s">
        <v>338</v>
      </c>
      <c r="O671" t="s">
        <v>492</v>
      </c>
      <c r="P671">
        <v>5</v>
      </c>
      <c r="Q671" t="s">
        <v>466</v>
      </c>
      <c r="R671">
        <v>1</v>
      </c>
      <c r="S671" s="144">
        <v>-1411534.0728</v>
      </c>
      <c r="T671">
        <v>1</v>
      </c>
      <c r="U671" t="s">
        <v>199</v>
      </c>
      <c r="V671" t="s">
        <v>80</v>
      </c>
      <c r="W671" s="115" t="str">
        <f t="shared" si="22"/>
        <v>CC18EXPORTACION</v>
      </c>
      <c r="X671" s="115">
        <f>_xlfn.XLOOKUP(W671,'cco '!C:C,'cco '!D:D,0)</f>
        <v>0.2</v>
      </c>
      <c r="Y671" s="116">
        <f t="shared" si="23"/>
        <v>282306.81456000003</v>
      </c>
      <c r="Z671" s="115">
        <f>_xlfn.XLOOKUP(V671,sectores_id!A:A,sectores_id!B:B)</f>
        <v>5</v>
      </c>
      <c r="AA671" s="115">
        <f>IF(J671="OPEX",_xlfn.XLOOKUP(I671,'rubros_id_opex (2)'!A:A,'rubros_id_opex (2)'!B:B,"RUBRO MC"),J671)</f>
        <v>10</v>
      </c>
      <c r="AB671" s="115" t="str">
        <f>UPPER(_xlfn.XLOOKUP(Z671,sectores_id!B:B,sectores_id!A:A))</f>
        <v>EXPORTACION</v>
      </c>
      <c r="AC671" s="156" t="str">
        <f>_xlfn.XLOOKUP(AA671,'rubros_id_opex (2)'!B:B,'rubros_id_opex (2)'!A:A,gastos_final[[#This Row],[Líneas de factura/Producto]])</f>
        <v>PERSONAL</v>
      </c>
      <c r="AD671" s="177">
        <f>SUMIFS(Y:Y,C:C,gastos_final[[#This Row],[Número]])</f>
        <v>1411534.0728000002</v>
      </c>
      <c r="AE671" s="177">
        <f>gastos_final[[#This Row],[MONTO_FINAL]]*-1-gastos_final[[#This Row],[monto_total_ampliado]]</f>
        <v>0</v>
      </c>
    </row>
    <row r="672" spans="1:31" x14ac:dyDescent="0.3">
      <c r="A672" vm="1">
        <v>46081</v>
      </c>
      <c r="B672" t="s">
        <v>444</v>
      </c>
      <c r="C672" t="s">
        <v>414</v>
      </c>
      <c r="D672" s="143">
        <v>-1411534.0728</v>
      </c>
      <c r="E672" t="s">
        <v>13</v>
      </c>
      <c r="F672">
        <v>1</v>
      </c>
      <c r="G672" s="143">
        <v>1411534.0727735898</v>
      </c>
      <c r="H672" t="s">
        <v>480</v>
      </c>
      <c r="I672" t="s">
        <v>9</v>
      </c>
      <c r="J672" t="s">
        <v>137</v>
      </c>
      <c r="K672">
        <v>0</v>
      </c>
      <c r="L672">
        <v>0</v>
      </c>
      <c r="M672">
        <v>0</v>
      </c>
      <c r="N672" t="s">
        <v>338</v>
      </c>
      <c r="O672" t="s">
        <v>492</v>
      </c>
      <c r="P672">
        <v>5</v>
      </c>
      <c r="Q672" t="s">
        <v>466</v>
      </c>
      <c r="R672">
        <v>1</v>
      </c>
      <c r="S672" s="144">
        <v>-1411534.0728</v>
      </c>
      <c r="T672">
        <v>1</v>
      </c>
      <c r="U672" t="s">
        <v>199</v>
      </c>
      <c r="V672" t="s">
        <v>50</v>
      </c>
      <c r="W672" s="115" t="str">
        <f t="shared" si="22"/>
        <v>CC18NFU</v>
      </c>
      <c r="X672" s="115">
        <f>_xlfn.XLOOKUP(W672,'cco '!C:C,'cco '!D:D,0)</f>
        <v>0.12</v>
      </c>
      <c r="Y672" s="116">
        <f t="shared" si="23"/>
        <v>169384.08873599998</v>
      </c>
      <c r="Z672" s="115">
        <f>_xlfn.XLOOKUP(V672,sectores_id!A:A,sectores_id!B:B)</f>
        <v>6</v>
      </c>
      <c r="AA672" s="115">
        <f>IF(J672="OPEX",_xlfn.XLOOKUP(I672,'rubros_id_opex (2)'!A:A,'rubros_id_opex (2)'!B:B,"RUBRO MC"),J672)</f>
        <v>10</v>
      </c>
      <c r="AB672" s="115" t="str">
        <f>UPPER(_xlfn.XLOOKUP(Z672,sectores_id!B:B,sectores_id!A:A))</f>
        <v>NFU</v>
      </c>
      <c r="AC672" s="156" t="str">
        <f>_xlfn.XLOOKUP(AA672,'rubros_id_opex (2)'!B:B,'rubros_id_opex (2)'!A:A,gastos_final[[#This Row],[Líneas de factura/Producto]])</f>
        <v>PERSONAL</v>
      </c>
      <c r="AD672" s="177">
        <f>SUMIFS(Y:Y,C:C,gastos_final[[#This Row],[Número]])</f>
        <v>1411534.0728000002</v>
      </c>
      <c r="AE672" s="177">
        <f>gastos_final[[#This Row],[MONTO_FINAL]]*-1-gastos_final[[#This Row],[monto_total_ampliado]]</f>
        <v>0</v>
      </c>
    </row>
    <row r="673" spans="1:31" x14ac:dyDescent="0.3">
      <c r="A673" vm="1">
        <v>46081</v>
      </c>
      <c r="B673" t="s">
        <v>444</v>
      </c>
      <c r="C673" t="s">
        <v>414</v>
      </c>
      <c r="D673" s="143">
        <v>-1411534.0728</v>
      </c>
      <c r="E673" t="s">
        <v>13</v>
      </c>
      <c r="F673">
        <v>1</v>
      </c>
      <c r="G673" s="143">
        <v>1411534.0727735898</v>
      </c>
      <c r="H673" t="s">
        <v>480</v>
      </c>
      <c r="I673" t="s">
        <v>9</v>
      </c>
      <c r="J673" t="s">
        <v>137</v>
      </c>
      <c r="K673">
        <v>0</v>
      </c>
      <c r="L673">
        <v>0</v>
      </c>
      <c r="M673">
        <v>0</v>
      </c>
      <c r="N673" t="s">
        <v>338</v>
      </c>
      <c r="O673" t="s">
        <v>492</v>
      </c>
      <c r="P673">
        <v>5</v>
      </c>
      <c r="Q673" t="s">
        <v>466</v>
      </c>
      <c r="R673">
        <v>1</v>
      </c>
      <c r="S673" s="144">
        <v>-1411534.0728</v>
      </c>
      <c r="T673">
        <v>1</v>
      </c>
      <c r="U673" t="s">
        <v>199</v>
      </c>
      <c r="V673" t="s">
        <v>68</v>
      </c>
      <c r="W673" s="115" t="str">
        <f t="shared" si="22"/>
        <v>CC18PILETAS</v>
      </c>
      <c r="X673" s="115">
        <f>_xlfn.XLOOKUP(W673,'cco '!C:C,'cco '!D:D,0)</f>
        <v>0.17</v>
      </c>
      <c r="Y673" s="116">
        <f t="shared" si="23"/>
        <v>239960.792376</v>
      </c>
      <c r="Z673" s="115">
        <f>_xlfn.XLOOKUP(V673,sectores_id!A:A,sectores_id!B:B)</f>
        <v>7</v>
      </c>
      <c r="AA673" s="115">
        <f>IF(J673="OPEX",_xlfn.XLOOKUP(I673,'rubros_id_opex (2)'!A:A,'rubros_id_opex (2)'!B:B,"RUBRO MC"),J673)</f>
        <v>10</v>
      </c>
      <c r="AB673" s="115" t="str">
        <f>UPPER(_xlfn.XLOOKUP(Z673,sectores_id!B:B,sectores_id!A:A))</f>
        <v>PILETAS</v>
      </c>
      <c r="AC673" s="156" t="str">
        <f>_xlfn.XLOOKUP(AA673,'rubros_id_opex (2)'!B:B,'rubros_id_opex (2)'!A:A,gastos_final[[#This Row],[Líneas de factura/Producto]])</f>
        <v>PERSONAL</v>
      </c>
      <c r="AD673" s="177">
        <f>SUMIFS(Y:Y,C:C,gastos_final[[#This Row],[Número]])</f>
        <v>1411534.0728000002</v>
      </c>
      <c r="AE673" s="177">
        <f>gastos_final[[#This Row],[MONTO_FINAL]]*-1-gastos_final[[#This Row],[monto_total_ampliado]]</f>
        <v>0</v>
      </c>
    </row>
    <row r="674" spans="1:31" x14ac:dyDescent="0.3">
      <c r="A674" vm="1">
        <v>46081</v>
      </c>
      <c r="B674" t="s">
        <v>444</v>
      </c>
      <c r="C674" t="s">
        <v>414</v>
      </c>
      <c r="D674" s="143">
        <v>-1411534.0728</v>
      </c>
      <c r="E674" t="s">
        <v>13</v>
      </c>
      <c r="F674">
        <v>1</v>
      </c>
      <c r="G674" s="143">
        <v>1411534.0727735898</v>
      </c>
      <c r="H674" t="s">
        <v>480</v>
      </c>
      <c r="I674" t="s">
        <v>9</v>
      </c>
      <c r="J674" t="s">
        <v>137</v>
      </c>
      <c r="K674">
        <v>0</v>
      </c>
      <c r="L674">
        <v>0</v>
      </c>
      <c r="M674">
        <v>0</v>
      </c>
      <c r="N674" t="s">
        <v>338</v>
      </c>
      <c r="O674" t="s">
        <v>492</v>
      </c>
      <c r="P674">
        <v>5</v>
      </c>
      <c r="Q674" t="s">
        <v>466</v>
      </c>
      <c r="R674">
        <v>1</v>
      </c>
      <c r="S674" s="144">
        <v>-1411534.0728</v>
      </c>
      <c r="T674">
        <v>1</v>
      </c>
      <c r="U674" t="s">
        <v>199</v>
      </c>
      <c r="V674" t="s">
        <v>70</v>
      </c>
      <c r="W674" s="115" t="str">
        <f t="shared" si="22"/>
        <v>CC18REACTORES</v>
      </c>
      <c r="X674" s="115">
        <f>_xlfn.XLOOKUP(W674,'cco '!C:C,'cco '!D:D,0)</f>
        <v>0.14000000000000001</v>
      </c>
      <c r="Y674" s="116">
        <f t="shared" si="23"/>
        <v>197614.77019200003</v>
      </c>
      <c r="Z674" s="115">
        <f>_xlfn.XLOOKUP(V674,sectores_id!A:A,sectores_id!B:B)</f>
        <v>8</v>
      </c>
      <c r="AA674" s="115">
        <f>IF(J674="OPEX",_xlfn.XLOOKUP(I674,'rubros_id_opex (2)'!A:A,'rubros_id_opex (2)'!B:B,"RUBRO MC"),J674)</f>
        <v>10</v>
      </c>
      <c r="AB674" s="115" t="str">
        <f>UPPER(_xlfn.XLOOKUP(Z674,sectores_id!B:B,sectores_id!A:A))</f>
        <v>REACTORES</v>
      </c>
      <c r="AC674" s="156" t="str">
        <f>_xlfn.XLOOKUP(AA674,'rubros_id_opex (2)'!B:B,'rubros_id_opex (2)'!A:A,gastos_final[[#This Row],[Líneas de factura/Producto]])</f>
        <v>PERSONAL</v>
      </c>
      <c r="AD674" s="177">
        <f>SUMIFS(Y:Y,C:C,gastos_final[[#This Row],[Número]])</f>
        <v>1411534.0728000002</v>
      </c>
      <c r="AE674" s="177">
        <f>gastos_final[[#This Row],[MONTO_FINAL]]*-1-gastos_final[[#This Row],[monto_total_ampliado]]</f>
        <v>0</v>
      </c>
    </row>
    <row r="675" spans="1:31" x14ac:dyDescent="0.3">
      <c r="A675" vm="1">
        <v>46081</v>
      </c>
      <c r="B675" t="s">
        <v>444</v>
      </c>
      <c r="C675" t="s">
        <v>1144</v>
      </c>
      <c r="D675" s="143">
        <v>-1351482.1973999999</v>
      </c>
      <c r="E675" t="s">
        <v>42</v>
      </c>
      <c r="F675">
        <v>1</v>
      </c>
      <c r="G675" s="143">
        <v>1351482.1973935897</v>
      </c>
      <c r="H675" t="s">
        <v>480</v>
      </c>
      <c r="I675" t="s">
        <v>9</v>
      </c>
      <c r="J675" t="s">
        <v>137</v>
      </c>
      <c r="K675">
        <v>0</v>
      </c>
      <c r="L675">
        <v>0</v>
      </c>
      <c r="M675">
        <v>0</v>
      </c>
      <c r="N675" t="s">
        <v>341</v>
      </c>
      <c r="O675" t="s">
        <v>494</v>
      </c>
      <c r="P675">
        <v>6</v>
      </c>
      <c r="Q675" t="s">
        <v>469</v>
      </c>
      <c r="R675">
        <v>1</v>
      </c>
      <c r="S675" s="144">
        <v>-1351482.1973999999</v>
      </c>
      <c r="T675">
        <v>1</v>
      </c>
      <c r="U675" t="s">
        <v>199</v>
      </c>
      <c r="V675" t="s">
        <v>72</v>
      </c>
      <c r="W675" s="115" t="str">
        <f t="shared" si="22"/>
        <v>CC19BACHAS</v>
      </c>
      <c r="X675" s="115">
        <f>_xlfn.XLOOKUP(W675,'cco '!C:C,'cco '!D:D,0)</f>
        <v>0.08</v>
      </c>
      <c r="Y675" s="116">
        <f t="shared" si="23"/>
        <v>108118.575792</v>
      </c>
      <c r="Z675" s="115">
        <f>_xlfn.XLOOKUP(V675,sectores_id!A:A,sectores_id!B:B)</f>
        <v>1</v>
      </c>
      <c r="AA675" s="115">
        <f>IF(J675="OPEX",_xlfn.XLOOKUP(I675,'rubros_id_opex (2)'!A:A,'rubros_id_opex (2)'!B:B,"RUBRO MC"),J675)</f>
        <v>10</v>
      </c>
      <c r="AB675" s="115" t="str">
        <f>UPPER(_xlfn.XLOOKUP(Z675,sectores_id!B:B,sectores_id!A:A))</f>
        <v>BACHAS</v>
      </c>
      <c r="AC675" s="156" t="str">
        <f>_xlfn.XLOOKUP(AA675,'rubros_id_opex (2)'!B:B,'rubros_id_opex (2)'!A:A,gastos_final[[#This Row],[Líneas de factura/Producto]])</f>
        <v>PERSONAL</v>
      </c>
      <c r="AD675" s="177">
        <f>SUMIFS(Y:Y,C:C,gastos_final[[#This Row],[Número]])</f>
        <v>1351482.1973999999</v>
      </c>
      <c r="AE675" s="177">
        <f>gastos_final[[#This Row],[MONTO_FINAL]]*-1-gastos_final[[#This Row],[monto_total_ampliado]]</f>
        <v>0</v>
      </c>
    </row>
    <row r="676" spans="1:31" x14ac:dyDescent="0.3">
      <c r="A676" vm="1">
        <v>46081</v>
      </c>
      <c r="B676" t="s">
        <v>444</v>
      </c>
      <c r="C676" t="s">
        <v>1144</v>
      </c>
      <c r="D676" s="143">
        <v>-1351482.1973999999</v>
      </c>
      <c r="E676" t="s">
        <v>42</v>
      </c>
      <c r="F676">
        <v>1</v>
      </c>
      <c r="G676" s="143">
        <v>1351482.1973935897</v>
      </c>
      <c r="H676" t="s">
        <v>480</v>
      </c>
      <c r="I676" t="s">
        <v>9</v>
      </c>
      <c r="J676" t="s">
        <v>137</v>
      </c>
      <c r="K676">
        <v>0</v>
      </c>
      <c r="L676">
        <v>0</v>
      </c>
      <c r="M676">
        <v>0</v>
      </c>
      <c r="N676" t="s">
        <v>341</v>
      </c>
      <c r="O676" t="s">
        <v>494</v>
      </c>
      <c r="P676">
        <v>6</v>
      </c>
      <c r="Q676" t="s">
        <v>469</v>
      </c>
      <c r="R676">
        <v>1</v>
      </c>
      <c r="S676" s="144">
        <v>-1351482.1973999999</v>
      </c>
      <c r="T676">
        <v>1</v>
      </c>
      <c r="U676" t="s">
        <v>199</v>
      </c>
      <c r="V676" t="s">
        <v>193</v>
      </c>
      <c r="W676" s="115" t="str">
        <f t="shared" si="22"/>
        <v>CC19DISPOSICION FINAL DE R. LIQUIDOS</v>
      </c>
      <c r="X676" s="115">
        <f>_xlfn.XLOOKUP(W676,'cco '!C:C,'cco '!D:D,0)</f>
        <v>0.09</v>
      </c>
      <c r="Y676" s="116">
        <f t="shared" si="23"/>
        <v>121633.39776599999</v>
      </c>
      <c r="Z676" s="115">
        <f>_xlfn.XLOOKUP(V676,sectores_id!A:A,sectores_id!B:B)</f>
        <v>3</v>
      </c>
      <c r="AA676" s="115">
        <f>IF(J676="OPEX",_xlfn.XLOOKUP(I676,'rubros_id_opex (2)'!A:A,'rubros_id_opex (2)'!B:B,"RUBRO MC"),J676)</f>
        <v>10</v>
      </c>
      <c r="AB676" s="115" t="str">
        <f>UPPER(_xlfn.XLOOKUP(Z676,sectores_id!B:B,sectores_id!A:A))</f>
        <v>DISP. FINAL RESIDUOS LÍQUIDOS</v>
      </c>
      <c r="AC676" s="156" t="str">
        <f>_xlfn.XLOOKUP(AA676,'rubros_id_opex (2)'!B:B,'rubros_id_opex (2)'!A:A,gastos_final[[#This Row],[Líneas de factura/Producto]])</f>
        <v>PERSONAL</v>
      </c>
      <c r="AD676" s="177">
        <f>SUMIFS(Y:Y,C:C,gastos_final[[#This Row],[Número]])</f>
        <v>1351482.1973999999</v>
      </c>
      <c r="AE676" s="177">
        <f>gastos_final[[#This Row],[MONTO_FINAL]]*-1-gastos_final[[#This Row],[monto_total_ampliado]]</f>
        <v>0</v>
      </c>
    </row>
    <row r="677" spans="1:31" x14ac:dyDescent="0.3">
      <c r="A677" vm="1">
        <v>46081</v>
      </c>
      <c r="B677" t="s">
        <v>444</v>
      </c>
      <c r="C677" t="s">
        <v>1144</v>
      </c>
      <c r="D677" s="143">
        <v>-1351482.1973999999</v>
      </c>
      <c r="E677" t="s">
        <v>42</v>
      </c>
      <c r="F677">
        <v>1</v>
      </c>
      <c r="G677" s="143">
        <v>1351482.1973935897</v>
      </c>
      <c r="H677" t="s">
        <v>480</v>
      </c>
      <c r="I677" t="s">
        <v>9</v>
      </c>
      <c r="J677" t="s">
        <v>137</v>
      </c>
      <c r="K677">
        <v>0</v>
      </c>
      <c r="L677">
        <v>0</v>
      </c>
      <c r="M677">
        <v>0</v>
      </c>
      <c r="N677" t="s">
        <v>341</v>
      </c>
      <c r="O677" t="s">
        <v>494</v>
      </c>
      <c r="P677">
        <v>6</v>
      </c>
      <c r="Q677" t="s">
        <v>469</v>
      </c>
      <c r="R677">
        <v>1</v>
      </c>
      <c r="S677" s="144">
        <v>-1351482.1973999999</v>
      </c>
      <c r="T677">
        <v>1</v>
      </c>
      <c r="U677" t="s">
        <v>199</v>
      </c>
      <c r="V677" t="s">
        <v>80</v>
      </c>
      <c r="W677" s="115" t="str">
        <f t="shared" si="22"/>
        <v>CC19EXPORTACION</v>
      </c>
      <c r="X677" s="115">
        <f>_xlfn.XLOOKUP(W677,'cco '!C:C,'cco '!D:D,0)</f>
        <v>0.15</v>
      </c>
      <c r="Y677" s="116">
        <f t="shared" si="23"/>
        <v>202722.32960999999</v>
      </c>
      <c r="Z677" s="115">
        <f>_xlfn.XLOOKUP(V677,sectores_id!A:A,sectores_id!B:B)</f>
        <v>5</v>
      </c>
      <c r="AA677" s="115">
        <f>IF(J677="OPEX",_xlfn.XLOOKUP(I677,'rubros_id_opex (2)'!A:A,'rubros_id_opex (2)'!B:B,"RUBRO MC"),J677)</f>
        <v>10</v>
      </c>
      <c r="AB677" s="115" t="str">
        <f>UPPER(_xlfn.XLOOKUP(Z677,sectores_id!B:B,sectores_id!A:A))</f>
        <v>EXPORTACION</v>
      </c>
      <c r="AC677" s="156" t="str">
        <f>_xlfn.XLOOKUP(AA677,'rubros_id_opex (2)'!B:B,'rubros_id_opex (2)'!A:A,gastos_final[[#This Row],[Líneas de factura/Producto]])</f>
        <v>PERSONAL</v>
      </c>
      <c r="AD677" s="177">
        <f>SUMIFS(Y:Y,C:C,gastos_final[[#This Row],[Número]])</f>
        <v>1351482.1973999999</v>
      </c>
      <c r="AE677" s="177">
        <f>gastos_final[[#This Row],[MONTO_FINAL]]*-1-gastos_final[[#This Row],[monto_total_ampliado]]</f>
        <v>0</v>
      </c>
    </row>
    <row r="678" spans="1:31" x14ac:dyDescent="0.3">
      <c r="A678" vm="1">
        <v>46081</v>
      </c>
      <c r="B678" t="s">
        <v>444</v>
      </c>
      <c r="C678" t="s">
        <v>1144</v>
      </c>
      <c r="D678" s="143">
        <v>-1351482.1973999999</v>
      </c>
      <c r="E678" t="s">
        <v>42</v>
      </c>
      <c r="F678">
        <v>1</v>
      </c>
      <c r="G678" s="143">
        <v>1351482.1973935897</v>
      </c>
      <c r="H678" t="s">
        <v>480</v>
      </c>
      <c r="I678" t="s">
        <v>9</v>
      </c>
      <c r="J678" t="s">
        <v>137</v>
      </c>
      <c r="K678">
        <v>0</v>
      </c>
      <c r="L678">
        <v>0</v>
      </c>
      <c r="M678">
        <v>0</v>
      </c>
      <c r="N678" t="s">
        <v>341</v>
      </c>
      <c r="O678" t="s">
        <v>494</v>
      </c>
      <c r="P678">
        <v>6</v>
      </c>
      <c r="Q678" t="s">
        <v>469</v>
      </c>
      <c r="R678">
        <v>1</v>
      </c>
      <c r="S678" s="144">
        <v>-1351482.1973999999</v>
      </c>
      <c r="T678">
        <v>1</v>
      </c>
      <c r="U678" t="s">
        <v>199</v>
      </c>
      <c r="V678" t="s">
        <v>50</v>
      </c>
      <c r="W678" s="115" t="str">
        <f t="shared" si="22"/>
        <v>CC19NFU</v>
      </c>
      <c r="X678" s="115">
        <f>_xlfn.XLOOKUP(W678,'cco '!C:C,'cco '!D:D,0)</f>
        <v>0.4</v>
      </c>
      <c r="Y678" s="116">
        <f t="shared" si="23"/>
        <v>540592.87896</v>
      </c>
      <c r="Z678" s="115">
        <f>_xlfn.XLOOKUP(V678,sectores_id!A:A,sectores_id!B:B)</f>
        <v>6</v>
      </c>
      <c r="AA678" s="115">
        <f>IF(J678="OPEX",_xlfn.XLOOKUP(I678,'rubros_id_opex (2)'!A:A,'rubros_id_opex (2)'!B:B,"RUBRO MC"),J678)</f>
        <v>10</v>
      </c>
      <c r="AB678" s="115" t="str">
        <f>UPPER(_xlfn.XLOOKUP(Z678,sectores_id!B:B,sectores_id!A:A))</f>
        <v>NFU</v>
      </c>
      <c r="AC678" s="156" t="str">
        <f>_xlfn.XLOOKUP(AA678,'rubros_id_opex (2)'!B:B,'rubros_id_opex (2)'!A:A,gastos_final[[#This Row],[Líneas de factura/Producto]])</f>
        <v>PERSONAL</v>
      </c>
      <c r="AD678" s="177">
        <f>SUMIFS(Y:Y,C:C,gastos_final[[#This Row],[Número]])</f>
        <v>1351482.1973999999</v>
      </c>
      <c r="AE678" s="177">
        <f>gastos_final[[#This Row],[MONTO_FINAL]]*-1-gastos_final[[#This Row],[monto_total_ampliado]]</f>
        <v>0</v>
      </c>
    </row>
    <row r="679" spans="1:31" x14ac:dyDescent="0.3">
      <c r="A679" vm="1">
        <v>46081</v>
      </c>
      <c r="B679" t="s">
        <v>444</v>
      </c>
      <c r="C679" t="s">
        <v>1144</v>
      </c>
      <c r="D679" s="143">
        <v>-1351482.1973999999</v>
      </c>
      <c r="E679" t="s">
        <v>42</v>
      </c>
      <c r="F679">
        <v>1</v>
      </c>
      <c r="G679" s="143">
        <v>1351482.1973935897</v>
      </c>
      <c r="H679" t="s">
        <v>480</v>
      </c>
      <c r="I679" t="s">
        <v>9</v>
      </c>
      <c r="J679" t="s">
        <v>137</v>
      </c>
      <c r="K679">
        <v>0</v>
      </c>
      <c r="L679">
        <v>0</v>
      </c>
      <c r="M679">
        <v>0</v>
      </c>
      <c r="N679" t="s">
        <v>341</v>
      </c>
      <c r="O679" t="s">
        <v>494</v>
      </c>
      <c r="P679">
        <v>6</v>
      </c>
      <c r="Q679" t="s">
        <v>469</v>
      </c>
      <c r="R679">
        <v>1</v>
      </c>
      <c r="S679" s="144">
        <v>-1351482.1973999999</v>
      </c>
      <c r="T679">
        <v>1</v>
      </c>
      <c r="U679" t="s">
        <v>199</v>
      </c>
      <c r="V679" t="s">
        <v>68</v>
      </c>
      <c r="W679" s="115" t="str">
        <f t="shared" si="22"/>
        <v>CC19PILETAS</v>
      </c>
      <c r="X679" s="115">
        <f>_xlfn.XLOOKUP(W679,'cco '!C:C,'cco '!D:D,0)</f>
        <v>0.08</v>
      </c>
      <c r="Y679" s="116">
        <f t="shared" si="23"/>
        <v>108118.575792</v>
      </c>
      <c r="Z679" s="115">
        <f>_xlfn.XLOOKUP(V679,sectores_id!A:A,sectores_id!B:B)</f>
        <v>7</v>
      </c>
      <c r="AA679" s="115">
        <f>IF(J679="OPEX",_xlfn.XLOOKUP(I679,'rubros_id_opex (2)'!A:A,'rubros_id_opex (2)'!B:B,"RUBRO MC"),J679)</f>
        <v>10</v>
      </c>
      <c r="AB679" s="115" t="str">
        <f>UPPER(_xlfn.XLOOKUP(Z679,sectores_id!B:B,sectores_id!A:A))</f>
        <v>PILETAS</v>
      </c>
      <c r="AC679" s="156" t="str">
        <f>_xlfn.XLOOKUP(AA679,'rubros_id_opex (2)'!B:B,'rubros_id_opex (2)'!A:A,gastos_final[[#This Row],[Líneas de factura/Producto]])</f>
        <v>PERSONAL</v>
      </c>
      <c r="AD679" s="177">
        <f>SUMIFS(Y:Y,C:C,gastos_final[[#This Row],[Número]])</f>
        <v>1351482.1973999999</v>
      </c>
      <c r="AE679" s="177">
        <f>gastos_final[[#This Row],[MONTO_FINAL]]*-1-gastos_final[[#This Row],[monto_total_ampliado]]</f>
        <v>0</v>
      </c>
    </row>
    <row r="680" spans="1:31" x14ac:dyDescent="0.3">
      <c r="A680" vm="1">
        <v>46081</v>
      </c>
      <c r="B680" t="s">
        <v>444</v>
      </c>
      <c r="C680" t="s">
        <v>1144</v>
      </c>
      <c r="D680" s="143">
        <v>-1351482.1973999999</v>
      </c>
      <c r="E680" t="s">
        <v>42</v>
      </c>
      <c r="F680">
        <v>1</v>
      </c>
      <c r="G680" s="143">
        <v>1351482.1973935897</v>
      </c>
      <c r="H680" t="s">
        <v>480</v>
      </c>
      <c r="I680" t="s">
        <v>9</v>
      </c>
      <c r="J680" t="s">
        <v>137</v>
      </c>
      <c r="K680">
        <v>0</v>
      </c>
      <c r="L680">
        <v>0</v>
      </c>
      <c r="M680">
        <v>0</v>
      </c>
      <c r="N680" t="s">
        <v>341</v>
      </c>
      <c r="O680" t="s">
        <v>494</v>
      </c>
      <c r="P680">
        <v>6</v>
      </c>
      <c r="Q680" t="s">
        <v>469</v>
      </c>
      <c r="R680">
        <v>1</v>
      </c>
      <c r="S680" s="144">
        <v>-1351482.1973999999</v>
      </c>
      <c r="T680">
        <v>1</v>
      </c>
      <c r="U680" t="s">
        <v>199</v>
      </c>
      <c r="V680" t="s">
        <v>70</v>
      </c>
      <c r="W680" s="115" t="str">
        <f t="shared" si="22"/>
        <v>CC19REACTORES</v>
      </c>
      <c r="X680" s="115">
        <f>_xlfn.XLOOKUP(W680,'cco '!C:C,'cco '!D:D,0)</f>
        <v>0.2</v>
      </c>
      <c r="Y680" s="116">
        <f t="shared" si="23"/>
        <v>270296.43948</v>
      </c>
      <c r="Z680" s="115">
        <f>_xlfn.XLOOKUP(V680,sectores_id!A:A,sectores_id!B:B)</f>
        <v>8</v>
      </c>
      <c r="AA680" s="115">
        <f>IF(J680="OPEX",_xlfn.XLOOKUP(I680,'rubros_id_opex (2)'!A:A,'rubros_id_opex (2)'!B:B,"RUBRO MC"),J680)</f>
        <v>10</v>
      </c>
      <c r="AB680" s="115" t="str">
        <f>UPPER(_xlfn.XLOOKUP(Z680,sectores_id!B:B,sectores_id!A:A))</f>
        <v>REACTORES</v>
      </c>
      <c r="AC680" s="156" t="str">
        <f>_xlfn.XLOOKUP(AA680,'rubros_id_opex (2)'!B:B,'rubros_id_opex (2)'!A:A,gastos_final[[#This Row],[Líneas de factura/Producto]])</f>
        <v>PERSONAL</v>
      </c>
      <c r="AD680" s="177">
        <f>SUMIFS(Y:Y,C:C,gastos_final[[#This Row],[Número]])</f>
        <v>1351482.1973999999</v>
      </c>
      <c r="AE680" s="177">
        <f>gastos_final[[#This Row],[MONTO_FINAL]]*-1-gastos_final[[#This Row],[monto_total_ampliado]]</f>
        <v>0</v>
      </c>
    </row>
    <row r="681" spans="1:31" x14ac:dyDescent="0.3">
      <c r="A681" vm="1">
        <v>46081</v>
      </c>
      <c r="B681" t="s">
        <v>444</v>
      </c>
      <c r="C681" t="s">
        <v>562</v>
      </c>
      <c r="D681" s="143">
        <v>-1309539.3483</v>
      </c>
      <c r="E681" t="s">
        <v>193</v>
      </c>
      <c r="F681">
        <v>1</v>
      </c>
      <c r="G681" s="143">
        <v>1309539.3482935899</v>
      </c>
      <c r="H681" t="s">
        <v>480</v>
      </c>
      <c r="I681" t="s">
        <v>9</v>
      </c>
      <c r="J681" t="s">
        <v>137</v>
      </c>
      <c r="K681">
        <v>0</v>
      </c>
      <c r="L681">
        <v>0</v>
      </c>
      <c r="M681">
        <v>0</v>
      </c>
      <c r="N681" t="s">
        <v>373</v>
      </c>
      <c r="O681" t="s">
        <v>494</v>
      </c>
      <c r="P681">
        <v>2</v>
      </c>
      <c r="Q681" t="s">
        <v>468</v>
      </c>
      <c r="R681">
        <v>1</v>
      </c>
      <c r="S681" s="144">
        <v>-1309539.3483</v>
      </c>
      <c r="T681">
        <v>1</v>
      </c>
      <c r="U681" t="s">
        <v>199</v>
      </c>
      <c r="V681" t="s">
        <v>193</v>
      </c>
      <c r="W681" s="115" t="str">
        <f t="shared" si="22"/>
        <v>CC25DISPOSICION FINAL DE R. LIQUIDOS</v>
      </c>
      <c r="X681" s="115">
        <f>_xlfn.XLOOKUP(W681,'cco '!C:C,'cco '!D:D,0)</f>
        <v>0.15</v>
      </c>
      <c r="Y681" s="116">
        <f t="shared" si="23"/>
        <v>196430.90224499998</v>
      </c>
      <c r="Z681" s="115">
        <f>_xlfn.XLOOKUP(V681,sectores_id!A:A,sectores_id!B:B)</f>
        <v>3</v>
      </c>
      <c r="AA681" s="115">
        <f>IF(J681="OPEX",_xlfn.XLOOKUP(I681,'rubros_id_opex (2)'!A:A,'rubros_id_opex (2)'!B:B,"RUBRO MC"),J681)</f>
        <v>10</v>
      </c>
      <c r="AB681" s="115" t="str">
        <f>UPPER(_xlfn.XLOOKUP(Z681,sectores_id!B:B,sectores_id!A:A))</f>
        <v>DISP. FINAL RESIDUOS LÍQUIDOS</v>
      </c>
      <c r="AC681" s="156" t="str">
        <f>_xlfn.XLOOKUP(AA681,'rubros_id_opex (2)'!B:B,'rubros_id_opex (2)'!A:A,gastos_final[[#This Row],[Líneas de factura/Producto]])</f>
        <v>PERSONAL</v>
      </c>
      <c r="AD681" s="177">
        <f>SUMIFS(Y:Y,C:C,gastos_final[[#This Row],[Número]])</f>
        <v>1309539.3483</v>
      </c>
      <c r="AE681" s="177">
        <f>gastos_final[[#This Row],[MONTO_FINAL]]*-1-gastos_final[[#This Row],[monto_total_ampliado]]</f>
        <v>0</v>
      </c>
    </row>
    <row r="682" spans="1:31" x14ac:dyDescent="0.3">
      <c r="A682" vm="1">
        <v>46081</v>
      </c>
      <c r="B682" t="s">
        <v>444</v>
      </c>
      <c r="C682" t="s">
        <v>562</v>
      </c>
      <c r="D682" s="143">
        <v>-1309539.3483</v>
      </c>
      <c r="E682" t="s">
        <v>193</v>
      </c>
      <c r="F682">
        <v>1</v>
      </c>
      <c r="G682" s="143">
        <v>1309539.3482935899</v>
      </c>
      <c r="H682" t="s">
        <v>480</v>
      </c>
      <c r="I682" t="s">
        <v>9</v>
      </c>
      <c r="J682" t="s">
        <v>137</v>
      </c>
      <c r="K682">
        <v>0</v>
      </c>
      <c r="L682">
        <v>0</v>
      </c>
      <c r="M682">
        <v>0</v>
      </c>
      <c r="N682" t="s">
        <v>373</v>
      </c>
      <c r="O682" t="s">
        <v>494</v>
      </c>
      <c r="P682">
        <v>2</v>
      </c>
      <c r="Q682" t="s">
        <v>468</v>
      </c>
      <c r="R682">
        <v>1</v>
      </c>
      <c r="S682" s="144">
        <v>-1309539.3483</v>
      </c>
      <c r="T682">
        <v>1</v>
      </c>
      <c r="U682" t="s">
        <v>199</v>
      </c>
      <c r="V682" t="s">
        <v>80</v>
      </c>
      <c r="W682" s="115" t="str">
        <f t="shared" si="22"/>
        <v>CC25EXPORTACION</v>
      </c>
      <c r="X682" s="115">
        <f>_xlfn.XLOOKUP(W682,'cco '!C:C,'cco '!D:D,0)</f>
        <v>0.85</v>
      </c>
      <c r="Y682" s="116">
        <f t="shared" si="23"/>
        <v>1113108.4460549999</v>
      </c>
      <c r="Z682" s="115">
        <f>_xlfn.XLOOKUP(V682,sectores_id!A:A,sectores_id!B:B)</f>
        <v>5</v>
      </c>
      <c r="AA682" s="115">
        <f>IF(J682="OPEX",_xlfn.XLOOKUP(I682,'rubros_id_opex (2)'!A:A,'rubros_id_opex (2)'!B:B,"RUBRO MC"),J682)</f>
        <v>10</v>
      </c>
      <c r="AB682" s="115" t="str">
        <f>UPPER(_xlfn.XLOOKUP(Z682,sectores_id!B:B,sectores_id!A:A))</f>
        <v>EXPORTACION</v>
      </c>
      <c r="AC682" s="156" t="str">
        <f>_xlfn.XLOOKUP(AA682,'rubros_id_opex (2)'!B:B,'rubros_id_opex (2)'!A:A,gastos_final[[#This Row],[Líneas de factura/Producto]])</f>
        <v>PERSONAL</v>
      </c>
      <c r="AD682" s="177">
        <f>SUMIFS(Y:Y,C:C,gastos_final[[#This Row],[Número]])</f>
        <v>1309539.3483</v>
      </c>
      <c r="AE682" s="177">
        <f>gastos_final[[#This Row],[MONTO_FINAL]]*-1-gastos_final[[#This Row],[monto_total_ampliado]]</f>
        <v>0</v>
      </c>
    </row>
    <row r="683" spans="1:31" x14ac:dyDescent="0.3">
      <c r="A683" vm="10">
        <v>46057</v>
      </c>
      <c r="B683" t="s">
        <v>977</v>
      </c>
      <c r="C683" t="s">
        <v>980</v>
      </c>
      <c r="D683" s="143">
        <v>-1292064.58</v>
      </c>
      <c r="E683" t="s">
        <v>981</v>
      </c>
      <c r="F683">
        <v>1</v>
      </c>
      <c r="G683" s="143">
        <v>1067821.97</v>
      </c>
      <c r="H683" t="s">
        <v>511</v>
      </c>
      <c r="I683" t="s">
        <v>15</v>
      </c>
      <c r="J683" t="s">
        <v>137</v>
      </c>
      <c r="K683" t="s">
        <v>473</v>
      </c>
      <c r="L683" t="s">
        <v>156</v>
      </c>
      <c r="M683">
        <v>0</v>
      </c>
      <c r="N683" t="s">
        <v>83</v>
      </c>
      <c r="O683" t="s">
        <v>492</v>
      </c>
      <c r="P683">
        <v>1</v>
      </c>
      <c r="Q683" t="s">
        <v>66</v>
      </c>
      <c r="R683">
        <v>1</v>
      </c>
      <c r="S683" s="144">
        <v>-1292064.58</v>
      </c>
      <c r="T683">
        <v>1</v>
      </c>
      <c r="U683" t="s">
        <v>199</v>
      </c>
      <c r="V683" t="s">
        <v>66</v>
      </c>
      <c r="W683" s="115" t="str">
        <f t="shared" si="22"/>
        <v>CC3DISPOSICIÓN FINAL RESIDUOS LIQUIDOS</v>
      </c>
      <c r="X683" s="115">
        <f>_xlfn.XLOOKUP(W683,'cco '!C:C,'cco '!D:D,0)</f>
        <v>1</v>
      </c>
      <c r="Y683" s="116">
        <f t="shared" si="23"/>
        <v>1292064.58</v>
      </c>
      <c r="Z683" s="115">
        <f>_xlfn.XLOOKUP(V683,sectores_id!A:A,sectores_id!B:B)</f>
        <v>3</v>
      </c>
      <c r="AA683" s="115">
        <f>IF(J683="OPEX",_xlfn.XLOOKUP(I683,'rubros_id_opex (2)'!A:A,'rubros_id_opex (2)'!B:B,"RUBRO MC"),J683)</f>
        <v>12</v>
      </c>
      <c r="AB683" s="115" t="str">
        <f>UPPER(_xlfn.XLOOKUP(Z683,sectores_id!B:B,sectores_id!A:A))</f>
        <v>DISP. FINAL RESIDUOS LÍQUIDOS</v>
      </c>
      <c r="AC683" s="156" t="str">
        <f>_xlfn.XLOOKUP(AA683,'rubros_id_opex (2)'!B:B,'rubros_id_opex (2)'!A:A,gastos_final[[#This Row],[Líneas de factura/Producto]])</f>
        <v>REPOSICION</v>
      </c>
      <c r="AD683" s="115">
        <f>SUMIFS(Y:Y,C:C,gastos_final[[#This Row],[Número]])</f>
        <v>1292064.58</v>
      </c>
      <c r="AE683" s="177">
        <f>gastos_final[[#This Row],[MONTO_FINAL]]*-1-gastos_final[[#This Row],[monto_total_ampliado]]</f>
        <v>0</v>
      </c>
    </row>
    <row r="684" spans="1:31" x14ac:dyDescent="0.3">
      <c r="A684" vm="15">
        <v>46080</v>
      </c>
      <c r="B684" t="s">
        <v>922</v>
      </c>
      <c r="C684" t="s">
        <v>923</v>
      </c>
      <c r="D684" s="143">
        <v>-1266264.3500000001</v>
      </c>
      <c r="E684" t="s">
        <v>15</v>
      </c>
      <c r="F684">
        <v>1</v>
      </c>
      <c r="G684" s="143">
        <v>1046499.46</v>
      </c>
      <c r="H684" t="s">
        <v>511</v>
      </c>
      <c r="I684" t="s">
        <v>15</v>
      </c>
      <c r="J684" t="s">
        <v>137</v>
      </c>
      <c r="K684" t="s">
        <v>473</v>
      </c>
      <c r="L684" t="s">
        <v>156</v>
      </c>
      <c r="M684">
        <v>0</v>
      </c>
      <c r="N684" t="s">
        <v>39</v>
      </c>
      <c r="O684" t="s">
        <v>492</v>
      </c>
      <c r="P684">
        <v>1</v>
      </c>
      <c r="Q684" t="s">
        <v>50</v>
      </c>
      <c r="R684">
        <v>1</v>
      </c>
      <c r="S684" s="144">
        <v>-1266264.3500000001</v>
      </c>
      <c r="T684">
        <v>1</v>
      </c>
      <c r="U684" t="s">
        <v>199</v>
      </c>
      <c r="V684" t="s">
        <v>50</v>
      </c>
      <c r="W684" s="115" t="str">
        <f t="shared" si="22"/>
        <v>CC7NFU</v>
      </c>
      <c r="X684" s="115">
        <f>_xlfn.XLOOKUP(W684,'cco '!C:C,'cco '!D:D,0)</f>
        <v>1</v>
      </c>
      <c r="Y684" s="116">
        <f t="shared" si="23"/>
        <v>1266264.3500000001</v>
      </c>
      <c r="Z684" s="115">
        <f>_xlfn.XLOOKUP(V684,sectores_id!A:A,sectores_id!B:B)</f>
        <v>6</v>
      </c>
      <c r="AA684" s="115">
        <f>IF(J684="OPEX",_xlfn.XLOOKUP(I684,'rubros_id_opex (2)'!A:A,'rubros_id_opex (2)'!B:B,"RUBRO MC"),J684)</f>
        <v>12</v>
      </c>
      <c r="AB684" s="115" t="str">
        <f>UPPER(_xlfn.XLOOKUP(Z684,sectores_id!B:B,sectores_id!A:A))</f>
        <v>NFU</v>
      </c>
      <c r="AC684" s="156" t="str">
        <f>_xlfn.XLOOKUP(AA684,'rubros_id_opex (2)'!B:B,'rubros_id_opex (2)'!A:A,gastos_final[[#This Row],[Líneas de factura/Producto]])</f>
        <v>REPOSICION</v>
      </c>
      <c r="AD684" s="115">
        <f>SUMIFS(Y:Y,C:C,gastos_final[[#This Row],[Número]])</f>
        <v>1266264.3500000001</v>
      </c>
      <c r="AE684" s="177">
        <f>gastos_final[[#This Row],[MONTO_FINAL]]*-1-gastos_final[[#This Row],[monto_total_ampliado]]</f>
        <v>0</v>
      </c>
    </row>
    <row r="685" spans="1:31" x14ac:dyDescent="0.3">
      <c r="A685" vm="7">
        <v>46059</v>
      </c>
      <c r="B685" t="s">
        <v>854</v>
      </c>
      <c r="C685" t="s">
        <v>860</v>
      </c>
      <c r="D685" s="143">
        <v>-1260396.5</v>
      </c>
      <c r="E685" t="s">
        <v>861</v>
      </c>
      <c r="F685">
        <v>1</v>
      </c>
      <c r="G685" s="143">
        <v>1041650</v>
      </c>
      <c r="H685" t="s">
        <v>511</v>
      </c>
      <c r="I685" t="s">
        <v>17</v>
      </c>
      <c r="J685" t="s">
        <v>157</v>
      </c>
      <c r="K685" t="s">
        <v>473</v>
      </c>
      <c r="L685" t="s">
        <v>138</v>
      </c>
      <c r="M685">
        <v>0</v>
      </c>
      <c r="N685" t="s">
        <v>43</v>
      </c>
      <c r="O685" t="s">
        <v>494</v>
      </c>
      <c r="P685">
        <v>1</v>
      </c>
      <c r="Q685" t="s">
        <v>72</v>
      </c>
      <c r="R685">
        <v>1</v>
      </c>
      <c r="S685" s="144">
        <v>-1260396.5</v>
      </c>
      <c r="T685">
        <v>1</v>
      </c>
      <c r="U685" t="s">
        <v>199</v>
      </c>
      <c r="V685" t="s">
        <v>72</v>
      </c>
      <c r="W685" s="115" t="str">
        <f t="shared" si="22"/>
        <v>CC6BACHAS</v>
      </c>
      <c r="X685" s="115">
        <f>_xlfn.XLOOKUP(W685,'cco '!C:C,'cco '!D:D,0)</f>
        <v>1</v>
      </c>
      <c r="Y685" s="116">
        <f t="shared" si="23"/>
        <v>1260396.5</v>
      </c>
      <c r="Z685" s="115">
        <f>_xlfn.XLOOKUP(V685,sectores_id!A:A,sectores_id!B:B)</f>
        <v>1</v>
      </c>
      <c r="AA685" s="115" t="str">
        <f>IF(J685="OPEX",_xlfn.XLOOKUP(I685,'rubros_id_opex (2)'!A:A,'rubros_id_opex (2)'!B:B,"RUBRO MC"),J685)</f>
        <v>CAPEX</v>
      </c>
      <c r="AB685" s="115" t="str">
        <f>UPPER(_xlfn.XLOOKUP(Z685,sectores_id!B:B,sectores_id!A:A))</f>
        <v>BACHAS</v>
      </c>
      <c r="AC685" s="156" t="str">
        <f>_xlfn.XLOOKUP(AA685,'rubros_id_opex (2)'!B:B,'rubros_id_opex (2)'!A:A,gastos_final[[#This Row],[Líneas de factura/Producto]])</f>
        <v>INVERSION</v>
      </c>
      <c r="AD685" s="115">
        <f>SUMIFS(Y:Y,C:C,gastos_final[[#This Row],[Número]])</f>
        <v>1260396.5</v>
      </c>
      <c r="AE685" s="177">
        <f>gastos_final[[#This Row],[MONTO_FINAL]]*-1-gastos_final[[#This Row],[monto_total_ampliado]]</f>
        <v>0</v>
      </c>
    </row>
    <row r="686" spans="1:31" x14ac:dyDescent="0.3">
      <c r="A686" vm="1">
        <v>46081</v>
      </c>
      <c r="B686" t="s">
        <v>444</v>
      </c>
      <c r="C686" t="s">
        <v>571</v>
      </c>
      <c r="D686" s="143">
        <v>-1217141.4032999999</v>
      </c>
      <c r="E686" t="s">
        <v>50</v>
      </c>
      <c r="F686">
        <v>1</v>
      </c>
      <c r="G686" s="143">
        <v>1217141.4032935901</v>
      </c>
      <c r="H686" t="s">
        <v>480</v>
      </c>
      <c r="I686" t="s">
        <v>9</v>
      </c>
      <c r="J686" t="s">
        <v>137</v>
      </c>
      <c r="K686">
        <v>0</v>
      </c>
      <c r="L686">
        <v>0</v>
      </c>
      <c r="M686">
        <v>0</v>
      </c>
      <c r="N686" t="s">
        <v>39</v>
      </c>
      <c r="O686" t="s">
        <v>492</v>
      </c>
      <c r="P686">
        <v>1</v>
      </c>
      <c r="Q686" t="s">
        <v>50</v>
      </c>
      <c r="R686">
        <v>1</v>
      </c>
      <c r="S686" s="144">
        <v>-1217141.4032999999</v>
      </c>
      <c r="T686">
        <v>1</v>
      </c>
      <c r="U686" t="s">
        <v>199</v>
      </c>
      <c r="V686" t="s">
        <v>50</v>
      </c>
      <c r="W686" s="115" t="str">
        <f t="shared" si="22"/>
        <v>CC7NFU</v>
      </c>
      <c r="X686" s="115">
        <f>_xlfn.XLOOKUP(W686,'cco '!C:C,'cco '!D:D,0)</f>
        <v>1</v>
      </c>
      <c r="Y686" s="116">
        <f t="shared" si="23"/>
        <v>1217141.4032999999</v>
      </c>
      <c r="Z686" s="115">
        <f>_xlfn.XLOOKUP(V686,sectores_id!A:A,sectores_id!B:B)</f>
        <v>6</v>
      </c>
      <c r="AA686" s="115">
        <f>IF(J686="OPEX",_xlfn.XLOOKUP(I686,'rubros_id_opex (2)'!A:A,'rubros_id_opex (2)'!B:B,"RUBRO MC"),J686)</f>
        <v>10</v>
      </c>
      <c r="AB686" s="115" t="str">
        <f>UPPER(_xlfn.XLOOKUP(Z686,sectores_id!B:B,sectores_id!A:A))</f>
        <v>NFU</v>
      </c>
      <c r="AC686" s="156" t="str">
        <f>_xlfn.XLOOKUP(AA686,'rubros_id_opex (2)'!B:B,'rubros_id_opex (2)'!A:A,gastos_final[[#This Row],[Líneas de factura/Producto]])</f>
        <v>PERSONAL</v>
      </c>
      <c r="AD686" s="177">
        <f>SUMIFS(Y:Y,C:C,gastos_final[[#This Row],[Número]])</f>
        <v>1217141.4032999999</v>
      </c>
      <c r="AE686" s="177">
        <f>gastos_final[[#This Row],[MONTO_FINAL]]*-1-gastos_final[[#This Row],[monto_total_ampliado]]</f>
        <v>0</v>
      </c>
    </row>
    <row r="687" spans="1:31" x14ac:dyDescent="0.3">
      <c r="A687" vm="1">
        <v>46081</v>
      </c>
      <c r="B687" t="s">
        <v>20</v>
      </c>
      <c r="C687" t="s">
        <v>798</v>
      </c>
      <c r="D687" s="143">
        <v>-1182999.8400000001</v>
      </c>
      <c r="E687" t="s">
        <v>20</v>
      </c>
      <c r="F687">
        <v>1616.12</v>
      </c>
      <c r="G687" s="143">
        <v>0.5</v>
      </c>
      <c r="H687" t="s">
        <v>511</v>
      </c>
      <c r="I687" t="s">
        <v>20</v>
      </c>
      <c r="J687" t="s">
        <v>137</v>
      </c>
      <c r="K687" t="s">
        <v>473</v>
      </c>
      <c r="L687" t="s">
        <v>138</v>
      </c>
      <c r="M687">
        <v>0</v>
      </c>
      <c r="N687" t="s">
        <v>34</v>
      </c>
      <c r="O687" t="s">
        <v>494</v>
      </c>
      <c r="P687">
        <v>1</v>
      </c>
      <c r="Q687" t="s">
        <v>80</v>
      </c>
      <c r="R687">
        <v>1</v>
      </c>
      <c r="S687" s="144">
        <v>-1182999.8400000001</v>
      </c>
      <c r="T687">
        <v>1616.12</v>
      </c>
      <c r="U687" t="s">
        <v>199</v>
      </c>
      <c r="V687" t="s">
        <v>80</v>
      </c>
      <c r="W687" s="115" t="str">
        <f t="shared" si="22"/>
        <v>CC11EXPORTACION</v>
      </c>
      <c r="X687" s="115">
        <f>_xlfn.XLOOKUP(W687,'cco '!C:C,'cco '!D:D,0)</f>
        <v>1</v>
      </c>
      <c r="Y687" s="116">
        <f t="shared" si="23"/>
        <v>1182999.8400000001</v>
      </c>
      <c r="Z687" s="115">
        <f>_xlfn.XLOOKUP(V687,sectores_id!A:A,sectores_id!B:B)</f>
        <v>5</v>
      </c>
      <c r="AA687" s="115">
        <f>IF(J687="OPEX",_xlfn.XLOOKUP(I687,'rubros_id_opex (2)'!A:A,'rubros_id_opex (2)'!B:B,"RUBRO MC"),J687)</f>
        <v>4</v>
      </c>
      <c r="AB687" s="115" t="str">
        <f>UPPER(_xlfn.XLOOKUP(Z687,sectores_id!B:B,sectores_id!A:A))</f>
        <v>EXPORTACION</v>
      </c>
      <c r="AC687" s="156" t="str">
        <f>_xlfn.XLOOKUP(AA687,'rubros_id_opex (2)'!B:B,'rubros_id_opex (2)'!A:A,gastos_final[[#This Row],[Líneas de factura/Producto]])</f>
        <v>IMPUESTOS</v>
      </c>
      <c r="AD687" s="115">
        <f>SUMIFS(Y:Y,C:C,gastos_final[[#This Row],[Número]])</f>
        <v>1182999.8400000001</v>
      </c>
      <c r="AE687" s="177">
        <f>gastos_final[[#This Row],[MONTO_FINAL]]*-1-gastos_final[[#This Row],[monto_total_ampliado]]</f>
        <v>0</v>
      </c>
    </row>
    <row r="688" spans="1:31" x14ac:dyDescent="0.3">
      <c r="A688" vm="1">
        <v>46081</v>
      </c>
      <c r="B688" t="s">
        <v>444</v>
      </c>
      <c r="C688" t="s">
        <v>572</v>
      </c>
      <c r="D688" s="143">
        <v>-1160524.8770999999</v>
      </c>
      <c r="E688" t="s">
        <v>50</v>
      </c>
      <c r="F688">
        <v>1</v>
      </c>
      <c r="G688" s="143">
        <v>1160524.8770735899</v>
      </c>
      <c r="H688" t="s">
        <v>480</v>
      </c>
      <c r="I688" t="s">
        <v>9</v>
      </c>
      <c r="J688" t="s">
        <v>137</v>
      </c>
      <c r="K688">
        <v>0</v>
      </c>
      <c r="L688">
        <v>0</v>
      </c>
      <c r="M688">
        <v>0</v>
      </c>
      <c r="N688" t="s">
        <v>39</v>
      </c>
      <c r="O688" t="s">
        <v>492</v>
      </c>
      <c r="P688">
        <v>1</v>
      </c>
      <c r="Q688" t="s">
        <v>50</v>
      </c>
      <c r="R688">
        <v>1</v>
      </c>
      <c r="S688" s="144">
        <v>-1160524.8770999999</v>
      </c>
      <c r="T688">
        <v>1</v>
      </c>
      <c r="U688" t="s">
        <v>199</v>
      </c>
      <c r="V688" t="s">
        <v>50</v>
      </c>
      <c r="W688" s="115" t="str">
        <f t="shared" si="22"/>
        <v>CC7NFU</v>
      </c>
      <c r="X688" s="115">
        <f>_xlfn.XLOOKUP(W688,'cco '!C:C,'cco '!D:D,0)</f>
        <v>1</v>
      </c>
      <c r="Y688" s="116">
        <f t="shared" si="23"/>
        <v>1160524.8770999999</v>
      </c>
      <c r="Z688" s="115">
        <f>_xlfn.XLOOKUP(V688,sectores_id!A:A,sectores_id!B:B)</f>
        <v>6</v>
      </c>
      <c r="AA688" s="115">
        <f>IF(J688="OPEX",_xlfn.XLOOKUP(I688,'rubros_id_opex (2)'!A:A,'rubros_id_opex (2)'!B:B,"RUBRO MC"),J688)</f>
        <v>10</v>
      </c>
      <c r="AB688" s="115" t="str">
        <f>UPPER(_xlfn.XLOOKUP(Z688,sectores_id!B:B,sectores_id!A:A))</f>
        <v>NFU</v>
      </c>
      <c r="AC688" s="156" t="str">
        <f>_xlfn.XLOOKUP(AA688,'rubros_id_opex (2)'!B:B,'rubros_id_opex (2)'!A:A,gastos_final[[#This Row],[Líneas de factura/Producto]])</f>
        <v>PERSONAL</v>
      </c>
      <c r="AD688" s="177">
        <f>SUMIFS(Y:Y,C:C,gastos_final[[#This Row],[Número]])</f>
        <v>1160524.8770999999</v>
      </c>
      <c r="AE688" s="177">
        <f>gastos_final[[#This Row],[MONTO_FINAL]]*-1-gastos_final[[#This Row],[monto_total_ampliado]]</f>
        <v>0</v>
      </c>
    </row>
    <row r="689" spans="1:31" x14ac:dyDescent="0.3">
      <c r="A689" vm="6">
        <v>46063</v>
      </c>
      <c r="B689" t="s">
        <v>1101</v>
      </c>
      <c r="C689" t="s">
        <v>1107</v>
      </c>
      <c r="D689" s="143">
        <v>-1112118.74</v>
      </c>
      <c r="E689" t="s">
        <v>1108</v>
      </c>
      <c r="F689">
        <v>2</v>
      </c>
      <c r="G689" s="143">
        <v>129553.2</v>
      </c>
      <c r="H689" t="s">
        <v>511</v>
      </c>
      <c r="I689" t="s">
        <v>17</v>
      </c>
      <c r="J689" t="s">
        <v>157</v>
      </c>
      <c r="K689" t="s">
        <v>473</v>
      </c>
      <c r="L689" t="s">
        <v>156</v>
      </c>
      <c r="M689">
        <v>0</v>
      </c>
      <c r="N689" t="s">
        <v>35</v>
      </c>
      <c r="O689" t="s">
        <v>494</v>
      </c>
      <c r="P689">
        <v>10</v>
      </c>
      <c r="Q689" t="s">
        <v>465</v>
      </c>
      <c r="R689">
        <v>1</v>
      </c>
      <c r="S689" s="144">
        <v>-1112118.74</v>
      </c>
      <c r="T689">
        <v>2</v>
      </c>
      <c r="U689" t="s">
        <v>199</v>
      </c>
      <c r="V689" t="s">
        <v>72</v>
      </c>
      <c r="W689" s="115" t="str">
        <f t="shared" si="22"/>
        <v>CC1BACHAS</v>
      </c>
      <c r="X689" s="115">
        <f>_xlfn.XLOOKUP(W689,'cco '!C:C,'cco '!D:D,0)</f>
        <v>3.2417236735101898E-2</v>
      </c>
      <c r="Y689" s="116">
        <f t="shared" si="23"/>
        <v>36051.816472123239</v>
      </c>
      <c r="Z689" s="115">
        <f>_xlfn.XLOOKUP(V689,sectores_id!A:A,sectores_id!B:B)</f>
        <v>1</v>
      </c>
      <c r="AA689" s="115" t="str">
        <f>IF(J689="OPEX",_xlfn.XLOOKUP(I689,'rubros_id_opex (2)'!A:A,'rubros_id_opex (2)'!B:B,"RUBRO MC"),J689)</f>
        <v>CAPEX</v>
      </c>
      <c r="AB689" s="115" t="str">
        <f>UPPER(_xlfn.XLOOKUP(Z689,sectores_id!B:B,sectores_id!A:A))</f>
        <v>BACHAS</v>
      </c>
      <c r="AC689" s="156" t="str">
        <f>_xlfn.XLOOKUP(AA689,'rubros_id_opex (2)'!B:B,'rubros_id_opex (2)'!A:A,gastos_final[[#This Row],[Líneas de factura/Producto]])</f>
        <v>INVERSION</v>
      </c>
      <c r="AD689" s="115">
        <f>SUMIFS(Y:Y,C:C,gastos_final[[#This Row],[Número]])</f>
        <v>1112118.74</v>
      </c>
      <c r="AE689" s="177">
        <f>gastos_final[[#This Row],[MONTO_FINAL]]*-1-gastos_final[[#This Row],[monto_total_ampliado]]</f>
        <v>0</v>
      </c>
    </row>
    <row r="690" spans="1:31" x14ac:dyDescent="0.3">
      <c r="A690" vm="6">
        <v>46063</v>
      </c>
      <c r="B690" t="s">
        <v>1101</v>
      </c>
      <c r="C690" t="s">
        <v>1107</v>
      </c>
      <c r="D690" s="143">
        <v>-1112118.74</v>
      </c>
      <c r="E690" t="s">
        <v>1108</v>
      </c>
      <c r="F690">
        <v>2</v>
      </c>
      <c r="G690" s="143">
        <v>129553.2</v>
      </c>
      <c r="H690" t="s">
        <v>511</v>
      </c>
      <c r="I690" t="s">
        <v>17</v>
      </c>
      <c r="J690" t="s">
        <v>157</v>
      </c>
      <c r="K690" t="s">
        <v>473</v>
      </c>
      <c r="L690" t="s">
        <v>156</v>
      </c>
      <c r="M690">
        <v>0</v>
      </c>
      <c r="N690" t="s">
        <v>35</v>
      </c>
      <c r="O690" t="s">
        <v>494</v>
      </c>
      <c r="P690">
        <v>10</v>
      </c>
      <c r="Q690" t="s">
        <v>465</v>
      </c>
      <c r="R690">
        <v>1</v>
      </c>
      <c r="S690" s="144">
        <v>-1112118.74</v>
      </c>
      <c r="T690">
        <v>2</v>
      </c>
      <c r="U690" t="s">
        <v>199</v>
      </c>
      <c r="V690" t="s">
        <v>77</v>
      </c>
      <c r="W690" s="115" t="str">
        <f t="shared" si="22"/>
        <v>CC1CEREAL &amp; POLVILLO</v>
      </c>
      <c r="X690" s="115">
        <f>_xlfn.XLOOKUP(W690,'cco '!C:C,'cco '!D:D,0)</f>
        <v>7.0597149630605652E-3</v>
      </c>
      <c r="Y690" s="116">
        <f t="shared" si="23"/>
        <v>7851.2413094780622</v>
      </c>
      <c r="Z690" s="115">
        <f>_xlfn.XLOOKUP(V690,sectores_id!A:A,sectores_id!B:B)</f>
        <v>2</v>
      </c>
      <c r="AA690" s="115" t="str">
        <f>IF(J690="OPEX",_xlfn.XLOOKUP(I690,'rubros_id_opex (2)'!A:A,'rubros_id_opex (2)'!B:B,"RUBRO MC"),J690)</f>
        <v>CAPEX</v>
      </c>
      <c r="AB690" s="115" t="str">
        <f>UPPER(_xlfn.XLOOKUP(Z690,sectores_id!B:B,sectores_id!A:A))</f>
        <v>CEREAL &amp; POLVILLO</v>
      </c>
      <c r="AC690" s="156" t="str">
        <f>_xlfn.XLOOKUP(AA690,'rubros_id_opex (2)'!B:B,'rubros_id_opex (2)'!A:A,gastos_final[[#This Row],[Líneas de factura/Producto]])</f>
        <v>INVERSION</v>
      </c>
      <c r="AD690" s="115">
        <f>SUMIFS(Y:Y,C:C,gastos_final[[#This Row],[Número]])</f>
        <v>1112118.74</v>
      </c>
      <c r="AE690" s="177">
        <f>gastos_final[[#This Row],[MONTO_FINAL]]*-1-gastos_final[[#This Row],[monto_total_ampliado]]</f>
        <v>0</v>
      </c>
    </row>
    <row r="691" spans="1:31" x14ac:dyDescent="0.3">
      <c r="A691" vm="6">
        <v>46063</v>
      </c>
      <c r="B691" t="s">
        <v>1101</v>
      </c>
      <c r="C691" t="s">
        <v>1107</v>
      </c>
      <c r="D691" s="143">
        <v>-1112118.74</v>
      </c>
      <c r="E691" t="s">
        <v>1108</v>
      </c>
      <c r="F691">
        <v>2</v>
      </c>
      <c r="G691" s="143">
        <v>129553.2</v>
      </c>
      <c r="H691" t="s">
        <v>511</v>
      </c>
      <c r="I691" t="s">
        <v>17</v>
      </c>
      <c r="J691" t="s">
        <v>157</v>
      </c>
      <c r="K691" t="s">
        <v>473</v>
      </c>
      <c r="L691" t="s">
        <v>156</v>
      </c>
      <c r="M691">
        <v>0</v>
      </c>
      <c r="N691" t="s">
        <v>35</v>
      </c>
      <c r="O691" t="s">
        <v>494</v>
      </c>
      <c r="P691">
        <v>10</v>
      </c>
      <c r="Q691" t="s">
        <v>465</v>
      </c>
      <c r="R691">
        <v>1</v>
      </c>
      <c r="S691" s="144">
        <v>-1112118.74</v>
      </c>
      <c r="T691">
        <v>2</v>
      </c>
      <c r="U691" t="s">
        <v>199</v>
      </c>
      <c r="V691" t="s">
        <v>75</v>
      </c>
      <c r="W691" s="115" t="str">
        <f t="shared" si="22"/>
        <v>CC1COMPOST &amp; FERTILIZANTES</v>
      </c>
      <c r="X691" s="115">
        <f>_xlfn.XLOOKUP(W691,'cco '!C:C,'cco '!D:D,0)</f>
        <v>4.0653249223577111E-4</v>
      </c>
      <c r="Y691" s="116">
        <f t="shared" si="23"/>
        <v>452.11240303430554</v>
      </c>
      <c r="Z691" s="115">
        <f>_xlfn.XLOOKUP(V691,sectores_id!A:A,sectores_id!B:B)</f>
        <v>10</v>
      </c>
      <c r="AA691" s="115" t="str">
        <f>IF(J691="OPEX",_xlfn.XLOOKUP(I691,'rubros_id_opex (2)'!A:A,'rubros_id_opex (2)'!B:B,"RUBRO MC"),J691)</f>
        <v>CAPEX</v>
      </c>
      <c r="AB691" s="115" t="str">
        <f>UPPER(_xlfn.XLOOKUP(Z691,sectores_id!B:B,sectores_id!A:A))</f>
        <v>COMPOST &amp; FERTILIZANTES</v>
      </c>
      <c r="AC691" s="156" t="str">
        <f>_xlfn.XLOOKUP(AA691,'rubros_id_opex (2)'!B:B,'rubros_id_opex (2)'!A:A,gastos_final[[#This Row],[Líneas de factura/Producto]])</f>
        <v>INVERSION</v>
      </c>
      <c r="AD691" s="115">
        <f>SUMIFS(Y:Y,C:C,gastos_final[[#This Row],[Número]])</f>
        <v>1112118.74</v>
      </c>
      <c r="AE691" s="177">
        <f>gastos_final[[#This Row],[MONTO_FINAL]]*-1-gastos_final[[#This Row],[monto_total_ampliado]]</f>
        <v>0</v>
      </c>
    </row>
    <row r="692" spans="1:31" x14ac:dyDescent="0.3">
      <c r="A692" vm="6">
        <v>46063</v>
      </c>
      <c r="B692" t="s">
        <v>1101</v>
      </c>
      <c r="C692" t="s">
        <v>1107</v>
      </c>
      <c r="D692" s="143">
        <v>-1112118.74</v>
      </c>
      <c r="E692" t="s">
        <v>1108</v>
      </c>
      <c r="F692">
        <v>2</v>
      </c>
      <c r="G692" s="143">
        <v>129553.2</v>
      </c>
      <c r="H692" t="s">
        <v>511</v>
      </c>
      <c r="I692" t="s">
        <v>17</v>
      </c>
      <c r="J692" t="s">
        <v>157</v>
      </c>
      <c r="K692" t="s">
        <v>473</v>
      </c>
      <c r="L692" t="s">
        <v>156</v>
      </c>
      <c r="M692">
        <v>0</v>
      </c>
      <c r="N692" t="s">
        <v>35</v>
      </c>
      <c r="O692" t="s">
        <v>494</v>
      </c>
      <c r="P692">
        <v>10</v>
      </c>
      <c r="Q692" t="s">
        <v>465</v>
      </c>
      <c r="R692">
        <v>1</v>
      </c>
      <c r="S692" s="144">
        <v>-1112118.74</v>
      </c>
      <c r="T692">
        <v>2</v>
      </c>
      <c r="U692" t="s">
        <v>199</v>
      </c>
      <c r="V692" t="s">
        <v>66</v>
      </c>
      <c r="W692" s="115" t="str">
        <f t="shared" si="22"/>
        <v>CC1DISPOSICIÓN FINAL RESIDUOS LIQUIDOS</v>
      </c>
      <c r="X692" s="115">
        <f>_xlfn.XLOOKUP(W692,'cco '!C:C,'cco '!D:D,0)</f>
        <v>5.9791078481547098E-2</v>
      </c>
      <c r="Y692" s="116">
        <f t="shared" si="23"/>
        <v>66494.778864139269</v>
      </c>
      <c r="Z692" s="115">
        <f>_xlfn.XLOOKUP(V692,sectores_id!A:A,sectores_id!B:B)</f>
        <v>3</v>
      </c>
      <c r="AA692" s="115" t="str">
        <f>IF(J692="OPEX",_xlfn.XLOOKUP(I692,'rubros_id_opex (2)'!A:A,'rubros_id_opex (2)'!B:B,"RUBRO MC"),J692)</f>
        <v>CAPEX</v>
      </c>
      <c r="AB692" s="115" t="str">
        <f>UPPER(_xlfn.XLOOKUP(Z692,sectores_id!B:B,sectores_id!A:A))</f>
        <v>DISP. FINAL RESIDUOS LÍQUIDOS</v>
      </c>
      <c r="AC692" s="156" t="str">
        <f>_xlfn.XLOOKUP(AA692,'rubros_id_opex (2)'!B:B,'rubros_id_opex (2)'!A:A,gastos_final[[#This Row],[Líneas de factura/Producto]])</f>
        <v>INVERSION</v>
      </c>
      <c r="AD692" s="115">
        <f>SUMIFS(Y:Y,C:C,gastos_final[[#This Row],[Número]])</f>
        <v>1112118.74</v>
      </c>
      <c r="AE692" s="177">
        <f>gastos_final[[#This Row],[MONTO_FINAL]]*-1-gastos_final[[#This Row],[monto_total_ampliado]]</f>
        <v>0</v>
      </c>
    </row>
    <row r="693" spans="1:31" x14ac:dyDescent="0.3">
      <c r="A693" vm="6">
        <v>46063</v>
      </c>
      <c r="B693" t="s">
        <v>1101</v>
      </c>
      <c r="C693" t="s">
        <v>1107</v>
      </c>
      <c r="D693" s="143">
        <v>-1112118.74</v>
      </c>
      <c r="E693" t="s">
        <v>1108</v>
      </c>
      <c r="F693">
        <v>2</v>
      </c>
      <c r="G693" s="143">
        <v>129553.2</v>
      </c>
      <c r="H693" t="s">
        <v>511</v>
      </c>
      <c r="I693" t="s">
        <v>17</v>
      </c>
      <c r="J693" t="s">
        <v>157</v>
      </c>
      <c r="K693" t="s">
        <v>473</v>
      </c>
      <c r="L693" t="s">
        <v>156</v>
      </c>
      <c r="M693">
        <v>0</v>
      </c>
      <c r="N693" t="s">
        <v>35</v>
      </c>
      <c r="O693" t="s">
        <v>494</v>
      </c>
      <c r="P693">
        <v>10</v>
      </c>
      <c r="Q693" t="s">
        <v>465</v>
      </c>
      <c r="R693">
        <v>1</v>
      </c>
      <c r="S693" s="144">
        <v>-1112118.74</v>
      </c>
      <c r="T693">
        <v>2</v>
      </c>
      <c r="U693" t="s">
        <v>199</v>
      </c>
      <c r="V693" t="s">
        <v>63</v>
      </c>
      <c r="W693" s="115" t="str">
        <f t="shared" si="22"/>
        <v>CC1DISPOSICIÓN FINAL RESIDUOS SOLIDOS</v>
      </c>
      <c r="X693" s="115">
        <f>_xlfn.XLOOKUP(W693,'cco '!C:C,'cco '!D:D,0)</f>
        <v>4.8738124634855849E-3</v>
      </c>
      <c r="Y693" s="116">
        <f t="shared" si="23"/>
        <v>5420.258175887885</v>
      </c>
      <c r="Z693" s="115">
        <f>_xlfn.XLOOKUP(V693,sectores_id!A:A,sectores_id!B:B)</f>
        <v>4</v>
      </c>
      <c r="AA693" s="115" t="str">
        <f>IF(J693="OPEX",_xlfn.XLOOKUP(I693,'rubros_id_opex (2)'!A:A,'rubros_id_opex (2)'!B:B,"RUBRO MC"),J693)</f>
        <v>CAPEX</v>
      </c>
      <c r="AB693" s="115" t="str">
        <f>UPPER(_xlfn.XLOOKUP(Z693,sectores_id!B:B,sectores_id!A:A))</f>
        <v>DISP. FINAL RESIDUOS SÓLIDOS</v>
      </c>
      <c r="AC693" s="156" t="str">
        <f>_xlfn.XLOOKUP(AA693,'rubros_id_opex (2)'!B:B,'rubros_id_opex (2)'!A:A,gastos_final[[#This Row],[Líneas de factura/Producto]])</f>
        <v>INVERSION</v>
      </c>
      <c r="AD693" s="115">
        <f>SUMIFS(Y:Y,C:C,gastos_final[[#This Row],[Número]])</f>
        <v>1112118.74</v>
      </c>
      <c r="AE693" s="177">
        <f>gastos_final[[#This Row],[MONTO_FINAL]]*-1-gastos_final[[#This Row],[monto_total_ampliado]]</f>
        <v>0</v>
      </c>
    </row>
    <row r="694" spans="1:31" x14ac:dyDescent="0.3">
      <c r="A694" vm="6">
        <v>46063</v>
      </c>
      <c r="B694" t="s">
        <v>1101</v>
      </c>
      <c r="C694" t="s">
        <v>1107</v>
      </c>
      <c r="D694" s="143">
        <v>-1112118.74</v>
      </c>
      <c r="E694" t="s">
        <v>1108</v>
      </c>
      <c r="F694">
        <v>2</v>
      </c>
      <c r="G694" s="143">
        <v>129553.2</v>
      </c>
      <c r="H694" t="s">
        <v>511</v>
      </c>
      <c r="I694" t="s">
        <v>17</v>
      </c>
      <c r="J694" t="s">
        <v>157</v>
      </c>
      <c r="K694" t="s">
        <v>473</v>
      </c>
      <c r="L694" t="s">
        <v>156</v>
      </c>
      <c r="M694">
        <v>0</v>
      </c>
      <c r="N694" t="s">
        <v>35</v>
      </c>
      <c r="O694" t="s">
        <v>494</v>
      </c>
      <c r="P694">
        <v>10</v>
      </c>
      <c r="Q694" t="s">
        <v>465</v>
      </c>
      <c r="R694">
        <v>1</v>
      </c>
      <c r="S694" s="144">
        <v>-1112118.74</v>
      </c>
      <c r="T694">
        <v>2</v>
      </c>
      <c r="U694" t="s">
        <v>199</v>
      </c>
      <c r="V694" t="s">
        <v>80</v>
      </c>
      <c r="W694" s="115" t="str">
        <f t="shared" si="22"/>
        <v>CC1EXPORTACION</v>
      </c>
      <c r="X694" s="115">
        <f>_xlfn.XLOOKUP(W694,'cco '!C:C,'cco '!D:D,0)</f>
        <v>0.73411048911804788</v>
      </c>
      <c r="Y694" s="116">
        <f t="shared" si="23"/>
        <v>816418.03217874712</v>
      </c>
      <c r="Z694" s="115">
        <f>_xlfn.XLOOKUP(V694,sectores_id!A:A,sectores_id!B:B)</f>
        <v>5</v>
      </c>
      <c r="AA694" s="115" t="str">
        <f>IF(J694="OPEX",_xlfn.XLOOKUP(I694,'rubros_id_opex (2)'!A:A,'rubros_id_opex (2)'!B:B,"RUBRO MC"),J694)</f>
        <v>CAPEX</v>
      </c>
      <c r="AB694" s="115" t="str">
        <f>UPPER(_xlfn.XLOOKUP(Z694,sectores_id!B:B,sectores_id!A:A))</f>
        <v>EXPORTACION</v>
      </c>
      <c r="AC694" s="156" t="str">
        <f>_xlfn.XLOOKUP(AA694,'rubros_id_opex (2)'!B:B,'rubros_id_opex (2)'!A:A,gastos_final[[#This Row],[Líneas de factura/Producto]])</f>
        <v>INVERSION</v>
      </c>
      <c r="AD694" s="115">
        <f>SUMIFS(Y:Y,C:C,gastos_final[[#This Row],[Número]])</f>
        <v>1112118.74</v>
      </c>
      <c r="AE694" s="177">
        <f>gastos_final[[#This Row],[MONTO_FINAL]]*-1-gastos_final[[#This Row],[monto_total_ampliado]]</f>
        <v>0</v>
      </c>
    </row>
    <row r="695" spans="1:31" x14ac:dyDescent="0.3">
      <c r="A695" vm="6">
        <v>46063</v>
      </c>
      <c r="B695" t="s">
        <v>1101</v>
      </c>
      <c r="C695" t="s">
        <v>1107</v>
      </c>
      <c r="D695" s="143">
        <v>-1112118.74</v>
      </c>
      <c r="E695" t="s">
        <v>1108</v>
      </c>
      <c r="F695">
        <v>2</v>
      </c>
      <c r="G695" s="143">
        <v>129553.2</v>
      </c>
      <c r="H695" t="s">
        <v>511</v>
      </c>
      <c r="I695" t="s">
        <v>17</v>
      </c>
      <c r="J695" t="s">
        <v>157</v>
      </c>
      <c r="K695" t="s">
        <v>473</v>
      </c>
      <c r="L695" t="s">
        <v>156</v>
      </c>
      <c r="M695">
        <v>0</v>
      </c>
      <c r="N695" t="s">
        <v>35</v>
      </c>
      <c r="O695" t="s">
        <v>494</v>
      </c>
      <c r="P695">
        <v>10</v>
      </c>
      <c r="Q695" t="s">
        <v>465</v>
      </c>
      <c r="R695">
        <v>1</v>
      </c>
      <c r="S695" s="144">
        <v>-1112118.74</v>
      </c>
      <c r="T695">
        <v>2</v>
      </c>
      <c r="U695" t="s">
        <v>199</v>
      </c>
      <c r="V695" t="s">
        <v>50</v>
      </c>
      <c r="W695" s="115" t="str">
        <f t="shared" si="22"/>
        <v>CC1NFU</v>
      </c>
      <c r="X695" s="115">
        <f>_xlfn.XLOOKUP(W695,'cco '!C:C,'cco '!D:D,0)</f>
        <v>1.4065386597374174E-2</v>
      </c>
      <c r="Y695" s="116">
        <f t="shared" si="23"/>
        <v>15642.380020284652</v>
      </c>
      <c r="Z695" s="115">
        <f>_xlfn.XLOOKUP(V695,sectores_id!A:A,sectores_id!B:B)</f>
        <v>6</v>
      </c>
      <c r="AA695" s="115" t="str">
        <f>IF(J695="OPEX",_xlfn.XLOOKUP(I695,'rubros_id_opex (2)'!A:A,'rubros_id_opex (2)'!B:B,"RUBRO MC"),J695)</f>
        <v>CAPEX</v>
      </c>
      <c r="AB695" s="115" t="str">
        <f>UPPER(_xlfn.XLOOKUP(Z695,sectores_id!B:B,sectores_id!A:A))</f>
        <v>NFU</v>
      </c>
      <c r="AC695" s="156" t="str">
        <f>_xlfn.XLOOKUP(AA695,'rubros_id_opex (2)'!B:B,'rubros_id_opex (2)'!A:A,gastos_final[[#This Row],[Líneas de factura/Producto]])</f>
        <v>INVERSION</v>
      </c>
      <c r="AD695" s="115">
        <f>SUMIFS(Y:Y,C:C,gastos_final[[#This Row],[Número]])</f>
        <v>1112118.74</v>
      </c>
      <c r="AE695" s="177">
        <f>gastos_final[[#This Row],[MONTO_FINAL]]*-1-gastos_final[[#This Row],[monto_total_ampliado]]</f>
        <v>0</v>
      </c>
    </row>
    <row r="696" spans="1:31" x14ac:dyDescent="0.3">
      <c r="A696" vm="6">
        <v>46063</v>
      </c>
      <c r="B696" t="s">
        <v>1101</v>
      </c>
      <c r="C696" t="s">
        <v>1107</v>
      </c>
      <c r="D696" s="143">
        <v>-1112118.74</v>
      </c>
      <c r="E696" t="s">
        <v>1108</v>
      </c>
      <c r="F696">
        <v>2</v>
      </c>
      <c r="G696" s="143">
        <v>129553.2</v>
      </c>
      <c r="H696" t="s">
        <v>511</v>
      </c>
      <c r="I696" t="s">
        <v>17</v>
      </c>
      <c r="J696" t="s">
        <v>157</v>
      </c>
      <c r="K696" t="s">
        <v>473</v>
      </c>
      <c r="L696" t="s">
        <v>156</v>
      </c>
      <c r="M696">
        <v>0</v>
      </c>
      <c r="N696" t="s">
        <v>35</v>
      </c>
      <c r="O696" t="s">
        <v>494</v>
      </c>
      <c r="P696">
        <v>10</v>
      </c>
      <c r="Q696" t="s">
        <v>465</v>
      </c>
      <c r="R696">
        <v>1</v>
      </c>
      <c r="S696" s="144">
        <v>-1112118.74</v>
      </c>
      <c r="T696">
        <v>2</v>
      </c>
      <c r="U696" t="s">
        <v>199</v>
      </c>
      <c r="V696" t="s">
        <v>68</v>
      </c>
      <c r="W696" s="115" t="str">
        <f t="shared" si="22"/>
        <v>CC1PILETAS</v>
      </c>
      <c r="X696" s="115">
        <f>_xlfn.XLOOKUP(W696,'cco '!C:C,'cco '!D:D,0)</f>
        <v>0.10760032914202722</v>
      </c>
      <c r="Y696" s="116">
        <f t="shared" si="23"/>
        <v>119664.34246901658</v>
      </c>
      <c r="Z696" s="115">
        <f>_xlfn.XLOOKUP(V696,sectores_id!A:A,sectores_id!B:B)</f>
        <v>7</v>
      </c>
      <c r="AA696" s="115" t="str">
        <f>IF(J696="OPEX",_xlfn.XLOOKUP(I696,'rubros_id_opex (2)'!A:A,'rubros_id_opex (2)'!B:B,"RUBRO MC"),J696)</f>
        <v>CAPEX</v>
      </c>
      <c r="AB696" s="115" t="str">
        <f>UPPER(_xlfn.XLOOKUP(Z696,sectores_id!B:B,sectores_id!A:A))</f>
        <v>PILETAS</v>
      </c>
      <c r="AC696" s="156" t="str">
        <f>_xlfn.XLOOKUP(AA696,'rubros_id_opex (2)'!B:B,'rubros_id_opex (2)'!A:A,gastos_final[[#This Row],[Líneas de factura/Producto]])</f>
        <v>INVERSION</v>
      </c>
      <c r="AD696" s="115">
        <f>SUMIFS(Y:Y,C:C,gastos_final[[#This Row],[Número]])</f>
        <v>1112118.74</v>
      </c>
      <c r="AE696" s="177">
        <f>gastos_final[[#This Row],[MONTO_FINAL]]*-1-gastos_final[[#This Row],[monto_total_ampliado]]</f>
        <v>0</v>
      </c>
    </row>
    <row r="697" spans="1:31" x14ac:dyDescent="0.3">
      <c r="A697" vm="6">
        <v>46063</v>
      </c>
      <c r="B697" t="s">
        <v>1101</v>
      </c>
      <c r="C697" t="s">
        <v>1107</v>
      </c>
      <c r="D697" s="143">
        <v>-1112118.74</v>
      </c>
      <c r="E697" t="s">
        <v>1108</v>
      </c>
      <c r="F697">
        <v>2</v>
      </c>
      <c r="G697" s="143">
        <v>129553.2</v>
      </c>
      <c r="H697" t="s">
        <v>511</v>
      </c>
      <c r="I697" t="s">
        <v>17</v>
      </c>
      <c r="J697" t="s">
        <v>157</v>
      </c>
      <c r="K697" t="s">
        <v>473</v>
      </c>
      <c r="L697" t="s">
        <v>156</v>
      </c>
      <c r="M697">
        <v>0</v>
      </c>
      <c r="N697" t="s">
        <v>35</v>
      </c>
      <c r="O697" t="s">
        <v>494</v>
      </c>
      <c r="P697">
        <v>10</v>
      </c>
      <c r="Q697" t="s">
        <v>465</v>
      </c>
      <c r="R697">
        <v>1</v>
      </c>
      <c r="S697" s="144">
        <v>-1112118.74</v>
      </c>
      <c r="T697">
        <v>2</v>
      </c>
      <c r="U697" t="s">
        <v>199</v>
      </c>
      <c r="V697" t="s">
        <v>70</v>
      </c>
      <c r="W697" s="115" t="str">
        <f t="shared" si="22"/>
        <v>CC1REACTORES</v>
      </c>
      <c r="X697" s="115">
        <f>_xlfn.XLOOKUP(W697,'cco '!C:C,'cco '!D:D,0)</f>
        <v>3.9675420007119738E-2</v>
      </c>
      <c r="Y697" s="116">
        <f t="shared" si="23"/>
        <v>44123.778107288796</v>
      </c>
      <c r="Z697" s="115">
        <f>_xlfn.XLOOKUP(V697,sectores_id!A:A,sectores_id!B:B)</f>
        <v>8</v>
      </c>
      <c r="AA697" s="115" t="str">
        <f>IF(J697="OPEX",_xlfn.XLOOKUP(I697,'rubros_id_opex (2)'!A:A,'rubros_id_opex (2)'!B:B,"RUBRO MC"),J697)</f>
        <v>CAPEX</v>
      </c>
      <c r="AB697" s="115" t="str">
        <f>UPPER(_xlfn.XLOOKUP(Z697,sectores_id!B:B,sectores_id!A:A))</f>
        <v>REACTORES</v>
      </c>
      <c r="AC697" s="156" t="str">
        <f>_xlfn.XLOOKUP(AA697,'rubros_id_opex (2)'!B:B,'rubros_id_opex (2)'!A:A,gastos_final[[#This Row],[Líneas de factura/Producto]])</f>
        <v>INVERSION</v>
      </c>
      <c r="AD697" s="115">
        <f>SUMIFS(Y:Y,C:C,gastos_final[[#This Row],[Número]])</f>
        <v>1112118.74</v>
      </c>
      <c r="AE697" s="177">
        <f>gastos_final[[#This Row],[MONTO_FINAL]]*-1-gastos_final[[#This Row],[monto_total_ampliado]]</f>
        <v>0</v>
      </c>
    </row>
    <row r="698" spans="1:31" x14ac:dyDescent="0.3">
      <c r="A698" vm="6">
        <v>46063</v>
      </c>
      <c r="B698" t="s">
        <v>1101</v>
      </c>
      <c r="C698" t="s">
        <v>1107</v>
      </c>
      <c r="D698" s="143">
        <v>-1112118.74</v>
      </c>
      <c r="E698" t="s">
        <v>1108</v>
      </c>
      <c r="F698">
        <v>2</v>
      </c>
      <c r="G698" s="143">
        <v>129553.2</v>
      </c>
      <c r="H698" t="s">
        <v>511</v>
      </c>
      <c r="I698" t="s">
        <v>17</v>
      </c>
      <c r="J698" t="s">
        <v>157</v>
      </c>
      <c r="K698" t="s">
        <v>473</v>
      </c>
      <c r="L698" t="s">
        <v>156</v>
      </c>
      <c r="M698">
        <v>0</v>
      </c>
      <c r="N698" t="s">
        <v>35</v>
      </c>
      <c r="O698" t="s">
        <v>494</v>
      </c>
      <c r="P698">
        <v>10</v>
      </c>
      <c r="Q698" t="s">
        <v>465</v>
      </c>
      <c r="R698">
        <v>1</v>
      </c>
      <c r="S698" s="144">
        <v>-1112118.74</v>
      </c>
      <c r="T698">
        <v>2</v>
      </c>
      <c r="U698" t="s">
        <v>199</v>
      </c>
      <c r="V698" t="s">
        <v>181</v>
      </c>
      <c r="W698" s="115" t="str">
        <f t="shared" si="22"/>
        <v>CC1TIERRAS FILTRANTES</v>
      </c>
      <c r="X698" s="115">
        <f>_xlfn.XLOOKUP(W698,'cco '!C:C,'cco '!D:D,0)</f>
        <v>0</v>
      </c>
      <c r="Y698" s="116">
        <f t="shared" si="23"/>
        <v>0</v>
      </c>
      <c r="Z698" s="115">
        <f>_xlfn.XLOOKUP(V698,sectores_id!A:A,sectores_id!B:B)</f>
        <v>9</v>
      </c>
      <c r="AA698" s="115" t="str">
        <f>IF(J698="OPEX",_xlfn.XLOOKUP(I698,'rubros_id_opex (2)'!A:A,'rubros_id_opex (2)'!B:B,"RUBRO MC"),J698)</f>
        <v>CAPEX</v>
      </c>
      <c r="AB698" s="115" t="str">
        <f>UPPER(_xlfn.XLOOKUP(Z698,sectores_id!B:B,sectores_id!A:A))</f>
        <v>TIERRAS FILTRANTES</v>
      </c>
      <c r="AC698" s="156" t="str">
        <f>_xlfn.XLOOKUP(AA698,'rubros_id_opex (2)'!B:B,'rubros_id_opex (2)'!A:A,gastos_final[[#This Row],[Líneas de factura/Producto]])</f>
        <v>INVERSION</v>
      </c>
      <c r="AD698" s="115">
        <f>SUMIFS(Y:Y,C:C,gastos_final[[#This Row],[Número]])</f>
        <v>1112118.74</v>
      </c>
      <c r="AE698" s="177">
        <f>gastos_final[[#This Row],[MONTO_FINAL]]*-1-gastos_final[[#This Row],[monto_total_ampliado]]</f>
        <v>0</v>
      </c>
    </row>
    <row r="699" spans="1:31" x14ac:dyDescent="0.3">
      <c r="A699" vm="1">
        <v>46081</v>
      </c>
      <c r="B699" t="s">
        <v>444</v>
      </c>
      <c r="C699" t="s">
        <v>441</v>
      </c>
      <c r="D699" s="143">
        <v>-1743652.6163000001</v>
      </c>
      <c r="E699" t="s">
        <v>391</v>
      </c>
      <c r="F699">
        <v>1</v>
      </c>
      <c r="G699" s="143">
        <v>1743652.6162531266</v>
      </c>
      <c r="H699" t="s">
        <v>480</v>
      </c>
      <c r="I699" t="s">
        <v>9</v>
      </c>
      <c r="J699" t="s">
        <v>137</v>
      </c>
      <c r="K699">
        <v>0</v>
      </c>
      <c r="L699">
        <v>0</v>
      </c>
      <c r="M699">
        <v>0</v>
      </c>
      <c r="N699" t="s">
        <v>389</v>
      </c>
      <c r="O699" t="s">
        <v>494</v>
      </c>
      <c r="P699">
        <v>10</v>
      </c>
      <c r="Q699" t="s">
        <v>465</v>
      </c>
      <c r="R699">
        <v>1</v>
      </c>
      <c r="S699" s="144">
        <v>-1743652.6163000001</v>
      </c>
      <c r="T699">
        <v>1</v>
      </c>
      <c r="U699" t="s">
        <v>199</v>
      </c>
      <c r="V699" t="s">
        <v>72</v>
      </c>
      <c r="W699" s="115" t="str">
        <f t="shared" si="22"/>
        <v>CC28BACHAS</v>
      </c>
      <c r="X699" s="115">
        <f>_xlfn.XLOOKUP(W699,'cco '!C:C,'cco '!D:D,0)</f>
        <v>0.1111</v>
      </c>
      <c r="Y699" s="116">
        <f t="shared" si="23"/>
        <v>193719.80567093001</v>
      </c>
      <c r="Z699" s="115">
        <f>_xlfn.XLOOKUP(V699,sectores_id!A:A,sectores_id!B:B)</f>
        <v>1</v>
      </c>
      <c r="AA699" s="115">
        <f>IF(J699="OPEX",_xlfn.XLOOKUP(I699,'rubros_id_opex (2)'!A:A,'rubros_id_opex (2)'!B:B,"RUBRO MC"),J699)</f>
        <v>10</v>
      </c>
      <c r="AB699" s="115" t="str">
        <f>UPPER(_xlfn.XLOOKUP(Z699,sectores_id!B:B,sectores_id!A:A))</f>
        <v>BACHAS</v>
      </c>
      <c r="AC699" s="156" t="str">
        <f>_xlfn.XLOOKUP(AA699,'rubros_id_opex (2)'!B:B,'rubros_id_opex (2)'!A:A,gastos_final[[#This Row],[Líneas de factura/Producto]])</f>
        <v>PERSONAL</v>
      </c>
      <c r="AD699" s="177">
        <f>SUMIFS(Y:Y,C:C,gastos_final[[#This Row],[Número]])</f>
        <v>1743478.2510383704</v>
      </c>
      <c r="AE699" s="177">
        <f>gastos_final[[#This Row],[MONTO_FINAL]]*-1-gastos_final[[#This Row],[monto_total_ampliado]]</f>
        <v>174.36526162968948</v>
      </c>
    </row>
    <row r="700" spans="1:31" x14ac:dyDescent="0.3">
      <c r="A700" vm="1">
        <v>46081</v>
      </c>
      <c r="B700" t="s">
        <v>444</v>
      </c>
      <c r="C700" t="s">
        <v>441</v>
      </c>
      <c r="D700" s="143">
        <v>-1743652.6163000001</v>
      </c>
      <c r="E700" t="s">
        <v>391</v>
      </c>
      <c r="F700">
        <v>1</v>
      </c>
      <c r="G700" s="143">
        <v>1743652.6162531266</v>
      </c>
      <c r="H700" t="s">
        <v>480</v>
      </c>
      <c r="I700" t="s">
        <v>9</v>
      </c>
      <c r="J700" t="s">
        <v>137</v>
      </c>
      <c r="K700">
        <v>0</v>
      </c>
      <c r="L700">
        <v>0</v>
      </c>
      <c r="M700">
        <v>0</v>
      </c>
      <c r="N700" t="s">
        <v>389</v>
      </c>
      <c r="O700" t="s">
        <v>494</v>
      </c>
      <c r="P700">
        <v>10</v>
      </c>
      <c r="Q700" t="s">
        <v>465</v>
      </c>
      <c r="R700">
        <v>1</v>
      </c>
      <c r="S700" s="144">
        <v>-1743652.6163000001</v>
      </c>
      <c r="T700">
        <v>1</v>
      </c>
      <c r="U700" t="s">
        <v>199</v>
      </c>
      <c r="V700" t="s">
        <v>77</v>
      </c>
      <c r="W700" s="115" t="str">
        <f t="shared" si="22"/>
        <v>CC28CEREAL &amp; POLVILLO</v>
      </c>
      <c r="X700" s="115">
        <f>_xlfn.XLOOKUP(W700,'cco '!C:C,'cco '!D:D,0)</f>
        <v>0.1111</v>
      </c>
      <c r="Y700" s="116">
        <f t="shared" si="23"/>
        <v>193719.80567093001</v>
      </c>
      <c r="Z700" s="115">
        <f>_xlfn.XLOOKUP(V700,sectores_id!A:A,sectores_id!B:B)</f>
        <v>2</v>
      </c>
      <c r="AA700" s="115">
        <f>IF(J700="OPEX",_xlfn.XLOOKUP(I700,'rubros_id_opex (2)'!A:A,'rubros_id_opex (2)'!B:B,"RUBRO MC"),J700)</f>
        <v>10</v>
      </c>
      <c r="AB700" s="115" t="str">
        <f>UPPER(_xlfn.XLOOKUP(Z700,sectores_id!B:B,sectores_id!A:A))</f>
        <v>CEREAL &amp; POLVILLO</v>
      </c>
      <c r="AC700" s="156" t="str">
        <f>_xlfn.XLOOKUP(AA700,'rubros_id_opex (2)'!B:B,'rubros_id_opex (2)'!A:A,gastos_final[[#This Row],[Líneas de factura/Producto]])</f>
        <v>PERSONAL</v>
      </c>
      <c r="AD700" s="177">
        <f>SUMIFS(Y:Y,C:C,gastos_final[[#This Row],[Número]])</f>
        <v>1743478.2510383704</v>
      </c>
      <c r="AE700" s="177">
        <f>gastos_final[[#This Row],[MONTO_FINAL]]*-1-gastos_final[[#This Row],[monto_total_ampliado]]</f>
        <v>174.36526162968948</v>
      </c>
    </row>
    <row r="701" spans="1:31" x14ac:dyDescent="0.3">
      <c r="A701" vm="1">
        <v>46081</v>
      </c>
      <c r="B701" t="s">
        <v>444</v>
      </c>
      <c r="C701" t="s">
        <v>441</v>
      </c>
      <c r="D701" s="143">
        <v>-1743652.6163000001</v>
      </c>
      <c r="E701" t="s">
        <v>391</v>
      </c>
      <c r="F701">
        <v>1</v>
      </c>
      <c r="G701" s="143">
        <v>1743652.6162531266</v>
      </c>
      <c r="H701" t="s">
        <v>480</v>
      </c>
      <c r="I701" t="s">
        <v>9</v>
      </c>
      <c r="J701" t="s">
        <v>137</v>
      </c>
      <c r="K701">
        <v>0</v>
      </c>
      <c r="L701">
        <v>0</v>
      </c>
      <c r="M701">
        <v>0</v>
      </c>
      <c r="N701" t="s">
        <v>389</v>
      </c>
      <c r="O701" t="s">
        <v>494</v>
      </c>
      <c r="P701">
        <v>10</v>
      </c>
      <c r="Q701" t="s">
        <v>465</v>
      </c>
      <c r="R701">
        <v>1</v>
      </c>
      <c r="S701" s="144">
        <v>-1743652.6163000001</v>
      </c>
      <c r="T701">
        <v>1</v>
      </c>
      <c r="U701" t="s">
        <v>199</v>
      </c>
      <c r="V701" t="s">
        <v>75</v>
      </c>
      <c r="W701" s="115" t="str">
        <f t="shared" si="22"/>
        <v>CC28COMPOST &amp; FERTILIZANTES</v>
      </c>
      <c r="X701" s="115">
        <f>_xlfn.XLOOKUP(W701,'cco '!C:C,'cco '!D:D,0)</f>
        <v>0.1111</v>
      </c>
      <c r="Y701" s="116">
        <f t="shared" si="23"/>
        <v>193719.80567093001</v>
      </c>
      <c r="Z701" s="115">
        <f>_xlfn.XLOOKUP(V701,sectores_id!A:A,sectores_id!B:B)</f>
        <v>10</v>
      </c>
      <c r="AA701" s="115">
        <f>IF(J701="OPEX",_xlfn.XLOOKUP(I701,'rubros_id_opex (2)'!A:A,'rubros_id_opex (2)'!B:B,"RUBRO MC"),J701)</f>
        <v>10</v>
      </c>
      <c r="AB701" s="115" t="str">
        <f>UPPER(_xlfn.XLOOKUP(Z701,sectores_id!B:B,sectores_id!A:A))</f>
        <v>COMPOST &amp; FERTILIZANTES</v>
      </c>
      <c r="AC701" s="156" t="str">
        <f>_xlfn.XLOOKUP(AA701,'rubros_id_opex (2)'!B:B,'rubros_id_opex (2)'!A:A,gastos_final[[#This Row],[Líneas de factura/Producto]])</f>
        <v>PERSONAL</v>
      </c>
      <c r="AD701" s="177">
        <f>SUMIFS(Y:Y,C:C,gastos_final[[#This Row],[Número]])</f>
        <v>1743478.2510383704</v>
      </c>
      <c r="AE701" s="177">
        <f>gastos_final[[#This Row],[MONTO_FINAL]]*-1-gastos_final[[#This Row],[monto_total_ampliado]]</f>
        <v>174.36526162968948</v>
      </c>
    </row>
    <row r="702" spans="1:31" x14ac:dyDescent="0.3">
      <c r="A702" vm="1">
        <v>46081</v>
      </c>
      <c r="B702" t="s">
        <v>444</v>
      </c>
      <c r="C702" t="s">
        <v>441</v>
      </c>
      <c r="D702" s="143">
        <v>-1743652.6163000001</v>
      </c>
      <c r="E702" t="s">
        <v>391</v>
      </c>
      <c r="F702">
        <v>1</v>
      </c>
      <c r="G702" s="143">
        <v>1743652.6162531266</v>
      </c>
      <c r="H702" t="s">
        <v>480</v>
      </c>
      <c r="I702" t="s">
        <v>9</v>
      </c>
      <c r="J702" t="s">
        <v>137</v>
      </c>
      <c r="K702">
        <v>0</v>
      </c>
      <c r="L702">
        <v>0</v>
      </c>
      <c r="M702">
        <v>0</v>
      </c>
      <c r="N702" t="s">
        <v>389</v>
      </c>
      <c r="O702" t="s">
        <v>494</v>
      </c>
      <c r="P702">
        <v>10</v>
      </c>
      <c r="Q702" t="s">
        <v>465</v>
      </c>
      <c r="R702">
        <v>1</v>
      </c>
      <c r="S702" s="144">
        <v>-1743652.6163000001</v>
      </c>
      <c r="T702">
        <v>1</v>
      </c>
      <c r="U702" t="s">
        <v>199</v>
      </c>
      <c r="V702" t="s">
        <v>66</v>
      </c>
      <c r="W702" s="115" t="str">
        <f t="shared" si="22"/>
        <v>CC28DISPOSICIÓN FINAL RESIDUOS LIQUIDOS</v>
      </c>
      <c r="X702" s="115">
        <f>_xlfn.XLOOKUP(W702,'cco '!C:C,'cco '!D:D,0)</f>
        <v>0.1111</v>
      </c>
      <c r="Y702" s="116">
        <f t="shared" si="23"/>
        <v>193719.80567093001</v>
      </c>
      <c r="Z702" s="115">
        <f>_xlfn.XLOOKUP(V702,sectores_id!A:A,sectores_id!B:B)</f>
        <v>3</v>
      </c>
      <c r="AA702" s="115">
        <f>IF(J702="OPEX",_xlfn.XLOOKUP(I702,'rubros_id_opex (2)'!A:A,'rubros_id_opex (2)'!B:B,"RUBRO MC"),J702)</f>
        <v>10</v>
      </c>
      <c r="AB702" s="115" t="str">
        <f>UPPER(_xlfn.XLOOKUP(Z702,sectores_id!B:B,sectores_id!A:A))</f>
        <v>DISP. FINAL RESIDUOS LÍQUIDOS</v>
      </c>
      <c r="AC702" s="156" t="str">
        <f>_xlfn.XLOOKUP(AA702,'rubros_id_opex (2)'!B:B,'rubros_id_opex (2)'!A:A,gastos_final[[#This Row],[Líneas de factura/Producto]])</f>
        <v>PERSONAL</v>
      </c>
      <c r="AD702" s="177">
        <f>SUMIFS(Y:Y,C:C,gastos_final[[#This Row],[Número]])</f>
        <v>1743478.2510383704</v>
      </c>
      <c r="AE702" s="177">
        <f>gastos_final[[#This Row],[MONTO_FINAL]]*-1-gastos_final[[#This Row],[monto_total_ampliado]]</f>
        <v>174.36526162968948</v>
      </c>
    </row>
    <row r="703" spans="1:31" x14ac:dyDescent="0.3">
      <c r="A703" vm="1">
        <v>46081</v>
      </c>
      <c r="B703" t="s">
        <v>444</v>
      </c>
      <c r="C703" t="s">
        <v>441</v>
      </c>
      <c r="D703" s="143">
        <v>-1743652.6163000001</v>
      </c>
      <c r="E703" t="s">
        <v>391</v>
      </c>
      <c r="F703">
        <v>1</v>
      </c>
      <c r="G703" s="143">
        <v>1743652.6162531266</v>
      </c>
      <c r="H703" t="s">
        <v>480</v>
      </c>
      <c r="I703" t="s">
        <v>9</v>
      </c>
      <c r="J703" t="s">
        <v>137</v>
      </c>
      <c r="K703">
        <v>0</v>
      </c>
      <c r="L703">
        <v>0</v>
      </c>
      <c r="M703">
        <v>0</v>
      </c>
      <c r="N703" t="s">
        <v>389</v>
      </c>
      <c r="O703" t="s">
        <v>494</v>
      </c>
      <c r="P703">
        <v>10</v>
      </c>
      <c r="Q703" t="s">
        <v>465</v>
      </c>
      <c r="R703">
        <v>1</v>
      </c>
      <c r="S703" s="144">
        <v>-1743652.6163000001</v>
      </c>
      <c r="T703">
        <v>1</v>
      </c>
      <c r="U703" t="s">
        <v>199</v>
      </c>
      <c r="V703" t="s">
        <v>63</v>
      </c>
      <c r="W703" s="115" t="str">
        <f t="shared" si="22"/>
        <v>CC28DISPOSICIÓN FINAL RESIDUOS SOLIDOS</v>
      </c>
      <c r="X703" s="115">
        <f>_xlfn.XLOOKUP(W703,'cco '!C:C,'cco '!D:D,0)</f>
        <v>0.1111</v>
      </c>
      <c r="Y703" s="116">
        <f t="shared" si="23"/>
        <v>193719.80567093001</v>
      </c>
      <c r="Z703" s="115">
        <f>_xlfn.XLOOKUP(V703,sectores_id!A:A,sectores_id!B:B)</f>
        <v>4</v>
      </c>
      <c r="AA703" s="115">
        <f>IF(J703="OPEX",_xlfn.XLOOKUP(I703,'rubros_id_opex (2)'!A:A,'rubros_id_opex (2)'!B:B,"RUBRO MC"),J703)</f>
        <v>10</v>
      </c>
      <c r="AB703" s="115" t="str">
        <f>UPPER(_xlfn.XLOOKUP(Z703,sectores_id!B:B,sectores_id!A:A))</f>
        <v>DISP. FINAL RESIDUOS SÓLIDOS</v>
      </c>
      <c r="AC703" s="156" t="str">
        <f>_xlfn.XLOOKUP(AA703,'rubros_id_opex (2)'!B:B,'rubros_id_opex (2)'!A:A,gastos_final[[#This Row],[Líneas de factura/Producto]])</f>
        <v>PERSONAL</v>
      </c>
      <c r="AD703" s="177">
        <f>SUMIFS(Y:Y,C:C,gastos_final[[#This Row],[Número]])</f>
        <v>1743478.2510383704</v>
      </c>
      <c r="AE703" s="177">
        <f>gastos_final[[#This Row],[MONTO_FINAL]]*-1-gastos_final[[#This Row],[monto_total_ampliado]]</f>
        <v>174.36526162968948</v>
      </c>
    </row>
    <row r="704" spans="1:31" x14ac:dyDescent="0.3">
      <c r="A704" vm="1">
        <v>46081</v>
      </c>
      <c r="B704" t="s">
        <v>444</v>
      </c>
      <c r="C704" t="s">
        <v>441</v>
      </c>
      <c r="D704" s="143">
        <v>-1743652.6163000001</v>
      </c>
      <c r="E704" t="s">
        <v>391</v>
      </c>
      <c r="F704">
        <v>1</v>
      </c>
      <c r="G704" s="143">
        <v>1743652.6162531266</v>
      </c>
      <c r="H704" t="s">
        <v>480</v>
      </c>
      <c r="I704" t="s">
        <v>9</v>
      </c>
      <c r="J704" t="s">
        <v>137</v>
      </c>
      <c r="K704">
        <v>0</v>
      </c>
      <c r="L704">
        <v>0</v>
      </c>
      <c r="M704">
        <v>0</v>
      </c>
      <c r="N704" t="s">
        <v>389</v>
      </c>
      <c r="O704" t="s">
        <v>494</v>
      </c>
      <c r="P704">
        <v>10</v>
      </c>
      <c r="Q704" t="s">
        <v>465</v>
      </c>
      <c r="R704">
        <v>1</v>
      </c>
      <c r="S704" s="144">
        <v>-1743652.6163000001</v>
      </c>
      <c r="T704">
        <v>1</v>
      </c>
      <c r="U704" t="s">
        <v>199</v>
      </c>
      <c r="V704" t="s">
        <v>80</v>
      </c>
      <c r="W704" s="115" t="str">
        <f t="shared" si="22"/>
        <v>CC28EXPORTACION</v>
      </c>
      <c r="X704" s="115">
        <f>_xlfn.XLOOKUP(W704,'cco '!C:C,'cco '!D:D,0)</f>
        <v>0.1111</v>
      </c>
      <c r="Y704" s="116">
        <f t="shared" si="23"/>
        <v>193719.80567093001</v>
      </c>
      <c r="Z704" s="115">
        <f>_xlfn.XLOOKUP(V704,sectores_id!A:A,sectores_id!B:B)</f>
        <v>5</v>
      </c>
      <c r="AA704" s="115">
        <f>IF(J704="OPEX",_xlfn.XLOOKUP(I704,'rubros_id_opex (2)'!A:A,'rubros_id_opex (2)'!B:B,"RUBRO MC"),J704)</f>
        <v>10</v>
      </c>
      <c r="AB704" s="115" t="str">
        <f>UPPER(_xlfn.XLOOKUP(Z704,sectores_id!B:B,sectores_id!A:A))</f>
        <v>EXPORTACION</v>
      </c>
      <c r="AC704" s="156" t="str">
        <f>_xlfn.XLOOKUP(AA704,'rubros_id_opex (2)'!B:B,'rubros_id_opex (2)'!A:A,gastos_final[[#This Row],[Líneas de factura/Producto]])</f>
        <v>PERSONAL</v>
      </c>
      <c r="AD704" s="177">
        <f>SUMIFS(Y:Y,C:C,gastos_final[[#This Row],[Número]])</f>
        <v>1743478.2510383704</v>
      </c>
      <c r="AE704" s="177">
        <f>gastos_final[[#This Row],[MONTO_FINAL]]*-1-gastos_final[[#This Row],[monto_total_ampliado]]</f>
        <v>174.36526162968948</v>
      </c>
    </row>
    <row r="705" spans="1:31" x14ac:dyDescent="0.3">
      <c r="A705" vm="1">
        <v>46081</v>
      </c>
      <c r="B705" t="s">
        <v>444</v>
      </c>
      <c r="C705" t="s">
        <v>441</v>
      </c>
      <c r="D705" s="143">
        <v>-1743652.6163000001</v>
      </c>
      <c r="E705" t="s">
        <v>391</v>
      </c>
      <c r="F705">
        <v>1</v>
      </c>
      <c r="G705" s="143">
        <v>1743652.6162531266</v>
      </c>
      <c r="H705" t="s">
        <v>480</v>
      </c>
      <c r="I705" t="s">
        <v>9</v>
      </c>
      <c r="J705" t="s">
        <v>137</v>
      </c>
      <c r="K705">
        <v>0</v>
      </c>
      <c r="L705">
        <v>0</v>
      </c>
      <c r="M705">
        <v>0</v>
      </c>
      <c r="N705" t="s">
        <v>389</v>
      </c>
      <c r="O705" t="s">
        <v>494</v>
      </c>
      <c r="P705">
        <v>10</v>
      </c>
      <c r="Q705" t="s">
        <v>465</v>
      </c>
      <c r="R705">
        <v>1</v>
      </c>
      <c r="S705" s="144">
        <v>-1743652.6163000001</v>
      </c>
      <c r="T705">
        <v>1</v>
      </c>
      <c r="U705" t="s">
        <v>199</v>
      </c>
      <c r="V705" t="s">
        <v>50</v>
      </c>
      <c r="W705" s="115" t="str">
        <f t="shared" si="22"/>
        <v>CC28NFU</v>
      </c>
      <c r="X705" s="115">
        <f>_xlfn.XLOOKUP(W705,'cco '!C:C,'cco '!D:D,0)</f>
        <v>0.1111</v>
      </c>
      <c r="Y705" s="116">
        <f t="shared" si="23"/>
        <v>193719.80567093001</v>
      </c>
      <c r="Z705" s="115">
        <f>_xlfn.XLOOKUP(V705,sectores_id!A:A,sectores_id!B:B)</f>
        <v>6</v>
      </c>
      <c r="AA705" s="115">
        <f>IF(J705="OPEX",_xlfn.XLOOKUP(I705,'rubros_id_opex (2)'!A:A,'rubros_id_opex (2)'!B:B,"RUBRO MC"),J705)</f>
        <v>10</v>
      </c>
      <c r="AB705" s="115" t="str">
        <f>UPPER(_xlfn.XLOOKUP(Z705,sectores_id!B:B,sectores_id!A:A))</f>
        <v>NFU</v>
      </c>
      <c r="AC705" s="156" t="str">
        <f>_xlfn.XLOOKUP(AA705,'rubros_id_opex (2)'!B:B,'rubros_id_opex (2)'!A:A,gastos_final[[#This Row],[Líneas de factura/Producto]])</f>
        <v>PERSONAL</v>
      </c>
      <c r="AD705" s="177">
        <f>SUMIFS(Y:Y,C:C,gastos_final[[#This Row],[Número]])</f>
        <v>1743478.2510383704</v>
      </c>
      <c r="AE705" s="177">
        <f>gastos_final[[#This Row],[MONTO_FINAL]]*-1-gastos_final[[#This Row],[monto_total_ampliado]]</f>
        <v>174.36526162968948</v>
      </c>
    </row>
    <row r="706" spans="1:31" x14ac:dyDescent="0.3">
      <c r="A706" vm="1">
        <v>46081</v>
      </c>
      <c r="B706" t="s">
        <v>444</v>
      </c>
      <c r="C706" t="s">
        <v>441</v>
      </c>
      <c r="D706" s="143">
        <v>-1743652.6163000001</v>
      </c>
      <c r="E706" t="s">
        <v>391</v>
      </c>
      <c r="F706">
        <v>1</v>
      </c>
      <c r="G706" s="143">
        <v>1743652.6162531266</v>
      </c>
      <c r="H706" t="s">
        <v>480</v>
      </c>
      <c r="I706" t="s">
        <v>9</v>
      </c>
      <c r="J706" t="s">
        <v>137</v>
      </c>
      <c r="K706">
        <v>0</v>
      </c>
      <c r="L706">
        <v>0</v>
      </c>
      <c r="M706">
        <v>0</v>
      </c>
      <c r="N706" t="s">
        <v>389</v>
      </c>
      <c r="O706" t="s">
        <v>494</v>
      </c>
      <c r="P706">
        <v>10</v>
      </c>
      <c r="Q706" t="s">
        <v>465</v>
      </c>
      <c r="R706">
        <v>1</v>
      </c>
      <c r="S706" s="144">
        <v>-1743652.6163000001</v>
      </c>
      <c r="T706">
        <v>1</v>
      </c>
      <c r="U706" t="s">
        <v>199</v>
      </c>
      <c r="V706" t="s">
        <v>68</v>
      </c>
      <c r="W706" s="115" t="str">
        <f t="shared" si="22"/>
        <v>CC28PILETAS</v>
      </c>
      <c r="X706" s="115">
        <f>_xlfn.XLOOKUP(W706,'cco '!C:C,'cco '!D:D,0)</f>
        <v>0.1111</v>
      </c>
      <c r="Y706" s="116">
        <f t="shared" si="23"/>
        <v>193719.80567093001</v>
      </c>
      <c r="Z706" s="115">
        <f>_xlfn.XLOOKUP(V706,sectores_id!A:A,sectores_id!B:B)</f>
        <v>7</v>
      </c>
      <c r="AA706" s="115">
        <f>IF(J706="OPEX",_xlfn.XLOOKUP(I706,'rubros_id_opex (2)'!A:A,'rubros_id_opex (2)'!B:B,"RUBRO MC"),J706)</f>
        <v>10</v>
      </c>
      <c r="AB706" s="115" t="str">
        <f>UPPER(_xlfn.XLOOKUP(Z706,sectores_id!B:B,sectores_id!A:A))</f>
        <v>PILETAS</v>
      </c>
      <c r="AC706" s="156" t="str">
        <f>_xlfn.XLOOKUP(AA706,'rubros_id_opex (2)'!B:B,'rubros_id_opex (2)'!A:A,gastos_final[[#This Row],[Líneas de factura/Producto]])</f>
        <v>PERSONAL</v>
      </c>
      <c r="AD706" s="177">
        <f>SUMIFS(Y:Y,C:C,gastos_final[[#This Row],[Número]])</f>
        <v>1743478.2510383704</v>
      </c>
      <c r="AE706" s="177">
        <f>gastos_final[[#This Row],[MONTO_FINAL]]*-1-gastos_final[[#This Row],[monto_total_ampliado]]</f>
        <v>174.36526162968948</v>
      </c>
    </row>
    <row r="707" spans="1:31" x14ac:dyDescent="0.3">
      <c r="A707" vm="1">
        <v>46081</v>
      </c>
      <c r="B707" t="s">
        <v>444</v>
      </c>
      <c r="C707" t="s">
        <v>441</v>
      </c>
      <c r="D707" s="143">
        <v>-1743652.6163000001</v>
      </c>
      <c r="E707" t="s">
        <v>391</v>
      </c>
      <c r="F707">
        <v>1</v>
      </c>
      <c r="G707" s="143">
        <v>1743652.6162531266</v>
      </c>
      <c r="H707" t="s">
        <v>480</v>
      </c>
      <c r="I707" t="s">
        <v>9</v>
      </c>
      <c r="J707" t="s">
        <v>137</v>
      </c>
      <c r="K707">
        <v>0</v>
      </c>
      <c r="L707">
        <v>0</v>
      </c>
      <c r="M707">
        <v>0</v>
      </c>
      <c r="N707" t="s">
        <v>389</v>
      </c>
      <c r="O707" t="s">
        <v>494</v>
      </c>
      <c r="P707">
        <v>10</v>
      </c>
      <c r="Q707" t="s">
        <v>465</v>
      </c>
      <c r="R707">
        <v>1</v>
      </c>
      <c r="S707" s="144">
        <v>-1743652.6163000001</v>
      </c>
      <c r="T707">
        <v>1</v>
      </c>
      <c r="U707" t="s">
        <v>199</v>
      </c>
      <c r="V707" t="s">
        <v>70</v>
      </c>
      <c r="W707" s="115" t="str">
        <f t="shared" si="22"/>
        <v>CC28REACTORES</v>
      </c>
      <c r="X707" s="115">
        <f>_xlfn.XLOOKUP(W707,'cco '!C:C,'cco '!D:D,0)</f>
        <v>0.1111</v>
      </c>
      <c r="Y707" s="116">
        <f t="shared" si="23"/>
        <v>193719.80567093001</v>
      </c>
      <c r="Z707" s="115">
        <f>_xlfn.XLOOKUP(V707,sectores_id!A:A,sectores_id!B:B)</f>
        <v>8</v>
      </c>
      <c r="AA707" s="115">
        <f>IF(J707="OPEX",_xlfn.XLOOKUP(I707,'rubros_id_opex (2)'!A:A,'rubros_id_opex (2)'!B:B,"RUBRO MC"),J707)</f>
        <v>10</v>
      </c>
      <c r="AB707" s="115" t="str">
        <f>UPPER(_xlfn.XLOOKUP(Z707,sectores_id!B:B,sectores_id!A:A))</f>
        <v>REACTORES</v>
      </c>
      <c r="AC707" s="156" t="str">
        <f>_xlfn.XLOOKUP(AA707,'rubros_id_opex (2)'!B:B,'rubros_id_opex (2)'!A:A,gastos_final[[#This Row],[Líneas de factura/Producto]])</f>
        <v>PERSONAL</v>
      </c>
      <c r="AD707" s="177">
        <f>SUMIFS(Y:Y,C:C,gastos_final[[#This Row],[Número]])</f>
        <v>1743478.2510383704</v>
      </c>
      <c r="AE707" s="177">
        <f>gastos_final[[#This Row],[MONTO_FINAL]]*-1-gastos_final[[#This Row],[monto_total_ampliado]]</f>
        <v>174.36526162968948</v>
      </c>
    </row>
    <row r="708" spans="1:31" x14ac:dyDescent="0.3">
      <c r="A708" vm="1">
        <v>46081</v>
      </c>
      <c r="B708" t="s">
        <v>444</v>
      </c>
      <c r="C708" t="s">
        <v>441</v>
      </c>
      <c r="D708" s="143">
        <v>-1743652.6163000001</v>
      </c>
      <c r="E708" t="s">
        <v>391</v>
      </c>
      <c r="F708">
        <v>1</v>
      </c>
      <c r="G708" s="143">
        <v>1743652.6162531266</v>
      </c>
      <c r="H708" t="s">
        <v>480</v>
      </c>
      <c r="I708" t="s">
        <v>9</v>
      </c>
      <c r="J708" t="s">
        <v>137</v>
      </c>
      <c r="K708">
        <v>0</v>
      </c>
      <c r="L708">
        <v>0</v>
      </c>
      <c r="M708">
        <v>0</v>
      </c>
      <c r="N708" t="s">
        <v>389</v>
      </c>
      <c r="O708" t="s">
        <v>494</v>
      </c>
      <c r="P708">
        <v>10</v>
      </c>
      <c r="Q708" t="s">
        <v>465</v>
      </c>
      <c r="R708">
        <v>1</v>
      </c>
      <c r="S708" s="144">
        <v>-1743652.6163000001</v>
      </c>
      <c r="T708">
        <v>1</v>
      </c>
      <c r="U708" t="s">
        <v>199</v>
      </c>
      <c r="V708" t="s">
        <v>181</v>
      </c>
      <c r="W708" s="115" t="str">
        <f t="shared" si="22"/>
        <v>CC28TIERRAS FILTRANTES</v>
      </c>
      <c r="X708" s="115">
        <f>_xlfn.XLOOKUP(W708,'cco '!C:C,'cco '!D:D,0)</f>
        <v>0</v>
      </c>
      <c r="Y708" s="116">
        <f t="shared" si="23"/>
        <v>0</v>
      </c>
      <c r="Z708" s="115">
        <f>_xlfn.XLOOKUP(V708,sectores_id!A:A,sectores_id!B:B)</f>
        <v>9</v>
      </c>
      <c r="AA708" s="115">
        <f>IF(J708="OPEX",_xlfn.XLOOKUP(I708,'rubros_id_opex (2)'!A:A,'rubros_id_opex (2)'!B:B,"RUBRO MC"),J708)</f>
        <v>10</v>
      </c>
      <c r="AB708" s="115" t="str">
        <f>UPPER(_xlfn.XLOOKUP(Z708,sectores_id!B:B,sectores_id!A:A))</f>
        <v>TIERRAS FILTRANTES</v>
      </c>
      <c r="AC708" s="156" t="str">
        <f>_xlfn.XLOOKUP(AA708,'rubros_id_opex (2)'!B:B,'rubros_id_opex (2)'!A:A,gastos_final[[#This Row],[Líneas de factura/Producto]])</f>
        <v>PERSONAL</v>
      </c>
      <c r="AD708" s="177">
        <f>SUMIFS(Y:Y,C:C,gastos_final[[#This Row],[Número]])</f>
        <v>1743478.2510383704</v>
      </c>
      <c r="AE708" s="177">
        <f>gastos_final[[#This Row],[MONTO_FINAL]]*-1-gastos_final[[#This Row],[monto_total_ampliado]]</f>
        <v>174.36526162968948</v>
      </c>
    </row>
    <row r="709" spans="1:31" x14ac:dyDescent="0.3">
      <c r="A709" vm="7">
        <v>46059</v>
      </c>
      <c r="B709" t="s">
        <v>968</v>
      </c>
      <c r="C709" t="s">
        <v>969</v>
      </c>
      <c r="D709" s="143">
        <v>-1095123</v>
      </c>
      <c r="E709" t="s">
        <v>970</v>
      </c>
      <c r="F709">
        <v>1</v>
      </c>
      <c r="G709" s="143">
        <v>1095123</v>
      </c>
      <c r="H709" t="s">
        <v>511</v>
      </c>
      <c r="I709" t="s">
        <v>10</v>
      </c>
      <c r="J709" t="s">
        <v>137</v>
      </c>
      <c r="K709" t="s">
        <v>473</v>
      </c>
      <c r="L709" t="s">
        <v>156</v>
      </c>
      <c r="M709">
        <v>0</v>
      </c>
      <c r="N709" t="s">
        <v>35</v>
      </c>
      <c r="O709" t="s">
        <v>494</v>
      </c>
      <c r="P709">
        <v>10</v>
      </c>
      <c r="Q709" t="s">
        <v>465</v>
      </c>
      <c r="R709">
        <v>1</v>
      </c>
      <c r="S709" s="144">
        <v>-1095123</v>
      </c>
      <c r="T709">
        <v>1</v>
      </c>
      <c r="U709" t="s">
        <v>199</v>
      </c>
      <c r="V709" t="s">
        <v>72</v>
      </c>
      <c r="W709" s="115" t="str">
        <f t="shared" si="22"/>
        <v>CC1BACHAS</v>
      </c>
      <c r="X709" s="115">
        <f>_xlfn.XLOOKUP(W709,'cco '!C:C,'cco '!D:D,0)</f>
        <v>3.2417236735101898E-2</v>
      </c>
      <c r="Y709" s="116">
        <f t="shared" si="23"/>
        <v>35500.861545054999</v>
      </c>
      <c r="Z709" s="115">
        <f>_xlfn.XLOOKUP(V709,sectores_id!A:A,sectores_id!B:B)</f>
        <v>1</v>
      </c>
      <c r="AA709" s="115">
        <f>IF(J709="OPEX",_xlfn.XLOOKUP(I709,'rubros_id_opex (2)'!A:A,'rubros_id_opex (2)'!B:B,"RUBRO MC"),J709)</f>
        <v>13</v>
      </c>
      <c r="AB709" s="115" t="str">
        <f>UPPER(_xlfn.XLOOKUP(Z709,sectores_id!B:B,sectores_id!A:A))</f>
        <v>BACHAS</v>
      </c>
      <c r="AC709" s="156" t="str">
        <f>_xlfn.XLOOKUP(AA709,'rubros_id_opex (2)'!B:B,'rubros_id_opex (2)'!A:A,gastos_final[[#This Row],[Líneas de factura/Producto]])</f>
        <v>SERVICIOS</v>
      </c>
      <c r="AD709" s="115">
        <f>SUMIFS(Y:Y,C:C,gastos_final[[#This Row],[Número]])</f>
        <v>1095123</v>
      </c>
      <c r="AE709" s="177">
        <f>gastos_final[[#This Row],[MONTO_FINAL]]*-1-gastos_final[[#This Row],[monto_total_ampliado]]</f>
        <v>0</v>
      </c>
    </row>
    <row r="710" spans="1:31" x14ac:dyDescent="0.3">
      <c r="A710" vm="7">
        <v>46059</v>
      </c>
      <c r="B710" t="s">
        <v>968</v>
      </c>
      <c r="C710" t="s">
        <v>969</v>
      </c>
      <c r="D710" s="143">
        <v>-1095123</v>
      </c>
      <c r="E710" t="s">
        <v>970</v>
      </c>
      <c r="F710">
        <v>1</v>
      </c>
      <c r="G710" s="143">
        <v>1095123</v>
      </c>
      <c r="H710" t="s">
        <v>511</v>
      </c>
      <c r="I710" t="s">
        <v>10</v>
      </c>
      <c r="J710" t="s">
        <v>137</v>
      </c>
      <c r="K710" t="s">
        <v>473</v>
      </c>
      <c r="L710" t="s">
        <v>156</v>
      </c>
      <c r="M710">
        <v>0</v>
      </c>
      <c r="N710" t="s">
        <v>35</v>
      </c>
      <c r="O710" t="s">
        <v>494</v>
      </c>
      <c r="P710">
        <v>10</v>
      </c>
      <c r="Q710" t="s">
        <v>465</v>
      </c>
      <c r="R710">
        <v>1</v>
      </c>
      <c r="S710" s="144">
        <v>-1095123</v>
      </c>
      <c r="T710">
        <v>1</v>
      </c>
      <c r="U710" t="s">
        <v>199</v>
      </c>
      <c r="V710" t="s">
        <v>77</v>
      </c>
      <c r="W710" s="115" t="str">
        <f t="shared" si="22"/>
        <v>CC1CEREAL &amp; POLVILLO</v>
      </c>
      <c r="X710" s="115">
        <f>_xlfn.XLOOKUP(W710,'cco '!C:C,'cco '!D:D,0)</f>
        <v>7.0597149630605652E-3</v>
      </c>
      <c r="Y710" s="116">
        <f t="shared" si="23"/>
        <v>7731.2562294917752</v>
      </c>
      <c r="Z710" s="115">
        <f>_xlfn.XLOOKUP(V710,sectores_id!A:A,sectores_id!B:B)</f>
        <v>2</v>
      </c>
      <c r="AA710" s="115">
        <f>IF(J710="OPEX",_xlfn.XLOOKUP(I710,'rubros_id_opex (2)'!A:A,'rubros_id_opex (2)'!B:B,"RUBRO MC"),J710)</f>
        <v>13</v>
      </c>
      <c r="AB710" s="115" t="str">
        <f>UPPER(_xlfn.XLOOKUP(Z710,sectores_id!B:B,sectores_id!A:A))</f>
        <v>CEREAL &amp; POLVILLO</v>
      </c>
      <c r="AC710" s="156" t="str">
        <f>_xlfn.XLOOKUP(AA710,'rubros_id_opex (2)'!B:B,'rubros_id_opex (2)'!A:A,gastos_final[[#This Row],[Líneas de factura/Producto]])</f>
        <v>SERVICIOS</v>
      </c>
      <c r="AD710" s="115">
        <f>SUMIFS(Y:Y,C:C,gastos_final[[#This Row],[Número]])</f>
        <v>1095123</v>
      </c>
      <c r="AE710" s="177">
        <f>gastos_final[[#This Row],[MONTO_FINAL]]*-1-gastos_final[[#This Row],[monto_total_ampliado]]</f>
        <v>0</v>
      </c>
    </row>
    <row r="711" spans="1:31" x14ac:dyDescent="0.3">
      <c r="A711" vm="7">
        <v>46059</v>
      </c>
      <c r="B711" t="s">
        <v>968</v>
      </c>
      <c r="C711" t="s">
        <v>969</v>
      </c>
      <c r="D711" s="143">
        <v>-1095123</v>
      </c>
      <c r="E711" t="s">
        <v>970</v>
      </c>
      <c r="F711">
        <v>1</v>
      </c>
      <c r="G711" s="143">
        <v>1095123</v>
      </c>
      <c r="H711" t="s">
        <v>511</v>
      </c>
      <c r="I711" t="s">
        <v>10</v>
      </c>
      <c r="J711" t="s">
        <v>137</v>
      </c>
      <c r="K711" t="s">
        <v>473</v>
      </c>
      <c r="L711" t="s">
        <v>156</v>
      </c>
      <c r="M711">
        <v>0</v>
      </c>
      <c r="N711" t="s">
        <v>35</v>
      </c>
      <c r="O711" t="s">
        <v>494</v>
      </c>
      <c r="P711">
        <v>10</v>
      </c>
      <c r="Q711" t="s">
        <v>465</v>
      </c>
      <c r="R711">
        <v>1</v>
      </c>
      <c r="S711" s="144">
        <v>-1095123</v>
      </c>
      <c r="T711">
        <v>1</v>
      </c>
      <c r="U711" t="s">
        <v>199</v>
      </c>
      <c r="V711" t="s">
        <v>75</v>
      </c>
      <c r="W711" s="115" t="str">
        <f t="shared" si="22"/>
        <v>CC1COMPOST &amp; FERTILIZANTES</v>
      </c>
      <c r="X711" s="115">
        <f>_xlfn.XLOOKUP(W711,'cco '!C:C,'cco '!D:D,0)</f>
        <v>4.0653249223577111E-4</v>
      </c>
      <c r="Y711" s="116">
        <f t="shared" si="23"/>
        <v>445.20308249471435</v>
      </c>
      <c r="Z711" s="115">
        <f>_xlfn.XLOOKUP(V711,sectores_id!A:A,sectores_id!B:B)</f>
        <v>10</v>
      </c>
      <c r="AA711" s="115">
        <f>IF(J711="OPEX",_xlfn.XLOOKUP(I711,'rubros_id_opex (2)'!A:A,'rubros_id_opex (2)'!B:B,"RUBRO MC"),J711)</f>
        <v>13</v>
      </c>
      <c r="AB711" s="115" t="str">
        <f>UPPER(_xlfn.XLOOKUP(Z711,sectores_id!B:B,sectores_id!A:A))</f>
        <v>COMPOST &amp; FERTILIZANTES</v>
      </c>
      <c r="AC711" s="156" t="str">
        <f>_xlfn.XLOOKUP(AA711,'rubros_id_opex (2)'!B:B,'rubros_id_opex (2)'!A:A,gastos_final[[#This Row],[Líneas de factura/Producto]])</f>
        <v>SERVICIOS</v>
      </c>
      <c r="AD711" s="115">
        <f>SUMIFS(Y:Y,C:C,gastos_final[[#This Row],[Número]])</f>
        <v>1095123</v>
      </c>
      <c r="AE711" s="177">
        <f>gastos_final[[#This Row],[MONTO_FINAL]]*-1-gastos_final[[#This Row],[monto_total_ampliado]]</f>
        <v>0</v>
      </c>
    </row>
    <row r="712" spans="1:31" x14ac:dyDescent="0.3">
      <c r="A712" vm="7">
        <v>46059</v>
      </c>
      <c r="B712" t="s">
        <v>968</v>
      </c>
      <c r="C712" t="s">
        <v>969</v>
      </c>
      <c r="D712" s="143">
        <v>-1095123</v>
      </c>
      <c r="E712" t="s">
        <v>970</v>
      </c>
      <c r="F712">
        <v>1</v>
      </c>
      <c r="G712" s="143">
        <v>1095123</v>
      </c>
      <c r="H712" t="s">
        <v>511</v>
      </c>
      <c r="I712" t="s">
        <v>10</v>
      </c>
      <c r="J712" t="s">
        <v>137</v>
      </c>
      <c r="K712" t="s">
        <v>473</v>
      </c>
      <c r="L712" t="s">
        <v>156</v>
      </c>
      <c r="M712">
        <v>0</v>
      </c>
      <c r="N712" t="s">
        <v>35</v>
      </c>
      <c r="O712" t="s">
        <v>494</v>
      </c>
      <c r="P712">
        <v>10</v>
      </c>
      <c r="Q712" t="s">
        <v>465</v>
      </c>
      <c r="R712">
        <v>1</v>
      </c>
      <c r="S712" s="144">
        <v>-1095123</v>
      </c>
      <c r="T712">
        <v>1</v>
      </c>
      <c r="U712" t="s">
        <v>199</v>
      </c>
      <c r="V712" t="s">
        <v>66</v>
      </c>
      <c r="W712" s="115" t="str">
        <f t="shared" si="22"/>
        <v>CC1DISPOSICIÓN FINAL RESIDUOS LIQUIDOS</v>
      </c>
      <c r="X712" s="115">
        <f>_xlfn.XLOOKUP(W712,'cco '!C:C,'cco '!D:D,0)</f>
        <v>5.9791078481547098E-2</v>
      </c>
      <c r="Y712" s="116">
        <f t="shared" si="23"/>
        <v>65478.585239947301</v>
      </c>
      <c r="Z712" s="115">
        <f>_xlfn.XLOOKUP(V712,sectores_id!A:A,sectores_id!B:B)</f>
        <v>3</v>
      </c>
      <c r="AA712" s="115">
        <f>IF(J712="OPEX",_xlfn.XLOOKUP(I712,'rubros_id_opex (2)'!A:A,'rubros_id_opex (2)'!B:B,"RUBRO MC"),J712)</f>
        <v>13</v>
      </c>
      <c r="AB712" s="115" t="str">
        <f>UPPER(_xlfn.XLOOKUP(Z712,sectores_id!B:B,sectores_id!A:A))</f>
        <v>DISP. FINAL RESIDUOS LÍQUIDOS</v>
      </c>
      <c r="AC712" s="156" t="str">
        <f>_xlfn.XLOOKUP(AA712,'rubros_id_opex (2)'!B:B,'rubros_id_opex (2)'!A:A,gastos_final[[#This Row],[Líneas de factura/Producto]])</f>
        <v>SERVICIOS</v>
      </c>
      <c r="AD712" s="115">
        <f>SUMIFS(Y:Y,C:C,gastos_final[[#This Row],[Número]])</f>
        <v>1095123</v>
      </c>
      <c r="AE712" s="177">
        <f>gastos_final[[#This Row],[MONTO_FINAL]]*-1-gastos_final[[#This Row],[monto_total_ampliado]]</f>
        <v>0</v>
      </c>
    </row>
    <row r="713" spans="1:31" x14ac:dyDescent="0.3">
      <c r="A713" vm="7">
        <v>46059</v>
      </c>
      <c r="B713" t="s">
        <v>968</v>
      </c>
      <c r="C713" t="s">
        <v>969</v>
      </c>
      <c r="D713" s="143">
        <v>-1095123</v>
      </c>
      <c r="E713" t="s">
        <v>970</v>
      </c>
      <c r="F713">
        <v>1</v>
      </c>
      <c r="G713" s="143">
        <v>1095123</v>
      </c>
      <c r="H713" t="s">
        <v>511</v>
      </c>
      <c r="I713" t="s">
        <v>10</v>
      </c>
      <c r="J713" t="s">
        <v>137</v>
      </c>
      <c r="K713" t="s">
        <v>473</v>
      </c>
      <c r="L713" t="s">
        <v>156</v>
      </c>
      <c r="M713">
        <v>0</v>
      </c>
      <c r="N713" t="s">
        <v>35</v>
      </c>
      <c r="O713" t="s">
        <v>494</v>
      </c>
      <c r="P713">
        <v>10</v>
      </c>
      <c r="Q713" t="s">
        <v>465</v>
      </c>
      <c r="R713">
        <v>1</v>
      </c>
      <c r="S713" s="144">
        <v>-1095123</v>
      </c>
      <c r="T713">
        <v>1</v>
      </c>
      <c r="U713" t="s">
        <v>199</v>
      </c>
      <c r="V713" t="s">
        <v>63</v>
      </c>
      <c r="W713" s="115" t="str">
        <f t="shared" si="22"/>
        <v>CC1DISPOSICIÓN FINAL RESIDUOS SOLIDOS</v>
      </c>
      <c r="X713" s="115">
        <f>_xlfn.XLOOKUP(W713,'cco '!C:C,'cco '!D:D,0)</f>
        <v>4.8738124634855849E-3</v>
      </c>
      <c r="Y713" s="116">
        <f t="shared" si="23"/>
        <v>5337.4241264497241</v>
      </c>
      <c r="Z713" s="115">
        <f>_xlfn.XLOOKUP(V713,sectores_id!A:A,sectores_id!B:B)</f>
        <v>4</v>
      </c>
      <c r="AA713" s="115">
        <f>IF(J713="OPEX",_xlfn.XLOOKUP(I713,'rubros_id_opex (2)'!A:A,'rubros_id_opex (2)'!B:B,"RUBRO MC"),J713)</f>
        <v>13</v>
      </c>
      <c r="AB713" s="115" t="str">
        <f>UPPER(_xlfn.XLOOKUP(Z713,sectores_id!B:B,sectores_id!A:A))</f>
        <v>DISP. FINAL RESIDUOS SÓLIDOS</v>
      </c>
      <c r="AC713" s="156" t="str">
        <f>_xlfn.XLOOKUP(AA713,'rubros_id_opex (2)'!B:B,'rubros_id_opex (2)'!A:A,gastos_final[[#This Row],[Líneas de factura/Producto]])</f>
        <v>SERVICIOS</v>
      </c>
      <c r="AD713" s="115">
        <f>SUMIFS(Y:Y,C:C,gastos_final[[#This Row],[Número]])</f>
        <v>1095123</v>
      </c>
      <c r="AE713" s="177">
        <f>gastos_final[[#This Row],[MONTO_FINAL]]*-1-gastos_final[[#This Row],[monto_total_ampliado]]</f>
        <v>0</v>
      </c>
    </row>
    <row r="714" spans="1:31" x14ac:dyDescent="0.3">
      <c r="A714" vm="7">
        <v>46059</v>
      </c>
      <c r="B714" t="s">
        <v>968</v>
      </c>
      <c r="C714" t="s">
        <v>969</v>
      </c>
      <c r="D714" s="143">
        <v>-1095123</v>
      </c>
      <c r="E714" t="s">
        <v>970</v>
      </c>
      <c r="F714">
        <v>1</v>
      </c>
      <c r="G714" s="143">
        <v>1095123</v>
      </c>
      <c r="H714" t="s">
        <v>511</v>
      </c>
      <c r="I714" t="s">
        <v>10</v>
      </c>
      <c r="J714" t="s">
        <v>137</v>
      </c>
      <c r="K714" t="s">
        <v>473</v>
      </c>
      <c r="L714" t="s">
        <v>156</v>
      </c>
      <c r="M714">
        <v>0</v>
      </c>
      <c r="N714" t="s">
        <v>35</v>
      </c>
      <c r="O714" t="s">
        <v>494</v>
      </c>
      <c r="P714">
        <v>10</v>
      </c>
      <c r="Q714" t="s">
        <v>465</v>
      </c>
      <c r="R714">
        <v>1</v>
      </c>
      <c r="S714" s="144">
        <v>-1095123</v>
      </c>
      <c r="T714">
        <v>1</v>
      </c>
      <c r="U714" t="s">
        <v>199</v>
      </c>
      <c r="V714" t="s">
        <v>80</v>
      </c>
      <c r="W714" s="115" t="str">
        <f t="shared" si="22"/>
        <v>CC1EXPORTACION</v>
      </c>
      <c r="X714" s="115">
        <f>_xlfn.XLOOKUP(W714,'cco '!C:C,'cco '!D:D,0)</f>
        <v>0.73411048911804788</v>
      </c>
      <c r="Y714" s="116">
        <f t="shared" si="23"/>
        <v>803941.28117442399</v>
      </c>
      <c r="Z714" s="115">
        <f>_xlfn.XLOOKUP(V714,sectores_id!A:A,sectores_id!B:B)</f>
        <v>5</v>
      </c>
      <c r="AA714" s="115">
        <f>IF(J714="OPEX",_xlfn.XLOOKUP(I714,'rubros_id_opex (2)'!A:A,'rubros_id_opex (2)'!B:B,"RUBRO MC"),J714)</f>
        <v>13</v>
      </c>
      <c r="AB714" s="115" t="str">
        <f>UPPER(_xlfn.XLOOKUP(Z714,sectores_id!B:B,sectores_id!A:A))</f>
        <v>EXPORTACION</v>
      </c>
      <c r="AC714" s="156" t="str">
        <f>_xlfn.XLOOKUP(AA714,'rubros_id_opex (2)'!B:B,'rubros_id_opex (2)'!A:A,gastos_final[[#This Row],[Líneas de factura/Producto]])</f>
        <v>SERVICIOS</v>
      </c>
      <c r="AD714" s="115">
        <f>SUMIFS(Y:Y,C:C,gastos_final[[#This Row],[Número]])</f>
        <v>1095123</v>
      </c>
      <c r="AE714" s="177">
        <f>gastos_final[[#This Row],[MONTO_FINAL]]*-1-gastos_final[[#This Row],[monto_total_ampliado]]</f>
        <v>0</v>
      </c>
    </row>
    <row r="715" spans="1:31" x14ac:dyDescent="0.3">
      <c r="A715" vm="7">
        <v>46059</v>
      </c>
      <c r="B715" t="s">
        <v>968</v>
      </c>
      <c r="C715" t="s">
        <v>969</v>
      </c>
      <c r="D715" s="143">
        <v>-1095123</v>
      </c>
      <c r="E715" t="s">
        <v>970</v>
      </c>
      <c r="F715">
        <v>1</v>
      </c>
      <c r="G715" s="143">
        <v>1095123</v>
      </c>
      <c r="H715" t="s">
        <v>511</v>
      </c>
      <c r="I715" t="s">
        <v>10</v>
      </c>
      <c r="J715" t="s">
        <v>137</v>
      </c>
      <c r="K715" t="s">
        <v>473</v>
      </c>
      <c r="L715" t="s">
        <v>156</v>
      </c>
      <c r="M715">
        <v>0</v>
      </c>
      <c r="N715" t="s">
        <v>35</v>
      </c>
      <c r="O715" t="s">
        <v>494</v>
      </c>
      <c r="P715">
        <v>10</v>
      </c>
      <c r="Q715" t="s">
        <v>465</v>
      </c>
      <c r="R715">
        <v>1</v>
      </c>
      <c r="S715" s="144">
        <v>-1095123</v>
      </c>
      <c r="T715">
        <v>1</v>
      </c>
      <c r="U715" t="s">
        <v>199</v>
      </c>
      <c r="V715" t="s">
        <v>50</v>
      </c>
      <c r="W715" s="115" t="str">
        <f t="shared" si="22"/>
        <v>CC1NFU</v>
      </c>
      <c r="X715" s="115">
        <f>_xlfn.XLOOKUP(W715,'cco '!C:C,'cco '!D:D,0)</f>
        <v>1.4065386597374174E-2</v>
      </c>
      <c r="Y715" s="116">
        <f t="shared" si="23"/>
        <v>15403.328366676196</v>
      </c>
      <c r="Z715" s="115">
        <f>_xlfn.XLOOKUP(V715,sectores_id!A:A,sectores_id!B:B)</f>
        <v>6</v>
      </c>
      <c r="AA715" s="115">
        <f>IF(J715="OPEX",_xlfn.XLOOKUP(I715,'rubros_id_opex (2)'!A:A,'rubros_id_opex (2)'!B:B,"RUBRO MC"),J715)</f>
        <v>13</v>
      </c>
      <c r="AB715" s="115" t="str">
        <f>UPPER(_xlfn.XLOOKUP(Z715,sectores_id!B:B,sectores_id!A:A))</f>
        <v>NFU</v>
      </c>
      <c r="AC715" s="156" t="str">
        <f>_xlfn.XLOOKUP(AA715,'rubros_id_opex (2)'!B:B,'rubros_id_opex (2)'!A:A,gastos_final[[#This Row],[Líneas de factura/Producto]])</f>
        <v>SERVICIOS</v>
      </c>
      <c r="AD715" s="115">
        <f>SUMIFS(Y:Y,C:C,gastos_final[[#This Row],[Número]])</f>
        <v>1095123</v>
      </c>
      <c r="AE715" s="177">
        <f>gastos_final[[#This Row],[MONTO_FINAL]]*-1-gastos_final[[#This Row],[monto_total_ampliado]]</f>
        <v>0</v>
      </c>
    </row>
    <row r="716" spans="1:31" x14ac:dyDescent="0.3">
      <c r="A716" vm="7">
        <v>46059</v>
      </c>
      <c r="B716" t="s">
        <v>968</v>
      </c>
      <c r="C716" t="s">
        <v>969</v>
      </c>
      <c r="D716" s="143">
        <v>-1095123</v>
      </c>
      <c r="E716" t="s">
        <v>970</v>
      </c>
      <c r="F716">
        <v>1</v>
      </c>
      <c r="G716" s="143">
        <v>1095123</v>
      </c>
      <c r="H716" t="s">
        <v>511</v>
      </c>
      <c r="I716" t="s">
        <v>10</v>
      </c>
      <c r="J716" t="s">
        <v>137</v>
      </c>
      <c r="K716" t="s">
        <v>473</v>
      </c>
      <c r="L716" t="s">
        <v>156</v>
      </c>
      <c r="M716">
        <v>0</v>
      </c>
      <c r="N716" t="s">
        <v>35</v>
      </c>
      <c r="O716" t="s">
        <v>494</v>
      </c>
      <c r="P716">
        <v>10</v>
      </c>
      <c r="Q716" t="s">
        <v>465</v>
      </c>
      <c r="R716">
        <v>1</v>
      </c>
      <c r="S716" s="144">
        <v>-1095123</v>
      </c>
      <c r="T716">
        <v>1</v>
      </c>
      <c r="U716" t="s">
        <v>199</v>
      </c>
      <c r="V716" t="s">
        <v>68</v>
      </c>
      <c r="W716" s="115" t="str">
        <f t="shared" si="22"/>
        <v>CC1PILETAS</v>
      </c>
      <c r="X716" s="115">
        <f>_xlfn.XLOOKUP(W716,'cco '!C:C,'cco '!D:D,0)</f>
        <v>0.10760032914202722</v>
      </c>
      <c r="Y716" s="116">
        <f t="shared" si="23"/>
        <v>117835.59525100427</v>
      </c>
      <c r="Z716" s="115">
        <f>_xlfn.XLOOKUP(V716,sectores_id!A:A,sectores_id!B:B)</f>
        <v>7</v>
      </c>
      <c r="AA716" s="115">
        <f>IF(J716="OPEX",_xlfn.XLOOKUP(I716,'rubros_id_opex (2)'!A:A,'rubros_id_opex (2)'!B:B,"RUBRO MC"),J716)</f>
        <v>13</v>
      </c>
      <c r="AB716" s="115" t="str">
        <f>UPPER(_xlfn.XLOOKUP(Z716,sectores_id!B:B,sectores_id!A:A))</f>
        <v>PILETAS</v>
      </c>
      <c r="AC716" s="156" t="str">
        <f>_xlfn.XLOOKUP(AA716,'rubros_id_opex (2)'!B:B,'rubros_id_opex (2)'!A:A,gastos_final[[#This Row],[Líneas de factura/Producto]])</f>
        <v>SERVICIOS</v>
      </c>
      <c r="AD716" s="115">
        <f>SUMIFS(Y:Y,C:C,gastos_final[[#This Row],[Número]])</f>
        <v>1095123</v>
      </c>
      <c r="AE716" s="177">
        <f>gastos_final[[#This Row],[MONTO_FINAL]]*-1-gastos_final[[#This Row],[monto_total_ampliado]]</f>
        <v>0</v>
      </c>
    </row>
    <row r="717" spans="1:31" x14ac:dyDescent="0.3">
      <c r="A717" vm="7">
        <v>46059</v>
      </c>
      <c r="B717" t="s">
        <v>968</v>
      </c>
      <c r="C717" t="s">
        <v>969</v>
      </c>
      <c r="D717" s="143">
        <v>-1095123</v>
      </c>
      <c r="E717" t="s">
        <v>970</v>
      </c>
      <c r="F717">
        <v>1</v>
      </c>
      <c r="G717" s="143">
        <v>1095123</v>
      </c>
      <c r="H717" t="s">
        <v>511</v>
      </c>
      <c r="I717" t="s">
        <v>10</v>
      </c>
      <c r="J717" t="s">
        <v>137</v>
      </c>
      <c r="K717" t="s">
        <v>473</v>
      </c>
      <c r="L717" t="s">
        <v>156</v>
      </c>
      <c r="M717">
        <v>0</v>
      </c>
      <c r="N717" t="s">
        <v>35</v>
      </c>
      <c r="O717" t="s">
        <v>494</v>
      </c>
      <c r="P717">
        <v>10</v>
      </c>
      <c r="Q717" t="s">
        <v>465</v>
      </c>
      <c r="R717">
        <v>1</v>
      </c>
      <c r="S717" s="144">
        <v>-1095123</v>
      </c>
      <c r="T717">
        <v>1</v>
      </c>
      <c r="U717" t="s">
        <v>199</v>
      </c>
      <c r="V717" t="s">
        <v>70</v>
      </c>
      <c r="W717" s="115" t="str">
        <f t="shared" si="22"/>
        <v>CC1REACTORES</v>
      </c>
      <c r="X717" s="115">
        <f>_xlfn.XLOOKUP(W717,'cco '!C:C,'cco '!D:D,0)</f>
        <v>3.9675420007119738E-2</v>
      </c>
      <c r="Y717" s="116">
        <f t="shared" si="23"/>
        <v>43449.464984456987</v>
      </c>
      <c r="Z717" s="115">
        <f>_xlfn.XLOOKUP(V717,sectores_id!A:A,sectores_id!B:B)</f>
        <v>8</v>
      </c>
      <c r="AA717" s="115">
        <f>IF(J717="OPEX",_xlfn.XLOOKUP(I717,'rubros_id_opex (2)'!A:A,'rubros_id_opex (2)'!B:B,"RUBRO MC"),J717)</f>
        <v>13</v>
      </c>
      <c r="AB717" s="115" t="str">
        <f>UPPER(_xlfn.XLOOKUP(Z717,sectores_id!B:B,sectores_id!A:A))</f>
        <v>REACTORES</v>
      </c>
      <c r="AC717" s="156" t="str">
        <f>_xlfn.XLOOKUP(AA717,'rubros_id_opex (2)'!B:B,'rubros_id_opex (2)'!A:A,gastos_final[[#This Row],[Líneas de factura/Producto]])</f>
        <v>SERVICIOS</v>
      </c>
      <c r="AD717" s="115">
        <f>SUMIFS(Y:Y,C:C,gastos_final[[#This Row],[Número]])</f>
        <v>1095123</v>
      </c>
      <c r="AE717" s="177">
        <f>gastos_final[[#This Row],[MONTO_FINAL]]*-1-gastos_final[[#This Row],[monto_total_ampliado]]</f>
        <v>0</v>
      </c>
    </row>
    <row r="718" spans="1:31" x14ac:dyDescent="0.3">
      <c r="A718" vm="7">
        <v>46059</v>
      </c>
      <c r="B718" t="s">
        <v>968</v>
      </c>
      <c r="C718" t="s">
        <v>969</v>
      </c>
      <c r="D718" s="143">
        <v>-1095123</v>
      </c>
      <c r="E718" t="s">
        <v>970</v>
      </c>
      <c r="F718">
        <v>1</v>
      </c>
      <c r="G718" s="143">
        <v>1095123</v>
      </c>
      <c r="H718" t="s">
        <v>511</v>
      </c>
      <c r="I718" t="s">
        <v>10</v>
      </c>
      <c r="J718" t="s">
        <v>137</v>
      </c>
      <c r="K718" t="s">
        <v>473</v>
      </c>
      <c r="L718" t="s">
        <v>156</v>
      </c>
      <c r="M718">
        <v>0</v>
      </c>
      <c r="N718" t="s">
        <v>35</v>
      </c>
      <c r="O718" t="s">
        <v>494</v>
      </c>
      <c r="P718">
        <v>10</v>
      </c>
      <c r="Q718" t="s">
        <v>465</v>
      </c>
      <c r="R718">
        <v>1</v>
      </c>
      <c r="S718" s="144">
        <v>-1095123</v>
      </c>
      <c r="T718">
        <v>1</v>
      </c>
      <c r="U718" t="s">
        <v>199</v>
      </c>
      <c r="V718" t="s">
        <v>181</v>
      </c>
      <c r="W718" s="115" t="str">
        <f t="shared" si="22"/>
        <v>CC1TIERRAS FILTRANTES</v>
      </c>
      <c r="X718" s="115">
        <f>_xlfn.XLOOKUP(W718,'cco '!C:C,'cco '!D:D,0)</f>
        <v>0</v>
      </c>
      <c r="Y718" s="116">
        <f t="shared" si="23"/>
        <v>0</v>
      </c>
      <c r="Z718" s="115">
        <f>_xlfn.XLOOKUP(V718,sectores_id!A:A,sectores_id!B:B)</f>
        <v>9</v>
      </c>
      <c r="AA718" s="115">
        <f>IF(J718="OPEX",_xlfn.XLOOKUP(I718,'rubros_id_opex (2)'!A:A,'rubros_id_opex (2)'!B:B,"RUBRO MC"),J718)</f>
        <v>13</v>
      </c>
      <c r="AB718" s="115" t="str">
        <f>UPPER(_xlfn.XLOOKUP(Z718,sectores_id!B:B,sectores_id!A:A))</f>
        <v>TIERRAS FILTRANTES</v>
      </c>
      <c r="AC718" s="156" t="str">
        <f>_xlfn.XLOOKUP(AA718,'rubros_id_opex (2)'!B:B,'rubros_id_opex (2)'!A:A,gastos_final[[#This Row],[Líneas de factura/Producto]])</f>
        <v>SERVICIOS</v>
      </c>
      <c r="AD718" s="115">
        <f>SUMIFS(Y:Y,C:C,gastos_final[[#This Row],[Número]])</f>
        <v>1095123</v>
      </c>
      <c r="AE718" s="177">
        <f>gastos_final[[#This Row],[MONTO_FINAL]]*-1-gastos_final[[#This Row],[monto_total_ampliado]]</f>
        <v>0</v>
      </c>
    </row>
    <row r="719" spans="1:31" x14ac:dyDescent="0.3">
      <c r="A719" vm="1">
        <v>46081</v>
      </c>
      <c r="B719" t="s">
        <v>444</v>
      </c>
      <c r="C719" t="s">
        <v>442</v>
      </c>
      <c r="D719" s="143">
        <v>-1062007.5247</v>
      </c>
      <c r="E719" t="s">
        <v>50</v>
      </c>
      <c r="F719">
        <v>1</v>
      </c>
      <c r="G719" s="143">
        <v>1062007.5246731269</v>
      </c>
      <c r="H719" t="s">
        <v>480</v>
      </c>
      <c r="I719" t="s">
        <v>9</v>
      </c>
      <c r="J719" t="s">
        <v>137</v>
      </c>
      <c r="K719">
        <v>0</v>
      </c>
      <c r="L719">
        <v>0</v>
      </c>
      <c r="M719">
        <v>0</v>
      </c>
      <c r="N719" t="s">
        <v>39</v>
      </c>
      <c r="O719" t="s">
        <v>494</v>
      </c>
      <c r="P719">
        <v>1</v>
      </c>
      <c r="Q719" t="s">
        <v>50</v>
      </c>
      <c r="R719">
        <v>1</v>
      </c>
      <c r="S719" s="144">
        <v>-1062007.5247</v>
      </c>
      <c r="T719">
        <v>1</v>
      </c>
      <c r="U719" t="s">
        <v>199</v>
      </c>
      <c r="V719" t="s">
        <v>50</v>
      </c>
      <c r="W719" s="115" t="str">
        <f t="shared" si="22"/>
        <v>CC7NFU</v>
      </c>
      <c r="X719" s="115">
        <f>_xlfn.XLOOKUP(W719,'cco '!C:C,'cco '!D:D,0)</f>
        <v>1</v>
      </c>
      <c r="Y719" s="116">
        <f t="shared" si="23"/>
        <v>1062007.5247</v>
      </c>
      <c r="Z719" s="115">
        <f>_xlfn.XLOOKUP(V719,sectores_id!A:A,sectores_id!B:B)</f>
        <v>6</v>
      </c>
      <c r="AA719" s="115">
        <f>IF(J719="OPEX",_xlfn.XLOOKUP(I719,'rubros_id_opex (2)'!A:A,'rubros_id_opex (2)'!B:B,"RUBRO MC"),J719)</f>
        <v>10</v>
      </c>
      <c r="AB719" s="115" t="str">
        <f>UPPER(_xlfn.XLOOKUP(Z719,sectores_id!B:B,sectores_id!A:A))</f>
        <v>NFU</v>
      </c>
      <c r="AC719" s="156" t="str">
        <f>_xlfn.XLOOKUP(AA719,'rubros_id_opex (2)'!B:B,'rubros_id_opex (2)'!A:A,gastos_final[[#This Row],[Líneas de factura/Producto]])</f>
        <v>PERSONAL</v>
      </c>
      <c r="AD719" s="177">
        <f>SUMIFS(Y:Y,C:C,gastos_final[[#This Row],[Número]])</f>
        <v>1062007.5247</v>
      </c>
      <c r="AE719" s="177">
        <f>gastos_final[[#This Row],[MONTO_FINAL]]*-1-gastos_final[[#This Row],[monto_total_ampliado]]</f>
        <v>0</v>
      </c>
    </row>
    <row r="720" spans="1:31" x14ac:dyDescent="0.3">
      <c r="A720" vm="1">
        <v>46081</v>
      </c>
      <c r="B720" t="s">
        <v>444</v>
      </c>
      <c r="C720" t="s">
        <v>440</v>
      </c>
      <c r="D720" s="143">
        <v>-1059283.1984999999</v>
      </c>
      <c r="E720" t="s">
        <v>50</v>
      </c>
      <c r="F720">
        <v>1</v>
      </c>
      <c r="G720" s="143">
        <v>1059283.1984931263</v>
      </c>
      <c r="H720" t="s">
        <v>480</v>
      </c>
      <c r="I720" t="s">
        <v>9</v>
      </c>
      <c r="J720" t="s">
        <v>137</v>
      </c>
      <c r="K720">
        <v>0</v>
      </c>
      <c r="L720">
        <v>0</v>
      </c>
      <c r="M720">
        <v>0</v>
      </c>
      <c r="N720" t="s">
        <v>39</v>
      </c>
      <c r="O720" t="s">
        <v>494</v>
      </c>
      <c r="P720">
        <v>1</v>
      </c>
      <c r="Q720" t="s">
        <v>50</v>
      </c>
      <c r="R720">
        <v>1</v>
      </c>
      <c r="S720" s="144">
        <v>-1059283.1984999999</v>
      </c>
      <c r="T720">
        <v>1</v>
      </c>
      <c r="U720" t="s">
        <v>199</v>
      </c>
      <c r="V720" t="s">
        <v>50</v>
      </c>
      <c r="W720" s="115" t="str">
        <f t="shared" si="22"/>
        <v>CC7NFU</v>
      </c>
      <c r="X720" s="115">
        <f>_xlfn.XLOOKUP(W720,'cco '!C:C,'cco '!D:D,0)</f>
        <v>1</v>
      </c>
      <c r="Y720" s="116">
        <f t="shared" si="23"/>
        <v>1059283.1984999999</v>
      </c>
      <c r="Z720" s="115">
        <f>_xlfn.XLOOKUP(V720,sectores_id!A:A,sectores_id!B:B)</f>
        <v>6</v>
      </c>
      <c r="AA720" s="115">
        <f>IF(J720="OPEX",_xlfn.XLOOKUP(I720,'rubros_id_opex (2)'!A:A,'rubros_id_opex (2)'!B:B,"RUBRO MC"),J720)</f>
        <v>10</v>
      </c>
      <c r="AB720" s="115" t="str">
        <f>UPPER(_xlfn.XLOOKUP(Z720,sectores_id!B:B,sectores_id!A:A))</f>
        <v>NFU</v>
      </c>
      <c r="AC720" s="156" t="str">
        <f>_xlfn.XLOOKUP(AA720,'rubros_id_opex (2)'!B:B,'rubros_id_opex (2)'!A:A,gastos_final[[#This Row],[Líneas de factura/Producto]])</f>
        <v>PERSONAL</v>
      </c>
      <c r="AD720" s="177">
        <f>SUMIFS(Y:Y,C:C,gastos_final[[#This Row],[Número]])</f>
        <v>1059283.1984999999</v>
      </c>
      <c r="AE720" s="177">
        <f>gastos_final[[#This Row],[MONTO_FINAL]]*-1-gastos_final[[#This Row],[monto_total_ampliado]]</f>
        <v>0</v>
      </c>
    </row>
    <row r="721" spans="1:31" x14ac:dyDescent="0.3">
      <c r="A721" vm="1">
        <v>46081</v>
      </c>
      <c r="B721" t="s">
        <v>444</v>
      </c>
      <c r="C721" t="s">
        <v>443</v>
      </c>
      <c r="D721" s="143">
        <v>-1049898.2714</v>
      </c>
      <c r="E721" t="s">
        <v>50</v>
      </c>
      <c r="F721">
        <v>1</v>
      </c>
      <c r="G721" s="143">
        <v>1049898.2714331266</v>
      </c>
      <c r="H721" t="s">
        <v>480</v>
      </c>
      <c r="I721" t="s">
        <v>9</v>
      </c>
      <c r="J721" t="s">
        <v>137</v>
      </c>
      <c r="K721">
        <v>0</v>
      </c>
      <c r="L721">
        <v>0</v>
      </c>
      <c r="M721">
        <v>0</v>
      </c>
      <c r="N721" t="s">
        <v>39</v>
      </c>
      <c r="O721" t="s">
        <v>494</v>
      </c>
      <c r="P721">
        <v>1</v>
      </c>
      <c r="Q721" t="s">
        <v>50</v>
      </c>
      <c r="R721">
        <v>1</v>
      </c>
      <c r="S721" s="144">
        <v>-1049898.2714</v>
      </c>
      <c r="T721">
        <v>1</v>
      </c>
      <c r="U721" t="s">
        <v>199</v>
      </c>
      <c r="V721" t="s">
        <v>50</v>
      </c>
      <c r="W721" s="115" t="str">
        <f t="shared" si="22"/>
        <v>CC7NFU</v>
      </c>
      <c r="X721" s="115">
        <f>_xlfn.XLOOKUP(W721,'cco '!C:C,'cco '!D:D,0)</f>
        <v>1</v>
      </c>
      <c r="Y721" s="116">
        <f t="shared" si="23"/>
        <v>1049898.2714</v>
      </c>
      <c r="Z721" s="115">
        <f>_xlfn.XLOOKUP(V721,sectores_id!A:A,sectores_id!B:B)</f>
        <v>6</v>
      </c>
      <c r="AA721" s="115">
        <f>IF(J721="OPEX",_xlfn.XLOOKUP(I721,'rubros_id_opex (2)'!A:A,'rubros_id_opex (2)'!B:B,"RUBRO MC"),J721)</f>
        <v>10</v>
      </c>
      <c r="AB721" s="115" t="str">
        <f>UPPER(_xlfn.XLOOKUP(Z721,sectores_id!B:B,sectores_id!A:A))</f>
        <v>NFU</v>
      </c>
      <c r="AC721" s="156" t="str">
        <f>_xlfn.XLOOKUP(AA721,'rubros_id_opex (2)'!B:B,'rubros_id_opex (2)'!A:A,gastos_final[[#This Row],[Líneas de factura/Producto]])</f>
        <v>PERSONAL</v>
      </c>
      <c r="AD721" s="177">
        <f>SUMIFS(Y:Y,C:C,gastos_final[[#This Row],[Número]])</f>
        <v>1049898.2714</v>
      </c>
      <c r="AE721" s="177">
        <f>gastos_final[[#This Row],[MONTO_FINAL]]*-1-gastos_final[[#This Row],[monto_total_ampliado]]</f>
        <v>0</v>
      </c>
    </row>
    <row r="722" spans="1:31" x14ac:dyDescent="0.3">
      <c r="A722" vm="1">
        <v>46081</v>
      </c>
      <c r="B722" t="s">
        <v>444</v>
      </c>
      <c r="C722" t="s">
        <v>1143</v>
      </c>
      <c r="D722" s="143">
        <v>-1620872.1973999999</v>
      </c>
      <c r="E722" t="s">
        <v>183</v>
      </c>
      <c r="F722">
        <v>1</v>
      </c>
      <c r="G722" s="143">
        <v>1620872.1973935897</v>
      </c>
      <c r="H722" t="s">
        <v>480</v>
      </c>
      <c r="I722" t="s">
        <v>9</v>
      </c>
      <c r="J722" t="s">
        <v>137</v>
      </c>
      <c r="K722">
        <v>0</v>
      </c>
      <c r="L722">
        <v>0</v>
      </c>
      <c r="M722">
        <v>0</v>
      </c>
      <c r="N722" t="s">
        <v>396</v>
      </c>
      <c r="O722" t="s">
        <v>494</v>
      </c>
      <c r="P722">
        <v>10</v>
      </c>
      <c r="Q722" t="s">
        <v>467</v>
      </c>
      <c r="R722">
        <v>1</v>
      </c>
      <c r="S722" s="144">
        <v>-1620872.1973999999</v>
      </c>
      <c r="T722">
        <v>1</v>
      </c>
      <c r="U722" t="s">
        <v>199</v>
      </c>
      <c r="V722" t="s">
        <v>72</v>
      </c>
      <c r="W722" s="115" t="str">
        <f t="shared" si="22"/>
        <v>CC29BACHAS</v>
      </c>
      <c r="X722" s="115">
        <f>_xlfn.XLOOKUP(W722,'cco '!C:C,'cco '!D:D,0)</f>
        <v>0.1111</v>
      </c>
      <c r="Y722" s="116">
        <f t="shared" si="23"/>
        <v>180078.90113114001</v>
      </c>
      <c r="Z722" s="115">
        <f>_xlfn.XLOOKUP(V722,sectores_id!A:A,sectores_id!B:B)</f>
        <v>1</v>
      </c>
      <c r="AA722" s="115">
        <f>IF(J722="OPEX",_xlfn.XLOOKUP(I722,'rubros_id_opex (2)'!A:A,'rubros_id_opex (2)'!B:B,"RUBRO MC"),J722)</f>
        <v>10</v>
      </c>
      <c r="AB722" s="115" t="str">
        <f>UPPER(_xlfn.XLOOKUP(Z722,sectores_id!B:B,sectores_id!A:A))</f>
        <v>BACHAS</v>
      </c>
      <c r="AC722" s="156" t="str">
        <f>_xlfn.XLOOKUP(AA722,'rubros_id_opex (2)'!B:B,'rubros_id_opex (2)'!A:A,gastos_final[[#This Row],[Líneas de factura/Producto]])</f>
        <v>PERSONAL</v>
      </c>
      <c r="AD722" s="177">
        <f>SUMIFS(Y:Y,C:C,gastos_final[[#This Row],[Número]])</f>
        <v>1620710.1101802604</v>
      </c>
      <c r="AE722" s="177">
        <f>gastos_final[[#This Row],[MONTO_FINAL]]*-1-gastos_final[[#This Row],[monto_total_ampliado]]</f>
        <v>162.08721973956563</v>
      </c>
    </row>
    <row r="723" spans="1:31" x14ac:dyDescent="0.3">
      <c r="A723" vm="1">
        <v>46081</v>
      </c>
      <c r="B723" t="s">
        <v>444</v>
      </c>
      <c r="C723" t="s">
        <v>1143</v>
      </c>
      <c r="D723" s="143">
        <v>-1620872.1973999999</v>
      </c>
      <c r="E723" t="s">
        <v>183</v>
      </c>
      <c r="F723">
        <v>1</v>
      </c>
      <c r="G723" s="143">
        <v>1620872.1973935897</v>
      </c>
      <c r="H723" t="s">
        <v>480</v>
      </c>
      <c r="I723" t="s">
        <v>9</v>
      </c>
      <c r="J723" t="s">
        <v>137</v>
      </c>
      <c r="K723">
        <v>0</v>
      </c>
      <c r="L723">
        <v>0</v>
      </c>
      <c r="M723">
        <v>0</v>
      </c>
      <c r="N723" t="s">
        <v>396</v>
      </c>
      <c r="O723" t="s">
        <v>494</v>
      </c>
      <c r="P723">
        <v>10</v>
      </c>
      <c r="Q723" t="s">
        <v>467</v>
      </c>
      <c r="R723">
        <v>1</v>
      </c>
      <c r="S723" s="144">
        <v>-1620872.1973999999</v>
      </c>
      <c r="T723">
        <v>1</v>
      </c>
      <c r="U723" t="s">
        <v>199</v>
      </c>
      <c r="V723" t="s">
        <v>177</v>
      </c>
      <c r="W723" s="115" t="str">
        <f t="shared" si="22"/>
        <v>CC29CEREAL Y POLVILLO</v>
      </c>
      <c r="X723" s="115">
        <f>_xlfn.XLOOKUP(W723,'cco '!C:C,'cco '!D:D,0)</f>
        <v>0.1111</v>
      </c>
      <c r="Y723" s="116">
        <f t="shared" si="23"/>
        <v>180078.90113114001</v>
      </c>
      <c r="Z723" s="115">
        <f>_xlfn.XLOOKUP(V723,sectores_id!A:A,sectores_id!B:B)</f>
        <v>2</v>
      </c>
      <c r="AA723" s="115">
        <f>IF(J723="OPEX",_xlfn.XLOOKUP(I723,'rubros_id_opex (2)'!A:A,'rubros_id_opex (2)'!B:B,"RUBRO MC"),J723)</f>
        <v>10</v>
      </c>
      <c r="AB723" s="115" t="str">
        <f>UPPER(_xlfn.XLOOKUP(Z723,sectores_id!B:B,sectores_id!A:A))</f>
        <v>CEREAL &amp; POLVILLO</v>
      </c>
      <c r="AC723" s="156" t="str">
        <f>_xlfn.XLOOKUP(AA723,'rubros_id_opex (2)'!B:B,'rubros_id_opex (2)'!A:A,gastos_final[[#This Row],[Líneas de factura/Producto]])</f>
        <v>PERSONAL</v>
      </c>
      <c r="AD723" s="177">
        <f>SUMIFS(Y:Y,C:C,gastos_final[[#This Row],[Número]])</f>
        <v>1620710.1101802604</v>
      </c>
      <c r="AE723" s="177">
        <f>gastos_final[[#This Row],[MONTO_FINAL]]*-1-gastos_final[[#This Row],[monto_total_ampliado]]</f>
        <v>162.08721973956563</v>
      </c>
    </row>
    <row r="724" spans="1:31" x14ac:dyDescent="0.3">
      <c r="A724" vm="1">
        <v>46081</v>
      </c>
      <c r="B724" t="s">
        <v>444</v>
      </c>
      <c r="C724" t="s">
        <v>1143</v>
      </c>
      <c r="D724" s="143">
        <v>-1620872.1973999999</v>
      </c>
      <c r="E724" t="s">
        <v>183</v>
      </c>
      <c r="F724">
        <v>1</v>
      </c>
      <c r="G724" s="143">
        <v>1620872.1973935897</v>
      </c>
      <c r="H724" t="s">
        <v>480</v>
      </c>
      <c r="I724" t="s">
        <v>9</v>
      </c>
      <c r="J724" t="s">
        <v>137</v>
      </c>
      <c r="K724">
        <v>0</v>
      </c>
      <c r="L724">
        <v>0</v>
      </c>
      <c r="M724">
        <v>0</v>
      </c>
      <c r="N724" t="s">
        <v>396</v>
      </c>
      <c r="O724" t="s">
        <v>494</v>
      </c>
      <c r="P724">
        <v>10</v>
      </c>
      <c r="Q724" t="s">
        <v>467</v>
      </c>
      <c r="R724">
        <v>1</v>
      </c>
      <c r="S724" s="144">
        <v>-1620872.1973999999</v>
      </c>
      <c r="T724">
        <v>1</v>
      </c>
      <c r="U724" t="s">
        <v>199</v>
      </c>
      <c r="V724" t="s">
        <v>175</v>
      </c>
      <c r="W724" s="115" t="str">
        <f t="shared" si="22"/>
        <v>CC29COMPOST Y FERTILIZANTES</v>
      </c>
      <c r="X724" s="115">
        <f>_xlfn.XLOOKUP(W724,'cco '!C:C,'cco '!D:D,0)</f>
        <v>0.1111</v>
      </c>
      <c r="Y724" s="116">
        <f t="shared" si="23"/>
        <v>180078.90113114001</v>
      </c>
      <c r="Z724" s="115">
        <f>_xlfn.XLOOKUP(V724,sectores_id!A:A,sectores_id!B:B)</f>
        <v>10</v>
      </c>
      <c r="AA724" s="115">
        <f>IF(J724="OPEX",_xlfn.XLOOKUP(I724,'rubros_id_opex (2)'!A:A,'rubros_id_opex (2)'!B:B,"RUBRO MC"),J724)</f>
        <v>10</v>
      </c>
      <c r="AB724" s="115" t="str">
        <f>UPPER(_xlfn.XLOOKUP(Z724,sectores_id!B:B,sectores_id!A:A))</f>
        <v>COMPOST &amp; FERTILIZANTES</v>
      </c>
      <c r="AC724" s="156" t="str">
        <f>_xlfn.XLOOKUP(AA724,'rubros_id_opex (2)'!B:B,'rubros_id_opex (2)'!A:A,gastos_final[[#This Row],[Líneas de factura/Producto]])</f>
        <v>PERSONAL</v>
      </c>
      <c r="AD724" s="177">
        <f>SUMIFS(Y:Y,C:C,gastos_final[[#This Row],[Número]])</f>
        <v>1620710.1101802604</v>
      </c>
      <c r="AE724" s="177">
        <f>gastos_final[[#This Row],[MONTO_FINAL]]*-1-gastos_final[[#This Row],[monto_total_ampliado]]</f>
        <v>162.08721973956563</v>
      </c>
    </row>
    <row r="725" spans="1:31" x14ac:dyDescent="0.3">
      <c r="A725" vm="1">
        <v>46081</v>
      </c>
      <c r="B725" t="s">
        <v>444</v>
      </c>
      <c r="C725" t="s">
        <v>1143</v>
      </c>
      <c r="D725" s="143">
        <v>-1620872.1973999999</v>
      </c>
      <c r="E725" t="s">
        <v>183</v>
      </c>
      <c r="F725">
        <v>1</v>
      </c>
      <c r="G725" s="143">
        <v>1620872.1973935897</v>
      </c>
      <c r="H725" t="s">
        <v>480</v>
      </c>
      <c r="I725" t="s">
        <v>9</v>
      </c>
      <c r="J725" t="s">
        <v>137</v>
      </c>
      <c r="K725">
        <v>0</v>
      </c>
      <c r="L725">
        <v>0</v>
      </c>
      <c r="M725">
        <v>0</v>
      </c>
      <c r="N725" t="s">
        <v>396</v>
      </c>
      <c r="O725" t="s">
        <v>494</v>
      </c>
      <c r="P725">
        <v>10</v>
      </c>
      <c r="Q725" t="s">
        <v>467</v>
      </c>
      <c r="R725">
        <v>1</v>
      </c>
      <c r="S725" s="144">
        <v>-1620872.1973999999</v>
      </c>
      <c r="T725">
        <v>1</v>
      </c>
      <c r="U725" t="s">
        <v>199</v>
      </c>
      <c r="V725" t="s">
        <v>193</v>
      </c>
      <c r="W725" s="115" t="str">
        <f t="shared" si="22"/>
        <v>CC29DISPOSICION FINAL DE R. LIQUIDOS</v>
      </c>
      <c r="X725" s="115">
        <f>_xlfn.XLOOKUP(W725,'cco '!C:C,'cco '!D:D,0)</f>
        <v>0.1111</v>
      </c>
      <c r="Y725" s="116">
        <f t="shared" si="23"/>
        <v>180078.90113114001</v>
      </c>
      <c r="Z725" s="115">
        <f>_xlfn.XLOOKUP(V725,sectores_id!A:A,sectores_id!B:B)</f>
        <v>3</v>
      </c>
      <c r="AA725" s="115">
        <f>IF(J725="OPEX",_xlfn.XLOOKUP(I725,'rubros_id_opex (2)'!A:A,'rubros_id_opex (2)'!B:B,"RUBRO MC"),J725)</f>
        <v>10</v>
      </c>
      <c r="AB725" s="115" t="str">
        <f>UPPER(_xlfn.XLOOKUP(Z725,sectores_id!B:B,sectores_id!A:A))</f>
        <v>DISP. FINAL RESIDUOS LÍQUIDOS</v>
      </c>
      <c r="AC725" s="156" t="str">
        <f>_xlfn.XLOOKUP(AA725,'rubros_id_opex (2)'!B:B,'rubros_id_opex (2)'!A:A,gastos_final[[#This Row],[Líneas de factura/Producto]])</f>
        <v>PERSONAL</v>
      </c>
      <c r="AD725" s="177">
        <f>SUMIFS(Y:Y,C:C,gastos_final[[#This Row],[Número]])</f>
        <v>1620710.1101802604</v>
      </c>
      <c r="AE725" s="177">
        <f>gastos_final[[#This Row],[MONTO_FINAL]]*-1-gastos_final[[#This Row],[monto_total_ampliado]]</f>
        <v>162.08721973956563</v>
      </c>
    </row>
    <row r="726" spans="1:31" x14ac:dyDescent="0.3">
      <c r="A726" vm="1">
        <v>46081</v>
      </c>
      <c r="B726" t="s">
        <v>444</v>
      </c>
      <c r="C726" t="s">
        <v>1143</v>
      </c>
      <c r="D726" s="143">
        <v>-1620872.1973999999</v>
      </c>
      <c r="E726" t="s">
        <v>183</v>
      </c>
      <c r="F726">
        <v>1</v>
      </c>
      <c r="G726" s="143">
        <v>1620872.1973935897</v>
      </c>
      <c r="H726" t="s">
        <v>480</v>
      </c>
      <c r="I726" t="s">
        <v>9</v>
      </c>
      <c r="J726" t="s">
        <v>137</v>
      </c>
      <c r="K726">
        <v>0</v>
      </c>
      <c r="L726">
        <v>0</v>
      </c>
      <c r="M726">
        <v>0</v>
      </c>
      <c r="N726" t="s">
        <v>396</v>
      </c>
      <c r="O726" t="s">
        <v>494</v>
      </c>
      <c r="P726">
        <v>10</v>
      </c>
      <c r="Q726" t="s">
        <v>467</v>
      </c>
      <c r="R726">
        <v>1</v>
      </c>
      <c r="S726" s="144">
        <v>-1620872.1973999999</v>
      </c>
      <c r="T726">
        <v>1</v>
      </c>
      <c r="U726" t="s">
        <v>199</v>
      </c>
      <c r="V726" t="s">
        <v>191</v>
      </c>
      <c r="W726" s="115" t="str">
        <f t="shared" si="22"/>
        <v>CC29DISPOSICION FINAL DE R. SOLIDOS</v>
      </c>
      <c r="X726" s="115">
        <f>_xlfn.XLOOKUP(W726,'cco '!C:C,'cco '!D:D,0)</f>
        <v>0.1111</v>
      </c>
      <c r="Y726" s="116">
        <f t="shared" si="23"/>
        <v>180078.90113114001</v>
      </c>
      <c r="Z726" s="115">
        <f>_xlfn.XLOOKUP(V726,sectores_id!A:A,sectores_id!B:B)</f>
        <v>4</v>
      </c>
      <c r="AA726" s="115">
        <f>IF(J726="OPEX",_xlfn.XLOOKUP(I726,'rubros_id_opex (2)'!A:A,'rubros_id_opex (2)'!B:B,"RUBRO MC"),J726)</f>
        <v>10</v>
      </c>
      <c r="AB726" s="115" t="str">
        <f>UPPER(_xlfn.XLOOKUP(Z726,sectores_id!B:B,sectores_id!A:A))</f>
        <v>DISP. FINAL RESIDUOS SÓLIDOS</v>
      </c>
      <c r="AC726" s="156" t="str">
        <f>_xlfn.XLOOKUP(AA726,'rubros_id_opex (2)'!B:B,'rubros_id_opex (2)'!A:A,gastos_final[[#This Row],[Líneas de factura/Producto]])</f>
        <v>PERSONAL</v>
      </c>
      <c r="AD726" s="177">
        <f>SUMIFS(Y:Y,C:C,gastos_final[[#This Row],[Número]])</f>
        <v>1620710.1101802604</v>
      </c>
      <c r="AE726" s="177">
        <f>gastos_final[[#This Row],[MONTO_FINAL]]*-1-gastos_final[[#This Row],[monto_total_ampliado]]</f>
        <v>162.08721973956563</v>
      </c>
    </row>
    <row r="727" spans="1:31" x14ac:dyDescent="0.3">
      <c r="A727" vm="1">
        <v>46081</v>
      </c>
      <c r="B727" t="s">
        <v>444</v>
      </c>
      <c r="C727" t="s">
        <v>1143</v>
      </c>
      <c r="D727" s="143">
        <v>-1620872.1973999999</v>
      </c>
      <c r="E727" t="s">
        <v>183</v>
      </c>
      <c r="F727">
        <v>1</v>
      </c>
      <c r="G727" s="143">
        <v>1620872.1973935897</v>
      </c>
      <c r="H727" t="s">
        <v>480</v>
      </c>
      <c r="I727" t="s">
        <v>9</v>
      </c>
      <c r="J727" t="s">
        <v>137</v>
      </c>
      <c r="K727">
        <v>0</v>
      </c>
      <c r="L727">
        <v>0</v>
      </c>
      <c r="M727">
        <v>0</v>
      </c>
      <c r="N727" t="s">
        <v>396</v>
      </c>
      <c r="O727" t="s">
        <v>494</v>
      </c>
      <c r="P727">
        <v>10</v>
      </c>
      <c r="Q727" t="s">
        <v>467</v>
      </c>
      <c r="R727">
        <v>1</v>
      </c>
      <c r="S727" s="144">
        <v>-1620872.1973999999</v>
      </c>
      <c r="T727">
        <v>1</v>
      </c>
      <c r="U727" t="s">
        <v>199</v>
      </c>
      <c r="V727" t="s">
        <v>80</v>
      </c>
      <c r="W727" s="115" t="str">
        <f t="shared" si="22"/>
        <v>CC29EXPORTACION</v>
      </c>
      <c r="X727" s="115">
        <f>_xlfn.XLOOKUP(W727,'cco '!C:C,'cco '!D:D,0)</f>
        <v>0.1111</v>
      </c>
      <c r="Y727" s="116">
        <f t="shared" si="23"/>
        <v>180078.90113114001</v>
      </c>
      <c r="Z727" s="115">
        <f>_xlfn.XLOOKUP(V727,sectores_id!A:A,sectores_id!B:B)</f>
        <v>5</v>
      </c>
      <c r="AA727" s="115">
        <f>IF(J727="OPEX",_xlfn.XLOOKUP(I727,'rubros_id_opex (2)'!A:A,'rubros_id_opex (2)'!B:B,"RUBRO MC"),J727)</f>
        <v>10</v>
      </c>
      <c r="AB727" s="115" t="str">
        <f>UPPER(_xlfn.XLOOKUP(Z727,sectores_id!B:B,sectores_id!A:A))</f>
        <v>EXPORTACION</v>
      </c>
      <c r="AC727" s="156" t="str">
        <f>_xlfn.XLOOKUP(AA727,'rubros_id_opex (2)'!B:B,'rubros_id_opex (2)'!A:A,gastos_final[[#This Row],[Líneas de factura/Producto]])</f>
        <v>PERSONAL</v>
      </c>
      <c r="AD727" s="177">
        <f>SUMIFS(Y:Y,C:C,gastos_final[[#This Row],[Número]])</f>
        <v>1620710.1101802604</v>
      </c>
      <c r="AE727" s="177">
        <f>gastos_final[[#This Row],[MONTO_FINAL]]*-1-gastos_final[[#This Row],[monto_total_ampliado]]</f>
        <v>162.08721973956563</v>
      </c>
    </row>
    <row r="728" spans="1:31" x14ac:dyDescent="0.3">
      <c r="A728" vm="1">
        <v>46081</v>
      </c>
      <c r="B728" t="s">
        <v>444</v>
      </c>
      <c r="C728" t="s">
        <v>1143</v>
      </c>
      <c r="D728" s="143">
        <v>-1620872.1973999999</v>
      </c>
      <c r="E728" t="s">
        <v>183</v>
      </c>
      <c r="F728">
        <v>1</v>
      </c>
      <c r="G728" s="143">
        <v>1620872.1973935897</v>
      </c>
      <c r="H728" t="s">
        <v>480</v>
      </c>
      <c r="I728" t="s">
        <v>9</v>
      </c>
      <c r="J728" t="s">
        <v>137</v>
      </c>
      <c r="K728">
        <v>0</v>
      </c>
      <c r="L728">
        <v>0</v>
      </c>
      <c r="M728">
        <v>0</v>
      </c>
      <c r="N728" t="s">
        <v>396</v>
      </c>
      <c r="O728" t="s">
        <v>494</v>
      </c>
      <c r="P728">
        <v>10</v>
      </c>
      <c r="Q728" t="s">
        <v>467</v>
      </c>
      <c r="R728">
        <v>1</v>
      </c>
      <c r="S728" s="144">
        <v>-1620872.1973999999</v>
      </c>
      <c r="T728">
        <v>1</v>
      </c>
      <c r="U728" t="s">
        <v>199</v>
      </c>
      <c r="V728" t="s">
        <v>50</v>
      </c>
      <c r="W728" s="115" t="str">
        <f t="shared" si="22"/>
        <v>CC29NFU</v>
      </c>
      <c r="X728" s="115">
        <f>_xlfn.XLOOKUP(W728,'cco '!C:C,'cco '!D:D,0)</f>
        <v>0.1111</v>
      </c>
      <c r="Y728" s="116">
        <f t="shared" si="23"/>
        <v>180078.90113114001</v>
      </c>
      <c r="Z728" s="115">
        <f>_xlfn.XLOOKUP(V728,sectores_id!A:A,sectores_id!B:B)</f>
        <v>6</v>
      </c>
      <c r="AA728" s="115">
        <f>IF(J728="OPEX",_xlfn.XLOOKUP(I728,'rubros_id_opex (2)'!A:A,'rubros_id_opex (2)'!B:B,"RUBRO MC"),J728)</f>
        <v>10</v>
      </c>
      <c r="AB728" s="115" t="str">
        <f>UPPER(_xlfn.XLOOKUP(Z728,sectores_id!B:B,sectores_id!A:A))</f>
        <v>NFU</v>
      </c>
      <c r="AC728" s="156" t="str">
        <f>_xlfn.XLOOKUP(AA728,'rubros_id_opex (2)'!B:B,'rubros_id_opex (2)'!A:A,gastos_final[[#This Row],[Líneas de factura/Producto]])</f>
        <v>PERSONAL</v>
      </c>
      <c r="AD728" s="177">
        <f>SUMIFS(Y:Y,C:C,gastos_final[[#This Row],[Número]])</f>
        <v>1620710.1101802604</v>
      </c>
      <c r="AE728" s="177">
        <f>gastos_final[[#This Row],[MONTO_FINAL]]*-1-gastos_final[[#This Row],[monto_total_ampliado]]</f>
        <v>162.08721973956563</v>
      </c>
    </row>
    <row r="729" spans="1:31" x14ac:dyDescent="0.3">
      <c r="A729" vm="1">
        <v>46081</v>
      </c>
      <c r="B729" t="s">
        <v>444</v>
      </c>
      <c r="C729" t="s">
        <v>1143</v>
      </c>
      <c r="D729" s="143">
        <v>-1620872.1973999999</v>
      </c>
      <c r="E729" t="s">
        <v>183</v>
      </c>
      <c r="F729">
        <v>1</v>
      </c>
      <c r="G729" s="143">
        <v>1620872.1973935897</v>
      </c>
      <c r="H729" t="s">
        <v>480</v>
      </c>
      <c r="I729" t="s">
        <v>9</v>
      </c>
      <c r="J729" t="s">
        <v>137</v>
      </c>
      <c r="K729">
        <v>0</v>
      </c>
      <c r="L729">
        <v>0</v>
      </c>
      <c r="M729">
        <v>0</v>
      </c>
      <c r="N729" t="s">
        <v>396</v>
      </c>
      <c r="O729" t="s">
        <v>494</v>
      </c>
      <c r="P729">
        <v>10</v>
      </c>
      <c r="Q729" t="s">
        <v>467</v>
      </c>
      <c r="R729">
        <v>1</v>
      </c>
      <c r="S729" s="144">
        <v>-1620872.1973999999</v>
      </c>
      <c r="T729">
        <v>1</v>
      </c>
      <c r="U729" t="s">
        <v>199</v>
      </c>
      <c r="V729" t="s">
        <v>68</v>
      </c>
      <c r="W729" s="115" t="str">
        <f t="shared" si="22"/>
        <v>CC29PILETAS</v>
      </c>
      <c r="X729" s="115">
        <f>_xlfn.XLOOKUP(W729,'cco '!C:C,'cco '!D:D,0)</f>
        <v>0.1111</v>
      </c>
      <c r="Y729" s="116">
        <f t="shared" si="23"/>
        <v>180078.90113114001</v>
      </c>
      <c r="Z729" s="115">
        <f>_xlfn.XLOOKUP(V729,sectores_id!A:A,sectores_id!B:B)</f>
        <v>7</v>
      </c>
      <c r="AA729" s="115">
        <f>IF(J729="OPEX",_xlfn.XLOOKUP(I729,'rubros_id_opex (2)'!A:A,'rubros_id_opex (2)'!B:B,"RUBRO MC"),J729)</f>
        <v>10</v>
      </c>
      <c r="AB729" s="115" t="str">
        <f>UPPER(_xlfn.XLOOKUP(Z729,sectores_id!B:B,sectores_id!A:A))</f>
        <v>PILETAS</v>
      </c>
      <c r="AC729" s="156" t="str">
        <f>_xlfn.XLOOKUP(AA729,'rubros_id_opex (2)'!B:B,'rubros_id_opex (2)'!A:A,gastos_final[[#This Row],[Líneas de factura/Producto]])</f>
        <v>PERSONAL</v>
      </c>
      <c r="AD729" s="177">
        <f>SUMIFS(Y:Y,C:C,gastos_final[[#This Row],[Número]])</f>
        <v>1620710.1101802604</v>
      </c>
      <c r="AE729" s="177">
        <f>gastos_final[[#This Row],[MONTO_FINAL]]*-1-gastos_final[[#This Row],[monto_total_ampliado]]</f>
        <v>162.08721973956563</v>
      </c>
    </row>
    <row r="730" spans="1:31" x14ac:dyDescent="0.3">
      <c r="A730" vm="1">
        <v>46081</v>
      </c>
      <c r="B730" t="s">
        <v>444</v>
      </c>
      <c r="C730" t="s">
        <v>1143</v>
      </c>
      <c r="D730" s="143">
        <v>-1620872.1973999999</v>
      </c>
      <c r="E730" t="s">
        <v>183</v>
      </c>
      <c r="F730">
        <v>1</v>
      </c>
      <c r="G730" s="143">
        <v>1620872.1973935897</v>
      </c>
      <c r="H730" t="s">
        <v>480</v>
      </c>
      <c r="I730" t="s">
        <v>9</v>
      </c>
      <c r="J730" t="s">
        <v>137</v>
      </c>
      <c r="K730">
        <v>0</v>
      </c>
      <c r="L730">
        <v>0</v>
      </c>
      <c r="M730">
        <v>0</v>
      </c>
      <c r="N730" t="s">
        <v>396</v>
      </c>
      <c r="O730" t="s">
        <v>494</v>
      </c>
      <c r="P730">
        <v>10</v>
      </c>
      <c r="Q730" t="s">
        <v>467</v>
      </c>
      <c r="R730">
        <v>1</v>
      </c>
      <c r="S730" s="144">
        <v>-1620872.1973999999</v>
      </c>
      <c r="T730">
        <v>1</v>
      </c>
      <c r="U730" t="s">
        <v>199</v>
      </c>
      <c r="V730" t="s">
        <v>70</v>
      </c>
      <c r="W730" s="115" t="str">
        <f t="shared" si="22"/>
        <v>CC29REACTORES</v>
      </c>
      <c r="X730" s="115">
        <f>_xlfn.XLOOKUP(W730,'cco '!C:C,'cco '!D:D,0)</f>
        <v>0.1111</v>
      </c>
      <c r="Y730" s="116">
        <f t="shared" si="23"/>
        <v>180078.90113114001</v>
      </c>
      <c r="Z730" s="115">
        <f>_xlfn.XLOOKUP(V730,sectores_id!A:A,sectores_id!B:B)</f>
        <v>8</v>
      </c>
      <c r="AA730" s="115">
        <f>IF(J730="OPEX",_xlfn.XLOOKUP(I730,'rubros_id_opex (2)'!A:A,'rubros_id_opex (2)'!B:B,"RUBRO MC"),J730)</f>
        <v>10</v>
      </c>
      <c r="AB730" s="115" t="str">
        <f>UPPER(_xlfn.XLOOKUP(Z730,sectores_id!B:B,sectores_id!A:A))</f>
        <v>REACTORES</v>
      </c>
      <c r="AC730" s="156" t="str">
        <f>_xlfn.XLOOKUP(AA730,'rubros_id_opex (2)'!B:B,'rubros_id_opex (2)'!A:A,gastos_final[[#This Row],[Líneas de factura/Producto]])</f>
        <v>PERSONAL</v>
      </c>
      <c r="AD730" s="177">
        <f>SUMIFS(Y:Y,C:C,gastos_final[[#This Row],[Número]])</f>
        <v>1620710.1101802604</v>
      </c>
      <c r="AE730" s="177">
        <f>gastos_final[[#This Row],[MONTO_FINAL]]*-1-gastos_final[[#This Row],[monto_total_ampliado]]</f>
        <v>162.08721973956563</v>
      </c>
    </row>
    <row r="731" spans="1:31" x14ac:dyDescent="0.3">
      <c r="A731" vm="1">
        <v>46081</v>
      </c>
      <c r="B731" t="s">
        <v>444</v>
      </c>
      <c r="C731" t="s">
        <v>1143</v>
      </c>
      <c r="D731" s="143">
        <v>-1620872.1973999999</v>
      </c>
      <c r="E731" t="s">
        <v>183</v>
      </c>
      <c r="F731">
        <v>1</v>
      </c>
      <c r="G731" s="143">
        <v>1620872.1973935897</v>
      </c>
      <c r="H731" t="s">
        <v>480</v>
      </c>
      <c r="I731" t="s">
        <v>9</v>
      </c>
      <c r="J731" t="s">
        <v>137</v>
      </c>
      <c r="K731">
        <v>0</v>
      </c>
      <c r="L731">
        <v>0</v>
      </c>
      <c r="M731">
        <v>0</v>
      </c>
      <c r="N731" t="s">
        <v>396</v>
      </c>
      <c r="O731" t="s">
        <v>494</v>
      </c>
      <c r="P731">
        <v>10</v>
      </c>
      <c r="Q731" t="s">
        <v>467</v>
      </c>
      <c r="R731">
        <v>1</v>
      </c>
      <c r="S731" s="144">
        <v>-1620872.1973999999</v>
      </c>
      <c r="T731">
        <v>1</v>
      </c>
      <c r="U731" t="s">
        <v>199</v>
      </c>
      <c r="V731" t="s">
        <v>181</v>
      </c>
      <c r="W731" s="115" t="str">
        <f t="shared" si="22"/>
        <v>CC29TIERRAS FILTRANTES</v>
      </c>
      <c r="X731" s="115">
        <f>_xlfn.XLOOKUP(W731,'cco '!C:C,'cco '!D:D,0)</f>
        <v>0</v>
      </c>
      <c r="Y731" s="116">
        <f t="shared" si="23"/>
        <v>0</v>
      </c>
      <c r="Z731" s="115">
        <f>_xlfn.XLOOKUP(V731,sectores_id!A:A,sectores_id!B:B)</f>
        <v>9</v>
      </c>
      <c r="AA731" s="115">
        <f>IF(J731="OPEX",_xlfn.XLOOKUP(I731,'rubros_id_opex (2)'!A:A,'rubros_id_opex (2)'!B:B,"RUBRO MC"),J731)</f>
        <v>10</v>
      </c>
      <c r="AB731" s="115" t="str">
        <f>UPPER(_xlfn.XLOOKUP(Z731,sectores_id!B:B,sectores_id!A:A))</f>
        <v>TIERRAS FILTRANTES</v>
      </c>
      <c r="AC731" s="156" t="str">
        <f>_xlfn.XLOOKUP(AA731,'rubros_id_opex (2)'!B:B,'rubros_id_opex (2)'!A:A,gastos_final[[#This Row],[Líneas de factura/Producto]])</f>
        <v>PERSONAL</v>
      </c>
      <c r="AD731" s="177">
        <f>SUMIFS(Y:Y,C:C,gastos_final[[#This Row],[Número]])</f>
        <v>1620710.1101802604</v>
      </c>
      <c r="AE731" s="177">
        <f>gastos_final[[#This Row],[MONTO_FINAL]]*-1-gastos_final[[#This Row],[monto_total_ampliado]]</f>
        <v>162.08721973956563</v>
      </c>
    </row>
    <row r="732" spans="1:31" x14ac:dyDescent="0.3">
      <c r="A732" vm="1">
        <v>46081</v>
      </c>
      <c r="B732" t="s">
        <v>444</v>
      </c>
      <c r="C732" t="s">
        <v>526</v>
      </c>
      <c r="D732" s="143">
        <v>-1031623.7943</v>
      </c>
      <c r="E732" t="s">
        <v>50</v>
      </c>
      <c r="F732">
        <v>1</v>
      </c>
      <c r="G732" s="143">
        <v>1031623.7943131266</v>
      </c>
      <c r="H732" t="s">
        <v>480</v>
      </c>
      <c r="I732" t="s">
        <v>9</v>
      </c>
      <c r="J732" t="s">
        <v>137</v>
      </c>
      <c r="K732">
        <v>0</v>
      </c>
      <c r="L732">
        <v>0</v>
      </c>
      <c r="M732">
        <v>0</v>
      </c>
      <c r="N732" t="s">
        <v>39</v>
      </c>
      <c r="O732" t="s">
        <v>492</v>
      </c>
      <c r="P732">
        <v>1</v>
      </c>
      <c r="Q732" t="s">
        <v>50</v>
      </c>
      <c r="R732">
        <v>1</v>
      </c>
      <c r="S732" s="144">
        <v>-1031623.7943</v>
      </c>
      <c r="T732">
        <v>1</v>
      </c>
      <c r="U732" t="s">
        <v>199</v>
      </c>
      <c r="V732" t="s">
        <v>50</v>
      </c>
      <c r="W732" s="115" t="str">
        <f t="shared" ref="W732:W795" si="24">_xlfn.CONCAT(N732,V732)</f>
        <v>CC7NFU</v>
      </c>
      <c r="X732" s="115">
        <f>_xlfn.XLOOKUP(W732,'cco '!C:C,'cco '!D:D,0)</f>
        <v>1</v>
      </c>
      <c r="Y732" s="116">
        <f t="shared" ref="Y732:Y795" si="25">$X732*$S732*-1</f>
        <v>1031623.7943</v>
      </c>
      <c r="Z732" s="115">
        <f>_xlfn.XLOOKUP(V732,sectores_id!A:A,sectores_id!B:B)</f>
        <v>6</v>
      </c>
      <c r="AA732" s="115">
        <f>IF(J732="OPEX",_xlfn.XLOOKUP(I732,'rubros_id_opex (2)'!A:A,'rubros_id_opex (2)'!B:B,"RUBRO MC"),J732)</f>
        <v>10</v>
      </c>
      <c r="AB732" s="115" t="str">
        <f>UPPER(_xlfn.XLOOKUP(Z732,sectores_id!B:B,sectores_id!A:A))</f>
        <v>NFU</v>
      </c>
      <c r="AC732" s="156" t="str">
        <f>_xlfn.XLOOKUP(AA732,'rubros_id_opex (2)'!B:B,'rubros_id_opex (2)'!A:A,gastos_final[[#This Row],[Líneas de factura/Producto]])</f>
        <v>PERSONAL</v>
      </c>
      <c r="AD732" s="177">
        <f>SUMIFS(Y:Y,C:C,gastos_final[[#This Row],[Número]])</f>
        <v>1031623.7943</v>
      </c>
      <c r="AE732" s="177">
        <f>gastos_final[[#This Row],[MONTO_FINAL]]*-1-gastos_final[[#This Row],[monto_total_ampliado]]</f>
        <v>0</v>
      </c>
    </row>
    <row r="733" spans="1:31" x14ac:dyDescent="0.3">
      <c r="A733" vm="1">
        <v>46081</v>
      </c>
      <c r="B733" t="s">
        <v>444</v>
      </c>
      <c r="C733" t="s">
        <v>439</v>
      </c>
      <c r="D733" s="143">
        <v>-1029415.9402</v>
      </c>
      <c r="E733" t="s">
        <v>50</v>
      </c>
      <c r="F733">
        <v>1</v>
      </c>
      <c r="G733" s="143">
        <v>1029415.9401531266</v>
      </c>
      <c r="H733" t="s">
        <v>480</v>
      </c>
      <c r="I733" t="s">
        <v>9</v>
      </c>
      <c r="J733" t="s">
        <v>137</v>
      </c>
      <c r="K733">
        <v>0</v>
      </c>
      <c r="L733">
        <v>0</v>
      </c>
      <c r="M733">
        <v>0</v>
      </c>
      <c r="N733" t="s">
        <v>39</v>
      </c>
      <c r="O733" t="s">
        <v>494</v>
      </c>
      <c r="P733">
        <v>1</v>
      </c>
      <c r="Q733" t="s">
        <v>50</v>
      </c>
      <c r="R733">
        <v>1</v>
      </c>
      <c r="S733" s="144">
        <v>-1029415.9402</v>
      </c>
      <c r="T733">
        <v>1</v>
      </c>
      <c r="U733" t="s">
        <v>199</v>
      </c>
      <c r="V733" t="s">
        <v>50</v>
      </c>
      <c r="W733" s="115" t="str">
        <f t="shared" si="24"/>
        <v>CC7NFU</v>
      </c>
      <c r="X733" s="115">
        <f>_xlfn.XLOOKUP(W733,'cco '!C:C,'cco '!D:D,0)</f>
        <v>1</v>
      </c>
      <c r="Y733" s="116">
        <f t="shared" si="25"/>
        <v>1029415.9402</v>
      </c>
      <c r="Z733" s="115">
        <f>_xlfn.XLOOKUP(V733,sectores_id!A:A,sectores_id!B:B)</f>
        <v>6</v>
      </c>
      <c r="AA733" s="115">
        <f>IF(J733="OPEX",_xlfn.XLOOKUP(I733,'rubros_id_opex (2)'!A:A,'rubros_id_opex (2)'!B:B,"RUBRO MC"),J733)</f>
        <v>10</v>
      </c>
      <c r="AB733" s="115" t="str">
        <f>UPPER(_xlfn.XLOOKUP(Z733,sectores_id!B:B,sectores_id!A:A))</f>
        <v>NFU</v>
      </c>
      <c r="AC733" s="156" t="str">
        <f>_xlfn.XLOOKUP(AA733,'rubros_id_opex (2)'!B:B,'rubros_id_opex (2)'!A:A,gastos_final[[#This Row],[Líneas de factura/Producto]])</f>
        <v>PERSONAL</v>
      </c>
      <c r="AD733" s="177">
        <f>SUMIFS(Y:Y,C:C,gastos_final[[#This Row],[Número]])</f>
        <v>1029415.9402</v>
      </c>
      <c r="AE733" s="177">
        <f>gastos_final[[#This Row],[MONTO_FINAL]]*-1-gastos_final[[#This Row],[monto_total_ampliado]]</f>
        <v>0</v>
      </c>
    </row>
    <row r="734" spans="1:31" x14ac:dyDescent="0.3">
      <c r="A734" vm="13">
        <v>46061</v>
      </c>
      <c r="B734" t="s">
        <v>917</v>
      </c>
      <c r="C734" t="s">
        <v>920</v>
      </c>
      <c r="D734" s="143">
        <v>-1028500</v>
      </c>
      <c r="E734" t="s">
        <v>921</v>
      </c>
      <c r="F734">
        <v>2</v>
      </c>
      <c r="G734" s="143">
        <v>425000</v>
      </c>
      <c r="H734" t="s">
        <v>511</v>
      </c>
      <c r="I734" t="s">
        <v>17</v>
      </c>
      <c r="J734" t="s">
        <v>157</v>
      </c>
      <c r="K734" t="s">
        <v>473</v>
      </c>
      <c r="L734" t="s">
        <v>156</v>
      </c>
      <c r="M734">
        <v>0</v>
      </c>
      <c r="N734" t="s">
        <v>35</v>
      </c>
      <c r="O734" t="s">
        <v>492</v>
      </c>
      <c r="P734">
        <v>10</v>
      </c>
      <c r="Q734" t="s">
        <v>465</v>
      </c>
      <c r="R734">
        <v>1</v>
      </c>
      <c r="S734" s="144">
        <v>-1028500</v>
      </c>
      <c r="T734">
        <v>2</v>
      </c>
      <c r="U734" t="s">
        <v>199</v>
      </c>
      <c r="V734" t="s">
        <v>72</v>
      </c>
      <c r="W734" s="115" t="str">
        <f t="shared" si="24"/>
        <v>CC1BACHAS</v>
      </c>
      <c r="X734" s="115">
        <f>_xlfn.XLOOKUP(W734,'cco '!C:C,'cco '!D:D,0)</f>
        <v>3.2417236735101898E-2</v>
      </c>
      <c r="Y734" s="116">
        <f t="shared" si="25"/>
        <v>33341.127982052305</v>
      </c>
      <c r="Z734" s="115">
        <f>_xlfn.XLOOKUP(V734,sectores_id!A:A,sectores_id!B:B)</f>
        <v>1</v>
      </c>
      <c r="AA734" s="115" t="str">
        <f>IF(J734="OPEX",_xlfn.XLOOKUP(I734,'rubros_id_opex (2)'!A:A,'rubros_id_opex (2)'!B:B,"RUBRO MC"),J734)</f>
        <v>CAPEX</v>
      </c>
      <c r="AB734" s="115" t="str">
        <f>UPPER(_xlfn.XLOOKUP(Z734,sectores_id!B:B,sectores_id!A:A))</f>
        <v>BACHAS</v>
      </c>
      <c r="AC734" s="156" t="str">
        <f>_xlfn.XLOOKUP(AA734,'rubros_id_opex (2)'!B:B,'rubros_id_opex (2)'!A:A,gastos_final[[#This Row],[Líneas de factura/Producto]])</f>
        <v>INVERSION</v>
      </c>
      <c r="AD734" s="115">
        <f>SUMIFS(Y:Y,C:C,gastos_final[[#This Row],[Número]])</f>
        <v>1028499.9999999999</v>
      </c>
      <c r="AE734" s="177">
        <f>gastos_final[[#This Row],[MONTO_FINAL]]*-1-gastos_final[[#This Row],[monto_total_ampliado]]</f>
        <v>0</v>
      </c>
    </row>
    <row r="735" spans="1:31" x14ac:dyDescent="0.3">
      <c r="A735" vm="13">
        <v>46061</v>
      </c>
      <c r="B735" t="s">
        <v>917</v>
      </c>
      <c r="C735" t="s">
        <v>920</v>
      </c>
      <c r="D735" s="143">
        <v>-1028500</v>
      </c>
      <c r="E735" t="s">
        <v>921</v>
      </c>
      <c r="F735">
        <v>2</v>
      </c>
      <c r="G735" s="143">
        <v>425000</v>
      </c>
      <c r="H735" t="s">
        <v>511</v>
      </c>
      <c r="I735" t="s">
        <v>17</v>
      </c>
      <c r="J735" t="s">
        <v>157</v>
      </c>
      <c r="K735" t="s">
        <v>473</v>
      </c>
      <c r="L735" t="s">
        <v>156</v>
      </c>
      <c r="M735">
        <v>0</v>
      </c>
      <c r="N735" t="s">
        <v>35</v>
      </c>
      <c r="O735" t="s">
        <v>492</v>
      </c>
      <c r="P735">
        <v>10</v>
      </c>
      <c r="Q735" t="s">
        <v>465</v>
      </c>
      <c r="R735">
        <v>1</v>
      </c>
      <c r="S735" s="144">
        <v>-1028500</v>
      </c>
      <c r="T735">
        <v>2</v>
      </c>
      <c r="U735" t="s">
        <v>199</v>
      </c>
      <c r="V735" t="s">
        <v>77</v>
      </c>
      <c r="W735" s="115" t="str">
        <f t="shared" si="24"/>
        <v>CC1CEREAL &amp; POLVILLO</v>
      </c>
      <c r="X735" s="115">
        <f>_xlfn.XLOOKUP(W735,'cco '!C:C,'cco '!D:D,0)</f>
        <v>7.0597149630605652E-3</v>
      </c>
      <c r="Y735" s="116">
        <f t="shared" si="25"/>
        <v>7260.9168395077913</v>
      </c>
      <c r="Z735" s="115">
        <f>_xlfn.XLOOKUP(V735,sectores_id!A:A,sectores_id!B:B)</f>
        <v>2</v>
      </c>
      <c r="AA735" s="115" t="str">
        <f>IF(J735="OPEX",_xlfn.XLOOKUP(I735,'rubros_id_opex (2)'!A:A,'rubros_id_opex (2)'!B:B,"RUBRO MC"),J735)</f>
        <v>CAPEX</v>
      </c>
      <c r="AB735" s="115" t="str">
        <f>UPPER(_xlfn.XLOOKUP(Z735,sectores_id!B:B,sectores_id!A:A))</f>
        <v>CEREAL &amp; POLVILLO</v>
      </c>
      <c r="AC735" s="156" t="str">
        <f>_xlfn.XLOOKUP(AA735,'rubros_id_opex (2)'!B:B,'rubros_id_opex (2)'!A:A,gastos_final[[#This Row],[Líneas de factura/Producto]])</f>
        <v>INVERSION</v>
      </c>
      <c r="AD735" s="115">
        <f>SUMIFS(Y:Y,C:C,gastos_final[[#This Row],[Número]])</f>
        <v>1028499.9999999999</v>
      </c>
      <c r="AE735" s="177">
        <f>gastos_final[[#This Row],[MONTO_FINAL]]*-1-gastos_final[[#This Row],[monto_total_ampliado]]</f>
        <v>0</v>
      </c>
    </row>
    <row r="736" spans="1:31" x14ac:dyDescent="0.3">
      <c r="A736" vm="13">
        <v>46061</v>
      </c>
      <c r="B736" t="s">
        <v>917</v>
      </c>
      <c r="C736" t="s">
        <v>920</v>
      </c>
      <c r="D736" s="143">
        <v>-1028500</v>
      </c>
      <c r="E736" t="s">
        <v>921</v>
      </c>
      <c r="F736">
        <v>2</v>
      </c>
      <c r="G736" s="143">
        <v>425000</v>
      </c>
      <c r="H736" t="s">
        <v>511</v>
      </c>
      <c r="I736" t="s">
        <v>17</v>
      </c>
      <c r="J736" t="s">
        <v>157</v>
      </c>
      <c r="K736" t="s">
        <v>473</v>
      </c>
      <c r="L736" t="s">
        <v>156</v>
      </c>
      <c r="M736">
        <v>0</v>
      </c>
      <c r="N736" t="s">
        <v>35</v>
      </c>
      <c r="O736" t="s">
        <v>492</v>
      </c>
      <c r="P736">
        <v>10</v>
      </c>
      <c r="Q736" t="s">
        <v>465</v>
      </c>
      <c r="R736">
        <v>1</v>
      </c>
      <c r="S736" s="144">
        <v>-1028500</v>
      </c>
      <c r="T736">
        <v>2</v>
      </c>
      <c r="U736" t="s">
        <v>199</v>
      </c>
      <c r="V736" t="s">
        <v>75</v>
      </c>
      <c r="W736" s="115" t="str">
        <f t="shared" si="24"/>
        <v>CC1COMPOST &amp; FERTILIZANTES</v>
      </c>
      <c r="X736" s="115">
        <f>_xlfn.XLOOKUP(W736,'cco '!C:C,'cco '!D:D,0)</f>
        <v>4.0653249223577111E-4</v>
      </c>
      <c r="Y736" s="116">
        <f t="shared" si="25"/>
        <v>418.11866826449057</v>
      </c>
      <c r="Z736" s="115">
        <f>_xlfn.XLOOKUP(V736,sectores_id!A:A,sectores_id!B:B)</f>
        <v>10</v>
      </c>
      <c r="AA736" s="115" t="str">
        <f>IF(J736="OPEX",_xlfn.XLOOKUP(I736,'rubros_id_opex (2)'!A:A,'rubros_id_opex (2)'!B:B,"RUBRO MC"),J736)</f>
        <v>CAPEX</v>
      </c>
      <c r="AB736" s="115" t="str">
        <f>UPPER(_xlfn.XLOOKUP(Z736,sectores_id!B:B,sectores_id!A:A))</f>
        <v>COMPOST &amp; FERTILIZANTES</v>
      </c>
      <c r="AC736" s="156" t="str">
        <f>_xlfn.XLOOKUP(AA736,'rubros_id_opex (2)'!B:B,'rubros_id_opex (2)'!A:A,gastos_final[[#This Row],[Líneas de factura/Producto]])</f>
        <v>INVERSION</v>
      </c>
      <c r="AD736" s="115">
        <f>SUMIFS(Y:Y,C:C,gastos_final[[#This Row],[Número]])</f>
        <v>1028499.9999999999</v>
      </c>
      <c r="AE736" s="177">
        <f>gastos_final[[#This Row],[MONTO_FINAL]]*-1-gastos_final[[#This Row],[monto_total_ampliado]]</f>
        <v>0</v>
      </c>
    </row>
    <row r="737" spans="1:31" x14ac:dyDescent="0.3">
      <c r="A737" vm="13">
        <v>46061</v>
      </c>
      <c r="B737" t="s">
        <v>917</v>
      </c>
      <c r="C737" t="s">
        <v>920</v>
      </c>
      <c r="D737" s="143">
        <v>-1028500</v>
      </c>
      <c r="E737" t="s">
        <v>921</v>
      </c>
      <c r="F737">
        <v>2</v>
      </c>
      <c r="G737" s="143">
        <v>425000</v>
      </c>
      <c r="H737" t="s">
        <v>511</v>
      </c>
      <c r="I737" t="s">
        <v>17</v>
      </c>
      <c r="J737" t="s">
        <v>157</v>
      </c>
      <c r="K737" t="s">
        <v>473</v>
      </c>
      <c r="L737" t="s">
        <v>156</v>
      </c>
      <c r="M737">
        <v>0</v>
      </c>
      <c r="N737" t="s">
        <v>35</v>
      </c>
      <c r="O737" t="s">
        <v>492</v>
      </c>
      <c r="P737">
        <v>10</v>
      </c>
      <c r="Q737" t="s">
        <v>465</v>
      </c>
      <c r="R737">
        <v>1</v>
      </c>
      <c r="S737" s="144">
        <v>-1028500</v>
      </c>
      <c r="T737">
        <v>2</v>
      </c>
      <c r="U737" t="s">
        <v>199</v>
      </c>
      <c r="V737" t="s">
        <v>66</v>
      </c>
      <c r="W737" s="115" t="str">
        <f t="shared" si="24"/>
        <v>CC1DISPOSICIÓN FINAL RESIDUOS LIQUIDOS</v>
      </c>
      <c r="X737" s="115">
        <f>_xlfn.XLOOKUP(W737,'cco '!C:C,'cco '!D:D,0)</f>
        <v>5.9791078481547098E-2</v>
      </c>
      <c r="Y737" s="116">
        <f t="shared" si="25"/>
        <v>61495.124218271194</v>
      </c>
      <c r="Z737" s="115">
        <f>_xlfn.XLOOKUP(V737,sectores_id!A:A,sectores_id!B:B)</f>
        <v>3</v>
      </c>
      <c r="AA737" s="115" t="str">
        <f>IF(J737="OPEX",_xlfn.XLOOKUP(I737,'rubros_id_opex (2)'!A:A,'rubros_id_opex (2)'!B:B,"RUBRO MC"),J737)</f>
        <v>CAPEX</v>
      </c>
      <c r="AB737" s="115" t="str">
        <f>UPPER(_xlfn.XLOOKUP(Z737,sectores_id!B:B,sectores_id!A:A))</f>
        <v>DISP. FINAL RESIDUOS LÍQUIDOS</v>
      </c>
      <c r="AC737" s="156" t="str">
        <f>_xlfn.XLOOKUP(AA737,'rubros_id_opex (2)'!B:B,'rubros_id_opex (2)'!A:A,gastos_final[[#This Row],[Líneas de factura/Producto]])</f>
        <v>INVERSION</v>
      </c>
      <c r="AD737" s="115">
        <f>SUMIFS(Y:Y,C:C,gastos_final[[#This Row],[Número]])</f>
        <v>1028499.9999999999</v>
      </c>
      <c r="AE737" s="177">
        <f>gastos_final[[#This Row],[MONTO_FINAL]]*-1-gastos_final[[#This Row],[monto_total_ampliado]]</f>
        <v>0</v>
      </c>
    </row>
    <row r="738" spans="1:31" x14ac:dyDescent="0.3">
      <c r="A738" vm="13">
        <v>46061</v>
      </c>
      <c r="B738" t="s">
        <v>917</v>
      </c>
      <c r="C738" t="s">
        <v>920</v>
      </c>
      <c r="D738" s="143">
        <v>-1028500</v>
      </c>
      <c r="E738" t="s">
        <v>921</v>
      </c>
      <c r="F738">
        <v>2</v>
      </c>
      <c r="G738" s="143">
        <v>425000</v>
      </c>
      <c r="H738" t="s">
        <v>511</v>
      </c>
      <c r="I738" t="s">
        <v>17</v>
      </c>
      <c r="J738" t="s">
        <v>157</v>
      </c>
      <c r="K738" t="s">
        <v>473</v>
      </c>
      <c r="L738" t="s">
        <v>156</v>
      </c>
      <c r="M738">
        <v>0</v>
      </c>
      <c r="N738" t="s">
        <v>35</v>
      </c>
      <c r="O738" t="s">
        <v>492</v>
      </c>
      <c r="P738">
        <v>10</v>
      </c>
      <c r="Q738" t="s">
        <v>465</v>
      </c>
      <c r="R738">
        <v>1</v>
      </c>
      <c r="S738" s="144">
        <v>-1028500</v>
      </c>
      <c r="T738">
        <v>2</v>
      </c>
      <c r="U738" t="s">
        <v>199</v>
      </c>
      <c r="V738" t="s">
        <v>63</v>
      </c>
      <c r="W738" s="115" t="str">
        <f t="shared" si="24"/>
        <v>CC1DISPOSICIÓN FINAL RESIDUOS SOLIDOS</v>
      </c>
      <c r="X738" s="115">
        <f>_xlfn.XLOOKUP(W738,'cco '!C:C,'cco '!D:D,0)</f>
        <v>4.8738124634855849E-3</v>
      </c>
      <c r="Y738" s="116">
        <f t="shared" si="25"/>
        <v>5012.7161186949243</v>
      </c>
      <c r="Z738" s="115">
        <f>_xlfn.XLOOKUP(V738,sectores_id!A:A,sectores_id!B:B)</f>
        <v>4</v>
      </c>
      <c r="AA738" s="115" t="str">
        <f>IF(J738="OPEX",_xlfn.XLOOKUP(I738,'rubros_id_opex (2)'!A:A,'rubros_id_opex (2)'!B:B,"RUBRO MC"),J738)</f>
        <v>CAPEX</v>
      </c>
      <c r="AB738" s="115" t="str">
        <f>UPPER(_xlfn.XLOOKUP(Z738,sectores_id!B:B,sectores_id!A:A))</f>
        <v>DISP. FINAL RESIDUOS SÓLIDOS</v>
      </c>
      <c r="AC738" s="156" t="str">
        <f>_xlfn.XLOOKUP(AA738,'rubros_id_opex (2)'!B:B,'rubros_id_opex (2)'!A:A,gastos_final[[#This Row],[Líneas de factura/Producto]])</f>
        <v>INVERSION</v>
      </c>
      <c r="AD738" s="115">
        <f>SUMIFS(Y:Y,C:C,gastos_final[[#This Row],[Número]])</f>
        <v>1028499.9999999999</v>
      </c>
      <c r="AE738" s="177">
        <f>gastos_final[[#This Row],[MONTO_FINAL]]*-1-gastos_final[[#This Row],[monto_total_ampliado]]</f>
        <v>0</v>
      </c>
    </row>
    <row r="739" spans="1:31" x14ac:dyDescent="0.3">
      <c r="A739" vm="13">
        <v>46061</v>
      </c>
      <c r="B739" t="s">
        <v>917</v>
      </c>
      <c r="C739" t="s">
        <v>920</v>
      </c>
      <c r="D739" s="143">
        <v>-1028500</v>
      </c>
      <c r="E739" t="s">
        <v>921</v>
      </c>
      <c r="F739">
        <v>2</v>
      </c>
      <c r="G739" s="143">
        <v>425000</v>
      </c>
      <c r="H739" t="s">
        <v>511</v>
      </c>
      <c r="I739" t="s">
        <v>17</v>
      </c>
      <c r="J739" t="s">
        <v>157</v>
      </c>
      <c r="K739" t="s">
        <v>473</v>
      </c>
      <c r="L739" t="s">
        <v>156</v>
      </c>
      <c r="M739">
        <v>0</v>
      </c>
      <c r="N739" t="s">
        <v>35</v>
      </c>
      <c r="O739" t="s">
        <v>492</v>
      </c>
      <c r="P739">
        <v>10</v>
      </c>
      <c r="Q739" t="s">
        <v>465</v>
      </c>
      <c r="R739">
        <v>1</v>
      </c>
      <c r="S739" s="144">
        <v>-1028500</v>
      </c>
      <c r="T739">
        <v>2</v>
      </c>
      <c r="U739" t="s">
        <v>199</v>
      </c>
      <c r="V739" t="s">
        <v>80</v>
      </c>
      <c r="W739" s="115" t="str">
        <f t="shared" si="24"/>
        <v>CC1EXPORTACION</v>
      </c>
      <c r="X739" s="115">
        <f>_xlfn.XLOOKUP(W739,'cco '!C:C,'cco '!D:D,0)</f>
        <v>0.73411048911804788</v>
      </c>
      <c r="Y739" s="116">
        <f t="shared" si="25"/>
        <v>755032.63805791223</v>
      </c>
      <c r="Z739" s="115">
        <f>_xlfn.XLOOKUP(V739,sectores_id!A:A,sectores_id!B:B)</f>
        <v>5</v>
      </c>
      <c r="AA739" s="115" t="str">
        <f>IF(J739="OPEX",_xlfn.XLOOKUP(I739,'rubros_id_opex (2)'!A:A,'rubros_id_opex (2)'!B:B,"RUBRO MC"),J739)</f>
        <v>CAPEX</v>
      </c>
      <c r="AB739" s="115" t="str">
        <f>UPPER(_xlfn.XLOOKUP(Z739,sectores_id!B:B,sectores_id!A:A))</f>
        <v>EXPORTACION</v>
      </c>
      <c r="AC739" s="156" t="str">
        <f>_xlfn.XLOOKUP(AA739,'rubros_id_opex (2)'!B:B,'rubros_id_opex (2)'!A:A,gastos_final[[#This Row],[Líneas de factura/Producto]])</f>
        <v>INVERSION</v>
      </c>
      <c r="AD739" s="115">
        <f>SUMIFS(Y:Y,C:C,gastos_final[[#This Row],[Número]])</f>
        <v>1028499.9999999999</v>
      </c>
      <c r="AE739" s="177">
        <f>gastos_final[[#This Row],[MONTO_FINAL]]*-1-gastos_final[[#This Row],[monto_total_ampliado]]</f>
        <v>0</v>
      </c>
    </row>
    <row r="740" spans="1:31" x14ac:dyDescent="0.3">
      <c r="A740" vm="13">
        <v>46061</v>
      </c>
      <c r="B740" t="s">
        <v>917</v>
      </c>
      <c r="C740" t="s">
        <v>920</v>
      </c>
      <c r="D740" s="143">
        <v>-1028500</v>
      </c>
      <c r="E740" t="s">
        <v>921</v>
      </c>
      <c r="F740">
        <v>2</v>
      </c>
      <c r="G740" s="143">
        <v>425000</v>
      </c>
      <c r="H740" t="s">
        <v>511</v>
      </c>
      <c r="I740" t="s">
        <v>17</v>
      </c>
      <c r="J740" t="s">
        <v>157</v>
      </c>
      <c r="K740" t="s">
        <v>473</v>
      </c>
      <c r="L740" t="s">
        <v>156</v>
      </c>
      <c r="M740">
        <v>0</v>
      </c>
      <c r="N740" t="s">
        <v>35</v>
      </c>
      <c r="O740" t="s">
        <v>492</v>
      </c>
      <c r="P740">
        <v>10</v>
      </c>
      <c r="Q740" t="s">
        <v>465</v>
      </c>
      <c r="R740">
        <v>1</v>
      </c>
      <c r="S740" s="144">
        <v>-1028500</v>
      </c>
      <c r="T740">
        <v>2</v>
      </c>
      <c r="U740" t="s">
        <v>199</v>
      </c>
      <c r="V740" t="s">
        <v>50</v>
      </c>
      <c r="W740" s="115" t="str">
        <f t="shared" si="24"/>
        <v>CC1NFU</v>
      </c>
      <c r="X740" s="115">
        <f>_xlfn.XLOOKUP(W740,'cco '!C:C,'cco '!D:D,0)</f>
        <v>1.4065386597374174E-2</v>
      </c>
      <c r="Y740" s="116">
        <f t="shared" si="25"/>
        <v>14466.250115399338</v>
      </c>
      <c r="Z740" s="115">
        <f>_xlfn.XLOOKUP(V740,sectores_id!A:A,sectores_id!B:B)</f>
        <v>6</v>
      </c>
      <c r="AA740" s="115" t="str">
        <f>IF(J740="OPEX",_xlfn.XLOOKUP(I740,'rubros_id_opex (2)'!A:A,'rubros_id_opex (2)'!B:B,"RUBRO MC"),J740)</f>
        <v>CAPEX</v>
      </c>
      <c r="AB740" s="115" t="str">
        <f>UPPER(_xlfn.XLOOKUP(Z740,sectores_id!B:B,sectores_id!A:A))</f>
        <v>NFU</v>
      </c>
      <c r="AC740" s="156" t="str">
        <f>_xlfn.XLOOKUP(AA740,'rubros_id_opex (2)'!B:B,'rubros_id_opex (2)'!A:A,gastos_final[[#This Row],[Líneas de factura/Producto]])</f>
        <v>INVERSION</v>
      </c>
      <c r="AD740" s="115">
        <f>SUMIFS(Y:Y,C:C,gastos_final[[#This Row],[Número]])</f>
        <v>1028499.9999999999</v>
      </c>
      <c r="AE740" s="177">
        <f>gastos_final[[#This Row],[MONTO_FINAL]]*-1-gastos_final[[#This Row],[monto_total_ampliado]]</f>
        <v>0</v>
      </c>
    </row>
    <row r="741" spans="1:31" x14ac:dyDescent="0.3">
      <c r="A741" vm="13">
        <v>46061</v>
      </c>
      <c r="B741" t="s">
        <v>917</v>
      </c>
      <c r="C741" t="s">
        <v>920</v>
      </c>
      <c r="D741" s="143">
        <v>-1028500</v>
      </c>
      <c r="E741" t="s">
        <v>921</v>
      </c>
      <c r="F741">
        <v>2</v>
      </c>
      <c r="G741" s="143">
        <v>425000</v>
      </c>
      <c r="H741" t="s">
        <v>511</v>
      </c>
      <c r="I741" t="s">
        <v>17</v>
      </c>
      <c r="J741" t="s">
        <v>157</v>
      </c>
      <c r="K741" t="s">
        <v>473</v>
      </c>
      <c r="L741" t="s">
        <v>156</v>
      </c>
      <c r="M741">
        <v>0</v>
      </c>
      <c r="N741" t="s">
        <v>35</v>
      </c>
      <c r="O741" t="s">
        <v>492</v>
      </c>
      <c r="P741">
        <v>10</v>
      </c>
      <c r="Q741" t="s">
        <v>465</v>
      </c>
      <c r="R741">
        <v>1</v>
      </c>
      <c r="S741" s="144">
        <v>-1028500</v>
      </c>
      <c r="T741">
        <v>2</v>
      </c>
      <c r="U741" t="s">
        <v>199</v>
      </c>
      <c r="V741" t="s">
        <v>68</v>
      </c>
      <c r="W741" s="115" t="str">
        <f t="shared" si="24"/>
        <v>CC1PILETAS</v>
      </c>
      <c r="X741" s="115">
        <f>_xlfn.XLOOKUP(W741,'cco '!C:C,'cco '!D:D,0)</f>
        <v>0.10760032914202722</v>
      </c>
      <c r="Y741" s="116">
        <f t="shared" si="25"/>
        <v>110666.93852257499</v>
      </c>
      <c r="Z741" s="115">
        <f>_xlfn.XLOOKUP(V741,sectores_id!A:A,sectores_id!B:B)</f>
        <v>7</v>
      </c>
      <c r="AA741" s="115" t="str">
        <f>IF(J741="OPEX",_xlfn.XLOOKUP(I741,'rubros_id_opex (2)'!A:A,'rubros_id_opex (2)'!B:B,"RUBRO MC"),J741)</f>
        <v>CAPEX</v>
      </c>
      <c r="AB741" s="115" t="str">
        <f>UPPER(_xlfn.XLOOKUP(Z741,sectores_id!B:B,sectores_id!A:A))</f>
        <v>PILETAS</v>
      </c>
      <c r="AC741" s="156" t="str">
        <f>_xlfn.XLOOKUP(AA741,'rubros_id_opex (2)'!B:B,'rubros_id_opex (2)'!A:A,gastos_final[[#This Row],[Líneas de factura/Producto]])</f>
        <v>INVERSION</v>
      </c>
      <c r="AD741" s="115">
        <f>SUMIFS(Y:Y,C:C,gastos_final[[#This Row],[Número]])</f>
        <v>1028499.9999999999</v>
      </c>
      <c r="AE741" s="177">
        <f>gastos_final[[#This Row],[MONTO_FINAL]]*-1-gastos_final[[#This Row],[monto_total_ampliado]]</f>
        <v>0</v>
      </c>
    </row>
    <row r="742" spans="1:31" x14ac:dyDescent="0.3">
      <c r="A742" vm="13">
        <v>46061</v>
      </c>
      <c r="B742" t="s">
        <v>917</v>
      </c>
      <c r="C742" t="s">
        <v>920</v>
      </c>
      <c r="D742" s="143">
        <v>-1028500</v>
      </c>
      <c r="E742" t="s">
        <v>921</v>
      </c>
      <c r="F742">
        <v>2</v>
      </c>
      <c r="G742" s="143">
        <v>425000</v>
      </c>
      <c r="H742" t="s">
        <v>511</v>
      </c>
      <c r="I742" t="s">
        <v>17</v>
      </c>
      <c r="J742" t="s">
        <v>157</v>
      </c>
      <c r="K742" t="s">
        <v>473</v>
      </c>
      <c r="L742" t="s">
        <v>156</v>
      </c>
      <c r="M742">
        <v>0</v>
      </c>
      <c r="N742" t="s">
        <v>35</v>
      </c>
      <c r="O742" t="s">
        <v>492</v>
      </c>
      <c r="P742">
        <v>10</v>
      </c>
      <c r="Q742" t="s">
        <v>465</v>
      </c>
      <c r="R742">
        <v>1</v>
      </c>
      <c r="S742" s="144">
        <v>-1028500</v>
      </c>
      <c r="T742">
        <v>2</v>
      </c>
      <c r="U742" t="s">
        <v>199</v>
      </c>
      <c r="V742" t="s">
        <v>70</v>
      </c>
      <c r="W742" s="115" t="str">
        <f t="shared" si="24"/>
        <v>CC1REACTORES</v>
      </c>
      <c r="X742" s="115">
        <f>_xlfn.XLOOKUP(W742,'cco '!C:C,'cco '!D:D,0)</f>
        <v>3.9675420007119738E-2</v>
      </c>
      <c r="Y742" s="116">
        <f t="shared" si="25"/>
        <v>40806.169477322648</v>
      </c>
      <c r="Z742" s="115">
        <f>_xlfn.XLOOKUP(V742,sectores_id!A:A,sectores_id!B:B)</f>
        <v>8</v>
      </c>
      <c r="AA742" s="115" t="str">
        <f>IF(J742="OPEX",_xlfn.XLOOKUP(I742,'rubros_id_opex (2)'!A:A,'rubros_id_opex (2)'!B:B,"RUBRO MC"),J742)</f>
        <v>CAPEX</v>
      </c>
      <c r="AB742" s="115" t="str">
        <f>UPPER(_xlfn.XLOOKUP(Z742,sectores_id!B:B,sectores_id!A:A))</f>
        <v>REACTORES</v>
      </c>
      <c r="AC742" s="156" t="str">
        <f>_xlfn.XLOOKUP(AA742,'rubros_id_opex (2)'!B:B,'rubros_id_opex (2)'!A:A,gastos_final[[#This Row],[Líneas de factura/Producto]])</f>
        <v>INVERSION</v>
      </c>
      <c r="AD742" s="115">
        <f>SUMIFS(Y:Y,C:C,gastos_final[[#This Row],[Número]])</f>
        <v>1028499.9999999999</v>
      </c>
      <c r="AE742" s="177">
        <f>gastos_final[[#This Row],[MONTO_FINAL]]*-1-gastos_final[[#This Row],[monto_total_ampliado]]</f>
        <v>0</v>
      </c>
    </row>
    <row r="743" spans="1:31" x14ac:dyDescent="0.3">
      <c r="A743" vm="13">
        <v>46061</v>
      </c>
      <c r="B743" t="s">
        <v>917</v>
      </c>
      <c r="C743" t="s">
        <v>920</v>
      </c>
      <c r="D743" s="143">
        <v>-1028500</v>
      </c>
      <c r="E743" t="s">
        <v>921</v>
      </c>
      <c r="F743">
        <v>2</v>
      </c>
      <c r="G743" s="143">
        <v>425000</v>
      </c>
      <c r="H743" t="s">
        <v>511</v>
      </c>
      <c r="I743" t="s">
        <v>17</v>
      </c>
      <c r="J743" t="s">
        <v>157</v>
      </c>
      <c r="K743" t="s">
        <v>473</v>
      </c>
      <c r="L743" t="s">
        <v>156</v>
      </c>
      <c r="M743">
        <v>0</v>
      </c>
      <c r="N743" t="s">
        <v>35</v>
      </c>
      <c r="O743" t="s">
        <v>492</v>
      </c>
      <c r="P743">
        <v>10</v>
      </c>
      <c r="Q743" t="s">
        <v>465</v>
      </c>
      <c r="R743">
        <v>1</v>
      </c>
      <c r="S743" s="144">
        <v>-1028500</v>
      </c>
      <c r="T743">
        <v>2</v>
      </c>
      <c r="U743" t="s">
        <v>199</v>
      </c>
      <c r="V743" t="s">
        <v>181</v>
      </c>
      <c r="W743" s="115" t="str">
        <f t="shared" si="24"/>
        <v>CC1TIERRAS FILTRANTES</v>
      </c>
      <c r="X743" s="115">
        <f>_xlfn.XLOOKUP(W743,'cco '!C:C,'cco '!D:D,0)</f>
        <v>0</v>
      </c>
      <c r="Y743" s="116">
        <f t="shared" si="25"/>
        <v>0</v>
      </c>
      <c r="Z743" s="115">
        <f>_xlfn.XLOOKUP(V743,sectores_id!A:A,sectores_id!B:B)</f>
        <v>9</v>
      </c>
      <c r="AA743" s="115" t="str">
        <f>IF(J743="OPEX",_xlfn.XLOOKUP(I743,'rubros_id_opex (2)'!A:A,'rubros_id_opex (2)'!B:B,"RUBRO MC"),J743)</f>
        <v>CAPEX</v>
      </c>
      <c r="AB743" s="115" t="str">
        <f>UPPER(_xlfn.XLOOKUP(Z743,sectores_id!B:B,sectores_id!A:A))</f>
        <v>TIERRAS FILTRANTES</v>
      </c>
      <c r="AC743" s="156" t="str">
        <f>_xlfn.XLOOKUP(AA743,'rubros_id_opex (2)'!B:B,'rubros_id_opex (2)'!A:A,gastos_final[[#This Row],[Líneas de factura/Producto]])</f>
        <v>INVERSION</v>
      </c>
      <c r="AD743" s="115">
        <f>SUMIFS(Y:Y,C:C,gastos_final[[#This Row],[Número]])</f>
        <v>1028499.9999999999</v>
      </c>
      <c r="AE743" s="177">
        <f>gastos_final[[#This Row],[MONTO_FINAL]]*-1-gastos_final[[#This Row],[monto_total_ampliado]]</f>
        <v>0</v>
      </c>
    </row>
    <row r="744" spans="1:31" x14ac:dyDescent="0.3">
      <c r="A744" vm="1">
        <v>46081</v>
      </c>
      <c r="B744" t="s">
        <v>444</v>
      </c>
      <c r="C744" t="s">
        <v>416</v>
      </c>
      <c r="D744" s="143">
        <v>-1427843.0567000001</v>
      </c>
      <c r="E744" t="s">
        <v>183</v>
      </c>
      <c r="F744">
        <v>1</v>
      </c>
      <c r="G744" s="143">
        <v>1427843.0566735896</v>
      </c>
      <c r="H744" t="s">
        <v>480</v>
      </c>
      <c r="I744" t="s">
        <v>9</v>
      </c>
      <c r="J744" t="s">
        <v>137</v>
      </c>
      <c r="K744">
        <v>0</v>
      </c>
      <c r="L744">
        <v>0</v>
      </c>
      <c r="M744">
        <v>0</v>
      </c>
      <c r="N744" t="s">
        <v>396</v>
      </c>
      <c r="O744" t="s">
        <v>494</v>
      </c>
      <c r="P744">
        <v>10</v>
      </c>
      <c r="Q744" t="s">
        <v>467</v>
      </c>
      <c r="R744">
        <v>1</v>
      </c>
      <c r="S744" s="144">
        <v>-1427843.0567000001</v>
      </c>
      <c r="T744">
        <v>1</v>
      </c>
      <c r="U744" t="s">
        <v>199</v>
      </c>
      <c r="V744" t="s">
        <v>72</v>
      </c>
      <c r="W744" s="115" t="str">
        <f t="shared" si="24"/>
        <v>CC29BACHAS</v>
      </c>
      <c r="X744" s="115">
        <f>_xlfn.XLOOKUP(W744,'cco '!C:C,'cco '!D:D,0)</f>
        <v>0.1111</v>
      </c>
      <c r="Y744" s="116">
        <f t="shared" si="25"/>
        <v>158633.36359937</v>
      </c>
      <c r="Z744" s="115">
        <f>_xlfn.XLOOKUP(V744,sectores_id!A:A,sectores_id!B:B)</f>
        <v>1</v>
      </c>
      <c r="AA744" s="115">
        <f>IF(J744="OPEX",_xlfn.XLOOKUP(I744,'rubros_id_opex (2)'!A:A,'rubros_id_opex (2)'!B:B,"RUBRO MC"),J744)</f>
        <v>10</v>
      </c>
      <c r="AB744" s="115" t="str">
        <f>UPPER(_xlfn.XLOOKUP(Z744,sectores_id!B:B,sectores_id!A:A))</f>
        <v>BACHAS</v>
      </c>
      <c r="AC744" s="156" t="str">
        <f>_xlfn.XLOOKUP(AA744,'rubros_id_opex (2)'!B:B,'rubros_id_opex (2)'!A:A,gastos_final[[#This Row],[Líneas de factura/Producto]])</f>
        <v>PERSONAL</v>
      </c>
      <c r="AD744" s="177">
        <f>SUMIFS(Y:Y,C:C,gastos_final[[#This Row],[Número]])</f>
        <v>1427700.27239433</v>
      </c>
      <c r="AE744" s="177">
        <f>gastos_final[[#This Row],[MONTO_FINAL]]*-1-gastos_final[[#This Row],[monto_total_ampliado]]</f>
        <v>142.78430567006581</v>
      </c>
    </row>
    <row r="745" spans="1:31" x14ac:dyDescent="0.3">
      <c r="A745" vm="1">
        <v>46081</v>
      </c>
      <c r="B745" t="s">
        <v>444</v>
      </c>
      <c r="C745" t="s">
        <v>416</v>
      </c>
      <c r="D745" s="143">
        <v>-1427843.0567000001</v>
      </c>
      <c r="E745" t="s">
        <v>183</v>
      </c>
      <c r="F745">
        <v>1</v>
      </c>
      <c r="G745" s="143">
        <v>1427843.0566735896</v>
      </c>
      <c r="H745" t="s">
        <v>480</v>
      </c>
      <c r="I745" t="s">
        <v>9</v>
      </c>
      <c r="J745" t="s">
        <v>137</v>
      </c>
      <c r="K745">
        <v>0</v>
      </c>
      <c r="L745">
        <v>0</v>
      </c>
      <c r="M745">
        <v>0</v>
      </c>
      <c r="N745" t="s">
        <v>396</v>
      </c>
      <c r="O745" t="s">
        <v>494</v>
      </c>
      <c r="P745">
        <v>10</v>
      </c>
      <c r="Q745" t="s">
        <v>467</v>
      </c>
      <c r="R745">
        <v>1</v>
      </c>
      <c r="S745" s="144">
        <v>-1427843.0567000001</v>
      </c>
      <c r="T745">
        <v>1</v>
      </c>
      <c r="U745" t="s">
        <v>199</v>
      </c>
      <c r="V745" t="s">
        <v>177</v>
      </c>
      <c r="W745" s="115" t="str">
        <f t="shared" si="24"/>
        <v>CC29CEREAL Y POLVILLO</v>
      </c>
      <c r="X745" s="115">
        <f>_xlfn.XLOOKUP(W745,'cco '!C:C,'cco '!D:D,0)</f>
        <v>0.1111</v>
      </c>
      <c r="Y745" s="116">
        <f t="shared" si="25"/>
        <v>158633.36359937</v>
      </c>
      <c r="Z745" s="115">
        <f>_xlfn.XLOOKUP(V745,sectores_id!A:A,sectores_id!B:B)</f>
        <v>2</v>
      </c>
      <c r="AA745" s="115">
        <f>IF(J745="OPEX",_xlfn.XLOOKUP(I745,'rubros_id_opex (2)'!A:A,'rubros_id_opex (2)'!B:B,"RUBRO MC"),J745)</f>
        <v>10</v>
      </c>
      <c r="AB745" s="115" t="str">
        <f>UPPER(_xlfn.XLOOKUP(Z745,sectores_id!B:B,sectores_id!A:A))</f>
        <v>CEREAL &amp; POLVILLO</v>
      </c>
      <c r="AC745" s="156" t="str">
        <f>_xlfn.XLOOKUP(AA745,'rubros_id_opex (2)'!B:B,'rubros_id_opex (2)'!A:A,gastos_final[[#This Row],[Líneas de factura/Producto]])</f>
        <v>PERSONAL</v>
      </c>
      <c r="AD745" s="177">
        <f>SUMIFS(Y:Y,C:C,gastos_final[[#This Row],[Número]])</f>
        <v>1427700.27239433</v>
      </c>
      <c r="AE745" s="177">
        <f>gastos_final[[#This Row],[MONTO_FINAL]]*-1-gastos_final[[#This Row],[monto_total_ampliado]]</f>
        <v>142.78430567006581</v>
      </c>
    </row>
    <row r="746" spans="1:31" x14ac:dyDescent="0.3">
      <c r="A746" vm="1">
        <v>46081</v>
      </c>
      <c r="B746" t="s">
        <v>444</v>
      </c>
      <c r="C746" t="s">
        <v>416</v>
      </c>
      <c r="D746" s="143">
        <v>-1427843.0567000001</v>
      </c>
      <c r="E746" t="s">
        <v>183</v>
      </c>
      <c r="F746">
        <v>1</v>
      </c>
      <c r="G746" s="143">
        <v>1427843.0566735896</v>
      </c>
      <c r="H746" t="s">
        <v>480</v>
      </c>
      <c r="I746" t="s">
        <v>9</v>
      </c>
      <c r="J746" t="s">
        <v>137</v>
      </c>
      <c r="K746">
        <v>0</v>
      </c>
      <c r="L746">
        <v>0</v>
      </c>
      <c r="M746">
        <v>0</v>
      </c>
      <c r="N746" t="s">
        <v>396</v>
      </c>
      <c r="O746" t="s">
        <v>494</v>
      </c>
      <c r="P746">
        <v>10</v>
      </c>
      <c r="Q746" t="s">
        <v>467</v>
      </c>
      <c r="R746">
        <v>1</v>
      </c>
      <c r="S746" s="144">
        <v>-1427843.0567000001</v>
      </c>
      <c r="T746">
        <v>1</v>
      </c>
      <c r="U746" t="s">
        <v>199</v>
      </c>
      <c r="V746" t="s">
        <v>175</v>
      </c>
      <c r="W746" s="115" t="str">
        <f t="shared" si="24"/>
        <v>CC29COMPOST Y FERTILIZANTES</v>
      </c>
      <c r="X746" s="115">
        <f>_xlfn.XLOOKUP(W746,'cco '!C:C,'cco '!D:D,0)</f>
        <v>0.1111</v>
      </c>
      <c r="Y746" s="116">
        <f t="shared" si="25"/>
        <v>158633.36359937</v>
      </c>
      <c r="Z746" s="115">
        <f>_xlfn.XLOOKUP(V746,sectores_id!A:A,sectores_id!B:B)</f>
        <v>10</v>
      </c>
      <c r="AA746" s="115">
        <f>IF(J746="OPEX",_xlfn.XLOOKUP(I746,'rubros_id_opex (2)'!A:A,'rubros_id_opex (2)'!B:B,"RUBRO MC"),J746)</f>
        <v>10</v>
      </c>
      <c r="AB746" s="115" t="str">
        <f>UPPER(_xlfn.XLOOKUP(Z746,sectores_id!B:B,sectores_id!A:A))</f>
        <v>COMPOST &amp; FERTILIZANTES</v>
      </c>
      <c r="AC746" s="156" t="str">
        <f>_xlfn.XLOOKUP(AA746,'rubros_id_opex (2)'!B:B,'rubros_id_opex (2)'!A:A,gastos_final[[#This Row],[Líneas de factura/Producto]])</f>
        <v>PERSONAL</v>
      </c>
      <c r="AD746" s="177">
        <f>SUMIFS(Y:Y,C:C,gastos_final[[#This Row],[Número]])</f>
        <v>1427700.27239433</v>
      </c>
      <c r="AE746" s="177">
        <f>gastos_final[[#This Row],[MONTO_FINAL]]*-1-gastos_final[[#This Row],[monto_total_ampliado]]</f>
        <v>142.78430567006581</v>
      </c>
    </row>
    <row r="747" spans="1:31" x14ac:dyDescent="0.3">
      <c r="A747" vm="1">
        <v>46081</v>
      </c>
      <c r="B747" t="s">
        <v>444</v>
      </c>
      <c r="C747" t="s">
        <v>416</v>
      </c>
      <c r="D747" s="143">
        <v>-1427843.0567000001</v>
      </c>
      <c r="E747" t="s">
        <v>183</v>
      </c>
      <c r="F747">
        <v>1</v>
      </c>
      <c r="G747" s="143">
        <v>1427843.0566735896</v>
      </c>
      <c r="H747" t="s">
        <v>480</v>
      </c>
      <c r="I747" t="s">
        <v>9</v>
      </c>
      <c r="J747" t="s">
        <v>137</v>
      </c>
      <c r="K747">
        <v>0</v>
      </c>
      <c r="L747">
        <v>0</v>
      </c>
      <c r="M747">
        <v>0</v>
      </c>
      <c r="N747" t="s">
        <v>396</v>
      </c>
      <c r="O747" t="s">
        <v>494</v>
      </c>
      <c r="P747">
        <v>10</v>
      </c>
      <c r="Q747" t="s">
        <v>467</v>
      </c>
      <c r="R747">
        <v>1</v>
      </c>
      <c r="S747" s="144">
        <v>-1427843.0567000001</v>
      </c>
      <c r="T747">
        <v>1</v>
      </c>
      <c r="U747" t="s">
        <v>199</v>
      </c>
      <c r="V747" t="s">
        <v>193</v>
      </c>
      <c r="W747" s="115" t="str">
        <f t="shared" si="24"/>
        <v>CC29DISPOSICION FINAL DE R. LIQUIDOS</v>
      </c>
      <c r="X747" s="115">
        <f>_xlfn.XLOOKUP(W747,'cco '!C:C,'cco '!D:D,0)</f>
        <v>0.1111</v>
      </c>
      <c r="Y747" s="116">
        <f t="shared" si="25"/>
        <v>158633.36359937</v>
      </c>
      <c r="Z747" s="115">
        <f>_xlfn.XLOOKUP(V747,sectores_id!A:A,sectores_id!B:B)</f>
        <v>3</v>
      </c>
      <c r="AA747" s="115">
        <f>IF(J747="OPEX",_xlfn.XLOOKUP(I747,'rubros_id_opex (2)'!A:A,'rubros_id_opex (2)'!B:B,"RUBRO MC"),J747)</f>
        <v>10</v>
      </c>
      <c r="AB747" s="115" t="str">
        <f>UPPER(_xlfn.XLOOKUP(Z747,sectores_id!B:B,sectores_id!A:A))</f>
        <v>DISP. FINAL RESIDUOS LÍQUIDOS</v>
      </c>
      <c r="AC747" s="156" t="str">
        <f>_xlfn.XLOOKUP(AA747,'rubros_id_opex (2)'!B:B,'rubros_id_opex (2)'!A:A,gastos_final[[#This Row],[Líneas de factura/Producto]])</f>
        <v>PERSONAL</v>
      </c>
      <c r="AD747" s="177">
        <f>SUMIFS(Y:Y,C:C,gastos_final[[#This Row],[Número]])</f>
        <v>1427700.27239433</v>
      </c>
      <c r="AE747" s="177">
        <f>gastos_final[[#This Row],[MONTO_FINAL]]*-1-gastos_final[[#This Row],[monto_total_ampliado]]</f>
        <v>142.78430567006581</v>
      </c>
    </row>
    <row r="748" spans="1:31" x14ac:dyDescent="0.3">
      <c r="A748" vm="1">
        <v>46081</v>
      </c>
      <c r="B748" t="s">
        <v>444</v>
      </c>
      <c r="C748" t="s">
        <v>416</v>
      </c>
      <c r="D748" s="143">
        <v>-1427843.0567000001</v>
      </c>
      <c r="E748" t="s">
        <v>183</v>
      </c>
      <c r="F748">
        <v>1</v>
      </c>
      <c r="G748" s="143">
        <v>1427843.0566735896</v>
      </c>
      <c r="H748" t="s">
        <v>480</v>
      </c>
      <c r="I748" t="s">
        <v>9</v>
      </c>
      <c r="J748" t="s">
        <v>137</v>
      </c>
      <c r="K748">
        <v>0</v>
      </c>
      <c r="L748">
        <v>0</v>
      </c>
      <c r="M748">
        <v>0</v>
      </c>
      <c r="N748" t="s">
        <v>396</v>
      </c>
      <c r="O748" t="s">
        <v>494</v>
      </c>
      <c r="P748">
        <v>10</v>
      </c>
      <c r="Q748" t="s">
        <v>467</v>
      </c>
      <c r="R748">
        <v>1</v>
      </c>
      <c r="S748" s="144">
        <v>-1427843.0567000001</v>
      </c>
      <c r="T748">
        <v>1</v>
      </c>
      <c r="U748" t="s">
        <v>199</v>
      </c>
      <c r="V748" t="s">
        <v>191</v>
      </c>
      <c r="W748" s="115" t="str">
        <f t="shared" si="24"/>
        <v>CC29DISPOSICION FINAL DE R. SOLIDOS</v>
      </c>
      <c r="X748" s="115">
        <f>_xlfn.XLOOKUP(W748,'cco '!C:C,'cco '!D:D,0)</f>
        <v>0.1111</v>
      </c>
      <c r="Y748" s="116">
        <f t="shared" si="25"/>
        <v>158633.36359937</v>
      </c>
      <c r="Z748" s="115">
        <f>_xlfn.XLOOKUP(V748,sectores_id!A:A,sectores_id!B:B)</f>
        <v>4</v>
      </c>
      <c r="AA748" s="115">
        <f>IF(J748="OPEX",_xlfn.XLOOKUP(I748,'rubros_id_opex (2)'!A:A,'rubros_id_opex (2)'!B:B,"RUBRO MC"),J748)</f>
        <v>10</v>
      </c>
      <c r="AB748" s="115" t="str">
        <f>UPPER(_xlfn.XLOOKUP(Z748,sectores_id!B:B,sectores_id!A:A))</f>
        <v>DISP. FINAL RESIDUOS SÓLIDOS</v>
      </c>
      <c r="AC748" s="156" t="str">
        <f>_xlfn.XLOOKUP(AA748,'rubros_id_opex (2)'!B:B,'rubros_id_opex (2)'!A:A,gastos_final[[#This Row],[Líneas de factura/Producto]])</f>
        <v>PERSONAL</v>
      </c>
      <c r="AD748" s="177">
        <f>SUMIFS(Y:Y,C:C,gastos_final[[#This Row],[Número]])</f>
        <v>1427700.27239433</v>
      </c>
      <c r="AE748" s="177">
        <f>gastos_final[[#This Row],[MONTO_FINAL]]*-1-gastos_final[[#This Row],[monto_total_ampliado]]</f>
        <v>142.78430567006581</v>
      </c>
    </row>
    <row r="749" spans="1:31" x14ac:dyDescent="0.3">
      <c r="A749" vm="1">
        <v>46081</v>
      </c>
      <c r="B749" t="s">
        <v>444</v>
      </c>
      <c r="C749" t="s">
        <v>416</v>
      </c>
      <c r="D749" s="143">
        <v>-1427843.0567000001</v>
      </c>
      <c r="E749" t="s">
        <v>183</v>
      </c>
      <c r="F749">
        <v>1</v>
      </c>
      <c r="G749" s="143">
        <v>1427843.0566735896</v>
      </c>
      <c r="H749" t="s">
        <v>480</v>
      </c>
      <c r="I749" t="s">
        <v>9</v>
      </c>
      <c r="J749" t="s">
        <v>137</v>
      </c>
      <c r="K749">
        <v>0</v>
      </c>
      <c r="L749">
        <v>0</v>
      </c>
      <c r="M749">
        <v>0</v>
      </c>
      <c r="N749" t="s">
        <v>396</v>
      </c>
      <c r="O749" t="s">
        <v>494</v>
      </c>
      <c r="P749">
        <v>10</v>
      </c>
      <c r="Q749" t="s">
        <v>467</v>
      </c>
      <c r="R749">
        <v>1</v>
      </c>
      <c r="S749" s="144">
        <v>-1427843.0567000001</v>
      </c>
      <c r="T749">
        <v>1</v>
      </c>
      <c r="U749" t="s">
        <v>199</v>
      </c>
      <c r="V749" t="s">
        <v>80</v>
      </c>
      <c r="W749" s="115" t="str">
        <f t="shared" si="24"/>
        <v>CC29EXPORTACION</v>
      </c>
      <c r="X749" s="115">
        <f>_xlfn.XLOOKUP(W749,'cco '!C:C,'cco '!D:D,0)</f>
        <v>0.1111</v>
      </c>
      <c r="Y749" s="116">
        <f t="shared" si="25"/>
        <v>158633.36359937</v>
      </c>
      <c r="Z749" s="115">
        <f>_xlfn.XLOOKUP(V749,sectores_id!A:A,sectores_id!B:B)</f>
        <v>5</v>
      </c>
      <c r="AA749" s="115">
        <f>IF(J749="OPEX",_xlfn.XLOOKUP(I749,'rubros_id_opex (2)'!A:A,'rubros_id_opex (2)'!B:B,"RUBRO MC"),J749)</f>
        <v>10</v>
      </c>
      <c r="AB749" s="115" t="str">
        <f>UPPER(_xlfn.XLOOKUP(Z749,sectores_id!B:B,sectores_id!A:A))</f>
        <v>EXPORTACION</v>
      </c>
      <c r="AC749" s="156" t="str">
        <f>_xlfn.XLOOKUP(AA749,'rubros_id_opex (2)'!B:B,'rubros_id_opex (2)'!A:A,gastos_final[[#This Row],[Líneas de factura/Producto]])</f>
        <v>PERSONAL</v>
      </c>
      <c r="AD749" s="177">
        <f>SUMIFS(Y:Y,C:C,gastos_final[[#This Row],[Número]])</f>
        <v>1427700.27239433</v>
      </c>
      <c r="AE749" s="177">
        <f>gastos_final[[#This Row],[MONTO_FINAL]]*-1-gastos_final[[#This Row],[monto_total_ampliado]]</f>
        <v>142.78430567006581</v>
      </c>
    </row>
    <row r="750" spans="1:31" x14ac:dyDescent="0.3">
      <c r="A750" vm="1">
        <v>46081</v>
      </c>
      <c r="B750" t="s">
        <v>444</v>
      </c>
      <c r="C750" t="s">
        <v>416</v>
      </c>
      <c r="D750" s="143">
        <v>-1427843.0567000001</v>
      </c>
      <c r="E750" t="s">
        <v>183</v>
      </c>
      <c r="F750">
        <v>1</v>
      </c>
      <c r="G750" s="143">
        <v>1427843.0566735896</v>
      </c>
      <c r="H750" t="s">
        <v>480</v>
      </c>
      <c r="I750" t="s">
        <v>9</v>
      </c>
      <c r="J750" t="s">
        <v>137</v>
      </c>
      <c r="K750">
        <v>0</v>
      </c>
      <c r="L750">
        <v>0</v>
      </c>
      <c r="M750">
        <v>0</v>
      </c>
      <c r="N750" t="s">
        <v>396</v>
      </c>
      <c r="O750" t="s">
        <v>494</v>
      </c>
      <c r="P750">
        <v>10</v>
      </c>
      <c r="Q750" t="s">
        <v>467</v>
      </c>
      <c r="R750">
        <v>1</v>
      </c>
      <c r="S750" s="144">
        <v>-1427843.0567000001</v>
      </c>
      <c r="T750">
        <v>1</v>
      </c>
      <c r="U750" t="s">
        <v>199</v>
      </c>
      <c r="V750" t="s">
        <v>50</v>
      </c>
      <c r="W750" s="115" t="str">
        <f t="shared" si="24"/>
        <v>CC29NFU</v>
      </c>
      <c r="X750" s="115">
        <f>_xlfn.XLOOKUP(W750,'cco '!C:C,'cco '!D:D,0)</f>
        <v>0.1111</v>
      </c>
      <c r="Y750" s="116">
        <f t="shared" si="25"/>
        <v>158633.36359937</v>
      </c>
      <c r="Z750" s="115">
        <f>_xlfn.XLOOKUP(V750,sectores_id!A:A,sectores_id!B:B)</f>
        <v>6</v>
      </c>
      <c r="AA750" s="115">
        <f>IF(J750="OPEX",_xlfn.XLOOKUP(I750,'rubros_id_opex (2)'!A:A,'rubros_id_opex (2)'!B:B,"RUBRO MC"),J750)</f>
        <v>10</v>
      </c>
      <c r="AB750" s="115" t="str">
        <f>UPPER(_xlfn.XLOOKUP(Z750,sectores_id!B:B,sectores_id!A:A))</f>
        <v>NFU</v>
      </c>
      <c r="AC750" s="156" t="str">
        <f>_xlfn.XLOOKUP(AA750,'rubros_id_opex (2)'!B:B,'rubros_id_opex (2)'!A:A,gastos_final[[#This Row],[Líneas de factura/Producto]])</f>
        <v>PERSONAL</v>
      </c>
      <c r="AD750" s="177">
        <f>SUMIFS(Y:Y,C:C,gastos_final[[#This Row],[Número]])</f>
        <v>1427700.27239433</v>
      </c>
      <c r="AE750" s="177">
        <f>gastos_final[[#This Row],[MONTO_FINAL]]*-1-gastos_final[[#This Row],[monto_total_ampliado]]</f>
        <v>142.78430567006581</v>
      </c>
    </row>
    <row r="751" spans="1:31" x14ac:dyDescent="0.3">
      <c r="A751" vm="1">
        <v>46081</v>
      </c>
      <c r="B751" t="s">
        <v>444</v>
      </c>
      <c r="C751" t="s">
        <v>416</v>
      </c>
      <c r="D751" s="143">
        <v>-1427843.0567000001</v>
      </c>
      <c r="E751" t="s">
        <v>183</v>
      </c>
      <c r="F751">
        <v>1</v>
      </c>
      <c r="G751" s="143">
        <v>1427843.0566735896</v>
      </c>
      <c r="H751" t="s">
        <v>480</v>
      </c>
      <c r="I751" t="s">
        <v>9</v>
      </c>
      <c r="J751" t="s">
        <v>137</v>
      </c>
      <c r="K751">
        <v>0</v>
      </c>
      <c r="L751">
        <v>0</v>
      </c>
      <c r="M751">
        <v>0</v>
      </c>
      <c r="N751" t="s">
        <v>396</v>
      </c>
      <c r="O751" t="s">
        <v>494</v>
      </c>
      <c r="P751">
        <v>10</v>
      </c>
      <c r="Q751" t="s">
        <v>467</v>
      </c>
      <c r="R751">
        <v>1</v>
      </c>
      <c r="S751" s="144">
        <v>-1427843.0567000001</v>
      </c>
      <c r="T751">
        <v>1</v>
      </c>
      <c r="U751" t="s">
        <v>199</v>
      </c>
      <c r="V751" t="s">
        <v>68</v>
      </c>
      <c r="W751" s="115" t="str">
        <f t="shared" si="24"/>
        <v>CC29PILETAS</v>
      </c>
      <c r="X751" s="115">
        <f>_xlfn.XLOOKUP(W751,'cco '!C:C,'cco '!D:D,0)</f>
        <v>0.1111</v>
      </c>
      <c r="Y751" s="116">
        <f t="shared" si="25"/>
        <v>158633.36359937</v>
      </c>
      <c r="Z751" s="115">
        <f>_xlfn.XLOOKUP(V751,sectores_id!A:A,sectores_id!B:B)</f>
        <v>7</v>
      </c>
      <c r="AA751" s="115">
        <f>IF(J751="OPEX",_xlfn.XLOOKUP(I751,'rubros_id_opex (2)'!A:A,'rubros_id_opex (2)'!B:B,"RUBRO MC"),J751)</f>
        <v>10</v>
      </c>
      <c r="AB751" s="115" t="str">
        <f>UPPER(_xlfn.XLOOKUP(Z751,sectores_id!B:B,sectores_id!A:A))</f>
        <v>PILETAS</v>
      </c>
      <c r="AC751" s="156" t="str">
        <f>_xlfn.XLOOKUP(AA751,'rubros_id_opex (2)'!B:B,'rubros_id_opex (2)'!A:A,gastos_final[[#This Row],[Líneas de factura/Producto]])</f>
        <v>PERSONAL</v>
      </c>
      <c r="AD751" s="177">
        <f>SUMIFS(Y:Y,C:C,gastos_final[[#This Row],[Número]])</f>
        <v>1427700.27239433</v>
      </c>
      <c r="AE751" s="177">
        <f>gastos_final[[#This Row],[MONTO_FINAL]]*-1-gastos_final[[#This Row],[monto_total_ampliado]]</f>
        <v>142.78430567006581</v>
      </c>
    </row>
    <row r="752" spans="1:31" x14ac:dyDescent="0.3">
      <c r="A752" vm="1">
        <v>46081</v>
      </c>
      <c r="B752" t="s">
        <v>444</v>
      </c>
      <c r="C752" t="s">
        <v>416</v>
      </c>
      <c r="D752" s="143">
        <v>-1427843.0567000001</v>
      </c>
      <c r="E752" t="s">
        <v>183</v>
      </c>
      <c r="F752">
        <v>1</v>
      </c>
      <c r="G752" s="143">
        <v>1427843.0566735896</v>
      </c>
      <c r="H752" t="s">
        <v>480</v>
      </c>
      <c r="I752" t="s">
        <v>9</v>
      </c>
      <c r="J752" t="s">
        <v>137</v>
      </c>
      <c r="K752">
        <v>0</v>
      </c>
      <c r="L752">
        <v>0</v>
      </c>
      <c r="M752">
        <v>0</v>
      </c>
      <c r="N752" t="s">
        <v>396</v>
      </c>
      <c r="O752" t="s">
        <v>494</v>
      </c>
      <c r="P752">
        <v>10</v>
      </c>
      <c r="Q752" t="s">
        <v>467</v>
      </c>
      <c r="R752">
        <v>1</v>
      </c>
      <c r="S752" s="144">
        <v>-1427843.0567000001</v>
      </c>
      <c r="T752">
        <v>1</v>
      </c>
      <c r="U752" t="s">
        <v>199</v>
      </c>
      <c r="V752" t="s">
        <v>70</v>
      </c>
      <c r="W752" s="115" t="str">
        <f t="shared" si="24"/>
        <v>CC29REACTORES</v>
      </c>
      <c r="X752" s="115">
        <f>_xlfn.XLOOKUP(W752,'cco '!C:C,'cco '!D:D,0)</f>
        <v>0.1111</v>
      </c>
      <c r="Y752" s="116">
        <f t="shared" si="25"/>
        <v>158633.36359937</v>
      </c>
      <c r="Z752" s="115">
        <f>_xlfn.XLOOKUP(V752,sectores_id!A:A,sectores_id!B:B)</f>
        <v>8</v>
      </c>
      <c r="AA752" s="115">
        <f>IF(J752="OPEX",_xlfn.XLOOKUP(I752,'rubros_id_opex (2)'!A:A,'rubros_id_opex (2)'!B:B,"RUBRO MC"),J752)</f>
        <v>10</v>
      </c>
      <c r="AB752" s="115" t="str">
        <f>UPPER(_xlfn.XLOOKUP(Z752,sectores_id!B:B,sectores_id!A:A))</f>
        <v>REACTORES</v>
      </c>
      <c r="AC752" s="156" t="str">
        <f>_xlfn.XLOOKUP(AA752,'rubros_id_opex (2)'!B:B,'rubros_id_opex (2)'!A:A,gastos_final[[#This Row],[Líneas de factura/Producto]])</f>
        <v>PERSONAL</v>
      </c>
      <c r="AD752" s="177">
        <f>SUMIFS(Y:Y,C:C,gastos_final[[#This Row],[Número]])</f>
        <v>1427700.27239433</v>
      </c>
      <c r="AE752" s="177">
        <f>gastos_final[[#This Row],[MONTO_FINAL]]*-1-gastos_final[[#This Row],[monto_total_ampliado]]</f>
        <v>142.78430567006581</v>
      </c>
    </row>
    <row r="753" spans="1:31" x14ac:dyDescent="0.3">
      <c r="A753" vm="1">
        <v>46081</v>
      </c>
      <c r="B753" t="s">
        <v>444</v>
      </c>
      <c r="C753" t="s">
        <v>416</v>
      </c>
      <c r="D753" s="143">
        <v>-1427843.0567000001</v>
      </c>
      <c r="E753" t="s">
        <v>183</v>
      </c>
      <c r="F753">
        <v>1</v>
      </c>
      <c r="G753" s="143">
        <v>1427843.0566735896</v>
      </c>
      <c r="H753" t="s">
        <v>480</v>
      </c>
      <c r="I753" t="s">
        <v>9</v>
      </c>
      <c r="J753" t="s">
        <v>137</v>
      </c>
      <c r="K753">
        <v>0</v>
      </c>
      <c r="L753">
        <v>0</v>
      </c>
      <c r="M753">
        <v>0</v>
      </c>
      <c r="N753" t="s">
        <v>396</v>
      </c>
      <c r="O753" t="s">
        <v>494</v>
      </c>
      <c r="P753">
        <v>10</v>
      </c>
      <c r="Q753" t="s">
        <v>467</v>
      </c>
      <c r="R753">
        <v>1</v>
      </c>
      <c r="S753" s="144">
        <v>-1427843.0567000001</v>
      </c>
      <c r="T753">
        <v>1</v>
      </c>
      <c r="U753" t="s">
        <v>199</v>
      </c>
      <c r="V753" t="s">
        <v>181</v>
      </c>
      <c r="W753" s="115" t="str">
        <f t="shared" si="24"/>
        <v>CC29TIERRAS FILTRANTES</v>
      </c>
      <c r="X753" s="115">
        <f>_xlfn.XLOOKUP(W753,'cco '!C:C,'cco '!D:D,0)</f>
        <v>0</v>
      </c>
      <c r="Y753" s="116">
        <f t="shared" si="25"/>
        <v>0</v>
      </c>
      <c r="Z753" s="115">
        <f>_xlfn.XLOOKUP(V753,sectores_id!A:A,sectores_id!B:B)</f>
        <v>9</v>
      </c>
      <c r="AA753" s="115">
        <f>IF(J753="OPEX",_xlfn.XLOOKUP(I753,'rubros_id_opex (2)'!A:A,'rubros_id_opex (2)'!B:B,"RUBRO MC"),J753)</f>
        <v>10</v>
      </c>
      <c r="AB753" s="115" t="str">
        <f>UPPER(_xlfn.XLOOKUP(Z753,sectores_id!B:B,sectores_id!A:A))</f>
        <v>TIERRAS FILTRANTES</v>
      </c>
      <c r="AC753" s="156" t="str">
        <f>_xlfn.XLOOKUP(AA753,'rubros_id_opex (2)'!B:B,'rubros_id_opex (2)'!A:A,gastos_final[[#This Row],[Líneas de factura/Producto]])</f>
        <v>PERSONAL</v>
      </c>
      <c r="AD753" s="177">
        <f>SUMIFS(Y:Y,C:C,gastos_final[[#This Row],[Número]])</f>
        <v>1427700.27239433</v>
      </c>
      <c r="AE753" s="177">
        <f>gastos_final[[#This Row],[MONTO_FINAL]]*-1-gastos_final[[#This Row],[monto_total_ampliado]]</f>
        <v>142.78430567006581</v>
      </c>
    </row>
    <row r="754" spans="1:31" x14ac:dyDescent="0.3">
      <c r="A754" vm="10">
        <v>46057</v>
      </c>
      <c r="B754" t="s">
        <v>1119</v>
      </c>
      <c r="C754" t="s">
        <v>1120</v>
      </c>
      <c r="D754" s="143">
        <v>-946302.64</v>
      </c>
      <c r="E754" t="s">
        <v>1121</v>
      </c>
      <c r="F754">
        <v>1</v>
      </c>
      <c r="G754" s="143">
        <v>782068.3</v>
      </c>
      <c r="H754" t="s">
        <v>511</v>
      </c>
      <c r="I754" t="s">
        <v>10</v>
      </c>
      <c r="J754" t="s">
        <v>137</v>
      </c>
      <c r="K754" t="s">
        <v>473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 s="144">
        <v>-946302.64</v>
      </c>
      <c r="T754">
        <v>1</v>
      </c>
      <c r="U754" t="s">
        <v>199</v>
      </c>
      <c r="V754" t="s">
        <v>72</v>
      </c>
      <c r="W754" s="115" t="str">
        <f t="shared" si="24"/>
        <v>CC1BACHAS</v>
      </c>
      <c r="X754" s="115">
        <f>_xlfn.XLOOKUP(W754,'cco '!C:C,'cco '!D:D,0)</f>
        <v>3.2417236735101898E-2</v>
      </c>
      <c r="Y754" s="116">
        <f t="shared" si="25"/>
        <v>30676.516703931906</v>
      </c>
      <c r="Z754" s="115">
        <f>_xlfn.XLOOKUP(V754,sectores_id!A:A,sectores_id!B:B)</f>
        <v>1</v>
      </c>
      <c r="AA754" s="115">
        <f>IF(J754="OPEX",_xlfn.XLOOKUP(I754,'rubros_id_opex (2)'!A:A,'rubros_id_opex (2)'!B:B,"RUBRO MC"),J754)</f>
        <v>13</v>
      </c>
      <c r="AB754" s="115" t="str">
        <f>UPPER(_xlfn.XLOOKUP(Z754,sectores_id!B:B,sectores_id!A:A))</f>
        <v>BACHAS</v>
      </c>
      <c r="AC754" s="156" t="str">
        <f>_xlfn.XLOOKUP(AA754,'rubros_id_opex (2)'!B:B,'rubros_id_opex (2)'!A:A,gastos_final[[#This Row],[Líneas de factura/Producto]])</f>
        <v>SERVICIOS</v>
      </c>
      <c r="AD754" s="115">
        <f>SUMIFS(Y:Y,C:C,gastos_final[[#This Row],[Número]])</f>
        <v>946302.6399999999</v>
      </c>
      <c r="AE754" s="177">
        <f>gastos_final[[#This Row],[MONTO_FINAL]]*-1-gastos_final[[#This Row],[monto_total_ampliado]]</f>
        <v>0</v>
      </c>
    </row>
    <row r="755" spans="1:31" x14ac:dyDescent="0.3">
      <c r="A755" vm="10">
        <v>46057</v>
      </c>
      <c r="B755" t="s">
        <v>1119</v>
      </c>
      <c r="C755" t="s">
        <v>1120</v>
      </c>
      <c r="D755" s="143">
        <v>-946302.64</v>
      </c>
      <c r="E755" t="s">
        <v>1121</v>
      </c>
      <c r="F755">
        <v>1</v>
      </c>
      <c r="G755" s="143">
        <v>782068.3</v>
      </c>
      <c r="H755" t="s">
        <v>511</v>
      </c>
      <c r="I755" t="s">
        <v>10</v>
      </c>
      <c r="J755" t="s">
        <v>137</v>
      </c>
      <c r="K755" t="s">
        <v>473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 s="144">
        <v>-946302.64</v>
      </c>
      <c r="T755">
        <v>1</v>
      </c>
      <c r="U755" t="s">
        <v>199</v>
      </c>
      <c r="V755" t="s">
        <v>77</v>
      </c>
      <c r="W755" s="115" t="str">
        <f t="shared" si="24"/>
        <v>CC1CEREAL &amp; POLVILLO</v>
      </c>
      <c r="X755" s="115">
        <f>_xlfn.XLOOKUP(W755,'cco '!C:C,'cco '!D:D,0)</f>
        <v>7.0597149630605652E-3</v>
      </c>
      <c r="Y755" s="116">
        <f t="shared" si="25"/>
        <v>6680.6269071917159</v>
      </c>
      <c r="Z755" s="115">
        <f>_xlfn.XLOOKUP(V755,sectores_id!A:A,sectores_id!B:B)</f>
        <v>2</v>
      </c>
      <c r="AA755" s="115">
        <f>IF(J755="OPEX",_xlfn.XLOOKUP(I755,'rubros_id_opex (2)'!A:A,'rubros_id_opex (2)'!B:B,"RUBRO MC"),J755)</f>
        <v>13</v>
      </c>
      <c r="AB755" s="115" t="str">
        <f>UPPER(_xlfn.XLOOKUP(Z755,sectores_id!B:B,sectores_id!A:A))</f>
        <v>CEREAL &amp; POLVILLO</v>
      </c>
      <c r="AC755" s="156" t="str">
        <f>_xlfn.XLOOKUP(AA755,'rubros_id_opex (2)'!B:B,'rubros_id_opex (2)'!A:A,gastos_final[[#This Row],[Líneas de factura/Producto]])</f>
        <v>SERVICIOS</v>
      </c>
      <c r="AD755" s="115">
        <f>SUMIFS(Y:Y,C:C,gastos_final[[#This Row],[Número]])</f>
        <v>946302.6399999999</v>
      </c>
      <c r="AE755" s="177">
        <f>gastos_final[[#This Row],[MONTO_FINAL]]*-1-gastos_final[[#This Row],[monto_total_ampliado]]</f>
        <v>0</v>
      </c>
    </row>
    <row r="756" spans="1:31" x14ac:dyDescent="0.3">
      <c r="A756" vm="10">
        <v>46057</v>
      </c>
      <c r="B756" t="s">
        <v>1119</v>
      </c>
      <c r="C756" t="s">
        <v>1120</v>
      </c>
      <c r="D756" s="143">
        <v>-946302.64</v>
      </c>
      <c r="E756" t="s">
        <v>1121</v>
      </c>
      <c r="F756">
        <v>1</v>
      </c>
      <c r="G756" s="143">
        <v>782068.3</v>
      </c>
      <c r="H756" t="s">
        <v>511</v>
      </c>
      <c r="I756" t="s">
        <v>10</v>
      </c>
      <c r="J756" t="s">
        <v>137</v>
      </c>
      <c r="K756" t="s">
        <v>473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 s="144">
        <v>-946302.64</v>
      </c>
      <c r="T756">
        <v>1</v>
      </c>
      <c r="U756" t="s">
        <v>199</v>
      </c>
      <c r="V756" t="s">
        <v>75</v>
      </c>
      <c r="W756" s="115" t="str">
        <f t="shared" si="24"/>
        <v>CC1COMPOST &amp; FERTILIZANTES</v>
      </c>
      <c r="X756" s="115">
        <f>_xlfn.XLOOKUP(W756,'cco '!C:C,'cco '!D:D,0)</f>
        <v>4.0653249223577111E-4</v>
      </c>
      <c r="Y756" s="116">
        <f t="shared" si="25"/>
        <v>384.70277064848972</v>
      </c>
      <c r="Z756" s="115">
        <f>_xlfn.XLOOKUP(V756,sectores_id!A:A,sectores_id!B:B)</f>
        <v>10</v>
      </c>
      <c r="AA756" s="115">
        <f>IF(J756="OPEX",_xlfn.XLOOKUP(I756,'rubros_id_opex (2)'!A:A,'rubros_id_opex (2)'!B:B,"RUBRO MC"),J756)</f>
        <v>13</v>
      </c>
      <c r="AB756" s="115" t="str">
        <f>UPPER(_xlfn.XLOOKUP(Z756,sectores_id!B:B,sectores_id!A:A))</f>
        <v>COMPOST &amp; FERTILIZANTES</v>
      </c>
      <c r="AC756" s="156" t="str">
        <f>_xlfn.XLOOKUP(AA756,'rubros_id_opex (2)'!B:B,'rubros_id_opex (2)'!A:A,gastos_final[[#This Row],[Líneas de factura/Producto]])</f>
        <v>SERVICIOS</v>
      </c>
      <c r="AD756" s="115">
        <f>SUMIFS(Y:Y,C:C,gastos_final[[#This Row],[Número]])</f>
        <v>946302.6399999999</v>
      </c>
      <c r="AE756" s="177">
        <f>gastos_final[[#This Row],[MONTO_FINAL]]*-1-gastos_final[[#This Row],[monto_total_ampliado]]</f>
        <v>0</v>
      </c>
    </row>
    <row r="757" spans="1:31" x14ac:dyDescent="0.3">
      <c r="A757" vm="10">
        <v>46057</v>
      </c>
      <c r="B757" t="s">
        <v>1119</v>
      </c>
      <c r="C757" t="s">
        <v>1120</v>
      </c>
      <c r="D757" s="143">
        <v>-946302.64</v>
      </c>
      <c r="E757" t="s">
        <v>1121</v>
      </c>
      <c r="F757">
        <v>1</v>
      </c>
      <c r="G757" s="143">
        <v>782068.3</v>
      </c>
      <c r="H757" t="s">
        <v>511</v>
      </c>
      <c r="I757" t="s">
        <v>10</v>
      </c>
      <c r="J757" t="s">
        <v>137</v>
      </c>
      <c r="K757" t="s">
        <v>473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 s="144">
        <v>-946302.64</v>
      </c>
      <c r="T757">
        <v>1</v>
      </c>
      <c r="U757" t="s">
        <v>199</v>
      </c>
      <c r="V757" t="s">
        <v>66</v>
      </c>
      <c r="W757" s="115" t="str">
        <f t="shared" si="24"/>
        <v>CC1DISPOSICIÓN FINAL RESIDUOS LIQUIDOS</v>
      </c>
      <c r="X757" s="115">
        <f>_xlfn.XLOOKUP(W757,'cco '!C:C,'cco '!D:D,0)</f>
        <v>5.9791078481547098E-2</v>
      </c>
      <c r="Y757" s="116">
        <f t="shared" si="25"/>
        <v>56580.455415535209</v>
      </c>
      <c r="Z757" s="115">
        <f>_xlfn.XLOOKUP(V757,sectores_id!A:A,sectores_id!B:B)</f>
        <v>3</v>
      </c>
      <c r="AA757" s="115">
        <f>IF(J757="OPEX",_xlfn.XLOOKUP(I757,'rubros_id_opex (2)'!A:A,'rubros_id_opex (2)'!B:B,"RUBRO MC"),J757)</f>
        <v>13</v>
      </c>
      <c r="AB757" s="115" t="str">
        <f>UPPER(_xlfn.XLOOKUP(Z757,sectores_id!B:B,sectores_id!A:A))</f>
        <v>DISP. FINAL RESIDUOS LÍQUIDOS</v>
      </c>
      <c r="AC757" s="156" t="str">
        <f>_xlfn.XLOOKUP(AA757,'rubros_id_opex (2)'!B:B,'rubros_id_opex (2)'!A:A,gastos_final[[#This Row],[Líneas de factura/Producto]])</f>
        <v>SERVICIOS</v>
      </c>
      <c r="AD757" s="115">
        <f>SUMIFS(Y:Y,C:C,gastos_final[[#This Row],[Número]])</f>
        <v>946302.6399999999</v>
      </c>
      <c r="AE757" s="177">
        <f>gastos_final[[#This Row],[MONTO_FINAL]]*-1-gastos_final[[#This Row],[monto_total_ampliado]]</f>
        <v>0</v>
      </c>
    </row>
    <row r="758" spans="1:31" x14ac:dyDescent="0.3">
      <c r="A758" vm="10">
        <v>46057</v>
      </c>
      <c r="B758" t="s">
        <v>1119</v>
      </c>
      <c r="C758" t="s">
        <v>1120</v>
      </c>
      <c r="D758" s="143">
        <v>-946302.64</v>
      </c>
      <c r="E758" t="s">
        <v>1121</v>
      </c>
      <c r="F758">
        <v>1</v>
      </c>
      <c r="G758" s="143">
        <v>782068.3</v>
      </c>
      <c r="H758" t="s">
        <v>511</v>
      </c>
      <c r="I758" t="s">
        <v>10</v>
      </c>
      <c r="J758" t="s">
        <v>137</v>
      </c>
      <c r="K758" t="s">
        <v>473</v>
      </c>
      <c r="L758" t="s">
        <v>156</v>
      </c>
      <c r="M758">
        <v>0</v>
      </c>
      <c r="N758" t="s">
        <v>35</v>
      </c>
      <c r="O758" t="s">
        <v>492</v>
      </c>
      <c r="P758">
        <v>10</v>
      </c>
      <c r="Q758" t="s">
        <v>465</v>
      </c>
      <c r="R758">
        <v>1</v>
      </c>
      <c r="S758" s="144">
        <v>-946302.64</v>
      </c>
      <c r="T758">
        <v>1</v>
      </c>
      <c r="U758" t="s">
        <v>199</v>
      </c>
      <c r="V758" t="s">
        <v>63</v>
      </c>
      <c r="W758" s="115" t="str">
        <f t="shared" si="24"/>
        <v>CC1DISPOSICIÓN FINAL RESIDUOS SOLIDOS</v>
      </c>
      <c r="X758" s="115">
        <f>_xlfn.XLOOKUP(W758,'cco '!C:C,'cco '!D:D,0)</f>
        <v>4.8738124634855849E-3</v>
      </c>
      <c r="Y758" s="116">
        <f t="shared" si="25"/>
        <v>4612.101601061313</v>
      </c>
      <c r="Z758" s="115">
        <f>_xlfn.XLOOKUP(V758,sectores_id!A:A,sectores_id!B:B)</f>
        <v>4</v>
      </c>
      <c r="AA758" s="115">
        <f>IF(J758="OPEX",_xlfn.XLOOKUP(I758,'rubros_id_opex (2)'!A:A,'rubros_id_opex (2)'!B:B,"RUBRO MC"),J758)</f>
        <v>13</v>
      </c>
      <c r="AB758" s="115" t="str">
        <f>UPPER(_xlfn.XLOOKUP(Z758,sectores_id!B:B,sectores_id!A:A))</f>
        <v>DISP. FINAL RESIDUOS SÓLIDOS</v>
      </c>
      <c r="AC758" s="156" t="str">
        <f>_xlfn.XLOOKUP(AA758,'rubros_id_opex (2)'!B:B,'rubros_id_opex (2)'!A:A,gastos_final[[#This Row],[Líneas de factura/Producto]])</f>
        <v>SERVICIOS</v>
      </c>
      <c r="AD758" s="115">
        <f>SUMIFS(Y:Y,C:C,gastos_final[[#This Row],[Número]])</f>
        <v>946302.6399999999</v>
      </c>
      <c r="AE758" s="177">
        <f>gastos_final[[#This Row],[MONTO_FINAL]]*-1-gastos_final[[#This Row],[monto_total_ampliado]]</f>
        <v>0</v>
      </c>
    </row>
    <row r="759" spans="1:31" x14ac:dyDescent="0.3">
      <c r="A759" vm="10">
        <v>46057</v>
      </c>
      <c r="B759" t="s">
        <v>1119</v>
      </c>
      <c r="C759" t="s">
        <v>1120</v>
      </c>
      <c r="D759" s="143">
        <v>-946302.64</v>
      </c>
      <c r="E759" t="s">
        <v>1121</v>
      </c>
      <c r="F759">
        <v>1</v>
      </c>
      <c r="G759" s="143">
        <v>782068.3</v>
      </c>
      <c r="H759" t="s">
        <v>511</v>
      </c>
      <c r="I759" t="s">
        <v>10</v>
      </c>
      <c r="J759" t="s">
        <v>137</v>
      </c>
      <c r="K759" t="s">
        <v>473</v>
      </c>
      <c r="L759" t="s">
        <v>156</v>
      </c>
      <c r="M759">
        <v>0</v>
      </c>
      <c r="N759" t="s">
        <v>35</v>
      </c>
      <c r="O759" t="s">
        <v>492</v>
      </c>
      <c r="P759">
        <v>10</v>
      </c>
      <c r="Q759" t="s">
        <v>465</v>
      </c>
      <c r="R759">
        <v>1</v>
      </c>
      <c r="S759" s="144">
        <v>-946302.64</v>
      </c>
      <c r="T759">
        <v>1</v>
      </c>
      <c r="U759" t="s">
        <v>199</v>
      </c>
      <c r="V759" t="s">
        <v>80</v>
      </c>
      <c r="W759" s="115" t="str">
        <f t="shared" si="24"/>
        <v>CC1EXPORTACION</v>
      </c>
      <c r="X759" s="115">
        <f>_xlfn.XLOOKUP(W759,'cco '!C:C,'cco '!D:D,0)</f>
        <v>0.73411048911804788</v>
      </c>
      <c r="Y759" s="116">
        <f t="shared" si="25"/>
        <v>694690.69390409999</v>
      </c>
      <c r="Z759" s="115">
        <f>_xlfn.XLOOKUP(V759,sectores_id!A:A,sectores_id!B:B)</f>
        <v>5</v>
      </c>
      <c r="AA759" s="115">
        <f>IF(J759="OPEX",_xlfn.XLOOKUP(I759,'rubros_id_opex (2)'!A:A,'rubros_id_opex (2)'!B:B,"RUBRO MC"),J759)</f>
        <v>13</v>
      </c>
      <c r="AB759" s="115" t="str">
        <f>UPPER(_xlfn.XLOOKUP(Z759,sectores_id!B:B,sectores_id!A:A))</f>
        <v>EXPORTACION</v>
      </c>
      <c r="AC759" s="156" t="str">
        <f>_xlfn.XLOOKUP(AA759,'rubros_id_opex (2)'!B:B,'rubros_id_opex (2)'!A:A,gastos_final[[#This Row],[Líneas de factura/Producto]])</f>
        <v>SERVICIOS</v>
      </c>
      <c r="AD759" s="115">
        <f>SUMIFS(Y:Y,C:C,gastos_final[[#This Row],[Número]])</f>
        <v>946302.6399999999</v>
      </c>
      <c r="AE759" s="177">
        <f>gastos_final[[#This Row],[MONTO_FINAL]]*-1-gastos_final[[#This Row],[monto_total_ampliado]]</f>
        <v>0</v>
      </c>
    </row>
    <row r="760" spans="1:31" x14ac:dyDescent="0.3">
      <c r="A760" vm="10">
        <v>46057</v>
      </c>
      <c r="B760" t="s">
        <v>1119</v>
      </c>
      <c r="C760" t="s">
        <v>1120</v>
      </c>
      <c r="D760" s="143">
        <v>-946302.64</v>
      </c>
      <c r="E760" t="s">
        <v>1121</v>
      </c>
      <c r="F760">
        <v>1</v>
      </c>
      <c r="G760" s="143">
        <v>782068.3</v>
      </c>
      <c r="H760" t="s">
        <v>511</v>
      </c>
      <c r="I760" t="s">
        <v>10</v>
      </c>
      <c r="J760" t="s">
        <v>137</v>
      </c>
      <c r="K760" t="s">
        <v>473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 s="144">
        <v>-946302.64</v>
      </c>
      <c r="T760">
        <v>1</v>
      </c>
      <c r="U760" t="s">
        <v>199</v>
      </c>
      <c r="V760" t="s">
        <v>50</v>
      </c>
      <c r="W760" s="115" t="str">
        <f t="shared" si="24"/>
        <v>CC1NFU</v>
      </c>
      <c r="X760" s="115">
        <f>_xlfn.XLOOKUP(W760,'cco '!C:C,'cco '!D:D,0)</f>
        <v>1.4065386597374174E-2</v>
      </c>
      <c r="Y760" s="116">
        <f t="shared" si="25"/>
        <v>13310.112469715797</v>
      </c>
      <c r="Z760" s="115">
        <f>_xlfn.XLOOKUP(V760,sectores_id!A:A,sectores_id!B:B)</f>
        <v>6</v>
      </c>
      <c r="AA760" s="115">
        <f>IF(J760="OPEX",_xlfn.XLOOKUP(I760,'rubros_id_opex (2)'!A:A,'rubros_id_opex (2)'!B:B,"RUBRO MC"),J760)</f>
        <v>13</v>
      </c>
      <c r="AB760" s="115" t="str">
        <f>UPPER(_xlfn.XLOOKUP(Z760,sectores_id!B:B,sectores_id!A:A))</f>
        <v>NFU</v>
      </c>
      <c r="AC760" s="156" t="str">
        <f>_xlfn.XLOOKUP(AA760,'rubros_id_opex (2)'!B:B,'rubros_id_opex (2)'!A:A,gastos_final[[#This Row],[Líneas de factura/Producto]])</f>
        <v>SERVICIOS</v>
      </c>
      <c r="AD760" s="115">
        <f>SUMIFS(Y:Y,C:C,gastos_final[[#This Row],[Número]])</f>
        <v>946302.6399999999</v>
      </c>
      <c r="AE760" s="177">
        <f>gastos_final[[#This Row],[MONTO_FINAL]]*-1-gastos_final[[#This Row],[monto_total_ampliado]]</f>
        <v>0</v>
      </c>
    </row>
    <row r="761" spans="1:31" x14ac:dyDescent="0.3">
      <c r="A761" vm="10">
        <v>46057</v>
      </c>
      <c r="B761" t="s">
        <v>1119</v>
      </c>
      <c r="C761" t="s">
        <v>1120</v>
      </c>
      <c r="D761" s="143">
        <v>-946302.64</v>
      </c>
      <c r="E761" t="s">
        <v>1121</v>
      </c>
      <c r="F761">
        <v>1</v>
      </c>
      <c r="G761" s="143">
        <v>782068.3</v>
      </c>
      <c r="H761" t="s">
        <v>511</v>
      </c>
      <c r="I761" t="s">
        <v>10</v>
      </c>
      <c r="J761" t="s">
        <v>137</v>
      </c>
      <c r="K761" t="s">
        <v>473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 s="144">
        <v>-946302.64</v>
      </c>
      <c r="T761">
        <v>1</v>
      </c>
      <c r="U761" t="s">
        <v>199</v>
      </c>
      <c r="V761" t="s">
        <v>68</v>
      </c>
      <c r="W761" s="115" t="str">
        <f t="shared" si="24"/>
        <v>CC1PILETAS</v>
      </c>
      <c r="X761" s="115">
        <f>_xlfn.XLOOKUP(W761,'cco '!C:C,'cco '!D:D,0)</f>
        <v>0.10760032914202722</v>
      </c>
      <c r="Y761" s="116">
        <f t="shared" si="25"/>
        <v>101822.47553196929</v>
      </c>
      <c r="Z761" s="115">
        <f>_xlfn.XLOOKUP(V761,sectores_id!A:A,sectores_id!B:B)</f>
        <v>7</v>
      </c>
      <c r="AA761" s="115">
        <f>IF(J761="OPEX",_xlfn.XLOOKUP(I761,'rubros_id_opex (2)'!A:A,'rubros_id_opex (2)'!B:B,"RUBRO MC"),J761)</f>
        <v>13</v>
      </c>
      <c r="AB761" s="115" t="str">
        <f>UPPER(_xlfn.XLOOKUP(Z761,sectores_id!B:B,sectores_id!A:A))</f>
        <v>PILETAS</v>
      </c>
      <c r="AC761" s="156" t="str">
        <f>_xlfn.XLOOKUP(AA761,'rubros_id_opex (2)'!B:B,'rubros_id_opex (2)'!A:A,gastos_final[[#This Row],[Líneas de factura/Producto]])</f>
        <v>SERVICIOS</v>
      </c>
      <c r="AD761" s="115">
        <f>SUMIFS(Y:Y,C:C,gastos_final[[#This Row],[Número]])</f>
        <v>946302.6399999999</v>
      </c>
      <c r="AE761" s="177">
        <f>gastos_final[[#This Row],[MONTO_FINAL]]*-1-gastos_final[[#This Row],[monto_total_ampliado]]</f>
        <v>0</v>
      </c>
    </row>
    <row r="762" spans="1:31" x14ac:dyDescent="0.3">
      <c r="A762" vm="10">
        <v>46057</v>
      </c>
      <c r="B762" t="s">
        <v>1119</v>
      </c>
      <c r="C762" t="s">
        <v>1120</v>
      </c>
      <c r="D762" s="143">
        <v>-946302.64</v>
      </c>
      <c r="E762" t="s">
        <v>1121</v>
      </c>
      <c r="F762">
        <v>1</v>
      </c>
      <c r="G762" s="143">
        <v>782068.3</v>
      </c>
      <c r="H762" t="s">
        <v>511</v>
      </c>
      <c r="I762" t="s">
        <v>10</v>
      </c>
      <c r="J762" t="s">
        <v>137</v>
      </c>
      <c r="K762" t="s">
        <v>473</v>
      </c>
      <c r="L762" t="s">
        <v>156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 s="144">
        <v>-946302.64</v>
      </c>
      <c r="T762">
        <v>1</v>
      </c>
      <c r="U762" t="s">
        <v>199</v>
      </c>
      <c r="V762" t="s">
        <v>70</v>
      </c>
      <c r="W762" s="115" t="str">
        <f t="shared" si="24"/>
        <v>CC1REACTORES</v>
      </c>
      <c r="X762" s="115">
        <f>_xlfn.XLOOKUP(W762,'cco '!C:C,'cco '!D:D,0)</f>
        <v>3.9675420007119738E-2</v>
      </c>
      <c r="Y762" s="116">
        <f t="shared" si="25"/>
        <v>37544.954695846231</v>
      </c>
      <c r="Z762" s="115">
        <f>_xlfn.XLOOKUP(V762,sectores_id!A:A,sectores_id!B:B)</f>
        <v>8</v>
      </c>
      <c r="AA762" s="115">
        <f>IF(J762="OPEX",_xlfn.XLOOKUP(I762,'rubros_id_opex (2)'!A:A,'rubros_id_opex (2)'!B:B,"RUBRO MC"),J762)</f>
        <v>13</v>
      </c>
      <c r="AB762" s="115" t="str">
        <f>UPPER(_xlfn.XLOOKUP(Z762,sectores_id!B:B,sectores_id!A:A))</f>
        <v>REACTORES</v>
      </c>
      <c r="AC762" s="156" t="str">
        <f>_xlfn.XLOOKUP(AA762,'rubros_id_opex (2)'!B:B,'rubros_id_opex (2)'!A:A,gastos_final[[#This Row],[Líneas de factura/Producto]])</f>
        <v>SERVICIOS</v>
      </c>
      <c r="AD762" s="115">
        <f>SUMIFS(Y:Y,C:C,gastos_final[[#This Row],[Número]])</f>
        <v>946302.6399999999</v>
      </c>
      <c r="AE762" s="177">
        <f>gastos_final[[#This Row],[MONTO_FINAL]]*-1-gastos_final[[#This Row],[monto_total_ampliado]]</f>
        <v>0</v>
      </c>
    </row>
    <row r="763" spans="1:31" x14ac:dyDescent="0.3">
      <c r="A763" vm="10">
        <v>46057</v>
      </c>
      <c r="B763" t="s">
        <v>1119</v>
      </c>
      <c r="C763" t="s">
        <v>1120</v>
      </c>
      <c r="D763" s="143">
        <v>-946302.64</v>
      </c>
      <c r="E763" t="s">
        <v>1121</v>
      </c>
      <c r="F763">
        <v>1</v>
      </c>
      <c r="G763" s="143">
        <v>782068.3</v>
      </c>
      <c r="H763" t="s">
        <v>511</v>
      </c>
      <c r="I763" t="s">
        <v>10</v>
      </c>
      <c r="J763" t="s">
        <v>137</v>
      </c>
      <c r="K763" t="s">
        <v>473</v>
      </c>
      <c r="L763" t="s">
        <v>156</v>
      </c>
      <c r="M763">
        <v>0</v>
      </c>
      <c r="N763" t="s">
        <v>35</v>
      </c>
      <c r="O763" t="s">
        <v>492</v>
      </c>
      <c r="P763">
        <v>10</v>
      </c>
      <c r="Q763" t="s">
        <v>465</v>
      </c>
      <c r="R763">
        <v>1</v>
      </c>
      <c r="S763" s="144">
        <v>-946302.64</v>
      </c>
      <c r="T763">
        <v>1</v>
      </c>
      <c r="U763" t="s">
        <v>199</v>
      </c>
      <c r="V763" t="s">
        <v>181</v>
      </c>
      <c r="W763" s="115" t="str">
        <f t="shared" si="24"/>
        <v>CC1TIERRAS FILTRANTES</v>
      </c>
      <c r="X763" s="115">
        <f>_xlfn.XLOOKUP(W763,'cco '!C:C,'cco '!D:D,0)</f>
        <v>0</v>
      </c>
      <c r="Y763" s="116">
        <f t="shared" si="25"/>
        <v>0</v>
      </c>
      <c r="Z763" s="115">
        <f>_xlfn.XLOOKUP(V763,sectores_id!A:A,sectores_id!B:B)</f>
        <v>9</v>
      </c>
      <c r="AA763" s="115">
        <f>IF(J763="OPEX",_xlfn.XLOOKUP(I763,'rubros_id_opex (2)'!A:A,'rubros_id_opex (2)'!B:B,"RUBRO MC"),J763)</f>
        <v>13</v>
      </c>
      <c r="AB763" s="115" t="str">
        <f>UPPER(_xlfn.XLOOKUP(Z763,sectores_id!B:B,sectores_id!A:A))</f>
        <v>TIERRAS FILTRANTES</v>
      </c>
      <c r="AC763" s="156" t="str">
        <f>_xlfn.XLOOKUP(AA763,'rubros_id_opex (2)'!B:B,'rubros_id_opex (2)'!A:A,gastos_final[[#This Row],[Líneas de factura/Producto]])</f>
        <v>SERVICIOS</v>
      </c>
      <c r="AD763" s="115">
        <f>SUMIFS(Y:Y,C:C,gastos_final[[#This Row],[Número]])</f>
        <v>946302.6399999999</v>
      </c>
      <c r="AE763" s="177">
        <f>gastos_final[[#This Row],[MONTO_FINAL]]*-1-gastos_final[[#This Row],[monto_total_ampliado]]</f>
        <v>0</v>
      </c>
    </row>
    <row r="764" spans="1:31" x14ac:dyDescent="0.3">
      <c r="A764" vm="16">
        <v>46075</v>
      </c>
      <c r="B764" t="s">
        <v>1048</v>
      </c>
      <c r="C764" t="s">
        <v>1051</v>
      </c>
      <c r="D764" s="143">
        <v>-942493.2</v>
      </c>
      <c r="E764" t="s">
        <v>1052</v>
      </c>
      <c r="F764">
        <v>1</v>
      </c>
      <c r="G764" s="143">
        <v>778920</v>
      </c>
      <c r="H764" t="s">
        <v>511</v>
      </c>
      <c r="I764" t="s">
        <v>14</v>
      </c>
      <c r="J764" t="s">
        <v>137</v>
      </c>
      <c r="K764" t="s">
        <v>473</v>
      </c>
      <c r="L764" t="s">
        <v>156</v>
      </c>
      <c r="M764">
        <v>0</v>
      </c>
      <c r="N764" t="s">
        <v>35</v>
      </c>
      <c r="O764" t="s">
        <v>494</v>
      </c>
      <c r="P764">
        <v>10</v>
      </c>
      <c r="Q764" t="s">
        <v>465</v>
      </c>
      <c r="R764">
        <v>1</v>
      </c>
      <c r="S764" s="144">
        <v>-942493.2</v>
      </c>
      <c r="T764">
        <v>1</v>
      </c>
      <c r="U764" t="s">
        <v>199</v>
      </c>
      <c r="V764" t="s">
        <v>72</v>
      </c>
      <c r="W764" s="115" t="str">
        <f t="shared" si="24"/>
        <v>CC1BACHAS</v>
      </c>
      <c r="X764" s="115">
        <f>_xlfn.XLOOKUP(W764,'cco '!C:C,'cco '!D:D,0)</f>
        <v>3.2417236735101898E-2</v>
      </c>
      <c r="Y764" s="116">
        <f t="shared" si="25"/>
        <v>30553.025185623737</v>
      </c>
      <c r="Z764" s="115">
        <f>_xlfn.XLOOKUP(V764,sectores_id!A:A,sectores_id!B:B)</f>
        <v>1</v>
      </c>
      <c r="AA764" s="115">
        <f>IF(J764="OPEX",_xlfn.XLOOKUP(I764,'rubros_id_opex (2)'!A:A,'rubros_id_opex (2)'!B:B,"RUBRO MC"),J764)</f>
        <v>5</v>
      </c>
      <c r="AB764" s="115" t="str">
        <f>UPPER(_xlfn.XLOOKUP(Z764,sectores_id!B:B,sectores_id!A:A))</f>
        <v>BACHAS</v>
      </c>
      <c r="AC764" s="156" t="str">
        <f>_xlfn.XLOOKUP(AA764,'rubros_id_opex (2)'!B:B,'rubros_id_opex (2)'!A:A,gastos_final[[#This Row],[Líneas de factura/Producto]])</f>
        <v>INSUMOS</v>
      </c>
      <c r="AD764" s="115">
        <f>SUMIFS(Y:Y,C:C,gastos_final[[#This Row],[Número]])</f>
        <v>942493.19999999984</v>
      </c>
      <c r="AE764" s="177">
        <f>gastos_final[[#This Row],[MONTO_FINAL]]*-1-gastos_final[[#This Row],[monto_total_ampliado]]</f>
        <v>0</v>
      </c>
    </row>
    <row r="765" spans="1:31" x14ac:dyDescent="0.3">
      <c r="A765" vm="16">
        <v>46075</v>
      </c>
      <c r="B765" t="s">
        <v>1048</v>
      </c>
      <c r="C765" t="s">
        <v>1051</v>
      </c>
      <c r="D765" s="143">
        <v>-942493.2</v>
      </c>
      <c r="E765" t="s">
        <v>1052</v>
      </c>
      <c r="F765">
        <v>1</v>
      </c>
      <c r="G765" s="143">
        <v>778920</v>
      </c>
      <c r="H765" t="s">
        <v>511</v>
      </c>
      <c r="I765" t="s">
        <v>14</v>
      </c>
      <c r="J765" t="s">
        <v>137</v>
      </c>
      <c r="K765" t="s">
        <v>473</v>
      </c>
      <c r="L765" t="s">
        <v>156</v>
      </c>
      <c r="M765">
        <v>0</v>
      </c>
      <c r="N765" t="s">
        <v>35</v>
      </c>
      <c r="O765" t="s">
        <v>494</v>
      </c>
      <c r="P765">
        <v>10</v>
      </c>
      <c r="Q765" t="s">
        <v>465</v>
      </c>
      <c r="R765">
        <v>1</v>
      </c>
      <c r="S765" s="144">
        <v>-942493.2</v>
      </c>
      <c r="T765">
        <v>1</v>
      </c>
      <c r="U765" t="s">
        <v>199</v>
      </c>
      <c r="V765" t="s">
        <v>77</v>
      </c>
      <c r="W765" s="115" t="str">
        <f t="shared" si="24"/>
        <v>CC1CEREAL &amp; POLVILLO</v>
      </c>
      <c r="X765" s="115">
        <f>_xlfn.XLOOKUP(W765,'cco '!C:C,'cco '!D:D,0)</f>
        <v>7.0597149630605652E-3</v>
      </c>
      <c r="Y765" s="116">
        <f t="shared" si="25"/>
        <v>6653.7333466228338</v>
      </c>
      <c r="Z765" s="115">
        <f>_xlfn.XLOOKUP(V765,sectores_id!A:A,sectores_id!B:B)</f>
        <v>2</v>
      </c>
      <c r="AA765" s="115">
        <f>IF(J765="OPEX",_xlfn.XLOOKUP(I765,'rubros_id_opex (2)'!A:A,'rubros_id_opex (2)'!B:B,"RUBRO MC"),J765)</f>
        <v>5</v>
      </c>
      <c r="AB765" s="115" t="str">
        <f>UPPER(_xlfn.XLOOKUP(Z765,sectores_id!B:B,sectores_id!A:A))</f>
        <v>CEREAL &amp; POLVILLO</v>
      </c>
      <c r="AC765" s="156" t="str">
        <f>_xlfn.XLOOKUP(AA765,'rubros_id_opex (2)'!B:B,'rubros_id_opex (2)'!A:A,gastos_final[[#This Row],[Líneas de factura/Producto]])</f>
        <v>INSUMOS</v>
      </c>
      <c r="AD765" s="115">
        <f>SUMIFS(Y:Y,C:C,gastos_final[[#This Row],[Número]])</f>
        <v>942493.19999999984</v>
      </c>
      <c r="AE765" s="177">
        <f>gastos_final[[#This Row],[MONTO_FINAL]]*-1-gastos_final[[#This Row],[monto_total_ampliado]]</f>
        <v>0</v>
      </c>
    </row>
    <row r="766" spans="1:31" x14ac:dyDescent="0.3">
      <c r="A766" vm="16">
        <v>46075</v>
      </c>
      <c r="B766" t="s">
        <v>1048</v>
      </c>
      <c r="C766" t="s">
        <v>1051</v>
      </c>
      <c r="D766" s="143">
        <v>-942493.2</v>
      </c>
      <c r="E766" t="s">
        <v>1052</v>
      </c>
      <c r="F766">
        <v>1</v>
      </c>
      <c r="G766" s="143">
        <v>778920</v>
      </c>
      <c r="H766" t="s">
        <v>511</v>
      </c>
      <c r="I766" t="s">
        <v>14</v>
      </c>
      <c r="J766" t="s">
        <v>137</v>
      </c>
      <c r="K766" t="s">
        <v>473</v>
      </c>
      <c r="L766" t="s">
        <v>156</v>
      </c>
      <c r="M766">
        <v>0</v>
      </c>
      <c r="N766" t="s">
        <v>35</v>
      </c>
      <c r="O766" t="s">
        <v>494</v>
      </c>
      <c r="P766">
        <v>10</v>
      </c>
      <c r="Q766" t="s">
        <v>465</v>
      </c>
      <c r="R766">
        <v>1</v>
      </c>
      <c r="S766" s="144">
        <v>-942493.2</v>
      </c>
      <c r="T766">
        <v>1</v>
      </c>
      <c r="U766" t="s">
        <v>199</v>
      </c>
      <c r="V766" t="s">
        <v>75</v>
      </c>
      <c r="W766" s="115" t="str">
        <f t="shared" si="24"/>
        <v>CC1COMPOST &amp; FERTILIZANTES</v>
      </c>
      <c r="X766" s="115">
        <f>_xlfn.XLOOKUP(W766,'cco '!C:C,'cco '!D:D,0)</f>
        <v>4.0653249223577111E-4</v>
      </c>
      <c r="Y766" s="116">
        <f t="shared" si="25"/>
        <v>383.15410951126705</v>
      </c>
      <c r="Z766" s="115">
        <f>_xlfn.XLOOKUP(V766,sectores_id!A:A,sectores_id!B:B)</f>
        <v>10</v>
      </c>
      <c r="AA766" s="115">
        <f>IF(J766="OPEX",_xlfn.XLOOKUP(I766,'rubros_id_opex (2)'!A:A,'rubros_id_opex (2)'!B:B,"RUBRO MC"),J766)</f>
        <v>5</v>
      </c>
      <c r="AB766" s="115" t="str">
        <f>UPPER(_xlfn.XLOOKUP(Z766,sectores_id!B:B,sectores_id!A:A))</f>
        <v>COMPOST &amp; FERTILIZANTES</v>
      </c>
      <c r="AC766" s="156" t="str">
        <f>_xlfn.XLOOKUP(AA766,'rubros_id_opex (2)'!B:B,'rubros_id_opex (2)'!A:A,gastos_final[[#This Row],[Líneas de factura/Producto]])</f>
        <v>INSUMOS</v>
      </c>
      <c r="AD766" s="115">
        <f>SUMIFS(Y:Y,C:C,gastos_final[[#This Row],[Número]])</f>
        <v>942493.19999999984</v>
      </c>
      <c r="AE766" s="177">
        <f>gastos_final[[#This Row],[MONTO_FINAL]]*-1-gastos_final[[#This Row],[monto_total_ampliado]]</f>
        <v>0</v>
      </c>
    </row>
    <row r="767" spans="1:31" x14ac:dyDescent="0.3">
      <c r="A767" vm="16">
        <v>46075</v>
      </c>
      <c r="B767" t="s">
        <v>1048</v>
      </c>
      <c r="C767" t="s">
        <v>1051</v>
      </c>
      <c r="D767" s="143">
        <v>-942493.2</v>
      </c>
      <c r="E767" t="s">
        <v>1052</v>
      </c>
      <c r="F767">
        <v>1</v>
      </c>
      <c r="G767" s="143">
        <v>778920</v>
      </c>
      <c r="H767" t="s">
        <v>511</v>
      </c>
      <c r="I767" t="s">
        <v>14</v>
      </c>
      <c r="J767" t="s">
        <v>137</v>
      </c>
      <c r="K767" t="s">
        <v>473</v>
      </c>
      <c r="L767" t="s">
        <v>156</v>
      </c>
      <c r="M767">
        <v>0</v>
      </c>
      <c r="N767" t="s">
        <v>35</v>
      </c>
      <c r="O767" t="s">
        <v>494</v>
      </c>
      <c r="P767">
        <v>10</v>
      </c>
      <c r="Q767" t="s">
        <v>465</v>
      </c>
      <c r="R767">
        <v>1</v>
      </c>
      <c r="S767" s="144">
        <v>-942493.2</v>
      </c>
      <c r="T767">
        <v>1</v>
      </c>
      <c r="U767" t="s">
        <v>199</v>
      </c>
      <c r="V767" t="s">
        <v>66</v>
      </c>
      <c r="W767" s="115" t="str">
        <f t="shared" si="24"/>
        <v>CC1DISPOSICIÓN FINAL RESIDUOS LIQUIDOS</v>
      </c>
      <c r="X767" s="115">
        <f>_xlfn.XLOOKUP(W767,'cco '!C:C,'cco '!D:D,0)</f>
        <v>5.9791078481547098E-2</v>
      </c>
      <c r="Y767" s="116">
        <f t="shared" si="25"/>
        <v>56352.684889524462</v>
      </c>
      <c r="Z767" s="115">
        <f>_xlfn.XLOOKUP(V767,sectores_id!A:A,sectores_id!B:B)</f>
        <v>3</v>
      </c>
      <c r="AA767" s="115">
        <f>IF(J767="OPEX",_xlfn.XLOOKUP(I767,'rubros_id_opex (2)'!A:A,'rubros_id_opex (2)'!B:B,"RUBRO MC"),J767)</f>
        <v>5</v>
      </c>
      <c r="AB767" s="115" t="str">
        <f>UPPER(_xlfn.XLOOKUP(Z767,sectores_id!B:B,sectores_id!A:A))</f>
        <v>DISP. FINAL RESIDUOS LÍQUIDOS</v>
      </c>
      <c r="AC767" s="156" t="str">
        <f>_xlfn.XLOOKUP(AA767,'rubros_id_opex (2)'!B:B,'rubros_id_opex (2)'!A:A,gastos_final[[#This Row],[Líneas de factura/Producto]])</f>
        <v>INSUMOS</v>
      </c>
      <c r="AD767" s="115">
        <f>SUMIFS(Y:Y,C:C,gastos_final[[#This Row],[Número]])</f>
        <v>942493.19999999984</v>
      </c>
      <c r="AE767" s="177">
        <f>gastos_final[[#This Row],[MONTO_FINAL]]*-1-gastos_final[[#This Row],[monto_total_ampliado]]</f>
        <v>0</v>
      </c>
    </row>
    <row r="768" spans="1:31" x14ac:dyDescent="0.3">
      <c r="A768" vm="16">
        <v>46075</v>
      </c>
      <c r="B768" t="s">
        <v>1048</v>
      </c>
      <c r="C768" t="s">
        <v>1051</v>
      </c>
      <c r="D768" s="143">
        <v>-942493.2</v>
      </c>
      <c r="E768" t="s">
        <v>1052</v>
      </c>
      <c r="F768">
        <v>1</v>
      </c>
      <c r="G768" s="143">
        <v>778920</v>
      </c>
      <c r="H768" t="s">
        <v>511</v>
      </c>
      <c r="I768" t="s">
        <v>14</v>
      </c>
      <c r="J768" t="s">
        <v>137</v>
      </c>
      <c r="K768" t="s">
        <v>473</v>
      </c>
      <c r="L768" t="s">
        <v>156</v>
      </c>
      <c r="M768">
        <v>0</v>
      </c>
      <c r="N768" t="s">
        <v>35</v>
      </c>
      <c r="O768" t="s">
        <v>494</v>
      </c>
      <c r="P768">
        <v>10</v>
      </c>
      <c r="Q768" t="s">
        <v>465</v>
      </c>
      <c r="R768">
        <v>1</v>
      </c>
      <c r="S768" s="144">
        <v>-942493.2</v>
      </c>
      <c r="T768">
        <v>1</v>
      </c>
      <c r="U768" t="s">
        <v>199</v>
      </c>
      <c r="V768" t="s">
        <v>63</v>
      </c>
      <c r="W768" s="115" t="str">
        <f t="shared" si="24"/>
        <v>CC1DISPOSICIÓN FINAL RESIDUOS SOLIDOS</v>
      </c>
      <c r="X768" s="115">
        <f>_xlfn.XLOOKUP(W768,'cco '!C:C,'cco '!D:D,0)</f>
        <v>4.8738124634855849E-3</v>
      </c>
      <c r="Y768" s="116">
        <f t="shared" si="25"/>
        <v>4593.535104910412</v>
      </c>
      <c r="Z768" s="115">
        <f>_xlfn.XLOOKUP(V768,sectores_id!A:A,sectores_id!B:B)</f>
        <v>4</v>
      </c>
      <c r="AA768" s="115">
        <f>IF(J768="OPEX",_xlfn.XLOOKUP(I768,'rubros_id_opex (2)'!A:A,'rubros_id_opex (2)'!B:B,"RUBRO MC"),J768)</f>
        <v>5</v>
      </c>
      <c r="AB768" s="115" t="str">
        <f>UPPER(_xlfn.XLOOKUP(Z768,sectores_id!B:B,sectores_id!A:A))</f>
        <v>DISP. FINAL RESIDUOS SÓLIDOS</v>
      </c>
      <c r="AC768" s="156" t="str">
        <f>_xlfn.XLOOKUP(AA768,'rubros_id_opex (2)'!B:B,'rubros_id_opex (2)'!A:A,gastos_final[[#This Row],[Líneas de factura/Producto]])</f>
        <v>INSUMOS</v>
      </c>
      <c r="AD768" s="115">
        <f>SUMIFS(Y:Y,C:C,gastos_final[[#This Row],[Número]])</f>
        <v>942493.19999999984</v>
      </c>
      <c r="AE768" s="177">
        <f>gastos_final[[#This Row],[MONTO_FINAL]]*-1-gastos_final[[#This Row],[monto_total_ampliado]]</f>
        <v>0</v>
      </c>
    </row>
    <row r="769" spans="1:31" x14ac:dyDescent="0.3">
      <c r="A769" vm="16">
        <v>46075</v>
      </c>
      <c r="B769" t="s">
        <v>1048</v>
      </c>
      <c r="C769" t="s">
        <v>1051</v>
      </c>
      <c r="D769" s="143">
        <v>-942493.2</v>
      </c>
      <c r="E769" t="s">
        <v>1052</v>
      </c>
      <c r="F769">
        <v>1</v>
      </c>
      <c r="G769" s="143">
        <v>778920</v>
      </c>
      <c r="H769" t="s">
        <v>511</v>
      </c>
      <c r="I769" t="s">
        <v>14</v>
      </c>
      <c r="J769" t="s">
        <v>137</v>
      </c>
      <c r="K769" t="s">
        <v>473</v>
      </c>
      <c r="L769" t="s">
        <v>156</v>
      </c>
      <c r="M769">
        <v>0</v>
      </c>
      <c r="N769" t="s">
        <v>35</v>
      </c>
      <c r="O769" t="s">
        <v>494</v>
      </c>
      <c r="P769">
        <v>10</v>
      </c>
      <c r="Q769" t="s">
        <v>465</v>
      </c>
      <c r="R769">
        <v>1</v>
      </c>
      <c r="S769" s="144">
        <v>-942493.2</v>
      </c>
      <c r="T769">
        <v>1</v>
      </c>
      <c r="U769" t="s">
        <v>199</v>
      </c>
      <c r="V769" t="s">
        <v>80</v>
      </c>
      <c r="W769" s="115" t="str">
        <f t="shared" si="24"/>
        <v>CC1EXPORTACION</v>
      </c>
      <c r="X769" s="115">
        <f>_xlfn.XLOOKUP(W769,'cco '!C:C,'cco '!D:D,0)</f>
        <v>0.73411048911804788</v>
      </c>
      <c r="Y769" s="116">
        <f t="shared" si="25"/>
        <v>691894.14404243405</v>
      </c>
      <c r="Z769" s="115">
        <f>_xlfn.XLOOKUP(V769,sectores_id!A:A,sectores_id!B:B)</f>
        <v>5</v>
      </c>
      <c r="AA769" s="115">
        <f>IF(J769="OPEX",_xlfn.XLOOKUP(I769,'rubros_id_opex (2)'!A:A,'rubros_id_opex (2)'!B:B,"RUBRO MC"),J769)</f>
        <v>5</v>
      </c>
      <c r="AB769" s="115" t="str">
        <f>UPPER(_xlfn.XLOOKUP(Z769,sectores_id!B:B,sectores_id!A:A))</f>
        <v>EXPORTACION</v>
      </c>
      <c r="AC769" s="156" t="str">
        <f>_xlfn.XLOOKUP(AA769,'rubros_id_opex (2)'!B:B,'rubros_id_opex (2)'!A:A,gastos_final[[#This Row],[Líneas de factura/Producto]])</f>
        <v>INSUMOS</v>
      </c>
      <c r="AD769" s="115">
        <f>SUMIFS(Y:Y,C:C,gastos_final[[#This Row],[Número]])</f>
        <v>942493.19999999984</v>
      </c>
      <c r="AE769" s="177">
        <f>gastos_final[[#This Row],[MONTO_FINAL]]*-1-gastos_final[[#This Row],[monto_total_ampliado]]</f>
        <v>0</v>
      </c>
    </row>
    <row r="770" spans="1:31" x14ac:dyDescent="0.3">
      <c r="A770" vm="16">
        <v>46075</v>
      </c>
      <c r="B770" t="s">
        <v>1048</v>
      </c>
      <c r="C770" t="s">
        <v>1051</v>
      </c>
      <c r="D770" s="143">
        <v>-942493.2</v>
      </c>
      <c r="E770" t="s">
        <v>1052</v>
      </c>
      <c r="F770">
        <v>1</v>
      </c>
      <c r="G770" s="143">
        <v>778920</v>
      </c>
      <c r="H770" t="s">
        <v>511</v>
      </c>
      <c r="I770" t="s">
        <v>14</v>
      </c>
      <c r="J770" t="s">
        <v>137</v>
      </c>
      <c r="K770" t="s">
        <v>473</v>
      </c>
      <c r="L770" t="s">
        <v>156</v>
      </c>
      <c r="M770">
        <v>0</v>
      </c>
      <c r="N770" t="s">
        <v>35</v>
      </c>
      <c r="O770" t="s">
        <v>494</v>
      </c>
      <c r="P770">
        <v>10</v>
      </c>
      <c r="Q770" t="s">
        <v>465</v>
      </c>
      <c r="R770">
        <v>1</v>
      </c>
      <c r="S770" s="144">
        <v>-942493.2</v>
      </c>
      <c r="T770">
        <v>1</v>
      </c>
      <c r="U770" t="s">
        <v>199</v>
      </c>
      <c r="V770" t="s">
        <v>50</v>
      </c>
      <c r="W770" s="115" t="str">
        <f t="shared" si="24"/>
        <v>CC1NFU</v>
      </c>
      <c r="X770" s="115">
        <f>_xlfn.XLOOKUP(W770,'cco '!C:C,'cco '!D:D,0)</f>
        <v>1.4065386597374174E-2</v>
      </c>
      <c r="Y770" s="116">
        <f t="shared" si="25"/>
        <v>13256.531223396296</v>
      </c>
      <c r="Z770" s="115">
        <f>_xlfn.XLOOKUP(V770,sectores_id!A:A,sectores_id!B:B)</f>
        <v>6</v>
      </c>
      <c r="AA770" s="115">
        <f>IF(J770="OPEX",_xlfn.XLOOKUP(I770,'rubros_id_opex (2)'!A:A,'rubros_id_opex (2)'!B:B,"RUBRO MC"),J770)</f>
        <v>5</v>
      </c>
      <c r="AB770" s="115" t="str">
        <f>UPPER(_xlfn.XLOOKUP(Z770,sectores_id!B:B,sectores_id!A:A))</f>
        <v>NFU</v>
      </c>
      <c r="AC770" s="156" t="str">
        <f>_xlfn.XLOOKUP(AA770,'rubros_id_opex (2)'!B:B,'rubros_id_opex (2)'!A:A,gastos_final[[#This Row],[Líneas de factura/Producto]])</f>
        <v>INSUMOS</v>
      </c>
      <c r="AD770" s="115">
        <f>SUMIFS(Y:Y,C:C,gastos_final[[#This Row],[Número]])</f>
        <v>942493.19999999984</v>
      </c>
      <c r="AE770" s="177">
        <f>gastos_final[[#This Row],[MONTO_FINAL]]*-1-gastos_final[[#This Row],[monto_total_ampliado]]</f>
        <v>0</v>
      </c>
    </row>
    <row r="771" spans="1:31" x14ac:dyDescent="0.3">
      <c r="A771" vm="16">
        <v>46075</v>
      </c>
      <c r="B771" t="s">
        <v>1048</v>
      </c>
      <c r="C771" t="s">
        <v>1051</v>
      </c>
      <c r="D771" s="143">
        <v>-942493.2</v>
      </c>
      <c r="E771" t="s">
        <v>1052</v>
      </c>
      <c r="F771">
        <v>1</v>
      </c>
      <c r="G771" s="143">
        <v>778920</v>
      </c>
      <c r="H771" t="s">
        <v>511</v>
      </c>
      <c r="I771" t="s">
        <v>14</v>
      </c>
      <c r="J771" t="s">
        <v>137</v>
      </c>
      <c r="K771" t="s">
        <v>473</v>
      </c>
      <c r="L771" t="s">
        <v>156</v>
      </c>
      <c r="M771">
        <v>0</v>
      </c>
      <c r="N771" t="s">
        <v>35</v>
      </c>
      <c r="O771" t="s">
        <v>494</v>
      </c>
      <c r="P771">
        <v>10</v>
      </c>
      <c r="Q771" t="s">
        <v>465</v>
      </c>
      <c r="R771">
        <v>1</v>
      </c>
      <c r="S771" s="144">
        <v>-942493.2</v>
      </c>
      <c r="T771">
        <v>1</v>
      </c>
      <c r="U771" t="s">
        <v>199</v>
      </c>
      <c r="V771" t="s">
        <v>68</v>
      </c>
      <c r="W771" s="115" t="str">
        <f t="shared" si="24"/>
        <v>CC1PILETAS</v>
      </c>
      <c r="X771" s="115">
        <f>_xlfn.XLOOKUP(W771,'cco '!C:C,'cco '!D:D,0)</f>
        <v>0.10760032914202722</v>
      </c>
      <c r="Y771" s="116">
        <f t="shared" si="25"/>
        <v>101412.57853412248</v>
      </c>
      <c r="Z771" s="115">
        <f>_xlfn.XLOOKUP(V771,sectores_id!A:A,sectores_id!B:B)</f>
        <v>7</v>
      </c>
      <c r="AA771" s="115">
        <f>IF(J771="OPEX",_xlfn.XLOOKUP(I771,'rubros_id_opex (2)'!A:A,'rubros_id_opex (2)'!B:B,"RUBRO MC"),J771)</f>
        <v>5</v>
      </c>
      <c r="AB771" s="115" t="str">
        <f>UPPER(_xlfn.XLOOKUP(Z771,sectores_id!B:B,sectores_id!A:A))</f>
        <v>PILETAS</v>
      </c>
      <c r="AC771" s="156" t="str">
        <f>_xlfn.XLOOKUP(AA771,'rubros_id_opex (2)'!B:B,'rubros_id_opex (2)'!A:A,gastos_final[[#This Row],[Líneas de factura/Producto]])</f>
        <v>INSUMOS</v>
      </c>
      <c r="AD771" s="115">
        <f>SUMIFS(Y:Y,C:C,gastos_final[[#This Row],[Número]])</f>
        <v>942493.19999999984</v>
      </c>
      <c r="AE771" s="177">
        <f>gastos_final[[#This Row],[MONTO_FINAL]]*-1-gastos_final[[#This Row],[monto_total_ampliado]]</f>
        <v>0</v>
      </c>
    </row>
    <row r="772" spans="1:31" x14ac:dyDescent="0.3">
      <c r="A772" vm="16">
        <v>46075</v>
      </c>
      <c r="B772" t="s">
        <v>1048</v>
      </c>
      <c r="C772" t="s">
        <v>1051</v>
      </c>
      <c r="D772" s="143">
        <v>-942493.2</v>
      </c>
      <c r="E772" t="s">
        <v>1052</v>
      </c>
      <c r="F772">
        <v>1</v>
      </c>
      <c r="G772" s="143">
        <v>778920</v>
      </c>
      <c r="H772" t="s">
        <v>511</v>
      </c>
      <c r="I772" t="s">
        <v>14</v>
      </c>
      <c r="J772" t="s">
        <v>137</v>
      </c>
      <c r="K772" t="s">
        <v>473</v>
      </c>
      <c r="L772" t="s">
        <v>156</v>
      </c>
      <c r="M772">
        <v>0</v>
      </c>
      <c r="N772" t="s">
        <v>35</v>
      </c>
      <c r="O772" t="s">
        <v>494</v>
      </c>
      <c r="P772">
        <v>10</v>
      </c>
      <c r="Q772" t="s">
        <v>465</v>
      </c>
      <c r="R772">
        <v>1</v>
      </c>
      <c r="S772" s="144">
        <v>-942493.2</v>
      </c>
      <c r="T772">
        <v>1</v>
      </c>
      <c r="U772" t="s">
        <v>199</v>
      </c>
      <c r="V772" t="s">
        <v>70</v>
      </c>
      <c r="W772" s="115" t="str">
        <f t="shared" si="24"/>
        <v>CC1REACTORES</v>
      </c>
      <c r="X772" s="115">
        <f>_xlfn.XLOOKUP(W772,'cco '!C:C,'cco '!D:D,0)</f>
        <v>3.9675420007119738E-2</v>
      </c>
      <c r="Y772" s="116">
        <f t="shared" si="25"/>
        <v>37393.813563854303</v>
      </c>
      <c r="Z772" s="115">
        <f>_xlfn.XLOOKUP(V772,sectores_id!A:A,sectores_id!B:B)</f>
        <v>8</v>
      </c>
      <c r="AA772" s="115">
        <f>IF(J772="OPEX",_xlfn.XLOOKUP(I772,'rubros_id_opex (2)'!A:A,'rubros_id_opex (2)'!B:B,"RUBRO MC"),J772)</f>
        <v>5</v>
      </c>
      <c r="AB772" s="115" t="str">
        <f>UPPER(_xlfn.XLOOKUP(Z772,sectores_id!B:B,sectores_id!A:A))</f>
        <v>REACTORES</v>
      </c>
      <c r="AC772" s="156" t="str">
        <f>_xlfn.XLOOKUP(AA772,'rubros_id_opex (2)'!B:B,'rubros_id_opex (2)'!A:A,gastos_final[[#This Row],[Líneas de factura/Producto]])</f>
        <v>INSUMOS</v>
      </c>
      <c r="AD772" s="115">
        <f>SUMIFS(Y:Y,C:C,gastos_final[[#This Row],[Número]])</f>
        <v>942493.19999999984</v>
      </c>
      <c r="AE772" s="177">
        <f>gastos_final[[#This Row],[MONTO_FINAL]]*-1-gastos_final[[#This Row],[monto_total_ampliado]]</f>
        <v>0</v>
      </c>
    </row>
    <row r="773" spans="1:31" x14ac:dyDescent="0.3">
      <c r="A773" vm="16">
        <v>46075</v>
      </c>
      <c r="B773" t="s">
        <v>1048</v>
      </c>
      <c r="C773" t="s">
        <v>1051</v>
      </c>
      <c r="D773" s="143">
        <v>-942493.2</v>
      </c>
      <c r="E773" t="s">
        <v>1052</v>
      </c>
      <c r="F773">
        <v>1</v>
      </c>
      <c r="G773" s="143">
        <v>778920</v>
      </c>
      <c r="H773" t="s">
        <v>511</v>
      </c>
      <c r="I773" t="s">
        <v>14</v>
      </c>
      <c r="J773" t="s">
        <v>137</v>
      </c>
      <c r="K773" t="s">
        <v>473</v>
      </c>
      <c r="L773" t="s">
        <v>156</v>
      </c>
      <c r="M773">
        <v>0</v>
      </c>
      <c r="N773" t="s">
        <v>35</v>
      </c>
      <c r="O773" t="s">
        <v>494</v>
      </c>
      <c r="P773">
        <v>10</v>
      </c>
      <c r="Q773" t="s">
        <v>465</v>
      </c>
      <c r="R773">
        <v>1</v>
      </c>
      <c r="S773" s="144">
        <v>-942493.2</v>
      </c>
      <c r="T773">
        <v>1</v>
      </c>
      <c r="U773" t="s">
        <v>199</v>
      </c>
      <c r="V773" t="s">
        <v>181</v>
      </c>
      <c r="W773" s="115" t="str">
        <f t="shared" si="24"/>
        <v>CC1TIERRAS FILTRANTES</v>
      </c>
      <c r="X773" s="115">
        <f>_xlfn.XLOOKUP(W773,'cco '!C:C,'cco '!D:D,0)</f>
        <v>0</v>
      </c>
      <c r="Y773" s="116">
        <f t="shared" si="25"/>
        <v>0</v>
      </c>
      <c r="Z773" s="115">
        <f>_xlfn.XLOOKUP(V773,sectores_id!A:A,sectores_id!B:B)</f>
        <v>9</v>
      </c>
      <c r="AA773" s="115">
        <f>IF(J773="OPEX",_xlfn.XLOOKUP(I773,'rubros_id_opex (2)'!A:A,'rubros_id_opex (2)'!B:B,"RUBRO MC"),J773)</f>
        <v>5</v>
      </c>
      <c r="AB773" s="115" t="str">
        <f>UPPER(_xlfn.XLOOKUP(Z773,sectores_id!B:B,sectores_id!A:A))</f>
        <v>TIERRAS FILTRANTES</v>
      </c>
      <c r="AC773" s="156" t="str">
        <f>_xlfn.XLOOKUP(AA773,'rubros_id_opex (2)'!B:B,'rubros_id_opex (2)'!A:A,gastos_final[[#This Row],[Líneas de factura/Producto]])</f>
        <v>INSUMOS</v>
      </c>
      <c r="AD773" s="115">
        <f>SUMIFS(Y:Y,C:C,gastos_final[[#This Row],[Número]])</f>
        <v>942493.19999999984</v>
      </c>
      <c r="AE773" s="177">
        <f>gastos_final[[#This Row],[MONTO_FINAL]]*-1-gastos_final[[#This Row],[monto_total_ampliado]]</f>
        <v>0</v>
      </c>
    </row>
    <row r="774" spans="1:31" x14ac:dyDescent="0.3">
      <c r="A774" vm="6">
        <v>46063</v>
      </c>
      <c r="B774" t="s">
        <v>1057</v>
      </c>
      <c r="C774" t="s">
        <v>1063</v>
      </c>
      <c r="D774" s="143">
        <v>-917206.98</v>
      </c>
      <c r="E774" t="s">
        <v>1064</v>
      </c>
      <c r="F774">
        <v>1</v>
      </c>
      <c r="G774" s="143">
        <v>758022.3</v>
      </c>
      <c r="H774" t="s">
        <v>511</v>
      </c>
      <c r="I774" t="s">
        <v>17</v>
      </c>
      <c r="J774" t="s">
        <v>157</v>
      </c>
      <c r="K774" t="s">
        <v>473</v>
      </c>
      <c r="L774" t="s">
        <v>156</v>
      </c>
      <c r="M774">
        <v>0</v>
      </c>
      <c r="N774" t="s">
        <v>40</v>
      </c>
      <c r="O774" t="s">
        <v>492</v>
      </c>
      <c r="P774">
        <v>1</v>
      </c>
      <c r="Q774" t="s">
        <v>68</v>
      </c>
      <c r="R774">
        <v>1</v>
      </c>
      <c r="S774" s="144">
        <v>-917206.98</v>
      </c>
      <c r="T774">
        <v>1</v>
      </c>
      <c r="U774" t="s">
        <v>199</v>
      </c>
      <c r="V774" t="s">
        <v>68</v>
      </c>
      <c r="W774" s="115" t="str">
        <f t="shared" si="24"/>
        <v>CC4PILETAS</v>
      </c>
      <c r="X774" s="115">
        <f>_xlfn.XLOOKUP(W774,'cco '!C:C,'cco '!D:D,0)</f>
        <v>1</v>
      </c>
      <c r="Y774" s="116">
        <f t="shared" si="25"/>
        <v>917206.98</v>
      </c>
      <c r="Z774" s="115">
        <f>_xlfn.XLOOKUP(V774,sectores_id!A:A,sectores_id!B:B)</f>
        <v>7</v>
      </c>
      <c r="AA774" s="115" t="str">
        <f>IF(J774="OPEX",_xlfn.XLOOKUP(I774,'rubros_id_opex (2)'!A:A,'rubros_id_opex (2)'!B:B,"RUBRO MC"),J774)</f>
        <v>CAPEX</v>
      </c>
      <c r="AB774" s="115" t="str">
        <f>UPPER(_xlfn.XLOOKUP(Z774,sectores_id!B:B,sectores_id!A:A))</f>
        <v>PILETAS</v>
      </c>
      <c r="AC774" s="156" t="str">
        <f>_xlfn.XLOOKUP(AA774,'rubros_id_opex (2)'!B:B,'rubros_id_opex (2)'!A:A,gastos_final[[#This Row],[Líneas de factura/Producto]])</f>
        <v>INVERSION</v>
      </c>
      <c r="AD774" s="115">
        <f>SUMIFS(Y:Y,C:C,gastos_final[[#This Row],[Número]])</f>
        <v>917206.98</v>
      </c>
      <c r="AE774" s="177">
        <f>gastos_final[[#This Row],[MONTO_FINAL]]*-1-gastos_final[[#This Row],[monto_total_ampliado]]</f>
        <v>0</v>
      </c>
    </row>
    <row r="775" spans="1:31" x14ac:dyDescent="0.3">
      <c r="A775" vm="17">
        <v>46079</v>
      </c>
      <c r="B775" t="s">
        <v>1085</v>
      </c>
      <c r="C775" t="s">
        <v>1086</v>
      </c>
      <c r="D775" s="143">
        <v>-881218.8</v>
      </c>
      <c r="E775" t="s">
        <v>1087</v>
      </c>
      <c r="F775">
        <v>21.42</v>
      </c>
      <c r="G775" s="143">
        <v>34000</v>
      </c>
      <c r="H775" t="s">
        <v>511</v>
      </c>
      <c r="I775" t="s">
        <v>10</v>
      </c>
      <c r="J775" t="s">
        <v>137</v>
      </c>
      <c r="K775" t="s">
        <v>513</v>
      </c>
      <c r="L775" t="s">
        <v>138</v>
      </c>
      <c r="M775">
        <v>0</v>
      </c>
      <c r="N775" t="s">
        <v>35</v>
      </c>
      <c r="O775" t="s">
        <v>494</v>
      </c>
      <c r="P775">
        <v>10</v>
      </c>
      <c r="Q775" t="s">
        <v>465</v>
      </c>
      <c r="R775">
        <v>1</v>
      </c>
      <c r="S775" s="144">
        <v>-881218.8</v>
      </c>
      <c r="T775">
        <v>21.42</v>
      </c>
      <c r="U775" t="s">
        <v>199</v>
      </c>
      <c r="V775" t="s">
        <v>72</v>
      </c>
      <c r="W775" s="115" t="str">
        <f t="shared" si="24"/>
        <v>CC1BACHAS</v>
      </c>
      <c r="X775" s="115">
        <f>_xlfn.XLOOKUP(W775,'cco '!C:C,'cco '!D:D,0)</f>
        <v>3.2417236735101898E-2</v>
      </c>
      <c r="Y775" s="116">
        <f t="shared" si="25"/>
        <v>28566.678455022415</v>
      </c>
      <c r="Z775" s="115">
        <f>_xlfn.XLOOKUP(V775,sectores_id!A:A,sectores_id!B:B)</f>
        <v>1</v>
      </c>
      <c r="AA775" s="115">
        <f>IF(J775="OPEX",_xlfn.XLOOKUP(I775,'rubros_id_opex (2)'!A:A,'rubros_id_opex (2)'!B:B,"RUBRO MC"),J775)</f>
        <v>13</v>
      </c>
      <c r="AB775" s="115" t="str">
        <f>UPPER(_xlfn.XLOOKUP(Z775,sectores_id!B:B,sectores_id!A:A))</f>
        <v>BACHAS</v>
      </c>
      <c r="AC775" s="156" t="str">
        <f>_xlfn.XLOOKUP(AA775,'rubros_id_opex (2)'!B:B,'rubros_id_opex (2)'!A:A,gastos_final[[#This Row],[Líneas de factura/Producto]])</f>
        <v>SERVICIOS</v>
      </c>
      <c r="AD775" s="115">
        <f>SUMIFS(Y:Y,C:C,gastos_final[[#This Row],[Número]])</f>
        <v>881218.79999999993</v>
      </c>
      <c r="AE775" s="177">
        <f>gastos_final[[#This Row],[MONTO_FINAL]]*-1-gastos_final[[#This Row],[monto_total_ampliado]]</f>
        <v>0</v>
      </c>
    </row>
    <row r="776" spans="1:31" x14ac:dyDescent="0.3">
      <c r="A776" vm="17">
        <v>46079</v>
      </c>
      <c r="B776" t="s">
        <v>1085</v>
      </c>
      <c r="C776" t="s">
        <v>1086</v>
      </c>
      <c r="D776" s="143">
        <v>-881218.8</v>
      </c>
      <c r="E776" t="s">
        <v>1087</v>
      </c>
      <c r="F776">
        <v>21.42</v>
      </c>
      <c r="G776" s="143">
        <v>34000</v>
      </c>
      <c r="H776" t="s">
        <v>511</v>
      </c>
      <c r="I776" t="s">
        <v>10</v>
      </c>
      <c r="J776" t="s">
        <v>137</v>
      </c>
      <c r="K776" t="s">
        <v>513</v>
      </c>
      <c r="L776" t="s">
        <v>138</v>
      </c>
      <c r="M776">
        <v>0</v>
      </c>
      <c r="N776" t="s">
        <v>35</v>
      </c>
      <c r="O776" t="s">
        <v>494</v>
      </c>
      <c r="P776">
        <v>10</v>
      </c>
      <c r="Q776" t="s">
        <v>465</v>
      </c>
      <c r="R776">
        <v>1</v>
      </c>
      <c r="S776" s="144">
        <v>-881218.8</v>
      </c>
      <c r="T776">
        <v>21.42</v>
      </c>
      <c r="U776" t="s">
        <v>199</v>
      </c>
      <c r="V776" t="s">
        <v>77</v>
      </c>
      <c r="W776" s="115" t="str">
        <f t="shared" si="24"/>
        <v>CC1CEREAL &amp; POLVILLO</v>
      </c>
      <c r="X776" s="115">
        <f>_xlfn.XLOOKUP(W776,'cco '!C:C,'cco '!D:D,0)</f>
        <v>7.0597149630605652E-3</v>
      </c>
      <c r="Y776" s="116">
        <f t="shared" si="25"/>
        <v>6221.1535480902758</v>
      </c>
      <c r="Z776" s="115">
        <f>_xlfn.XLOOKUP(V776,sectores_id!A:A,sectores_id!B:B)</f>
        <v>2</v>
      </c>
      <c r="AA776" s="115">
        <f>IF(J776="OPEX",_xlfn.XLOOKUP(I776,'rubros_id_opex (2)'!A:A,'rubros_id_opex (2)'!B:B,"RUBRO MC"),J776)</f>
        <v>13</v>
      </c>
      <c r="AB776" s="115" t="str">
        <f>UPPER(_xlfn.XLOOKUP(Z776,sectores_id!B:B,sectores_id!A:A))</f>
        <v>CEREAL &amp; POLVILLO</v>
      </c>
      <c r="AC776" s="156" t="str">
        <f>_xlfn.XLOOKUP(AA776,'rubros_id_opex (2)'!B:B,'rubros_id_opex (2)'!A:A,gastos_final[[#This Row],[Líneas de factura/Producto]])</f>
        <v>SERVICIOS</v>
      </c>
      <c r="AD776" s="115">
        <f>SUMIFS(Y:Y,C:C,gastos_final[[#This Row],[Número]])</f>
        <v>881218.79999999993</v>
      </c>
      <c r="AE776" s="177">
        <f>gastos_final[[#This Row],[MONTO_FINAL]]*-1-gastos_final[[#This Row],[monto_total_ampliado]]</f>
        <v>0</v>
      </c>
    </row>
    <row r="777" spans="1:31" x14ac:dyDescent="0.3">
      <c r="A777" vm="17">
        <v>46079</v>
      </c>
      <c r="B777" t="s">
        <v>1085</v>
      </c>
      <c r="C777" t="s">
        <v>1086</v>
      </c>
      <c r="D777" s="143">
        <v>-881218.8</v>
      </c>
      <c r="E777" t="s">
        <v>1087</v>
      </c>
      <c r="F777">
        <v>21.42</v>
      </c>
      <c r="G777" s="143">
        <v>34000</v>
      </c>
      <c r="H777" t="s">
        <v>511</v>
      </c>
      <c r="I777" t="s">
        <v>10</v>
      </c>
      <c r="J777" t="s">
        <v>137</v>
      </c>
      <c r="K777" t="s">
        <v>513</v>
      </c>
      <c r="L777" t="s">
        <v>138</v>
      </c>
      <c r="M777">
        <v>0</v>
      </c>
      <c r="N777" t="s">
        <v>35</v>
      </c>
      <c r="O777" t="s">
        <v>494</v>
      </c>
      <c r="P777">
        <v>10</v>
      </c>
      <c r="Q777" t="s">
        <v>465</v>
      </c>
      <c r="R777">
        <v>1</v>
      </c>
      <c r="S777" s="144">
        <v>-881218.8</v>
      </c>
      <c r="T777">
        <v>21.42</v>
      </c>
      <c r="U777" t="s">
        <v>199</v>
      </c>
      <c r="V777" t="s">
        <v>75</v>
      </c>
      <c r="W777" s="115" t="str">
        <f t="shared" si="24"/>
        <v>CC1COMPOST &amp; FERTILIZANTES</v>
      </c>
      <c r="X777" s="115">
        <f>_xlfn.XLOOKUP(W777,'cco '!C:C,'cco '!D:D,0)</f>
        <v>4.0653249223577111E-4</v>
      </c>
      <c r="Y777" s="116">
        <f t="shared" si="25"/>
        <v>358.24407496901557</v>
      </c>
      <c r="Z777" s="115">
        <f>_xlfn.XLOOKUP(V777,sectores_id!A:A,sectores_id!B:B)</f>
        <v>10</v>
      </c>
      <c r="AA777" s="115">
        <f>IF(J777="OPEX",_xlfn.XLOOKUP(I777,'rubros_id_opex (2)'!A:A,'rubros_id_opex (2)'!B:B,"RUBRO MC"),J777)</f>
        <v>13</v>
      </c>
      <c r="AB777" s="115" t="str">
        <f>UPPER(_xlfn.XLOOKUP(Z777,sectores_id!B:B,sectores_id!A:A))</f>
        <v>COMPOST &amp; FERTILIZANTES</v>
      </c>
      <c r="AC777" s="156" t="str">
        <f>_xlfn.XLOOKUP(AA777,'rubros_id_opex (2)'!B:B,'rubros_id_opex (2)'!A:A,gastos_final[[#This Row],[Líneas de factura/Producto]])</f>
        <v>SERVICIOS</v>
      </c>
      <c r="AD777" s="115">
        <f>SUMIFS(Y:Y,C:C,gastos_final[[#This Row],[Número]])</f>
        <v>881218.79999999993</v>
      </c>
      <c r="AE777" s="177">
        <f>gastos_final[[#This Row],[MONTO_FINAL]]*-1-gastos_final[[#This Row],[monto_total_ampliado]]</f>
        <v>0</v>
      </c>
    </row>
    <row r="778" spans="1:31" x14ac:dyDescent="0.3">
      <c r="A778" vm="17">
        <v>46079</v>
      </c>
      <c r="B778" t="s">
        <v>1085</v>
      </c>
      <c r="C778" t="s">
        <v>1086</v>
      </c>
      <c r="D778" s="143">
        <v>-881218.8</v>
      </c>
      <c r="E778" t="s">
        <v>1087</v>
      </c>
      <c r="F778">
        <v>21.42</v>
      </c>
      <c r="G778" s="143">
        <v>34000</v>
      </c>
      <c r="H778" t="s">
        <v>511</v>
      </c>
      <c r="I778" t="s">
        <v>10</v>
      </c>
      <c r="J778" t="s">
        <v>137</v>
      </c>
      <c r="K778" t="s">
        <v>513</v>
      </c>
      <c r="L778" t="s">
        <v>138</v>
      </c>
      <c r="M778">
        <v>0</v>
      </c>
      <c r="N778" t="s">
        <v>35</v>
      </c>
      <c r="O778" t="s">
        <v>494</v>
      </c>
      <c r="P778">
        <v>10</v>
      </c>
      <c r="Q778" t="s">
        <v>465</v>
      </c>
      <c r="R778">
        <v>1</v>
      </c>
      <c r="S778" s="144">
        <v>-881218.8</v>
      </c>
      <c r="T778">
        <v>21.42</v>
      </c>
      <c r="U778" t="s">
        <v>199</v>
      </c>
      <c r="V778" t="s">
        <v>66</v>
      </c>
      <c r="W778" s="115" t="str">
        <f t="shared" si="24"/>
        <v>CC1DISPOSICIÓN FINAL RESIDUOS LIQUIDOS</v>
      </c>
      <c r="X778" s="115">
        <f>_xlfn.XLOOKUP(W778,'cco '!C:C,'cco '!D:D,0)</f>
        <v>5.9791078481547098E-2</v>
      </c>
      <c r="Y778" s="116">
        <f t="shared" si="25"/>
        <v>52689.022430214762</v>
      </c>
      <c r="Z778" s="115">
        <f>_xlfn.XLOOKUP(V778,sectores_id!A:A,sectores_id!B:B)</f>
        <v>3</v>
      </c>
      <c r="AA778" s="115">
        <f>IF(J778="OPEX",_xlfn.XLOOKUP(I778,'rubros_id_opex (2)'!A:A,'rubros_id_opex (2)'!B:B,"RUBRO MC"),J778)</f>
        <v>13</v>
      </c>
      <c r="AB778" s="115" t="str">
        <f>UPPER(_xlfn.XLOOKUP(Z778,sectores_id!B:B,sectores_id!A:A))</f>
        <v>DISP. FINAL RESIDUOS LÍQUIDOS</v>
      </c>
      <c r="AC778" s="156" t="str">
        <f>_xlfn.XLOOKUP(AA778,'rubros_id_opex (2)'!B:B,'rubros_id_opex (2)'!A:A,gastos_final[[#This Row],[Líneas de factura/Producto]])</f>
        <v>SERVICIOS</v>
      </c>
      <c r="AD778" s="115">
        <f>SUMIFS(Y:Y,C:C,gastos_final[[#This Row],[Número]])</f>
        <v>881218.79999999993</v>
      </c>
      <c r="AE778" s="177">
        <f>gastos_final[[#This Row],[MONTO_FINAL]]*-1-gastos_final[[#This Row],[monto_total_ampliado]]</f>
        <v>0</v>
      </c>
    </row>
    <row r="779" spans="1:31" x14ac:dyDescent="0.3">
      <c r="A779" vm="17">
        <v>46079</v>
      </c>
      <c r="B779" t="s">
        <v>1085</v>
      </c>
      <c r="C779" t="s">
        <v>1086</v>
      </c>
      <c r="D779" s="143">
        <v>-881218.8</v>
      </c>
      <c r="E779" t="s">
        <v>1087</v>
      </c>
      <c r="F779">
        <v>21.42</v>
      </c>
      <c r="G779" s="143">
        <v>34000</v>
      </c>
      <c r="H779" t="s">
        <v>511</v>
      </c>
      <c r="I779" t="s">
        <v>10</v>
      </c>
      <c r="J779" t="s">
        <v>137</v>
      </c>
      <c r="K779" t="s">
        <v>513</v>
      </c>
      <c r="L779" t="s">
        <v>138</v>
      </c>
      <c r="M779">
        <v>0</v>
      </c>
      <c r="N779" t="s">
        <v>35</v>
      </c>
      <c r="O779" t="s">
        <v>494</v>
      </c>
      <c r="P779">
        <v>10</v>
      </c>
      <c r="Q779" t="s">
        <v>465</v>
      </c>
      <c r="R779">
        <v>1</v>
      </c>
      <c r="S779" s="144">
        <v>-881218.8</v>
      </c>
      <c r="T779">
        <v>21.42</v>
      </c>
      <c r="U779" t="s">
        <v>199</v>
      </c>
      <c r="V779" t="s">
        <v>63</v>
      </c>
      <c r="W779" s="115" t="str">
        <f t="shared" si="24"/>
        <v>CC1DISPOSICIÓN FINAL RESIDUOS SOLIDOS</v>
      </c>
      <c r="X779" s="115">
        <f>_xlfn.XLOOKUP(W779,'cco '!C:C,'cco '!D:D,0)</f>
        <v>4.8738124634855849E-3</v>
      </c>
      <c r="Y779" s="116">
        <f t="shared" si="25"/>
        <v>4294.8951704978108</v>
      </c>
      <c r="Z779" s="115">
        <f>_xlfn.XLOOKUP(V779,sectores_id!A:A,sectores_id!B:B)</f>
        <v>4</v>
      </c>
      <c r="AA779" s="115">
        <f>IF(J779="OPEX",_xlfn.XLOOKUP(I779,'rubros_id_opex (2)'!A:A,'rubros_id_opex (2)'!B:B,"RUBRO MC"),J779)</f>
        <v>13</v>
      </c>
      <c r="AB779" s="115" t="str">
        <f>UPPER(_xlfn.XLOOKUP(Z779,sectores_id!B:B,sectores_id!A:A))</f>
        <v>DISP. FINAL RESIDUOS SÓLIDOS</v>
      </c>
      <c r="AC779" s="156" t="str">
        <f>_xlfn.XLOOKUP(AA779,'rubros_id_opex (2)'!B:B,'rubros_id_opex (2)'!A:A,gastos_final[[#This Row],[Líneas de factura/Producto]])</f>
        <v>SERVICIOS</v>
      </c>
      <c r="AD779" s="115">
        <f>SUMIFS(Y:Y,C:C,gastos_final[[#This Row],[Número]])</f>
        <v>881218.79999999993</v>
      </c>
      <c r="AE779" s="177">
        <f>gastos_final[[#This Row],[MONTO_FINAL]]*-1-gastos_final[[#This Row],[monto_total_ampliado]]</f>
        <v>0</v>
      </c>
    </row>
    <row r="780" spans="1:31" x14ac:dyDescent="0.3">
      <c r="A780" vm="17">
        <v>46079</v>
      </c>
      <c r="B780" t="s">
        <v>1085</v>
      </c>
      <c r="C780" t="s">
        <v>1086</v>
      </c>
      <c r="D780" s="143">
        <v>-881218.8</v>
      </c>
      <c r="E780" t="s">
        <v>1087</v>
      </c>
      <c r="F780">
        <v>21.42</v>
      </c>
      <c r="G780" s="143">
        <v>34000</v>
      </c>
      <c r="H780" t="s">
        <v>511</v>
      </c>
      <c r="I780" t="s">
        <v>10</v>
      </c>
      <c r="J780" t="s">
        <v>137</v>
      </c>
      <c r="K780" t="s">
        <v>513</v>
      </c>
      <c r="L780" t="s">
        <v>138</v>
      </c>
      <c r="M780">
        <v>0</v>
      </c>
      <c r="N780" t="s">
        <v>35</v>
      </c>
      <c r="O780" t="s">
        <v>494</v>
      </c>
      <c r="P780">
        <v>10</v>
      </c>
      <c r="Q780" t="s">
        <v>465</v>
      </c>
      <c r="R780">
        <v>1</v>
      </c>
      <c r="S780" s="144">
        <v>-881218.8</v>
      </c>
      <c r="T780">
        <v>21.42</v>
      </c>
      <c r="U780" t="s">
        <v>199</v>
      </c>
      <c r="V780" t="s">
        <v>80</v>
      </c>
      <c r="W780" s="115" t="str">
        <f t="shared" si="24"/>
        <v>CC1EXPORTACION</v>
      </c>
      <c r="X780" s="115">
        <f>_xlfn.XLOOKUP(W780,'cco '!C:C,'cco '!D:D,0)</f>
        <v>0.73411048911804788</v>
      </c>
      <c r="Y780" s="116">
        <f t="shared" si="25"/>
        <v>646911.96428801923</v>
      </c>
      <c r="Z780" s="115">
        <f>_xlfn.XLOOKUP(V780,sectores_id!A:A,sectores_id!B:B)</f>
        <v>5</v>
      </c>
      <c r="AA780" s="115">
        <f>IF(J780="OPEX",_xlfn.XLOOKUP(I780,'rubros_id_opex (2)'!A:A,'rubros_id_opex (2)'!B:B,"RUBRO MC"),J780)</f>
        <v>13</v>
      </c>
      <c r="AB780" s="115" t="str">
        <f>UPPER(_xlfn.XLOOKUP(Z780,sectores_id!B:B,sectores_id!A:A))</f>
        <v>EXPORTACION</v>
      </c>
      <c r="AC780" s="156" t="str">
        <f>_xlfn.XLOOKUP(AA780,'rubros_id_opex (2)'!B:B,'rubros_id_opex (2)'!A:A,gastos_final[[#This Row],[Líneas de factura/Producto]])</f>
        <v>SERVICIOS</v>
      </c>
      <c r="AD780" s="115">
        <f>SUMIFS(Y:Y,C:C,gastos_final[[#This Row],[Número]])</f>
        <v>881218.79999999993</v>
      </c>
      <c r="AE780" s="177">
        <f>gastos_final[[#This Row],[MONTO_FINAL]]*-1-gastos_final[[#This Row],[monto_total_ampliado]]</f>
        <v>0</v>
      </c>
    </row>
    <row r="781" spans="1:31" x14ac:dyDescent="0.3">
      <c r="A781" vm="17">
        <v>46079</v>
      </c>
      <c r="B781" t="s">
        <v>1085</v>
      </c>
      <c r="C781" t="s">
        <v>1086</v>
      </c>
      <c r="D781" s="143">
        <v>-881218.8</v>
      </c>
      <c r="E781" t="s">
        <v>1087</v>
      </c>
      <c r="F781">
        <v>21.42</v>
      </c>
      <c r="G781" s="143">
        <v>34000</v>
      </c>
      <c r="H781" t="s">
        <v>511</v>
      </c>
      <c r="I781" t="s">
        <v>10</v>
      </c>
      <c r="J781" t="s">
        <v>137</v>
      </c>
      <c r="K781" t="s">
        <v>513</v>
      </c>
      <c r="L781" t="s">
        <v>138</v>
      </c>
      <c r="M781">
        <v>0</v>
      </c>
      <c r="N781" t="s">
        <v>35</v>
      </c>
      <c r="O781" t="s">
        <v>494</v>
      </c>
      <c r="P781">
        <v>10</v>
      </c>
      <c r="Q781" t="s">
        <v>465</v>
      </c>
      <c r="R781">
        <v>1</v>
      </c>
      <c r="S781" s="144">
        <v>-881218.8</v>
      </c>
      <c r="T781">
        <v>21.42</v>
      </c>
      <c r="U781" t="s">
        <v>199</v>
      </c>
      <c r="V781" t="s">
        <v>50</v>
      </c>
      <c r="W781" s="115" t="str">
        <f t="shared" si="24"/>
        <v>CC1NFU</v>
      </c>
      <c r="X781" s="115">
        <f>_xlfn.XLOOKUP(W781,'cco '!C:C,'cco '!D:D,0)</f>
        <v>1.4065386597374174E-2</v>
      </c>
      <c r="Y781" s="116">
        <f t="shared" si="25"/>
        <v>12394.683098874153</v>
      </c>
      <c r="Z781" s="115">
        <f>_xlfn.XLOOKUP(V781,sectores_id!A:A,sectores_id!B:B)</f>
        <v>6</v>
      </c>
      <c r="AA781" s="115">
        <f>IF(J781="OPEX",_xlfn.XLOOKUP(I781,'rubros_id_opex (2)'!A:A,'rubros_id_opex (2)'!B:B,"RUBRO MC"),J781)</f>
        <v>13</v>
      </c>
      <c r="AB781" s="115" t="str">
        <f>UPPER(_xlfn.XLOOKUP(Z781,sectores_id!B:B,sectores_id!A:A))</f>
        <v>NFU</v>
      </c>
      <c r="AC781" s="156" t="str">
        <f>_xlfn.XLOOKUP(AA781,'rubros_id_opex (2)'!B:B,'rubros_id_opex (2)'!A:A,gastos_final[[#This Row],[Líneas de factura/Producto]])</f>
        <v>SERVICIOS</v>
      </c>
      <c r="AD781" s="115">
        <f>SUMIFS(Y:Y,C:C,gastos_final[[#This Row],[Número]])</f>
        <v>881218.79999999993</v>
      </c>
      <c r="AE781" s="177">
        <f>gastos_final[[#This Row],[MONTO_FINAL]]*-1-gastos_final[[#This Row],[monto_total_ampliado]]</f>
        <v>0</v>
      </c>
    </row>
    <row r="782" spans="1:31" x14ac:dyDescent="0.3">
      <c r="A782" vm="17">
        <v>46079</v>
      </c>
      <c r="B782" t="s">
        <v>1085</v>
      </c>
      <c r="C782" t="s">
        <v>1086</v>
      </c>
      <c r="D782" s="143">
        <v>-881218.8</v>
      </c>
      <c r="E782" t="s">
        <v>1087</v>
      </c>
      <c r="F782">
        <v>21.42</v>
      </c>
      <c r="G782" s="143">
        <v>34000</v>
      </c>
      <c r="H782" t="s">
        <v>511</v>
      </c>
      <c r="I782" t="s">
        <v>10</v>
      </c>
      <c r="J782" t="s">
        <v>137</v>
      </c>
      <c r="K782" t="s">
        <v>513</v>
      </c>
      <c r="L782" t="s">
        <v>138</v>
      </c>
      <c r="M782">
        <v>0</v>
      </c>
      <c r="N782" t="s">
        <v>35</v>
      </c>
      <c r="O782" t="s">
        <v>494</v>
      </c>
      <c r="P782">
        <v>10</v>
      </c>
      <c r="Q782" t="s">
        <v>465</v>
      </c>
      <c r="R782">
        <v>1</v>
      </c>
      <c r="S782" s="144">
        <v>-881218.8</v>
      </c>
      <c r="T782">
        <v>21.42</v>
      </c>
      <c r="U782" t="s">
        <v>199</v>
      </c>
      <c r="V782" t="s">
        <v>68</v>
      </c>
      <c r="W782" s="115" t="str">
        <f t="shared" si="24"/>
        <v>CC1PILETAS</v>
      </c>
      <c r="X782" s="115">
        <f>_xlfn.XLOOKUP(W782,'cco '!C:C,'cco '!D:D,0)</f>
        <v>0.10760032914202722</v>
      </c>
      <c r="Y782" s="116">
        <f t="shared" si="25"/>
        <v>94819.432926142254</v>
      </c>
      <c r="Z782" s="115">
        <f>_xlfn.XLOOKUP(V782,sectores_id!A:A,sectores_id!B:B)</f>
        <v>7</v>
      </c>
      <c r="AA782" s="115">
        <f>IF(J782="OPEX",_xlfn.XLOOKUP(I782,'rubros_id_opex (2)'!A:A,'rubros_id_opex (2)'!B:B,"RUBRO MC"),J782)</f>
        <v>13</v>
      </c>
      <c r="AB782" s="115" t="str">
        <f>UPPER(_xlfn.XLOOKUP(Z782,sectores_id!B:B,sectores_id!A:A))</f>
        <v>PILETAS</v>
      </c>
      <c r="AC782" s="156" t="str">
        <f>_xlfn.XLOOKUP(AA782,'rubros_id_opex (2)'!B:B,'rubros_id_opex (2)'!A:A,gastos_final[[#This Row],[Líneas de factura/Producto]])</f>
        <v>SERVICIOS</v>
      </c>
      <c r="AD782" s="115">
        <f>SUMIFS(Y:Y,C:C,gastos_final[[#This Row],[Número]])</f>
        <v>881218.79999999993</v>
      </c>
      <c r="AE782" s="177">
        <f>gastos_final[[#This Row],[MONTO_FINAL]]*-1-gastos_final[[#This Row],[monto_total_ampliado]]</f>
        <v>0</v>
      </c>
    </row>
    <row r="783" spans="1:31" x14ac:dyDescent="0.3">
      <c r="A783" vm="17">
        <v>46079</v>
      </c>
      <c r="B783" t="s">
        <v>1085</v>
      </c>
      <c r="C783" t="s">
        <v>1086</v>
      </c>
      <c r="D783" s="143">
        <v>-881218.8</v>
      </c>
      <c r="E783" t="s">
        <v>1087</v>
      </c>
      <c r="F783">
        <v>21.42</v>
      </c>
      <c r="G783" s="143">
        <v>34000</v>
      </c>
      <c r="H783" t="s">
        <v>511</v>
      </c>
      <c r="I783" t="s">
        <v>10</v>
      </c>
      <c r="J783" t="s">
        <v>137</v>
      </c>
      <c r="K783" t="s">
        <v>513</v>
      </c>
      <c r="L783" t="s">
        <v>138</v>
      </c>
      <c r="M783">
        <v>0</v>
      </c>
      <c r="N783" t="s">
        <v>35</v>
      </c>
      <c r="O783" t="s">
        <v>494</v>
      </c>
      <c r="P783">
        <v>10</v>
      </c>
      <c r="Q783" t="s">
        <v>465</v>
      </c>
      <c r="R783">
        <v>1</v>
      </c>
      <c r="S783" s="144">
        <v>-881218.8</v>
      </c>
      <c r="T783">
        <v>21.42</v>
      </c>
      <c r="U783" t="s">
        <v>199</v>
      </c>
      <c r="V783" t="s">
        <v>70</v>
      </c>
      <c r="W783" s="115" t="str">
        <f t="shared" si="24"/>
        <v>CC1REACTORES</v>
      </c>
      <c r="X783" s="115">
        <f>_xlfn.XLOOKUP(W783,'cco '!C:C,'cco '!D:D,0)</f>
        <v>3.9675420007119738E-2</v>
      </c>
      <c r="Y783" s="116">
        <f t="shared" si="25"/>
        <v>34962.726008170052</v>
      </c>
      <c r="Z783" s="115">
        <f>_xlfn.XLOOKUP(V783,sectores_id!A:A,sectores_id!B:B)</f>
        <v>8</v>
      </c>
      <c r="AA783" s="115">
        <f>IF(J783="OPEX",_xlfn.XLOOKUP(I783,'rubros_id_opex (2)'!A:A,'rubros_id_opex (2)'!B:B,"RUBRO MC"),J783)</f>
        <v>13</v>
      </c>
      <c r="AB783" s="115" t="str">
        <f>UPPER(_xlfn.XLOOKUP(Z783,sectores_id!B:B,sectores_id!A:A))</f>
        <v>REACTORES</v>
      </c>
      <c r="AC783" s="156" t="str">
        <f>_xlfn.XLOOKUP(AA783,'rubros_id_opex (2)'!B:B,'rubros_id_opex (2)'!A:A,gastos_final[[#This Row],[Líneas de factura/Producto]])</f>
        <v>SERVICIOS</v>
      </c>
      <c r="AD783" s="115">
        <f>SUMIFS(Y:Y,C:C,gastos_final[[#This Row],[Número]])</f>
        <v>881218.79999999993</v>
      </c>
      <c r="AE783" s="177">
        <f>gastos_final[[#This Row],[MONTO_FINAL]]*-1-gastos_final[[#This Row],[monto_total_ampliado]]</f>
        <v>0</v>
      </c>
    </row>
    <row r="784" spans="1:31" x14ac:dyDescent="0.3">
      <c r="A784" vm="17">
        <v>46079</v>
      </c>
      <c r="B784" t="s">
        <v>1085</v>
      </c>
      <c r="C784" t="s">
        <v>1086</v>
      </c>
      <c r="D784" s="143">
        <v>-881218.8</v>
      </c>
      <c r="E784" t="s">
        <v>1087</v>
      </c>
      <c r="F784">
        <v>21.42</v>
      </c>
      <c r="G784" s="143">
        <v>34000</v>
      </c>
      <c r="H784" t="s">
        <v>511</v>
      </c>
      <c r="I784" t="s">
        <v>10</v>
      </c>
      <c r="J784" t="s">
        <v>137</v>
      </c>
      <c r="K784" t="s">
        <v>513</v>
      </c>
      <c r="L784" t="s">
        <v>138</v>
      </c>
      <c r="M784">
        <v>0</v>
      </c>
      <c r="N784" t="s">
        <v>35</v>
      </c>
      <c r="O784" t="s">
        <v>494</v>
      </c>
      <c r="P784">
        <v>10</v>
      </c>
      <c r="Q784" t="s">
        <v>465</v>
      </c>
      <c r="R784">
        <v>1</v>
      </c>
      <c r="S784" s="144">
        <v>-881218.8</v>
      </c>
      <c r="T784">
        <v>21.42</v>
      </c>
      <c r="U784" t="s">
        <v>199</v>
      </c>
      <c r="V784" t="s">
        <v>181</v>
      </c>
      <c r="W784" s="115" t="str">
        <f t="shared" si="24"/>
        <v>CC1TIERRAS FILTRANTES</v>
      </c>
      <c r="X784" s="115">
        <f>_xlfn.XLOOKUP(W784,'cco '!C:C,'cco '!D:D,0)</f>
        <v>0</v>
      </c>
      <c r="Y784" s="116">
        <f t="shared" si="25"/>
        <v>0</v>
      </c>
      <c r="Z784" s="115">
        <f>_xlfn.XLOOKUP(V784,sectores_id!A:A,sectores_id!B:B)</f>
        <v>9</v>
      </c>
      <c r="AA784" s="115">
        <f>IF(J784="OPEX",_xlfn.XLOOKUP(I784,'rubros_id_opex (2)'!A:A,'rubros_id_opex (2)'!B:B,"RUBRO MC"),J784)</f>
        <v>13</v>
      </c>
      <c r="AB784" s="115" t="str">
        <f>UPPER(_xlfn.XLOOKUP(Z784,sectores_id!B:B,sectores_id!A:A))</f>
        <v>TIERRAS FILTRANTES</v>
      </c>
      <c r="AC784" s="156" t="str">
        <f>_xlfn.XLOOKUP(AA784,'rubros_id_opex (2)'!B:B,'rubros_id_opex (2)'!A:A,gastos_final[[#This Row],[Líneas de factura/Producto]])</f>
        <v>SERVICIOS</v>
      </c>
      <c r="AD784" s="115">
        <f>SUMIFS(Y:Y,C:C,gastos_final[[#This Row],[Número]])</f>
        <v>881218.79999999993</v>
      </c>
      <c r="AE784" s="177">
        <f>gastos_final[[#This Row],[MONTO_FINAL]]*-1-gastos_final[[#This Row],[monto_total_ampliado]]</f>
        <v>0</v>
      </c>
    </row>
    <row r="785" spans="1:31" x14ac:dyDescent="0.3">
      <c r="A785" vm="5">
        <v>46055</v>
      </c>
      <c r="B785" t="s">
        <v>962</v>
      </c>
      <c r="C785" t="s">
        <v>963</v>
      </c>
      <c r="D785" s="143">
        <v>-872410</v>
      </c>
      <c r="E785" t="s">
        <v>964</v>
      </c>
      <c r="F785">
        <v>1</v>
      </c>
      <c r="G785" s="143">
        <v>721000</v>
      </c>
      <c r="H785" t="s">
        <v>511</v>
      </c>
      <c r="I785" t="s">
        <v>530</v>
      </c>
      <c r="J785" t="s">
        <v>137</v>
      </c>
      <c r="K785" t="s">
        <v>513</v>
      </c>
      <c r="L785" t="s">
        <v>156</v>
      </c>
      <c r="M785">
        <v>0</v>
      </c>
      <c r="N785" t="s">
        <v>35</v>
      </c>
      <c r="O785" t="s">
        <v>494</v>
      </c>
      <c r="P785">
        <v>10</v>
      </c>
      <c r="Q785" t="s">
        <v>465</v>
      </c>
      <c r="R785">
        <v>1</v>
      </c>
      <c r="S785" s="144">
        <v>-872410</v>
      </c>
      <c r="T785">
        <v>1</v>
      </c>
      <c r="U785" t="s">
        <v>199</v>
      </c>
      <c r="V785" t="s">
        <v>72</v>
      </c>
      <c r="W785" s="115" t="str">
        <f t="shared" si="24"/>
        <v>CC1BACHAS</v>
      </c>
      <c r="X785" s="115">
        <f>_xlfn.XLOOKUP(W785,'cco '!C:C,'cco '!D:D,0)</f>
        <v>3.2417236735101898E-2</v>
      </c>
      <c r="Y785" s="116">
        <f t="shared" si="25"/>
        <v>28281.121500070247</v>
      </c>
      <c r="Z785" s="115">
        <f>_xlfn.XLOOKUP(V785,sectores_id!A:A,sectores_id!B:B)</f>
        <v>1</v>
      </c>
      <c r="AA785" s="115">
        <f>IF(J785="OPEX",_xlfn.XLOOKUP(I785,'rubros_id_opex (2)'!A:A,'rubros_id_opex (2)'!B:B,"RUBRO MC"),J785)</f>
        <v>13</v>
      </c>
      <c r="AB785" s="115" t="str">
        <f>UPPER(_xlfn.XLOOKUP(Z785,sectores_id!B:B,sectores_id!A:A))</f>
        <v>BACHAS</v>
      </c>
      <c r="AC785" s="156" t="str">
        <f>_xlfn.XLOOKUP(AA785,'rubros_id_opex (2)'!B:B,'rubros_id_opex (2)'!A:A,gastos_final[[#This Row],[Líneas de factura/Producto]])</f>
        <v>SERVICIOS</v>
      </c>
      <c r="AD785" s="115">
        <f>SUMIFS(Y:Y,C:C,gastos_final[[#This Row],[Número]])</f>
        <v>872410</v>
      </c>
      <c r="AE785" s="177">
        <f>gastos_final[[#This Row],[MONTO_FINAL]]*-1-gastos_final[[#This Row],[monto_total_ampliado]]</f>
        <v>0</v>
      </c>
    </row>
    <row r="786" spans="1:31" x14ac:dyDescent="0.3">
      <c r="A786" vm="5">
        <v>46055</v>
      </c>
      <c r="B786" t="s">
        <v>962</v>
      </c>
      <c r="C786" t="s">
        <v>963</v>
      </c>
      <c r="D786" s="143">
        <v>-872410</v>
      </c>
      <c r="E786" t="s">
        <v>964</v>
      </c>
      <c r="F786">
        <v>1</v>
      </c>
      <c r="G786" s="143">
        <v>721000</v>
      </c>
      <c r="H786" t="s">
        <v>511</v>
      </c>
      <c r="I786" t="s">
        <v>530</v>
      </c>
      <c r="J786" t="s">
        <v>137</v>
      </c>
      <c r="K786" t="s">
        <v>513</v>
      </c>
      <c r="L786" t="s">
        <v>156</v>
      </c>
      <c r="M786">
        <v>0</v>
      </c>
      <c r="N786" t="s">
        <v>35</v>
      </c>
      <c r="O786" t="s">
        <v>494</v>
      </c>
      <c r="P786">
        <v>10</v>
      </c>
      <c r="Q786" t="s">
        <v>465</v>
      </c>
      <c r="R786">
        <v>1</v>
      </c>
      <c r="S786" s="144">
        <v>-872410</v>
      </c>
      <c r="T786">
        <v>1</v>
      </c>
      <c r="U786" t="s">
        <v>199</v>
      </c>
      <c r="V786" t="s">
        <v>77</v>
      </c>
      <c r="W786" s="115" t="str">
        <f t="shared" si="24"/>
        <v>CC1CEREAL &amp; POLVILLO</v>
      </c>
      <c r="X786" s="115">
        <f>_xlfn.XLOOKUP(W786,'cco '!C:C,'cco '!D:D,0)</f>
        <v>7.0597149630605652E-3</v>
      </c>
      <c r="Y786" s="116">
        <f t="shared" si="25"/>
        <v>6158.9659309236677</v>
      </c>
      <c r="Z786" s="115">
        <f>_xlfn.XLOOKUP(V786,sectores_id!A:A,sectores_id!B:B)</f>
        <v>2</v>
      </c>
      <c r="AA786" s="115">
        <f>IF(J786="OPEX",_xlfn.XLOOKUP(I786,'rubros_id_opex (2)'!A:A,'rubros_id_opex (2)'!B:B,"RUBRO MC"),J786)</f>
        <v>13</v>
      </c>
      <c r="AB786" s="115" t="str">
        <f>UPPER(_xlfn.XLOOKUP(Z786,sectores_id!B:B,sectores_id!A:A))</f>
        <v>CEREAL &amp; POLVILLO</v>
      </c>
      <c r="AC786" s="156" t="str">
        <f>_xlfn.XLOOKUP(AA786,'rubros_id_opex (2)'!B:B,'rubros_id_opex (2)'!A:A,gastos_final[[#This Row],[Líneas de factura/Producto]])</f>
        <v>SERVICIOS</v>
      </c>
      <c r="AD786" s="115">
        <f>SUMIFS(Y:Y,C:C,gastos_final[[#This Row],[Número]])</f>
        <v>872410</v>
      </c>
      <c r="AE786" s="177">
        <f>gastos_final[[#This Row],[MONTO_FINAL]]*-1-gastos_final[[#This Row],[monto_total_ampliado]]</f>
        <v>0</v>
      </c>
    </row>
    <row r="787" spans="1:31" x14ac:dyDescent="0.3">
      <c r="A787" vm="5">
        <v>46055</v>
      </c>
      <c r="B787" t="s">
        <v>962</v>
      </c>
      <c r="C787" t="s">
        <v>963</v>
      </c>
      <c r="D787" s="143">
        <v>-872410</v>
      </c>
      <c r="E787" t="s">
        <v>964</v>
      </c>
      <c r="F787">
        <v>1</v>
      </c>
      <c r="G787" s="143">
        <v>721000</v>
      </c>
      <c r="H787" t="s">
        <v>511</v>
      </c>
      <c r="I787" t="s">
        <v>530</v>
      </c>
      <c r="J787" t="s">
        <v>137</v>
      </c>
      <c r="K787" t="s">
        <v>513</v>
      </c>
      <c r="L787" t="s">
        <v>156</v>
      </c>
      <c r="M787">
        <v>0</v>
      </c>
      <c r="N787" t="s">
        <v>35</v>
      </c>
      <c r="O787" t="s">
        <v>494</v>
      </c>
      <c r="P787">
        <v>10</v>
      </c>
      <c r="Q787" t="s">
        <v>465</v>
      </c>
      <c r="R787">
        <v>1</v>
      </c>
      <c r="S787" s="144">
        <v>-872410</v>
      </c>
      <c r="T787">
        <v>1</v>
      </c>
      <c r="U787" t="s">
        <v>199</v>
      </c>
      <c r="V787" t="s">
        <v>75</v>
      </c>
      <c r="W787" s="115" t="str">
        <f t="shared" si="24"/>
        <v>CC1COMPOST &amp; FERTILIZANTES</v>
      </c>
      <c r="X787" s="115">
        <f>_xlfn.XLOOKUP(W787,'cco '!C:C,'cco '!D:D,0)</f>
        <v>4.0653249223577111E-4</v>
      </c>
      <c r="Y787" s="116">
        <f t="shared" si="25"/>
        <v>354.66301155140906</v>
      </c>
      <c r="Z787" s="115">
        <f>_xlfn.XLOOKUP(V787,sectores_id!A:A,sectores_id!B:B)</f>
        <v>10</v>
      </c>
      <c r="AA787" s="115">
        <f>IF(J787="OPEX",_xlfn.XLOOKUP(I787,'rubros_id_opex (2)'!A:A,'rubros_id_opex (2)'!B:B,"RUBRO MC"),J787)</f>
        <v>13</v>
      </c>
      <c r="AB787" s="115" t="str">
        <f>UPPER(_xlfn.XLOOKUP(Z787,sectores_id!B:B,sectores_id!A:A))</f>
        <v>COMPOST &amp; FERTILIZANTES</v>
      </c>
      <c r="AC787" s="156" t="str">
        <f>_xlfn.XLOOKUP(AA787,'rubros_id_opex (2)'!B:B,'rubros_id_opex (2)'!A:A,gastos_final[[#This Row],[Líneas de factura/Producto]])</f>
        <v>SERVICIOS</v>
      </c>
      <c r="AD787" s="115">
        <f>SUMIFS(Y:Y,C:C,gastos_final[[#This Row],[Número]])</f>
        <v>872410</v>
      </c>
      <c r="AE787" s="177">
        <f>gastos_final[[#This Row],[MONTO_FINAL]]*-1-gastos_final[[#This Row],[monto_total_ampliado]]</f>
        <v>0</v>
      </c>
    </row>
    <row r="788" spans="1:31" x14ac:dyDescent="0.3">
      <c r="A788" vm="5">
        <v>46055</v>
      </c>
      <c r="B788" t="s">
        <v>962</v>
      </c>
      <c r="C788" t="s">
        <v>963</v>
      </c>
      <c r="D788" s="143">
        <v>-872410</v>
      </c>
      <c r="E788" t="s">
        <v>964</v>
      </c>
      <c r="F788">
        <v>1</v>
      </c>
      <c r="G788" s="143">
        <v>721000</v>
      </c>
      <c r="H788" t="s">
        <v>511</v>
      </c>
      <c r="I788" t="s">
        <v>530</v>
      </c>
      <c r="J788" t="s">
        <v>137</v>
      </c>
      <c r="K788" t="s">
        <v>513</v>
      </c>
      <c r="L788" t="s">
        <v>156</v>
      </c>
      <c r="M788">
        <v>0</v>
      </c>
      <c r="N788" t="s">
        <v>35</v>
      </c>
      <c r="O788" t="s">
        <v>494</v>
      </c>
      <c r="P788">
        <v>10</v>
      </c>
      <c r="Q788" t="s">
        <v>465</v>
      </c>
      <c r="R788">
        <v>1</v>
      </c>
      <c r="S788" s="144">
        <v>-872410</v>
      </c>
      <c r="T788">
        <v>1</v>
      </c>
      <c r="U788" t="s">
        <v>199</v>
      </c>
      <c r="V788" t="s">
        <v>66</v>
      </c>
      <c r="W788" s="115" t="str">
        <f t="shared" si="24"/>
        <v>CC1DISPOSICIÓN FINAL RESIDUOS LIQUIDOS</v>
      </c>
      <c r="X788" s="115">
        <f>_xlfn.XLOOKUP(W788,'cco '!C:C,'cco '!D:D,0)</f>
        <v>5.9791078481547098E-2</v>
      </c>
      <c r="Y788" s="116">
        <f t="shared" si="25"/>
        <v>52162.334778086501</v>
      </c>
      <c r="Z788" s="115">
        <f>_xlfn.XLOOKUP(V788,sectores_id!A:A,sectores_id!B:B)</f>
        <v>3</v>
      </c>
      <c r="AA788" s="115">
        <f>IF(J788="OPEX",_xlfn.XLOOKUP(I788,'rubros_id_opex (2)'!A:A,'rubros_id_opex (2)'!B:B,"RUBRO MC"),J788)</f>
        <v>13</v>
      </c>
      <c r="AB788" s="115" t="str">
        <f>UPPER(_xlfn.XLOOKUP(Z788,sectores_id!B:B,sectores_id!A:A))</f>
        <v>DISP. FINAL RESIDUOS LÍQUIDOS</v>
      </c>
      <c r="AC788" s="156" t="str">
        <f>_xlfn.XLOOKUP(AA788,'rubros_id_opex (2)'!B:B,'rubros_id_opex (2)'!A:A,gastos_final[[#This Row],[Líneas de factura/Producto]])</f>
        <v>SERVICIOS</v>
      </c>
      <c r="AD788" s="115">
        <f>SUMIFS(Y:Y,C:C,gastos_final[[#This Row],[Número]])</f>
        <v>872410</v>
      </c>
      <c r="AE788" s="177">
        <f>gastos_final[[#This Row],[MONTO_FINAL]]*-1-gastos_final[[#This Row],[monto_total_ampliado]]</f>
        <v>0</v>
      </c>
    </row>
    <row r="789" spans="1:31" x14ac:dyDescent="0.3">
      <c r="A789" vm="5">
        <v>46055</v>
      </c>
      <c r="B789" t="s">
        <v>962</v>
      </c>
      <c r="C789" t="s">
        <v>963</v>
      </c>
      <c r="D789" s="143">
        <v>-872410</v>
      </c>
      <c r="E789" t="s">
        <v>964</v>
      </c>
      <c r="F789">
        <v>1</v>
      </c>
      <c r="G789" s="143">
        <v>721000</v>
      </c>
      <c r="H789" t="s">
        <v>511</v>
      </c>
      <c r="I789" t="s">
        <v>530</v>
      </c>
      <c r="J789" t="s">
        <v>137</v>
      </c>
      <c r="K789" t="s">
        <v>513</v>
      </c>
      <c r="L789" t="s">
        <v>156</v>
      </c>
      <c r="M789">
        <v>0</v>
      </c>
      <c r="N789" t="s">
        <v>35</v>
      </c>
      <c r="O789" t="s">
        <v>494</v>
      </c>
      <c r="P789">
        <v>10</v>
      </c>
      <c r="Q789" t="s">
        <v>465</v>
      </c>
      <c r="R789">
        <v>1</v>
      </c>
      <c r="S789" s="144">
        <v>-872410</v>
      </c>
      <c r="T789">
        <v>1</v>
      </c>
      <c r="U789" t="s">
        <v>199</v>
      </c>
      <c r="V789" t="s">
        <v>63</v>
      </c>
      <c r="W789" s="115" t="str">
        <f t="shared" si="24"/>
        <v>CC1DISPOSICIÓN FINAL RESIDUOS SOLIDOS</v>
      </c>
      <c r="X789" s="115">
        <f>_xlfn.XLOOKUP(W789,'cco '!C:C,'cco '!D:D,0)</f>
        <v>4.8738124634855849E-3</v>
      </c>
      <c r="Y789" s="116">
        <f t="shared" si="25"/>
        <v>4251.9627312694593</v>
      </c>
      <c r="Z789" s="115">
        <f>_xlfn.XLOOKUP(V789,sectores_id!A:A,sectores_id!B:B)</f>
        <v>4</v>
      </c>
      <c r="AA789" s="115">
        <f>IF(J789="OPEX",_xlfn.XLOOKUP(I789,'rubros_id_opex (2)'!A:A,'rubros_id_opex (2)'!B:B,"RUBRO MC"),J789)</f>
        <v>13</v>
      </c>
      <c r="AB789" s="115" t="str">
        <f>UPPER(_xlfn.XLOOKUP(Z789,sectores_id!B:B,sectores_id!A:A))</f>
        <v>DISP. FINAL RESIDUOS SÓLIDOS</v>
      </c>
      <c r="AC789" s="156" t="str">
        <f>_xlfn.XLOOKUP(AA789,'rubros_id_opex (2)'!B:B,'rubros_id_opex (2)'!A:A,gastos_final[[#This Row],[Líneas de factura/Producto]])</f>
        <v>SERVICIOS</v>
      </c>
      <c r="AD789" s="115">
        <f>SUMIFS(Y:Y,C:C,gastos_final[[#This Row],[Número]])</f>
        <v>872410</v>
      </c>
      <c r="AE789" s="177">
        <f>gastos_final[[#This Row],[MONTO_FINAL]]*-1-gastos_final[[#This Row],[monto_total_ampliado]]</f>
        <v>0</v>
      </c>
    </row>
    <row r="790" spans="1:31" x14ac:dyDescent="0.3">
      <c r="A790" vm="5">
        <v>46055</v>
      </c>
      <c r="B790" t="s">
        <v>962</v>
      </c>
      <c r="C790" t="s">
        <v>963</v>
      </c>
      <c r="D790" s="143">
        <v>-872410</v>
      </c>
      <c r="E790" t="s">
        <v>964</v>
      </c>
      <c r="F790">
        <v>1</v>
      </c>
      <c r="G790" s="143">
        <v>721000</v>
      </c>
      <c r="H790" t="s">
        <v>511</v>
      </c>
      <c r="I790" t="s">
        <v>530</v>
      </c>
      <c r="J790" t="s">
        <v>137</v>
      </c>
      <c r="K790" t="s">
        <v>513</v>
      </c>
      <c r="L790" t="s">
        <v>156</v>
      </c>
      <c r="M790">
        <v>0</v>
      </c>
      <c r="N790" t="s">
        <v>35</v>
      </c>
      <c r="O790" t="s">
        <v>494</v>
      </c>
      <c r="P790">
        <v>10</v>
      </c>
      <c r="Q790" t="s">
        <v>465</v>
      </c>
      <c r="R790">
        <v>1</v>
      </c>
      <c r="S790" s="144">
        <v>-872410</v>
      </c>
      <c r="T790">
        <v>1</v>
      </c>
      <c r="U790" t="s">
        <v>199</v>
      </c>
      <c r="V790" t="s">
        <v>80</v>
      </c>
      <c r="W790" s="115" t="str">
        <f t="shared" si="24"/>
        <v>CC1EXPORTACION</v>
      </c>
      <c r="X790" s="115">
        <f>_xlfn.XLOOKUP(W790,'cco '!C:C,'cco '!D:D,0)</f>
        <v>0.73411048911804788</v>
      </c>
      <c r="Y790" s="116">
        <f t="shared" si="25"/>
        <v>640445.33181147615</v>
      </c>
      <c r="Z790" s="115">
        <f>_xlfn.XLOOKUP(V790,sectores_id!A:A,sectores_id!B:B)</f>
        <v>5</v>
      </c>
      <c r="AA790" s="115">
        <f>IF(J790="OPEX",_xlfn.XLOOKUP(I790,'rubros_id_opex (2)'!A:A,'rubros_id_opex (2)'!B:B,"RUBRO MC"),J790)</f>
        <v>13</v>
      </c>
      <c r="AB790" s="115" t="str">
        <f>UPPER(_xlfn.XLOOKUP(Z790,sectores_id!B:B,sectores_id!A:A))</f>
        <v>EXPORTACION</v>
      </c>
      <c r="AC790" s="156" t="str">
        <f>_xlfn.XLOOKUP(AA790,'rubros_id_opex (2)'!B:B,'rubros_id_opex (2)'!A:A,gastos_final[[#This Row],[Líneas de factura/Producto]])</f>
        <v>SERVICIOS</v>
      </c>
      <c r="AD790" s="115">
        <f>SUMIFS(Y:Y,C:C,gastos_final[[#This Row],[Número]])</f>
        <v>872410</v>
      </c>
      <c r="AE790" s="177">
        <f>gastos_final[[#This Row],[MONTO_FINAL]]*-1-gastos_final[[#This Row],[monto_total_ampliado]]</f>
        <v>0</v>
      </c>
    </row>
    <row r="791" spans="1:31" x14ac:dyDescent="0.3">
      <c r="A791" vm="5">
        <v>46055</v>
      </c>
      <c r="B791" t="s">
        <v>962</v>
      </c>
      <c r="C791" t="s">
        <v>963</v>
      </c>
      <c r="D791" s="143">
        <v>-872410</v>
      </c>
      <c r="E791" t="s">
        <v>964</v>
      </c>
      <c r="F791">
        <v>1</v>
      </c>
      <c r="G791" s="143">
        <v>721000</v>
      </c>
      <c r="H791" t="s">
        <v>511</v>
      </c>
      <c r="I791" t="s">
        <v>530</v>
      </c>
      <c r="J791" t="s">
        <v>137</v>
      </c>
      <c r="K791" t="s">
        <v>513</v>
      </c>
      <c r="L791" t="s">
        <v>156</v>
      </c>
      <c r="M791">
        <v>0</v>
      </c>
      <c r="N791" t="s">
        <v>35</v>
      </c>
      <c r="O791" t="s">
        <v>494</v>
      </c>
      <c r="P791">
        <v>10</v>
      </c>
      <c r="Q791" t="s">
        <v>465</v>
      </c>
      <c r="R791">
        <v>1</v>
      </c>
      <c r="S791" s="144">
        <v>-872410</v>
      </c>
      <c r="T791">
        <v>1</v>
      </c>
      <c r="U791" t="s">
        <v>199</v>
      </c>
      <c r="V791" t="s">
        <v>50</v>
      </c>
      <c r="W791" s="115" t="str">
        <f t="shared" si="24"/>
        <v>CC1NFU</v>
      </c>
      <c r="X791" s="115">
        <f>_xlfn.XLOOKUP(W791,'cco '!C:C,'cco '!D:D,0)</f>
        <v>1.4065386597374174E-2</v>
      </c>
      <c r="Y791" s="116">
        <f t="shared" si="25"/>
        <v>12270.783921415203</v>
      </c>
      <c r="Z791" s="115">
        <f>_xlfn.XLOOKUP(V791,sectores_id!A:A,sectores_id!B:B)</f>
        <v>6</v>
      </c>
      <c r="AA791" s="115">
        <f>IF(J791="OPEX",_xlfn.XLOOKUP(I791,'rubros_id_opex (2)'!A:A,'rubros_id_opex (2)'!B:B,"RUBRO MC"),J791)</f>
        <v>13</v>
      </c>
      <c r="AB791" s="115" t="str">
        <f>UPPER(_xlfn.XLOOKUP(Z791,sectores_id!B:B,sectores_id!A:A))</f>
        <v>NFU</v>
      </c>
      <c r="AC791" s="156" t="str">
        <f>_xlfn.XLOOKUP(AA791,'rubros_id_opex (2)'!B:B,'rubros_id_opex (2)'!A:A,gastos_final[[#This Row],[Líneas de factura/Producto]])</f>
        <v>SERVICIOS</v>
      </c>
      <c r="AD791" s="115">
        <f>SUMIFS(Y:Y,C:C,gastos_final[[#This Row],[Número]])</f>
        <v>872410</v>
      </c>
      <c r="AE791" s="177">
        <f>gastos_final[[#This Row],[MONTO_FINAL]]*-1-gastos_final[[#This Row],[monto_total_ampliado]]</f>
        <v>0</v>
      </c>
    </row>
    <row r="792" spans="1:31" x14ac:dyDescent="0.3">
      <c r="A792" vm="5">
        <v>46055</v>
      </c>
      <c r="B792" t="s">
        <v>962</v>
      </c>
      <c r="C792" t="s">
        <v>963</v>
      </c>
      <c r="D792" s="143">
        <v>-872410</v>
      </c>
      <c r="E792" t="s">
        <v>964</v>
      </c>
      <c r="F792">
        <v>1</v>
      </c>
      <c r="G792" s="143">
        <v>721000</v>
      </c>
      <c r="H792" t="s">
        <v>511</v>
      </c>
      <c r="I792" t="s">
        <v>530</v>
      </c>
      <c r="J792" t="s">
        <v>137</v>
      </c>
      <c r="K792" t="s">
        <v>513</v>
      </c>
      <c r="L792" t="s">
        <v>156</v>
      </c>
      <c r="M792">
        <v>0</v>
      </c>
      <c r="N792" t="s">
        <v>35</v>
      </c>
      <c r="O792" t="s">
        <v>494</v>
      </c>
      <c r="P792">
        <v>10</v>
      </c>
      <c r="Q792" t="s">
        <v>465</v>
      </c>
      <c r="R792">
        <v>1</v>
      </c>
      <c r="S792" s="144">
        <v>-872410</v>
      </c>
      <c r="T792">
        <v>1</v>
      </c>
      <c r="U792" t="s">
        <v>199</v>
      </c>
      <c r="V792" t="s">
        <v>68</v>
      </c>
      <c r="W792" s="115" t="str">
        <f t="shared" si="24"/>
        <v>CC1PILETAS</v>
      </c>
      <c r="X792" s="115">
        <f>_xlfn.XLOOKUP(W792,'cco '!C:C,'cco '!D:D,0)</f>
        <v>0.10760032914202722</v>
      </c>
      <c r="Y792" s="116">
        <f t="shared" si="25"/>
        <v>93871.603146795969</v>
      </c>
      <c r="Z792" s="115">
        <f>_xlfn.XLOOKUP(V792,sectores_id!A:A,sectores_id!B:B)</f>
        <v>7</v>
      </c>
      <c r="AA792" s="115">
        <f>IF(J792="OPEX",_xlfn.XLOOKUP(I792,'rubros_id_opex (2)'!A:A,'rubros_id_opex (2)'!B:B,"RUBRO MC"),J792)</f>
        <v>13</v>
      </c>
      <c r="AB792" s="115" t="str">
        <f>UPPER(_xlfn.XLOOKUP(Z792,sectores_id!B:B,sectores_id!A:A))</f>
        <v>PILETAS</v>
      </c>
      <c r="AC792" s="156" t="str">
        <f>_xlfn.XLOOKUP(AA792,'rubros_id_opex (2)'!B:B,'rubros_id_opex (2)'!A:A,gastos_final[[#This Row],[Líneas de factura/Producto]])</f>
        <v>SERVICIOS</v>
      </c>
      <c r="AD792" s="115">
        <f>SUMIFS(Y:Y,C:C,gastos_final[[#This Row],[Número]])</f>
        <v>872410</v>
      </c>
      <c r="AE792" s="177">
        <f>gastos_final[[#This Row],[MONTO_FINAL]]*-1-gastos_final[[#This Row],[monto_total_ampliado]]</f>
        <v>0</v>
      </c>
    </row>
    <row r="793" spans="1:31" x14ac:dyDescent="0.3">
      <c r="A793" vm="5">
        <v>46055</v>
      </c>
      <c r="B793" t="s">
        <v>962</v>
      </c>
      <c r="C793" t="s">
        <v>963</v>
      </c>
      <c r="D793" s="143">
        <v>-872410</v>
      </c>
      <c r="E793" t="s">
        <v>964</v>
      </c>
      <c r="F793">
        <v>1</v>
      </c>
      <c r="G793" s="143">
        <v>721000</v>
      </c>
      <c r="H793" t="s">
        <v>511</v>
      </c>
      <c r="I793" t="s">
        <v>530</v>
      </c>
      <c r="J793" t="s">
        <v>137</v>
      </c>
      <c r="K793" t="s">
        <v>513</v>
      </c>
      <c r="L793" t="s">
        <v>156</v>
      </c>
      <c r="M793">
        <v>0</v>
      </c>
      <c r="N793" t="s">
        <v>35</v>
      </c>
      <c r="O793" t="s">
        <v>494</v>
      </c>
      <c r="P793">
        <v>10</v>
      </c>
      <c r="Q793" t="s">
        <v>465</v>
      </c>
      <c r="R793">
        <v>1</v>
      </c>
      <c r="S793" s="144">
        <v>-872410</v>
      </c>
      <c r="T793">
        <v>1</v>
      </c>
      <c r="U793" t="s">
        <v>199</v>
      </c>
      <c r="V793" t="s">
        <v>70</v>
      </c>
      <c r="W793" s="115" t="str">
        <f t="shared" si="24"/>
        <v>CC1REACTORES</v>
      </c>
      <c r="X793" s="115">
        <f>_xlfn.XLOOKUP(W793,'cco '!C:C,'cco '!D:D,0)</f>
        <v>3.9675420007119738E-2</v>
      </c>
      <c r="Y793" s="116">
        <f t="shared" si="25"/>
        <v>34613.233168411331</v>
      </c>
      <c r="Z793" s="115">
        <f>_xlfn.XLOOKUP(V793,sectores_id!A:A,sectores_id!B:B)</f>
        <v>8</v>
      </c>
      <c r="AA793" s="115">
        <f>IF(J793="OPEX",_xlfn.XLOOKUP(I793,'rubros_id_opex (2)'!A:A,'rubros_id_opex (2)'!B:B,"RUBRO MC"),J793)</f>
        <v>13</v>
      </c>
      <c r="AB793" s="115" t="str">
        <f>UPPER(_xlfn.XLOOKUP(Z793,sectores_id!B:B,sectores_id!A:A))</f>
        <v>REACTORES</v>
      </c>
      <c r="AC793" s="156" t="str">
        <f>_xlfn.XLOOKUP(AA793,'rubros_id_opex (2)'!B:B,'rubros_id_opex (2)'!A:A,gastos_final[[#This Row],[Líneas de factura/Producto]])</f>
        <v>SERVICIOS</v>
      </c>
      <c r="AD793" s="115">
        <f>SUMIFS(Y:Y,C:C,gastos_final[[#This Row],[Número]])</f>
        <v>872410</v>
      </c>
      <c r="AE793" s="177">
        <f>gastos_final[[#This Row],[MONTO_FINAL]]*-1-gastos_final[[#This Row],[monto_total_ampliado]]</f>
        <v>0</v>
      </c>
    </row>
    <row r="794" spans="1:31" x14ac:dyDescent="0.3">
      <c r="A794" vm="5">
        <v>46055</v>
      </c>
      <c r="B794" t="s">
        <v>962</v>
      </c>
      <c r="C794" t="s">
        <v>963</v>
      </c>
      <c r="D794" s="143">
        <v>-872410</v>
      </c>
      <c r="E794" t="s">
        <v>964</v>
      </c>
      <c r="F794">
        <v>1</v>
      </c>
      <c r="G794" s="143">
        <v>721000</v>
      </c>
      <c r="H794" t="s">
        <v>511</v>
      </c>
      <c r="I794" t="s">
        <v>530</v>
      </c>
      <c r="J794" t="s">
        <v>137</v>
      </c>
      <c r="K794" t="s">
        <v>513</v>
      </c>
      <c r="L794" t="s">
        <v>156</v>
      </c>
      <c r="M794">
        <v>0</v>
      </c>
      <c r="N794" t="s">
        <v>35</v>
      </c>
      <c r="O794" t="s">
        <v>494</v>
      </c>
      <c r="P794">
        <v>10</v>
      </c>
      <c r="Q794" t="s">
        <v>465</v>
      </c>
      <c r="R794">
        <v>1</v>
      </c>
      <c r="S794" s="144">
        <v>-872410</v>
      </c>
      <c r="T794">
        <v>1</v>
      </c>
      <c r="U794" t="s">
        <v>199</v>
      </c>
      <c r="V794" t="s">
        <v>181</v>
      </c>
      <c r="W794" s="115" t="str">
        <f t="shared" si="24"/>
        <v>CC1TIERRAS FILTRANTES</v>
      </c>
      <c r="X794" s="115">
        <f>_xlfn.XLOOKUP(W794,'cco '!C:C,'cco '!D:D,0)</f>
        <v>0</v>
      </c>
      <c r="Y794" s="116">
        <f t="shared" si="25"/>
        <v>0</v>
      </c>
      <c r="Z794" s="115">
        <f>_xlfn.XLOOKUP(V794,sectores_id!A:A,sectores_id!B:B)</f>
        <v>9</v>
      </c>
      <c r="AA794" s="115">
        <f>IF(J794="OPEX",_xlfn.XLOOKUP(I794,'rubros_id_opex (2)'!A:A,'rubros_id_opex (2)'!B:B,"RUBRO MC"),J794)</f>
        <v>13</v>
      </c>
      <c r="AB794" s="115" t="str">
        <f>UPPER(_xlfn.XLOOKUP(Z794,sectores_id!B:B,sectores_id!A:A))</f>
        <v>TIERRAS FILTRANTES</v>
      </c>
      <c r="AC794" s="156" t="str">
        <f>_xlfn.XLOOKUP(AA794,'rubros_id_opex (2)'!B:B,'rubros_id_opex (2)'!A:A,gastos_final[[#This Row],[Líneas de factura/Producto]])</f>
        <v>SERVICIOS</v>
      </c>
      <c r="AD794" s="115">
        <f>SUMIFS(Y:Y,C:C,gastos_final[[#This Row],[Número]])</f>
        <v>872410</v>
      </c>
      <c r="AE794" s="177">
        <f>gastos_final[[#This Row],[MONTO_FINAL]]*-1-gastos_final[[#This Row],[monto_total_ampliado]]</f>
        <v>0</v>
      </c>
    </row>
    <row r="795" spans="1:31" x14ac:dyDescent="0.3">
      <c r="A795" vm="10">
        <v>46057</v>
      </c>
      <c r="B795" t="s">
        <v>1045</v>
      </c>
      <c r="C795" t="s">
        <v>1046</v>
      </c>
      <c r="D795" s="143">
        <v>-857072</v>
      </c>
      <c r="E795" t="s">
        <v>1047</v>
      </c>
      <c r="F795">
        <v>4</v>
      </c>
      <c r="G795" s="143">
        <v>74973.55</v>
      </c>
      <c r="H795" t="s">
        <v>511</v>
      </c>
      <c r="I795" t="s">
        <v>16</v>
      </c>
      <c r="J795" t="s">
        <v>137</v>
      </c>
      <c r="K795" t="s">
        <v>473</v>
      </c>
      <c r="L795" t="s">
        <v>138</v>
      </c>
      <c r="M795">
        <v>0</v>
      </c>
      <c r="N795" t="s">
        <v>35</v>
      </c>
      <c r="O795" t="s">
        <v>494</v>
      </c>
      <c r="P795">
        <v>10</v>
      </c>
      <c r="Q795" t="s">
        <v>465</v>
      </c>
      <c r="R795">
        <v>1</v>
      </c>
      <c r="S795" s="144">
        <v>-857072</v>
      </c>
      <c r="T795">
        <v>4</v>
      </c>
      <c r="U795" t="s">
        <v>199</v>
      </c>
      <c r="V795" t="s">
        <v>72</v>
      </c>
      <c r="W795" s="115" t="str">
        <f t="shared" si="24"/>
        <v>CC1BACHAS</v>
      </c>
      <c r="X795" s="115">
        <f>_xlfn.XLOOKUP(W795,'cco '!C:C,'cco '!D:D,0)</f>
        <v>3.2417236735101898E-2</v>
      </c>
      <c r="Y795" s="116">
        <f t="shared" si="25"/>
        <v>27783.905923027254</v>
      </c>
      <c r="Z795" s="115">
        <f>_xlfn.XLOOKUP(V795,sectores_id!A:A,sectores_id!B:B)</f>
        <v>1</v>
      </c>
      <c r="AA795" s="115">
        <f>IF(J795="OPEX",_xlfn.XLOOKUP(I795,'rubros_id_opex (2)'!A:A,'rubros_id_opex (2)'!B:B,"RUBRO MC"),J795)</f>
        <v>9</v>
      </c>
      <c r="AB795" s="115" t="str">
        <f>UPPER(_xlfn.XLOOKUP(Z795,sectores_id!B:B,sectores_id!A:A))</f>
        <v>BACHAS</v>
      </c>
      <c r="AC795" s="156" t="str">
        <f>_xlfn.XLOOKUP(AA795,'rubros_id_opex (2)'!B:B,'rubros_id_opex (2)'!A:A,gastos_final[[#This Row],[Líneas de factura/Producto]])</f>
        <v>MANTENIMIENTO PREVENTIVO</v>
      </c>
      <c r="AD795" s="115">
        <f>SUMIFS(Y:Y,C:C,gastos_final[[#This Row],[Número]])</f>
        <v>857072</v>
      </c>
      <c r="AE795" s="177">
        <f>gastos_final[[#This Row],[MONTO_FINAL]]*-1-gastos_final[[#This Row],[monto_total_ampliado]]</f>
        <v>0</v>
      </c>
    </row>
    <row r="796" spans="1:31" x14ac:dyDescent="0.3">
      <c r="A796" vm="10">
        <v>46057</v>
      </c>
      <c r="B796" t="s">
        <v>1045</v>
      </c>
      <c r="C796" t="s">
        <v>1046</v>
      </c>
      <c r="D796" s="143">
        <v>-857072</v>
      </c>
      <c r="E796" t="s">
        <v>1047</v>
      </c>
      <c r="F796">
        <v>4</v>
      </c>
      <c r="G796" s="143">
        <v>74973.55</v>
      </c>
      <c r="H796" t="s">
        <v>511</v>
      </c>
      <c r="I796" t="s">
        <v>16</v>
      </c>
      <c r="J796" t="s">
        <v>137</v>
      </c>
      <c r="K796" t="s">
        <v>473</v>
      </c>
      <c r="L796" t="s">
        <v>138</v>
      </c>
      <c r="M796">
        <v>0</v>
      </c>
      <c r="N796" t="s">
        <v>35</v>
      </c>
      <c r="O796" t="s">
        <v>494</v>
      </c>
      <c r="P796">
        <v>10</v>
      </c>
      <c r="Q796" t="s">
        <v>465</v>
      </c>
      <c r="R796">
        <v>1</v>
      </c>
      <c r="S796" s="144">
        <v>-857072</v>
      </c>
      <c r="T796">
        <v>4</v>
      </c>
      <c r="U796" t="s">
        <v>199</v>
      </c>
      <c r="V796" t="s">
        <v>77</v>
      </c>
      <c r="W796" s="115" t="str">
        <f t="shared" ref="W796:W859" si="26">_xlfn.CONCAT(N796,V796)</f>
        <v>CC1CEREAL &amp; POLVILLO</v>
      </c>
      <c r="X796" s="115">
        <f>_xlfn.XLOOKUP(W796,'cco '!C:C,'cco '!D:D,0)</f>
        <v>7.0597149630605652E-3</v>
      </c>
      <c r="Y796" s="116">
        <f t="shared" ref="Y796:Y859" si="27">$X796*$S796*-1</f>
        <v>6050.6840228202445</v>
      </c>
      <c r="Z796" s="115">
        <f>_xlfn.XLOOKUP(V796,sectores_id!A:A,sectores_id!B:B)</f>
        <v>2</v>
      </c>
      <c r="AA796" s="115">
        <f>IF(J796="OPEX",_xlfn.XLOOKUP(I796,'rubros_id_opex (2)'!A:A,'rubros_id_opex (2)'!B:B,"RUBRO MC"),J796)</f>
        <v>9</v>
      </c>
      <c r="AB796" s="115" t="str">
        <f>UPPER(_xlfn.XLOOKUP(Z796,sectores_id!B:B,sectores_id!A:A))</f>
        <v>CEREAL &amp; POLVILLO</v>
      </c>
      <c r="AC796" s="156" t="str">
        <f>_xlfn.XLOOKUP(AA796,'rubros_id_opex (2)'!B:B,'rubros_id_opex (2)'!A:A,gastos_final[[#This Row],[Líneas de factura/Producto]])</f>
        <v>MANTENIMIENTO PREVENTIVO</v>
      </c>
      <c r="AD796" s="115">
        <f>SUMIFS(Y:Y,C:C,gastos_final[[#This Row],[Número]])</f>
        <v>857072</v>
      </c>
      <c r="AE796" s="177">
        <f>gastos_final[[#This Row],[MONTO_FINAL]]*-1-gastos_final[[#This Row],[monto_total_ampliado]]</f>
        <v>0</v>
      </c>
    </row>
    <row r="797" spans="1:31" x14ac:dyDescent="0.3">
      <c r="A797" vm="10">
        <v>46057</v>
      </c>
      <c r="B797" t="s">
        <v>1045</v>
      </c>
      <c r="C797" t="s">
        <v>1046</v>
      </c>
      <c r="D797" s="143">
        <v>-857072</v>
      </c>
      <c r="E797" t="s">
        <v>1047</v>
      </c>
      <c r="F797">
        <v>4</v>
      </c>
      <c r="G797" s="143">
        <v>74973.55</v>
      </c>
      <c r="H797" t="s">
        <v>511</v>
      </c>
      <c r="I797" t="s">
        <v>16</v>
      </c>
      <c r="J797" t="s">
        <v>137</v>
      </c>
      <c r="K797" t="s">
        <v>473</v>
      </c>
      <c r="L797" t="s">
        <v>138</v>
      </c>
      <c r="M797">
        <v>0</v>
      </c>
      <c r="N797" t="s">
        <v>35</v>
      </c>
      <c r="O797" t="s">
        <v>494</v>
      </c>
      <c r="P797">
        <v>10</v>
      </c>
      <c r="Q797" t="s">
        <v>465</v>
      </c>
      <c r="R797">
        <v>1</v>
      </c>
      <c r="S797" s="144">
        <v>-857072</v>
      </c>
      <c r="T797">
        <v>4</v>
      </c>
      <c r="U797" t="s">
        <v>199</v>
      </c>
      <c r="V797" t="s">
        <v>75</v>
      </c>
      <c r="W797" s="115" t="str">
        <f t="shared" si="26"/>
        <v>CC1COMPOST &amp; FERTILIZANTES</v>
      </c>
      <c r="X797" s="115">
        <f>_xlfn.XLOOKUP(W797,'cco '!C:C,'cco '!D:D,0)</f>
        <v>4.0653249223577111E-4</v>
      </c>
      <c r="Y797" s="116">
        <f t="shared" si="27"/>
        <v>348.42761618549679</v>
      </c>
      <c r="Z797" s="115">
        <f>_xlfn.XLOOKUP(V797,sectores_id!A:A,sectores_id!B:B)</f>
        <v>10</v>
      </c>
      <c r="AA797" s="115">
        <f>IF(J797="OPEX",_xlfn.XLOOKUP(I797,'rubros_id_opex (2)'!A:A,'rubros_id_opex (2)'!B:B,"RUBRO MC"),J797)</f>
        <v>9</v>
      </c>
      <c r="AB797" s="115" t="str">
        <f>UPPER(_xlfn.XLOOKUP(Z797,sectores_id!B:B,sectores_id!A:A))</f>
        <v>COMPOST &amp; FERTILIZANTES</v>
      </c>
      <c r="AC797" s="156" t="str">
        <f>_xlfn.XLOOKUP(AA797,'rubros_id_opex (2)'!B:B,'rubros_id_opex (2)'!A:A,gastos_final[[#This Row],[Líneas de factura/Producto]])</f>
        <v>MANTENIMIENTO PREVENTIVO</v>
      </c>
      <c r="AD797" s="115">
        <f>SUMIFS(Y:Y,C:C,gastos_final[[#This Row],[Número]])</f>
        <v>857072</v>
      </c>
      <c r="AE797" s="177">
        <f>gastos_final[[#This Row],[MONTO_FINAL]]*-1-gastos_final[[#This Row],[monto_total_ampliado]]</f>
        <v>0</v>
      </c>
    </row>
    <row r="798" spans="1:31" x14ac:dyDescent="0.3">
      <c r="A798" vm="10">
        <v>46057</v>
      </c>
      <c r="B798" t="s">
        <v>1045</v>
      </c>
      <c r="C798" t="s">
        <v>1046</v>
      </c>
      <c r="D798" s="143">
        <v>-857072</v>
      </c>
      <c r="E798" t="s">
        <v>1047</v>
      </c>
      <c r="F798">
        <v>4</v>
      </c>
      <c r="G798" s="143">
        <v>74973.55</v>
      </c>
      <c r="H798" t="s">
        <v>511</v>
      </c>
      <c r="I798" t="s">
        <v>16</v>
      </c>
      <c r="J798" t="s">
        <v>137</v>
      </c>
      <c r="K798" t="s">
        <v>473</v>
      </c>
      <c r="L798" t="s">
        <v>138</v>
      </c>
      <c r="M798">
        <v>0</v>
      </c>
      <c r="N798" t="s">
        <v>35</v>
      </c>
      <c r="O798" t="s">
        <v>494</v>
      </c>
      <c r="P798">
        <v>10</v>
      </c>
      <c r="Q798" t="s">
        <v>465</v>
      </c>
      <c r="R798">
        <v>1</v>
      </c>
      <c r="S798" s="144">
        <v>-857072</v>
      </c>
      <c r="T798">
        <v>4</v>
      </c>
      <c r="U798" t="s">
        <v>199</v>
      </c>
      <c r="V798" t="s">
        <v>66</v>
      </c>
      <c r="W798" s="115" t="str">
        <f t="shared" si="26"/>
        <v>CC1DISPOSICIÓN FINAL RESIDUOS LIQUIDOS</v>
      </c>
      <c r="X798" s="115">
        <f>_xlfn.XLOOKUP(W798,'cco '!C:C,'cco '!D:D,0)</f>
        <v>5.9791078481547098E-2</v>
      </c>
      <c r="Y798" s="116">
        <f t="shared" si="27"/>
        <v>51245.259216336533</v>
      </c>
      <c r="Z798" s="115">
        <f>_xlfn.XLOOKUP(V798,sectores_id!A:A,sectores_id!B:B)</f>
        <v>3</v>
      </c>
      <c r="AA798" s="115">
        <f>IF(J798="OPEX",_xlfn.XLOOKUP(I798,'rubros_id_opex (2)'!A:A,'rubros_id_opex (2)'!B:B,"RUBRO MC"),J798)</f>
        <v>9</v>
      </c>
      <c r="AB798" s="115" t="str">
        <f>UPPER(_xlfn.XLOOKUP(Z798,sectores_id!B:B,sectores_id!A:A))</f>
        <v>DISP. FINAL RESIDUOS LÍQUIDOS</v>
      </c>
      <c r="AC798" s="156" t="str">
        <f>_xlfn.XLOOKUP(AA798,'rubros_id_opex (2)'!B:B,'rubros_id_opex (2)'!A:A,gastos_final[[#This Row],[Líneas de factura/Producto]])</f>
        <v>MANTENIMIENTO PREVENTIVO</v>
      </c>
      <c r="AD798" s="115">
        <f>SUMIFS(Y:Y,C:C,gastos_final[[#This Row],[Número]])</f>
        <v>857072</v>
      </c>
      <c r="AE798" s="177">
        <f>gastos_final[[#This Row],[MONTO_FINAL]]*-1-gastos_final[[#This Row],[monto_total_ampliado]]</f>
        <v>0</v>
      </c>
    </row>
    <row r="799" spans="1:31" x14ac:dyDescent="0.3">
      <c r="A799" vm="10">
        <v>46057</v>
      </c>
      <c r="B799" t="s">
        <v>1045</v>
      </c>
      <c r="C799" t="s">
        <v>1046</v>
      </c>
      <c r="D799" s="143">
        <v>-857072</v>
      </c>
      <c r="E799" t="s">
        <v>1047</v>
      </c>
      <c r="F799">
        <v>4</v>
      </c>
      <c r="G799" s="143">
        <v>74973.55</v>
      </c>
      <c r="H799" t="s">
        <v>511</v>
      </c>
      <c r="I799" t="s">
        <v>16</v>
      </c>
      <c r="J799" t="s">
        <v>137</v>
      </c>
      <c r="K799" t="s">
        <v>473</v>
      </c>
      <c r="L799" t="s">
        <v>138</v>
      </c>
      <c r="M799">
        <v>0</v>
      </c>
      <c r="N799" t="s">
        <v>35</v>
      </c>
      <c r="O799" t="s">
        <v>494</v>
      </c>
      <c r="P799">
        <v>10</v>
      </c>
      <c r="Q799" t="s">
        <v>465</v>
      </c>
      <c r="R799">
        <v>1</v>
      </c>
      <c r="S799" s="144">
        <v>-857072</v>
      </c>
      <c r="T799">
        <v>4</v>
      </c>
      <c r="U799" t="s">
        <v>199</v>
      </c>
      <c r="V799" t="s">
        <v>63</v>
      </c>
      <c r="W799" s="115" t="str">
        <f t="shared" si="26"/>
        <v>CC1DISPOSICIÓN FINAL RESIDUOS SOLIDOS</v>
      </c>
      <c r="X799" s="115">
        <f>_xlfn.XLOOKUP(W799,'cco '!C:C,'cco '!D:D,0)</f>
        <v>4.8738124634855849E-3</v>
      </c>
      <c r="Y799" s="116">
        <f t="shared" si="27"/>
        <v>4177.2081957045175</v>
      </c>
      <c r="Z799" s="115">
        <f>_xlfn.XLOOKUP(V799,sectores_id!A:A,sectores_id!B:B)</f>
        <v>4</v>
      </c>
      <c r="AA799" s="115">
        <f>IF(J799="OPEX",_xlfn.XLOOKUP(I799,'rubros_id_opex (2)'!A:A,'rubros_id_opex (2)'!B:B,"RUBRO MC"),J799)</f>
        <v>9</v>
      </c>
      <c r="AB799" s="115" t="str">
        <f>UPPER(_xlfn.XLOOKUP(Z799,sectores_id!B:B,sectores_id!A:A))</f>
        <v>DISP. FINAL RESIDUOS SÓLIDOS</v>
      </c>
      <c r="AC799" s="156" t="str">
        <f>_xlfn.XLOOKUP(AA799,'rubros_id_opex (2)'!B:B,'rubros_id_opex (2)'!A:A,gastos_final[[#This Row],[Líneas de factura/Producto]])</f>
        <v>MANTENIMIENTO PREVENTIVO</v>
      </c>
      <c r="AD799" s="115">
        <f>SUMIFS(Y:Y,C:C,gastos_final[[#This Row],[Número]])</f>
        <v>857072</v>
      </c>
      <c r="AE799" s="177">
        <f>gastos_final[[#This Row],[MONTO_FINAL]]*-1-gastos_final[[#This Row],[monto_total_ampliado]]</f>
        <v>0</v>
      </c>
    </row>
    <row r="800" spans="1:31" x14ac:dyDescent="0.3">
      <c r="A800" vm="10">
        <v>46057</v>
      </c>
      <c r="B800" t="s">
        <v>1045</v>
      </c>
      <c r="C800" t="s">
        <v>1046</v>
      </c>
      <c r="D800" s="143">
        <v>-857072</v>
      </c>
      <c r="E800" t="s">
        <v>1047</v>
      </c>
      <c r="F800">
        <v>4</v>
      </c>
      <c r="G800" s="143">
        <v>74973.55</v>
      </c>
      <c r="H800" t="s">
        <v>511</v>
      </c>
      <c r="I800" t="s">
        <v>16</v>
      </c>
      <c r="J800" t="s">
        <v>137</v>
      </c>
      <c r="K800" t="s">
        <v>473</v>
      </c>
      <c r="L800" t="s">
        <v>138</v>
      </c>
      <c r="M800">
        <v>0</v>
      </c>
      <c r="N800" t="s">
        <v>35</v>
      </c>
      <c r="O800" t="s">
        <v>494</v>
      </c>
      <c r="P800">
        <v>10</v>
      </c>
      <c r="Q800" t="s">
        <v>465</v>
      </c>
      <c r="R800">
        <v>1</v>
      </c>
      <c r="S800" s="144">
        <v>-857072</v>
      </c>
      <c r="T800">
        <v>4</v>
      </c>
      <c r="U800" t="s">
        <v>199</v>
      </c>
      <c r="V800" t="s">
        <v>80</v>
      </c>
      <c r="W800" s="115" t="str">
        <f t="shared" si="26"/>
        <v>CC1EXPORTACION</v>
      </c>
      <c r="X800" s="115">
        <f>_xlfn.XLOOKUP(W800,'cco '!C:C,'cco '!D:D,0)</f>
        <v>0.73411048911804788</v>
      </c>
      <c r="Y800" s="116">
        <f t="shared" si="27"/>
        <v>629185.54512938356</v>
      </c>
      <c r="Z800" s="115">
        <f>_xlfn.XLOOKUP(V800,sectores_id!A:A,sectores_id!B:B)</f>
        <v>5</v>
      </c>
      <c r="AA800" s="115">
        <f>IF(J800="OPEX",_xlfn.XLOOKUP(I800,'rubros_id_opex (2)'!A:A,'rubros_id_opex (2)'!B:B,"RUBRO MC"),J800)</f>
        <v>9</v>
      </c>
      <c r="AB800" s="115" t="str">
        <f>UPPER(_xlfn.XLOOKUP(Z800,sectores_id!B:B,sectores_id!A:A))</f>
        <v>EXPORTACION</v>
      </c>
      <c r="AC800" s="156" t="str">
        <f>_xlfn.XLOOKUP(AA800,'rubros_id_opex (2)'!B:B,'rubros_id_opex (2)'!A:A,gastos_final[[#This Row],[Líneas de factura/Producto]])</f>
        <v>MANTENIMIENTO PREVENTIVO</v>
      </c>
      <c r="AD800" s="115">
        <f>SUMIFS(Y:Y,C:C,gastos_final[[#This Row],[Número]])</f>
        <v>857072</v>
      </c>
      <c r="AE800" s="177">
        <f>gastos_final[[#This Row],[MONTO_FINAL]]*-1-gastos_final[[#This Row],[monto_total_ampliado]]</f>
        <v>0</v>
      </c>
    </row>
    <row r="801" spans="1:31" x14ac:dyDescent="0.3">
      <c r="A801" vm="10">
        <v>46057</v>
      </c>
      <c r="B801" t="s">
        <v>1045</v>
      </c>
      <c r="C801" t="s">
        <v>1046</v>
      </c>
      <c r="D801" s="143">
        <v>-857072</v>
      </c>
      <c r="E801" t="s">
        <v>1047</v>
      </c>
      <c r="F801">
        <v>4</v>
      </c>
      <c r="G801" s="143">
        <v>74973.55</v>
      </c>
      <c r="H801" t="s">
        <v>511</v>
      </c>
      <c r="I801" t="s">
        <v>16</v>
      </c>
      <c r="J801" t="s">
        <v>137</v>
      </c>
      <c r="K801" t="s">
        <v>473</v>
      </c>
      <c r="L801" t="s">
        <v>138</v>
      </c>
      <c r="M801">
        <v>0</v>
      </c>
      <c r="N801" t="s">
        <v>35</v>
      </c>
      <c r="O801" t="s">
        <v>494</v>
      </c>
      <c r="P801">
        <v>10</v>
      </c>
      <c r="Q801" t="s">
        <v>465</v>
      </c>
      <c r="R801">
        <v>1</v>
      </c>
      <c r="S801" s="144">
        <v>-857072</v>
      </c>
      <c r="T801">
        <v>4</v>
      </c>
      <c r="U801" t="s">
        <v>199</v>
      </c>
      <c r="V801" t="s">
        <v>50</v>
      </c>
      <c r="W801" s="115" t="str">
        <f t="shared" si="26"/>
        <v>CC1NFU</v>
      </c>
      <c r="X801" s="115">
        <f>_xlfn.XLOOKUP(W801,'cco '!C:C,'cco '!D:D,0)</f>
        <v>1.4065386597374174E-2</v>
      </c>
      <c r="Y801" s="116">
        <f t="shared" si="27"/>
        <v>12055.049021784678</v>
      </c>
      <c r="Z801" s="115">
        <f>_xlfn.XLOOKUP(V801,sectores_id!A:A,sectores_id!B:B)</f>
        <v>6</v>
      </c>
      <c r="AA801" s="115">
        <f>IF(J801="OPEX",_xlfn.XLOOKUP(I801,'rubros_id_opex (2)'!A:A,'rubros_id_opex (2)'!B:B,"RUBRO MC"),J801)</f>
        <v>9</v>
      </c>
      <c r="AB801" s="115" t="str">
        <f>UPPER(_xlfn.XLOOKUP(Z801,sectores_id!B:B,sectores_id!A:A))</f>
        <v>NFU</v>
      </c>
      <c r="AC801" s="156" t="str">
        <f>_xlfn.XLOOKUP(AA801,'rubros_id_opex (2)'!B:B,'rubros_id_opex (2)'!A:A,gastos_final[[#This Row],[Líneas de factura/Producto]])</f>
        <v>MANTENIMIENTO PREVENTIVO</v>
      </c>
      <c r="AD801" s="115">
        <f>SUMIFS(Y:Y,C:C,gastos_final[[#This Row],[Número]])</f>
        <v>857072</v>
      </c>
      <c r="AE801" s="177">
        <f>gastos_final[[#This Row],[MONTO_FINAL]]*-1-gastos_final[[#This Row],[monto_total_ampliado]]</f>
        <v>0</v>
      </c>
    </row>
    <row r="802" spans="1:31" x14ac:dyDescent="0.3">
      <c r="A802" vm="10">
        <v>46057</v>
      </c>
      <c r="B802" t="s">
        <v>1045</v>
      </c>
      <c r="C802" t="s">
        <v>1046</v>
      </c>
      <c r="D802" s="143">
        <v>-857072</v>
      </c>
      <c r="E802" t="s">
        <v>1047</v>
      </c>
      <c r="F802">
        <v>4</v>
      </c>
      <c r="G802" s="143">
        <v>74973.55</v>
      </c>
      <c r="H802" t="s">
        <v>511</v>
      </c>
      <c r="I802" t="s">
        <v>16</v>
      </c>
      <c r="J802" t="s">
        <v>137</v>
      </c>
      <c r="K802" t="s">
        <v>473</v>
      </c>
      <c r="L802" t="s">
        <v>138</v>
      </c>
      <c r="M802">
        <v>0</v>
      </c>
      <c r="N802" t="s">
        <v>35</v>
      </c>
      <c r="O802" t="s">
        <v>494</v>
      </c>
      <c r="P802">
        <v>10</v>
      </c>
      <c r="Q802" t="s">
        <v>465</v>
      </c>
      <c r="R802">
        <v>1</v>
      </c>
      <c r="S802" s="144">
        <v>-857072</v>
      </c>
      <c r="T802">
        <v>4</v>
      </c>
      <c r="U802" t="s">
        <v>199</v>
      </c>
      <c r="V802" t="s">
        <v>68</v>
      </c>
      <c r="W802" s="115" t="str">
        <f t="shared" si="26"/>
        <v>CC1PILETAS</v>
      </c>
      <c r="X802" s="115">
        <f>_xlfn.XLOOKUP(W802,'cco '!C:C,'cco '!D:D,0)</f>
        <v>0.10760032914202722</v>
      </c>
      <c r="Y802" s="116">
        <f t="shared" si="27"/>
        <v>92221.22929841555</v>
      </c>
      <c r="Z802" s="115">
        <f>_xlfn.XLOOKUP(V802,sectores_id!A:A,sectores_id!B:B)</f>
        <v>7</v>
      </c>
      <c r="AA802" s="115">
        <f>IF(J802="OPEX",_xlfn.XLOOKUP(I802,'rubros_id_opex (2)'!A:A,'rubros_id_opex (2)'!B:B,"RUBRO MC"),J802)</f>
        <v>9</v>
      </c>
      <c r="AB802" s="115" t="str">
        <f>UPPER(_xlfn.XLOOKUP(Z802,sectores_id!B:B,sectores_id!A:A))</f>
        <v>PILETAS</v>
      </c>
      <c r="AC802" s="156" t="str">
        <f>_xlfn.XLOOKUP(AA802,'rubros_id_opex (2)'!B:B,'rubros_id_opex (2)'!A:A,gastos_final[[#This Row],[Líneas de factura/Producto]])</f>
        <v>MANTENIMIENTO PREVENTIVO</v>
      </c>
      <c r="AD802" s="115">
        <f>SUMIFS(Y:Y,C:C,gastos_final[[#This Row],[Número]])</f>
        <v>857072</v>
      </c>
      <c r="AE802" s="177">
        <f>gastos_final[[#This Row],[MONTO_FINAL]]*-1-gastos_final[[#This Row],[monto_total_ampliado]]</f>
        <v>0</v>
      </c>
    </row>
    <row r="803" spans="1:31" x14ac:dyDescent="0.3">
      <c r="A803" vm="10">
        <v>46057</v>
      </c>
      <c r="B803" t="s">
        <v>1045</v>
      </c>
      <c r="C803" t="s">
        <v>1046</v>
      </c>
      <c r="D803" s="143">
        <v>-857072</v>
      </c>
      <c r="E803" t="s">
        <v>1047</v>
      </c>
      <c r="F803">
        <v>4</v>
      </c>
      <c r="G803" s="143">
        <v>74973.55</v>
      </c>
      <c r="H803" t="s">
        <v>511</v>
      </c>
      <c r="I803" t="s">
        <v>16</v>
      </c>
      <c r="J803" t="s">
        <v>137</v>
      </c>
      <c r="K803" t="s">
        <v>473</v>
      </c>
      <c r="L803" t="s">
        <v>138</v>
      </c>
      <c r="M803">
        <v>0</v>
      </c>
      <c r="N803" t="s">
        <v>35</v>
      </c>
      <c r="O803" t="s">
        <v>494</v>
      </c>
      <c r="P803">
        <v>10</v>
      </c>
      <c r="Q803" t="s">
        <v>465</v>
      </c>
      <c r="R803">
        <v>1</v>
      </c>
      <c r="S803" s="144">
        <v>-857072</v>
      </c>
      <c r="T803">
        <v>4</v>
      </c>
      <c r="U803" t="s">
        <v>199</v>
      </c>
      <c r="V803" t="s">
        <v>70</v>
      </c>
      <c r="W803" s="115" t="str">
        <f t="shared" si="26"/>
        <v>CC1REACTORES</v>
      </c>
      <c r="X803" s="115">
        <f>_xlfn.XLOOKUP(W803,'cco '!C:C,'cco '!D:D,0)</f>
        <v>3.9675420007119738E-2</v>
      </c>
      <c r="Y803" s="116">
        <f t="shared" si="27"/>
        <v>34004.691576342128</v>
      </c>
      <c r="Z803" s="115">
        <f>_xlfn.XLOOKUP(V803,sectores_id!A:A,sectores_id!B:B)</f>
        <v>8</v>
      </c>
      <c r="AA803" s="115">
        <f>IF(J803="OPEX",_xlfn.XLOOKUP(I803,'rubros_id_opex (2)'!A:A,'rubros_id_opex (2)'!B:B,"RUBRO MC"),J803)</f>
        <v>9</v>
      </c>
      <c r="AB803" s="115" t="str">
        <f>UPPER(_xlfn.XLOOKUP(Z803,sectores_id!B:B,sectores_id!A:A))</f>
        <v>REACTORES</v>
      </c>
      <c r="AC803" s="156" t="str">
        <f>_xlfn.XLOOKUP(AA803,'rubros_id_opex (2)'!B:B,'rubros_id_opex (2)'!A:A,gastos_final[[#This Row],[Líneas de factura/Producto]])</f>
        <v>MANTENIMIENTO PREVENTIVO</v>
      </c>
      <c r="AD803" s="115">
        <f>SUMIFS(Y:Y,C:C,gastos_final[[#This Row],[Número]])</f>
        <v>857072</v>
      </c>
      <c r="AE803" s="177">
        <f>gastos_final[[#This Row],[MONTO_FINAL]]*-1-gastos_final[[#This Row],[monto_total_ampliado]]</f>
        <v>0</v>
      </c>
    </row>
    <row r="804" spans="1:31" x14ac:dyDescent="0.3">
      <c r="A804" vm="10">
        <v>46057</v>
      </c>
      <c r="B804" t="s">
        <v>1045</v>
      </c>
      <c r="C804" t="s">
        <v>1046</v>
      </c>
      <c r="D804" s="143">
        <v>-857072</v>
      </c>
      <c r="E804" t="s">
        <v>1047</v>
      </c>
      <c r="F804">
        <v>4</v>
      </c>
      <c r="G804" s="143">
        <v>74973.55</v>
      </c>
      <c r="H804" t="s">
        <v>511</v>
      </c>
      <c r="I804" t="s">
        <v>16</v>
      </c>
      <c r="J804" t="s">
        <v>137</v>
      </c>
      <c r="K804" t="s">
        <v>473</v>
      </c>
      <c r="L804" t="s">
        <v>138</v>
      </c>
      <c r="M804">
        <v>0</v>
      </c>
      <c r="N804" t="s">
        <v>35</v>
      </c>
      <c r="O804" t="s">
        <v>494</v>
      </c>
      <c r="P804">
        <v>10</v>
      </c>
      <c r="Q804" t="s">
        <v>465</v>
      </c>
      <c r="R804">
        <v>1</v>
      </c>
      <c r="S804" s="144">
        <v>-857072</v>
      </c>
      <c r="T804">
        <v>4</v>
      </c>
      <c r="U804" t="s">
        <v>199</v>
      </c>
      <c r="V804" t="s">
        <v>181</v>
      </c>
      <c r="W804" s="115" t="str">
        <f t="shared" si="26"/>
        <v>CC1TIERRAS FILTRANTES</v>
      </c>
      <c r="X804" s="115">
        <f>_xlfn.XLOOKUP(W804,'cco '!C:C,'cco '!D:D,0)</f>
        <v>0</v>
      </c>
      <c r="Y804" s="116">
        <f t="shared" si="27"/>
        <v>0</v>
      </c>
      <c r="Z804" s="115">
        <f>_xlfn.XLOOKUP(V804,sectores_id!A:A,sectores_id!B:B)</f>
        <v>9</v>
      </c>
      <c r="AA804" s="115">
        <f>IF(J804="OPEX",_xlfn.XLOOKUP(I804,'rubros_id_opex (2)'!A:A,'rubros_id_opex (2)'!B:B,"RUBRO MC"),J804)</f>
        <v>9</v>
      </c>
      <c r="AB804" s="115" t="str">
        <f>UPPER(_xlfn.XLOOKUP(Z804,sectores_id!B:B,sectores_id!A:A))</f>
        <v>TIERRAS FILTRANTES</v>
      </c>
      <c r="AC804" s="156" t="str">
        <f>_xlfn.XLOOKUP(AA804,'rubros_id_opex (2)'!B:B,'rubros_id_opex (2)'!A:A,gastos_final[[#This Row],[Líneas de factura/Producto]])</f>
        <v>MANTENIMIENTO PREVENTIVO</v>
      </c>
      <c r="AD804" s="115">
        <f>SUMIFS(Y:Y,C:C,gastos_final[[#This Row],[Número]])</f>
        <v>857072</v>
      </c>
      <c r="AE804" s="177">
        <f>gastos_final[[#This Row],[MONTO_FINAL]]*-1-gastos_final[[#This Row],[monto_total_ampliado]]</f>
        <v>0</v>
      </c>
    </row>
    <row r="805" spans="1:31" x14ac:dyDescent="0.3">
      <c r="A805" vm="1">
        <v>46081</v>
      </c>
      <c r="B805" t="s">
        <v>20</v>
      </c>
      <c r="C805" t="s">
        <v>804</v>
      </c>
      <c r="D805" s="143">
        <v>-853146.27</v>
      </c>
      <c r="E805" t="s">
        <v>20</v>
      </c>
      <c r="F805">
        <v>1</v>
      </c>
      <c r="G805" s="143">
        <v>853146.27</v>
      </c>
      <c r="H805" t="s">
        <v>511</v>
      </c>
      <c r="I805" t="s">
        <v>20</v>
      </c>
      <c r="J805" t="s">
        <v>137</v>
      </c>
      <c r="K805" t="s">
        <v>473</v>
      </c>
      <c r="L805" t="s">
        <v>156</v>
      </c>
      <c r="M805">
        <v>0</v>
      </c>
      <c r="N805" t="s">
        <v>39</v>
      </c>
      <c r="O805" t="s">
        <v>492</v>
      </c>
      <c r="P805">
        <v>1</v>
      </c>
      <c r="Q805" t="s">
        <v>50</v>
      </c>
      <c r="R805">
        <v>1</v>
      </c>
      <c r="S805" s="144">
        <v>-853146.27</v>
      </c>
      <c r="T805">
        <v>1</v>
      </c>
      <c r="U805" t="s">
        <v>199</v>
      </c>
      <c r="V805" t="s">
        <v>50</v>
      </c>
      <c r="W805" s="115" t="str">
        <f t="shared" si="26"/>
        <v>CC7NFU</v>
      </c>
      <c r="X805" s="115">
        <f>_xlfn.XLOOKUP(W805,'cco '!C:C,'cco '!D:D,0)</f>
        <v>1</v>
      </c>
      <c r="Y805" s="116">
        <f t="shared" si="27"/>
        <v>853146.27</v>
      </c>
      <c r="Z805" s="115">
        <f>_xlfn.XLOOKUP(V805,sectores_id!A:A,sectores_id!B:B)</f>
        <v>6</v>
      </c>
      <c r="AA805" s="115">
        <f>IF(J805="OPEX",_xlfn.XLOOKUP(I805,'rubros_id_opex (2)'!A:A,'rubros_id_opex (2)'!B:B,"RUBRO MC"),J805)</f>
        <v>4</v>
      </c>
      <c r="AB805" s="115" t="str">
        <f>UPPER(_xlfn.XLOOKUP(Z805,sectores_id!B:B,sectores_id!A:A))</f>
        <v>NFU</v>
      </c>
      <c r="AC805" s="156" t="str">
        <f>_xlfn.XLOOKUP(AA805,'rubros_id_opex (2)'!B:B,'rubros_id_opex (2)'!A:A,gastos_final[[#This Row],[Líneas de factura/Producto]])</f>
        <v>IMPUESTOS</v>
      </c>
      <c r="AD805" s="115">
        <f>SUMIFS(Y:Y,C:C,gastos_final[[#This Row],[Número]])</f>
        <v>853146.27</v>
      </c>
      <c r="AE805" s="177">
        <f>gastos_final[[#This Row],[MONTO_FINAL]]*-1-gastos_final[[#This Row],[monto_total_ampliado]]</f>
        <v>0</v>
      </c>
    </row>
    <row r="806" spans="1:31" x14ac:dyDescent="0.3">
      <c r="A806" vm="6">
        <v>46063</v>
      </c>
      <c r="B806" t="s">
        <v>1116</v>
      </c>
      <c r="C806" t="s">
        <v>1117</v>
      </c>
      <c r="D806" s="143">
        <v>-804914.69</v>
      </c>
      <c r="E806" t="s">
        <v>1118</v>
      </c>
      <c r="F806">
        <v>1</v>
      </c>
      <c r="G806" s="143">
        <v>647707.5</v>
      </c>
      <c r="H806" t="s">
        <v>511</v>
      </c>
      <c r="I806" t="s">
        <v>10</v>
      </c>
      <c r="J806" t="s">
        <v>137</v>
      </c>
      <c r="K806" t="s">
        <v>473</v>
      </c>
      <c r="L806" t="s">
        <v>156</v>
      </c>
      <c r="M806">
        <v>0</v>
      </c>
      <c r="N806" t="s">
        <v>35</v>
      </c>
      <c r="O806" t="s">
        <v>492</v>
      </c>
      <c r="P806">
        <v>10</v>
      </c>
      <c r="Q806" t="s">
        <v>465</v>
      </c>
      <c r="R806">
        <v>1</v>
      </c>
      <c r="S806" s="144">
        <v>-804914.69</v>
      </c>
      <c r="T806">
        <v>1</v>
      </c>
      <c r="U806" t="s">
        <v>199</v>
      </c>
      <c r="V806" t="s">
        <v>72</v>
      </c>
      <c r="W806" s="115" t="str">
        <f t="shared" si="26"/>
        <v>CC1BACHAS</v>
      </c>
      <c r="X806" s="115">
        <f>_xlfn.XLOOKUP(W806,'cco '!C:C,'cco '!D:D,0)</f>
        <v>3.2417236735101898E-2</v>
      </c>
      <c r="Y806" s="116">
        <f t="shared" si="27"/>
        <v>26093.110057291156</v>
      </c>
      <c r="Z806" s="115">
        <f>_xlfn.XLOOKUP(V806,sectores_id!A:A,sectores_id!B:B)</f>
        <v>1</v>
      </c>
      <c r="AA806" s="115">
        <f>IF(J806="OPEX",_xlfn.XLOOKUP(I806,'rubros_id_opex (2)'!A:A,'rubros_id_opex (2)'!B:B,"RUBRO MC"),J806)</f>
        <v>13</v>
      </c>
      <c r="AB806" s="115" t="str">
        <f>UPPER(_xlfn.XLOOKUP(Z806,sectores_id!B:B,sectores_id!A:A))</f>
        <v>BACHAS</v>
      </c>
      <c r="AC806" s="156" t="str">
        <f>_xlfn.XLOOKUP(AA806,'rubros_id_opex (2)'!B:B,'rubros_id_opex (2)'!A:A,gastos_final[[#This Row],[Líneas de factura/Producto]])</f>
        <v>SERVICIOS</v>
      </c>
      <c r="AD806" s="115">
        <f>SUMIFS(Y:Y,C:C,gastos_final[[#This Row],[Número]])</f>
        <v>804914.68999999983</v>
      </c>
      <c r="AE806" s="177">
        <f>gastos_final[[#This Row],[MONTO_FINAL]]*-1-gastos_final[[#This Row],[monto_total_ampliado]]</f>
        <v>0</v>
      </c>
    </row>
    <row r="807" spans="1:31" x14ac:dyDescent="0.3">
      <c r="A807" vm="6">
        <v>46063</v>
      </c>
      <c r="B807" t="s">
        <v>1116</v>
      </c>
      <c r="C807" t="s">
        <v>1117</v>
      </c>
      <c r="D807" s="143">
        <v>-804914.69</v>
      </c>
      <c r="E807" t="s">
        <v>1118</v>
      </c>
      <c r="F807">
        <v>1</v>
      </c>
      <c r="G807" s="143">
        <v>647707.5</v>
      </c>
      <c r="H807" t="s">
        <v>511</v>
      </c>
      <c r="I807" t="s">
        <v>10</v>
      </c>
      <c r="J807" t="s">
        <v>137</v>
      </c>
      <c r="K807" t="s">
        <v>473</v>
      </c>
      <c r="L807" t="s">
        <v>156</v>
      </c>
      <c r="M807">
        <v>0</v>
      </c>
      <c r="N807" t="s">
        <v>35</v>
      </c>
      <c r="O807" t="s">
        <v>492</v>
      </c>
      <c r="P807">
        <v>10</v>
      </c>
      <c r="Q807" t="s">
        <v>465</v>
      </c>
      <c r="R807">
        <v>1</v>
      </c>
      <c r="S807" s="144">
        <v>-804914.69</v>
      </c>
      <c r="T807">
        <v>1</v>
      </c>
      <c r="U807" t="s">
        <v>199</v>
      </c>
      <c r="V807" t="s">
        <v>77</v>
      </c>
      <c r="W807" s="115" t="str">
        <f t="shared" si="26"/>
        <v>CC1CEREAL &amp; POLVILLO</v>
      </c>
      <c r="X807" s="115">
        <f>_xlfn.XLOOKUP(W807,'cco '!C:C,'cco '!D:D,0)</f>
        <v>7.0597149630605652E-3</v>
      </c>
      <c r="Y807" s="116">
        <f t="shared" si="27"/>
        <v>5682.4682809802562</v>
      </c>
      <c r="Z807" s="115">
        <f>_xlfn.XLOOKUP(V807,sectores_id!A:A,sectores_id!B:B)</f>
        <v>2</v>
      </c>
      <c r="AA807" s="115">
        <f>IF(J807="OPEX",_xlfn.XLOOKUP(I807,'rubros_id_opex (2)'!A:A,'rubros_id_opex (2)'!B:B,"RUBRO MC"),J807)</f>
        <v>13</v>
      </c>
      <c r="AB807" s="115" t="str">
        <f>UPPER(_xlfn.XLOOKUP(Z807,sectores_id!B:B,sectores_id!A:A))</f>
        <v>CEREAL &amp; POLVILLO</v>
      </c>
      <c r="AC807" s="156" t="str">
        <f>_xlfn.XLOOKUP(AA807,'rubros_id_opex (2)'!B:B,'rubros_id_opex (2)'!A:A,gastos_final[[#This Row],[Líneas de factura/Producto]])</f>
        <v>SERVICIOS</v>
      </c>
      <c r="AD807" s="115">
        <f>SUMIFS(Y:Y,C:C,gastos_final[[#This Row],[Número]])</f>
        <v>804914.68999999983</v>
      </c>
      <c r="AE807" s="177">
        <f>gastos_final[[#This Row],[MONTO_FINAL]]*-1-gastos_final[[#This Row],[monto_total_ampliado]]</f>
        <v>0</v>
      </c>
    </row>
    <row r="808" spans="1:31" x14ac:dyDescent="0.3">
      <c r="A808" vm="6">
        <v>46063</v>
      </c>
      <c r="B808" t="s">
        <v>1116</v>
      </c>
      <c r="C808" t="s">
        <v>1117</v>
      </c>
      <c r="D808" s="143">
        <v>-804914.69</v>
      </c>
      <c r="E808" t="s">
        <v>1118</v>
      </c>
      <c r="F808">
        <v>1</v>
      </c>
      <c r="G808" s="143">
        <v>647707.5</v>
      </c>
      <c r="H808" t="s">
        <v>511</v>
      </c>
      <c r="I808" t="s">
        <v>10</v>
      </c>
      <c r="J808" t="s">
        <v>137</v>
      </c>
      <c r="K808" t="s">
        <v>473</v>
      </c>
      <c r="L808" t="s">
        <v>156</v>
      </c>
      <c r="M808">
        <v>0</v>
      </c>
      <c r="N808" t="s">
        <v>35</v>
      </c>
      <c r="O808" t="s">
        <v>492</v>
      </c>
      <c r="P808">
        <v>10</v>
      </c>
      <c r="Q808" t="s">
        <v>465</v>
      </c>
      <c r="R808">
        <v>1</v>
      </c>
      <c r="S808" s="144">
        <v>-804914.69</v>
      </c>
      <c r="T808">
        <v>1</v>
      </c>
      <c r="U808" t="s">
        <v>199</v>
      </c>
      <c r="V808" t="s">
        <v>75</v>
      </c>
      <c r="W808" s="115" t="str">
        <f t="shared" si="26"/>
        <v>CC1COMPOST &amp; FERTILIZANTES</v>
      </c>
      <c r="X808" s="115">
        <f>_xlfn.XLOOKUP(W808,'cco '!C:C,'cco '!D:D,0)</f>
        <v>4.0653249223577111E-4</v>
      </c>
      <c r="Y808" s="116">
        <f t="shared" si="27"/>
        <v>327.22397496288306</v>
      </c>
      <c r="Z808" s="115">
        <f>_xlfn.XLOOKUP(V808,sectores_id!A:A,sectores_id!B:B)</f>
        <v>10</v>
      </c>
      <c r="AA808" s="115">
        <f>IF(J808="OPEX",_xlfn.XLOOKUP(I808,'rubros_id_opex (2)'!A:A,'rubros_id_opex (2)'!B:B,"RUBRO MC"),J808)</f>
        <v>13</v>
      </c>
      <c r="AB808" s="115" t="str">
        <f>UPPER(_xlfn.XLOOKUP(Z808,sectores_id!B:B,sectores_id!A:A))</f>
        <v>COMPOST &amp; FERTILIZANTES</v>
      </c>
      <c r="AC808" s="156" t="str">
        <f>_xlfn.XLOOKUP(AA808,'rubros_id_opex (2)'!B:B,'rubros_id_opex (2)'!A:A,gastos_final[[#This Row],[Líneas de factura/Producto]])</f>
        <v>SERVICIOS</v>
      </c>
      <c r="AD808" s="115">
        <f>SUMIFS(Y:Y,C:C,gastos_final[[#This Row],[Número]])</f>
        <v>804914.68999999983</v>
      </c>
      <c r="AE808" s="177">
        <f>gastos_final[[#This Row],[MONTO_FINAL]]*-1-gastos_final[[#This Row],[monto_total_ampliado]]</f>
        <v>0</v>
      </c>
    </row>
    <row r="809" spans="1:31" x14ac:dyDescent="0.3">
      <c r="A809" vm="6">
        <v>46063</v>
      </c>
      <c r="B809" t="s">
        <v>1116</v>
      </c>
      <c r="C809" t="s">
        <v>1117</v>
      </c>
      <c r="D809" s="143">
        <v>-804914.69</v>
      </c>
      <c r="E809" t="s">
        <v>1118</v>
      </c>
      <c r="F809">
        <v>1</v>
      </c>
      <c r="G809" s="143">
        <v>647707.5</v>
      </c>
      <c r="H809" t="s">
        <v>511</v>
      </c>
      <c r="I809" t="s">
        <v>10</v>
      </c>
      <c r="J809" t="s">
        <v>137</v>
      </c>
      <c r="K809" t="s">
        <v>473</v>
      </c>
      <c r="L809" t="s">
        <v>156</v>
      </c>
      <c r="M809">
        <v>0</v>
      </c>
      <c r="N809" t="s">
        <v>35</v>
      </c>
      <c r="O809" t="s">
        <v>492</v>
      </c>
      <c r="P809">
        <v>10</v>
      </c>
      <c r="Q809" t="s">
        <v>465</v>
      </c>
      <c r="R809">
        <v>1</v>
      </c>
      <c r="S809" s="144">
        <v>-804914.69</v>
      </c>
      <c r="T809">
        <v>1</v>
      </c>
      <c r="U809" t="s">
        <v>199</v>
      </c>
      <c r="V809" t="s">
        <v>66</v>
      </c>
      <c r="W809" s="115" t="str">
        <f t="shared" si="26"/>
        <v>CC1DISPOSICIÓN FINAL RESIDUOS LIQUIDOS</v>
      </c>
      <c r="X809" s="115">
        <f>_xlfn.XLOOKUP(W809,'cco '!C:C,'cco '!D:D,0)</f>
        <v>5.9791078481547098E-2</v>
      </c>
      <c r="Y809" s="116">
        <f t="shared" si="27"/>
        <v>48126.717400740148</v>
      </c>
      <c r="Z809" s="115">
        <f>_xlfn.XLOOKUP(V809,sectores_id!A:A,sectores_id!B:B)</f>
        <v>3</v>
      </c>
      <c r="AA809" s="115">
        <f>IF(J809="OPEX",_xlfn.XLOOKUP(I809,'rubros_id_opex (2)'!A:A,'rubros_id_opex (2)'!B:B,"RUBRO MC"),J809)</f>
        <v>13</v>
      </c>
      <c r="AB809" s="115" t="str">
        <f>UPPER(_xlfn.XLOOKUP(Z809,sectores_id!B:B,sectores_id!A:A))</f>
        <v>DISP. FINAL RESIDUOS LÍQUIDOS</v>
      </c>
      <c r="AC809" s="156" t="str">
        <f>_xlfn.XLOOKUP(AA809,'rubros_id_opex (2)'!B:B,'rubros_id_opex (2)'!A:A,gastos_final[[#This Row],[Líneas de factura/Producto]])</f>
        <v>SERVICIOS</v>
      </c>
      <c r="AD809" s="115">
        <f>SUMIFS(Y:Y,C:C,gastos_final[[#This Row],[Número]])</f>
        <v>804914.68999999983</v>
      </c>
      <c r="AE809" s="177">
        <f>gastos_final[[#This Row],[MONTO_FINAL]]*-1-gastos_final[[#This Row],[monto_total_ampliado]]</f>
        <v>0</v>
      </c>
    </row>
    <row r="810" spans="1:31" x14ac:dyDescent="0.3">
      <c r="A810" vm="6">
        <v>46063</v>
      </c>
      <c r="B810" t="s">
        <v>1116</v>
      </c>
      <c r="C810" t="s">
        <v>1117</v>
      </c>
      <c r="D810" s="143">
        <v>-804914.69</v>
      </c>
      <c r="E810" t="s">
        <v>1118</v>
      </c>
      <c r="F810">
        <v>1</v>
      </c>
      <c r="G810" s="143">
        <v>647707.5</v>
      </c>
      <c r="H810" t="s">
        <v>511</v>
      </c>
      <c r="I810" t="s">
        <v>10</v>
      </c>
      <c r="J810" t="s">
        <v>137</v>
      </c>
      <c r="K810" t="s">
        <v>473</v>
      </c>
      <c r="L810" t="s">
        <v>156</v>
      </c>
      <c r="M810">
        <v>0</v>
      </c>
      <c r="N810" t="s">
        <v>35</v>
      </c>
      <c r="O810" t="s">
        <v>492</v>
      </c>
      <c r="P810">
        <v>10</v>
      </c>
      <c r="Q810" t="s">
        <v>465</v>
      </c>
      <c r="R810">
        <v>1</v>
      </c>
      <c r="S810" s="144">
        <v>-804914.69</v>
      </c>
      <c r="T810">
        <v>1</v>
      </c>
      <c r="U810" t="s">
        <v>199</v>
      </c>
      <c r="V810" t="s">
        <v>63</v>
      </c>
      <c r="W810" s="115" t="str">
        <f t="shared" si="26"/>
        <v>CC1DISPOSICIÓN FINAL RESIDUOS SOLIDOS</v>
      </c>
      <c r="X810" s="115">
        <f>_xlfn.XLOOKUP(W810,'cco '!C:C,'cco '!D:D,0)</f>
        <v>4.8738124634855849E-3</v>
      </c>
      <c r="Y810" s="116">
        <f t="shared" si="27"/>
        <v>3923.0032481646358</v>
      </c>
      <c r="Z810" s="115">
        <f>_xlfn.XLOOKUP(V810,sectores_id!A:A,sectores_id!B:B)</f>
        <v>4</v>
      </c>
      <c r="AA810" s="115">
        <f>IF(J810="OPEX",_xlfn.XLOOKUP(I810,'rubros_id_opex (2)'!A:A,'rubros_id_opex (2)'!B:B,"RUBRO MC"),J810)</f>
        <v>13</v>
      </c>
      <c r="AB810" s="115" t="str">
        <f>UPPER(_xlfn.XLOOKUP(Z810,sectores_id!B:B,sectores_id!A:A))</f>
        <v>DISP. FINAL RESIDUOS SÓLIDOS</v>
      </c>
      <c r="AC810" s="156" t="str">
        <f>_xlfn.XLOOKUP(AA810,'rubros_id_opex (2)'!B:B,'rubros_id_opex (2)'!A:A,gastos_final[[#This Row],[Líneas de factura/Producto]])</f>
        <v>SERVICIOS</v>
      </c>
      <c r="AD810" s="115">
        <f>SUMIFS(Y:Y,C:C,gastos_final[[#This Row],[Número]])</f>
        <v>804914.68999999983</v>
      </c>
      <c r="AE810" s="177">
        <f>gastos_final[[#This Row],[MONTO_FINAL]]*-1-gastos_final[[#This Row],[monto_total_ampliado]]</f>
        <v>0</v>
      </c>
    </row>
    <row r="811" spans="1:31" x14ac:dyDescent="0.3">
      <c r="A811" vm="6">
        <v>46063</v>
      </c>
      <c r="B811" t="s">
        <v>1116</v>
      </c>
      <c r="C811" t="s">
        <v>1117</v>
      </c>
      <c r="D811" s="143">
        <v>-804914.69</v>
      </c>
      <c r="E811" t="s">
        <v>1118</v>
      </c>
      <c r="F811">
        <v>1</v>
      </c>
      <c r="G811" s="143">
        <v>647707.5</v>
      </c>
      <c r="H811" t="s">
        <v>511</v>
      </c>
      <c r="I811" t="s">
        <v>10</v>
      </c>
      <c r="J811" t="s">
        <v>137</v>
      </c>
      <c r="K811" t="s">
        <v>473</v>
      </c>
      <c r="L811" t="s">
        <v>156</v>
      </c>
      <c r="M811">
        <v>0</v>
      </c>
      <c r="N811" t="s">
        <v>35</v>
      </c>
      <c r="O811" t="s">
        <v>492</v>
      </c>
      <c r="P811">
        <v>10</v>
      </c>
      <c r="Q811" t="s">
        <v>465</v>
      </c>
      <c r="R811">
        <v>1</v>
      </c>
      <c r="S811" s="144">
        <v>-804914.69</v>
      </c>
      <c r="T811">
        <v>1</v>
      </c>
      <c r="U811" t="s">
        <v>199</v>
      </c>
      <c r="V811" t="s">
        <v>80</v>
      </c>
      <c r="W811" s="115" t="str">
        <f t="shared" si="26"/>
        <v>CC1EXPORTACION</v>
      </c>
      <c r="X811" s="115">
        <f>_xlfn.XLOOKUP(W811,'cco '!C:C,'cco '!D:D,0)</f>
        <v>0.73411048911804788</v>
      </c>
      <c r="Y811" s="116">
        <f t="shared" si="27"/>
        <v>590896.31677420181</v>
      </c>
      <c r="Z811" s="115">
        <f>_xlfn.XLOOKUP(V811,sectores_id!A:A,sectores_id!B:B)</f>
        <v>5</v>
      </c>
      <c r="AA811" s="115">
        <f>IF(J811="OPEX",_xlfn.XLOOKUP(I811,'rubros_id_opex (2)'!A:A,'rubros_id_opex (2)'!B:B,"RUBRO MC"),J811)</f>
        <v>13</v>
      </c>
      <c r="AB811" s="115" t="str">
        <f>UPPER(_xlfn.XLOOKUP(Z811,sectores_id!B:B,sectores_id!A:A))</f>
        <v>EXPORTACION</v>
      </c>
      <c r="AC811" s="156" t="str">
        <f>_xlfn.XLOOKUP(AA811,'rubros_id_opex (2)'!B:B,'rubros_id_opex (2)'!A:A,gastos_final[[#This Row],[Líneas de factura/Producto]])</f>
        <v>SERVICIOS</v>
      </c>
      <c r="AD811" s="115">
        <f>SUMIFS(Y:Y,C:C,gastos_final[[#This Row],[Número]])</f>
        <v>804914.68999999983</v>
      </c>
      <c r="AE811" s="177">
        <f>gastos_final[[#This Row],[MONTO_FINAL]]*-1-gastos_final[[#This Row],[monto_total_ampliado]]</f>
        <v>0</v>
      </c>
    </row>
    <row r="812" spans="1:31" x14ac:dyDescent="0.3">
      <c r="A812" vm="6">
        <v>46063</v>
      </c>
      <c r="B812" t="s">
        <v>1116</v>
      </c>
      <c r="C812" t="s">
        <v>1117</v>
      </c>
      <c r="D812" s="143">
        <v>-804914.69</v>
      </c>
      <c r="E812" t="s">
        <v>1118</v>
      </c>
      <c r="F812">
        <v>1</v>
      </c>
      <c r="G812" s="143">
        <v>647707.5</v>
      </c>
      <c r="H812" t="s">
        <v>511</v>
      </c>
      <c r="I812" t="s">
        <v>10</v>
      </c>
      <c r="J812" t="s">
        <v>137</v>
      </c>
      <c r="K812" t="s">
        <v>473</v>
      </c>
      <c r="L812" t="s">
        <v>156</v>
      </c>
      <c r="M812">
        <v>0</v>
      </c>
      <c r="N812" t="s">
        <v>35</v>
      </c>
      <c r="O812" t="s">
        <v>492</v>
      </c>
      <c r="P812">
        <v>10</v>
      </c>
      <c r="Q812" t="s">
        <v>465</v>
      </c>
      <c r="R812">
        <v>1</v>
      </c>
      <c r="S812" s="144">
        <v>-804914.69</v>
      </c>
      <c r="T812">
        <v>1</v>
      </c>
      <c r="U812" t="s">
        <v>199</v>
      </c>
      <c r="V812" t="s">
        <v>50</v>
      </c>
      <c r="W812" s="115" t="str">
        <f t="shared" si="26"/>
        <v>CC1NFU</v>
      </c>
      <c r="X812" s="115">
        <f>_xlfn.XLOOKUP(W812,'cco '!C:C,'cco '!D:D,0)</f>
        <v>1.4065386597374174E-2</v>
      </c>
      <c r="Y812" s="116">
        <f t="shared" si="27"/>
        <v>11321.436292755587</v>
      </c>
      <c r="Z812" s="115">
        <f>_xlfn.XLOOKUP(V812,sectores_id!A:A,sectores_id!B:B)</f>
        <v>6</v>
      </c>
      <c r="AA812" s="115">
        <f>IF(J812="OPEX",_xlfn.XLOOKUP(I812,'rubros_id_opex (2)'!A:A,'rubros_id_opex (2)'!B:B,"RUBRO MC"),J812)</f>
        <v>13</v>
      </c>
      <c r="AB812" s="115" t="str">
        <f>UPPER(_xlfn.XLOOKUP(Z812,sectores_id!B:B,sectores_id!A:A))</f>
        <v>NFU</v>
      </c>
      <c r="AC812" s="156" t="str">
        <f>_xlfn.XLOOKUP(AA812,'rubros_id_opex (2)'!B:B,'rubros_id_opex (2)'!A:A,gastos_final[[#This Row],[Líneas de factura/Producto]])</f>
        <v>SERVICIOS</v>
      </c>
      <c r="AD812" s="115">
        <f>SUMIFS(Y:Y,C:C,gastos_final[[#This Row],[Número]])</f>
        <v>804914.68999999983</v>
      </c>
      <c r="AE812" s="177">
        <f>gastos_final[[#This Row],[MONTO_FINAL]]*-1-gastos_final[[#This Row],[monto_total_ampliado]]</f>
        <v>0</v>
      </c>
    </row>
    <row r="813" spans="1:31" x14ac:dyDescent="0.3">
      <c r="A813" vm="6">
        <v>46063</v>
      </c>
      <c r="B813" t="s">
        <v>1116</v>
      </c>
      <c r="C813" t="s">
        <v>1117</v>
      </c>
      <c r="D813" s="143">
        <v>-804914.69</v>
      </c>
      <c r="E813" t="s">
        <v>1118</v>
      </c>
      <c r="F813">
        <v>1</v>
      </c>
      <c r="G813" s="143">
        <v>647707.5</v>
      </c>
      <c r="H813" t="s">
        <v>511</v>
      </c>
      <c r="I813" t="s">
        <v>10</v>
      </c>
      <c r="J813" t="s">
        <v>137</v>
      </c>
      <c r="K813" t="s">
        <v>473</v>
      </c>
      <c r="L813" t="s">
        <v>156</v>
      </c>
      <c r="M813">
        <v>0</v>
      </c>
      <c r="N813" t="s">
        <v>35</v>
      </c>
      <c r="O813" t="s">
        <v>492</v>
      </c>
      <c r="P813">
        <v>10</v>
      </c>
      <c r="Q813" t="s">
        <v>465</v>
      </c>
      <c r="R813">
        <v>1</v>
      </c>
      <c r="S813" s="144">
        <v>-804914.69</v>
      </c>
      <c r="T813">
        <v>1</v>
      </c>
      <c r="U813" t="s">
        <v>199</v>
      </c>
      <c r="V813" t="s">
        <v>68</v>
      </c>
      <c r="W813" s="115" t="str">
        <f t="shared" si="26"/>
        <v>CC1PILETAS</v>
      </c>
      <c r="X813" s="115">
        <f>_xlfn.XLOOKUP(W813,'cco '!C:C,'cco '!D:D,0)</f>
        <v>0.10760032914202722</v>
      </c>
      <c r="Y813" s="116">
        <f t="shared" si="27"/>
        <v>86609.0855752528</v>
      </c>
      <c r="Z813" s="115">
        <f>_xlfn.XLOOKUP(V813,sectores_id!A:A,sectores_id!B:B)</f>
        <v>7</v>
      </c>
      <c r="AA813" s="115">
        <f>IF(J813="OPEX",_xlfn.XLOOKUP(I813,'rubros_id_opex (2)'!A:A,'rubros_id_opex (2)'!B:B,"RUBRO MC"),J813)</f>
        <v>13</v>
      </c>
      <c r="AB813" s="115" t="str">
        <f>UPPER(_xlfn.XLOOKUP(Z813,sectores_id!B:B,sectores_id!A:A))</f>
        <v>PILETAS</v>
      </c>
      <c r="AC813" s="156" t="str">
        <f>_xlfn.XLOOKUP(AA813,'rubros_id_opex (2)'!B:B,'rubros_id_opex (2)'!A:A,gastos_final[[#This Row],[Líneas de factura/Producto]])</f>
        <v>SERVICIOS</v>
      </c>
      <c r="AD813" s="115">
        <f>SUMIFS(Y:Y,C:C,gastos_final[[#This Row],[Número]])</f>
        <v>804914.68999999983</v>
      </c>
      <c r="AE813" s="177">
        <f>gastos_final[[#This Row],[MONTO_FINAL]]*-1-gastos_final[[#This Row],[monto_total_ampliado]]</f>
        <v>0</v>
      </c>
    </row>
    <row r="814" spans="1:31" x14ac:dyDescent="0.3">
      <c r="A814" vm="6">
        <v>46063</v>
      </c>
      <c r="B814" t="s">
        <v>1116</v>
      </c>
      <c r="C814" t="s">
        <v>1117</v>
      </c>
      <c r="D814" s="143">
        <v>-804914.69</v>
      </c>
      <c r="E814" t="s">
        <v>1118</v>
      </c>
      <c r="F814">
        <v>1</v>
      </c>
      <c r="G814" s="143">
        <v>647707.5</v>
      </c>
      <c r="H814" t="s">
        <v>511</v>
      </c>
      <c r="I814" t="s">
        <v>10</v>
      </c>
      <c r="J814" t="s">
        <v>137</v>
      </c>
      <c r="K814" t="s">
        <v>473</v>
      </c>
      <c r="L814" t="s">
        <v>156</v>
      </c>
      <c r="M814">
        <v>0</v>
      </c>
      <c r="N814" t="s">
        <v>35</v>
      </c>
      <c r="O814" t="s">
        <v>492</v>
      </c>
      <c r="P814">
        <v>10</v>
      </c>
      <c r="Q814" t="s">
        <v>465</v>
      </c>
      <c r="R814">
        <v>1</v>
      </c>
      <c r="S814" s="144">
        <v>-804914.69</v>
      </c>
      <c r="T814">
        <v>1</v>
      </c>
      <c r="U814" t="s">
        <v>199</v>
      </c>
      <c r="V814" t="s">
        <v>70</v>
      </c>
      <c r="W814" s="115" t="str">
        <f t="shared" si="26"/>
        <v>CC1REACTORES</v>
      </c>
      <c r="X814" s="115">
        <f>_xlfn.XLOOKUP(W814,'cco '!C:C,'cco '!D:D,0)</f>
        <v>3.9675420007119738E-2</v>
      </c>
      <c r="Y814" s="116">
        <f t="shared" si="27"/>
        <v>31935.32839565058</v>
      </c>
      <c r="Z814" s="115">
        <f>_xlfn.XLOOKUP(V814,sectores_id!A:A,sectores_id!B:B)</f>
        <v>8</v>
      </c>
      <c r="AA814" s="115">
        <f>IF(J814="OPEX",_xlfn.XLOOKUP(I814,'rubros_id_opex (2)'!A:A,'rubros_id_opex (2)'!B:B,"RUBRO MC"),J814)</f>
        <v>13</v>
      </c>
      <c r="AB814" s="115" t="str">
        <f>UPPER(_xlfn.XLOOKUP(Z814,sectores_id!B:B,sectores_id!A:A))</f>
        <v>REACTORES</v>
      </c>
      <c r="AC814" s="156" t="str">
        <f>_xlfn.XLOOKUP(AA814,'rubros_id_opex (2)'!B:B,'rubros_id_opex (2)'!A:A,gastos_final[[#This Row],[Líneas de factura/Producto]])</f>
        <v>SERVICIOS</v>
      </c>
      <c r="AD814" s="115">
        <f>SUMIFS(Y:Y,C:C,gastos_final[[#This Row],[Número]])</f>
        <v>804914.68999999983</v>
      </c>
      <c r="AE814" s="177">
        <f>gastos_final[[#This Row],[MONTO_FINAL]]*-1-gastos_final[[#This Row],[monto_total_ampliado]]</f>
        <v>0</v>
      </c>
    </row>
    <row r="815" spans="1:31" x14ac:dyDescent="0.3">
      <c r="A815" vm="6">
        <v>46063</v>
      </c>
      <c r="B815" t="s">
        <v>1116</v>
      </c>
      <c r="C815" t="s">
        <v>1117</v>
      </c>
      <c r="D815" s="143">
        <v>-804914.69</v>
      </c>
      <c r="E815" t="s">
        <v>1118</v>
      </c>
      <c r="F815">
        <v>1</v>
      </c>
      <c r="G815" s="143">
        <v>647707.5</v>
      </c>
      <c r="H815" t="s">
        <v>511</v>
      </c>
      <c r="I815" t="s">
        <v>10</v>
      </c>
      <c r="J815" t="s">
        <v>137</v>
      </c>
      <c r="K815" t="s">
        <v>473</v>
      </c>
      <c r="L815" t="s">
        <v>156</v>
      </c>
      <c r="M815">
        <v>0</v>
      </c>
      <c r="N815" t="s">
        <v>35</v>
      </c>
      <c r="O815" t="s">
        <v>492</v>
      </c>
      <c r="P815">
        <v>10</v>
      </c>
      <c r="Q815" t="s">
        <v>465</v>
      </c>
      <c r="R815">
        <v>1</v>
      </c>
      <c r="S815" s="144">
        <v>-804914.69</v>
      </c>
      <c r="T815">
        <v>1</v>
      </c>
      <c r="U815" t="s">
        <v>199</v>
      </c>
      <c r="V815" t="s">
        <v>181</v>
      </c>
      <c r="W815" s="115" t="str">
        <f t="shared" si="26"/>
        <v>CC1TIERRAS FILTRANTES</v>
      </c>
      <c r="X815" s="115">
        <f>_xlfn.XLOOKUP(W815,'cco '!C:C,'cco '!D:D,0)</f>
        <v>0</v>
      </c>
      <c r="Y815" s="116">
        <f t="shared" si="27"/>
        <v>0</v>
      </c>
      <c r="Z815" s="115">
        <f>_xlfn.XLOOKUP(V815,sectores_id!A:A,sectores_id!B:B)</f>
        <v>9</v>
      </c>
      <c r="AA815" s="115">
        <f>IF(J815="OPEX",_xlfn.XLOOKUP(I815,'rubros_id_opex (2)'!A:A,'rubros_id_opex (2)'!B:B,"RUBRO MC"),J815)</f>
        <v>13</v>
      </c>
      <c r="AB815" s="115" t="str">
        <f>UPPER(_xlfn.XLOOKUP(Z815,sectores_id!B:B,sectores_id!A:A))</f>
        <v>TIERRAS FILTRANTES</v>
      </c>
      <c r="AC815" s="156" t="str">
        <f>_xlfn.XLOOKUP(AA815,'rubros_id_opex (2)'!B:B,'rubros_id_opex (2)'!A:A,gastos_final[[#This Row],[Líneas de factura/Producto]])</f>
        <v>SERVICIOS</v>
      </c>
      <c r="AD815" s="115">
        <f>SUMIFS(Y:Y,C:C,gastos_final[[#This Row],[Número]])</f>
        <v>804914.68999999983</v>
      </c>
      <c r="AE815" s="177">
        <f>gastos_final[[#This Row],[MONTO_FINAL]]*-1-gastos_final[[#This Row],[monto_total_ampliado]]</f>
        <v>0</v>
      </c>
    </row>
    <row r="816" spans="1:31" x14ac:dyDescent="0.3">
      <c r="A816" vm="18">
        <v>46076</v>
      </c>
      <c r="B816" t="s">
        <v>1091</v>
      </c>
      <c r="C816" t="s">
        <v>1094</v>
      </c>
      <c r="D816" s="143">
        <v>-776996.56</v>
      </c>
      <c r="E816" t="s">
        <v>1095</v>
      </c>
      <c r="F816">
        <v>1</v>
      </c>
      <c r="G816" s="143">
        <v>628357.5</v>
      </c>
      <c r="H816" t="s">
        <v>511</v>
      </c>
      <c r="I816" t="s">
        <v>10</v>
      </c>
      <c r="J816" t="s">
        <v>137</v>
      </c>
      <c r="K816" t="s">
        <v>473</v>
      </c>
      <c r="L816" t="s">
        <v>138</v>
      </c>
      <c r="M816">
        <v>0</v>
      </c>
      <c r="N816" t="s">
        <v>34</v>
      </c>
      <c r="O816" t="s">
        <v>492</v>
      </c>
      <c r="P816">
        <v>1</v>
      </c>
      <c r="Q816" t="s">
        <v>80</v>
      </c>
      <c r="R816">
        <v>1</v>
      </c>
      <c r="S816" s="144">
        <v>-776996.56</v>
      </c>
      <c r="T816">
        <v>1</v>
      </c>
      <c r="U816" t="s">
        <v>199</v>
      </c>
      <c r="V816" t="s">
        <v>80</v>
      </c>
      <c r="W816" s="115" t="str">
        <f t="shared" si="26"/>
        <v>CC11EXPORTACION</v>
      </c>
      <c r="X816" s="115">
        <f>_xlfn.XLOOKUP(W816,'cco '!C:C,'cco '!D:D,0)</f>
        <v>1</v>
      </c>
      <c r="Y816" s="116">
        <f t="shared" si="27"/>
        <v>776996.56</v>
      </c>
      <c r="Z816" s="115">
        <f>_xlfn.XLOOKUP(V816,sectores_id!A:A,sectores_id!B:B)</f>
        <v>5</v>
      </c>
      <c r="AA816" s="115">
        <f>IF(J816="OPEX",_xlfn.XLOOKUP(I816,'rubros_id_opex (2)'!A:A,'rubros_id_opex (2)'!B:B,"RUBRO MC"),J816)</f>
        <v>13</v>
      </c>
      <c r="AB816" s="115" t="str">
        <f>UPPER(_xlfn.XLOOKUP(Z816,sectores_id!B:B,sectores_id!A:A))</f>
        <v>EXPORTACION</v>
      </c>
      <c r="AC816" s="156" t="str">
        <f>_xlfn.XLOOKUP(AA816,'rubros_id_opex (2)'!B:B,'rubros_id_opex (2)'!A:A,gastos_final[[#This Row],[Líneas de factura/Producto]])</f>
        <v>SERVICIOS</v>
      </c>
      <c r="AD816" s="115">
        <f>SUMIFS(Y:Y,C:C,gastos_final[[#This Row],[Número]])</f>
        <v>776996.56</v>
      </c>
      <c r="AE816" s="177">
        <f>gastos_final[[#This Row],[MONTO_FINAL]]*-1-gastos_final[[#This Row],[monto_total_ampliado]]</f>
        <v>0</v>
      </c>
    </row>
    <row r="817" spans="1:31" x14ac:dyDescent="0.3">
      <c r="A817" vm="3">
        <v>46066</v>
      </c>
      <c r="B817" t="s">
        <v>1098</v>
      </c>
      <c r="C817" t="s">
        <v>1099</v>
      </c>
      <c r="D817" s="143">
        <v>-755578</v>
      </c>
      <c r="E817" t="s">
        <v>1100</v>
      </c>
      <c r="F817">
        <v>1</v>
      </c>
      <c r="G817" s="143">
        <v>755578</v>
      </c>
      <c r="H817" t="s">
        <v>511</v>
      </c>
      <c r="I817" t="s">
        <v>530</v>
      </c>
      <c r="J817" t="s">
        <v>312</v>
      </c>
      <c r="K817" t="s">
        <v>473</v>
      </c>
      <c r="L817" t="s">
        <v>156</v>
      </c>
      <c r="M817">
        <v>0</v>
      </c>
      <c r="N817" t="s">
        <v>35</v>
      </c>
      <c r="O817" t="s">
        <v>492</v>
      </c>
      <c r="P817">
        <v>10</v>
      </c>
      <c r="Q817" t="s">
        <v>465</v>
      </c>
      <c r="R817">
        <v>1</v>
      </c>
      <c r="S817" s="144">
        <v>-755578</v>
      </c>
      <c r="T817">
        <v>1</v>
      </c>
      <c r="U817" t="s">
        <v>199</v>
      </c>
      <c r="V817" t="s">
        <v>72</v>
      </c>
      <c r="W817" s="115" t="str">
        <f t="shared" si="26"/>
        <v>CC1BACHAS</v>
      </c>
      <c r="X817" s="115">
        <f>_xlfn.XLOOKUP(W817,'cco '!C:C,'cco '!D:D,0)</f>
        <v>3.2417236735101898E-2</v>
      </c>
      <c r="Y817" s="116">
        <f t="shared" si="27"/>
        <v>24493.750897834823</v>
      </c>
      <c r="Z817" s="115">
        <f>_xlfn.XLOOKUP(V817,sectores_id!A:A,sectores_id!B:B)</f>
        <v>1</v>
      </c>
      <c r="AA817" s="115" t="str">
        <f>IF(J817="OPEX",_xlfn.XLOOKUP(I817,'rubros_id_opex (2)'!A:A,'rubros_id_opex (2)'!B:B,"RUBRO MC"),J817)</f>
        <v>DEUDA</v>
      </c>
      <c r="AB817" s="115" t="str">
        <f>UPPER(_xlfn.XLOOKUP(Z817,sectores_id!B:B,sectores_id!A:A))</f>
        <v>BACHAS</v>
      </c>
      <c r="AC817" s="156" t="str">
        <f>_xlfn.XLOOKUP(AA817,'rubros_id_opex (2)'!B:B,'rubros_id_opex (2)'!A:A,gastos_final[[#This Row],[Líneas de factura/Producto]])</f>
        <v>HONORARIOS</v>
      </c>
      <c r="AD817" s="115">
        <f>SUMIFS(Y:Y,C:C,gastos_final[[#This Row],[Número]])</f>
        <v>755578</v>
      </c>
      <c r="AE817" s="177">
        <f>gastos_final[[#This Row],[MONTO_FINAL]]*-1-gastos_final[[#This Row],[monto_total_ampliado]]</f>
        <v>0</v>
      </c>
    </row>
    <row r="818" spans="1:31" x14ac:dyDescent="0.3">
      <c r="A818" vm="3">
        <v>46066</v>
      </c>
      <c r="B818" t="s">
        <v>1098</v>
      </c>
      <c r="C818" t="s">
        <v>1099</v>
      </c>
      <c r="D818" s="143">
        <v>-755578</v>
      </c>
      <c r="E818" t="s">
        <v>1100</v>
      </c>
      <c r="F818">
        <v>1</v>
      </c>
      <c r="G818" s="143">
        <v>755578</v>
      </c>
      <c r="H818" t="s">
        <v>511</v>
      </c>
      <c r="I818" t="s">
        <v>530</v>
      </c>
      <c r="J818" t="s">
        <v>312</v>
      </c>
      <c r="K818" t="s">
        <v>473</v>
      </c>
      <c r="L818" t="s">
        <v>156</v>
      </c>
      <c r="M818">
        <v>0</v>
      </c>
      <c r="N818" t="s">
        <v>35</v>
      </c>
      <c r="O818" t="s">
        <v>492</v>
      </c>
      <c r="P818">
        <v>10</v>
      </c>
      <c r="Q818" t="s">
        <v>465</v>
      </c>
      <c r="R818">
        <v>1</v>
      </c>
      <c r="S818" s="144">
        <v>-755578</v>
      </c>
      <c r="T818">
        <v>1</v>
      </c>
      <c r="U818" t="s">
        <v>199</v>
      </c>
      <c r="V818" t="s">
        <v>77</v>
      </c>
      <c r="W818" s="115" t="str">
        <f t="shared" si="26"/>
        <v>CC1CEREAL &amp; POLVILLO</v>
      </c>
      <c r="X818" s="115">
        <f>_xlfn.XLOOKUP(W818,'cco '!C:C,'cco '!D:D,0)</f>
        <v>7.0597149630605652E-3</v>
      </c>
      <c r="Y818" s="116">
        <f t="shared" si="27"/>
        <v>5334.165312359376</v>
      </c>
      <c r="Z818" s="115">
        <f>_xlfn.XLOOKUP(V818,sectores_id!A:A,sectores_id!B:B)</f>
        <v>2</v>
      </c>
      <c r="AA818" s="115" t="str">
        <f>IF(J818="OPEX",_xlfn.XLOOKUP(I818,'rubros_id_opex (2)'!A:A,'rubros_id_opex (2)'!B:B,"RUBRO MC"),J818)</f>
        <v>DEUDA</v>
      </c>
      <c r="AB818" s="115" t="str">
        <f>UPPER(_xlfn.XLOOKUP(Z818,sectores_id!B:B,sectores_id!A:A))</f>
        <v>CEREAL &amp; POLVILLO</v>
      </c>
      <c r="AC818" s="156" t="str">
        <f>_xlfn.XLOOKUP(AA818,'rubros_id_opex (2)'!B:B,'rubros_id_opex (2)'!A:A,gastos_final[[#This Row],[Líneas de factura/Producto]])</f>
        <v>HONORARIOS</v>
      </c>
      <c r="AD818" s="115">
        <f>SUMIFS(Y:Y,C:C,gastos_final[[#This Row],[Número]])</f>
        <v>755578</v>
      </c>
      <c r="AE818" s="177">
        <f>gastos_final[[#This Row],[MONTO_FINAL]]*-1-gastos_final[[#This Row],[monto_total_ampliado]]</f>
        <v>0</v>
      </c>
    </row>
    <row r="819" spans="1:31" x14ac:dyDescent="0.3">
      <c r="A819" vm="3">
        <v>46066</v>
      </c>
      <c r="B819" t="s">
        <v>1098</v>
      </c>
      <c r="C819" t="s">
        <v>1099</v>
      </c>
      <c r="D819" s="143">
        <v>-755578</v>
      </c>
      <c r="E819" t="s">
        <v>1100</v>
      </c>
      <c r="F819">
        <v>1</v>
      </c>
      <c r="G819" s="143">
        <v>755578</v>
      </c>
      <c r="H819" t="s">
        <v>511</v>
      </c>
      <c r="I819" t="s">
        <v>530</v>
      </c>
      <c r="J819" t="s">
        <v>312</v>
      </c>
      <c r="K819" t="s">
        <v>473</v>
      </c>
      <c r="L819" t="s">
        <v>156</v>
      </c>
      <c r="M819">
        <v>0</v>
      </c>
      <c r="N819" t="s">
        <v>35</v>
      </c>
      <c r="O819" t="s">
        <v>492</v>
      </c>
      <c r="P819">
        <v>10</v>
      </c>
      <c r="Q819" t="s">
        <v>465</v>
      </c>
      <c r="R819">
        <v>1</v>
      </c>
      <c r="S819" s="144">
        <v>-755578</v>
      </c>
      <c r="T819">
        <v>1</v>
      </c>
      <c r="U819" t="s">
        <v>199</v>
      </c>
      <c r="V819" t="s">
        <v>75</v>
      </c>
      <c r="W819" s="115" t="str">
        <f t="shared" si="26"/>
        <v>CC1COMPOST &amp; FERTILIZANTES</v>
      </c>
      <c r="X819" s="115">
        <f>_xlfn.XLOOKUP(W819,'cco '!C:C,'cco '!D:D,0)</f>
        <v>4.0653249223577111E-4</v>
      </c>
      <c r="Y819" s="116">
        <f t="shared" si="27"/>
        <v>307.16700741851946</v>
      </c>
      <c r="Z819" s="115">
        <f>_xlfn.XLOOKUP(V819,sectores_id!A:A,sectores_id!B:B)</f>
        <v>10</v>
      </c>
      <c r="AA819" s="115" t="str">
        <f>IF(J819="OPEX",_xlfn.XLOOKUP(I819,'rubros_id_opex (2)'!A:A,'rubros_id_opex (2)'!B:B,"RUBRO MC"),J819)</f>
        <v>DEUDA</v>
      </c>
      <c r="AB819" s="115" t="str">
        <f>UPPER(_xlfn.XLOOKUP(Z819,sectores_id!B:B,sectores_id!A:A))</f>
        <v>COMPOST &amp; FERTILIZANTES</v>
      </c>
      <c r="AC819" s="156" t="str">
        <f>_xlfn.XLOOKUP(AA819,'rubros_id_opex (2)'!B:B,'rubros_id_opex (2)'!A:A,gastos_final[[#This Row],[Líneas de factura/Producto]])</f>
        <v>HONORARIOS</v>
      </c>
      <c r="AD819" s="115">
        <f>SUMIFS(Y:Y,C:C,gastos_final[[#This Row],[Número]])</f>
        <v>755578</v>
      </c>
      <c r="AE819" s="177">
        <f>gastos_final[[#This Row],[MONTO_FINAL]]*-1-gastos_final[[#This Row],[monto_total_ampliado]]</f>
        <v>0</v>
      </c>
    </row>
    <row r="820" spans="1:31" x14ac:dyDescent="0.3">
      <c r="A820" vm="3">
        <v>46066</v>
      </c>
      <c r="B820" t="s">
        <v>1098</v>
      </c>
      <c r="C820" t="s">
        <v>1099</v>
      </c>
      <c r="D820" s="143">
        <v>-755578</v>
      </c>
      <c r="E820" t="s">
        <v>1100</v>
      </c>
      <c r="F820">
        <v>1</v>
      </c>
      <c r="G820" s="143">
        <v>755578</v>
      </c>
      <c r="H820" t="s">
        <v>511</v>
      </c>
      <c r="I820" t="s">
        <v>530</v>
      </c>
      <c r="J820" t="s">
        <v>312</v>
      </c>
      <c r="K820" t="s">
        <v>473</v>
      </c>
      <c r="L820" t="s">
        <v>156</v>
      </c>
      <c r="M820">
        <v>0</v>
      </c>
      <c r="N820" t="s">
        <v>35</v>
      </c>
      <c r="O820" t="s">
        <v>492</v>
      </c>
      <c r="P820">
        <v>10</v>
      </c>
      <c r="Q820" t="s">
        <v>465</v>
      </c>
      <c r="R820">
        <v>1</v>
      </c>
      <c r="S820" s="144">
        <v>-755578</v>
      </c>
      <c r="T820">
        <v>1</v>
      </c>
      <c r="U820" t="s">
        <v>199</v>
      </c>
      <c r="V820" t="s">
        <v>66</v>
      </c>
      <c r="W820" s="115" t="str">
        <f t="shared" si="26"/>
        <v>CC1DISPOSICIÓN FINAL RESIDUOS LIQUIDOS</v>
      </c>
      <c r="X820" s="115">
        <f>_xlfn.XLOOKUP(W820,'cco '!C:C,'cco '!D:D,0)</f>
        <v>5.9791078481547098E-2</v>
      </c>
      <c r="Y820" s="116">
        <f t="shared" si="27"/>
        <v>45176.823496930396</v>
      </c>
      <c r="Z820" s="115">
        <f>_xlfn.XLOOKUP(V820,sectores_id!A:A,sectores_id!B:B)</f>
        <v>3</v>
      </c>
      <c r="AA820" s="115" t="str">
        <f>IF(J820="OPEX",_xlfn.XLOOKUP(I820,'rubros_id_opex (2)'!A:A,'rubros_id_opex (2)'!B:B,"RUBRO MC"),J820)</f>
        <v>DEUDA</v>
      </c>
      <c r="AB820" s="115" t="str">
        <f>UPPER(_xlfn.XLOOKUP(Z820,sectores_id!B:B,sectores_id!A:A))</f>
        <v>DISP. FINAL RESIDUOS LÍQUIDOS</v>
      </c>
      <c r="AC820" s="156" t="str">
        <f>_xlfn.XLOOKUP(AA820,'rubros_id_opex (2)'!B:B,'rubros_id_opex (2)'!A:A,gastos_final[[#This Row],[Líneas de factura/Producto]])</f>
        <v>HONORARIOS</v>
      </c>
      <c r="AD820" s="115">
        <f>SUMIFS(Y:Y,C:C,gastos_final[[#This Row],[Número]])</f>
        <v>755578</v>
      </c>
      <c r="AE820" s="177">
        <f>gastos_final[[#This Row],[MONTO_FINAL]]*-1-gastos_final[[#This Row],[monto_total_ampliado]]</f>
        <v>0</v>
      </c>
    </row>
    <row r="821" spans="1:31" x14ac:dyDescent="0.3">
      <c r="A821" vm="3">
        <v>46066</v>
      </c>
      <c r="B821" t="s">
        <v>1098</v>
      </c>
      <c r="C821" t="s">
        <v>1099</v>
      </c>
      <c r="D821" s="143">
        <v>-755578</v>
      </c>
      <c r="E821" t="s">
        <v>1100</v>
      </c>
      <c r="F821">
        <v>1</v>
      </c>
      <c r="G821" s="143">
        <v>755578</v>
      </c>
      <c r="H821" t="s">
        <v>511</v>
      </c>
      <c r="I821" t="s">
        <v>530</v>
      </c>
      <c r="J821" t="s">
        <v>312</v>
      </c>
      <c r="K821" t="s">
        <v>473</v>
      </c>
      <c r="L821" t="s">
        <v>156</v>
      </c>
      <c r="M821">
        <v>0</v>
      </c>
      <c r="N821" t="s">
        <v>35</v>
      </c>
      <c r="O821" t="s">
        <v>492</v>
      </c>
      <c r="P821">
        <v>10</v>
      </c>
      <c r="Q821" t="s">
        <v>465</v>
      </c>
      <c r="R821">
        <v>1</v>
      </c>
      <c r="S821" s="144">
        <v>-755578</v>
      </c>
      <c r="T821">
        <v>1</v>
      </c>
      <c r="U821" t="s">
        <v>199</v>
      </c>
      <c r="V821" t="s">
        <v>63</v>
      </c>
      <c r="W821" s="115" t="str">
        <f t="shared" si="26"/>
        <v>CC1DISPOSICIÓN FINAL RESIDUOS SOLIDOS</v>
      </c>
      <c r="X821" s="115">
        <f>_xlfn.XLOOKUP(W821,'cco '!C:C,'cco '!D:D,0)</f>
        <v>4.8738124634855849E-3</v>
      </c>
      <c r="Y821" s="116">
        <f t="shared" si="27"/>
        <v>3682.5454735355111</v>
      </c>
      <c r="Z821" s="115">
        <f>_xlfn.XLOOKUP(V821,sectores_id!A:A,sectores_id!B:B)</f>
        <v>4</v>
      </c>
      <c r="AA821" s="115" t="str">
        <f>IF(J821="OPEX",_xlfn.XLOOKUP(I821,'rubros_id_opex (2)'!A:A,'rubros_id_opex (2)'!B:B,"RUBRO MC"),J821)</f>
        <v>DEUDA</v>
      </c>
      <c r="AB821" s="115" t="str">
        <f>UPPER(_xlfn.XLOOKUP(Z821,sectores_id!B:B,sectores_id!A:A))</f>
        <v>DISP. FINAL RESIDUOS SÓLIDOS</v>
      </c>
      <c r="AC821" s="156" t="str">
        <f>_xlfn.XLOOKUP(AA821,'rubros_id_opex (2)'!B:B,'rubros_id_opex (2)'!A:A,gastos_final[[#This Row],[Líneas de factura/Producto]])</f>
        <v>HONORARIOS</v>
      </c>
      <c r="AD821" s="115">
        <f>SUMIFS(Y:Y,C:C,gastos_final[[#This Row],[Número]])</f>
        <v>755578</v>
      </c>
      <c r="AE821" s="177">
        <f>gastos_final[[#This Row],[MONTO_FINAL]]*-1-gastos_final[[#This Row],[monto_total_ampliado]]</f>
        <v>0</v>
      </c>
    </row>
    <row r="822" spans="1:31" x14ac:dyDescent="0.3">
      <c r="A822" vm="3">
        <v>46066</v>
      </c>
      <c r="B822" t="s">
        <v>1098</v>
      </c>
      <c r="C822" t="s">
        <v>1099</v>
      </c>
      <c r="D822" s="143">
        <v>-755578</v>
      </c>
      <c r="E822" t="s">
        <v>1100</v>
      </c>
      <c r="F822">
        <v>1</v>
      </c>
      <c r="G822" s="143">
        <v>755578</v>
      </c>
      <c r="H822" t="s">
        <v>511</v>
      </c>
      <c r="I822" t="s">
        <v>530</v>
      </c>
      <c r="J822" t="s">
        <v>312</v>
      </c>
      <c r="K822" t="s">
        <v>473</v>
      </c>
      <c r="L822" t="s">
        <v>156</v>
      </c>
      <c r="M822">
        <v>0</v>
      </c>
      <c r="N822" t="s">
        <v>35</v>
      </c>
      <c r="O822" t="s">
        <v>492</v>
      </c>
      <c r="P822">
        <v>10</v>
      </c>
      <c r="Q822" t="s">
        <v>465</v>
      </c>
      <c r="R822">
        <v>1</v>
      </c>
      <c r="S822" s="144">
        <v>-755578</v>
      </c>
      <c r="T822">
        <v>1</v>
      </c>
      <c r="U822" t="s">
        <v>199</v>
      </c>
      <c r="V822" t="s">
        <v>80</v>
      </c>
      <c r="W822" s="115" t="str">
        <f t="shared" si="26"/>
        <v>CC1EXPORTACION</v>
      </c>
      <c r="X822" s="115">
        <f>_xlfn.XLOOKUP(W822,'cco '!C:C,'cco '!D:D,0)</f>
        <v>0.73411048911804788</v>
      </c>
      <c r="Y822" s="116">
        <f t="shared" si="27"/>
        <v>554677.73514683638</v>
      </c>
      <c r="Z822" s="115">
        <f>_xlfn.XLOOKUP(V822,sectores_id!A:A,sectores_id!B:B)</f>
        <v>5</v>
      </c>
      <c r="AA822" s="115" t="str">
        <f>IF(J822="OPEX",_xlfn.XLOOKUP(I822,'rubros_id_opex (2)'!A:A,'rubros_id_opex (2)'!B:B,"RUBRO MC"),J822)</f>
        <v>DEUDA</v>
      </c>
      <c r="AB822" s="115" t="str">
        <f>UPPER(_xlfn.XLOOKUP(Z822,sectores_id!B:B,sectores_id!A:A))</f>
        <v>EXPORTACION</v>
      </c>
      <c r="AC822" s="156" t="str">
        <f>_xlfn.XLOOKUP(AA822,'rubros_id_opex (2)'!B:B,'rubros_id_opex (2)'!A:A,gastos_final[[#This Row],[Líneas de factura/Producto]])</f>
        <v>HONORARIOS</v>
      </c>
      <c r="AD822" s="115">
        <f>SUMIFS(Y:Y,C:C,gastos_final[[#This Row],[Número]])</f>
        <v>755578</v>
      </c>
      <c r="AE822" s="177">
        <f>gastos_final[[#This Row],[MONTO_FINAL]]*-1-gastos_final[[#This Row],[monto_total_ampliado]]</f>
        <v>0</v>
      </c>
    </row>
    <row r="823" spans="1:31" x14ac:dyDescent="0.3">
      <c r="A823" vm="3">
        <v>46066</v>
      </c>
      <c r="B823" t="s">
        <v>1098</v>
      </c>
      <c r="C823" t="s">
        <v>1099</v>
      </c>
      <c r="D823" s="143">
        <v>-755578</v>
      </c>
      <c r="E823" t="s">
        <v>1100</v>
      </c>
      <c r="F823">
        <v>1</v>
      </c>
      <c r="G823" s="143">
        <v>755578</v>
      </c>
      <c r="H823" t="s">
        <v>511</v>
      </c>
      <c r="I823" t="s">
        <v>530</v>
      </c>
      <c r="J823" t="s">
        <v>312</v>
      </c>
      <c r="K823" t="s">
        <v>473</v>
      </c>
      <c r="L823" t="s">
        <v>156</v>
      </c>
      <c r="M823">
        <v>0</v>
      </c>
      <c r="N823" t="s">
        <v>35</v>
      </c>
      <c r="O823" t="s">
        <v>492</v>
      </c>
      <c r="P823">
        <v>10</v>
      </c>
      <c r="Q823" t="s">
        <v>465</v>
      </c>
      <c r="R823">
        <v>1</v>
      </c>
      <c r="S823" s="144">
        <v>-755578</v>
      </c>
      <c r="T823">
        <v>1</v>
      </c>
      <c r="U823" t="s">
        <v>199</v>
      </c>
      <c r="V823" t="s">
        <v>50</v>
      </c>
      <c r="W823" s="115" t="str">
        <f t="shared" si="26"/>
        <v>CC1NFU</v>
      </c>
      <c r="X823" s="115">
        <f>_xlfn.XLOOKUP(W823,'cco '!C:C,'cco '!D:D,0)</f>
        <v>1.4065386597374174E-2</v>
      </c>
      <c r="Y823" s="116">
        <f t="shared" si="27"/>
        <v>10627.496674470784</v>
      </c>
      <c r="Z823" s="115">
        <f>_xlfn.XLOOKUP(V823,sectores_id!A:A,sectores_id!B:B)</f>
        <v>6</v>
      </c>
      <c r="AA823" s="115" t="str">
        <f>IF(J823="OPEX",_xlfn.XLOOKUP(I823,'rubros_id_opex (2)'!A:A,'rubros_id_opex (2)'!B:B,"RUBRO MC"),J823)</f>
        <v>DEUDA</v>
      </c>
      <c r="AB823" s="115" t="str">
        <f>UPPER(_xlfn.XLOOKUP(Z823,sectores_id!B:B,sectores_id!A:A))</f>
        <v>NFU</v>
      </c>
      <c r="AC823" s="156" t="str">
        <f>_xlfn.XLOOKUP(AA823,'rubros_id_opex (2)'!B:B,'rubros_id_opex (2)'!A:A,gastos_final[[#This Row],[Líneas de factura/Producto]])</f>
        <v>HONORARIOS</v>
      </c>
      <c r="AD823" s="115">
        <f>SUMIFS(Y:Y,C:C,gastos_final[[#This Row],[Número]])</f>
        <v>755578</v>
      </c>
      <c r="AE823" s="177">
        <f>gastos_final[[#This Row],[MONTO_FINAL]]*-1-gastos_final[[#This Row],[monto_total_ampliado]]</f>
        <v>0</v>
      </c>
    </row>
    <row r="824" spans="1:31" x14ac:dyDescent="0.3">
      <c r="A824" vm="3">
        <v>46066</v>
      </c>
      <c r="B824" t="s">
        <v>1098</v>
      </c>
      <c r="C824" t="s">
        <v>1099</v>
      </c>
      <c r="D824" s="143">
        <v>-755578</v>
      </c>
      <c r="E824" t="s">
        <v>1100</v>
      </c>
      <c r="F824">
        <v>1</v>
      </c>
      <c r="G824" s="143">
        <v>755578</v>
      </c>
      <c r="H824" t="s">
        <v>511</v>
      </c>
      <c r="I824" t="s">
        <v>530</v>
      </c>
      <c r="J824" t="s">
        <v>312</v>
      </c>
      <c r="K824" t="s">
        <v>473</v>
      </c>
      <c r="L824" t="s">
        <v>156</v>
      </c>
      <c r="M824">
        <v>0</v>
      </c>
      <c r="N824" t="s">
        <v>35</v>
      </c>
      <c r="O824" t="s">
        <v>492</v>
      </c>
      <c r="P824">
        <v>10</v>
      </c>
      <c r="Q824" t="s">
        <v>465</v>
      </c>
      <c r="R824">
        <v>1</v>
      </c>
      <c r="S824" s="144">
        <v>-755578</v>
      </c>
      <c r="T824">
        <v>1</v>
      </c>
      <c r="U824" t="s">
        <v>199</v>
      </c>
      <c r="V824" t="s">
        <v>68</v>
      </c>
      <c r="W824" s="115" t="str">
        <f t="shared" si="26"/>
        <v>CC1PILETAS</v>
      </c>
      <c r="X824" s="115">
        <f>_xlfn.XLOOKUP(W824,'cco '!C:C,'cco '!D:D,0)</f>
        <v>0.10760032914202722</v>
      </c>
      <c r="Y824" s="116">
        <f t="shared" si="27"/>
        <v>81300.441492474638</v>
      </c>
      <c r="Z824" s="115">
        <f>_xlfn.XLOOKUP(V824,sectores_id!A:A,sectores_id!B:B)</f>
        <v>7</v>
      </c>
      <c r="AA824" s="115" t="str">
        <f>IF(J824="OPEX",_xlfn.XLOOKUP(I824,'rubros_id_opex (2)'!A:A,'rubros_id_opex (2)'!B:B,"RUBRO MC"),J824)</f>
        <v>DEUDA</v>
      </c>
      <c r="AB824" s="115" t="str">
        <f>UPPER(_xlfn.XLOOKUP(Z824,sectores_id!B:B,sectores_id!A:A))</f>
        <v>PILETAS</v>
      </c>
      <c r="AC824" s="156" t="str">
        <f>_xlfn.XLOOKUP(AA824,'rubros_id_opex (2)'!B:B,'rubros_id_opex (2)'!A:A,gastos_final[[#This Row],[Líneas de factura/Producto]])</f>
        <v>HONORARIOS</v>
      </c>
      <c r="AD824" s="115">
        <f>SUMIFS(Y:Y,C:C,gastos_final[[#This Row],[Número]])</f>
        <v>755578</v>
      </c>
      <c r="AE824" s="177">
        <f>gastos_final[[#This Row],[MONTO_FINAL]]*-1-gastos_final[[#This Row],[monto_total_ampliado]]</f>
        <v>0</v>
      </c>
    </row>
    <row r="825" spans="1:31" x14ac:dyDescent="0.3">
      <c r="A825" vm="3">
        <v>46066</v>
      </c>
      <c r="B825" t="s">
        <v>1098</v>
      </c>
      <c r="C825" t="s">
        <v>1099</v>
      </c>
      <c r="D825" s="143">
        <v>-755578</v>
      </c>
      <c r="E825" t="s">
        <v>1100</v>
      </c>
      <c r="F825">
        <v>1</v>
      </c>
      <c r="G825" s="143">
        <v>755578</v>
      </c>
      <c r="H825" t="s">
        <v>511</v>
      </c>
      <c r="I825" t="s">
        <v>530</v>
      </c>
      <c r="J825" t="s">
        <v>312</v>
      </c>
      <c r="K825" t="s">
        <v>473</v>
      </c>
      <c r="L825" t="s">
        <v>156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 s="144">
        <v>-755578</v>
      </c>
      <c r="T825">
        <v>1</v>
      </c>
      <c r="U825" t="s">
        <v>199</v>
      </c>
      <c r="V825" t="s">
        <v>70</v>
      </c>
      <c r="W825" s="115" t="str">
        <f t="shared" si="26"/>
        <v>CC1REACTORES</v>
      </c>
      <c r="X825" s="115">
        <f>_xlfn.XLOOKUP(W825,'cco '!C:C,'cco '!D:D,0)</f>
        <v>3.9675420007119738E-2</v>
      </c>
      <c r="Y825" s="116">
        <f t="shared" si="27"/>
        <v>29977.874498139518</v>
      </c>
      <c r="Z825" s="115">
        <f>_xlfn.XLOOKUP(V825,sectores_id!A:A,sectores_id!B:B)</f>
        <v>8</v>
      </c>
      <c r="AA825" s="115" t="str">
        <f>IF(J825="OPEX",_xlfn.XLOOKUP(I825,'rubros_id_opex (2)'!A:A,'rubros_id_opex (2)'!B:B,"RUBRO MC"),J825)</f>
        <v>DEUDA</v>
      </c>
      <c r="AB825" s="115" t="str">
        <f>UPPER(_xlfn.XLOOKUP(Z825,sectores_id!B:B,sectores_id!A:A))</f>
        <v>REACTORES</v>
      </c>
      <c r="AC825" s="156" t="str">
        <f>_xlfn.XLOOKUP(AA825,'rubros_id_opex (2)'!B:B,'rubros_id_opex (2)'!A:A,gastos_final[[#This Row],[Líneas de factura/Producto]])</f>
        <v>HONORARIOS</v>
      </c>
      <c r="AD825" s="115">
        <f>SUMIFS(Y:Y,C:C,gastos_final[[#This Row],[Número]])</f>
        <v>755578</v>
      </c>
      <c r="AE825" s="177">
        <f>gastos_final[[#This Row],[MONTO_FINAL]]*-1-gastos_final[[#This Row],[monto_total_ampliado]]</f>
        <v>0</v>
      </c>
    </row>
    <row r="826" spans="1:31" x14ac:dyDescent="0.3">
      <c r="A826" vm="3">
        <v>46066</v>
      </c>
      <c r="B826" t="s">
        <v>1098</v>
      </c>
      <c r="C826" t="s">
        <v>1099</v>
      </c>
      <c r="D826" s="143">
        <v>-755578</v>
      </c>
      <c r="E826" t="s">
        <v>1100</v>
      </c>
      <c r="F826">
        <v>1</v>
      </c>
      <c r="G826" s="143">
        <v>755578</v>
      </c>
      <c r="H826" t="s">
        <v>511</v>
      </c>
      <c r="I826" t="s">
        <v>530</v>
      </c>
      <c r="J826" t="s">
        <v>312</v>
      </c>
      <c r="K826" t="s">
        <v>473</v>
      </c>
      <c r="L826" t="s">
        <v>156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 s="144">
        <v>-755578</v>
      </c>
      <c r="T826">
        <v>1</v>
      </c>
      <c r="U826" t="s">
        <v>199</v>
      </c>
      <c r="V826" t="s">
        <v>181</v>
      </c>
      <c r="W826" s="115" t="str">
        <f t="shared" si="26"/>
        <v>CC1TIERRAS FILTRANTES</v>
      </c>
      <c r="X826" s="115">
        <f>_xlfn.XLOOKUP(W826,'cco '!C:C,'cco '!D:D,0)</f>
        <v>0</v>
      </c>
      <c r="Y826" s="116">
        <f t="shared" si="27"/>
        <v>0</v>
      </c>
      <c r="Z826" s="115">
        <f>_xlfn.XLOOKUP(V826,sectores_id!A:A,sectores_id!B:B)</f>
        <v>9</v>
      </c>
      <c r="AA826" s="115" t="str">
        <f>IF(J826="OPEX",_xlfn.XLOOKUP(I826,'rubros_id_opex (2)'!A:A,'rubros_id_opex (2)'!B:B,"RUBRO MC"),J826)</f>
        <v>DEUDA</v>
      </c>
      <c r="AB826" s="115" t="str">
        <f>UPPER(_xlfn.XLOOKUP(Z826,sectores_id!B:B,sectores_id!A:A))</f>
        <v>TIERRAS FILTRANTES</v>
      </c>
      <c r="AC826" s="156" t="str">
        <f>_xlfn.XLOOKUP(AA826,'rubros_id_opex (2)'!B:B,'rubros_id_opex (2)'!A:A,gastos_final[[#This Row],[Líneas de factura/Producto]])</f>
        <v>HONORARIOS</v>
      </c>
      <c r="AD826" s="115">
        <f>SUMIFS(Y:Y,C:C,gastos_final[[#This Row],[Número]])</f>
        <v>755578</v>
      </c>
      <c r="AE826" s="177">
        <f>gastos_final[[#This Row],[MONTO_FINAL]]*-1-gastos_final[[#This Row],[monto_total_ampliado]]</f>
        <v>0</v>
      </c>
    </row>
    <row r="827" spans="1:31" x14ac:dyDescent="0.3">
      <c r="A827" vm="3">
        <v>46066</v>
      </c>
      <c r="B827" t="s">
        <v>944</v>
      </c>
      <c r="C827" t="s">
        <v>945</v>
      </c>
      <c r="D827" s="143">
        <v>-755577.85</v>
      </c>
      <c r="E827" t="s">
        <v>946</v>
      </c>
      <c r="F827">
        <v>1</v>
      </c>
      <c r="G827" s="143">
        <v>755577.85</v>
      </c>
      <c r="H827" t="s">
        <v>511</v>
      </c>
      <c r="I827" t="s">
        <v>530</v>
      </c>
      <c r="J827" t="s">
        <v>312</v>
      </c>
      <c r="K827" t="s">
        <v>473</v>
      </c>
      <c r="L827" t="s">
        <v>156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 s="144">
        <v>-755577.85</v>
      </c>
      <c r="T827">
        <v>1</v>
      </c>
      <c r="U827" t="s">
        <v>199</v>
      </c>
      <c r="V827" t="s">
        <v>72</v>
      </c>
      <c r="W827" s="115" t="str">
        <f t="shared" si="26"/>
        <v>CC1BACHAS</v>
      </c>
      <c r="X827" s="115">
        <f>_xlfn.XLOOKUP(W827,'cco '!C:C,'cco '!D:D,0)</f>
        <v>3.2417236735101898E-2</v>
      </c>
      <c r="Y827" s="116">
        <f t="shared" si="27"/>
        <v>24493.746035249311</v>
      </c>
      <c r="Z827" s="115">
        <f>_xlfn.XLOOKUP(V827,sectores_id!A:A,sectores_id!B:B)</f>
        <v>1</v>
      </c>
      <c r="AA827" s="115" t="str">
        <f>IF(J827="OPEX",_xlfn.XLOOKUP(I827,'rubros_id_opex (2)'!A:A,'rubros_id_opex (2)'!B:B,"RUBRO MC"),J827)</f>
        <v>DEUDA</v>
      </c>
      <c r="AB827" s="115" t="str">
        <f>UPPER(_xlfn.XLOOKUP(Z827,sectores_id!B:B,sectores_id!A:A))</f>
        <v>BACHAS</v>
      </c>
      <c r="AC827" s="156" t="str">
        <f>_xlfn.XLOOKUP(AA827,'rubros_id_opex (2)'!B:B,'rubros_id_opex (2)'!A:A,gastos_final[[#This Row],[Líneas de factura/Producto]])</f>
        <v>HONORARIOS</v>
      </c>
      <c r="AD827" s="115">
        <f>SUMIFS(Y:Y,C:C,gastos_final[[#This Row],[Número]])</f>
        <v>755577.85</v>
      </c>
      <c r="AE827" s="177">
        <f>gastos_final[[#This Row],[MONTO_FINAL]]*-1-gastos_final[[#This Row],[monto_total_ampliado]]</f>
        <v>0</v>
      </c>
    </row>
    <row r="828" spans="1:31" x14ac:dyDescent="0.3">
      <c r="A828" vm="3">
        <v>46066</v>
      </c>
      <c r="B828" t="s">
        <v>944</v>
      </c>
      <c r="C828" t="s">
        <v>945</v>
      </c>
      <c r="D828" s="143">
        <v>-755577.85</v>
      </c>
      <c r="E828" t="s">
        <v>946</v>
      </c>
      <c r="F828">
        <v>1</v>
      </c>
      <c r="G828" s="143">
        <v>755577.85</v>
      </c>
      <c r="H828" t="s">
        <v>511</v>
      </c>
      <c r="I828" t="s">
        <v>530</v>
      </c>
      <c r="J828" t="s">
        <v>312</v>
      </c>
      <c r="K828" t="s">
        <v>473</v>
      </c>
      <c r="L828" t="s">
        <v>156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 s="144">
        <v>-755577.85</v>
      </c>
      <c r="T828">
        <v>1</v>
      </c>
      <c r="U828" t="s">
        <v>199</v>
      </c>
      <c r="V828" t="s">
        <v>77</v>
      </c>
      <c r="W828" s="115" t="str">
        <f t="shared" si="26"/>
        <v>CC1CEREAL &amp; POLVILLO</v>
      </c>
      <c r="X828" s="115">
        <f>_xlfn.XLOOKUP(W828,'cco '!C:C,'cco '!D:D,0)</f>
        <v>7.0597149630605652E-3</v>
      </c>
      <c r="Y828" s="116">
        <f t="shared" si="27"/>
        <v>5334.1642534021312</v>
      </c>
      <c r="Z828" s="115">
        <f>_xlfn.XLOOKUP(V828,sectores_id!A:A,sectores_id!B:B)</f>
        <v>2</v>
      </c>
      <c r="AA828" s="115" t="str">
        <f>IF(J828="OPEX",_xlfn.XLOOKUP(I828,'rubros_id_opex (2)'!A:A,'rubros_id_opex (2)'!B:B,"RUBRO MC"),J828)</f>
        <v>DEUDA</v>
      </c>
      <c r="AB828" s="115" t="str">
        <f>UPPER(_xlfn.XLOOKUP(Z828,sectores_id!B:B,sectores_id!A:A))</f>
        <v>CEREAL &amp; POLVILLO</v>
      </c>
      <c r="AC828" s="156" t="str">
        <f>_xlfn.XLOOKUP(AA828,'rubros_id_opex (2)'!B:B,'rubros_id_opex (2)'!A:A,gastos_final[[#This Row],[Líneas de factura/Producto]])</f>
        <v>HONORARIOS</v>
      </c>
      <c r="AD828" s="115">
        <f>SUMIFS(Y:Y,C:C,gastos_final[[#This Row],[Número]])</f>
        <v>755577.85</v>
      </c>
      <c r="AE828" s="177">
        <f>gastos_final[[#This Row],[MONTO_FINAL]]*-1-gastos_final[[#This Row],[monto_total_ampliado]]</f>
        <v>0</v>
      </c>
    </row>
    <row r="829" spans="1:31" x14ac:dyDescent="0.3">
      <c r="A829" vm="3">
        <v>46066</v>
      </c>
      <c r="B829" t="s">
        <v>944</v>
      </c>
      <c r="C829" t="s">
        <v>945</v>
      </c>
      <c r="D829" s="143">
        <v>-755577.85</v>
      </c>
      <c r="E829" t="s">
        <v>946</v>
      </c>
      <c r="F829">
        <v>1</v>
      </c>
      <c r="G829" s="143">
        <v>755577.85</v>
      </c>
      <c r="H829" t="s">
        <v>511</v>
      </c>
      <c r="I829" t="s">
        <v>530</v>
      </c>
      <c r="J829" t="s">
        <v>312</v>
      </c>
      <c r="K829" t="s">
        <v>473</v>
      </c>
      <c r="L829" t="s">
        <v>156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 s="144">
        <v>-755577.85</v>
      </c>
      <c r="T829">
        <v>1</v>
      </c>
      <c r="U829" t="s">
        <v>199</v>
      </c>
      <c r="V829" t="s">
        <v>75</v>
      </c>
      <c r="W829" s="115" t="str">
        <f t="shared" si="26"/>
        <v>CC1COMPOST &amp; FERTILIZANTES</v>
      </c>
      <c r="X829" s="115">
        <f>_xlfn.XLOOKUP(W829,'cco '!C:C,'cco '!D:D,0)</f>
        <v>4.0653249223577111E-4</v>
      </c>
      <c r="Y829" s="116">
        <f t="shared" si="27"/>
        <v>307.1669464386456</v>
      </c>
      <c r="Z829" s="115">
        <f>_xlfn.XLOOKUP(V829,sectores_id!A:A,sectores_id!B:B)</f>
        <v>10</v>
      </c>
      <c r="AA829" s="115" t="str">
        <f>IF(J829="OPEX",_xlfn.XLOOKUP(I829,'rubros_id_opex (2)'!A:A,'rubros_id_opex (2)'!B:B,"RUBRO MC"),J829)</f>
        <v>DEUDA</v>
      </c>
      <c r="AB829" s="115" t="str">
        <f>UPPER(_xlfn.XLOOKUP(Z829,sectores_id!B:B,sectores_id!A:A))</f>
        <v>COMPOST &amp; FERTILIZANTES</v>
      </c>
      <c r="AC829" s="156" t="str">
        <f>_xlfn.XLOOKUP(AA829,'rubros_id_opex (2)'!B:B,'rubros_id_opex (2)'!A:A,gastos_final[[#This Row],[Líneas de factura/Producto]])</f>
        <v>HONORARIOS</v>
      </c>
      <c r="AD829" s="115">
        <f>SUMIFS(Y:Y,C:C,gastos_final[[#This Row],[Número]])</f>
        <v>755577.85</v>
      </c>
      <c r="AE829" s="177">
        <f>gastos_final[[#This Row],[MONTO_FINAL]]*-1-gastos_final[[#This Row],[monto_total_ampliado]]</f>
        <v>0</v>
      </c>
    </row>
    <row r="830" spans="1:31" x14ac:dyDescent="0.3">
      <c r="A830" vm="3">
        <v>46066</v>
      </c>
      <c r="B830" t="s">
        <v>944</v>
      </c>
      <c r="C830" t="s">
        <v>945</v>
      </c>
      <c r="D830" s="143">
        <v>-755577.85</v>
      </c>
      <c r="E830" t="s">
        <v>946</v>
      </c>
      <c r="F830">
        <v>1</v>
      </c>
      <c r="G830" s="143">
        <v>755577.85</v>
      </c>
      <c r="H830" t="s">
        <v>511</v>
      </c>
      <c r="I830" t="s">
        <v>530</v>
      </c>
      <c r="J830" t="s">
        <v>312</v>
      </c>
      <c r="K830" t="s">
        <v>473</v>
      </c>
      <c r="L830" t="s">
        <v>156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 s="144">
        <v>-755577.85</v>
      </c>
      <c r="T830">
        <v>1</v>
      </c>
      <c r="U830" t="s">
        <v>199</v>
      </c>
      <c r="V830" t="s">
        <v>66</v>
      </c>
      <c r="W830" s="115" t="str">
        <f t="shared" si="26"/>
        <v>CC1DISPOSICIÓN FINAL RESIDUOS LIQUIDOS</v>
      </c>
      <c r="X830" s="115">
        <f>_xlfn.XLOOKUP(W830,'cco '!C:C,'cco '!D:D,0)</f>
        <v>5.9791078481547098E-2</v>
      </c>
      <c r="Y830" s="116">
        <f t="shared" si="27"/>
        <v>45176.814528268616</v>
      </c>
      <c r="Z830" s="115">
        <f>_xlfn.XLOOKUP(V830,sectores_id!A:A,sectores_id!B:B)</f>
        <v>3</v>
      </c>
      <c r="AA830" s="115" t="str">
        <f>IF(J830="OPEX",_xlfn.XLOOKUP(I830,'rubros_id_opex (2)'!A:A,'rubros_id_opex (2)'!B:B,"RUBRO MC"),J830)</f>
        <v>DEUDA</v>
      </c>
      <c r="AB830" s="115" t="str">
        <f>UPPER(_xlfn.XLOOKUP(Z830,sectores_id!B:B,sectores_id!A:A))</f>
        <v>DISP. FINAL RESIDUOS LÍQUIDOS</v>
      </c>
      <c r="AC830" s="156" t="str">
        <f>_xlfn.XLOOKUP(AA830,'rubros_id_opex (2)'!B:B,'rubros_id_opex (2)'!A:A,gastos_final[[#This Row],[Líneas de factura/Producto]])</f>
        <v>HONORARIOS</v>
      </c>
      <c r="AD830" s="115">
        <f>SUMIFS(Y:Y,C:C,gastos_final[[#This Row],[Número]])</f>
        <v>755577.85</v>
      </c>
      <c r="AE830" s="177">
        <f>gastos_final[[#This Row],[MONTO_FINAL]]*-1-gastos_final[[#This Row],[monto_total_ampliado]]</f>
        <v>0</v>
      </c>
    </row>
    <row r="831" spans="1:31" x14ac:dyDescent="0.3">
      <c r="A831" vm="3">
        <v>46066</v>
      </c>
      <c r="B831" t="s">
        <v>944</v>
      </c>
      <c r="C831" t="s">
        <v>945</v>
      </c>
      <c r="D831" s="143">
        <v>-755577.85</v>
      </c>
      <c r="E831" t="s">
        <v>946</v>
      </c>
      <c r="F831">
        <v>1</v>
      </c>
      <c r="G831" s="143">
        <v>755577.85</v>
      </c>
      <c r="H831" t="s">
        <v>511</v>
      </c>
      <c r="I831" t="s">
        <v>530</v>
      </c>
      <c r="J831" t="s">
        <v>312</v>
      </c>
      <c r="K831" t="s">
        <v>473</v>
      </c>
      <c r="L831" t="s">
        <v>156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 s="144">
        <v>-755577.85</v>
      </c>
      <c r="T831">
        <v>1</v>
      </c>
      <c r="U831" t="s">
        <v>199</v>
      </c>
      <c r="V831" t="s">
        <v>63</v>
      </c>
      <c r="W831" s="115" t="str">
        <f t="shared" si="26"/>
        <v>CC1DISPOSICIÓN FINAL RESIDUOS SOLIDOS</v>
      </c>
      <c r="X831" s="115">
        <f>_xlfn.XLOOKUP(W831,'cco '!C:C,'cco '!D:D,0)</f>
        <v>4.8738124634855849E-3</v>
      </c>
      <c r="Y831" s="116">
        <f t="shared" si="27"/>
        <v>3682.5447424636418</v>
      </c>
      <c r="Z831" s="115">
        <f>_xlfn.XLOOKUP(V831,sectores_id!A:A,sectores_id!B:B)</f>
        <v>4</v>
      </c>
      <c r="AA831" s="115" t="str">
        <f>IF(J831="OPEX",_xlfn.XLOOKUP(I831,'rubros_id_opex (2)'!A:A,'rubros_id_opex (2)'!B:B,"RUBRO MC"),J831)</f>
        <v>DEUDA</v>
      </c>
      <c r="AB831" s="115" t="str">
        <f>UPPER(_xlfn.XLOOKUP(Z831,sectores_id!B:B,sectores_id!A:A))</f>
        <v>DISP. FINAL RESIDUOS SÓLIDOS</v>
      </c>
      <c r="AC831" s="156" t="str">
        <f>_xlfn.XLOOKUP(AA831,'rubros_id_opex (2)'!B:B,'rubros_id_opex (2)'!A:A,gastos_final[[#This Row],[Líneas de factura/Producto]])</f>
        <v>HONORARIOS</v>
      </c>
      <c r="AD831" s="115">
        <f>SUMIFS(Y:Y,C:C,gastos_final[[#This Row],[Número]])</f>
        <v>755577.85</v>
      </c>
      <c r="AE831" s="177">
        <f>gastos_final[[#This Row],[MONTO_FINAL]]*-1-gastos_final[[#This Row],[monto_total_ampliado]]</f>
        <v>0</v>
      </c>
    </row>
    <row r="832" spans="1:31" x14ac:dyDescent="0.3">
      <c r="A832" vm="3">
        <v>46066</v>
      </c>
      <c r="B832" t="s">
        <v>944</v>
      </c>
      <c r="C832" t="s">
        <v>945</v>
      </c>
      <c r="D832" s="143">
        <v>-755577.85</v>
      </c>
      <c r="E832" t="s">
        <v>946</v>
      </c>
      <c r="F832">
        <v>1</v>
      </c>
      <c r="G832" s="143">
        <v>755577.85</v>
      </c>
      <c r="H832" t="s">
        <v>511</v>
      </c>
      <c r="I832" t="s">
        <v>530</v>
      </c>
      <c r="J832" t="s">
        <v>312</v>
      </c>
      <c r="K832" t="s">
        <v>473</v>
      </c>
      <c r="L832" t="s">
        <v>156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 s="144">
        <v>-755577.85</v>
      </c>
      <c r="T832">
        <v>1</v>
      </c>
      <c r="U832" t="s">
        <v>199</v>
      </c>
      <c r="V832" t="s">
        <v>80</v>
      </c>
      <c r="W832" s="115" t="str">
        <f t="shared" si="26"/>
        <v>CC1EXPORTACION</v>
      </c>
      <c r="X832" s="115">
        <f>_xlfn.XLOOKUP(W832,'cco '!C:C,'cco '!D:D,0)</f>
        <v>0.73411048911804788</v>
      </c>
      <c r="Y832" s="116">
        <f t="shared" si="27"/>
        <v>554677.62503026298</v>
      </c>
      <c r="Z832" s="115">
        <f>_xlfn.XLOOKUP(V832,sectores_id!A:A,sectores_id!B:B)</f>
        <v>5</v>
      </c>
      <c r="AA832" s="115" t="str">
        <f>IF(J832="OPEX",_xlfn.XLOOKUP(I832,'rubros_id_opex (2)'!A:A,'rubros_id_opex (2)'!B:B,"RUBRO MC"),J832)</f>
        <v>DEUDA</v>
      </c>
      <c r="AB832" s="115" t="str">
        <f>UPPER(_xlfn.XLOOKUP(Z832,sectores_id!B:B,sectores_id!A:A))</f>
        <v>EXPORTACION</v>
      </c>
      <c r="AC832" s="156" t="str">
        <f>_xlfn.XLOOKUP(AA832,'rubros_id_opex (2)'!B:B,'rubros_id_opex (2)'!A:A,gastos_final[[#This Row],[Líneas de factura/Producto]])</f>
        <v>HONORARIOS</v>
      </c>
      <c r="AD832" s="115">
        <f>SUMIFS(Y:Y,C:C,gastos_final[[#This Row],[Número]])</f>
        <v>755577.85</v>
      </c>
      <c r="AE832" s="177">
        <f>gastos_final[[#This Row],[MONTO_FINAL]]*-1-gastos_final[[#This Row],[monto_total_ampliado]]</f>
        <v>0</v>
      </c>
    </row>
    <row r="833" spans="1:31" x14ac:dyDescent="0.3">
      <c r="A833" vm="3">
        <v>46066</v>
      </c>
      <c r="B833" t="s">
        <v>944</v>
      </c>
      <c r="C833" t="s">
        <v>945</v>
      </c>
      <c r="D833" s="143">
        <v>-755577.85</v>
      </c>
      <c r="E833" t="s">
        <v>946</v>
      </c>
      <c r="F833">
        <v>1</v>
      </c>
      <c r="G833" s="143">
        <v>755577.85</v>
      </c>
      <c r="H833" t="s">
        <v>511</v>
      </c>
      <c r="I833" t="s">
        <v>530</v>
      </c>
      <c r="J833" t="s">
        <v>312</v>
      </c>
      <c r="K833" t="s">
        <v>473</v>
      </c>
      <c r="L833" t="s">
        <v>156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 s="144">
        <v>-755577.85</v>
      </c>
      <c r="T833">
        <v>1</v>
      </c>
      <c r="U833" t="s">
        <v>199</v>
      </c>
      <c r="V833" t="s">
        <v>50</v>
      </c>
      <c r="W833" s="115" t="str">
        <f t="shared" si="26"/>
        <v>CC1NFU</v>
      </c>
      <c r="X833" s="115">
        <f>_xlfn.XLOOKUP(W833,'cco '!C:C,'cco '!D:D,0)</f>
        <v>1.4065386597374174E-2</v>
      </c>
      <c r="Y833" s="116">
        <f t="shared" si="27"/>
        <v>10627.494564662793</v>
      </c>
      <c r="Z833" s="115">
        <f>_xlfn.XLOOKUP(V833,sectores_id!A:A,sectores_id!B:B)</f>
        <v>6</v>
      </c>
      <c r="AA833" s="115" t="str">
        <f>IF(J833="OPEX",_xlfn.XLOOKUP(I833,'rubros_id_opex (2)'!A:A,'rubros_id_opex (2)'!B:B,"RUBRO MC"),J833)</f>
        <v>DEUDA</v>
      </c>
      <c r="AB833" s="115" t="str">
        <f>UPPER(_xlfn.XLOOKUP(Z833,sectores_id!B:B,sectores_id!A:A))</f>
        <v>NFU</v>
      </c>
      <c r="AC833" s="156" t="str">
        <f>_xlfn.XLOOKUP(AA833,'rubros_id_opex (2)'!B:B,'rubros_id_opex (2)'!A:A,gastos_final[[#This Row],[Líneas de factura/Producto]])</f>
        <v>HONORARIOS</v>
      </c>
      <c r="AD833" s="115">
        <f>SUMIFS(Y:Y,C:C,gastos_final[[#This Row],[Número]])</f>
        <v>755577.85</v>
      </c>
      <c r="AE833" s="177">
        <f>gastos_final[[#This Row],[MONTO_FINAL]]*-1-gastos_final[[#This Row],[monto_total_ampliado]]</f>
        <v>0</v>
      </c>
    </row>
    <row r="834" spans="1:31" x14ac:dyDescent="0.3">
      <c r="A834" vm="3">
        <v>46066</v>
      </c>
      <c r="B834" t="s">
        <v>944</v>
      </c>
      <c r="C834" t="s">
        <v>945</v>
      </c>
      <c r="D834" s="143">
        <v>-755577.85</v>
      </c>
      <c r="E834" t="s">
        <v>946</v>
      </c>
      <c r="F834">
        <v>1</v>
      </c>
      <c r="G834" s="143">
        <v>755577.85</v>
      </c>
      <c r="H834" t="s">
        <v>511</v>
      </c>
      <c r="I834" t="s">
        <v>530</v>
      </c>
      <c r="J834" t="s">
        <v>312</v>
      </c>
      <c r="K834" t="s">
        <v>473</v>
      </c>
      <c r="L834" t="s">
        <v>156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 s="144">
        <v>-755577.85</v>
      </c>
      <c r="T834">
        <v>1</v>
      </c>
      <c r="U834" t="s">
        <v>199</v>
      </c>
      <c r="V834" t="s">
        <v>68</v>
      </c>
      <c r="W834" s="115" t="str">
        <f t="shared" si="26"/>
        <v>CC1PILETAS</v>
      </c>
      <c r="X834" s="115">
        <f>_xlfn.XLOOKUP(W834,'cco '!C:C,'cco '!D:D,0)</f>
        <v>0.10760032914202722</v>
      </c>
      <c r="Y834" s="116">
        <f t="shared" si="27"/>
        <v>81300.425352425271</v>
      </c>
      <c r="Z834" s="115">
        <f>_xlfn.XLOOKUP(V834,sectores_id!A:A,sectores_id!B:B)</f>
        <v>7</v>
      </c>
      <c r="AA834" s="115" t="str">
        <f>IF(J834="OPEX",_xlfn.XLOOKUP(I834,'rubros_id_opex (2)'!A:A,'rubros_id_opex (2)'!B:B,"RUBRO MC"),J834)</f>
        <v>DEUDA</v>
      </c>
      <c r="AB834" s="115" t="str">
        <f>UPPER(_xlfn.XLOOKUP(Z834,sectores_id!B:B,sectores_id!A:A))</f>
        <v>PILETAS</v>
      </c>
      <c r="AC834" s="156" t="str">
        <f>_xlfn.XLOOKUP(AA834,'rubros_id_opex (2)'!B:B,'rubros_id_opex (2)'!A:A,gastos_final[[#This Row],[Líneas de factura/Producto]])</f>
        <v>HONORARIOS</v>
      </c>
      <c r="AD834" s="115">
        <f>SUMIFS(Y:Y,C:C,gastos_final[[#This Row],[Número]])</f>
        <v>755577.85</v>
      </c>
      <c r="AE834" s="177">
        <f>gastos_final[[#This Row],[MONTO_FINAL]]*-1-gastos_final[[#This Row],[monto_total_ampliado]]</f>
        <v>0</v>
      </c>
    </row>
    <row r="835" spans="1:31" x14ac:dyDescent="0.3">
      <c r="A835" vm="3">
        <v>46066</v>
      </c>
      <c r="B835" t="s">
        <v>944</v>
      </c>
      <c r="C835" t="s">
        <v>945</v>
      </c>
      <c r="D835" s="143">
        <v>-755577.85</v>
      </c>
      <c r="E835" t="s">
        <v>946</v>
      </c>
      <c r="F835">
        <v>1</v>
      </c>
      <c r="G835" s="143">
        <v>755577.85</v>
      </c>
      <c r="H835" t="s">
        <v>511</v>
      </c>
      <c r="I835" t="s">
        <v>530</v>
      </c>
      <c r="J835" t="s">
        <v>312</v>
      </c>
      <c r="K835" t="s">
        <v>473</v>
      </c>
      <c r="L835" t="s">
        <v>156</v>
      </c>
      <c r="M835">
        <v>0</v>
      </c>
      <c r="N835" t="s">
        <v>35</v>
      </c>
      <c r="O835" t="s">
        <v>492</v>
      </c>
      <c r="P835">
        <v>10</v>
      </c>
      <c r="Q835" t="s">
        <v>465</v>
      </c>
      <c r="R835">
        <v>1</v>
      </c>
      <c r="S835" s="144">
        <v>-755577.85</v>
      </c>
      <c r="T835">
        <v>1</v>
      </c>
      <c r="U835" t="s">
        <v>199</v>
      </c>
      <c r="V835" t="s">
        <v>70</v>
      </c>
      <c r="W835" s="115" t="str">
        <f t="shared" si="26"/>
        <v>CC1REACTORES</v>
      </c>
      <c r="X835" s="115">
        <f>_xlfn.XLOOKUP(W835,'cco '!C:C,'cco '!D:D,0)</f>
        <v>3.9675420007119738E-2</v>
      </c>
      <c r="Y835" s="116">
        <f t="shared" si="27"/>
        <v>29977.868546826514</v>
      </c>
      <c r="Z835" s="115">
        <f>_xlfn.XLOOKUP(V835,sectores_id!A:A,sectores_id!B:B)</f>
        <v>8</v>
      </c>
      <c r="AA835" s="115" t="str">
        <f>IF(J835="OPEX",_xlfn.XLOOKUP(I835,'rubros_id_opex (2)'!A:A,'rubros_id_opex (2)'!B:B,"RUBRO MC"),J835)</f>
        <v>DEUDA</v>
      </c>
      <c r="AB835" s="115" t="str">
        <f>UPPER(_xlfn.XLOOKUP(Z835,sectores_id!B:B,sectores_id!A:A))</f>
        <v>REACTORES</v>
      </c>
      <c r="AC835" s="156" t="str">
        <f>_xlfn.XLOOKUP(AA835,'rubros_id_opex (2)'!B:B,'rubros_id_opex (2)'!A:A,gastos_final[[#This Row],[Líneas de factura/Producto]])</f>
        <v>HONORARIOS</v>
      </c>
      <c r="AD835" s="115">
        <f>SUMIFS(Y:Y,C:C,gastos_final[[#This Row],[Número]])</f>
        <v>755577.85</v>
      </c>
      <c r="AE835" s="177">
        <f>gastos_final[[#This Row],[MONTO_FINAL]]*-1-gastos_final[[#This Row],[monto_total_ampliado]]</f>
        <v>0</v>
      </c>
    </row>
    <row r="836" spans="1:31" x14ac:dyDescent="0.3">
      <c r="A836" vm="3">
        <v>46066</v>
      </c>
      <c r="B836" t="s">
        <v>944</v>
      </c>
      <c r="C836" t="s">
        <v>945</v>
      </c>
      <c r="D836" s="143">
        <v>-755577.85</v>
      </c>
      <c r="E836" t="s">
        <v>946</v>
      </c>
      <c r="F836">
        <v>1</v>
      </c>
      <c r="G836" s="143">
        <v>755577.85</v>
      </c>
      <c r="H836" t="s">
        <v>511</v>
      </c>
      <c r="I836" t="s">
        <v>530</v>
      </c>
      <c r="J836" t="s">
        <v>312</v>
      </c>
      <c r="K836" t="s">
        <v>473</v>
      </c>
      <c r="L836" t="s">
        <v>156</v>
      </c>
      <c r="M836">
        <v>0</v>
      </c>
      <c r="N836" t="s">
        <v>35</v>
      </c>
      <c r="O836" t="s">
        <v>492</v>
      </c>
      <c r="P836">
        <v>10</v>
      </c>
      <c r="Q836" t="s">
        <v>465</v>
      </c>
      <c r="R836">
        <v>1</v>
      </c>
      <c r="S836" s="144">
        <v>-755577.85</v>
      </c>
      <c r="T836">
        <v>1</v>
      </c>
      <c r="U836" t="s">
        <v>199</v>
      </c>
      <c r="V836" t="s">
        <v>181</v>
      </c>
      <c r="W836" s="115" t="str">
        <f t="shared" si="26"/>
        <v>CC1TIERRAS FILTRANTES</v>
      </c>
      <c r="X836" s="115">
        <f>_xlfn.XLOOKUP(W836,'cco '!C:C,'cco '!D:D,0)</f>
        <v>0</v>
      </c>
      <c r="Y836" s="116">
        <f t="shared" si="27"/>
        <v>0</v>
      </c>
      <c r="Z836" s="115">
        <f>_xlfn.XLOOKUP(V836,sectores_id!A:A,sectores_id!B:B)</f>
        <v>9</v>
      </c>
      <c r="AA836" s="115" t="str">
        <f>IF(J836="OPEX",_xlfn.XLOOKUP(I836,'rubros_id_opex (2)'!A:A,'rubros_id_opex (2)'!B:B,"RUBRO MC"),J836)</f>
        <v>DEUDA</v>
      </c>
      <c r="AB836" s="115" t="str">
        <f>UPPER(_xlfn.XLOOKUP(Z836,sectores_id!B:B,sectores_id!A:A))</f>
        <v>TIERRAS FILTRANTES</v>
      </c>
      <c r="AC836" s="156" t="str">
        <f>_xlfn.XLOOKUP(AA836,'rubros_id_opex (2)'!B:B,'rubros_id_opex (2)'!A:A,gastos_final[[#This Row],[Líneas de factura/Producto]])</f>
        <v>HONORARIOS</v>
      </c>
      <c r="AD836" s="115">
        <f>SUMIFS(Y:Y,C:C,gastos_final[[#This Row],[Número]])</f>
        <v>755577.85</v>
      </c>
      <c r="AE836" s="177">
        <f>gastos_final[[#This Row],[MONTO_FINAL]]*-1-gastos_final[[#This Row],[monto_total_ampliado]]</f>
        <v>0</v>
      </c>
    </row>
    <row r="837" spans="1:31" x14ac:dyDescent="0.3">
      <c r="A837" vm="11">
        <v>46071</v>
      </c>
      <c r="B837" t="s">
        <v>874</v>
      </c>
      <c r="C837" t="s">
        <v>875</v>
      </c>
      <c r="D837" s="143">
        <v>-735569.92000000004</v>
      </c>
      <c r="E837" t="s">
        <v>876</v>
      </c>
      <c r="F837">
        <v>35.880000000000003</v>
      </c>
      <c r="G837" s="143">
        <v>15731</v>
      </c>
      <c r="H837" t="s">
        <v>511</v>
      </c>
      <c r="I837" t="s">
        <v>477</v>
      </c>
      <c r="J837" t="s">
        <v>137</v>
      </c>
      <c r="K837" t="s">
        <v>473</v>
      </c>
      <c r="L837" t="s">
        <v>138</v>
      </c>
      <c r="M837">
        <v>0</v>
      </c>
      <c r="N837" t="s">
        <v>46</v>
      </c>
      <c r="O837" t="s">
        <v>492</v>
      </c>
      <c r="P837">
        <v>1</v>
      </c>
      <c r="Q837" t="s">
        <v>63</v>
      </c>
      <c r="R837">
        <v>1</v>
      </c>
      <c r="S837" s="144">
        <v>-735569.92000000004</v>
      </c>
      <c r="T837">
        <v>35.880000000000003</v>
      </c>
      <c r="U837" t="s">
        <v>199</v>
      </c>
      <c r="V837" t="s">
        <v>63</v>
      </c>
      <c r="W837" s="115" t="str">
        <f t="shared" si="26"/>
        <v>CC2DISPOSICIÓN FINAL RESIDUOS SOLIDOS</v>
      </c>
      <c r="X837" s="115">
        <f>_xlfn.XLOOKUP(W837,'cco '!C:C,'cco '!D:D,0)</f>
        <v>1</v>
      </c>
      <c r="Y837" s="116">
        <f t="shared" si="27"/>
        <v>735569.92000000004</v>
      </c>
      <c r="Z837" s="115">
        <f>_xlfn.XLOOKUP(V837,sectores_id!A:A,sectores_id!B:B)</f>
        <v>4</v>
      </c>
      <c r="AA837" s="115">
        <f>IF(J837="OPEX",_xlfn.XLOOKUP(I837,'rubros_id_opex (2)'!A:A,'rubros_id_opex (2)'!B:B,"RUBRO MC"),J837)</f>
        <v>8</v>
      </c>
      <c r="AB837" s="115" t="str">
        <f>UPPER(_xlfn.XLOOKUP(Z837,sectores_id!B:B,sectores_id!A:A))</f>
        <v>DISP. FINAL RESIDUOS SÓLIDOS</v>
      </c>
      <c r="AC837" s="156" t="str">
        <f>_xlfn.XLOOKUP(AA837,'rubros_id_opex (2)'!B:B,'rubros_id_opex (2)'!A:A,gastos_final[[#This Row],[Líneas de factura/Producto]])</f>
        <v>M.PRIMAS</v>
      </c>
      <c r="AD837" s="115">
        <f>SUMIFS(Y:Y,C:C,gastos_final[[#This Row],[Número]])</f>
        <v>735569.92000000004</v>
      </c>
      <c r="AE837" s="177">
        <f>gastos_final[[#This Row],[MONTO_FINAL]]*-1-gastos_final[[#This Row],[monto_total_ampliado]]</f>
        <v>0</v>
      </c>
    </row>
    <row r="838" spans="1:31" x14ac:dyDescent="0.3">
      <c r="A838" vm="7">
        <v>46059</v>
      </c>
      <c r="B838" t="s">
        <v>1028</v>
      </c>
      <c r="C838" t="s">
        <v>1031</v>
      </c>
      <c r="D838" s="143">
        <v>-725286.28</v>
      </c>
      <c r="E838" t="s">
        <v>1032</v>
      </c>
      <c r="F838">
        <v>90</v>
      </c>
      <c r="G838" s="143">
        <v>7568.31</v>
      </c>
      <c r="H838" t="s">
        <v>511</v>
      </c>
      <c r="I838" t="s">
        <v>11</v>
      </c>
      <c r="J838" t="s">
        <v>137</v>
      </c>
      <c r="K838" t="s">
        <v>473</v>
      </c>
      <c r="L838" t="s">
        <v>138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 s="144">
        <v>-725286.28</v>
      </c>
      <c r="T838">
        <v>90</v>
      </c>
      <c r="U838" t="s">
        <v>199</v>
      </c>
      <c r="V838" t="s">
        <v>72</v>
      </c>
      <c r="W838" s="115" t="str">
        <f t="shared" si="26"/>
        <v>CC1BACHAS</v>
      </c>
      <c r="X838" s="115">
        <f>_xlfn.XLOOKUP(W838,'cco '!C:C,'cco '!D:D,0)</f>
        <v>3.2417236735101898E-2</v>
      </c>
      <c r="Y838" s="116">
        <f t="shared" si="27"/>
        <v>23511.777039481403</v>
      </c>
      <c r="Z838" s="115">
        <f>_xlfn.XLOOKUP(V838,sectores_id!A:A,sectores_id!B:B)</f>
        <v>1</v>
      </c>
      <c r="AA838" s="115">
        <f>IF(J838="OPEX",_xlfn.XLOOKUP(I838,'rubros_id_opex (2)'!A:A,'rubros_id_opex (2)'!B:B,"RUBRO MC"),J838)</f>
        <v>3</v>
      </c>
      <c r="AB838" s="115" t="str">
        <f>UPPER(_xlfn.XLOOKUP(Z838,sectores_id!B:B,sectores_id!A:A))</f>
        <v>BACHAS</v>
      </c>
      <c r="AC838" s="156" t="str">
        <f>_xlfn.XLOOKUP(AA838,'rubros_id_opex (2)'!B:B,'rubros_id_opex (2)'!A:A,gastos_final[[#This Row],[Líneas de factura/Producto]])</f>
        <v>HIGIENE Y SEGURIDAD</v>
      </c>
      <c r="AD838" s="115">
        <f>SUMIFS(Y:Y,C:C,gastos_final[[#This Row],[Número]])</f>
        <v>725286.27999999991</v>
      </c>
      <c r="AE838" s="177">
        <f>gastos_final[[#This Row],[MONTO_FINAL]]*-1-gastos_final[[#This Row],[monto_total_ampliado]]</f>
        <v>0</v>
      </c>
    </row>
    <row r="839" spans="1:31" x14ac:dyDescent="0.3">
      <c r="A839" vm="7">
        <v>46059</v>
      </c>
      <c r="B839" t="s">
        <v>1028</v>
      </c>
      <c r="C839" t="s">
        <v>1031</v>
      </c>
      <c r="D839" s="143">
        <v>-725286.28</v>
      </c>
      <c r="E839" t="s">
        <v>1032</v>
      </c>
      <c r="F839">
        <v>90</v>
      </c>
      <c r="G839" s="143">
        <v>7568.31</v>
      </c>
      <c r="H839" t="s">
        <v>511</v>
      </c>
      <c r="I839" t="s">
        <v>11</v>
      </c>
      <c r="J839" t="s">
        <v>137</v>
      </c>
      <c r="K839" t="s">
        <v>473</v>
      </c>
      <c r="L839" t="s">
        <v>138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 s="144">
        <v>-725286.28</v>
      </c>
      <c r="T839">
        <v>90</v>
      </c>
      <c r="U839" t="s">
        <v>199</v>
      </c>
      <c r="V839" t="s">
        <v>77</v>
      </c>
      <c r="W839" s="115" t="str">
        <f t="shared" si="26"/>
        <v>CC1CEREAL &amp; POLVILLO</v>
      </c>
      <c r="X839" s="115">
        <f>_xlfn.XLOOKUP(W839,'cco '!C:C,'cco '!D:D,0)</f>
        <v>7.0597149630605652E-3</v>
      </c>
      <c r="Y839" s="116">
        <f t="shared" si="27"/>
        <v>5120.3144034185352</v>
      </c>
      <c r="Z839" s="115">
        <f>_xlfn.XLOOKUP(V839,sectores_id!A:A,sectores_id!B:B)</f>
        <v>2</v>
      </c>
      <c r="AA839" s="115">
        <f>IF(J839="OPEX",_xlfn.XLOOKUP(I839,'rubros_id_opex (2)'!A:A,'rubros_id_opex (2)'!B:B,"RUBRO MC"),J839)</f>
        <v>3</v>
      </c>
      <c r="AB839" s="115" t="str">
        <f>UPPER(_xlfn.XLOOKUP(Z839,sectores_id!B:B,sectores_id!A:A))</f>
        <v>CEREAL &amp; POLVILLO</v>
      </c>
      <c r="AC839" s="156" t="str">
        <f>_xlfn.XLOOKUP(AA839,'rubros_id_opex (2)'!B:B,'rubros_id_opex (2)'!A:A,gastos_final[[#This Row],[Líneas de factura/Producto]])</f>
        <v>HIGIENE Y SEGURIDAD</v>
      </c>
      <c r="AD839" s="115">
        <f>SUMIFS(Y:Y,C:C,gastos_final[[#This Row],[Número]])</f>
        <v>725286.27999999991</v>
      </c>
      <c r="AE839" s="177">
        <f>gastos_final[[#This Row],[MONTO_FINAL]]*-1-gastos_final[[#This Row],[monto_total_ampliado]]</f>
        <v>0</v>
      </c>
    </row>
    <row r="840" spans="1:31" x14ac:dyDescent="0.3">
      <c r="A840" vm="7">
        <v>46059</v>
      </c>
      <c r="B840" t="s">
        <v>1028</v>
      </c>
      <c r="C840" t="s">
        <v>1031</v>
      </c>
      <c r="D840" s="143">
        <v>-725286.28</v>
      </c>
      <c r="E840" t="s">
        <v>1032</v>
      </c>
      <c r="F840">
        <v>90</v>
      </c>
      <c r="G840" s="143">
        <v>7568.31</v>
      </c>
      <c r="H840" t="s">
        <v>511</v>
      </c>
      <c r="I840" t="s">
        <v>11</v>
      </c>
      <c r="J840" t="s">
        <v>137</v>
      </c>
      <c r="K840" t="s">
        <v>473</v>
      </c>
      <c r="L840" t="s">
        <v>138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 s="144">
        <v>-725286.28</v>
      </c>
      <c r="T840">
        <v>90</v>
      </c>
      <c r="U840" t="s">
        <v>199</v>
      </c>
      <c r="V840" t="s">
        <v>75</v>
      </c>
      <c r="W840" s="115" t="str">
        <f t="shared" si="26"/>
        <v>CC1COMPOST &amp; FERTILIZANTES</v>
      </c>
      <c r="X840" s="115">
        <f>_xlfn.XLOOKUP(W840,'cco '!C:C,'cco '!D:D,0)</f>
        <v>4.0653249223577111E-4</v>
      </c>
      <c r="Y840" s="116">
        <f t="shared" si="27"/>
        <v>294.8524389928113</v>
      </c>
      <c r="Z840" s="115">
        <f>_xlfn.XLOOKUP(V840,sectores_id!A:A,sectores_id!B:B)</f>
        <v>10</v>
      </c>
      <c r="AA840" s="115">
        <f>IF(J840="OPEX",_xlfn.XLOOKUP(I840,'rubros_id_opex (2)'!A:A,'rubros_id_opex (2)'!B:B,"RUBRO MC"),J840)</f>
        <v>3</v>
      </c>
      <c r="AB840" s="115" t="str">
        <f>UPPER(_xlfn.XLOOKUP(Z840,sectores_id!B:B,sectores_id!A:A))</f>
        <v>COMPOST &amp; FERTILIZANTES</v>
      </c>
      <c r="AC840" s="156" t="str">
        <f>_xlfn.XLOOKUP(AA840,'rubros_id_opex (2)'!B:B,'rubros_id_opex (2)'!A:A,gastos_final[[#This Row],[Líneas de factura/Producto]])</f>
        <v>HIGIENE Y SEGURIDAD</v>
      </c>
      <c r="AD840" s="115">
        <f>SUMIFS(Y:Y,C:C,gastos_final[[#This Row],[Número]])</f>
        <v>725286.27999999991</v>
      </c>
      <c r="AE840" s="177">
        <f>gastos_final[[#This Row],[MONTO_FINAL]]*-1-gastos_final[[#This Row],[monto_total_ampliado]]</f>
        <v>0</v>
      </c>
    </row>
    <row r="841" spans="1:31" x14ac:dyDescent="0.3">
      <c r="A841" vm="7">
        <v>46059</v>
      </c>
      <c r="B841" t="s">
        <v>1028</v>
      </c>
      <c r="C841" t="s">
        <v>1031</v>
      </c>
      <c r="D841" s="143">
        <v>-725286.28</v>
      </c>
      <c r="E841" t="s">
        <v>1032</v>
      </c>
      <c r="F841">
        <v>90</v>
      </c>
      <c r="G841" s="143">
        <v>7568.31</v>
      </c>
      <c r="H841" t="s">
        <v>511</v>
      </c>
      <c r="I841" t="s">
        <v>11</v>
      </c>
      <c r="J841" t="s">
        <v>137</v>
      </c>
      <c r="K841" t="s">
        <v>473</v>
      </c>
      <c r="L841" t="s">
        <v>138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 s="144">
        <v>-725286.28</v>
      </c>
      <c r="T841">
        <v>90</v>
      </c>
      <c r="U841" t="s">
        <v>199</v>
      </c>
      <c r="V841" t="s">
        <v>66</v>
      </c>
      <c r="W841" s="115" t="str">
        <f t="shared" si="26"/>
        <v>CC1DISPOSICIÓN FINAL RESIDUOS LIQUIDOS</v>
      </c>
      <c r="X841" s="115">
        <f>_xlfn.XLOOKUP(W841,'cco '!C:C,'cco '!D:D,0)</f>
        <v>5.9791078481547098E-2</v>
      </c>
      <c r="Y841" s="116">
        <f t="shared" si="27"/>
        <v>43365.648889069344</v>
      </c>
      <c r="Z841" s="115">
        <f>_xlfn.XLOOKUP(V841,sectores_id!A:A,sectores_id!B:B)</f>
        <v>3</v>
      </c>
      <c r="AA841" s="115">
        <f>IF(J841="OPEX",_xlfn.XLOOKUP(I841,'rubros_id_opex (2)'!A:A,'rubros_id_opex (2)'!B:B,"RUBRO MC"),J841)</f>
        <v>3</v>
      </c>
      <c r="AB841" s="115" t="str">
        <f>UPPER(_xlfn.XLOOKUP(Z841,sectores_id!B:B,sectores_id!A:A))</f>
        <v>DISP. FINAL RESIDUOS LÍQUIDOS</v>
      </c>
      <c r="AC841" s="156" t="str">
        <f>_xlfn.XLOOKUP(AA841,'rubros_id_opex (2)'!B:B,'rubros_id_opex (2)'!A:A,gastos_final[[#This Row],[Líneas de factura/Producto]])</f>
        <v>HIGIENE Y SEGURIDAD</v>
      </c>
      <c r="AD841" s="115">
        <f>SUMIFS(Y:Y,C:C,gastos_final[[#This Row],[Número]])</f>
        <v>725286.27999999991</v>
      </c>
      <c r="AE841" s="177">
        <f>gastos_final[[#This Row],[MONTO_FINAL]]*-1-gastos_final[[#This Row],[monto_total_ampliado]]</f>
        <v>0</v>
      </c>
    </row>
    <row r="842" spans="1:31" x14ac:dyDescent="0.3">
      <c r="A842" vm="7">
        <v>46059</v>
      </c>
      <c r="B842" t="s">
        <v>1028</v>
      </c>
      <c r="C842" t="s">
        <v>1031</v>
      </c>
      <c r="D842" s="143">
        <v>-725286.28</v>
      </c>
      <c r="E842" t="s">
        <v>1032</v>
      </c>
      <c r="F842">
        <v>90</v>
      </c>
      <c r="G842" s="143">
        <v>7568.31</v>
      </c>
      <c r="H842" t="s">
        <v>511</v>
      </c>
      <c r="I842" t="s">
        <v>11</v>
      </c>
      <c r="J842" t="s">
        <v>137</v>
      </c>
      <c r="K842" t="s">
        <v>473</v>
      </c>
      <c r="L842" t="s">
        <v>138</v>
      </c>
      <c r="M842">
        <v>0</v>
      </c>
      <c r="N842" t="s">
        <v>35</v>
      </c>
      <c r="O842" t="s">
        <v>492</v>
      </c>
      <c r="P842">
        <v>10</v>
      </c>
      <c r="Q842" t="s">
        <v>465</v>
      </c>
      <c r="R842">
        <v>1</v>
      </c>
      <c r="S842" s="144">
        <v>-725286.28</v>
      </c>
      <c r="T842">
        <v>90</v>
      </c>
      <c r="U842" t="s">
        <v>199</v>
      </c>
      <c r="V842" t="s">
        <v>63</v>
      </c>
      <c r="W842" s="115" t="str">
        <f t="shared" si="26"/>
        <v>CC1DISPOSICIÓN FINAL RESIDUOS SOLIDOS</v>
      </c>
      <c r="X842" s="115">
        <f>_xlfn.XLOOKUP(W842,'cco '!C:C,'cco '!D:D,0)</f>
        <v>4.8738124634855849E-3</v>
      </c>
      <c r="Y842" s="116">
        <f t="shared" si="27"/>
        <v>3534.9093110590957</v>
      </c>
      <c r="Z842" s="115">
        <f>_xlfn.XLOOKUP(V842,sectores_id!A:A,sectores_id!B:B)</f>
        <v>4</v>
      </c>
      <c r="AA842" s="115">
        <f>IF(J842="OPEX",_xlfn.XLOOKUP(I842,'rubros_id_opex (2)'!A:A,'rubros_id_opex (2)'!B:B,"RUBRO MC"),J842)</f>
        <v>3</v>
      </c>
      <c r="AB842" s="115" t="str">
        <f>UPPER(_xlfn.XLOOKUP(Z842,sectores_id!B:B,sectores_id!A:A))</f>
        <v>DISP. FINAL RESIDUOS SÓLIDOS</v>
      </c>
      <c r="AC842" s="156" t="str">
        <f>_xlfn.XLOOKUP(AA842,'rubros_id_opex (2)'!B:B,'rubros_id_opex (2)'!A:A,gastos_final[[#This Row],[Líneas de factura/Producto]])</f>
        <v>HIGIENE Y SEGURIDAD</v>
      </c>
      <c r="AD842" s="115">
        <f>SUMIFS(Y:Y,C:C,gastos_final[[#This Row],[Número]])</f>
        <v>725286.27999999991</v>
      </c>
      <c r="AE842" s="177">
        <f>gastos_final[[#This Row],[MONTO_FINAL]]*-1-gastos_final[[#This Row],[monto_total_ampliado]]</f>
        <v>0</v>
      </c>
    </row>
    <row r="843" spans="1:31" x14ac:dyDescent="0.3">
      <c r="A843" vm="7">
        <v>46059</v>
      </c>
      <c r="B843" t="s">
        <v>1028</v>
      </c>
      <c r="C843" t="s">
        <v>1031</v>
      </c>
      <c r="D843" s="143">
        <v>-725286.28</v>
      </c>
      <c r="E843" t="s">
        <v>1032</v>
      </c>
      <c r="F843">
        <v>90</v>
      </c>
      <c r="G843" s="143">
        <v>7568.31</v>
      </c>
      <c r="H843" t="s">
        <v>511</v>
      </c>
      <c r="I843" t="s">
        <v>11</v>
      </c>
      <c r="J843" t="s">
        <v>137</v>
      </c>
      <c r="K843" t="s">
        <v>473</v>
      </c>
      <c r="L843" t="s">
        <v>138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 s="144">
        <v>-725286.28</v>
      </c>
      <c r="T843">
        <v>90</v>
      </c>
      <c r="U843" t="s">
        <v>199</v>
      </c>
      <c r="V843" t="s">
        <v>80</v>
      </c>
      <c r="W843" s="115" t="str">
        <f t="shared" si="26"/>
        <v>CC1EXPORTACION</v>
      </c>
      <c r="X843" s="115">
        <f>_xlfn.XLOOKUP(W843,'cco '!C:C,'cco '!D:D,0)</f>
        <v>0.73411048911804788</v>
      </c>
      <c r="Y843" s="116">
        <f t="shared" si="27"/>
        <v>532440.26576140942</v>
      </c>
      <c r="Z843" s="115">
        <f>_xlfn.XLOOKUP(V843,sectores_id!A:A,sectores_id!B:B)</f>
        <v>5</v>
      </c>
      <c r="AA843" s="115">
        <f>IF(J843="OPEX",_xlfn.XLOOKUP(I843,'rubros_id_opex (2)'!A:A,'rubros_id_opex (2)'!B:B,"RUBRO MC"),J843)</f>
        <v>3</v>
      </c>
      <c r="AB843" s="115" t="str">
        <f>UPPER(_xlfn.XLOOKUP(Z843,sectores_id!B:B,sectores_id!A:A))</f>
        <v>EXPORTACION</v>
      </c>
      <c r="AC843" s="156" t="str">
        <f>_xlfn.XLOOKUP(AA843,'rubros_id_opex (2)'!B:B,'rubros_id_opex (2)'!A:A,gastos_final[[#This Row],[Líneas de factura/Producto]])</f>
        <v>HIGIENE Y SEGURIDAD</v>
      </c>
      <c r="AD843" s="115">
        <f>SUMIFS(Y:Y,C:C,gastos_final[[#This Row],[Número]])</f>
        <v>725286.27999999991</v>
      </c>
      <c r="AE843" s="177">
        <f>gastos_final[[#This Row],[MONTO_FINAL]]*-1-gastos_final[[#This Row],[monto_total_ampliado]]</f>
        <v>0</v>
      </c>
    </row>
    <row r="844" spans="1:31" x14ac:dyDescent="0.3">
      <c r="A844" vm="7">
        <v>46059</v>
      </c>
      <c r="B844" t="s">
        <v>1028</v>
      </c>
      <c r="C844" t="s">
        <v>1031</v>
      </c>
      <c r="D844" s="143">
        <v>-725286.28</v>
      </c>
      <c r="E844" t="s">
        <v>1032</v>
      </c>
      <c r="F844">
        <v>90</v>
      </c>
      <c r="G844" s="143">
        <v>7568.31</v>
      </c>
      <c r="H844" t="s">
        <v>511</v>
      </c>
      <c r="I844" t="s">
        <v>11</v>
      </c>
      <c r="J844" t="s">
        <v>137</v>
      </c>
      <c r="K844" t="s">
        <v>473</v>
      </c>
      <c r="L844" t="s">
        <v>138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 s="144">
        <v>-725286.28</v>
      </c>
      <c r="T844">
        <v>90</v>
      </c>
      <c r="U844" t="s">
        <v>199</v>
      </c>
      <c r="V844" t="s">
        <v>50</v>
      </c>
      <c r="W844" s="115" t="str">
        <f t="shared" si="26"/>
        <v>CC1NFU</v>
      </c>
      <c r="X844" s="115">
        <f>_xlfn.XLOOKUP(W844,'cco '!C:C,'cco '!D:D,0)</f>
        <v>1.4065386597374174E-2</v>
      </c>
      <c r="Y844" s="116">
        <f t="shared" si="27"/>
        <v>10201.431921971373</v>
      </c>
      <c r="Z844" s="115">
        <f>_xlfn.XLOOKUP(V844,sectores_id!A:A,sectores_id!B:B)</f>
        <v>6</v>
      </c>
      <c r="AA844" s="115">
        <f>IF(J844="OPEX",_xlfn.XLOOKUP(I844,'rubros_id_opex (2)'!A:A,'rubros_id_opex (2)'!B:B,"RUBRO MC"),J844)</f>
        <v>3</v>
      </c>
      <c r="AB844" s="115" t="str">
        <f>UPPER(_xlfn.XLOOKUP(Z844,sectores_id!B:B,sectores_id!A:A))</f>
        <v>NFU</v>
      </c>
      <c r="AC844" s="156" t="str">
        <f>_xlfn.XLOOKUP(AA844,'rubros_id_opex (2)'!B:B,'rubros_id_opex (2)'!A:A,gastos_final[[#This Row],[Líneas de factura/Producto]])</f>
        <v>HIGIENE Y SEGURIDAD</v>
      </c>
      <c r="AD844" s="115">
        <f>SUMIFS(Y:Y,C:C,gastos_final[[#This Row],[Número]])</f>
        <v>725286.27999999991</v>
      </c>
      <c r="AE844" s="177">
        <f>gastos_final[[#This Row],[MONTO_FINAL]]*-1-gastos_final[[#This Row],[monto_total_ampliado]]</f>
        <v>0</v>
      </c>
    </row>
    <row r="845" spans="1:31" x14ac:dyDescent="0.3">
      <c r="A845" vm="7">
        <v>46059</v>
      </c>
      <c r="B845" t="s">
        <v>1028</v>
      </c>
      <c r="C845" t="s">
        <v>1031</v>
      </c>
      <c r="D845" s="143">
        <v>-725286.28</v>
      </c>
      <c r="E845" t="s">
        <v>1032</v>
      </c>
      <c r="F845">
        <v>90</v>
      </c>
      <c r="G845" s="143">
        <v>7568.31</v>
      </c>
      <c r="H845" t="s">
        <v>511</v>
      </c>
      <c r="I845" t="s">
        <v>11</v>
      </c>
      <c r="J845" t="s">
        <v>137</v>
      </c>
      <c r="K845" t="s">
        <v>473</v>
      </c>
      <c r="L845" t="s">
        <v>138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 s="144">
        <v>-725286.28</v>
      </c>
      <c r="T845">
        <v>90</v>
      </c>
      <c r="U845" t="s">
        <v>199</v>
      </c>
      <c r="V845" t="s">
        <v>68</v>
      </c>
      <c r="W845" s="115" t="str">
        <f t="shared" si="26"/>
        <v>CC1PILETAS</v>
      </c>
      <c r="X845" s="115">
        <f>_xlfn.XLOOKUP(W845,'cco '!C:C,'cco '!D:D,0)</f>
        <v>0.10760032914202722</v>
      </c>
      <c r="Y845" s="116">
        <f t="shared" si="27"/>
        <v>78041.042450196517</v>
      </c>
      <c r="Z845" s="115">
        <f>_xlfn.XLOOKUP(V845,sectores_id!A:A,sectores_id!B:B)</f>
        <v>7</v>
      </c>
      <c r="AA845" s="115">
        <f>IF(J845="OPEX",_xlfn.XLOOKUP(I845,'rubros_id_opex (2)'!A:A,'rubros_id_opex (2)'!B:B,"RUBRO MC"),J845)</f>
        <v>3</v>
      </c>
      <c r="AB845" s="115" t="str">
        <f>UPPER(_xlfn.XLOOKUP(Z845,sectores_id!B:B,sectores_id!A:A))</f>
        <v>PILETAS</v>
      </c>
      <c r="AC845" s="156" t="str">
        <f>_xlfn.XLOOKUP(AA845,'rubros_id_opex (2)'!B:B,'rubros_id_opex (2)'!A:A,gastos_final[[#This Row],[Líneas de factura/Producto]])</f>
        <v>HIGIENE Y SEGURIDAD</v>
      </c>
      <c r="AD845" s="115">
        <f>SUMIFS(Y:Y,C:C,gastos_final[[#This Row],[Número]])</f>
        <v>725286.27999999991</v>
      </c>
      <c r="AE845" s="177">
        <f>gastos_final[[#This Row],[MONTO_FINAL]]*-1-gastos_final[[#This Row],[monto_total_ampliado]]</f>
        <v>0</v>
      </c>
    </row>
    <row r="846" spans="1:31" x14ac:dyDescent="0.3">
      <c r="A846" vm="7">
        <v>46059</v>
      </c>
      <c r="B846" t="s">
        <v>1028</v>
      </c>
      <c r="C846" t="s">
        <v>1031</v>
      </c>
      <c r="D846" s="143">
        <v>-725286.28</v>
      </c>
      <c r="E846" t="s">
        <v>1032</v>
      </c>
      <c r="F846">
        <v>90</v>
      </c>
      <c r="G846" s="143">
        <v>7568.31</v>
      </c>
      <c r="H846" t="s">
        <v>511</v>
      </c>
      <c r="I846" t="s">
        <v>11</v>
      </c>
      <c r="J846" t="s">
        <v>137</v>
      </c>
      <c r="K846" t="s">
        <v>473</v>
      </c>
      <c r="L846" t="s">
        <v>138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 s="144">
        <v>-725286.28</v>
      </c>
      <c r="T846">
        <v>90</v>
      </c>
      <c r="U846" t="s">
        <v>199</v>
      </c>
      <c r="V846" t="s">
        <v>70</v>
      </c>
      <c r="W846" s="115" t="str">
        <f t="shared" si="26"/>
        <v>CC1REACTORES</v>
      </c>
      <c r="X846" s="115">
        <f>_xlfn.XLOOKUP(W846,'cco '!C:C,'cco '!D:D,0)</f>
        <v>3.9675420007119738E-2</v>
      </c>
      <c r="Y846" s="116">
        <f t="shared" si="27"/>
        <v>28776.037784401451</v>
      </c>
      <c r="Z846" s="115">
        <f>_xlfn.XLOOKUP(V846,sectores_id!A:A,sectores_id!B:B)</f>
        <v>8</v>
      </c>
      <c r="AA846" s="115">
        <f>IF(J846="OPEX",_xlfn.XLOOKUP(I846,'rubros_id_opex (2)'!A:A,'rubros_id_opex (2)'!B:B,"RUBRO MC"),J846)</f>
        <v>3</v>
      </c>
      <c r="AB846" s="115" t="str">
        <f>UPPER(_xlfn.XLOOKUP(Z846,sectores_id!B:B,sectores_id!A:A))</f>
        <v>REACTORES</v>
      </c>
      <c r="AC846" s="156" t="str">
        <f>_xlfn.XLOOKUP(AA846,'rubros_id_opex (2)'!B:B,'rubros_id_opex (2)'!A:A,gastos_final[[#This Row],[Líneas de factura/Producto]])</f>
        <v>HIGIENE Y SEGURIDAD</v>
      </c>
      <c r="AD846" s="115">
        <f>SUMIFS(Y:Y,C:C,gastos_final[[#This Row],[Número]])</f>
        <v>725286.27999999991</v>
      </c>
      <c r="AE846" s="177">
        <f>gastos_final[[#This Row],[MONTO_FINAL]]*-1-gastos_final[[#This Row],[monto_total_ampliado]]</f>
        <v>0</v>
      </c>
    </row>
    <row r="847" spans="1:31" x14ac:dyDescent="0.3">
      <c r="A847" vm="7">
        <v>46059</v>
      </c>
      <c r="B847" t="s">
        <v>1028</v>
      </c>
      <c r="C847" t="s">
        <v>1031</v>
      </c>
      <c r="D847" s="143">
        <v>-725286.28</v>
      </c>
      <c r="E847" t="s">
        <v>1032</v>
      </c>
      <c r="F847">
        <v>90</v>
      </c>
      <c r="G847" s="143">
        <v>7568.31</v>
      </c>
      <c r="H847" t="s">
        <v>511</v>
      </c>
      <c r="I847" t="s">
        <v>11</v>
      </c>
      <c r="J847" t="s">
        <v>137</v>
      </c>
      <c r="K847" t="s">
        <v>473</v>
      </c>
      <c r="L847" t="s">
        <v>138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 s="144">
        <v>-725286.28</v>
      </c>
      <c r="T847">
        <v>90</v>
      </c>
      <c r="U847" t="s">
        <v>199</v>
      </c>
      <c r="V847" t="s">
        <v>181</v>
      </c>
      <c r="W847" s="115" t="str">
        <f t="shared" si="26"/>
        <v>CC1TIERRAS FILTRANTES</v>
      </c>
      <c r="X847" s="115">
        <f>_xlfn.XLOOKUP(W847,'cco '!C:C,'cco '!D:D,0)</f>
        <v>0</v>
      </c>
      <c r="Y847" s="116">
        <f t="shared" si="27"/>
        <v>0</v>
      </c>
      <c r="Z847" s="115">
        <f>_xlfn.XLOOKUP(V847,sectores_id!A:A,sectores_id!B:B)</f>
        <v>9</v>
      </c>
      <c r="AA847" s="115">
        <f>IF(J847="OPEX",_xlfn.XLOOKUP(I847,'rubros_id_opex (2)'!A:A,'rubros_id_opex (2)'!B:B,"RUBRO MC"),J847)</f>
        <v>3</v>
      </c>
      <c r="AB847" s="115" t="str">
        <f>UPPER(_xlfn.XLOOKUP(Z847,sectores_id!B:B,sectores_id!A:A))</f>
        <v>TIERRAS FILTRANTES</v>
      </c>
      <c r="AC847" s="156" t="str">
        <f>_xlfn.XLOOKUP(AA847,'rubros_id_opex (2)'!B:B,'rubros_id_opex (2)'!A:A,gastos_final[[#This Row],[Líneas de factura/Producto]])</f>
        <v>HIGIENE Y SEGURIDAD</v>
      </c>
      <c r="AD847" s="115">
        <f>SUMIFS(Y:Y,C:C,gastos_final[[#This Row],[Número]])</f>
        <v>725286.27999999991</v>
      </c>
      <c r="AE847" s="177">
        <f>gastos_final[[#This Row],[MONTO_FINAL]]*-1-gastos_final[[#This Row],[monto_total_ampliado]]</f>
        <v>0</v>
      </c>
    </row>
    <row r="848" spans="1:31" x14ac:dyDescent="0.3">
      <c r="A848" vm="18">
        <v>46076</v>
      </c>
      <c r="B848" t="s">
        <v>845</v>
      </c>
      <c r="C848" t="s">
        <v>846</v>
      </c>
      <c r="D848" s="143">
        <v>-720000</v>
      </c>
      <c r="E848" t="s">
        <v>847</v>
      </c>
      <c r="F848">
        <v>9</v>
      </c>
      <c r="G848" s="143">
        <v>80000</v>
      </c>
      <c r="H848" t="s">
        <v>511</v>
      </c>
      <c r="I848" t="s">
        <v>10</v>
      </c>
      <c r="J848" t="s">
        <v>137</v>
      </c>
      <c r="K848" t="s">
        <v>473</v>
      </c>
      <c r="L848" t="s">
        <v>156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 s="144">
        <v>-720000</v>
      </c>
      <c r="T848">
        <v>9</v>
      </c>
      <c r="U848" t="s">
        <v>199</v>
      </c>
      <c r="V848" t="s">
        <v>72</v>
      </c>
      <c r="W848" s="115" t="str">
        <f t="shared" si="26"/>
        <v>CC1BACHAS</v>
      </c>
      <c r="X848" s="115">
        <f>_xlfn.XLOOKUP(W848,'cco '!C:C,'cco '!D:D,0)</f>
        <v>3.2417236735101898E-2</v>
      </c>
      <c r="Y848" s="116">
        <f t="shared" si="27"/>
        <v>23340.410449273368</v>
      </c>
      <c r="Z848" s="115">
        <f>_xlfn.XLOOKUP(V848,sectores_id!A:A,sectores_id!B:B)</f>
        <v>1</v>
      </c>
      <c r="AA848" s="115">
        <f>IF(J848="OPEX",_xlfn.XLOOKUP(I848,'rubros_id_opex (2)'!A:A,'rubros_id_opex (2)'!B:B,"RUBRO MC"),J848)</f>
        <v>13</v>
      </c>
      <c r="AB848" s="115" t="str">
        <f>UPPER(_xlfn.XLOOKUP(Z848,sectores_id!B:B,sectores_id!A:A))</f>
        <v>BACHAS</v>
      </c>
      <c r="AC848" s="156" t="str">
        <f>_xlfn.XLOOKUP(AA848,'rubros_id_opex (2)'!B:B,'rubros_id_opex (2)'!A:A,gastos_final[[#This Row],[Líneas de factura/Producto]])</f>
        <v>SERVICIOS</v>
      </c>
      <c r="AD848" s="115">
        <f>SUMIFS(Y:Y,C:C,gastos_final[[#This Row],[Número]])</f>
        <v>719999.99999999988</v>
      </c>
      <c r="AE848" s="177">
        <f>gastos_final[[#This Row],[MONTO_FINAL]]*-1-gastos_final[[#This Row],[monto_total_ampliado]]</f>
        <v>0</v>
      </c>
    </row>
    <row r="849" spans="1:31" x14ac:dyDescent="0.3">
      <c r="A849" vm="18">
        <v>46076</v>
      </c>
      <c r="B849" t="s">
        <v>845</v>
      </c>
      <c r="C849" t="s">
        <v>846</v>
      </c>
      <c r="D849" s="143">
        <v>-720000</v>
      </c>
      <c r="E849" t="s">
        <v>847</v>
      </c>
      <c r="F849">
        <v>9</v>
      </c>
      <c r="G849" s="143">
        <v>80000</v>
      </c>
      <c r="H849" t="s">
        <v>511</v>
      </c>
      <c r="I849" t="s">
        <v>10</v>
      </c>
      <c r="J849" t="s">
        <v>137</v>
      </c>
      <c r="K849" t="s">
        <v>473</v>
      </c>
      <c r="L849" t="s">
        <v>156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 s="144">
        <v>-720000</v>
      </c>
      <c r="T849">
        <v>9</v>
      </c>
      <c r="U849" t="s">
        <v>199</v>
      </c>
      <c r="V849" t="s">
        <v>77</v>
      </c>
      <c r="W849" s="115" t="str">
        <f t="shared" si="26"/>
        <v>CC1CEREAL &amp; POLVILLO</v>
      </c>
      <c r="X849" s="115">
        <f>_xlfn.XLOOKUP(W849,'cco '!C:C,'cco '!D:D,0)</f>
        <v>7.0597149630605652E-3</v>
      </c>
      <c r="Y849" s="116">
        <f t="shared" si="27"/>
        <v>5082.9947734036068</v>
      </c>
      <c r="Z849" s="115">
        <f>_xlfn.XLOOKUP(V849,sectores_id!A:A,sectores_id!B:B)</f>
        <v>2</v>
      </c>
      <c r="AA849" s="115">
        <f>IF(J849="OPEX",_xlfn.XLOOKUP(I849,'rubros_id_opex (2)'!A:A,'rubros_id_opex (2)'!B:B,"RUBRO MC"),J849)</f>
        <v>13</v>
      </c>
      <c r="AB849" s="115" t="str">
        <f>UPPER(_xlfn.XLOOKUP(Z849,sectores_id!B:B,sectores_id!A:A))</f>
        <v>CEREAL &amp; POLVILLO</v>
      </c>
      <c r="AC849" s="156" t="str">
        <f>_xlfn.XLOOKUP(AA849,'rubros_id_opex (2)'!B:B,'rubros_id_opex (2)'!A:A,gastos_final[[#This Row],[Líneas de factura/Producto]])</f>
        <v>SERVICIOS</v>
      </c>
      <c r="AD849" s="115">
        <f>SUMIFS(Y:Y,C:C,gastos_final[[#This Row],[Número]])</f>
        <v>719999.99999999988</v>
      </c>
      <c r="AE849" s="177">
        <f>gastos_final[[#This Row],[MONTO_FINAL]]*-1-gastos_final[[#This Row],[monto_total_ampliado]]</f>
        <v>0</v>
      </c>
    </row>
    <row r="850" spans="1:31" x14ac:dyDescent="0.3">
      <c r="A850" vm="18">
        <v>46076</v>
      </c>
      <c r="B850" t="s">
        <v>845</v>
      </c>
      <c r="C850" t="s">
        <v>846</v>
      </c>
      <c r="D850" s="143">
        <v>-720000</v>
      </c>
      <c r="E850" t="s">
        <v>847</v>
      </c>
      <c r="F850">
        <v>9</v>
      </c>
      <c r="G850" s="143">
        <v>80000</v>
      </c>
      <c r="H850" t="s">
        <v>511</v>
      </c>
      <c r="I850" t="s">
        <v>10</v>
      </c>
      <c r="J850" t="s">
        <v>137</v>
      </c>
      <c r="K850" t="s">
        <v>473</v>
      </c>
      <c r="L850" t="s">
        <v>156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 s="144">
        <v>-720000</v>
      </c>
      <c r="T850">
        <v>9</v>
      </c>
      <c r="U850" t="s">
        <v>199</v>
      </c>
      <c r="V850" t="s">
        <v>75</v>
      </c>
      <c r="W850" s="115" t="str">
        <f t="shared" si="26"/>
        <v>CC1COMPOST &amp; FERTILIZANTES</v>
      </c>
      <c r="X850" s="115">
        <f>_xlfn.XLOOKUP(W850,'cco '!C:C,'cco '!D:D,0)</f>
        <v>4.0653249223577111E-4</v>
      </c>
      <c r="Y850" s="116">
        <f t="shared" si="27"/>
        <v>292.70339440975522</v>
      </c>
      <c r="Z850" s="115">
        <f>_xlfn.XLOOKUP(V850,sectores_id!A:A,sectores_id!B:B)</f>
        <v>10</v>
      </c>
      <c r="AA850" s="115">
        <f>IF(J850="OPEX",_xlfn.XLOOKUP(I850,'rubros_id_opex (2)'!A:A,'rubros_id_opex (2)'!B:B,"RUBRO MC"),J850)</f>
        <v>13</v>
      </c>
      <c r="AB850" s="115" t="str">
        <f>UPPER(_xlfn.XLOOKUP(Z850,sectores_id!B:B,sectores_id!A:A))</f>
        <v>COMPOST &amp; FERTILIZANTES</v>
      </c>
      <c r="AC850" s="156" t="str">
        <f>_xlfn.XLOOKUP(AA850,'rubros_id_opex (2)'!B:B,'rubros_id_opex (2)'!A:A,gastos_final[[#This Row],[Líneas de factura/Producto]])</f>
        <v>SERVICIOS</v>
      </c>
      <c r="AD850" s="115">
        <f>SUMIFS(Y:Y,C:C,gastos_final[[#This Row],[Número]])</f>
        <v>719999.99999999988</v>
      </c>
      <c r="AE850" s="177">
        <f>gastos_final[[#This Row],[MONTO_FINAL]]*-1-gastos_final[[#This Row],[monto_total_ampliado]]</f>
        <v>0</v>
      </c>
    </row>
    <row r="851" spans="1:31" x14ac:dyDescent="0.3">
      <c r="A851" vm="18">
        <v>46076</v>
      </c>
      <c r="B851" t="s">
        <v>845</v>
      </c>
      <c r="C851" t="s">
        <v>846</v>
      </c>
      <c r="D851" s="143">
        <v>-720000</v>
      </c>
      <c r="E851" t="s">
        <v>847</v>
      </c>
      <c r="F851">
        <v>9</v>
      </c>
      <c r="G851" s="143">
        <v>80000</v>
      </c>
      <c r="H851" t="s">
        <v>511</v>
      </c>
      <c r="I851" t="s">
        <v>10</v>
      </c>
      <c r="J851" t="s">
        <v>137</v>
      </c>
      <c r="K851" t="s">
        <v>473</v>
      </c>
      <c r="L851" t="s">
        <v>156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 s="144">
        <v>-720000</v>
      </c>
      <c r="T851">
        <v>9</v>
      </c>
      <c r="U851" t="s">
        <v>199</v>
      </c>
      <c r="V851" t="s">
        <v>66</v>
      </c>
      <c r="W851" s="115" t="str">
        <f t="shared" si="26"/>
        <v>CC1DISPOSICIÓN FINAL RESIDUOS LIQUIDOS</v>
      </c>
      <c r="X851" s="115">
        <f>_xlfn.XLOOKUP(W851,'cco '!C:C,'cco '!D:D,0)</f>
        <v>5.9791078481547098E-2</v>
      </c>
      <c r="Y851" s="116">
        <f t="shared" si="27"/>
        <v>43049.576506713907</v>
      </c>
      <c r="Z851" s="115">
        <f>_xlfn.XLOOKUP(V851,sectores_id!A:A,sectores_id!B:B)</f>
        <v>3</v>
      </c>
      <c r="AA851" s="115">
        <f>IF(J851="OPEX",_xlfn.XLOOKUP(I851,'rubros_id_opex (2)'!A:A,'rubros_id_opex (2)'!B:B,"RUBRO MC"),J851)</f>
        <v>13</v>
      </c>
      <c r="AB851" s="115" t="str">
        <f>UPPER(_xlfn.XLOOKUP(Z851,sectores_id!B:B,sectores_id!A:A))</f>
        <v>DISP. FINAL RESIDUOS LÍQUIDOS</v>
      </c>
      <c r="AC851" s="156" t="str">
        <f>_xlfn.XLOOKUP(AA851,'rubros_id_opex (2)'!B:B,'rubros_id_opex (2)'!A:A,gastos_final[[#This Row],[Líneas de factura/Producto]])</f>
        <v>SERVICIOS</v>
      </c>
      <c r="AD851" s="115">
        <f>SUMIFS(Y:Y,C:C,gastos_final[[#This Row],[Número]])</f>
        <v>719999.99999999988</v>
      </c>
      <c r="AE851" s="177">
        <f>gastos_final[[#This Row],[MONTO_FINAL]]*-1-gastos_final[[#This Row],[monto_total_ampliado]]</f>
        <v>0</v>
      </c>
    </row>
    <row r="852" spans="1:31" x14ac:dyDescent="0.3">
      <c r="A852" vm="18">
        <v>46076</v>
      </c>
      <c r="B852" t="s">
        <v>845</v>
      </c>
      <c r="C852" t="s">
        <v>846</v>
      </c>
      <c r="D852" s="143">
        <v>-720000</v>
      </c>
      <c r="E852" t="s">
        <v>847</v>
      </c>
      <c r="F852">
        <v>9</v>
      </c>
      <c r="G852" s="143">
        <v>80000</v>
      </c>
      <c r="H852" t="s">
        <v>511</v>
      </c>
      <c r="I852" t="s">
        <v>10</v>
      </c>
      <c r="J852" t="s">
        <v>137</v>
      </c>
      <c r="K852" t="s">
        <v>473</v>
      </c>
      <c r="L852" t="s">
        <v>156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 s="144">
        <v>-720000</v>
      </c>
      <c r="T852">
        <v>9</v>
      </c>
      <c r="U852" t="s">
        <v>199</v>
      </c>
      <c r="V852" t="s">
        <v>63</v>
      </c>
      <c r="W852" s="115" t="str">
        <f t="shared" si="26"/>
        <v>CC1DISPOSICIÓN FINAL RESIDUOS SOLIDOS</v>
      </c>
      <c r="X852" s="115">
        <f>_xlfn.XLOOKUP(W852,'cco '!C:C,'cco '!D:D,0)</f>
        <v>4.8738124634855849E-3</v>
      </c>
      <c r="Y852" s="116">
        <f t="shared" si="27"/>
        <v>3509.1449737096214</v>
      </c>
      <c r="Z852" s="115">
        <f>_xlfn.XLOOKUP(V852,sectores_id!A:A,sectores_id!B:B)</f>
        <v>4</v>
      </c>
      <c r="AA852" s="115">
        <f>IF(J852="OPEX",_xlfn.XLOOKUP(I852,'rubros_id_opex (2)'!A:A,'rubros_id_opex (2)'!B:B,"RUBRO MC"),J852)</f>
        <v>13</v>
      </c>
      <c r="AB852" s="115" t="str">
        <f>UPPER(_xlfn.XLOOKUP(Z852,sectores_id!B:B,sectores_id!A:A))</f>
        <v>DISP. FINAL RESIDUOS SÓLIDOS</v>
      </c>
      <c r="AC852" s="156" t="str">
        <f>_xlfn.XLOOKUP(AA852,'rubros_id_opex (2)'!B:B,'rubros_id_opex (2)'!A:A,gastos_final[[#This Row],[Líneas de factura/Producto]])</f>
        <v>SERVICIOS</v>
      </c>
      <c r="AD852" s="115">
        <f>SUMIFS(Y:Y,C:C,gastos_final[[#This Row],[Número]])</f>
        <v>719999.99999999988</v>
      </c>
      <c r="AE852" s="177">
        <f>gastos_final[[#This Row],[MONTO_FINAL]]*-1-gastos_final[[#This Row],[monto_total_ampliado]]</f>
        <v>0</v>
      </c>
    </row>
    <row r="853" spans="1:31" x14ac:dyDescent="0.3">
      <c r="A853" vm="18">
        <v>46076</v>
      </c>
      <c r="B853" t="s">
        <v>845</v>
      </c>
      <c r="C853" t="s">
        <v>846</v>
      </c>
      <c r="D853" s="143">
        <v>-720000</v>
      </c>
      <c r="E853" t="s">
        <v>847</v>
      </c>
      <c r="F853">
        <v>9</v>
      </c>
      <c r="G853" s="143">
        <v>80000</v>
      </c>
      <c r="H853" t="s">
        <v>511</v>
      </c>
      <c r="I853" t="s">
        <v>10</v>
      </c>
      <c r="J853" t="s">
        <v>137</v>
      </c>
      <c r="K853" t="s">
        <v>473</v>
      </c>
      <c r="L853" t="s">
        <v>156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 s="144">
        <v>-720000</v>
      </c>
      <c r="T853">
        <v>9</v>
      </c>
      <c r="U853" t="s">
        <v>199</v>
      </c>
      <c r="V853" t="s">
        <v>80</v>
      </c>
      <c r="W853" s="115" t="str">
        <f t="shared" si="26"/>
        <v>CC1EXPORTACION</v>
      </c>
      <c r="X853" s="115">
        <f>_xlfn.XLOOKUP(W853,'cco '!C:C,'cco '!D:D,0)</f>
        <v>0.73411048911804788</v>
      </c>
      <c r="Y853" s="116">
        <f t="shared" si="27"/>
        <v>528559.55216499453</v>
      </c>
      <c r="Z853" s="115">
        <f>_xlfn.XLOOKUP(V853,sectores_id!A:A,sectores_id!B:B)</f>
        <v>5</v>
      </c>
      <c r="AA853" s="115">
        <f>IF(J853="OPEX",_xlfn.XLOOKUP(I853,'rubros_id_opex (2)'!A:A,'rubros_id_opex (2)'!B:B,"RUBRO MC"),J853)</f>
        <v>13</v>
      </c>
      <c r="AB853" s="115" t="str">
        <f>UPPER(_xlfn.XLOOKUP(Z853,sectores_id!B:B,sectores_id!A:A))</f>
        <v>EXPORTACION</v>
      </c>
      <c r="AC853" s="156" t="str">
        <f>_xlfn.XLOOKUP(AA853,'rubros_id_opex (2)'!B:B,'rubros_id_opex (2)'!A:A,gastos_final[[#This Row],[Líneas de factura/Producto]])</f>
        <v>SERVICIOS</v>
      </c>
      <c r="AD853" s="115">
        <f>SUMIFS(Y:Y,C:C,gastos_final[[#This Row],[Número]])</f>
        <v>719999.99999999988</v>
      </c>
      <c r="AE853" s="177">
        <f>gastos_final[[#This Row],[MONTO_FINAL]]*-1-gastos_final[[#This Row],[monto_total_ampliado]]</f>
        <v>0</v>
      </c>
    </row>
    <row r="854" spans="1:31" x14ac:dyDescent="0.3">
      <c r="A854" vm="18">
        <v>46076</v>
      </c>
      <c r="B854" t="s">
        <v>845</v>
      </c>
      <c r="C854" t="s">
        <v>846</v>
      </c>
      <c r="D854" s="143">
        <v>-720000</v>
      </c>
      <c r="E854" t="s">
        <v>847</v>
      </c>
      <c r="F854">
        <v>9</v>
      </c>
      <c r="G854" s="143">
        <v>80000</v>
      </c>
      <c r="H854" t="s">
        <v>511</v>
      </c>
      <c r="I854" t="s">
        <v>10</v>
      </c>
      <c r="J854" t="s">
        <v>137</v>
      </c>
      <c r="K854" t="s">
        <v>473</v>
      </c>
      <c r="L854" t="s">
        <v>156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 s="144">
        <v>-720000</v>
      </c>
      <c r="T854">
        <v>9</v>
      </c>
      <c r="U854" t="s">
        <v>199</v>
      </c>
      <c r="V854" t="s">
        <v>50</v>
      </c>
      <c r="W854" s="115" t="str">
        <f t="shared" si="26"/>
        <v>CC1NFU</v>
      </c>
      <c r="X854" s="115">
        <f>_xlfn.XLOOKUP(W854,'cco '!C:C,'cco '!D:D,0)</f>
        <v>1.4065386597374174E-2</v>
      </c>
      <c r="Y854" s="116">
        <f t="shared" si="27"/>
        <v>10127.078350109405</v>
      </c>
      <c r="Z854" s="115">
        <f>_xlfn.XLOOKUP(V854,sectores_id!A:A,sectores_id!B:B)</f>
        <v>6</v>
      </c>
      <c r="AA854" s="115">
        <f>IF(J854="OPEX",_xlfn.XLOOKUP(I854,'rubros_id_opex (2)'!A:A,'rubros_id_opex (2)'!B:B,"RUBRO MC"),J854)</f>
        <v>13</v>
      </c>
      <c r="AB854" s="115" t="str">
        <f>UPPER(_xlfn.XLOOKUP(Z854,sectores_id!B:B,sectores_id!A:A))</f>
        <v>NFU</v>
      </c>
      <c r="AC854" s="156" t="str">
        <f>_xlfn.XLOOKUP(AA854,'rubros_id_opex (2)'!B:B,'rubros_id_opex (2)'!A:A,gastos_final[[#This Row],[Líneas de factura/Producto]])</f>
        <v>SERVICIOS</v>
      </c>
      <c r="AD854" s="115">
        <f>SUMIFS(Y:Y,C:C,gastos_final[[#This Row],[Número]])</f>
        <v>719999.99999999988</v>
      </c>
      <c r="AE854" s="177">
        <f>gastos_final[[#This Row],[MONTO_FINAL]]*-1-gastos_final[[#This Row],[monto_total_ampliado]]</f>
        <v>0</v>
      </c>
    </row>
    <row r="855" spans="1:31" x14ac:dyDescent="0.3">
      <c r="A855" vm="18">
        <v>46076</v>
      </c>
      <c r="B855" t="s">
        <v>845</v>
      </c>
      <c r="C855" t="s">
        <v>846</v>
      </c>
      <c r="D855" s="143">
        <v>-720000</v>
      </c>
      <c r="E855" t="s">
        <v>847</v>
      </c>
      <c r="F855">
        <v>9</v>
      </c>
      <c r="G855" s="143">
        <v>80000</v>
      </c>
      <c r="H855" t="s">
        <v>511</v>
      </c>
      <c r="I855" t="s">
        <v>10</v>
      </c>
      <c r="J855" t="s">
        <v>137</v>
      </c>
      <c r="K855" t="s">
        <v>473</v>
      </c>
      <c r="L855" t="s">
        <v>156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 s="144">
        <v>-720000</v>
      </c>
      <c r="T855">
        <v>9</v>
      </c>
      <c r="U855" t="s">
        <v>199</v>
      </c>
      <c r="V855" t="s">
        <v>68</v>
      </c>
      <c r="W855" s="115" t="str">
        <f t="shared" si="26"/>
        <v>CC1PILETAS</v>
      </c>
      <c r="X855" s="115">
        <f>_xlfn.XLOOKUP(W855,'cco '!C:C,'cco '!D:D,0)</f>
        <v>0.10760032914202722</v>
      </c>
      <c r="Y855" s="116">
        <f t="shared" si="27"/>
        <v>77472.236982259594</v>
      </c>
      <c r="Z855" s="115">
        <f>_xlfn.XLOOKUP(V855,sectores_id!A:A,sectores_id!B:B)</f>
        <v>7</v>
      </c>
      <c r="AA855" s="115">
        <f>IF(J855="OPEX",_xlfn.XLOOKUP(I855,'rubros_id_opex (2)'!A:A,'rubros_id_opex (2)'!B:B,"RUBRO MC"),J855)</f>
        <v>13</v>
      </c>
      <c r="AB855" s="115" t="str">
        <f>UPPER(_xlfn.XLOOKUP(Z855,sectores_id!B:B,sectores_id!A:A))</f>
        <v>PILETAS</v>
      </c>
      <c r="AC855" s="156" t="str">
        <f>_xlfn.XLOOKUP(AA855,'rubros_id_opex (2)'!B:B,'rubros_id_opex (2)'!A:A,gastos_final[[#This Row],[Líneas de factura/Producto]])</f>
        <v>SERVICIOS</v>
      </c>
      <c r="AD855" s="115">
        <f>SUMIFS(Y:Y,C:C,gastos_final[[#This Row],[Número]])</f>
        <v>719999.99999999988</v>
      </c>
      <c r="AE855" s="177">
        <f>gastos_final[[#This Row],[MONTO_FINAL]]*-1-gastos_final[[#This Row],[monto_total_ampliado]]</f>
        <v>0</v>
      </c>
    </row>
    <row r="856" spans="1:31" x14ac:dyDescent="0.3">
      <c r="A856" vm="18">
        <v>46076</v>
      </c>
      <c r="B856" t="s">
        <v>845</v>
      </c>
      <c r="C856" t="s">
        <v>846</v>
      </c>
      <c r="D856" s="143">
        <v>-720000</v>
      </c>
      <c r="E856" t="s">
        <v>847</v>
      </c>
      <c r="F856">
        <v>9</v>
      </c>
      <c r="G856" s="143">
        <v>80000</v>
      </c>
      <c r="H856" t="s">
        <v>511</v>
      </c>
      <c r="I856" t="s">
        <v>10</v>
      </c>
      <c r="J856" t="s">
        <v>137</v>
      </c>
      <c r="K856" t="s">
        <v>473</v>
      </c>
      <c r="L856" t="s">
        <v>156</v>
      </c>
      <c r="M856">
        <v>0</v>
      </c>
      <c r="N856" t="s">
        <v>35</v>
      </c>
      <c r="O856" t="s">
        <v>492</v>
      </c>
      <c r="P856">
        <v>10</v>
      </c>
      <c r="Q856" t="s">
        <v>465</v>
      </c>
      <c r="R856">
        <v>1</v>
      </c>
      <c r="S856" s="144">
        <v>-720000</v>
      </c>
      <c r="T856">
        <v>9</v>
      </c>
      <c r="U856" t="s">
        <v>199</v>
      </c>
      <c r="V856" t="s">
        <v>70</v>
      </c>
      <c r="W856" s="115" t="str">
        <f t="shared" si="26"/>
        <v>CC1REACTORES</v>
      </c>
      <c r="X856" s="115">
        <f>_xlfn.XLOOKUP(W856,'cco '!C:C,'cco '!D:D,0)</f>
        <v>3.9675420007119738E-2</v>
      </c>
      <c r="Y856" s="116">
        <f t="shared" si="27"/>
        <v>28566.302405126211</v>
      </c>
      <c r="Z856" s="115">
        <f>_xlfn.XLOOKUP(V856,sectores_id!A:A,sectores_id!B:B)</f>
        <v>8</v>
      </c>
      <c r="AA856" s="115">
        <f>IF(J856="OPEX",_xlfn.XLOOKUP(I856,'rubros_id_opex (2)'!A:A,'rubros_id_opex (2)'!B:B,"RUBRO MC"),J856)</f>
        <v>13</v>
      </c>
      <c r="AB856" s="115" t="str">
        <f>UPPER(_xlfn.XLOOKUP(Z856,sectores_id!B:B,sectores_id!A:A))</f>
        <v>REACTORES</v>
      </c>
      <c r="AC856" s="156" t="str">
        <f>_xlfn.XLOOKUP(AA856,'rubros_id_opex (2)'!B:B,'rubros_id_opex (2)'!A:A,gastos_final[[#This Row],[Líneas de factura/Producto]])</f>
        <v>SERVICIOS</v>
      </c>
      <c r="AD856" s="115">
        <f>SUMIFS(Y:Y,C:C,gastos_final[[#This Row],[Número]])</f>
        <v>719999.99999999988</v>
      </c>
      <c r="AE856" s="177">
        <f>gastos_final[[#This Row],[MONTO_FINAL]]*-1-gastos_final[[#This Row],[monto_total_ampliado]]</f>
        <v>0</v>
      </c>
    </row>
    <row r="857" spans="1:31" x14ac:dyDescent="0.3">
      <c r="A857" vm="18">
        <v>46076</v>
      </c>
      <c r="B857" t="s">
        <v>845</v>
      </c>
      <c r="C857" t="s">
        <v>846</v>
      </c>
      <c r="D857" s="143">
        <v>-720000</v>
      </c>
      <c r="E857" t="s">
        <v>847</v>
      </c>
      <c r="F857">
        <v>9</v>
      </c>
      <c r="G857" s="143">
        <v>80000</v>
      </c>
      <c r="H857" t="s">
        <v>511</v>
      </c>
      <c r="I857" t="s">
        <v>10</v>
      </c>
      <c r="J857" t="s">
        <v>137</v>
      </c>
      <c r="K857" t="s">
        <v>473</v>
      </c>
      <c r="L857" t="s">
        <v>156</v>
      </c>
      <c r="M857">
        <v>0</v>
      </c>
      <c r="N857" t="s">
        <v>35</v>
      </c>
      <c r="O857" t="s">
        <v>492</v>
      </c>
      <c r="P857">
        <v>10</v>
      </c>
      <c r="Q857" t="s">
        <v>465</v>
      </c>
      <c r="R857">
        <v>1</v>
      </c>
      <c r="S857" s="144">
        <v>-720000</v>
      </c>
      <c r="T857">
        <v>9</v>
      </c>
      <c r="U857" t="s">
        <v>199</v>
      </c>
      <c r="V857" t="s">
        <v>181</v>
      </c>
      <c r="W857" s="115" t="str">
        <f t="shared" si="26"/>
        <v>CC1TIERRAS FILTRANTES</v>
      </c>
      <c r="X857" s="115">
        <f>_xlfn.XLOOKUP(W857,'cco '!C:C,'cco '!D:D,0)</f>
        <v>0</v>
      </c>
      <c r="Y857" s="116">
        <f t="shared" si="27"/>
        <v>0</v>
      </c>
      <c r="Z857" s="115">
        <f>_xlfn.XLOOKUP(V857,sectores_id!A:A,sectores_id!B:B)</f>
        <v>9</v>
      </c>
      <c r="AA857" s="115">
        <f>IF(J857="OPEX",_xlfn.XLOOKUP(I857,'rubros_id_opex (2)'!A:A,'rubros_id_opex (2)'!B:B,"RUBRO MC"),J857)</f>
        <v>13</v>
      </c>
      <c r="AB857" s="115" t="str">
        <f>UPPER(_xlfn.XLOOKUP(Z857,sectores_id!B:B,sectores_id!A:A))</f>
        <v>TIERRAS FILTRANTES</v>
      </c>
      <c r="AC857" s="156" t="str">
        <f>_xlfn.XLOOKUP(AA857,'rubros_id_opex (2)'!B:B,'rubros_id_opex (2)'!A:A,gastos_final[[#This Row],[Líneas de factura/Producto]])</f>
        <v>SERVICIOS</v>
      </c>
      <c r="AD857" s="115">
        <f>SUMIFS(Y:Y,C:C,gastos_final[[#This Row],[Número]])</f>
        <v>719999.99999999988</v>
      </c>
      <c r="AE857" s="177">
        <f>gastos_final[[#This Row],[MONTO_FINAL]]*-1-gastos_final[[#This Row],[monto_total_ampliado]]</f>
        <v>0</v>
      </c>
    </row>
    <row r="858" spans="1:31" x14ac:dyDescent="0.3">
      <c r="A858" vm="19">
        <v>46070</v>
      </c>
      <c r="B858" t="s">
        <v>845</v>
      </c>
      <c r="C858" t="s">
        <v>848</v>
      </c>
      <c r="D858" s="143">
        <v>-720000</v>
      </c>
      <c r="E858" t="s">
        <v>849</v>
      </c>
      <c r="F858">
        <v>9</v>
      </c>
      <c r="G858" s="143">
        <v>80000</v>
      </c>
      <c r="H858" t="s">
        <v>511</v>
      </c>
      <c r="I858" t="s">
        <v>10</v>
      </c>
      <c r="J858" t="s">
        <v>137</v>
      </c>
      <c r="K858" t="s">
        <v>473</v>
      </c>
      <c r="L858" t="s">
        <v>156</v>
      </c>
      <c r="M858">
        <v>0</v>
      </c>
      <c r="N858" t="s">
        <v>35</v>
      </c>
      <c r="O858" t="s">
        <v>494</v>
      </c>
      <c r="P858">
        <v>10</v>
      </c>
      <c r="Q858" t="s">
        <v>465</v>
      </c>
      <c r="R858">
        <v>1</v>
      </c>
      <c r="S858" s="144">
        <v>-720000</v>
      </c>
      <c r="T858">
        <v>9</v>
      </c>
      <c r="U858" t="s">
        <v>199</v>
      </c>
      <c r="V858" t="s">
        <v>72</v>
      </c>
      <c r="W858" s="115" t="str">
        <f t="shared" si="26"/>
        <v>CC1BACHAS</v>
      </c>
      <c r="X858" s="115">
        <f>_xlfn.XLOOKUP(W858,'cco '!C:C,'cco '!D:D,0)</f>
        <v>3.2417236735101898E-2</v>
      </c>
      <c r="Y858" s="116">
        <f t="shared" si="27"/>
        <v>23340.410449273368</v>
      </c>
      <c r="Z858" s="115">
        <f>_xlfn.XLOOKUP(V858,sectores_id!A:A,sectores_id!B:B)</f>
        <v>1</v>
      </c>
      <c r="AA858" s="115">
        <f>IF(J858="OPEX",_xlfn.XLOOKUP(I858,'rubros_id_opex (2)'!A:A,'rubros_id_opex (2)'!B:B,"RUBRO MC"),J858)</f>
        <v>13</v>
      </c>
      <c r="AB858" s="115" t="str">
        <f>UPPER(_xlfn.XLOOKUP(Z858,sectores_id!B:B,sectores_id!A:A))</f>
        <v>BACHAS</v>
      </c>
      <c r="AC858" s="156" t="str">
        <f>_xlfn.XLOOKUP(AA858,'rubros_id_opex (2)'!B:B,'rubros_id_opex (2)'!A:A,gastos_final[[#This Row],[Líneas de factura/Producto]])</f>
        <v>SERVICIOS</v>
      </c>
      <c r="AD858" s="115">
        <f>SUMIFS(Y:Y,C:C,gastos_final[[#This Row],[Número]])</f>
        <v>719999.99999999988</v>
      </c>
      <c r="AE858" s="177">
        <f>gastos_final[[#This Row],[MONTO_FINAL]]*-1-gastos_final[[#This Row],[monto_total_ampliado]]</f>
        <v>0</v>
      </c>
    </row>
    <row r="859" spans="1:31" x14ac:dyDescent="0.3">
      <c r="A859" vm="19">
        <v>46070</v>
      </c>
      <c r="B859" t="s">
        <v>845</v>
      </c>
      <c r="C859" t="s">
        <v>848</v>
      </c>
      <c r="D859" s="143">
        <v>-720000</v>
      </c>
      <c r="E859" t="s">
        <v>849</v>
      </c>
      <c r="F859">
        <v>9</v>
      </c>
      <c r="G859" s="143">
        <v>80000</v>
      </c>
      <c r="H859" t="s">
        <v>511</v>
      </c>
      <c r="I859" t="s">
        <v>10</v>
      </c>
      <c r="J859" t="s">
        <v>137</v>
      </c>
      <c r="K859" t="s">
        <v>473</v>
      </c>
      <c r="L859" t="s">
        <v>156</v>
      </c>
      <c r="M859">
        <v>0</v>
      </c>
      <c r="N859" t="s">
        <v>35</v>
      </c>
      <c r="O859" t="s">
        <v>494</v>
      </c>
      <c r="P859">
        <v>10</v>
      </c>
      <c r="Q859" t="s">
        <v>465</v>
      </c>
      <c r="R859">
        <v>1</v>
      </c>
      <c r="S859" s="144">
        <v>-720000</v>
      </c>
      <c r="T859">
        <v>9</v>
      </c>
      <c r="U859" t="s">
        <v>199</v>
      </c>
      <c r="V859" t="s">
        <v>77</v>
      </c>
      <c r="W859" s="115" t="str">
        <f t="shared" si="26"/>
        <v>CC1CEREAL &amp; POLVILLO</v>
      </c>
      <c r="X859" s="115">
        <f>_xlfn.XLOOKUP(W859,'cco '!C:C,'cco '!D:D,0)</f>
        <v>7.0597149630605652E-3</v>
      </c>
      <c r="Y859" s="116">
        <f t="shared" si="27"/>
        <v>5082.9947734036068</v>
      </c>
      <c r="Z859" s="115">
        <f>_xlfn.XLOOKUP(V859,sectores_id!A:A,sectores_id!B:B)</f>
        <v>2</v>
      </c>
      <c r="AA859" s="115">
        <f>IF(J859="OPEX",_xlfn.XLOOKUP(I859,'rubros_id_opex (2)'!A:A,'rubros_id_opex (2)'!B:B,"RUBRO MC"),J859)</f>
        <v>13</v>
      </c>
      <c r="AB859" s="115" t="str">
        <f>UPPER(_xlfn.XLOOKUP(Z859,sectores_id!B:B,sectores_id!A:A))</f>
        <v>CEREAL &amp; POLVILLO</v>
      </c>
      <c r="AC859" s="156" t="str">
        <f>_xlfn.XLOOKUP(AA859,'rubros_id_opex (2)'!B:B,'rubros_id_opex (2)'!A:A,gastos_final[[#This Row],[Líneas de factura/Producto]])</f>
        <v>SERVICIOS</v>
      </c>
      <c r="AD859" s="115">
        <f>SUMIFS(Y:Y,C:C,gastos_final[[#This Row],[Número]])</f>
        <v>719999.99999999988</v>
      </c>
      <c r="AE859" s="177">
        <f>gastos_final[[#This Row],[MONTO_FINAL]]*-1-gastos_final[[#This Row],[monto_total_ampliado]]</f>
        <v>0</v>
      </c>
    </row>
    <row r="860" spans="1:31" x14ac:dyDescent="0.3">
      <c r="A860" vm="19">
        <v>46070</v>
      </c>
      <c r="B860" t="s">
        <v>845</v>
      </c>
      <c r="C860" t="s">
        <v>848</v>
      </c>
      <c r="D860" s="143">
        <v>-720000</v>
      </c>
      <c r="E860" t="s">
        <v>849</v>
      </c>
      <c r="F860">
        <v>9</v>
      </c>
      <c r="G860" s="143">
        <v>80000</v>
      </c>
      <c r="H860" t="s">
        <v>511</v>
      </c>
      <c r="I860" t="s">
        <v>10</v>
      </c>
      <c r="J860" t="s">
        <v>137</v>
      </c>
      <c r="K860" t="s">
        <v>473</v>
      </c>
      <c r="L860" t="s">
        <v>156</v>
      </c>
      <c r="M860">
        <v>0</v>
      </c>
      <c r="N860" t="s">
        <v>35</v>
      </c>
      <c r="O860" t="s">
        <v>494</v>
      </c>
      <c r="P860">
        <v>10</v>
      </c>
      <c r="Q860" t="s">
        <v>465</v>
      </c>
      <c r="R860">
        <v>1</v>
      </c>
      <c r="S860" s="144">
        <v>-720000</v>
      </c>
      <c r="T860">
        <v>9</v>
      </c>
      <c r="U860" t="s">
        <v>199</v>
      </c>
      <c r="V860" t="s">
        <v>75</v>
      </c>
      <c r="W860" s="115" t="str">
        <f t="shared" ref="W860:W923" si="28">_xlfn.CONCAT(N860,V860)</f>
        <v>CC1COMPOST &amp; FERTILIZANTES</v>
      </c>
      <c r="X860" s="115">
        <f>_xlfn.XLOOKUP(W860,'cco '!C:C,'cco '!D:D,0)</f>
        <v>4.0653249223577111E-4</v>
      </c>
      <c r="Y860" s="116">
        <f t="shared" ref="Y860:Y923" si="29">$X860*$S860*-1</f>
        <v>292.70339440975522</v>
      </c>
      <c r="Z860" s="115">
        <f>_xlfn.XLOOKUP(V860,sectores_id!A:A,sectores_id!B:B)</f>
        <v>10</v>
      </c>
      <c r="AA860" s="115">
        <f>IF(J860="OPEX",_xlfn.XLOOKUP(I860,'rubros_id_opex (2)'!A:A,'rubros_id_opex (2)'!B:B,"RUBRO MC"),J860)</f>
        <v>13</v>
      </c>
      <c r="AB860" s="115" t="str">
        <f>UPPER(_xlfn.XLOOKUP(Z860,sectores_id!B:B,sectores_id!A:A))</f>
        <v>COMPOST &amp; FERTILIZANTES</v>
      </c>
      <c r="AC860" s="156" t="str">
        <f>_xlfn.XLOOKUP(AA860,'rubros_id_opex (2)'!B:B,'rubros_id_opex (2)'!A:A,gastos_final[[#This Row],[Líneas de factura/Producto]])</f>
        <v>SERVICIOS</v>
      </c>
      <c r="AD860" s="115">
        <f>SUMIFS(Y:Y,C:C,gastos_final[[#This Row],[Número]])</f>
        <v>719999.99999999988</v>
      </c>
      <c r="AE860" s="177">
        <f>gastos_final[[#This Row],[MONTO_FINAL]]*-1-gastos_final[[#This Row],[monto_total_ampliado]]</f>
        <v>0</v>
      </c>
    </row>
    <row r="861" spans="1:31" x14ac:dyDescent="0.3">
      <c r="A861" vm="19">
        <v>46070</v>
      </c>
      <c r="B861" t="s">
        <v>845</v>
      </c>
      <c r="C861" t="s">
        <v>848</v>
      </c>
      <c r="D861" s="143">
        <v>-720000</v>
      </c>
      <c r="E861" t="s">
        <v>849</v>
      </c>
      <c r="F861">
        <v>9</v>
      </c>
      <c r="G861" s="143">
        <v>80000</v>
      </c>
      <c r="H861" t="s">
        <v>511</v>
      </c>
      <c r="I861" t="s">
        <v>10</v>
      </c>
      <c r="J861" t="s">
        <v>137</v>
      </c>
      <c r="K861" t="s">
        <v>473</v>
      </c>
      <c r="L861" t="s">
        <v>156</v>
      </c>
      <c r="M861">
        <v>0</v>
      </c>
      <c r="N861" t="s">
        <v>35</v>
      </c>
      <c r="O861" t="s">
        <v>494</v>
      </c>
      <c r="P861">
        <v>10</v>
      </c>
      <c r="Q861" t="s">
        <v>465</v>
      </c>
      <c r="R861">
        <v>1</v>
      </c>
      <c r="S861" s="144">
        <v>-720000</v>
      </c>
      <c r="T861">
        <v>9</v>
      </c>
      <c r="U861" t="s">
        <v>199</v>
      </c>
      <c r="V861" t="s">
        <v>66</v>
      </c>
      <c r="W861" s="115" t="str">
        <f t="shared" si="28"/>
        <v>CC1DISPOSICIÓN FINAL RESIDUOS LIQUIDOS</v>
      </c>
      <c r="X861" s="115">
        <f>_xlfn.XLOOKUP(W861,'cco '!C:C,'cco '!D:D,0)</f>
        <v>5.9791078481547098E-2</v>
      </c>
      <c r="Y861" s="116">
        <f t="shared" si="29"/>
        <v>43049.576506713907</v>
      </c>
      <c r="Z861" s="115">
        <f>_xlfn.XLOOKUP(V861,sectores_id!A:A,sectores_id!B:B)</f>
        <v>3</v>
      </c>
      <c r="AA861" s="115">
        <f>IF(J861="OPEX",_xlfn.XLOOKUP(I861,'rubros_id_opex (2)'!A:A,'rubros_id_opex (2)'!B:B,"RUBRO MC"),J861)</f>
        <v>13</v>
      </c>
      <c r="AB861" s="115" t="str">
        <f>UPPER(_xlfn.XLOOKUP(Z861,sectores_id!B:B,sectores_id!A:A))</f>
        <v>DISP. FINAL RESIDUOS LÍQUIDOS</v>
      </c>
      <c r="AC861" s="156" t="str">
        <f>_xlfn.XLOOKUP(AA861,'rubros_id_opex (2)'!B:B,'rubros_id_opex (2)'!A:A,gastos_final[[#This Row],[Líneas de factura/Producto]])</f>
        <v>SERVICIOS</v>
      </c>
      <c r="AD861" s="115">
        <f>SUMIFS(Y:Y,C:C,gastos_final[[#This Row],[Número]])</f>
        <v>719999.99999999988</v>
      </c>
      <c r="AE861" s="177">
        <f>gastos_final[[#This Row],[MONTO_FINAL]]*-1-gastos_final[[#This Row],[monto_total_ampliado]]</f>
        <v>0</v>
      </c>
    </row>
    <row r="862" spans="1:31" x14ac:dyDescent="0.3">
      <c r="A862" vm="19">
        <v>46070</v>
      </c>
      <c r="B862" t="s">
        <v>845</v>
      </c>
      <c r="C862" t="s">
        <v>848</v>
      </c>
      <c r="D862" s="143">
        <v>-720000</v>
      </c>
      <c r="E862" t="s">
        <v>849</v>
      </c>
      <c r="F862">
        <v>9</v>
      </c>
      <c r="G862" s="143">
        <v>80000</v>
      </c>
      <c r="H862" t="s">
        <v>511</v>
      </c>
      <c r="I862" t="s">
        <v>10</v>
      </c>
      <c r="J862" t="s">
        <v>137</v>
      </c>
      <c r="K862" t="s">
        <v>473</v>
      </c>
      <c r="L862" t="s">
        <v>156</v>
      </c>
      <c r="M862">
        <v>0</v>
      </c>
      <c r="N862" t="s">
        <v>35</v>
      </c>
      <c r="O862" t="s">
        <v>494</v>
      </c>
      <c r="P862">
        <v>10</v>
      </c>
      <c r="Q862" t="s">
        <v>465</v>
      </c>
      <c r="R862">
        <v>1</v>
      </c>
      <c r="S862" s="144">
        <v>-720000</v>
      </c>
      <c r="T862">
        <v>9</v>
      </c>
      <c r="U862" t="s">
        <v>199</v>
      </c>
      <c r="V862" t="s">
        <v>63</v>
      </c>
      <c r="W862" s="115" t="str">
        <f t="shared" si="28"/>
        <v>CC1DISPOSICIÓN FINAL RESIDUOS SOLIDOS</v>
      </c>
      <c r="X862" s="115">
        <f>_xlfn.XLOOKUP(W862,'cco '!C:C,'cco '!D:D,0)</f>
        <v>4.8738124634855849E-3</v>
      </c>
      <c r="Y862" s="116">
        <f t="shared" si="29"/>
        <v>3509.1449737096214</v>
      </c>
      <c r="Z862" s="115">
        <f>_xlfn.XLOOKUP(V862,sectores_id!A:A,sectores_id!B:B)</f>
        <v>4</v>
      </c>
      <c r="AA862" s="115">
        <f>IF(J862="OPEX",_xlfn.XLOOKUP(I862,'rubros_id_opex (2)'!A:A,'rubros_id_opex (2)'!B:B,"RUBRO MC"),J862)</f>
        <v>13</v>
      </c>
      <c r="AB862" s="115" t="str">
        <f>UPPER(_xlfn.XLOOKUP(Z862,sectores_id!B:B,sectores_id!A:A))</f>
        <v>DISP. FINAL RESIDUOS SÓLIDOS</v>
      </c>
      <c r="AC862" s="156" t="str">
        <f>_xlfn.XLOOKUP(AA862,'rubros_id_opex (2)'!B:B,'rubros_id_opex (2)'!A:A,gastos_final[[#This Row],[Líneas de factura/Producto]])</f>
        <v>SERVICIOS</v>
      </c>
      <c r="AD862" s="115">
        <f>SUMIFS(Y:Y,C:C,gastos_final[[#This Row],[Número]])</f>
        <v>719999.99999999988</v>
      </c>
      <c r="AE862" s="177">
        <f>gastos_final[[#This Row],[MONTO_FINAL]]*-1-gastos_final[[#This Row],[monto_total_ampliado]]</f>
        <v>0</v>
      </c>
    </row>
    <row r="863" spans="1:31" x14ac:dyDescent="0.3">
      <c r="A863" vm="19">
        <v>46070</v>
      </c>
      <c r="B863" t="s">
        <v>845</v>
      </c>
      <c r="C863" t="s">
        <v>848</v>
      </c>
      <c r="D863" s="143">
        <v>-720000</v>
      </c>
      <c r="E863" t="s">
        <v>849</v>
      </c>
      <c r="F863">
        <v>9</v>
      </c>
      <c r="G863" s="143">
        <v>80000</v>
      </c>
      <c r="H863" t="s">
        <v>511</v>
      </c>
      <c r="I863" t="s">
        <v>10</v>
      </c>
      <c r="J863" t="s">
        <v>137</v>
      </c>
      <c r="K863" t="s">
        <v>473</v>
      </c>
      <c r="L863" t="s">
        <v>156</v>
      </c>
      <c r="M863">
        <v>0</v>
      </c>
      <c r="N863" t="s">
        <v>35</v>
      </c>
      <c r="O863" t="s">
        <v>494</v>
      </c>
      <c r="P863">
        <v>10</v>
      </c>
      <c r="Q863" t="s">
        <v>465</v>
      </c>
      <c r="R863">
        <v>1</v>
      </c>
      <c r="S863" s="144">
        <v>-720000</v>
      </c>
      <c r="T863">
        <v>9</v>
      </c>
      <c r="U863" t="s">
        <v>199</v>
      </c>
      <c r="V863" t="s">
        <v>80</v>
      </c>
      <c r="W863" s="115" t="str">
        <f t="shared" si="28"/>
        <v>CC1EXPORTACION</v>
      </c>
      <c r="X863" s="115">
        <f>_xlfn.XLOOKUP(W863,'cco '!C:C,'cco '!D:D,0)</f>
        <v>0.73411048911804788</v>
      </c>
      <c r="Y863" s="116">
        <f t="shared" si="29"/>
        <v>528559.55216499453</v>
      </c>
      <c r="Z863" s="115">
        <f>_xlfn.XLOOKUP(V863,sectores_id!A:A,sectores_id!B:B)</f>
        <v>5</v>
      </c>
      <c r="AA863" s="115">
        <f>IF(J863="OPEX",_xlfn.XLOOKUP(I863,'rubros_id_opex (2)'!A:A,'rubros_id_opex (2)'!B:B,"RUBRO MC"),J863)</f>
        <v>13</v>
      </c>
      <c r="AB863" s="115" t="str">
        <f>UPPER(_xlfn.XLOOKUP(Z863,sectores_id!B:B,sectores_id!A:A))</f>
        <v>EXPORTACION</v>
      </c>
      <c r="AC863" s="156" t="str">
        <f>_xlfn.XLOOKUP(AA863,'rubros_id_opex (2)'!B:B,'rubros_id_opex (2)'!A:A,gastos_final[[#This Row],[Líneas de factura/Producto]])</f>
        <v>SERVICIOS</v>
      </c>
      <c r="AD863" s="115">
        <f>SUMIFS(Y:Y,C:C,gastos_final[[#This Row],[Número]])</f>
        <v>719999.99999999988</v>
      </c>
      <c r="AE863" s="177">
        <f>gastos_final[[#This Row],[MONTO_FINAL]]*-1-gastos_final[[#This Row],[monto_total_ampliado]]</f>
        <v>0</v>
      </c>
    </row>
    <row r="864" spans="1:31" x14ac:dyDescent="0.3">
      <c r="A864" vm="19">
        <v>46070</v>
      </c>
      <c r="B864" t="s">
        <v>845</v>
      </c>
      <c r="C864" t="s">
        <v>848</v>
      </c>
      <c r="D864" s="143">
        <v>-720000</v>
      </c>
      <c r="E864" t="s">
        <v>849</v>
      </c>
      <c r="F864">
        <v>9</v>
      </c>
      <c r="G864" s="143">
        <v>80000</v>
      </c>
      <c r="H864" t="s">
        <v>511</v>
      </c>
      <c r="I864" t="s">
        <v>10</v>
      </c>
      <c r="J864" t="s">
        <v>137</v>
      </c>
      <c r="K864" t="s">
        <v>473</v>
      </c>
      <c r="L864" t="s">
        <v>156</v>
      </c>
      <c r="M864">
        <v>0</v>
      </c>
      <c r="N864" t="s">
        <v>35</v>
      </c>
      <c r="O864" t="s">
        <v>494</v>
      </c>
      <c r="P864">
        <v>10</v>
      </c>
      <c r="Q864" t="s">
        <v>465</v>
      </c>
      <c r="R864">
        <v>1</v>
      </c>
      <c r="S864" s="144">
        <v>-720000</v>
      </c>
      <c r="T864">
        <v>9</v>
      </c>
      <c r="U864" t="s">
        <v>199</v>
      </c>
      <c r="V864" t="s">
        <v>50</v>
      </c>
      <c r="W864" s="115" t="str">
        <f t="shared" si="28"/>
        <v>CC1NFU</v>
      </c>
      <c r="X864" s="115">
        <f>_xlfn.XLOOKUP(W864,'cco '!C:C,'cco '!D:D,0)</f>
        <v>1.4065386597374174E-2</v>
      </c>
      <c r="Y864" s="116">
        <f t="shared" si="29"/>
        <v>10127.078350109405</v>
      </c>
      <c r="Z864" s="115">
        <f>_xlfn.XLOOKUP(V864,sectores_id!A:A,sectores_id!B:B)</f>
        <v>6</v>
      </c>
      <c r="AA864" s="115">
        <f>IF(J864="OPEX",_xlfn.XLOOKUP(I864,'rubros_id_opex (2)'!A:A,'rubros_id_opex (2)'!B:B,"RUBRO MC"),J864)</f>
        <v>13</v>
      </c>
      <c r="AB864" s="115" t="str">
        <f>UPPER(_xlfn.XLOOKUP(Z864,sectores_id!B:B,sectores_id!A:A))</f>
        <v>NFU</v>
      </c>
      <c r="AC864" s="156" t="str">
        <f>_xlfn.XLOOKUP(AA864,'rubros_id_opex (2)'!B:B,'rubros_id_opex (2)'!A:A,gastos_final[[#This Row],[Líneas de factura/Producto]])</f>
        <v>SERVICIOS</v>
      </c>
      <c r="AD864" s="115">
        <f>SUMIFS(Y:Y,C:C,gastos_final[[#This Row],[Número]])</f>
        <v>719999.99999999988</v>
      </c>
      <c r="AE864" s="177">
        <f>gastos_final[[#This Row],[MONTO_FINAL]]*-1-gastos_final[[#This Row],[monto_total_ampliado]]</f>
        <v>0</v>
      </c>
    </row>
    <row r="865" spans="1:31" x14ac:dyDescent="0.3">
      <c r="A865" vm="19">
        <v>46070</v>
      </c>
      <c r="B865" t="s">
        <v>845</v>
      </c>
      <c r="C865" t="s">
        <v>848</v>
      </c>
      <c r="D865" s="143">
        <v>-720000</v>
      </c>
      <c r="E865" t="s">
        <v>849</v>
      </c>
      <c r="F865">
        <v>9</v>
      </c>
      <c r="G865" s="143">
        <v>80000</v>
      </c>
      <c r="H865" t="s">
        <v>511</v>
      </c>
      <c r="I865" t="s">
        <v>10</v>
      </c>
      <c r="J865" t="s">
        <v>137</v>
      </c>
      <c r="K865" t="s">
        <v>473</v>
      </c>
      <c r="L865" t="s">
        <v>156</v>
      </c>
      <c r="M865">
        <v>0</v>
      </c>
      <c r="N865" t="s">
        <v>35</v>
      </c>
      <c r="O865" t="s">
        <v>494</v>
      </c>
      <c r="P865">
        <v>10</v>
      </c>
      <c r="Q865" t="s">
        <v>465</v>
      </c>
      <c r="R865">
        <v>1</v>
      </c>
      <c r="S865" s="144">
        <v>-720000</v>
      </c>
      <c r="T865">
        <v>9</v>
      </c>
      <c r="U865" t="s">
        <v>199</v>
      </c>
      <c r="V865" t="s">
        <v>68</v>
      </c>
      <c r="W865" s="115" t="str">
        <f t="shared" si="28"/>
        <v>CC1PILETAS</v>
      </c>
      <c r="X865" s="115">
        <f>_xlfn.XLOOKUP(W865,'cco '!C:C,'cco '!D:D,0)</f>
        <v>0.10760032914202722</v>
      </c>
      <c r="Y865" s="116">
        <f t="shared" si="29"/>
        <v>77472.236982259594</v>
      </c>
      <c r="Z865" s="115">
        <f>_xlfn.XLOOKUP(V865,sectores_id!A:A,sectores_id!B:B)</f>
        <v>7</v>
      </c>
      <c r="AA865" s="115">
        <f>IF(J865="OPEX",_xlfn.XLOOKUP(I865,'rubros_id_opex (2)'!A:A,'rubros_id_opex (2)'!B:B,"RUBRO MC"),J865)</f>
        <v>13</v>
      </c>
      <c r="AB865" s="115" t="str">
        <f>UPPER(_xlfn.XLOOKUP(Z865,sectores_id!B:B,sectores_id!A:A))</f>
        <v>PILETAS</v>
      </c>
      <c r="AC865" s="156" t="str">
        <f>_xlfn.XLOOKUP(AA865,'rubros_id_opex (2)'!B:B,'rubros_id_opex (2)'!A:A,gastos_final[[#This Row],[Líneas de factura/Producto]])</f>
        <v>SERVICIOS</v>
      </c>
      <c r="AD865" s="115">
        <f>SUMIFS(Y:Y,C:C,gastos_final[[#This Row],[Número]])</f>
        <v>719999.99999999988</v>
      </c>
      <c r="AE865" s="177">
        <f>gastos_final[[#This Row],[MONTO_FINAL]]*-1-gastos_final[[#This Row],[monto_total_ampliado]]</f>
        <v>0</v>
      </c>
    </row>
    <row r="866" spans="1:31" x14ac:dyDescent="0.3">
      <c r="A866" vm="19">
        <v>46070</v>
      </c>
      <c r="B866" t="s">
        <v>845</v>
      </c>
      <c r="C866" t="s">
        <v>848</v>
      </c>
      <c r="D866" s="143">
        <v>-720000</v>
      </c>
      <c r="E866" t="s">
        <v>849</v>
      </c>
      <c r="F866">
        <v>9</v>
      </c>
      <c r="G866" s="143">
        <v>80000</v>
      </c>
      <c r="H866" t="s">
        <v>511</v>
      </c>
      <c r="I866" t="s">
        <v>10</v>
      </c>
      <c r="J866" t="s">
        <v>137</v>
      </c>
      <c r="K866" t="s">
        <v>473</v>
      </c>
      <c r="L866" t="s">
        <v>156</v>
      </c>
      <c r="M866">
        <v>0</v>
      </c>
      <c r="N866" t="s">
        <v>35</v>
      </c>
      <c r="O866" t="s">
        <v>494</v>
      </c>
      <c r="P866">
        <v>10</v>
      </c>
      <c r="Q866" t="s">
        <v>465</v>
      </c>
      <c r="R866">
        <v>1</v>
      </c>
      <c r="S866" s="144">
        <v>-720000</v>
      </c>
      <c r="T866">
        <v>9</v>
      </c>
      <c r="U866" t="s">
        <v>199</v>
      </c>
      <c r="V866" t="s">
        <v>70</v>
      </c>
      <c r="W866" s="115" t="str">
        <f t="shared" si="28"/>
        <v>CC1REACTORES</v>
      </c>
      <c r="X866" s="115">
        <f>_xlfn.XLOOKUP(W866,'cco '!C:C,'cco '!D:D,0)</f>
        <v>3.9675420007119738E-2</v>
      </c>
      <c r="Y866" s="116">
        <f t="shared" si="29"/>
        <v>28566.302405126211</v>
      </c>
      <c r="Z866" s="115">
        <f>_xlfn.XLOOKUP(V866,sectores_id!A:A,sectores_id!B:B)</f>
        <v>8</v>
      </c>
      <c r="AA866" s="115">
        <f>IF(J866="OPEX",_xlfn.XLOOKUP(I866,'rubros_id_opex (2)'!A:A,'rubros_id_opex (2)'!B:B,"RUBRO MC"),J866)</f>
        <v>13</v>
      </c>
      <c r="AB866" s="115" t="str">
        <f>UPPER(_xlfn.XLOOKUP(Z866,sectores_id!B:B,sectores_id!A:A))</f>
        <v>REACTORES</v>
      </c>
      <c r="AC866" s="156" t="str">
        <f>_xlfn.XLOOKUP(AA866,'rubros_id_opex (2)'!B:B,'rubros_id_opex (2)'!A:A,gastos_final[[#This Row],[Líneas de factura/Producto]])</f>
        <v>SERVICIOS</v>
      </c>
      <c r="AD866" s="115">
        <f>SUMIFS(Y:Y,C:C,gastos_final[[#This Row],[Número]])</f>
        <v>719999.99999999988</v>
      </c>
      <c r="AE866" s="177">
        <f>gastos_final[[#This Row],[MONTO_FINAL]]*-1-gastos_final[[#This Row],[monto_total_ampliado]]</f>
        <v>0</v>
      </c>
    </row>
    <row r="867" spans="1:31" x14ac:dyDescent="0.3">
      <c r="A867" vm="19">
        <v>46070</v>
      </c>
      <c r="B867" t="s">
        <v>845</v>
      </c>
      <c r="C867" t="s">
        <v>848</v>
      </c>
      <c r="D867" s="143">
        <v>-720000</v>
      </c>
      <c r="E867" t="s">
        <v>849</v>
      </c>
      <c r="F867">
        <v>9</v>
      </c>
      <c r="G867" s="143">
        <v>80000</v>
      </c>
      <c r="H867" t="s">
        <v>511</v>
      </c>
      <c r="I867" t="s">
        <v>10</v>
      </c>
      <c r="J867" t="s">
        <v>137</v>
      </c>
      <c r="K867" t="s">
        <v>473</v>
      </c>
      <c r="L867" t="s">
        <v>156</v>
      </c>
      <c r="M867">
        <v>0</v>
      </c>
      <c r="N867" t="s">
        <v>35</v>
      </c>
      <c r="O867" t="s">
        <v>494</v>
      </c>
      <c r="P867">
        <v>10</v>
      </c>
      <c r="Q867" t="s">
        <v>465</v>
      </c>
      <c r="R867">
        <v>1</v>
      </c>
      <c r="S867" s="144">
        <v>-720000</v>
      </c>
      <c r="T867">
        <v>9</v>
      </c>
      <c r="U867" t="s">
        <v>199</v>
      </c>
      <c r="V867" t="s">
        <v>181</v>
      </c>
      <c r="W867" s="115" t="str">
        <f t="shared" si="28"/>
        <v>CC1TIERRAS FILTRANTES</v>
      </c>
      <c r="X867" s="115">
        <f>_xlfn.XLOOKUP(W867,'cco '!C:C,'cco '!D:D,0)</f>
        <v>0</v>
      </c>
      <c r="Y867" s="116">
        <f t="shared" si="29"/>
        <v>0</v>
      </c>
      <c r="Z867" s="115">
        <f>_xlfn.XLOOKUP(V867,sectores_id!A:A,sectores_id!B:B)</f>
        <v>9</v>
      </c>
      <c r="AA867" s="115">
        <f>IF(J867="OPEX",_xlfn.XLOOKUP(I867,'rubros_id_opex (2)'!A:A,'rubros_id_opex (2)'!B:B,"RUBRO MC"),J867)</f>
        <v>13</v>
      </c>
      <c r="AB867" s="115" t="str">
        <f>UPPER(_xlfn.XLOOKUP(Z867,sectores_id!B:B,sectores_id!A:A))</f>
        <v>TIERRAS FILTRANTES</v>
      </c>
      <c r="AC867" s="156" t="str">
        <f>_xlfn.XLOOKUP(AA867,'rubros_id_opex (2)'!B:B,'rubros_id_opex (2)'!A:A,gastos_final[[#This Row],[Líneas de factura/Producto]])</f>
        <v>SERVICIOS</v>
      </c>
      <c r="AD867" s="115">
        <f>SUMIFS(Y:Y,C:C,gastos_final[[#This Row],[Número]])</f>
        <v>719999.99999999988</v>
      </c>
      <c r="AE867" s="177">
        <f>gastos_final[[#This Row],[MONTO_FINAL]]*-1-gastos_final[[#This Row],[monto_total_ampliado]]</f>
        <v>0</v>
      </c>
    </row>
    <row r="868" spans="1:31" x14ac:dyDescent="0.3">
      <c r="A868" vm="20">
        <v>46062</v>
      </c>
      <c r="B868" t="s">
        <v>845</v>
      </c>
      <c r="C868" t="s">
        <v>850</v>
      </c>
      <c r="D868" s="143">
        <v>-720000</v>
      </c>
      <c r="E868" t="s">
        <v>851</v>
      </c>
      <c r="F868">
        <v>9</v>
      </c>
      <c r="G868" s="143">
        <v>80000</v>
      </c>
      <c r="H868" t="s">
        <v>511</v>
      </c>
      <c r="I868" t="s">
        <v>10</v>
      </c>
      <c r="J868" t="s">
        <v>137</v>
      </c>
      <c r="K868" t="s">
        <v>473</v>
      </c>
      <c r="L868" t="s">
        <v>156</v>
      </c>
      <c r="M868">
        <v>0</v>
      </c>
      <c r="N868" t="s">
        <v>35</v>
      </c>
      <c r="O868" t="s">
        <v>492</v>
      </c>
      <c r="P868">
        <v>10</v>
      </c>
      <c r="Q868" t="s">
        <v>465</v>
      </c>
      <c r="R868">
        <v>1</v>
      </c>
      <c r="S868" s="144">
        <v>-720000</v>
      </c>
      <c r="T868">
        <v>9</v>
      </c>
      <c r="U868" t="s">
        <v>199</v>
      </c>
      <c r="V868" t="s">
        <v>72</v>
      </c>
      <c r="W868" s="115" t="str">
        <f t="shared" si="28"/>
        <v>CC1BACHAS</v>
      </c>
      <c r="X868" s="115">
        <f>_xlfn.XLOOKUP(W868,'cco '!C:C,'cco '!D:D,0)</f>
        <v>3.2417236735101898E-2</v>
      </c>
      <c r="Y868" s="116">
        <f t="shared" si="29"/>
        <v>23340.410449273368</v>
      </c>
      <c r="Z868" s="115">
        <f>_xlfn.XLOOKUP(V868,sectores_id!A:A,sectores_id!B:B)</f>
        <v>1</v>
      </c>
      <c r="AA868" s="115">
        <f>IF(J868="OPEX",_xlfn.XLOOKUP(I868,'rubros_id_opex (2)'!A:A,'rubros_id_opex (2)'!B:B,"RUBRO MC"),J868)</f>
        <v>13</v>
      </c>
      <c r="AB868" s="115" t="str">
        <f>UPPER(_xlfn.XLOOKUP(Z868,sectores_id!B:B,sectores_id!A:A))</f>
        <v>BACHAS</v>
      </c>
      <c r="AC868" s="156" t="str">
        <f>_xlfn.XLOOKUP(AA868,'rubros_id_opex (2)'!B:B,'rubros_id_opex (2)'!A:A,gastos_final[[#This Row],[Líneas de factura/Producto]])</f>
        <v>SERVICIOS</v>
      </c>
      <c r="AD868" s="115">
        <f>SUMIFS(Y:Y,C:C,gastos_final[[#This Row],[Número]])</f>
        <v>719999.99999999988</v>
      </c>
      <c r="AE868" s="177">
        <f>gastos_final[[#This Row],[MONTO_FINAL]]*-1-gastos_final[[#This Row],[monto_total_ampliado]]</f>
        <v>0</v>
      </c>
    </row>
    <row r="869" spans="1:31" x14ac:dyDescent="0.3">
      <c r="A869" vm="20">
        <v>46062</v>
      </c>
      <c r="B869" t="s">
        <v>845</v>
      </c>
      <c r="C869" t="s">
        <v>850</v>
      </c>
      <c r="D869" s="143">
        <v>-720000</v>
      </c>
      <c r="E869" t="s">
        <v>851</v>
      </c>
      <c r="F869">
        <v>9</v>
      </c>
      <c r="G869" s="143">
        <v>80000</v>
      </c>
      <c r="H869" t="s">
        <v>511</v>
      </c>
      <c r="I869" t="s">
        <v>10</v>
      </c>
      <c r="J869" t="s">
        <v>137</v>
      </c>
      <c r="K869" t="s">
        <v>473</v>
      </c>
      <c r="L869" t="s">
        <v>156</v>
      </c>
      <c r="M869">
        <v>0</v>
      </c>
      <c r="N869" t="s">
        <v>35</v>
      </c>
      <c r="O869" t="s">
        <v>492</v>
      </c>
      <c r="P869">
        <v>10</v>
      </c>
      <c r="Q869" t="s">
        <v>465</v>
      </c>
      <c r="R869">
        <v>1</v>
      </c>
      <c r="S869" s="144">
        <v>-720000</v>
      </c>
      <c r="T869">
        <v>9</v>
      </c>
      <c r="U869" t="s">
        <v>199</v>
      </c>
      <c r="V869" t="s">
        <v>77</v>
      </c>
      <c r="W869" s="115" t="str">
        <f t="shared" si="28"/>
        <v>CC1CEREAL &amp; POLVILLO</v>
      </c>
      <c r="X869" s="115">
        <f>_xlfn.XLOOKUP(W869,'cco '!C:C,'cco '!D:D,0)</f>
        <v>7.0597149630605652E-3</v>
      </c>
      <c r="Y869" s="116">
        <f t="shared" si="29"/>
        <v>5082.9947734036068</v>
      </c>
      <c r="Z869" s="115">
        <f>_xlfn.XLOOKUP(V869,sectores_id!A:A,sectores_id!B:B)</f>
        <v>2</v>
      </c>
      <c r="AA869" s="115">
        <f>IF(J869="OPEX",_xlfn.XLOOKUP(I869,'rubros_id_opex (2)'!A:A,'rubros_id_opex (2)'!B:B,"RUBRO MC"),J869)</f>
        <v>13</v>
      </c>
      <c r="AB869" s="115" t="str">
        <f>UPPER(_xlfn.XLOOKUP(Z869,sectores_id!B:B,sectores_id!A:A))</f>
        <v>CEREAL &amp; POLVILLO</v>
      </c>
      <c r="AC869" s="156" t="str">
        <f>_xlfn.XLOOKUP(AA869,'rubros_id_opex (2)'!B:B,'rubros_id_opex (2)'!A:A,gastos_final[[#This Row],[Líneas de factura/Producto]])</f>
        <v>SERVICIOS</v>
      </c>
      <c r="AD869" s="115">
        <f>SUMIFS(Y:Y,C:C,gastos_final[[#This Row],[Número]])</f>
        <v>719999.99999999988</v>
      </c>
      <c r="AE869" s="177">
        <f>gastos_final[[#This Row],[MONTO_FINAL]]*-1-gastos_final[[#This Row],[monto_total_ampliado]]</f>
        <v>0</v>
      </c>
    </row>
    <row r="870" spans="1:31" x14ac:dyDescent="0.3">
      <c r="A870" vm="20">
        <v>46062</v>
      </c>
      <c r="B870" t="s">
        <v>845</v>
      </c>
      <c r="C870" t="s">
        <v>850</v>
      </c>
      <c r="D870" s="143">
        <v>-720000</v>
      </c>
      <c r="E870" t="s">
        <v>851</v>
      </c>
      <c r="F870">
        <v>9</v>
      </c>
      <c r="G870" s="143">
        <v>80000</v>
      </c>
      <c r="H870" t="s">
        <v>511</v>
      </c>
      <c r="I870" t="s">
        <v>10</v>
      </c>
      <c r="J870" t="s">
        <v>137</v>
      </c>
      <c r="K870" t="s">
        <v>473</v>
      </c>
      <c r="L870" t="s">
        <v>156</v>
      </c>
      <c r="M870">
        <v>0</v>
      </c>
      <c r="N870" t="s">
        <v>35</v>
      </c>
      <c r="O870" t="s">
        <v>492</v>
      </c>
      <c r="P870">
        <v>10</v>
      </c>
      <c r="Q870" t="s">
        <v>465</v>
      </c>
      <c r="R870">
        <v>1</v>
      </c>
      <c r="S870" s="144">
        <v>-720000</v>
      </c>
      <c r="T870">
        <v>9</v>
      </c>
      <c r="U870" t="s">
        <v>199</v>
      </c>
      <c r="V870" t="s">
        <v>75</v>
      </c>
      <c r="W870" s="115" t="str">
        <f t="shared" si="28"/>
        <v>CC1COMPOST &amp; FERTILIZANTES</v>
      </c>
      <c r="X870" s="115">
        <f>_xlfn.XLOOKUP(W870,'cco '!C:C,'cco '!D:D,0)</f>
        <v>4.0653249223577111E-4</v>
      </c>
      <c r="Y870" s="116">
        <f t="shared" si="29"/>
        <v>292.70339440975522</v>
      </c>
      <c r="Z870" s="115">
        <f>_xlfn.XLOOKUP(V870,sectores_id!A:A,sectores_id!B:B)</f>
        <v>10</v>
      </c>
      <c r="AA870" s="115">
        <f>IF(J870="OPEX",_xlfn.XLOOKUP(I870,'rubros_id_opex (2)'!A:A,'rubros_id_opex (2)'!B:B,"RUBRO MC"),J870)</f>
        <v>13</v>
      </c>
      <c r="AB870" s="115" t="str">
        <f>UPPER(_xlfn.XLOOKUP(Z870,sectores_id!B:B,sectores_id!A:A))</f>
        <v>COMPOST &amp; FERTILIZANTES</v>
      </c>
      <c r="AC870" s="156" t="str">
        <f>_xlfn.XLOOKUP(AA870,'rubros_id_opex (2)'!B:B,'rubros_id_opex (2)'!A:A,gastos_final[[#This Row],[Líneas de factura/Producto]])</f>
        <v>SERVICIOS</v>
      </c>
      <c r="AD870" s="115">
        <f>SUMIFS(Y:Y,C:C,gastos_final[[#This Row],[Número]])</f>
        <v>719999.99999999988</v>
      </c>
      <c r="AE870" s="177">
        <f>gastos_final[[#This Row],[MONTO_FINAL]]*-1-gastos_final[[#This Row],[monto_total_ampliado]]</f>
        <v>0</v>
      </c>
    </row>
    <row r="871" spans="1:31" x14ac:dyDescent="0.3">
      <c r="A871" vm="20">
        <v>46062</v>
      </c>
      <c r="B871" t="s">
        <v>845</v>
      </c>
      <c r="C871" t="s">
        <v>850</v>
      </c>
      <c r="D871" s="143">
        <v>-720000</v>
      </c>
      <c r="E871" t="s">
        <v>851</v>
      </c>
      <c r="F871">
        <v>9</v>
      </c>
      <c r="G871" s="143">
        <v>80000</v>
      </c>
      <c r="H871" t="s">
        <v>511</v>
      </c>
      <c r="I871" t="s">
        <v>10</v>
      </c>
      <c r="J871" t="s">
        <v>137</v>
      </c>
      <c r="K871" t="s">
        <v>473</v>
      </c>
      <c r="L871" t="s">
        <v>156</v>
      </c>
      <c r="M871">
        <v>0</v>
      </c>
      <c r="N871" t="s">
        <v>35</v>
      </c>
      <c r="O871" t="s">
        <v>492</v>
      </c>
      <c r="P871">
        <v>10</v>
      </c>
      <c r="Q871" t="s">
        <v>465</v>
      </c>
      <c r="R871">
        <v>1</v>
      </c>
      <c r="S871" s="144">
        <v>-720000</v>
      </c>
      <c r="T871">
        <v>9</v>
      </c>
      <c r="U871" t="s">
        <v>199</v>
      </c>
      <c r="V871" t="s">
        <v>66</v>
      </c>
      <c r="W871" s="115" t="str">
        <f t="shared" si="28"/>
        <v>CC1DISPOSICIÓN FINAL RESIDUOS LIQUIDOS</v>
      </c>
      <c r="X871" s="115">
        <f>_xlfn.XLOOKUP(W871,'cco '!C:C,'cco '!D:D,0)</f>
        <v>5.9791078481547098E-2</v>
      </c>
      <c r="Y871" s="116">
        <f t="shared" si="29"/>
        <v>43049.576506713907</v>
      </c>
      <c r="Z871" s="115">
        <f>_xlfn.XLOOKUP(V871,sectores_id!A:A,sectores_id!B:B)</f>
        <v>3</v>
      </c>
      <c r="AA871" s="115">
        <f>IF(J871="OPEX",_xlfn.XLOOKUP(I871,'rubros_id_opex (2)'!A:A,'rubros_id_opex (2)'!B:B,"RUBRO MC"),J871)</f>
        <v>13</v>
      </c>
      <c r="AB871" s="115" t="str">
        <f>UPPER(_xlfn.XLOOKUP(Z871,sectores_id!B:B,sectores_id!A:A))</f>
        <v>DISP. FINAL RESIDUOS LÍQUIDOS</v>
      </c>
      <c r="AC871" s="156" t="str">
        <f>_xlfn.XLOOKUP(AA871,'rubros_id_opex (2)'!B:B,'rubros_id_opex (2)'!A:A,gastos_final[[#This Row],[Líneas de factura/Producto]])</f>
        <v>SERVICIOS</v>
      </c>
      <c r="AD871" s="115">
        <f>SUMIFS(Y:Y,C:C,gastos_final[[#This Row],[Número]])</f>
        <v>719999.99999999988</v>
      </c>
      <c r="AE871" s="177">
        <f>gastos_final[[#This Row],[MONTO_FINAL]]*-1-gastos_final[[#This Row],[monto_total_ampliado]]</f>
        <v>0</v>
      </c>
    </row>
    <row r="872" spans="1:31" x14ac:dyDescent="0.3">
      <c r="A872" vm="20">
        <v>46062</v>
      </c>
      <c r="B872" t="s">
        <v>845</v>
      </c>
      <c r="C872" t="s">
        <v>850</v>
      </c>
      <c r="D872" s="143">
        <v>-720000</v>
      </c>
      <c r="E872" t="s">
        <v>851</v>
      </c>
      <c r="F872">
        <v>9</v>
      </c>
      <c r="G872" s="143">
        <v>80000</v>
      </c>
      <c r="H872" t="s">
        <v>511</v>
      </c>
      <c r="I872" t="s">
        <v>10</v>
      </c>
      <c r="J872" t="s">
        <v>137</v>
      </c>
      <c r="K872" t="s">
        <v>473</v>
      </c>
      <c r="L872" t="s">
        <v>156</v>
      </c>
      <c r="M872">
        <v>0</v>
      </c>
      <c r="N872" t="s">
        <v>35</v>
      </c>
      <c r="O872" t="s">
        <v>492</v>
      </c>
      <c r="P872">
        <v>10</v>
      </c>
      <c r="Q872" t="s">
        <v>465</v>
      </c>
      <c r="R872">
        <v>1</v>
      </c>
      <c r="S872" s="144">
        <v>-720000</v>
      </c>
      <c r="T872">
        <v>9</v>
      </c>
      <c r="U872" t="s">
        <v>199</v>
      </c>
      <c r="V872" t="s">
        <v>63</v>
      </c>
      <c r="W872" s="115" t="str">
        <f t="shared" si="28"/>
        <v>CC1DISPOSICIÓN FINAL RESIDUOS SOLIDOS</v>
      </c>
      <c r="X872" s="115">
        <f>_xlfn.XLOOKUP(W872,'cco '!C:C,'cco '!D:D,0)</f>
        <v>4.8738124634855849E-3</v>
      </c>
      <c r="Y872" s="116">
        <f t="shared" si="29"/>
        <v>3509.1449737096214</v>
      </c>
      <c r="Z872" s="115">
        <f>_xlfn.XLOOKUP(V872,sectores_id!A:A,sectores_id!B:B)</f>
        <v>4</v>
      </c>
      <c r="AA872" s="115">
        <f>IF(J872="OPEX",_xlfn.XLOOKUP(I872,'rubros_id_opex (2)'!A:A,'rubros_id_opex (2)'!B:B,"RUBRO MC"),J872)</f>
        <v>13</v>
      </c>
      <c r="AB872" s="115" t="str">
        <f>UPPER(_xlfn.XLOOKUP(Z872,sectores_id!B:B,sectores_id!A:A))</f>
        <v>DISP. FINAL RESIDUOS SÓLIDOS</v>
      </c>
      <c r="AC872" s="156" t="str">
        <f>_xlfn.XLOOKUP(AA872,'rubros_id_opex (2)'!B:B,'rubros_id_opex (2)'!A:A,gastos_final[[#This Row],[Líneas de factura/Producto]])</f>
        <v>SERVICIOS</v>
      </c>
      <c r="AD872" s="115">
        <f>SUMIFS(Y:Y,C:C,gastos_final[[#This Row],[Número]])</f>
        <v>719999.99999999988</v>
      </c>
      <c r="AE872" s="177">
        <f>gastos_final[[#This Row],[MONTO_FINAL]]*-1-gastos_final[[#This Row],[monto_total_ampliado]]</f>
        <v>0</v>
      </c>
    </row>
    <row r="873" spans="1:31" x14ac:dyDescent="0.3">
      <c r="A873" vm="20">
        <v>46062</v>
      </c>
      <c r="B873" t="s">
        <v>845</v>
      </c>
      <c r="C873" t="s">
        <v>850</v>
      </c>
      <c r="D873" s="143">
        <v>-720000</v>
      </c>
      <c r="E873" t="s">
        <v>851</v>
      </c>
      <c r="F873">
        <v>9</v>
      </c>
      <c r="G873" s="143">
        <v>80000</v>
      </c>
      <c r="H873" t="s">
        <v>511</v>
      </c>
      <c r="I873" t="s">
        <v>10</v>
      </c>
      <c r="J873" t="s">
        <v>137</v>
      </c>
      <c r="K873" t="s">
        <v>473</v>
      </c>
      <c r="L873" t="s">
        <v>156</v>
      </c>
      <c r="M873">
        <v>0</v>
      </c>
      <c r="N873" t="s">
        <v>35</v>
      </c>
      <c r="O873" t="s">
        <v>492</v>
      </c>
      <c r="P873">
        <v>10</v>
      </c>
      <c r="Q873" t="s">
        <v>465</v>
      </c>
      <c r="R873">
        <v>1</v>
      </c>
      <c r="S873" s="144">
        <v>-720000</v>
      </c>
      <c r="T873">
        <v>9</v>
      </c>
      <c r="U873" t="s">
        <v>199</v>
      </c>
      <c r="V873" t="s">
        <v>80</v>
      </c>
      <c r="W873" s="115" t="str">
        <f t="shared" si="28"/>
        <v>CC1EXPORTACION</v>
      </c>
      <c r="X873" s="115">
        <f>_xlfn.XLOOKUP(W873,'cco '!C:C,'cco '!D:D,0)</f>
        <v>0.73411048911804788</v>
      </c>
      <c r="Y873" s="116">
        <f t="shared" si="29"/>
        <v>528559.55216499453</v>
      </c>
      <c r="Z873" s="115">
        <f>_xlfn.XLOOKUP(V873,sectores_id!A:A,sectores_id!B:B)</f>
        <v>5</v>
      </c>
      <c r="AA873" s="115">
        <f>IF(J873="OPEX",_xlfn.XLOOKUP(I873,'rubros_id_opex (2)'!A:A,'rubros_id_opex (2)'!B:B,"RUBRO MC"),J873)</f>
        <v>13</v>
      </c>
      <c r="AB873" s="115" t="str">
        <f>UPPER(_xlfn.XLOOKUP(Z873,sectores_id!B:B,sectores_id!A:A))</f>
        <v>EXPORTACION</v>
      </c>
      <c r="AC873" s="156" t="str">
        <f>_xlfn.XLOOKUP(AA873,'rubros_id_opex (2)'!B:B,'rubros_id_opex (2)'!A:A,gastos_final[[#This Row],[Líneas de factura/Producto]])</f>
        <v>SERVICIOS</v>
      </c>
      <c r="AD873" s="115">
        <f>SUMIFS(Y:Y,C:C,gastos_final[[#This Row],[Número]])</f>
        <v>719999.99999999988</v>
      </c>
      <c r="AE873" s="177">
        <f>gastos_final[[#This Row],[MONTO_FINAL]]*-1-gastos_final[[#This Row],[monto_total_ampliado]]</f>
        <v>0</v>
      </c>
    </row>
    <row r="874" spans="1:31" x14ac:dyDescent="0.3">
      <c r="A874" vm="20">
        <v>46062</v>
      </c>
      <c r="B874" t="s">
        <v>845</v>
      </c>
      <c r="C874" t="s">
        <v>850</v>
      </c>
      <c r="D874" s="143">
        <v>-720000</v>
      </c>
      <c r="E874" t="s">
        <v>851</v>
      </c>
      <c r="F874">
        <v>9</v>
      </c>
      <c r="G874" s="143">
        <v>80000</v>
      </c>
      <c r="H874" t="s">
        <v>511</v>
      </c>
      <c r="I874" t="s">
        <v>10</v>
      </c>
      <c r="J874" t="s">
        <v>137</v>
      </c>
      <c r="K874" t="s">
        <v>473</v>
      </c>
      <c r="L874" t="s">
        <v>156</v>
      </c>
      <c r="M874">
        <v>0</v>
      </c>
      <c r="N874" t="s">
        <v>35</v>
      </c>
      <c r="O874" t="s">
        <v>492</v>
      </c>
      <c r="P874">
        <v>10</v>
      </c>
      <c r="Q874" t="s">
        <v>465</v>
      </c>
      <c r="R874">
        <v>1</v>
      </c>
      <c r="S874" s="144">
        <v>-720000</v>
      </c>
      <c r="T874">
        <v>9</v>
      </c>
      <c r="U874" t="s">
        <v>199</v>
      </c>
      <c r="V874" t="s">
        <v>50</v>
      </c>
      <c r="W874" s="115" t="str">
        <f t="shared" si="28"/>
        <v>CC1NFU</v>
      </c>
      <c r="X874" s="115">
        <f>_xlfn.XLOOKUP(W874,'cco '!C:C,'cco '!D:D,0)</f>
        <v>1.4065386597374174E-2</v>
      </c>
      <c r="Y874" s="116">
        <f t="shared" si="29"/>
        <v>10127.078350109405</v>
      </c>
      <c r="Z874" s="115">
        <f>_xlfn.XLOOKUP(V874,sectores_id!A:A,sectores_id!B:B)</f>
        <v>6</v>
      </c>
      <c r="AA874" s="115">
        <f>IF(J874="OPEX",_xlfn.XLOOKUP(I874,'rubros_id_opex (2)'!A:A,'rubros_id_opex (2)'!B:B,"RUBRO MC"),J874)</f>
        <v>13</v>
      </c>
      <c r="AB874" s="115" t="str">
        <f>UPPER(_xlfn.XLOOKUP(Z874,sectores_id!B:B,sectores_id!A:A))</f>
        <v>NFU</v>
      </c>
      <c r="AC874" s="156" t="str">
        <f>_xlfn.XLOOKUP(AA874,'rubros_id_opex (2)'!B:B,'rubros_id_opex (2)'!A:A,gastos_final[[#This Row],[Líneas de factura/Producto]])</f>
        <v>SERVICIOS</v>
      </c>
      <c r="AD874" s="115">
        <f>SUMIFS(Y:Y,C:C,gastos_final[[#This Row],[Número]])</f>
        <v>719999.99999999988</v>
      </c>
      <c r="AE874" s="177">
        <f>gastos_final[[#This Row],[MONTO_FINAL]]*-1-gastos_final[[#This Row],[monto_total_ampliado]]</f>
        <v>0</v>
      </c>
    </row>
    <row r="875" spans="1:31" x14ac:dyDescent="0.3">
      <c r="A875" vm="20">
        <v>46062</v>
      </c>
      <c r="B875" t="s">
        <v>845</v>
      </c>
      <c r="C875" t="s">
        <v>850</v>
      </c>
      <c r="D875" s="143">
        <v>-720000</v>
      </c>
      <c r="E875" t="s">
        <v>851</v>
      </c>
      <c r="F875">
        <v>9</v>
      </c>
      <c r="G875" s="143">
        <v>80000</v>
      </c>
      <c r="H875" t="s">
        <v>511</v>
      </c>
      <c r="I875" t="s">
        <v>10</v>
      </c>
      <c r="J875" t="s">
        <v>137</v>
      </c>
      <c r="K875" t="s">
        <v>473</v>
      </c>
      <c r="L875" t="s">
        <v>156</v>
      </c>
      <c r="M875">
        <v>0</v>
      </c>
      <c r="N875" t="s">
        <v>35</v>
      </c>
      <c r="O875" t="s">
        <v>492</v>
      </c>
      <c r="P875">
        <v>10</v>
      </c>
      <c r="Q875" t="s">
        <v>465</v>
      </c>
      <c r="R875">
        <v>1</v>
      </c>
      <c r="S875" s="144">
        <v>-720000</v>
      </c>
      <c r="T875">
        <v>9</v>
      </c>
      <c r="U875" t="s">
        <v>199</v>
      </c>
      <c r="V875" t="s">
        <v>68</v>
      </c>
      <c r="W875" s="115" t="str">
        <f t="shared" si="28"/>
        <v>CC1PILETAS</v>
      </c>
      <c r="X875" s="115">
        <f>_xlfn.XLOOKUP(W875,'cco '!C:C,'cco '!D:D,0)</f>
        <v>0.10760032914202722</v>
      </c>
      <c r="Y875" s="116">
        <f t="shared" si="29"/>
        <v>77472.236982259594</v>
      </c>
      <c r="Z875" s="115">
        <f>_xlfn.XLOOKUP(V875,sectores_id!A:A,sectores_id!B:B)</f>
        <v>7</v>
      </c>
      <c r="AA875" s="115">
        <f>IF(J875="OPEX",_xlfn.XLOOKUP(I875,'rubros_id_opex (2)'!A:A,'rubros_id_opex (2)'!B:B,"RUBRO MC"),J875)</f>
        <v>13</v>
      </c>
      <c r="AB875" s="115" t="str">
        <f>UPPER(_xlfn.XLOOKUP(Z875,sectores_id!B:B,sectores_id!A:A))</f>
        <v>PILETAS</v>
      </c>
      <c r="AC875" s="156" t="str">
        <f>_xlfn.XLOOKUP(AA875,'rubros_id_opex (2)'!B:B,'rubros_id_opex (2)'!A:A,gastos_final[[#This Row],[Líneas de factura/Producto]])</f>
        <v>SERVICIOS</v>
      </c>
      <c r="AD875" s="115">
        <f>SUMIFS(Y:Y,C:C,gastos_final[[#This Row],[Número]])</f>
        <v>719999.99999999988</v>
      </c>
      <c r="AE875" s="177">
        <f>gastos_final[[#This Row],[MONTO_FINAL]]*-1-gastos_final[[#This Row],[monto_total_ampliado]]</f>
        <v>0</v>
      </c>
    </row>
    <row r="876" spans="1:31" x14ac:dyDescent="0.3">
      <c r="A876" vm="20">
        <v>46062</v>
      </c>
      <c r="B876" t="s">
        <v>845</v>
      </c>
      <c r="C876" t="s">
        <v>850</v>
      </c>
      <c r="D876" s="143">
        <v>-720000</v>
      </c>
      <c r="E876" t="s">
        <v>851</v>
      </c>
      <c r="F876">
        <v>9</v>
      </c>
      <c r="G876" s="143">
        <v>80000</v>
      </c>
      <c r="H876" t="s">
        <v>511</v>
      </c>
      <c r="I876" t="s">
        <v>10</v>
      </c>
      <c r="J876" t="s">
        <v>137</v>
      </c>
      <c r="K876" t="s">
        <v>473</v>
      </c>
      <c r="L876" t="s">
        <v>156</v>
      </c>
      <c r="M876">
        <v>0</v>
      </c>
      <c r="N876" t="s">
        <v>35</v>
      </c>
      <c r="O876" t="s">
        <v>492</v>
      </c>
      <c r="P876">
        <v>10</v>
      </c>
      <c r="Q876" t="s">
        <v>465</v>
      </c>
      <c r="R876">
        <v>1</v>
      </c>
      <c r="S876" s="144">
        <v>-720000</v>
      </c>
      <c r="T876">
        <v>9</v>
      </c>
      <c r="U876" t="s">
        <v>199</v>
      </c>
      <c r="V876" t="s">
        <v>70</v>
      </c>
      <c r="W876" s="115" t="str">
        <f t="shared" si="28"/>
        <v>CC1REACTORES</v>
      </c>
      <c r="X876" s="115">
        <f>_xlfn.XLOOKUP(W876,'cco '!C:C,'cco '!D:D,0)</f>
        <v>3.9675420007119738E-2</v>
      </c>
      <c r="Y876" s="116">
        <f t="shared" si="29"/>
        <v>28566.302405126211</v>
      </c>
      <c r="Z876" s="115">
        <f>_xlfn.XLOOKUP(V876,sectores_id!A:A,sectores_id!B:B)</f>
        <v>8</v>
      </c>
      <c r="AA876" s="115">
        <f>IF(J876="OPEX",_xlfn.XLOOKUP(I876,'rubros_id_opex (2)'!A:A,'rubros_id_opex (2)'!B:B,"RUBRO MC"),J876)</f>
        <v>13</v>
      </c>
      <c r="AB876" s="115" t="str">
        <f>UPPER(_xlfn.XLOOKUP(Z876,sectores_id!B:B,sectores_id!A:A))</f>
        <v>REACTORES</v>
      </c>
      <c r="AC876" s="156" t="str">
        <f>_xlfn.XLOOKUP(AA876,'rubros_id_opex (2)'!B:B,'rubros_id_opex (2)'!A:A,gastos_final[[#This Row],[Líneas de factura/Producto]])</f>
        <v>SERVICIOS</v>
      </c>
      <c r="AD876" s="115">
        <f>SUMIFS(Y:Y,C:C,gastos_final[[#This Row],[Número]])</f>
        <v>719999.99999999988</v>
      </c>
      <c r="AE876" s="177">
        <f>gastos_final[[#This Row],[MONTO_FINAL]]*-1-gastos_final[[#This Row],[monto_total_ampliado]]</f>
        <v>0</v>
      </c>
    </row>
    <row r="877" spans="1:31" x14ac:dyDescent="0.3">
      <c r="A877" vm="20">
        <v>46062</v>
      </c>
      <c r="B877" t="s">
        <v>845</v>
      </c>
      <c r="C877" t="s">
        <v>850</v>
      </c>
      <c r="D877" s="143">
        <v>-720000</v>
      </c>
      <c r="E877" t="s">
        <v>851</v>
      </c>
      <c r="F877">
        <v>9</v>
      </c>
      <c r="G877" s="143">
        <v>80000</v>
      </c>
      <c r="H877" t="s">
        <v>511</v>
      </c>
      <c r="I877" t="s">
        <v>10</v>
      </c>
      <c r="J877" t="s">
        <v>137</v>
      </c>
      <c r="K877" t="s">
        <v>473</v>
      </c>
      <c r="L877" t="s">
        <v>156</v>
      </c>
      <c r="M877">
        <v>0</v>
      </c>
      <c r="N877" t="s">
        <v>35</v>
      </c>
      <c r="O877" t="s">
        <v>492</v>
      </c>
      <c r="P877">
        <v>10</v>
      </c>
      <c r="Q877" t="s">
        <v>465</v>
      </c>
      <c r="R877">
        <v>1</v>
      </c>
      <c r="S877" s="144">
        <v>-720000</v>
      </c>
      <c r="T877">
        <v>9</v>
      </c>
      <c r="U877" t="s">
        <v>199</v>
      </c>
      <c r="V877" t="s">
        <v>181</v>
      </c>
      <c r="W877" s="115" t="str">
        <f t="shared" si="28"/>
        <v>CC1TIERRAS FILTRANTES</v>
      </c>
      <c r="X877" s="115">
        <f>_xlfn.XLOOKUP(W877,'cco '!C:C,'cco '!D:D,0)</f>
        <v>0</v>
      </c>
      <c r="Y877" s="116">
        <f t="shared" si="29"/>
        <v>0</v>
      </c>
      <c r="Z877" s="115">
        <f>_xlfn.XLOOKUP(V877,sectores_id!A:A,sectores_id!B:B)</f>
        <v>9</v>
      </c>
      <c r="AA877" s="115">
        <f>IF(J877="OPEX",_xlfn.XLOOKUP(I877,'rubros_id_opex (2)'!A:A,'rubros_id_opex (2)'!B:B,"RUBRO MC"),J877)</f>
        <v>13</v>
      </c>
      <c r="AB877" s="115" t="str">
        <f>UPPER(_xlfn.XLOOKUP(Z877,sectores_id!B:B,sectores_id!A:A))</f>
        <v>TIERRAS FILTRANTES</v>
      </c>
      <c r="AC877" s="156" t="str">
        <f>_xlfn.XLOOKUP(AA877,'rubros_id_opex (2)'!B:B,'rubros_id_opex (2)'!A:A,gastos_final[[#This Row],[Líneas de factura/Producto]])</f>
        <v>SERVICIOS</v>
      </c>
      <c r="AD877" s="115">
        <f>SUMIFS(Y:Y,C:C,gastos_final[[#This Row],[Número]])</f>
        <v>719999.99999999988</v>
      </c>
      <c r="AE877" s="177">
        <f>gastos_final[[#This Row],[MONTO_FINAL]]*-1-gastos_final[[#This Row],[monto_total_ampliado]]</f>
        <v>0</v>
      </c>
    </row>
    <row r="878" spans="1:31" x14ac:dyDescent="0.3">
      <c r="A878" vm="5">
        <v>46055</v>
      </c>
      <c r="B878" t="s">
        <v>845</v>
      </c>
      <c r="C878" t="s">
        <v>852</v>
      </c>
      <c r="D878" s="143">
        <v>-720000</v>
      </c>
      <c r="E878" t="s">
        <v>853</v>
      </c>
      <c r="F878">
        <v>9</v>
      </c>
      <c r="G878" s="143">
        <v>80000</v>
      </c>
      <c r="H878" t="s">
        <v>511</v>
      </c>
      <c r="I878" t="s">
        <v>10</v>
      </c>
      <c r="J878" t="s">
        <v>137</v>
      </c>
      <c r="K878" t="s">
        <v>473</v>
      </c>
      <c r="L878" t="s">
        <v>156</v>
      </c>
      <c r="M878">
        <v>0</v>
      </c>
      <c r="N878" t="s">
        <v>35</v>
      </c>
      <c r="O878" t="s">
        <v>494</v>
      </c>
      <c r="P878">
        <v>10</v>
      </c>
      <c r="Q878" t="s">
        <v>465</v>
      </c>
      <c r="R878">
        <v>1</v>
      </c>
      <c r="S878" s="144">
        <v>-720000</v>
      </c>
      <c r="T878">
        <v>9</v>
      </c>
      <c r="U878" t="s">
        <v>199</v>
      </c>
      <c r="V878" t="s">
        <v>72</v>
      </c>
      <c r="W878" s="115" t="str">
        <f t="shared" si="28"/>
        <v>CC1BACHAS</v>
      </c>
      <c r="X878" s="115">
        <f>_xlfn.XLOOKUP(W878,'cco '!C:C,'cco '!D:D,0)</f>
        <v>3.2417236735101898E-2</v>
      </c>
      <c r="Y878" s="116">
        <f t="shared" si="29"/>
        <v>23340.410449273368</v>
      </c>
      <c r="Z878" s="115">
        <f>_xlfn.XLOOKUP(V878,sectores_id!A:A,sectores_id!B:B)</f>
        <v>1</v>
      </c>
      <c r="AA878" s="115">
        <f>IF(J878="OPEX",_xlfn.XLOOKUP(I878,'rubros_id_opex (2)'!A:A,'rubros_id_opex (2)'!B:B,"RUBRO MC"),J878)</f>
        <v>13</v>
      </c>
      <c r="AB878" s="115" t="str">
        <f>UPPER(_xlfn.XLOOKUP(Z878,sectores_id!B:B,sectores_id!A:A))</f>
        <v>BACHAS</v>
      </c>
      <c r="AC878" s="156" t="str">
        <f>_xlfn.XLOOKUP(AA878,'rubros_id_opex (2)'!B:B,'rubros_id_opex (2)'!A:A,gastos_final[[#This Row],[Líneas de factura/Producto]])</f>
        <v>SERVICIOS</v>
      </c>
      <c r="AD878" s="115">
        <f>SUMIFS(Y:Y,C:C,gastos_final[[#This Row],[Número]])</f>
        <v>719999.99999999988</v>
      </c>
      <c r="AE878" s="177">
        <f>gastos_final[[#This Row],[MONTO_FINAL]]*-1-gastos_final[[#This Row],[monto_total_ampliado]]</f>
        <v>0</v>
      </c>
    </row>
    <row r="879" spans="1:31" x14ac:dyDescent="0.3">
      <c r="A879" vm="5">
        <v>46055</v>
      </c>
      <c r="B879" t="s">
        <v>845</v>
      </c>
      <c r="C879" t="s">
        <v>852</v>
      </c>
      <c r="D879" s="143">
        <v>-720000</v>
      </c>
      <c r="E879" t="s">
        <v>853</v>
      </c>
      <c r="F879">
        <v>9</v>
      </c>
      <c r="G879" s="143">
        <v>80000</v>
      </c>
      <c r="H879" t="s">
        <v>511</v>
      </c>
      <c r="I879" t="s">
        <v>10</v>
      </c>
      <c r="J879" t="s">
        <v>137</v>
      </c>
      <c r="K879" t="s">
        <v>473</v>
      </c>
      <c r="L879" t="s">
        <v>156</v>
      </c>
      <c r="M879">
        <v>0</v>
      </c>
      <c r="N879" t="s">
        <v>35</v>
      </c>
      <c r="O879" t="s">
        <v>494</v>
      </c>
      <c r="P879">
        <v>10</v>
      </c>
      <c r="Q879" t="s">
        <v>465</v>
      </c>
      <c r="R879">
        <v>1</v>
      </c>
      <c r="S879" s="144">
        <v>-720000</v>
      </c>
      <c r="T879">
        <v>9</v>
      </c>
      <c r="U879" t="s">
        <v>199</v>
      </c>
      <c r="V879" t="s">
        <v>77</v>
      </c>
      <c r="W879" s="115" t="str">
        <f t="shared" si="28"/>
        <v>CC1CEREAL &amp; POLVILLO</v>
      </c>
      <c r="X879" s="115">
        <f>_xlfn.XLOOKUP(W879,'cco '!C:C,'cco '!D:D,0)</f>
        <v>7.0597149630605652E-3</v>
      </c>
      <c r="Y879" s="116">
        <f t="shared" si="29"/>
        <v>5082.9947734036068</v>
      </c>
      <c r="Z879" s="115">
        <f>_xlfn.XLOOKUP(V879,sectores_id!A:A,sectores_id!B:B)</f>
        <v>2</v>
      </c>
      <c r="AA879" s="115">
        <f>IF(J879="OPEX",_xlfn.XLOOKUP(I879,'rubros_id_opex (2)'!A:A,'rubros_id_opex (2)'!B:B,"RUBRO MC"),J879)</f>
        <v>13</v>
      </c>
      <c r="AB879" s="115" t="str">
        <f>UPPER(_xlfn.XLOOKUP(Z879,sectores_id!B:B,sectores_id!A:A))</f>
        <v>CEREAL &amp; POLVILLO</v>
      </c>
      <c r="AC879" s="156" t="str">
        <f>_xlfn.XLOOKUP(AA879,'rubros_id_opex (2)'!B:B,'rubros_id_opex (2)'!A:A,gastos_final[[#This Row],[Líneas de factura/Producto]])</f>
        <v>SERVICIOS</v>
      </c>
      <c r="AD879" s="115">
        <f>SUMIFS(Y:Y,C:C,gastos_final[[#This Row],[Número]])</f>
        <v>719999.99999999988</v>
      </c>
      <c r="AE879" s="177">
        <f>gastos_final[[#This Row],[MONTO_FINAL]]*-1-gastos_final[[#This Row],[monto_total_ampliado]]</f>
        <v>0</v>
      </c>
    </row>
    <row r="880" spans="1:31" x14ac:dyDescent="0.3">
      <c r="A880" vm="5">
        <v>46055</v>
      </c>
      <c r="B880" t="s">
        <v>845</v>
      </c>
      <c r="C880" t="s">
        <v>852</v>
      </c>
      <c r="D880" s="143">
        <v>-720000</v>
      </c>
      <c r="E880" t="s">
        <v>853</v>
      </c>
      <c r="F880">
        <v>9</v>
      </c>
      <c r="G880" s="143">
        <v>80000</v>
      </c>
      <c r="H880" t="s">
        <v>511</v>
      </c>
      <c r="I880" t="s">
        <v>10</v>
      </c>
      <c r="J880" t="s">
        <v>137</v>
      </c>
      <c r="K880" t="s">
        <v>473</v>
      </c>
      <c r="L880" t="s">
        <v>156</v>
      </c>
      <c r="M880">
        <v>0</v>
      </c>
      <c r="N880" t="s">
        <v>35</v>
      </c>
      <c r="O880" t="s">
        <v>494</v>
      </c>
      <c r="P880">
        <v>10</v>
      </c>
      <c r="Q880" t="s">
        <v>465</v>
      </c>
      <c r="R880">
        <v>1</v>
      </c>
      <c r="S880" s="144">
        <v>-720000</v>
      </c>
      <c r="T880">
        <v>9</v>
      </c>
      <c r="U880" t="s">
        <v>199</v>
      </c>
      <c r="V880" t="s">
        <v>75</v>
      </c>
      <c r="W880" s="115" t="str">
        <f t="shared" si="28"/>
        <v>CC1COMPOST &amp; FERTILIZANTES</v>
      </c>
      <c r="X880" s="115">
        <f>_xlfn.XLOOKUP(W880,'cco '!C:C,'cco '!D:D,0)</f>
        <v>4.0653249223577111E-4</v>
      </c>
      <c r="Y880" s="116">
        <f t="shared" si="29"/>
        <v>292.70339440975522</v>
      </c>
      <c r="Z880" s="115">
        <f>_xlfn.XLOOKUP(V880,sectores_id!A:A,sectores_id!B:B)</f>
        <v>10</v>
      </c>
      <c r="AA880" s="115">
        <f>IF(J880="OPEX",_xlfn.XLOOKUP(I880,'rubros_id_opex (2)'!A:A,'rubros_id_opex (2)'!B:B,"RUBRO MC"),J880)</f>
        <v>13</v>
      </c>
      <c r="AB880" s="115" t="str">
        <f>UPPER(_xlfn.XLOOKUP(Z880,sectores_id!B:B,sectores_id!A:A))</f>
        <v>COMPOST &amp; FERTILIZANTES</v>
      </c>
      <c r="AC880" s="156" t="str">
        <f>_xlfn.XLOOKUP(AA880,'rubros_id_opex (2)'!B:B,'rubros_id_opex (2)'!A:A,gastos_final[[#This Row],[Líneas de factura/Producto]])</f>
        <v>SERVICIOS</v>
      </c>
      <c r="AD880" s="115">
        <f>SUMIFS(Y:Y,C:C,gastos_final[[#This Row],[Número]])</f>
        <v>719999.99999999988</v>
      </c>
      <c r="AE880" s="177">
        <f>gastos_final[[#This Row],[MONTO_FINAL]]*-1-gastos_final[[#This Row],[monto_total_ampliado]]</f>
        <v>0</v>
      </c>
    </row>
    <row r="881" spans="1:31" x14ac:dyDescent="0.3">
      <c r="A881" vm="5">
        <v>46055</v>
      </c>
      <c r="B881" t="s">
        <v>845</v>
      </c>
      <c r="C881" t="s">
        <v>852</v>
      </c>
      <c r="D881" s="143">
        <v>-720000</v>
      </c>
      <c r="E881" t="s">
        <v>853</v>
      </c>
      <c r="F881">
        <v>9</v>
      </c>
      <c r="G881" s="143">
        <v>80000</v>
      </c>
      <c r="H881" t="s">
        <v>511</v>
      </c>
      <c r="I881" t="s">
        <v>10</v>
      </c>
      <c r="J881" t="s">
        <v>137</v>
      </c>
      <c r="K881" t="s">
        <v>473</v>
      </c>
      <c r="L881" t="s">
        <v>156</v>
      </c>
      <c r="M881">
        <v>0</v>
      </c>
      <c r="N881" t="s">
        <v>35</v>
      </c>
      <c r="O881" t="s">
        <v>494</v>
      </c>
      <c r="P881">
        <v>10</v>
      </c>
      <c r="Q881" t="s">
        <v>465</v>
      </c>
      <c r="R881">
        <v>1</v>
      </c>
      <c r="S881" s="144">
        <v>-720000</v>
      </c>
      <c r="T881">
        <v>9</v>
      </c>
      <c r="U881" t="s">
        <v>199</v>
      </c>
      <c r="V881" t="s">
        <v>66</v>
      </c>
      <c r="W881" s="115" t="str">
        <f t="shared" si="28"/>
        <v>CC1DISPOSICIÓN FINAL RESIDUOS LIQUIDOS</v>
      </c>
      <c r="X881" s="115">
        <f>_xlfn.XLOOKUP(W881,'cco '!C:C,'cco '!D:D,0)</f>
        <v>5.9791078481547098E-2</v>
      </c>
      <c r="Y881" s="116">
        <f t="shared" si="29"/>
        <v>43049.576506713907</v>
      </c>
      <c r="Z881" s="115">
        <f>_xlfn.XLOOKUP(V881,sectores_id!A:A,sectores_id!B:B)</f>
        <v>3</v>
      </c>
      <c r="AA881" s="115">
        <f>IF(J881="OPEX",_xlfn.XLOOKUP(I881,'rubros_id_opex (2)'!A:A,'rubros_id_opex (2)'!B:B,"RUBRO MC"),J881)</f>
        <v>13</v>
      </c>
      <c r="AB881" s="115" t="str">
        <f>UPPER(_xlfn.XLOOKUP(Z881,sectores_id!B:B,sectores_id!A:A))</f>
        <v>DISP. FINAL RESIDUOS LÍQUIDOS</v>
      </c>
      <c r="AC881" s="156" t="str">
        <f>_xlfn.XLOOKUP(AA881,'rubros_id_opex (2)'!B:B,'rubros_id_opex (2)'!A:A,gastos_final[[#This Row],[Líneas de factura/Producto]])</f>
        <v>SERVICIOS</v>
      </c>
      <c r="AD881" s="115">
        <f>SUMIFS(Y:Y,C:C,gastos_final[[#This Row],[Número]])</f>
        <v>719999.99999999988</v>
      </c>
      <c r="AE881" s="177">
        <f>gastos_final[[#This Row],[MONTO_FINAL]]*-1-gastos_final[[#This Row],[monto_total_ampliado]]</f>
        <v>0</v>
      </c>
    </row>
    <row r="882" spans="1:31" x14ac:dyDescent="0.3">
      <c r="A882" vm="5">
        <v>46055</v>
      </c>
      <c r="B882" t="s">
        <v>845</v>
      </c>
      <c r="C882" t="s">
        <v>852</v>
      </c>
      <c r="D882" s="143">
        <v>-720000</v>
      </c>
      <c r="E882" t="s">
        <v>853</v>
      </c>
      <c r="F882">
        <v>9</v>
      </c>
      <c r="G882" s="143">
        <v>80000</v>
      </c>
      <c r="H882" t="s">
        <v>511</v>
      </c>
      <c r="I882" t="s">
        <v>10</v>
      </c>
      <c r="J882" t="s">
        <v>137</v>
      </c>
      <c r="K882" t="s">
        <v>473</v>
      </c>
      <c r="L882" t="s">
        <v>156</v>
      </c>
      <c r="M882">
        <v>0</v>
      </c>
      <c r="N882" t="s">
        <v>35</v>
      </c>
      <c r="O882" t="s">
        <v>494</v>
      </c>
      <c r="P882">
        <v>10</v>
      </c>
      <c r="Q882" t="s">
        <v>465</v>
      </c>
      <c r="R882">
        <v>1</v>
      </c>
      <c r="S882" s="144">
        <v>-720000</v>
      </c>
      <c r="T882">
        <v>9</v>
      </c>
      <c r="U882" t="s">
        <v>199</v>
      </c>
      <c r="V882" t="s">
        <v>63</v>
      </c>
      <c r="W882" s="115" t="str">
        <f t="shared" si="28"/>
        <v>CC1DISPOSICIÓN FINAL RESIDUOS SOLIDOS</v>
      </c>
      <c r="X882" s="115">
        <f>_xlfn.XLOOKUP(W882,'cco '!C:C,'cco '!D:D,0)</f>
        <v>4.8738124634855849E-3</v>
      </c>
      <c r="Y882" s="116">
        <f t="shared" si="29"/>
        <v>3509.1449737096214</v>
      </c>
      <c r="Z882" s="115">
        <f>_xlfn.XLOOKUP(V882,sectores_id!A:A,sectores_id!B:B)</f>
        <v>4</v>
      </c>
      <c r="AA882" s="115">
        <f>IF(J882="OPEX",_xlfn.XLOOKUP(I882,'rubros_id_opex (2)'!A:A,'rubros_id_opex (2)'!B:B,"RUBRO MC"),J882)</f>
        <v>13</v>
      </c>
      <c r="AB882" s="115" t="str">
        <f>UPPER(_xlfn.XLOOKUP(Z882,sectores_id!B:B,sectores_id!A:A))</f>
        <v>DISP. FINAL RESIDUOS SÓLIDOS</v>
      </c>
      <c r="AC882" s="156" t="str">
        <f>_xlfn.XLOOKUP(AA882,'rubros_id_opex (2)'!B:B,'rubros_id_opex (2)'!A:A,gastos_final[[#This Row],[Líneas de factura/Producto]])</f>
        <v>SERVICIOS</v>
      </c>
      <c r="AD882" s="115">
        <f>SUMIFS(Y:Y,C:C,gastos_final[[#This Row],[Número]])</f>
        <v>719999.99999999988</v>
      </c>
      <c r="AE882" s="177">
        <f>gastos_final[[#This Row],[MONTO_FINAL]]*-1-gastos_final[[#This Row],[monto_total_ampliado]]</f>
        <v>0</v>
      </c>
    </row>
    <row r="883" spans="1:31" x14ac:dyDescent="0.3">
      <c r="A883" vm="5">
        <v>46055</v>
      </c>
      <c r="B883" t="s">
        <v>845</v>
      </c>
      <c r="C883" t="s">
        <v>852</v>
      </c>
      <c r="D883" s="143">
        <v>-720000</v>
      </c>
      <c r="E883" t="s">
        <v>853</v>
      </c>
      <c r="F883">
        <v>9</v>
      </c>
      <c r="G883" s="143">
        <v>80000</v>
      </c>
      <c r="H883" t="s">
        <v>511</v>
      </c>
      <c r="I883" t="s">
        <v>10</v>
      </c>
      <c r="J883" t="s">
        <v>137</v>
      </c>
      <c r="K883" t="s">
        <v>473</v>
      </c>
      <c r="L883" t="s">
        <v>156</v>
      </c>
      <c r="M883">
        <v>0</v>
      </c>
      <c r="N883" t="s">
        <v>35</v>
      </c>
      <c r="O883" t="s">
        <v>494</v>
      </c>
      <c r="P883">
        <v>10</v>
      </c>
      <c r="Q883" t="s">
        <v>465</v>
      </c>
      <c r="R883">
        <v>1</v>
      </c>
      <c r="S883" s="144">
        <v>-720000</v>
      </c>
      <c r="T883">
        <v>9</v>
      </c>
      <c r="U883" t="s">
        <v>199</v>
      </c>
      <c r="V883" t="s">
        <v>80</v>
      </c>
      <c r="W883" s="115" t="str">
        <f t="shared" si="28"/>
        <v>CC1EXPORTACION</v>
      </c>
      <c r="X883" s="115">
        <f>_xlfn.XLOOKUP(W883,'cco '!C:C,'cco '!D:D,0)</f>
        <v>0.73411048911804788</v>
      </c>
      <c r="Y883" s="116">
        <f t="shared" si="29"/>
        <v>528559.55216499453</v>
      </c>
      <c r="Z883" s="115">
        <f>_xlfn.XLOOKUP(V883,sectores_id!A:A,sectores_id!B:B)</f>
        <v>5</v>
      </c>
      <c r="AA883" s="115">
        <f>IF(J883="OPEX",_xlfn.XLOOKUP(I883,'rubros_id_opex (2)'!A:A,'rubros_id_opex (2)'!B:B,"RUBRO MC"),J883)</f>
        <v>13</v>
      </c>
      <c r="AB883" s="115" t="str">
        <f>UPPER(_xlfn.XLOOKUP(Z883,sectores_id!B:B,sectores_id!A:A))</f>
        <v>EXPORTACION</v>
      </c>
      <c r="AC883" s="156" t="str">
        <f>_xlfn.XLOOKUP(AA883,'rubros_id_opex (2)'!B:B,'rubros_id_opex (2)'!A:A,gastos_final[[#This Row],[Líneas de factura/Producto]])</f>
        <v>SERVICIOS</v>
      </c>
      <c r="AD883" s="115">
        <f>SUMIFS(Y:Y,C:C,gastos_final[[#This Row],[Número]])</f>
        <v>719999.99999999988</v>
      </c>
      <c r="AE883" s="177">
        <f>gastos_final[[#This Row],[MONTO_FINAL]]*-1-gastos_final[[#This Row],[monto_total_ampliado]]</f>
        <v>0</v>
      </c>
    </row>
    <row r="884" spans="1:31" x14ac:dyDescent="0.3">
      <c r="A884" vm="5">
        <v>46055</v>
      </c>
      <c r="B884" t="s">
        <v>845</v>
      </c>
      <c r="C884" t="s">
        <v>852</v>
      </c>
      <c r="D884" s="143">
        <v>-720000</v>
      </c>
      <c r="E884" t="s">
        <v>853</v>
      </c>
      <c r="F884">
        <v>9</v>
      </c>
      <c r="G884" s="143">
        <v>80000</v>
      </c>
      <c r="H884" t="s">
        <v>511</v>
      </c>
      <c r="I884" t="s">
        <v>10</v>
      </c>
      <c r="J884" t="s">
        <v>137</v>
      </c>
      <c r="K884" t="s">
        <v>473</v>
      </c>
      <c r="L884" t="s">
        <v>156</v>
      </c>
      <c r="M884">
        <v>0</v>
      </c>
      <c r="N884" t="s">
        <v>35</v>
      </c>
      <c r="O884" t="s">
        <v>494</v>
      </c>
      <c r="P884">
        <v>10</v>
      </c>
      <c r="Q884" t="s">
        <v>465</v>
      </c>
      <c r="R884">
        <v>1</v>
      </c>
      <c r="S884" s="144">
        <v>-720000</v>
      </c>
      <c r="T884">
        <v>9</v>
      </c>
      <c r="U884" t="s">
        <v>199</v>
      </c>
      <c r="V884" t="s">
        <v>50</v>
      </c>
      <c r="W884" s="115" t="str">
        <f t="shared" si="28"/>
        <v>CC1NFU</v>
      </c>
      <c r="X884" s="115">
        <f>_xlfn.XLOOKUP(W884,'cco '!C:C,'cco '!D:D,0)</f>
        <v>1.4065386597374174E-2</v>
      </c>
      <c r="Y884" s="116">
        <f t="shared" si="29"/>
        <v>10127.078350109405</v>
      </c>
      <c r="Z884" s="115">
        <f>_xlfn.XLOOKUP(V884,sectores_id!A:A,sectores_id!B:B)</f>
        <v>6</v>
      </c>
      <c r="AA884" s="115">
        <f>IF(J884="OPEX",_xlfn.XLOOKUP(I884,'rubros_id_opex (2)'!A:A,'rubros_id_opex (2)'!B:B,"RUBRO MC"),J884)</f>
        <v>13</v>
      </c>
      <c r="AB884" s="115" t="str">
        <f>UPPER(_xlfn.XLOOKUP(Z884,sectores_id!B:B,sectores_id!A:A))</f>
        <v>NFU</v>
      </c>
      <c r="AC884" s="156" t="str">
        <f>_xlfn.XLOOKUP(AA884,'rubros_id_opex (2)'!B:B,'rubros_id_opex (2)'!A:A,gastos_final[[#This Row],[Líneas de factura/Producto]])</f>
        <v>SERVICIOS</v>
      </c>
      <c r="AD884" s="115">
        <f>SUMIFS(Y:Y,C:C,gastos_final[[#This Row],[Número]])</f>
        <v>719999.99999999988</v>
      </c>
      <c r="AE884" s="177">
        <f>gastos_final[[#This Row],[MONTO_FINAL]]*-1-gastos_final[[#This Row],[monto_total_ampliado]]</f>
        <v>0</v>
      </c>
    </row>
    <row r="885" spans="1:31" x14ac:dyDescent="0.3">
      <c r="A885" vm="5">
        <v>46055</v>
      </c>
      <c r="B885" t="s">
        <v>845</v>
      </c>
      <c r="C885" t="s">
        <v>852</v>
      </c>
      <c r="D885" s="143">
        <v>-720000</v>
      </c>
      <c r="E885" t="s">
        <v>853</v>
      </c>
      <c r="F885">
        <v>9</v>
      </c>
      <c r="G885" s="143">
        <v>80000</v>
      </c>
      <c r="H885" t="s">
        <v>511</v>
      </c>
      <c r="I885" t="s">
        <v>10</v>
      </c>
      <c r="J885" t="s">
        <v>137</v>
      </c>
      <c r="K885" t="s">
        <v>473</v>
      </c>
      <c r="L885" t="s">
        <v>156</v>
      </c>
      <c r="M885">
        <v>0</v>
      </c>
      <c r="N885" t="s">
        <v>35</v>
      </c>
      <c r="O885" t="s">
        <v>494</v>
      </c>
      <c r="P885">
        <v>10</v>
      </c>
      <c r="Q885" t="s">
        <v>465</v>
      </c>
      <c r="R885">
        <v>1</v>
      </c>
      <c r="S885" s="144">
        <v>-720000</v>
      </c>
      <c r="T885">
        <v>9</v>
      </c>
      <c r="U885" t="s">
        <v>199</v>
      </c>
      <c r="V885" t="s">
        <v>68</v>
      </c>
      <c r="W885" s="115" t="str">
        <f t="shared" si="28"/>
        <v>CC1PILETAS</v>
      </c>
      <c r="X885" s="115">
        <f>_xlfn.XLOOKUP(W885,'cco '!C:C,'cco '!D:D,0)</f>
        <v>0.10760032914202722</v>
      </c>
      <c r="Y885" s="116">
        <f t="shared" si="29"/>
        <v>77472.236982259594</v>
      </c>
      <c r="Z885" s="115">
        <f>_xlfn.XLOOKUP(V885,sectores_id!A:A,sectores_id!B:B)</f>
        <v>7</v>
      </c>
      <c r="AA885" s="115">
        <f>IF(J885="OPEX",_xlfn.XLOOKUP(I885,'rubros_id_opex (2)'!A:A,'rubros_id_opex (2)'!B:B,"RUBRO MC"),J885)</f>
        <v>13</v>
      </c>
      <c r="AB885" s="115" t="str">
        <f>UPPER(_xlfn.XLOOKUP(Z885,sectores_id!B:B,sectores_id!A:A))</f>
        <v>PILETAS</v>
      </c>
      <c r="AC885" s="156" t="str">
        <f>_xlfn.XLOOKUP(AA885,'rubros_id_opex (2)'!B:B,'rubros_id_opex (2)'!A:A,gastos_final[[#This Row],[Líneas de factura/Producto]])</f>
        <v>SERVICIOS</v>
      </c>
      <c r="AD885" s="115">
        <f>SUMIFS(Y:Y,C:C,gastos_final[[#This Row],[Número]])</f>
        <v>719999.99999999988</v>
      </c>
      <c r="AE885" s="177">
        <f>gastos_final[[#This Row],[MONTO_FINAL]]*-1-gastos_final[[#This Row],[monto_total_ampliado]]</f>
        <v>0</v>
      </c>
    </row>
    <row r="886" spans="1:31" x14ac:dyDescent="0.3">
      <c r="A886" vm="5">
        <v>46055</v>
      </c>
      <c r="B886" t="s">
        <v>845</v>
      </c>
      <c r="C886" t="s">
        <v>852</v>
      </c>
      <c r="D886" s="143">
        <v>-720000</v>
      </c>
      <c r="E886" t="s">
        <v>853</v>
      </c>
      <c r="F886">
        <v>9</v>
      </c>
      <c r="G886" s="143">
        <v>80000</v>
      </c>
      <c r="H886" t="s">
        <v>511</v>
      </c>
      <c r="I886" t="s">
        <v>10</v>
      </c>
      <c r="J886" t="s">
        <v>137</v>
      </c>
      <c r="K886" t="s">
        <v>473</v>
      </c>
      <c r="L886" t="s">
        <v>156</v>
      </c>
      <c r="M886">
        <v>0</v>
      </c>
      <c r="N886" t="s">
        <v>35</v>
      </c>
      <c r="O886" t="s">
        <v>494</v>
      </c>
      <c r="P886">
        <v>10</v>
      </c>
      <c r="Q886" t="s">
        <v>465</v>
      </c>
      <c r="R886">
        <v>1</v>
      </c>
      <c r="S886" s="144">
        <v>-720000</v>
      </c>
      <c r="T886">
        <v>9</v>
      </c>
      <c r="U886" t="s">
        <v>199</v>
      </c>
      <c r="V886" t="s">
        <v>70</v>
      </c>
      <c r="W886" s="115" t="str">
        <f t="shared" si="28"/>
        <v>CC1REACTORES</v>
      </c>
      <c r="X886" s="115">
        <f>_xlfn.XLOOKUP(W886,'cco '!C:C,'cco '!D:D,0)</f>
        <v>3.9675420007119738E-2</v>
      </c>
      <c r="Y886" s="116">
        <f t="shared" si="29"/>
        <v>28566.302405126211</v>
      </c>
      <c r="Z886" s="115">
        <f>_xlfn.XLOOKUP(V886,sectores_id!A:A,sectores_id!B:B)</f>
        <v>8</v>
      </c>
      <c r="AA886" s="115">
        <f>IF(J886="OPEX",_xlfn.XLOOKUP(I886,'rubros_id_opex (2)'!A:A,'rubros_id_opex (2)'!B:B,"RUBRO MC"),J886)</f>
        <v>13</v>
      </c>
      <c r="AB886" s="115" t="str">
        <f>UPPER(_xlfn.XLOOKUP(Z886,sectores_id!B:B,sectores_id!A:A))</f>
        <v>REACTORES</v>
      </c>
      <c r="AC886" s="156" t="str">
        <f>_xlfn.XLOOKUP(AA886,'rubros_id_opex (2)'!B:B,'rubros_id_opex (2)'!A:A,gastos_final[[#This Row],[Líneas de factura/Producto]])</f>
        <v>SERVICIOS</v>
      </c>
      <c r="AD886" s="115">
        <f>SUMIFS(Y:Y,C:C,gastos_final[[#This Row],[Número]])</f>
        <v>719999.99999999988</v>
      </c>
      <c r="AE886" s="177">
        <f>gastos_final[[#This Row],[MONTO_FINAL]]*-1-gastos_final[[#This Row],[monto_total_ampliado]]</f>
        <v>0</v>
      </c>
    </row>
    <row r="887" spans="1:31" x14ac:dyDescent="0.3">
      <c r="A887" vm="5">
        <v>46055</v>
      </c>
      <c r="B887" t="s">
        <v>845</v>
      </c>
      <c r="C887" t="s">
        <v>852</v>
      </c>
      <c r="D887" s="143">
        <v>-720000</v>
      </c>
      <c r="E887" t="s">
        <v>853</v>
      </c>
      <c r="F887">
        <v>9</v>
      </c>
      <c r="G887" s="143">
        <v>80000</v>
      </c>
      <c r="H887" t="s">
        <v>511</v>
      </c>
      <c r="I887" t="s">
        <v>10</v>
      </c>
      <c r="J887" t="s">
        <v>137</v>
      </c>
      <c r="K887" t="s">
        <v>473</v>
      </c>
      <c r="L887" t="s">
        <v>156</v>
      </c>
      <c r="M887">
        <v>0</v>
      </c>
      <c r="N887" t="s">
        <v>35</v>
      </c>
      <c r="O887" t="s">
        <v>494</v>
      </c>
      <c r="P887">
        <v>10</v>
      </c>
      <c r="Q887" t="s">
        <v>465</v>
      </c>
      <c r="R887">
        <v>1</v>
      </c>
      <c r="S887" s="144">
        <v>-720000</v>
      </c>
      <c r="T887">
        <v>9</v>
      </c>
      <c r="U887" t="s">
        <v>199</v>
      </c>
      <c r="V887" t="s">
        <v>181</v>
      </c>
      <c r="W887" s="115" t="str">
        <f t="shared" si="28"/>
        <v>CC1TIERRAS FILTRANTES</v>
      </c>
      <c r="X887" s="115">
        <f>_xlfn.XLOOKUP(W887,'cco '!C:C,'cco '!D:D,0)</f>
        <v>0</v>
      </c>
      <c r="Y887" s="116">
        <f t="shared" si="29"/>
        <v>0</v>
      </c>
      <c r="Z887" s="115">
        <f>_xlfn.XLOOKUP(V887,sectores_id!A:A,sectores_id!B:B)</f>
        <v>9</v>
      </c>
      <c r="AA887" s="115">
        <f>IF(J887="OPEX",_xlfn.XLOOKUP(I887,'rubros_id_opex (2)'!A:A,'rubros_id_opex (2)'!B:B,"RUBRO MC"),J887)</f>
        <v>13</v>
      </c>
      <c r="AB887" s="115" t="str">
        <f>UPPER(_xlfn.XLOOKUP(Z887,sectores_id!B:B,sectores_id!A:A))</f>
        <v>TIERRAS FILTRANTES</v>
      </c>
      <c r="AC887" s="156" t="str">
        <f>_xlfn.XLOOKUP(AA887,'rubros_id_opex (2)'!B:B,'rubros_id_opex (2)'!A:A,gastos_final[[#This Row],[Líneas de factura/Producto]])</f>
        <v>SERVICIOS</v>
      </c>
      <c r="AD887" s="115">
        <f>SUMIFS(Y:Y,C:C,gastos_final[[#This Row],[Número]])</f>
        <v>719999.99999999988</v>
      </c>
      <c r="AE887" s="177">
        <f>gastos_final[[#This Row],[MONTO_FINAL]]*-1-gastos_final[[#This Row],[monto_total_ampliado]]</f>
        <v>0</v>
      </c>
    </row>
    <row r="888" spans="1:31" x14ac:dyDescent="0.3">
      <c r="A888" vm="9">
        <v>46077</v>
      </c>
      <c r="B888" t="s">
        <v>938</v>
      </c>
      <c r="C888" t="s">
        <v>939</v>
      </c>
      <c r="D888" s="143">
        <v>-701800</v>
      </c>
      <c r="E888" t="s">
        <v>940</v>
      </c>
      <c r="F888">
        <v>1</v>
      </c>
      <c r="G888" s="143">
        <v>580000</v>
      </c>
      <c r="H888" t="s">
        <v>511</v>
      </c>
      <c r="I888" t="s">
        <v>10</v>
      </c>
      <c r="J888" t="s">
        <v>137</v>
      </c>
      <c r="K888" t="s">
        <v>473</v>
      </c>
      <c r="L888" t="s">
        <v>156</v>
      </c>
      <c r="M888">
        <v>0</v>
      </c>
      <c r="N888" t="s">
        <v>35</v>
      </c>
      <c r="O888" t="s">
        <v>493</v>
      </c>
      <c r="P888">
        <v>10</v>
      </c>
      <c r="Q888" t="s">
        <v>465</v>
      </c>
      <c r="R888">
        <v>1</v>
      </c>
      <c r="S888" s="144">
        <v>-701800</v>
      </c>
      <c r="T888">
        <v>1</v>
      </c>
      <c r="U888" t="s">
        <v>199</v>
      </c>
      <c r="V888" t="s">
        <v>72</v>
      </c>
      <c r="W888" s="115" t="str">
        <f t="shared" si="28"/>
        <v>CC1BACHAS</v>
      </c>
      <c r="X888" s="115">
        <f>_xlfn.XLOOKUP(W888,'cco '!C:C,'cco '!D:D,0)</f>
        <v>3.2417236735101898E-2</v>
      </c>
      <c r="Y888" s="116">
        <f t="shared" si="29"/>
        <v>22750.416740694513</v>
      </c>
      <c r="Z888" s="115">
        <f>_xlfn.XLOOKUP(V888,sectores_id!A:A,sectores_id!B:B)</f>
        <v>1</v>
      </c>
      <c r="AA888" s="115">
        <f>IF(J888="OPEX",_xlfn.XLOOKUP(I888,'rubros_id_opex (2)'!A:A,'rubros_id_opex (2)'!B:B,"RUBRO MC"),J888)</f>
        <v>13</v>
      </c>
      <c r="AB888" s="115" t="str">
        <f>UPPER(_xlfn.XLOOKUP(Z888,sectores_id!B:B,sectores_id!A:A))</f>
        <v>BACHAS</v>
      </c>
      <c r="AC888" s="156" t="str">
        <f>_xlfn.XLOOKUP(AA888,'rubros_id_opex (2)'!B:B,'rubros_id_opex (2)'!A:A,gastos_final[[#This Row],[Líneas de factura/Producto]])</f>
        <v>SERVICIOS</v>
      </c>
      <c r="AD888" s="115">
        <f>SUMIFS(Y:Y,C:C,gastos_final[[#This Row],[Número]])</f>
        <v>701799.99999999988</v>
      </c>
      <c r="AE888" s="177">
        <f>gastos_final[[#This Row],[MONTO_FINAL]]*-1-gastos_final[[#This Row],[monto_total_ampliado]]</f>
        <v>0</v>
      </c>
    </row>
    <row r="889" spans="1:31" x14ac:dyDescent="0.3">
      <c r="A889" vm="9">
        <v>46077</v>
      </c>
      <c r="B889" t="s">
        <v>938</v>
      </c>
      <c r="C889" t="s">
        <v>939</v>
      </c>
      <c r="D889" s="143">
        <v>-701800</v>
      </c>
      <c r="E889" t="s">
        <v>940</v>
      </c>
      <c r="F889">
        <v>1</v>
      </c>
      <c r="G889" s="143">
        <v>580000</v>
      </c>
      <c r="H889" t="s">
        <v>511</v>
      </c>
      <c r="I889" t="s">
        <v>10</v>
      </c>
      <c r="J889" t="s">
        <v>137</v>
      </c>
      <c r="K889" t="s">
        <v>473</v>
      </c>
      <c r="L889" t="s">
        <v>156</v>
      </c>
      <c r="M889">
        <v>0</v>
      </c>
      <c r="N889" t="s">
        <v>35</v>
      </c>
      <c r="O889" t="s">
        <v>493</v>
      </c>
      <c r="P889">
        <v>10</v>
      </c>
      <c r="Q889" t="s">
        <v>465</v>
      </c>
      <c r="R889">
        <v>1</v>
      </c>
      <c r="S889" s="144">
        <v>-701800</v>
      </c>
      <c r="T889">
        <v>1</v>
      </c>
      <c r="U889" t="s">
        <v>199</v>
      </c>
      <c r="V889" t="s">
        <v>77</v>
      </c>
      <c r="W889" s="115" t="str">
        <f t="shared" si="28"/>
        <v>CC1CEREAL &amp; POLVILLO</v>
      </c>
      <c r="X889" s="115">
        <f>_xlfn.XLOOKUP(W889,'cco '!C:C,'cco '!D:D,0)</f>
        <v>7.0597149630605652E-3</v>
      </c>
      <c r="Y889" s="116">
        <f t="shared" si="29"/>
        <v>4954.5079610759049</v>
      </c>
      <c r="Z889" s="115">
        <f>_xlfn.XLOOKUP(V889,sectores_id!A:A,sectores_id!B:B)</f>
        <v>2</v>
      </c>
      <c r="AA889" s="115">
        <f>IF(J889="OPEX",_xlfn.XLOOKUP(I889,'rubros_id_opex (2)'!A:A,'rubros_id_opex (2)'!B:B,"RUBRO MC"),J889)</f>
        <v>13</v>
      </c>
      <c r="AB889" s="115" t="str">
        <f>UPPER(_xlfn.XLOOKUP(Z889,sectores_id!B:B,sectores_id!A:A))</f>
        <v>CEREAL &amp; POLVILLO</v>
      </c>
      <c r="AC889" s="156" t="str">
        <f>_xlfn.XLOOKUP(AA889,'rubros_id_opex (2)'!B:B,'rubros_id_opex (2)'!A:A,gastos_final[[#This Row],[Líneas de factura/Producto]])</f>
        <v>SERVICIOS</v>
      </c>
      <c r="AD889" s="115">
        <f>SUMIFS(Y:Y,C:C,gastos_final[[#This Row],[Número]])</f>
        <v>701799.99999999988</v>
      </c>
      <c r="AE889" s="177">
        <f>gastos_final[[#This Row],[MONTO_FINAL]]*-1-gastos_final[[#This Row],[monto_total_ampliado]]</f>
        <v>0</v>
      </c>
    </row>
    <row r="890" spans="1:31" x14ac:dyDescent="0.3">
      <c r="A890" vm="9">
        <v>46077</v>
      </c>
      <c r="B890" t="s">
        <v>938</v>
      </c>
      <c r="C890" t="s">
        <v>939</v>
      </c>
      <c r="D890" s="143">
        <v>-701800</v>
      </c>
      <c r="E890" t="s">
        <v>940</v>
      </c>
      <c r="F890">
        <v>1</v>
      </c>
      <c r="G890" s="143">
        <v>580000</v>
      </c>
      <c r="H890" t="s">
        <v>511</v>
      </c>
      <c r="I890" t="s">
        <v>10</v>
      </c>
      <c r="J890" t="s">
        <v>137</v>
      </c>
      <c r="K890" t="s">
        <v>473</v>
      </c>
      <c r="L890" t="s">
        <v>156</v>
      </c>
      <c r="M890">
        <v>0</v>
      </c>
      <c r="N890" t="s">
        <v>35</v>
      </c>
      <c r="O890" t="s">
        <v>493</v>
      </c>
      <c r="P890">
        <v>10</v>
      </c>
      <c r="Q890" t="s">
        <v>465</v>
      </c>
      <c r="R890">
        <v>1</v>
      </c>
      <c r="S890" s="144">
        <v>-701800</v>
      </c>
      <c r="T890">
        <v>1</v>
      </c>
      <c r="U890" t="s">
        <v>199</v>
      </c>
      <c r="V890" t="s">
        <v>75</v>
      </c>
      <c r="W890" s="115" t="str">
        <f t="shared" si="28"/>
        <v>CC1COMPOST &amp; FERTILIZANTES</v>
      </c>
      <c r="X890" s="115">
        <f>_xlfn.XLOOKUP(W890,'cco '!C:C,'cco '!D:D,0)</f>
        <v>4.0653249223577111E-4</v>
      </c>
      <c r="Y890" s="116">
        <f t="shared" si="29"/>
        <v>285.30450305106416</v>
      </c>
      <c r="Z890" s="115">
        <f>_xlfn.XLOOKUP(V890,sectores_id!A:A,sectores_id!B:B)</f>
        <v>10</v>
      </c>
      <c r="AA890" s="115">
        <f>IF(J890="OPEX",_xlfn.XLOOKUP(I890,'rubros_id_opex (2)'!A:A,'rubros_id_opex (2)'!B:B,"RUBRO MC"),J890)</f>
        <v>13</v>
      </c>
      <c r="AB890" s="115" t="str">
        <f>UPPER(_xlfn.XLOOKUP(Z890,sectores_id!B:B,sectores_id!A:A))</f>
        <v>COMPOST &amp; FERTILIZANTES</v>
      </c>
      <c r="AC890" s="156" t="str">
        <f>_xlfn.XLOOKUP(AA890,'rubros_id_opex (2)'!B:B,'rubros_id_opex (2)'!A:A,gastos_final[[#This Row],[Líneas de factura/Producto]])</f>
        <v>SERVICIOS</v>
      </c>
      <c r="AD890" s="115">
        <f>SUMIFS(Y:Y,C:C,gastos_final[[#This Row],[Número]])</f>
        <v>701799.99999999988</v>
      </c>
      <c r="AE890" s="177">
        <f>gastos_final[[#This Row],[MONTO_FINAL]]*-1-gastos_final[[#This Row],[monto_total_ampliado]]</f>
        <v>0</v>
      </c>
    </row>
    <row r="891" spans="1:31" x14ac:dyDescent="0.3">
      <c r="A891" vm="9">
        <v>46077</v>
      </c>
      <c r="B891" t="s">
        <v>938</v>
      </c>
      <c r="C891" t="s">
        <v>939</v>
      </c>
      <c r="D891" s="143">
        <v>-701800</v>
      </c>
      <c r="E891" t="s">
        <v>940</v>
      </c>
      <c r="F891">
        <v>1</v>
      </c>
      <c r="G891" s="143">
        <v>580000</v>
      </c>
      <c r="H891" t="s">
        <v>511</v>
      </c>
      <c r="I891" t="s">
        <v>10</v>
      </c>
      <c r="J891" t="s">
        <v>137</v>
      </c>
      <c r="K891" t="s">
        <v>473</v>
      </c>
      <c r="L891" t="s">
        <v>156</v>
      </c>
      <c r="M891">
        <v>0</v>
      </c>
      <c r="N891" t="s">
        <v>35</v>
      </c>
      <c r="O891" t="s">
        <v>493</v>
      </c>
      <c r="P891">
        <v>10</v>
      </c>
      <c r="Q891" t="s">
        <v>465</v>
      </c>
      <c r="R891">
        <v>1</v>
      </c>
      <c r="S891" s="144">
        <v>-701800</v>
      </c>
      <c r="T891">
        <v>1</v>
      </c>
      <c r="U891" t="s">
        <v>199</v>
      </c>
      <c r="V891" t="s">
        <v>66</v>
      </c>
      <c r="W891" s="115" t="str">
        <f t="shared" si="28"/>
        <v>CC1DISPOSICIÓN FINAL RESIDUOS LIQUIDOS</v>
      </c>
      <c r="X891" s="115">
        <f>_xlfn.XLOOKUP(W891,'cco '!C:C,'cco '!D:D,0)</f>
        <v>5.9791078481547098E-2</v>
      </c>
      <c r="Y891" s="116">
        <f t="shared" si="29"/>
        <v>41961.378878349751</v>
      </c>
      <c r="Z891" s="115">
        <f>_xlfn.XLOOKUP(V891,sectores_id!A:A,sectores_id!B:B)</f>
        <v>3</v>
      </c>
      <c r="AA891" s="115">
        <f>IF(J891="OPEX",_xlfn.XLOOKUP(I891,'rubros_id_opex (2)'!A:A,'rubros_id_opex (2)'!B:B,"RUBRO MC"),J891)</f>
        <v>13</v>
      </c>
      <c r="AB891" s="115" t="str">
        <f>UPPER(_xlfn.XLOOKUP(Z891,sectores_id!B:B,sectores_id!A:A))</f>
        <v>DISP. FINAL RESIDUOS LÍQUIDOS</v>
      </c>
      <c r="AC891" s="156" t="str">
        <f>_xlfn.XLOOKUP(AA891,'rubros_id_opex (2)'!B:B,'rubros_id_opex (2)'!A:A,gastos_final[[#This Row],[Líneas de factura/Producto]])</f>
        <v>SERVICIOS</v>
      </c>
      <c r="AD891" s="115">
        <f>SUMIFS(Y:Y,C:C,gastos_final[[#This Row],[Número]])</f>
        <v>701799.99999999988</v>
      </c>
      <c r="AE891" s="177">
        <f>gastos_final[[#This Row],[MONTO_FINAL]]*-1-gastos_final[[#This Row],[monto_total_ampliado]]</f>
        <v>0</v>
      </c>
    </row>
    <row r="892" spans="1:31" x14ac:dyDescent="0.3">
      <c r="A892" vm="9">
        <v>46077</v>
      </c>
      <c r="B892" t="s">
        <v>938</v>
      </c>
      <c r="C892" t="s">
        <v>939</v>
      </c>
      <c r="D892" s="143">
        <v>-701800</v>
      </c>
      <c r="E892" t="s">
        <v>940</v>
      </c>
      <c r="F892">
        <v>1</v>
      </c>
      <c r="G892" s="143">
        <v>580000</v>
      </c>
      <c r="H892" t="s">
        <v>511</v>
      </c>
      <c r="I892" t="s">
        <v>10</v>
      </c>
      <c r="J892" t="s">
        <v>137</v>
      </c>
      <c r="K892" t="s">
        <v>473</v>
      </c>
      <c r="L892" t="s">
        <v>156</v>
      </c>
      <c r="M892">
        <v>0</v>
      </c>
      <c r="N892" t="s">
        <v>35</v>
      </c>
      <c r="O892" t="s">
        <v>493</v>
      </c>
      <c r="P892">
        <v>10</v>
      </c>
      <c r="Q892" t="s">
        <v>465</v>
      </c>
      <c r="R892">
        <v>1</v>
      </c>
      <c r="S892" s="144">
        <v>-701800</v>
      </c>
      <c r="T892">
        <v>1</v>
      </c>
      <c r="U892" t="s">
        <v>199</v>
      </c>
      <c r="V892" t="s">
        <v>63</v>
      </c>
      <c r="W892" s="115" t="str">
        <f t="shared" si="28"/>
        <v>CC1DISPOSICIÓN FINAL RESIDUOS SOLIDOS</v>
      </c>
      <c r="X892" s="115">
        <f>_xlfn.XLOOKUP(W892,'cco '!C:C,'cco '!D:D,0)</f>
        <v>4.8738124634855849E-3</v>
      </c>
      <c r="Y892" s="116">
        <f t="shared" si="29"/>
        <v>3420.4415868741835</v>
      </c>
      <c r="Z892" s="115">
        <f>_xlfn.XLOOKUP(V892,sectores_id!A:A,sectores_id!B:B)</f>
        <v>4</v>
      </c>
      <c r="AA892" s="115">
        <f>IF(J892="OPEX",_xlfn.XLOOKUP(I892,'rubros_id_opex (2)'!A:A,'rubros_id_opex (2)'!B:B,"RUBRO MC"),J892)</f>
        <v>13</v>
      </c>
      <c r="AB892" s="115" t="str">
        <f>UPPER(_xlfn.XLOOKUP(Z892,sectores_id!B:B,sectores_id!A:A))</f>
        <v>DISP. FINAL RESIDUOS SÓLIDOS</v>
      </c>
      <c r="AC892" s="156" t="str">
        <f>_xlfn.XLOOKUP(AA892,'rubros_id_opex (2)'!B:B,'rubros_id_opex (2)'!A:A,gastos_final[[#This Row],[Líneas de factura/Producto]])</f>
        <v>SERVICIOS</v>
      </c>
      <c r="AD892" s="115">
        <f>SUMIFS(Y:Y,C:C,gastos_final[[#This Row],[Número]])</f>
        <v>701799.99999999988</v>
      </c>
      <c r="AE892" s="177">
        <f>gastos_final[[#This Row],[MONTO_FINAL]]*-1-gastos_final[[#This Row],[monto_total_ampliado]]</f>
        <v>0</v>
      </c>
    </row>
    <row r="893" spans="1:31" x14ac:dyDescent="0.3">
      <c r="A893" vm="9">
        <v>46077</v>
      </c>
      <c r="B893" t="s">
        <v>938</v>
      </c>
      <c r="C893" t="s">
        <v>939</v>
      </c>
      <c r="D893" s="143">
        <v>-701800</v>
      </c>
      <c r="E893" t="s">
        <v>940</v>
      </c>
      <c r="F893">
        <v>1</v>
      </c>
      <c r="G893" s="143">
        <v>580000</v>
      </c>
      <c r="H893" t="s">
        <v>511</v>
      </c>
      <c r="I893" t="s">
        <v>10</v>
      </c>
      <c r="J893" t="s">
        <v>137</v>
      </c>
      <c r="K893" t="s">
        <v>473</v>
      </c>
      <c r="L893" t="s">
        <v>156</v>
      </c>
      <c r="M893">
        <v>0</v>
      </c>
      <c r="N893" t="s">
        <v>35</v>
      </c>
      <c r="O893" t="s">
        <v>493</v>
      </c>
      <c r="P893">
        <v>10</v>
      </c>
      <c r="Q893" t="s">
        <v>465</v>
      </c>
      <c r="R893">
        <v>1</v>
      </c>
      <c r="S893" s="144">
        <v>-701800</v>
      </c>
      <c r="T893">
        <v>1</v>
      </c>
      <c r="U893" t="s">
        <v>199</v>
      </c>
      <c r="V893" t="s">
        <v>80</v>
      </c>
      <c r="W893" s="115" t="str">
        <f t="shared" si="28"/>
        <v>CC1EXPORTACION</v>
      </c>
      <c r="X893" s="115">
        <f>_xlfn.XLOOKUP(W893,'cco '!C:C,'cco '!D:D,0)</f>
        <v>0.73411048911804788</v>
      </c>
      <c r="Y893" s="116">
        <f t="shared" si="29"/>
        <v>515198.74126304599</v>
      </c>
      <c r="Z893" s="115">
        <f>_xlfn.XLOOKUP(V893,sectores_id!A:A,sectores_id!B:B)</f>
        <v>5</v>
      </c>
      <c r="AA893" s="115">
        <f>IF(J893="OPEX",_xlfn.XLOOKUP(I893,'rubros_id_opex (2)'!A:A,'rubros_id_opex (2)'!B:B,"RUBRO MC"),J893)</f>
        <v>13</v>
      </c>
      <c r="AB893" s="115" t="str">
        <f>UPPER(_xlfn.XLOOKUP(Z893,sectores_id!B:B,sectores_id!A:A))</f>
        <v>EXPORTACION</v>
      </c>
      <c r="AC893" s="156" t="str">
        <f>_xlfn.XLOOKUP(AA893,'rubros_id_opex (2)'!B:B,'rubros_id_opex (2)'!A:A,gastos_final[[#This Row],[Líneas de factura/Producto]])</f>
        <v>SERVICIOS</v>
      </c>
      <c r="AD893" s="115">
        <f>SUMIFS(Y:Y,C:C,gastos_final[[#This Row],[Número]])</f>
        <v>701799.99999999988</v>
      </c>
      <c r="AE893" s="177">
        <f>gastos_final[[#This Row],[MONTO_FINAL]]*-1-gastos_final[[#This Row],[monto_total_ampliado]]</f>
        <v>0</v>
      </c>
    </row>
    <row r="894" spans="1:31" x14ac:dyDescent="0.3">
      <c r="A894" vm="9">
        <v>46077</v>
      </c>
      <c r="B894" t="s">
        <v>938</v>
      </c>
      <c r="C894" t="s">
        <v>939</v>
      </c>
      <c r="D894" s="143">
        <v>-701800</v>
      </c>
      <c r="E894" t="s">
        <v>940</v>
      </c>
      <c r="F894">
        <v>1</v>
      </c>
      <c r="G894" s="143">
        <v>580000</v>
      </c>
      <c r="H894" t="s">
        <v>511</v>
      </c>
      <c r="I894" t="s">
        <v>10</v>
      </c>
      <c r="J894" t="s">
        <v>137</v>
      </c>
      <c r="K894" t="s">
        <v>473</v>
      </c>
      <c r="L894" t="s">
        <v>156</v>
      </c>
      <c r="M894">
        <v>0</v>
      </c>
      <c r="N894" t="s">
        <v>35</v>
      </c>
      <c r="O894" t="s">
        <v>493</v>
      </c>
      <c r="P894">
        <v>10</v>
      </c>
      <c r="Q894" t="s">
        <v>465</v>
      </c>
      <c r="R894">
        <v>1</v>
      </c>
      <c r="S894" s="144">
        <v>-701800</v>
      </c>
      <c r="T894">
        <v>1</v>
      </c>
      <c r="U894" t="s">
        <v>199</v>
      </c>
      <c r="V894" t="s">
        <v>50</v>
      </c>
      <c r="W894" s="115" t="str">
        <f t="shared" si="28"/>
        <v>CC1NFU</v>
      </c>
      <c r="X894" s="115">
        <f>_xlfn.XLOOKUP(W894,'cco '!C:C,'cco '!D:D,0)</f>
        <v>1.4065386597374174E-2</v>
      </c>
      <c r="Y894" s="116">
        <f t="shared" si="29"/>
        <v>9871.0883140371952</v>
      </c>
      <c r="Z894" s="115">
        <f>_xlfn.XLOOKUP(V894,sectores_id!A:A,sectores_id!B:B)</f>
        <v>6</v>
      </c>
      <c r="AA894" s="115">
        <f>IF(J894="OPEX",_xlfn.XLOOKUP(I894,'rubros_id_opex (2)'!A:A,'rubros_id_opex (2)'!B:B,"RUBRO MC"),J894)</f>
        <v>13</v>
      </c>
      <c r="AB894" s="115" t="str">
        <f>UPPER(_xlfn.XLOOKUP(Z894,sectores_id!B:B,sectores_id!A:A))</f>
        <v>NFU</v>
      </c>
      <c r="AC894" s="156" t="str">
        <f>_xlfn.XLOOKUP(AA894,'rubros_id_opex (2)'!B:B,'rubros_id_opex (2)'!A:A,gastos_final[[#This Row],[Líneas de factura/Producto]])</f>
        <v>SERVICIOS</v>
      </c>
      <c r="AD894" s="115">
        <f>SUMIFS(Y:Y,C:C,gastos_final[[#This Row],[Número]])</f>
        <v>701799.99999999988</v>
      </c>
      <c r="AE894" s="177">
        <f>gastos_final[[#This Row],[MONTO_FINAL]]*-1-gastos_final[[#This Row],[monto_total_ampliado]]</f>
        <v>0</v>
      </c>
    </row>
    <row r="895" spans="1:31" x14ac:dyDescent="0.3">
      <c r="A895" vm="9">
        <v>46077</v>
      </c>
      <c r="B895" t="s">
        <v>938</v>
      </c>
      <c r="C895" t="s">
        <v>939</v>
      </c>
      <c r="D895" s="143">
        <v>-701800</v>
      </c>
      <c r="E895" t="s">
        <v>940</v>
      </c>
      <c r="F895">
        <v>1</v>
      </c>
      <c r="G895" s="143">
        <v>580000</v>
      </c>
      <c r="H895" t="s">
        <v>511</v>
      </c>
      <c r="I895" t="s">
        <v>10</v>
      </c>
      <c r="J895" t="s">
        <v>137</v>
      </c>
      <c r="K895" t="s">
        <v>473</v>
      </c>
      <c r="L895" t="s">
        <v>156</v>
      </c>
      <c r="M895">
        <v>0</v>
      </c>
      <c r="N895" t="s">
        <v>35</v>
      </c>
      <c r="O895" t="s">
        <v>493</v>
      </c>
      <c r="P895">
        <v>10</v>
      </c>
      <c r="Q895" t="s">
        <v>465</v>
      </c>
      <c r="R895">
        <v>1</v>
      </c>
      <c r="S895" s="144">
        <v>-701800</v>
      </c>
      <c r="T895">
        <v>1</v>
      </c>
      <c r="U895" t="s">
        <v>199</v>
      </c>
      <c r="V895" t="s">
        <v>68</v>
      </c>
      <c r="W895" s="115" t="str">
        <f t="shared" si="28"/>
        <v>CC1PILETAS</v>
      </c>
      <c r="X895" s="115">
        <f>_xlfn.XLOOKUP(W895,'cco '!C:C,'cco '!D:D,0)</f>
        <v>0.10760032914202722</v>
      </c>
      <c r="Y895" s="116">
        <f t="shared" si="29"/>
        <v>75513.910991874698</v>
      </c>
      <c r="Z895" s="115">
        <f>_xlfn.XLOOKUP(V895,sectores_id!A:A,sectores_id!B:B)</f>
        <v>7</v>
      </c>
      <c r="AA895" s="115">
        <f>IF(J895="OPEX",_xlfn.XLOOKUP(I895,'rubros_id_opex (2)'!A:A,'rubros_id_opex (2)'!B:B,"RUBRO MC"),J895)</f>
        <v>13</v>
      </c>
      <c r="AB895" s="115" t="str">
        <f>UPPER(_xlfn.XLOOKUP(Z895,sectores_id!B:B,sectores_id!A:A))</f>
        <v>PILETAS</v>
      </c>
      <c r="AC895" s="156" t="str">
        <f>_xlfn.XLOOKUP(AA895,'rubros_id_opex (2)'!B:B,'rubros_id_opex (2)'!A:A,gastos_final[[#This Row],[Líneas de factura/Producto]])</f>
        <v>SERVICIOS</v>
      </c>
      <c r="AD895" s="115">
        <f>SUMIFS(Y:Y,C:C,gastos_final[[#This Row],[Número]])</f>
        <v>701799.99999999988</v>
      </c>
      <c r="AE895" s="177">
        <f>gastos_final[[#This Row],[MONTO_FINAL]]*-1-gastos_final[[#This Row],[monto_total_ampliado]]</f>
        <v>0</v>
      </c>
    </row>
    <row r="896" spans="1:31" x14ac:dyDescent="0.3">
      <c r="A896" vm="9">
        <v>46077</v>
      </c>
      <c r="B896" t="s">
        <v>938</v>
      </c>
      <c r="C896" t="s">
        <v>939</v>
      </c>
      <c r="D896" s="143">
        <v>-701800</v>
      </c>
      <c r="E896" t="s">
        <v>940</v>
      </c>
      <c r="F896">
        <v>1</v>
      </c>
      <c r="G896" s="143">
        <v>580000</v>
      </c>
      <c r="H896" t="s">
        <v>511</v>
      </c>
      <c r="I896" t="s">
        <v>10</v>
      </c>
      <c r="J896" t="s">
        <v>137</v>
      </c>
      <c r="K896" t="s">
        <v>473</v>
      </c>
      <c r="L896" t="s">
        <v>156</v>
      </c>
      <c r="M896">
        <v>0</v>
      </c>
      <c r="N896" t="s">
        <v>35</v>
      </c>
      <c r="O896" t="s">
        <v>493</v>
      </c>
      <c r="P896">
        <v>10</v>
      </c>
      <c r="Q896" t="s">
        <v>465</v>
      </c>
      <c r="R896">
        <v>1</v>
      </c>
      <c r="S896" s="144">
        <v>-701800</v>
      </c>
      <c r="T896">
        <v>1</v>
      </c>
      <c r="U896" t="s">
        <v>199</v>
      </c>
      <c r="V896" t="s">
        <v>70</v>
      </c>
      <c r="W896" s="115" t="str">
        <f t="shared" si="28"/>
        <v>CC1REACTORES</v>
      </c>
      <c r="X896" s="115">
        <f>_xlfn.XLOOKUP(W896,'cco '!C:C,'cco '!D:D,0)</f>
        <v>3.9675420007119738E-2</v>
      </c>
      <c r="Y896" s="116">
        <f t="shared" si="29"/>
        <v>27844.209760996633</v>
      </c>
      <c r="Z896" s="115">
        <f>_xlfn.XLOOKUP(V896,sectores_id!A:A,sectores_id!B:B)</f>
        <v>8</v>
      </c>
      <c r="AA896" s="115">
        <f>IF(J896="OPEX",_xlfn.XLOOKUP(I896,'rubros_id_opex (2)'!A:A,'rubros_id_opex (2)'!B:B,"RUBRO MC"),J896)</f>
        <v>13</v>
      </c>
      <c r="AB896" s="115" t="str">
        <f>UPPER(_xlfn.XLOOKUP(Z896,sectores_id!B:B,sectores_id!A:A))</f>
        <v>REACTORES</v>
      </c>
      <c r="AC896" s="156" t="str">
        <f>_xlfn.XLOOKUP(AA896,'rubros_id_opex (2)'!B:B,'rubros_id_opex (2)'!A:A,gastos_final[[#This Row],[Líneas de factura/Producto]])</f>
        <v>SERVICIOS</v>
      </c>
      <c r="AD896" s="115">
        <f>SUMIFS(Y:Y,C:C,gastos_final[[#This Row],[Número]])</f>
        <v>701799.99999999988</v>
      </c>
      <c r="AE896" s="177">
        <f>gastos_final[[#This Row],[MONTO_FINAL]]*-1-gastos_final[[#This Row],[monto_total_ampliado]]</f>
        <v>0</v>
      </c>
    </row>
    <row r="897" spans="1:31" x14ac:dyDescent="0.3">
      <c r="A897" vm="9">
        <v>46077</v>
      </c>
      <c r="B897" t="s">
        <v>938</v>
      </c>
      <c r="C897" t="s">
        <v>939</v>
      </c>
      <c r="D897" s="143">
        <v>-701800</v>
      </c>
      <c r="E897" t="s">
        <v>940</v>
      </c>
      <c r="F897">
        <v>1</v>
      </c>
      <c r="G897" s="143">
        <v>580000</v>
      </c>
      <c r="H897" t="s">
        <v>511</v>
      </c>
      <c r="I897" t="s">
        <v>10</v>
      </c>
      <c r="J897" t="s">
        <v>137</v>
      </c>
      <c r="K897" t="s">
        <v>473</v>
      </c>
      <c r="L897" t="s">
        <v>156</v>
      </c>
      <c r="M897">
        <v>0</v>
      </c>
      <c r="N897" t="s">
        <v>35</v>
      </c>
      <c r="O897" t="s">
        <v>493</v>
      </c>
      <c r="P897">
        <v>10</v>
      </c>
      <c r="Q897" t="s">
        <v>465</v>
      </c>
      <c r="R897">
        <v>1</v>
      </c>
      <c r="S897" s="144">
        <v>-701800</v>
      </c>
      <c r="T897">
        <v>1</v>
      </c>
      <c r="U897" t="s">
        <v>199</v>
      </c>
      <c r="V897" t="s">
        <v>181</v>
      </c>
      <c r="W897" s="115" t="str">
        <f t="shared" si="28"/>
        <v>CC1TIERRAS FILTRANTES</v>
      </c>
      <c r="X897" s="115">
        <f>_xlfn.XLOOKUP(W897,'cco '!C:C,'cco '!D:D,0)</f>
        <v>0</v>
      </c>
      <c r="Y897" s="116">
        <f t="shared" si="29"/>
        <v>0</v>
      </c>
      <c r="Z897" s="115">
        <f>_xlfn.XLOOKUP(V897,sectores_id!A:A,sectores_id!B:B)</f>
        <v>9</v>
      </c>
      <c r="AA897" s="115">
        <f>IF(J897="OPEX",_xlfn.XLOOKUP(I897,'rubros_id_opex (2)'!A:A,'rubros_id_opex (2)'!B:B,"RUBRO MC"),J897)</f>
        <v>13</v>
      </c>
      <c r="AB897" s="115" t="str">
        <f>UPPER(_xlfn.XLOOKUP(Z897,sectores_id!B:B,sectores_id!A:A))</f>
        <v>TIERRAS FILTRANTES</v>
      </c>
      <c r="AC897" s="156" t="str">
        <f>_xlfn.XLOOKUP(AA897,'rubros_id_opex (2)'!B:B,'rubros_id_opex (2)'!A:A,gastos_final[[#This Row],[Líneas de factura/Producto]])</f>
        <v>SERVICIOS</v>
      </c>
      <c r="AD897" s="115">
        <f>SUMIFS(Y:Y,C:C,gastos_final[[#This Row],[Número]])</f>
        <v>701799.99999999988</v>
      </c>
      <c r="AE897" s="177">
        <f>gastos_final[[#This Row],[MONTO_FINAL]]*-1-gastos_final[[#This Row],[monto_total_ampliado]]</f>
        <v>0</v>
      </c>
    </row>
    <row r="898" spans="1:31" x14ac:dyDescent="0.3">
      <c r="A898" vm="1">
        <v>46081</v>
      </c>
      <c r="B898" t="s">
        <v>20</v>
      </c>
      <c r="C898" t="s">
        <v>801</v>
      </c>
      <c r="D898" s="143">
        <v>-674169.95</v>
      </c>
      <c r="E898" t="s">
        <v>20</v>
      </c>
      <c r="F898">
        <v>1</v>
      </c>
      <c r="G898" s="143">
        <v>674169.95</v>
      </c>
      <c r="H898" t="s">
        <v>511</v>
      </c>
      <c r="I898" t="s">
        <v>20</v>
      </c>
      <c r="J898" t="s">
        <v>137</v>
      </c>
      <c r="K898" t="s">
        <v>473</v>
      </c>
      <c r="L898" t="s">
        <v>156</v>
      </c>
      <c r="M898">
        <v>0</v>
      </c>
      <c r="N898" t="s">
        <v>83</v>
      </c>
      <c r="O898" t="s">
        <v>492</v>
      </c>
      <c r="P898">
        <v>1</v>
      </c>
      <c r="Q898" t="s">
        <v>66</v>
      </c>
      <c r="R898">
        <v>1</v>
      </c>
      <c r="S898" s="144">
        <v>-674169.95</v>
      </c>
      <c r="T898">
        <v>1</v>
      </c>
      <c r="U898" t="s">
        <v>199</v>
      </c>
      <c r="V898" t="s">
        <v>66</v>
      </c>
      <c r="W898" s="115" t="str">
        <f t="shared" si="28"/>
        <v>CC3DISPOSICIÓN FINAL RESIDUOS LIQUIDOS</v>
      </c>
      <c r="X898" s="115">
        <f>_xlfn.XLOOKUP(W898,'cco '!C:C,'cco '!D:D,0)</f>
        <v>1</v>
      </c>
      <c r="Y898" s="116">
        <f t="shared" si="29"/>
        <v>674169.95</v>
      </c>
      <c r="Z898" s="115">
        <f>_xlfn.XLOOKUP(V898,sectores_id!A:A,sectores_id!B:B)</f>
        <v>3</v>
      </c>
      <c r="AA898" s="115">
        <f>IF(J898="OPEX",_xlfn.XLOOKUP(I898,'rubros_id_opex (2)'!A:A,'rubros_id_opex (2)'!B:B,"RUBRO MC"),J898)</f>
        <v>4</v>
      </c>
      <c r="AB898" s="115" t="str">
        <f>UPPER(_xlfn.XLOOKUP(Z898,sectores_id!B:B,sectores_id!A:A))</f>
        <v>DISP. FINAL RESIDUOS LÍQUIDOS</v>
      </c>
      <c r="AC898" s="156" t="str">
        <f>_xlfn.XLOOKUP(AA898,'rubros_id_opex (2)'!B:B,'rubros_id_opex (2)'!A:A,gastos_final[[#This Row],[Líneas de factura/Producto]])</f>
        <v>IMPUESTOS</v>
      </c>
      <c r="AD898" s="115">
        <f>SUMIFS(Y:Y,C:C,gastos_final[[#This Row],[Número]])</f>
        <v>674169.95</v>
      </c>
      <c r="AE898" s="177">
        <f>gastos_final[[#This Row],[MONTO_FINAL]]*-1-gastos_final[[#This Row],[monto_total_ampliado]]</f>
        <v>0</v>
      </c>
    </row>
    <row r="899" spans="1:31" x14ac:dyDescent="0.3">
      <c r="A899" vm="6">
        <v>46063</v>
      </c>
      <c r="B899" t="s">
        <v>1006</v>
      </c>
      <c r="C899" t="s">
        <v>1014</v>
      </c>
      <c r="D899" s="143">
        <v>-671499.2</v>
      </c>
      <c r="E899" t="s">
        <v>1015</v>
      </c>
      <c r="F899">
        <v>1</v>
      </c>
      <c r="G899" s="143">
        <v>533553.22</v>
      </c>
      <c r="H899" t="s">
        <v>511</v>
      </c>
      <c r="I899" t="s">
        <v>17</v>
      </c>
      <c r="J899" t="s">
        <v>157</v>
      </c>
      <c r="K899" t="s">
        <v>473</v>
      </c>
      <c r="L899" t="s">
        <v>138</v>
      </c>
      <c r="M899">
        <v>0</v>
      </c>
      <c r="N899" t="s">
        <v>40</v>
      </c>
      <c r="O899" t="s">
        <v>492</v>
      </c>
      <c r="P899">
        <v>1</v>
      </c>
      <c r="Q899" t="s">
        <v>68</v>
      </c>
      <c r="R899">
        <v>1</v>
      </c>
      <c r="S899" s="144">
        <v>-671499.2</v>
      </c>
      <c r="T899">
        <v>1</v>
      </c>
      <c r="U899" t="s">
        <v>199</v>
      </c>
      <c r="V899" t="s">
        <v>68</v>
      </c>
      <c r="W899" s="115" t="str">
        <f t="shared" si="28"/>
        <v>CC4PILETAS</v>
      </c>
      <c r="X899" s="115">
        <f>_xlfn.XLOOKUP(W899,'cco '!C:C,'cco '!D:D,0)</f>
        <v>1</v>
      </c>
      <c r="Y899" s="116">
        <f t="shared" si="29"/>
        <v>671499.2</v>
      </c>
      <c r="Z899" s="115">
        <f>_xlfn.XLOOKUP(V899,sectores_id!A:A,sectores_id!B:B)</f>
        <v>7</v>
      </c>
      <c r="AA899" s="115" t="str">
        <f>IF(J899="OPEX",_xlfn.XLOOKUP(I899,'rubros_id_opex (2)'!A:A,'rubros_id_opex (2)'!B:B,"RUBRO MC"),J899)</f>
        <v>CAPEX</v>
      </c>
      <c r="AB899" s="115" t="str">
        <f>UPPER(_xlfn.XLOOKUP(Z899,sectores_id!B:B,sectores_id!A:A))</f>
        <v>PILETAS</v>
      </c>
      <c r="AC899" s="156" t="str">
        <f>_xlfn.XLOOKUP(AA899,'rubros_id_opex (2)'!B:B,'rubros_id_opex (2)'!A:A,gastos_final[[#This Row],[Líneas de factura/Producto]])</f>
        <v>INVERSION</v>
      </c>
      <c r="AD899" s="115">
        <f>SUMIFS(Y:Y,C:C,gastos_final[[#This Row],[Número]])</f>
        <v>671499.2</v>
      </c>
      <c r="AE899" s="177">
        <f>gastos_final[[#This Row],[MONTO_FINAL]]*-1-gastos_final[[#This Row],[monto_total_ampliado]]</f>
        <v>0</v>
      </c>
    </row>
    <row r="900" spans="1:31" x14ac:dyDescent="0.3">
      <c r="A900" vm="7">
        <v>46059</v>
      </c>
      <c r="B900" t="s">
        <v>864</v>
      </c>
      <c r="C900" t="s">
        <v>867</v>
      </c>
      <c r="D900" s="143">
        <v>-670000</v>
      </c>
      <c r="E900" t="s">
        <v>868</v>
      </c>
      <c r="F900">
        <v>1</v>
      </c>
      <c r="G900" s="143">
        <v>670000</v>
      </c>
      <c r="H900" t="s">
        <v>511</v>
      </c>
      <c r="I900" t="s">
        <v>10</v>
      </c>
      <c r="J900" t="s">
        <v>137</v>
      </c>
      <c r="K900" t="s">
        <v>473</v>
      </c>
      <c r="L900" t="s">
        <v>156</v>
      </c>
      <c r="M900">
        <v>0</v>
      </c>
      <c r="N900" t="s">
        <v>35</v>
      </c>
      <c r="O900" t="s">
        <v>492</v>
      </c>
      <c r="P900">
        <v>10</v>
      </c>
      <c r="Q900" t="s">
        <v>465</v>
      </c>
      <c r="R900">
        <v>1</v>
      </c>
      <c r="S900" s="144">
        <v>-670000</v>
      </c>
      <c r="T900">
        <v>1</v>
      </c>
      <c r="U900" t="s">
        <v>199</v>
      </c>
      <c r="V900" t="s">
        <v>72</v>
      </c>
      <c r="W900" s="115" t="str">
        <f t="shared" si="28"/>
        <v>CC1BACHAS</v>
      </c>
      <c r="X900" s="115">
        <f>_xlfn.XLOOKUP(W900,'cco '!C:C,'cco '!D:D,0)</f>
        <v>3.2417236735101898E-2</v>
      </c>
      <c r="Y900" s="116">
        <f t="shared" si="29"/>
        <v>21719.548612518272</v>
      </c>
      <c r="Z900" s="115">
        <f>_xlfn.XLOOKUP(V900,sectores_id!A:A,sectores_id!B:B)</f>
        <v>1</v>
      </c>
      <c r="AA900" s="115">
        <f>IF(J900="OPEX",_xlfn.XLOOKUP(I900,'rubros_id_opex (2)'!A:A,'rubros_id_opex (2)'!B:B,"RUBRO MC"),J900)</f>
        <v>13</v>
      </c>
      <c r="AB900" s="115" t="str">
        <f>UPPER(_xlfn.XLOOKUP(Z900,sectores_id!B:B,sectores_id!A:A))</f>
        <v>BACHAS</v>
      </c>
      <c r="AC900" s="156" t="str">
        <f>_xlfn.XLOOKUP(AA900,'rubros_id_opex (2)'!B:B,'rubros_id_opex (2)'!A:A,gastos_final[[#This Row],[Líneas de factura/Producto]])</f>
        <v>SERVICIOS</v>
      </c>
      <c r="AD900" s="115">
        <f>SUMIFS(Y:Y,C:C,gastos_final[[#This Row],[Número]])</f>
        <v>669999.99999999988</v>
      </c>
      <c r="AE900" s="177">
        <f>gastos_final[[#This Row],[MONTO_FINAL]]*-1-gastos_final[[#This Row],[monto_total_ampliado]]</f>
        <v>0</v>
      </c>
    </row>
    <row r="901" spans="1:31" x14ac:dyDescent="0.3">
      <c r="A901" vm="7">
        <v>46059</v>
      </c>
      <c r="B901" t="s">
        <v>864</v>
      </c>
      <c r="C901" t="s">
        <v>867</v>
      </c>
      <c r="D901" s="143">
        <v>-670000</v>
      </c>
      <c r="E901" t="s">
        <v>868</v>
      </c>
      <c r="F901">
        <v>1</v>
      </c>
      <c r="G901" s="143">
        <v>670000</v>
      </c>
      <c r="H901" t="s">
        <v>511</v>
      </c>
      <c r="I901" t="s">
        <v>10</v>
      </c>
      <c r="J901" t="s">
        <v>137</v>
      </c>
      <c r="K901" t="s">
        <v>473</v>
      </c>
      <c r="L901" t="s">
        <v>156</v>
      </c>
      <c r="M901">
        <v>0</v>
      </c>
      <c r="N901" t="s">
        <v>35</v>
      </c>
      <c r="O901" t="s">
        <v>492</v>
      </c>
      <c r="P901">
        <v>10</v>
      </c>
      <c r="Q901" t="s">
        <v>465</v>
      </c>
      <c r="R901">
        <v>1</v>
      </c>
      <c r="S901" s="144">
        <v>-670000</v>
      </c>
      <c r="T901">
        <v>1</v>
      </c>
      <c r="U901" t="s">
        <v>199</v>
      </c>
      <c r="V901" t="s">
        <v>77</v>
      </c>
      <c r="W901" s="115" t="str">
        <f t="shared" si="28"/>
        <v>CC1CEREAL &amp; POLVILLO</v>
      </c>
      <c r="X901" s="115">
        <f>_xlfn.XLOOKUP(W901,'cco '!C:C,'cco '!D:D,0)</f>
        <v>7.0597149630605652E-3</v>
      </c>
      <c r="Y901" s="116">
        <f t="shared" si="29"/>
        <v>4730.0090252505788</v>
      </c>
      <c r="Z901" s="115">
        <f>_xlfn.XLOOKUP(V901,sectores_id!A:A,sectores_id!B:B)</f>
        <v>2</v>
      </c>
      <c r="AA901" s="115">
        <f>IF(J901="OPEX",_xlfn.XLOOKUP(I901,'rubros_id_opex (2)'!A:A,'rubros_id_opex (2)'!B:B,"RUBRO MC"),J901)</f>
        <v>13</v>
      </c>
      <c r="AB901" s="115" t="str">
        <f>UPPER(_xlfn.XLOOKUP(Z901,sectores_id!B:B,sectores_id!A:A))</f>
        <v>CEREAL &amp; POLVILLO</v>
      </c>
      <c r="AC901" s="156" t="str">
        <f>_xlfn.XLOOKUP(AA901,'rubros_id_opex (2)'!B:B,'rubros_id_opex (2)'!A:A,gastos_final[[#This Row],[Líneas de factura/Producto]])</f>
        <v>SERVICIOS</v>
      </c>
      <c r="AD901" s="115">
        <f>SUMIFS(Y:Y,C:C,gastos_final[[#This Row],[Número]])</f>
        <v>669999.99999999988</v>
      </c>
      <c r="AE901" s="177">
        <f>gastos_final[[#This Row],[MONTO_FINAL]]*-1-gastos_final[[#This Row],[monto_total_ampliado]]</f>
        <v>0</v>
      </c>
    </row>
    <row r="902" spans="1:31" x14ac:dyDescent="0.3">
      <c r="A902" vm="7">
        <v>46059</v>
      </c>
      <c r="B902" t="s">
        <v>864</v>
      </c>
      <c r="C902" t="s">
        <v>867</v>
      </c>
      <c r="D902" s="143">
        <v>-670000</v>
      </c>
      <c r="E902" t="s">
        <v>868</v>
      </c>
      <c r="F902">
        <v>1</v>
      </c>
      <c r="G902" s="143">
        <v>670000</v>
      </c>
      <c r="H902" t="s">
        <v>511</v>
      </c>
      <c r="I902" t="s">
        <v>10</v>
      </c>
      <c r="J902" t="s">
        <v>137</v>
      </c>
      <c r="K902" t="s">
        <v>473</v>
      </c>
      <c r="L902" t="s">
        <v>156</v>
      </c>
      <c r="M902">
        <v>0</v>
      </c>
      <c r="N902" t="s">
        <v>35</v>
      </c>
      <c r="O902" t="s">
        <v>492</v>
      </c>
      <c r="P902">
        <v>10</v>
      </c>
      <c r="Q902" t="s">
        <v>465</v>
      </c>
      <c r="R902">
        <v>1</v>
      </c>
      <c r="S902" s="144">
        <v>-670000</v>
      </c>
      <c r="T902">
        <v>1</v>
      </c>
      <c r="U902" t="s">
        <v>199</v>
      </c>
      <c r="V902" t="s">
        <v>75</v>
      </c>
      <c r="W902" s="115" t="str">
        <f t="shared" si="28"/>
        <v>CC1COMPOST &amp; FERTILIZANTES</v>
      </c>
      <c r="X902" s="115">
        <f>_xlfn.XLOOKUP(W902,'cco '!C:C,'cco '!D:D,0)</f>
        <v>4.0653249223577111E-4</v>
      </c>
      <c r="Y902" s="116">
        <f t="shared" si="29"/>
        <v>272.37676979796663</v>
      </c>
      <c r="Z902" s="115">
        <f>_xlfn.XLOOKUP(V902,sectores_id!A:A,sectores_id!B:B)</f>
        <v>10</v>
      </c>
      <c r="AA902" s="115">
        <f>IF(J902="OPEX",_xlfn.XLOOKUP(I902,'rubros_id_opex (2)'!A:A,'rubros_id_opex (2)'!B:B,"RUBRO MC"),J902)</f>
        <v>13</v>
      </c>
      <c r="AB902" s="115" t="str">
        <f>UPPER(_xlfn.XLOOKUP(Z902,sectores_id!B:B,sectores_id!A:A))</f>
        <v>COMPOST &amp; FERTILIZANTES</v>
      </c>
      <c r="AC902" s="156" t="str">
        <f>_xlfn.XLOOKUP(AA902,'rubros_id_opex (2)'!B:B,'rubros_id_opex (2)'!A:A,gastos_final[[#This Row],[Líneas de factura/Producto]])</f>
        <v>SERVICIOS</v>
      </c>
      <c r="AD902" s="115">
        <f>SUMIFS(Y:Y,C:C,gastos_final[[#This Row],[Número]])</f>
        <v>669999.99999999988</v>
      </c>
      <c r="AE902" s="177">
        <f>gastos_final[[#This Row],[MONTO_FINAL]]*-1-gastos_final[[#This Row],[monto_total_ampliado]]</f>
        <v>0</v>
      </c>
    </row>
    <row r="903" spans="1:31" x14ac:dyDescent="0.3">
      <c r="A903" vm="7">
        <v>46059</v>
      </c>
      <c r="B903" t="s">
        <v>864</v>
      </c>
      <c r="C903" t="s">
        <v>867</v>
      </c>
      <c r="D903" s="143">
        <v>-670000</v>
      </c>
      <c r="E903" t="s">
        <v>868</v>
      </c>
      <c r="F903">
        <v>1</v>
      </c>
      <c r="G903" s="143">
        <v>670000</v>
      </c>
      <c r="H903" t="s">
        <v>511</v>
      </c>
      <c r="I903" t="s">
        <v>10</v>
      </c>
      <c r="J903" t="s">
        <v>137</v>
      </c>
      <c r="K903" t="s">
        <v>473</v>
      </c>
      <c r="L903" t="s">
        <v>156</v>
      </c>
      <c r="M903">
        <v>0</v>
      </c>
      <c r="N903" t="s">
        <v>35</v>
      </c>
      <c r="O903" t="s">
        <v>492</v>
      </c>
      <c r="P903">
        <v>10</v>
      </c>
      <c r="Q903" t="s">
        <v>465</v>
      </c>
      <c r="R903">
        <v>1</v>
      </c>
      <c r="S903" s="144">
        <v>-670000</v>
      </c>
      <c r="T903">
        <v>1</v>
      </c>
      <c r="U903" t="s">
        <v>199</v>
      </c>
      <c r="V903" t="s">
        <v>66</v>
      </c>
      <c r="W903" s="115" t="str">
        <f t="shared" si="28"/>
        <v>CC1DISPOSICIÓN FINAL RESIDUOS LIQUIDOS</v>
      </c>
      <c r="X903" s="115">
        <f>_xlfn.XLOOKUP(W903,'cco '!C:C,'cco '!D:D,0)</f>
        <v>5.9791078481547098E-2</v>
      </c>
      <c r="Y903" s="116">
        <f t="shared" si="29"/>
        <v>40060.022582636557</v>
      </c>
      <c r="Z903" s="115">
        <f>_xlfn.XLOOKUP(V903,sectores_id!A:A,sectores_id!B:B)</f>
        <v>3</v>
      </c>
      <c r="AA903" s="115">
        <f>IF(J903="OPEX",_xlfn.XLOOKUP(I903,'rubros_id_opex (2)'!A:A,'rubros_id_opex (2)'!B:B,"RUBRO MC"),J903)</f>
        <v>13</v>
      </c>
      <c r="AB903" s="115" t="str">
        <f>UPPER(_xlfn.XLOOKUP(Z903,sectores_id!B:B,sectores_id!A:A))</f>
        <v>DISP. FINAL RESIDUOS LÍQUIDOS</v>
      </c>
      <c r="AC903" s="156" t="str">
        <f>_xlfn.XLOOKUP(AA903,'rubros_id_opex (2)'!B:B,'rubros_id_opex (2)'!A:A,gastos_final[[#This Row],[Líneas de factura/Producto]])</f>
        <v>SERVICIOS</v>
      </c>
      <c r="AD903" s="115">
        <f>SUMIFS(Y:Y,C:C,gastos_final[[#This Row],[Número]])</f>
        <v>669999.99999999988</v>
      </c>
      <c r="AE903" s="177">
        <f>gastos_final[[#This Row],[MONTO_FINAL]]*-1-gastos_final[[#This Row],[monto_total_ampliado]]</f>
        <v>0</v>
      </c>
    </row>
    <row r="904" spans="1:31" x14ac:dyDescent="0.3">
      <c r="A904" vm="7">
        <v>46059</v>
      </c>
      <c r="B904" t="s">
        <v>864</v>
      </c>
      <c r="C904" t="s">
        <v>867</v>
      </c>
      <c r="D904" s="143">
        <v>-670000</v>
      </c>
      <c r="E904" t="s">
        <v>868</v>
      </c>
      <c r="F904">
        <v>1</v>
      </c>
      <c r="G904" s="143">
        <v>670000</v>
      </c>
      <c r="H904" t="s">
        <v>511</v>
      </c>
      <c r="I904" t="s">
        <v>10</v>
      </c>
      <c r="J904" t="s">
        <v>137</v>
      </c>
      <c r="K904" t="s">
        <v>473</v>
      </c>
      <c r="L904" t="s">
        <v>156</v>
      </c>
      <c r="M904">
        <v>0</v>
      </c>
      <c r="N904" t="s">
        <v>35</v>
      </c>
      <c r="O904" t="s">
        <v>492</v>
      </c>
      <c r="P904">
        <v>10</v>
      </c>
      <c r="Q904" t="s">
        <v>465</v>
      </c>
      <c r="R904">
        <v>1</v>
      </c>
      <c r="S904" s="144">
        <v>-670000</v>
      </c>
      <c r="T904">
        <v>1</v>
      </c>
      <c r="U904" t="s">
        <v>199</v>
      </c>
      <c r="V904" t="s">
        <v>63</v>
      </c>
      <c r="W904" s="115" t="str">
        <f t="shared" si="28"/>
        <v>CC1DISPOSICIÓN FINAL RESIDUOS SOLIDOS</v>
      </c>
      <c r="X904" s="115">
        <f>_xlfn.XLOOKUP(W904,'cco '!C:C,'cco '!D:D,0)</f>
        <v>4.8738124634855849E-3</v>
      </c>
      <c r="Y904" s="116">
        <f t="shared" si="29"/>
        <v>3265.4543505353417</v>
      </c>
      <c r="Z904" s="115">
        <f>_xlfn.XLOOKUP(V904,sectores_id!A:A,sectores_id!B:B)</f>
        <v>4</v>
      </c>
      <c r="AA904" s="115">
        <f>IF(J904="OPEX",_xlfn.XLOOKUP(I904,'rubros_id_opex (2)'!A:A,'rubros_id_opex (2)'!B:B,"RUBRO MC"),J904)</f>
        <v>13</v>
      </c>
      <c r="AB904" s="115" t="str">
        <f>UPPER(_xlfn.XLOOKUP(Z904,sectores_id!B:B,sectores_id!A:A))</f>
        <v>DISP. FINAL RESIDUOS SÓLIDOS</v>
      </c>
      <c r="AC904" s="156" t="str">
        <f>_xlfn.XLOOKUP(AA904,'rubros_id_opex (2)'!B:B,'rubros_id_opex (2)'!A:A,gastos_final[[#This Row],[Líneas de factura/Producto]])</f>
        <v>SERVICIOS</v>
      </c>
      <c r="AD904" s="115">
        <f>SUMIFS(Y:Y,C:C,gastos_final[[#This Row],[Número]])</f>
        <v>669999.99999999988</v>
      </c>
      <c r="AE904" s="177">
        <f>gastos_final[[#This Row],[MONTO_FINAL]]*-1-gastos_final[[#This Row],[monto_total_ampliado]]</f>
        <v>0</v>
      </c>
    </row>
    <row r="905" spans="1:31" x14ac:dyDescent="0.3">
      <c r="A905" vm="7">
        <v>46059</v>
      </c>
      <c r="B905" t="s">
        <v>864</v>
      </c>
      <c r="C905" t="s">
        <v>867</v>
      </c>
      <c r="D905" s="143">
        <v>-670000</v>
      </c>
      <c r="E905" t="s">
        <v>868</v>
      </c>
      <c r="F905">
        <v>1</v>
      </c>
      <c r="G905" s="143">
        <v>670000</v>
      </c>
      <c r="H905" t="s">
        <v>511</v>
      </c>
      <c r="I905" t="s">
        <v>10</v>
      </c>
      <c r="J905" t="s">
        <v>137</v>
      </c>
      <c r="K905" t="s">
        <v>473</v>
      </c>
      <c r="L905" t="s">
        <v>156</v>
      </c>
      <c r="M905">
        <v>0</v>
      </c>
      <c r="N905" t="s">
        <v>35</v>
      </c>
      <c r="O905" t="s">
        <v>492</v>
      </c>
      <c r="P905">
        <v>10</v>
      </c>
      <c r="Q905" t="s">
        <v>465</v>
      </c>
      <c r="R905">
        <v>1</v>
      </c>
      <c r="S905" s="144">
        <v>-670000</v>
      </c>
      <c r="T905">
        <v>1</v>
      </c>
      <c r="U905" t="s">
        <v>199</v>
      </c>
      <c r="V905" t="s">
        <v>80</v>
      </c>
      <c r="W905" s="115" t="str">
        <f t="shared" si="28"/>
        <v>CC1EXPORTACION</v>
      </c>
      <c r="X905" s="115">
        <f>_xlfn.XLOOKUP(W905,'cco '!C:C,'cco '!D:D,0)</f>
        <v>0.73411048911804788</v>
      </c>
      <c r="Y905" s="116">
        <f t="shared" si="29"/>
        <v>491854.02770909207</v>
      </c>
      <c r="Z905" s="115">
        <f>_xlfn.XLOOKUP(V905,sectores_id!A:A,sectores_id!B:B)</f>
        <v>5</v>
      </c>
      <c r="AA905" s="115">
        <f>IF(J905="OPEX",_xlfn.XLOOKUP(I905,'rubros_id_opex (2)'!A:A,'rubros_id_opex (2)'!B:B,"RUBRO MC"),J905)</f>
        <v>13</v>
      </c>
      <c r="AB905" s="115" t="str">
        <f>UPPER(_xlfn.XLOOKUP(Z905,sectores_id!B:B,sectores_id!A:A))</f>
        <v>EXPORTACION</v>
      </c>
      <c r="AC905" s="156" t="str">
        <f>_xlfn.XLOOKUP(AA905,'rubros_id_opex (2)'!B:B,'rubros_id_opex (2)'!A:A,gastos_final[[#This Row],[Líneas de factura/Producto]])</f>
        <v>SERVICIOS</v>
      </c>
      <c r="AD905" s="115">
        <f>SUMIFS(Y:Y,C:C,gastos_final[[#This Row],[Número]])</f>
        <v>669999.99999999988</v>
      </c>
      <c r="AE905" s="177">
        <f>gastos_final[[#This Row],[MONTO_FINAL]]*-1-gastos_final[[#This Row],[monto_total_ampliado]]</f>
        <v>0</v>
      </c>
    </row>
    <row r="906" spans="1:31" x14ac:dyDescent="0.3">
      <c r="A906" vm="7">
        <v>46059</v>
      </c>
      <c r="B906" t="s">
        <v>864</v>
      </c>
      <c r="C906" t="s">
        <v>867</v>
      </c>
      <c r="D906" s="143">
        <v>-670000</v>
      </c>
      <c r="E906" t="s">
        <v>868</v>
      </c>
      <c r="F906">
        <v>1</v>
      </c>
      <c r="G906" s="143">
        <v>670000</v>
      </c>
      <c r="H906" t="s">
        <v>511</v>
      </c>
      <c r="I906" t="s">
        <v>10</v>
      </c>
      <c r="J906" t="s">
        <v>137</v>
      </c>
      <c r="K906" t="s">
        <v>473</v>
      </c>
      <c r="L906" t="s">
        <v>156</v>
      </c>
      <c r="M906">
        <v>0</v>
      </c>
      <c r="N906" t="s">
        <v>35</v>
      </c>
      <c r="O906" t="s">
        <v>492</v>
      </c>
      <c r="P906">
        <v>10</v>
      </c>
      <c r="Q906" t="s">
        <v>465</v>
      </c>
      <c r="R906">
        <v>1</v>
      </c>
      <c r="S906" s="144">
        <v>-670000</v>
      </c>
      <c r="T906">
        <v>1</v>
      </c>
      <c r="U906" t="s">
        <v>199</v>
      </c>
      <c r="V906" t="s">
        <v>50</v>
      </c>
      <c r="W906" s="115" t="str">
        <f t="shared" si="28"/>
        <v>CC1NFU</v>
      </c>
      <c r="X906" s="115">
        <f>_xlfn.XLOOKUP(W906,'cco '!C:C,'cco '!D:D,0)</f>
        <v>1.4065386597374174E-2</v>
      </c>
      <c r="Y906" s="116">
        <f t="shared" si="29"/>
        <v>9423.8090202406966</v>
      </c>
      <c r="Z906" s="115">
        <f>_xlfn.XLOOKUP(V906,sectores_id!A:A,sectores_id!B:B)</f>
        <v>6</v>
      </c>
      <c r="AA906" s="115">
        <f>IF(J906="OPEX",_xlfn.XLOOKUP(I906,'rubros_id_opex (2)'!A:A,'rubros_id_opex (2)'!B:B,"RUBRO MC"),J906)</f>
        <v>13</v>
      </c>
      <c r="AB906" s="115" t="str">
        <f>UPPER(_xlfn.XLOOKUP(Z906,sectores_id!B:B,sectores_id!A:A))</f>
        <v>NFU</v>
      </c>
      <c r="AC906" s="156" t="str">
        <f>_xlfn.XLOOKUP(AA906,'rubros_id_opex (2)'!B:B,'rubros_id_opex (2)'!A:A,gastos_final[[#This Row],[Líneas de factura/Producto]])</f>
        <v>SERVICIOS</v>
      </c>
      <c r="AD906" s="115">
        <f>SUMIFS(Y:Y,C:C,gastos_final[[#This Row],[Número]])</f>
        <v>669999.99999999988</v>
      </c>
      <c r="AE906" s="177">
        <f>gastos_final[[#This Row],[MONTO_FINAL]]*-1-gastos_final[[#This Row],[monto_total_ampliado]]</f>
        <v>0</v>
      </c>
    </row>
    <row r="907" spans="1:31" x14ac:dyDescent="0.3">
      <c r="A907" vm="7">
        <v>46059</v>
      </c>
      <c r="B907" t="s">
        <v>864</v>
      </c>
      <c r="C907" t="s">
        <v>867</v>
      </c>
      <c r="D907" s="143">
        <v>-670000</v>
      </c>
      <c r="E907" t="s">
        <v>868</v>
      </c>
      <c r="F907">
        <v>1</v>
      </c>
      <c r="G907" s="143">
        <v>670000</v>
      </c>
      <c r="H907" t="s">
        <v>511</v>
      </c>
      <c r="I907" t="s">
        <v>10</v>
      </c>
      <c r="J907" t="s">
        <v>137</v>
      </c>
      <c r="K907" t="s">
        <v>473</v>
      </c>
      <c r="L907" t="s">
        <v>156</v>
      </c>
      <c r="M907">
        <v>0</v>
      </c>
      <c r="N907" t="s">
        <v>35</v>
      </c>
      <c r="O907" t="s">
        <v>492</v>
      </c>
      <c r="P907">
        <v>10</v>
      </c>
      <c r="Q907" t="s">
        <v>465</v>
      </c>
      <c r="R907">
        <v>1</v>
      </c>
      <c r="S907" s="144">
        <v>-670000</v>
      </c>
      <c r="T907">
        <v>1</v>
      </c>
      <c r="U907" t="s">
        <v>199</v>
      </c>
      <c r="V907" t="s">
        <v>68</v>
      </c>
      <c r="W907" s="115" t="str">
        <f t="shared" si="28"/>
        <v>CC1PILETAS</v>
      </c>
      <c r="X907" s="115">
        <f>_xlfn.XLOOKUP(W907,'cco '!C:C,'cco '!D:D,0)</f>
        <v>0.10760032914202722</v>
      </c>
      <c r="Y907" s="116">
        <f t="shared" si="29"/>
        <v>72092.220525158235</v>
      </c>
      <c r="Z907" s="115">
        <f>_xlfn.XLOOKUP(V907,sectores_id!A:A,sectores_id!B:B)</f>
        <v>7</v>
      </c>
      <c r="AA907" s="115">
        <f>IF(J907="OPEX",_xlfn.XLOOKUP(I907,'rubros_id_opex (2)'!A:A,'rubros_id_opex (2)'!B:B,"RUBRO MC"),J907)</f>
        <v>13</v>
      </c>
      <c r="AB907" s="115" t="str">
        <f>UPPER(_xlfn.XLOOKUP(Z907,sectores_id!B:B,sectores_id!A:A))</f>
        <v>PILETAS</v>
      </c>
      <c r="AC907" s="156" t="str">
        <f>_xlfn.XLOOKUP(AA907,'rubros_id_opex (2)'!B:B,'rubros_id_opex (2)'!A:A,gastos_final[[#This Row],[Líneas de factura/Producto]])</f>
        <v>SERVICIOS</v>
      </c>
      <c r="AD907" s="115">
        <f>SUMIFS(Y:Y,C:C,gastos_final[[#This Row],[Número]])</f>
        <v>669999.99999999988</v>
      </c>
      <c r="AE907" s="177">
        <f>gastos_final[[#This Row],[MONTO_FINAL]]*-1-gastos_final[[#This Row],[monto_total_ampliado]]</f>
        <v>0</v>
      </c>
    </row>
    <row r="908" spans="1:31" x14ac:dyDescent="0.3">
      <c r="A908" vm="7">
        <v>46059</v>
      </c>
      <c r="B908" t="s">
        <v>864</v>
      </c>
      <c r="C908" t="s">
        <v>867</v>
      </c>
      <c r="D908" s="143">
        <v>-670000</v>
      </c>
      <c r="E908" t="s">
        <v>868</v>
      </c>
      <c r="F908">
        <v>1</v>
      </c>
      <c r="G908" s="143">
        <v>670000</v>
      </c>
      <c r="H908" t="s">
        <v>511</v>
      </c>
      <c r="I908" t="s">
        <v>10</v>
      </c>
      <c r="J908" t="s">
        <v>137</v>
      </c>
      <c r="K908" t="s">
        <v>473</v>
      </c>
      <c r="L908" t="s">
        <v>156</v>
      </c>
      <c r="M908">
        <v>0</v>
      </c>
      <c r="N908" t="s">
        <v>35</v>
      </c>
      <c r="O908" t="s">
        <v>492</v>
      </c>
      <c r="P908">
        <v>10</v>
      </c>
      <c r="Q908" t="s">
        <v>465</v>
      </c>
      <c r="R908">
        <v>1</v>
      </c>
      <c r="S908" s="144">
        <v>-670000</v>
      </c>
      <c r="T908">
        <v>1</v>
      </c>
      <c r="U908" t="s">
        <v>199</v>
      </c>
      <c r="V908" t="s">
        <v>70</v>
      </c>
      <c r="W908" s="115" t="str">
        <f t="shared" si="28"/>
        <v>CC1REACTORES</v>
      </c>
      <c r="X908" s="115">
        <f>_xlfn.XLOOKUP(W908,'cco '!C:C,'cco '!D:D,0)</f>
        <v>3.9675420007119738E-2</v>
      </c>
      <c r="Y908" s="116">
        <f t="shared" si="29"/>
        <v>26582.531404770223</v>
      </c>
      <c r="Z908" s="115">
        <f>_xlfn.XLOOKUP(V908,sectores_id!A:A,sectores_id!B:B)</f>
        <v>8</v>
      </c>
      <c r="AA908" s="115">
        <f>IF(J908="OPEX",_xlfn.XLOOKUP(I908,'rubros_id_opex (2)'!A:A,'rubros_id_opex (2)'!B:B,"RUBRO MC"),J908)</f>
        <v>13</v>
      </c>
      <c r="AB908" s="115" t="str">
        <f>UPPER(_xlfn.XLOOKUP(Z908,sectores_id!B:B,sectores_id!A:A))</f>
        <v>REACTORES</v>
      </c>
      <c r="AC908" s="156" t="str">
        <f>_xlfn.XLOOKUP(AA908,'rubros_id_opex (2)'!B:B,'rubros_id_opex (2)'!A:A,gastos_final[[#This Row],[Líneas de factura/Producto]])</f>
        <v>SERVICIOS</v>
      </c>
      <c r="AD908" s="115">
        <f>SUMIFS(Y:Y,C:C,gastos_final[[#This Row],[Número]])</f>
        <v>669999.99999999988</v>
      </c>
      <c r="AE908" s="177">
        <f>gastos_final[[#This Row],[MONTO_FINAL]]*-1-gastos_final[[#This Row],[monto_total_ampliado]]</f>
        <v>0</v>
      </c>
    </row>
    <row r="909" spans="1:31" x14ac:dyDescent="0.3">
      <c r="A909" vm="7">
        <v>46059</v>
      </c>
      <c r="B909" t="s">
        <v>864</v>
      </c>
      <c r="C909" t="s">
        <v>867</v>
      </c>
      <c r="D909" s="143">
        <v>-670000</v>
      </c>
      <c r="E909" t="s">
        <v>868</v>
      </c>
      <c r="F909">
        <v>1</v>
      </c>
      <c r="G909" s="143">
        <v>670000</v>
      </c>
      <c r="H909" t="s">
        <v>511</v>
      </c>
      <c r="I909" t="s">
        <v>10</v>
      </c>
      <c r="J909" t="s">
        <v>137</v>
      </c>
      <c r="K909" t="s">
        <v>473</v>
      </c>
      <c r="L909" t="s">
        <v>156</v>
      </c>
      <c r="M909">
        <v>0</v>
      </c>
      <c r="N909" t="s">
        <v>35</v>
      </c>
      <c r="O909" t="s">
        <v>492</v>
      </c>
      <c r="P909">
        <v>10</v>
      </c>
      <c r="Q909" t="s">
        <v>465</v>
      </c>
      <c r="R909">
        <v>1</v>
      </c>
      <c r="S909" s="144">
        <v>-670000</v>
      </c>
      <c r="T909">
        <v>1</v>
      </c>
      <c r="U909" t="s">
        <v>199</v>
      </c>
      <c r="V909" t="s">
        <v>181</v>
      </c>
      <c r="W909" s="115" t="str">
        <f t="shared" si="28"/>
        <v>CC1TIERRAS FILTRANTES</v>
      </c>
      <c r="X909" s="115">
        <f>_xlfn.XLOOKUP(W909,'cco '!C:C,'cco '!D:D,0)</f>
        <v>0</v>
      </c>
      <c r="Y909" s="116">
        <f t="shared" si="29"/>
        <v>0</v>
      </c>
      <c r="Z909" s="115">
        <f>_xlfn.XLOOKUP(V909,sectores_id!A:A,sectores_id!B:B)</f>
        <v>9</v>
      </c>
      <c r="AA909" s="115">
        <f>IF(J909="OPEX",_xlfn.XLOOKUP(I909,'rubros_id_opex (2)'!A:A,'rubros_id_opex (2)'!B:B,"RUBRO MC"),J909)</f>
        <v>13</v>
      </c>
      <c r="AB909" s="115" t="str">
        <f>UPPER(_xlfn.XLOOKUP(Z909,sectores_id!B:B,sectores_id!A:A))</f>
        <v>TIERRAS FILTRANTES</v>
      </c>
      <c r="AC909" s="156" t="str">
        <f>_xlfn.XLOOKUP(AA909,'rubros_id_opex (2)'!B:B,'rubros_id_opex (2)'!A:A,gastos_final[[#This Row],[Líneas de factura/Producto]])</f>
        <v>SERVICIOS</v>
      </c>
      <c r="AD909" s="115">
        <f>SUMIFS(Y:Y,C:C,gastos_final[[#This Row],[Número]])</f>
        <v>669999.99999999988</v>
      </c>
      <c r="AE909" s="177">
        <f>gastos_final[[#This Row],[MONTO_FINAL]]*-1-gastos_final[[#This Row],[monto_total_ampliado]]</f>
        <v>0</v>
      </c>
    </row>
    <row r="910" spans="1:31" x14ac:dyDescent="0.3">
      <c r="A910" vm="9">
        <v>46077</v>
      </c>
      <c r="B910" t="s">
        <v>1101</v>
      </c>
      <c r="C910" t="s">
        <v>1102</v>
      </c>
      <c r="D910" s="143">
        <v>-655093.17000000004</v>
      </c>
      <c r="E910" t="s">
        <v>1103</v>
      </c>
      <c r="F910">
        <v>1</v>
      </c>
      <c r="G910" s="143">
        <v>495000</v>
      </c>
      <c r="H910" t="s">
        <v>511</v>
      </c>
      <c r="I910" t="s">
        <v>17</v>
      </c>
      <c r="J910" t="s">
        <v>157</v>
      </c>
      <c r="K910" t="s">
        <v>473</v>
      </c>
      <c r="L910" t="s">
        <v>156</v>
      </c>
      <c r="M910">
        <v>0</v>
      </c>
      <c r="N910" t="s">
        <v>35</v>
      </c>
      <c r="O910" t="s">
        <v>492</v>
      </c>
      <c r="P910">
        <v>10</v>
      </c>
      <c r="Q910" t="s">
        <v>465</v>
      </c>
      <c r="R910">
        <v>1</v>
      </c>
      <c r="S910" s="144">
        <v>-655093.17000000004</v>
      </c>
      <c r="T910">
        <v>1</v>
      </c>
      <c r="U910" t="s">
        <v>199</v>
      </c>
      <c r="V910" t="s">
        <v>72</v>
      </c>
      <c r="W910" s="115" t="str">
        <f t="shared" si="28"/>
        <v>CC1BACHAS</v>
      </c>
      <c r="X910" s="115">
        <f>_xlfn.XLOOKUP(W910,'cco '!C:C,'cco '!D:D,0)</f>
        <v>3.2417236735101898E-2</v>
      </c>
      <c r="Y910" s="116">
        <f t="shared" si="29"/>
        <v>21236.310375438356</v>
      </c>
      <c r="Z910" s="115">
        <f>_xlfn.XLOOKUP(V910,sectores_id!A:A,sectores_id!B:B)</f>
        <v>1</v>
      </c>
      <c r="AA910" s="115" t="str">
        <f>IF(J910="OPEX",_xlfn.XLOOKUP(I910,'rubros_id_opex (2)'!A:A,'rubros_id_opex (2)'!B:B,"RUBRO MC"),J910)</f>
        <v>CAPEX</v>
      </c>
      <c r="AB910" s="115" t="str">
        <f>UPPER(_xlfn.XLOOKUP(Z910,sectores_id!B:B,sectores_id!A:A))</f>
        <v>BACHAS</v>
      </c>
      <c r="AC910" s="156" t="str">
        <f>_xlfn.XLOOKUP(AA910,'rubros_id_opex (2)'!B:B,'rubros_id_opex (2)'!A:A,gastos_final[[#This Row],[Líneas de factura/Producto]])</f>
        <v>INVERSION</v>
      </c>
      <c r="AD910" s="115">
        <f>SUMIFS(Y:Y,C:C,gastos_final[[#This Row],[Número]])</f>
        <v>655093.16999999993</v>
      </c>
      <c r="AE910" s="177">
        <f>gastos_final[[#This Row],[MONTO_FINAL]]*-1-gastos_final[[#This Row],[monto_total_ampliado]]</f>
        <v>0</v>
      </c>
    </row>
    <row r="911" spans="1:31" x14ac:dyDescent="0.3">
      <c r="A911" vm="9">
        <v>46077</v>
      </c>
      <c r="B911" t="s">
        <v>1101</v>
      </c>
      <c r="C911" t="s">
        <v>1102</v>
      </c>
      <c r="D911" s="143">
        <v>-655093.17000000004</v>
      </c>
      <c r="E911" t="s">
        <v>1103</v>
      </c>
      <c r="F911">
        <v>1</v>
      </c>
      <c r="G911" s="143">
        <v>495000</v>
      </c>
      <c r="H911" t="s">
        <v>511</v>
      </c>
      <c r="I911" t="s">
        <v>17</v>
      </c>
      <c r="J911" t="s">
        <v>157</v>
      </c>
      <c r="K911" t="s">
        <v>473</v>
      </c>
      <c r="L911" t="s">
        <v>156</v>
      </c>
      <c r="M911">
        <v>0</v>
      </c>
      <c r="N911" t="s">
        <v>35</v>
      </c>
      <c r="O911" t="s">
        <v>492</v>
      </c>
      <c r="P911">
        <v>10</v>
      </c>
      <c r="Q911" t="s">
        <v>465</v>
      </c>
      <c r="R911">
        <v>1</v>
      </c>
      <c r="S911" s="144">
        <v>-655093.17000000004</v>
      </c>
      <c r="T911">
        <v>1</v>
      </c>
      <c r="U911" t="s">
        <v>199</v>
      </c>
      <c r="V911" t="s">
        <v>77</v>
      </c>
      <c r="W911" s="115" t="str">
        <f t="shared" si="28"/>
        <v>CC1CEREAL &amp; POLVILLO</v>
      </c>
      <c r="X911" s="115">
        <f>_xlfn.XLOOKUP(W911,'cco '!C:C,'cco '!D:D,0)</f>
        <v>7.0597149630605652E-3</v>
      </c>
      <c r="Y911" s="116">
        <f t="shared" si="29"/>
        <v>4624.7710544477786</v>
      </c>
      <c r="Z911" s="115">
        <f>_xlfn.XLOOKUP(V911,sectores_id!A:A,sectores_id!B:B)</f>
        <v>2</v>
      </c>
      <c r="AA911" s="115" t="str">
        <f>IF(J911="OPEX",_xlfn.XLOOKUP(I911,'rubros_id_opex (2)'!A:A,'rubros_id_opex (2)'!B:B,"RUBRO MC"),J911)</f>
        <v>CAPEX</v>
      </c>
      <c r="AB911" s="115" t="str">
        <f>UPPER(_xlfn.XLOOKUP(Z911,sectores_id!B:B,sectores_id!A:A))</f>
        <v>CEREAL &amp; POLVILLO</v>
      </c>
      <c r="AC911" s="156" t="str">
        <f>_xlfn.XLOOKUP(AA911,'rubros_id_opex (2)'!B:B,'rubros_id_opex (2)'!A:A,gastos_final[[#This Row],[Líneas de factura/Producto]])</f>
        <v>INVERSION</v>
      </c>
      <c r="AD911" s="115">
        <f>SUMIFS(Y:Y,C:C,gastos_final[[#This Row],[Número]])</f>
        <v>655093.16999999993</v>
      </c>
      <c r="AE911" s="177">
        <f>gastos_final[[#This Row],[MONTO_FINAL]]*-1-gastos_final[[#This Row],[monto_total_ampliado]]</f>
        <v>0</v>
      </c>
    </row>
    <row r="912" spans="1:31" x14ac:dyDescent="0.3">
      <c r="A912" vm="9">
        <v>46077</v>
      </c>
      <c r="B912" t="s">
        <v>1101</v>
      </c>
      <c r="C912" t="s">
        <v>1102</v>
      </c>
      <c r="D912" s="143">
        <v>-655093.17000000004</v>
      </c>
      <c r="E912" t="s">
        <v>1103</v>
      </c>
      <c r="F912">
        <v>1</v>
      </c>
      <c r="G912" s="143">
        <v>495000</v>
      </c>
      <c r="H912" t="s">
        <v>511</v>
      </c>
      <c r="I912" t="s">
        <v>17</v>
      </c>
      <c r="J912" t="s">
        <v>157</v>
      </c>
      <c r="K912" t="s">
        <v>473</v>
      </c>
      <c r="L912" t="s">
        <v>156</v>
      </c>
      <c r="M912">
        <v>0</v>
      </c>
      <c r="N912" t="s">
        <v>35</v>
      </c>
      <c r="O912" t="s">
        <v>492</v>
      </c>
      <c r="P912">
        <v>10</v>
      </c>
      <c r="Q912" t="s">
        <v>465</v>
      </c>
      <c r="R912">
        <v>1</v>
      </c>
      <c r="S912" s="144">
        <v>-655093.17000000004</v>
      </c>
      <c r="T912">
        <v>1</v>
      </c>
      <c r="U912" t="s">
        <v>199</v>
      </c>
      <c r="V912" t="s">
        <v>75</v>
      </c>
      <c r="W912" s="115" t="str">
        <f t="shared" si="28"/>
        <v>CC1COMPOST &amp; FERTILIZANTES</v>
      </c>
      <c r="X912" s="115">
        <f>_xlfn.XLOOKUP(W912,'cco '!C:C,'cco '!D:D,0)</f>
        <v>4.0653249223577111E-4</v>
      </c>
      <c r="Y912" s="116">
        <f t="shared" si="29"/>
        <v>266.31665904673167</v>
      </c>
      <c r="Z912" s="115">
        <f>_xlfn.XLOOKUP(V912,sectores_id!A:A,sectores_id!B:B)</f>
        <v>10</v>
      </c>
      <c r="AA912" s="115" t="str">
        <f>IF(J912="OPEX",_xlfn.XLOOKUP(I912,'rubros_id_opex (2)'!A:A,'rubros_id_opex (2)'!B:B,"RUBRO MC"),J912)</f>
        <v>CAPEX</v>
      </c>
      <c r="AB912" s="115" t="str">
        <f>UPPER(_xlfn.XLOOKUP(Z912,sectores_id!B:B,sectores_id!A:A))</f>
        <v>COMPOST &amp; FERTILIZANTES</v>
      </c>
      <c r="AC912" s="156" t="str">
        <f>_xlfn.XLOOKUP(AA912,'rubros_id_opex (2)'!B:B,'rubros_id_opex (2)'!A:A,gastos_final[[#This Row],[Líneas de factura/Producto]])</f>
        <v>INVERSION</v>
      </c>
      <c r="AD912" s="115">
        <f>SUMIFS(Y:Y,C:C,gastos_final[[#This Row],[Número]])</f>
        <v>655093.16999999993</v>
      </c>
      <c r="AE912" s="177">
        <f>gastos_final[[#This Row],[MONTO_FINAL]]*-1-gastos_final[[#This Row],[monto_total_ampliado]]</f>
        <v>0</v>
      </c>
    </row>
    <row r="913" spans="1:31" x14ac:dyDescent="0.3">
      <c r="A913" vm="9">
        <v>46077</v>
      </c>
      <c r="B913" t="s">
        <v>1101</v>
      </c>
      <c r="C913" t="s">
        <v>1102</v>
      </c>
      <c r="D913" s="143">
        <v>-655093.17000000004</v>
      </c>
      <c r="E913" t="s">
        <v>1103</v>
      </c>
      <c r="F913">
        <v>1</v>
      </c>
      <c r="G913" s="143">
        <v>495000</v>
      </c>
      <c r="H913" t="s">
        <v>511</v>
      </c>
      <c r="I913" t="s">
        <v>17</v>
      </c>
      <c r="J913" t="s">
        <v>157</v>
      </c>
      <c r="K913" t="s">
        <v>473</v>
      </c>
      <c r="L913" t="s">
        <v>156</v>
      </c>
      <c r="M913">
        <v>0</v>
      </c>
      <c r="N913" t="s">
        <v>35</v>
      </c>
      <c r="O913" t="s">
        <v>492</v>
      </c>
      <c r="P913">
        <v>10</v>
      </c>
      <c r="Q913" t="s">
        <v>465</v>
      </c>
      <c r="R913">
        <v>1</v>
      </c>
      <c r="S913" s="144">
        <v>-655093.17000000004</v>
      </c>
      <c r="T913">
        <v>1</v>
      </c>
      <c r="U913" t="s">
        <v>199</v>
      </c>
      <c r="V913" t="s">
        <v>66</v>
      </c>
      <c r="W913" s="115" t="str">
        <f t="shared" si="28"/>
        <v>CC1DISPOSICIÓN FINAL RESIDUOS LIQUIDOS</v>
      </c>
      <c r="X913" s="115">
        <f>_xlfn.XLOOKUP(W913,'cco '!C:C,'cco '!D:D,0)</f>
        <v>5.9791078481547098E-2</v>
      </c>
      <c r="Y913" s="116">
        <f t="shared" si="29"/>
        <v>39168.727140195479</v>
      </c>
      <c r="Z913" s="115">
        <f>_xlfn.XLOOKUP(V913,sectores_id!A:A,sectores_id!B:B)</f>
        <v>3</v>
      </c>
      <c r="AA913" s="115" t="str">
        <f>IF(J913="OPEX",_xlfn.XLOOKUP(I913,'rubros_id_opex (2)'!A:A,'rubros_id_opex (2)'!B:B,"RUBRO MC"),J913)</f>
        <v>CAPEX</v>
      </c>
      <c r="AB913" s="115" t="str">
        <f>UPPER(_xlfn.XLOOKUP(Z913,sectores_id!B:B,sectores_id!A:A))</f>
        <v>DISP. FINAL RESIDUOS LÍQUIDOS</v>
      </c>
      <c r="AC913" s="156" t="str">
        <f>_xlfn.XLOOKUP(AA913,'rubros_id_opex (2)'!B:B,'rubros_id_opex (2)'!A:A,gastos_final[[#This Row],[Líneas de factura/Producto]])</f>
        <v>INVERSION</v>
      </c>
      <c r="AD913" s="115">
        <f>SUMIFS(Y:Y,C:C,gastos_final[[#This Row],[Número]])</f>
        <v>655093.16999999993</v>
      </c>
      <c r="AE913" s="177">
        <f>gastos_final[[#This Row],[MONTO_FINAL]]*-1-gastos_final[[#This Row],[monto_total_ampliado]]</f>
        <v>0</v>
      </c>
    </row>
    <row r="914" spans="1:31" x14ac:dyDescent="0.3">
      <c r="A914" vm="9">
        <v>46077</v>
      </c>
      <c r="B914" t="s">
        <v>1101</v>
      </c>
      <c r="C914" t="s">
        <v>1102</v>
      </c>
      <c r="D914" s="143">
        <v>-655093.17000000004</v>
      </c>
      <c r="E914" t="s">
        <v>1103</v>
      </c>
      <c r="F914">
        <v>1</v>
      </c>
      <c r="G914" s="143">
        <v>495000</v>
      </c>
      <c r="H914" t="s">
        <v>511</v>
      </c>
      <c r="I914" t="s">
        <v>17</v>
      </c>
      <c r="J914" t="s">
        <v>157</v>
      </c>
      <c r="K914" t="s">
        <v>473</v>
      </c>
      <c r="L914" t="s">
        <v>156</v>
      </c>
      <c r="M914">
        <v>0</v>
      </c>
      <c r="N914" t="s">
        <v>35</v>
      </c>
      <c r="O914" t="s">
        <v>492</v>
      </c>
      <c r="P914">
        <v>10</v>
      </c>
      <c r="Q914" t="s">
        <v>465</v>
      </c>
      <c r="R914">
        <v>1</v>
      </c>
      <c r="S914" s="144">
        <v>-655093.17000000004</v>
      </c>
      <c r="T914">
        <v>1</v>
      </c>
      <c r="U914" t="s">
        <v>199</v>
      </c>
      <c r="V914" t="s">
        <v>63</v>
      </c>
      <c r="W914" s="115" t="str">
        <f t="shared" si="28"/>
        <v>CC1DISPOSICIÓN FINAL RESIDUOS SOLIDOS</v>
      </c>
      <c r="X914" s="115">
        <f>_xlfn.XLOOKUP(W914,'cco '!C:C,'cco '!D:D,0)</f>
        <v>4.8738124634855849E-3</v>
      </c>
      <c r="Y914" s="116">
        <f t="shared" si="29"/>
        <v>3192.8012566902812</v>
      </c>
      <c r="Z914" s="115">
        <f>_xlfn.XLOOKUP(V914,sectores_id!A:A,sectores_id!B:B)</f>
        <v>4</v>
      </c>
      <c r="AA914" s="115" t="str">
        <f>IF(J914="OPEX",_xlfn.XLOOKUP(I914,'rubros_id_opex (2)'!A:A,'rubros_id_opex (2)'!B:B,"RUBRO MC"),J914)</f>
        <v>CAPEX</v>
      </c>
      <c r="AB914" s="115" t="str">
        <f>UPPER(_xlfn.XLOOKUP(Z914,sectores_id!B:B,sectores_id!A:A))</f>
        <v>DISP. FINAL RESIDUOS SÓLIDOS</v>
      </c>
      <c r="AC914" s="156" t="str">
        <f>_xlfn.XLOOKUP(AA914,'rubros_id_opex (2)'!B:B,'rubros_id_opex (2)'!A:A,gastos_final[[#This Row],[Líneas de factura/Producto]])</f>
        <v>INVERSION</v>
      </c>
      <c r="AD914" s="115">
        <f>SUMIFS(Y:Y,C:C,gastos_final[[#This Row],[Número]])</f>
        <v>655093.16999999993</v>
      </c>
      <c r="AE914" s="177">
        <f>gastos_final[[#This Row],[MONTO_FINAL]]*-1-gastos_final[[#This Row],[monto_total_ampliado]]</f>
        <v>0</v>
      </c>
    </row>
    <row r="915" spans="1:31" x14ac:dyDescent="0.3">
      <c r="A915" vm="9">
        <v>46077</v>
      </c>
      <c r="B915" t="s">
        <v>1101</v>
      </c>
      <c r="C915" t="s">
        <v>1102</v>
      </c>
      <c r="D915" s="143">
        <v>-655093.17000000004</v>
      </c>
      <c r="E915" t="s">
        <v>1103</v>
      </c>
      <c r="F915">
        <v>1</v>
      </c>
      <c r="G915" s="143">
        <v>495000</v>
      </c>
      <c r="H915" t="s">
        <v>511</v>
      </c>
      <c r="I915" t="s">
        <v>17</v>
      </c>
      <c r="J915" t="s">
        <v>157</v>
      </c>
      <c r="K915" t="s">
        <v>473</v>
      </c>
      <c r="L915" t="s">
        <v>156</v>
      </c>
      <c r="M915">
        <v>0</v>
      </c>
      <c r="N915" t="s">
        <v>35</v>
      </c>
      <c r="O915" t="s">
        <v>492</v>
      </c>
      <c r="P915">
        <v>10</v>
      </c>
      <c r="Q915" t="s">
        <v>465</v>
      </c>
      <c r="R915">
        <v>1</v>
      </c>
      <c r="S915" s="144">
        <v>-655093.17000000004</v>
      </c>
      <c r="T915">
        <v>1</v>
      </c>
      <c r="U915" t="s">
        <v>199</v>
      </c>
      <c r="V915" t="s">
        <v>80</v>
      </c>
      <c r="W915" s="115" t="str">
        <f t="shared" si="28"/>
        <v>CC1EXPORTACION</v>
      </c>
      <c r="X915" s="115">
        <f>_xlfn.XLOOKUP(W915,'cco '!C:C,'cco '!D:D,0)</f>
        <v>0.73411048911804788</v>
      </c>
      <c r="Y915" s="116">
        <f t="shared" si="29"/>
        <v>480910.76744659251</v>
      </c>
      <c r="Z915" s="115">
        <f>_xlfn.XLOOKUP(V915,sectores_id!A:A,sectores_id!B:B)</f>
        <v>5</v>
      </c>
      <c r="AA915" s="115" t="str">
        <f>IF(J915="OPEX",_xlfn.XLOOKUP(I915,'rubros_id_opex (2)'!A:A,'rubros_id_opex (2)'!B:B,"RUBRO MC"),J915)</f>
        <v>CAPEX</v>
      </c>
      <c r="AB915" s="115" t="str">
        <f>UPPER(_xlfn.XLOOKUP(Z915,sectores_id!B:B,sectores_id!A:A))</f>
        <v>EXPORTACION</v>
      </c>
      <c r="AC915" s="156" t="str">
        <f>_xlfn.XLOOKUP(AA915,'rubros_id_opex (2)'!B:B,'rubros_id_opex (2)'!A:A,gastos_final[[#This Row],[Líneas de factura/Producto]])</f>
        <v>INVERSION</v>
      </c>
      <c r="AD915" s="115">
        <f>SUMIFS(Y:Y,C:C,gastos_final[[#This Row],[Número]])</f>
        <v>655093.16999999993</v>
      </c>
      <c r="AE915" s="177">
        <f>gastos_final[[#This Row],[MONTO_FINAL]]*-1-gastos_final[[#This Row],[monto_total_ampliado]]</f>
        <v>0</v>
      </c>
    </row>
    <row r="916" spans="1:31" x14ac:dyDescent="0.3">
      <c r="A916" vm="9">
        <v>46077</v>
      </c>
      <c r="B916" t="s">
        <v>1101</v>
      </c>
      <c r="C916" t="s">
        <v>1102</v>
      </c>
      <c r="D916" s="143">
        <v>-655093.17000000004</v>
      </c>
      <c r="E916" t="s">
        <v>1103</v>
      </c>
      <c r="F916">
        <v>1</v>
      </c>
      <c r="G916" s="143">
        <v>495000</v>
      </c>
      <c r="H916" t="s">
        <v>511</v>
      </c>
      <c r="I916" t="s">
        <v>17</v>
      </c>
      <c r="J916" t="s">
        <v>157</v>
      </c>
      <c r="K916" t="s">
        <v>473</v>
      </c>
      <c r="L916" t="s">
        <v>156</v>
      </c>
      <c r="M916">
        <v>0</v>
      </c>
      <c r="N916" t="s">
        <v>35</v>
      </c>
      <c r="O916" t="s">
        <v>492</v>
      </c>
      <c r="P916">
        <v>10</v>
      </c>
      <c r="Q916" t="s">
        <v>465</v>
      </c>
      <c r="R916">
        <v>1</v>
      </c>
      <c r="S916" s="144">
        <v>-655093.17000000004</v>
      </c>
      <c r="T916">
        <v>1</v>
      </c>
      <c r="U916" t="s">
        <v>199</v>
      </c>
      <c r="V916" t="s">
        <v>50</v>
      </c>
      <c r="W916" s="115" t="str">
        <f t="shared" si="28"/>
        <v>CC1NFU</v>
      </c>
      <c r="X916" s="115">
        <f>_xlfn.XLOOKUP(W916,'cco '!C:C,'cco '!D:D,0)</f>
        <v>1.4065386597374174E-2</v>
      </c>
      <c r="Y916" s="116">
        <f t="shared" si="29"/>
        <v>9214.1386933493613</v>
      </c>
      <c r="Z916" s="115">
        <f>_xlfn.XLOOKUP(V916,sectores_id!A:A,sectores_id!B:B)</f>
        <v>6</v>
      </c>
      <c r="AA916" s="115" t="str">
        <f>IF(J916="OPEX",_xlfn.XLOOKUP(I916,'rubros_id_opex (2)'!A:A,'rubros_id_opex (2)'!B:B,"RUBRO MC"),J916)</f>
        <v>CAPEX</v>
      </c>
      <c r="AB916" s="115" t="str">
        <f>UPPER(_xlfn.XLOOKUP(Z916,sectores_id!B:B,sectores_id!A:A))</f>
        <v>NFU</v>
      </c>
      <c r="AC916" s="156" t="str">
        <f>_xlfn.XLOOKUP(AA916,'rubros_id_opex (2)'!B:B,'rubros_id_opex (2)'!A:A,gastos_final[[#This Row],[Líneas de factura/Producto]])</f>
        <v>INVERSION</v>
      </c>
      <c r="AD916" s="115">
        <f>SUMIFS(Y:Y,C:C,gastos_final[[#This Row],[Número]])</f>
        <v>655093.16999999993</v>
      </c>
      <c r="AE916" s="177">
        <f>gastos_final[[#This Row],[MONTO_FINAL]]*-1-gastos_final[[#This Row],[monto_total_ampliado]]</f>
        <v>0</v>
      </c>
    </row>
    <row r="917" spans="1:31" x14ac:dyDescent="0.3">
      <c r="A917" vm="9">
        <v>46077</v>
      </c>
      <c r="B917" t="s">
        <v>1101</v>
      </c>
      <c r="C917" t="s">
        <v>1102</v>
      </c>
      <c r="D917" s="143">
        <v>-655093.17000000004</v>
      </c>
      <c r="E917" t="s">
        <v>1103</v>
      </c>
      <c r="F917">
        <v>1</v>
      </c>
      <c r="G917" s="143">
        <v>495000</v>
      </c>
      <c r="H917" t="s">
        <v>511</v>
      </c>
      <c r="I917" t="s">
        <v>17</v>
      </c>
      <c r="J917" t="s">
        <v>157</v>
      </c>
      <c r="K917" t="s">
        <v>473</v>
      </c>
      <c r="L917" t="s">
        <v>156</v>
      </c>
      <c r="M917">
        <v>0</v>
      </c>
      <c r="N917" t="s">
        <v>35</v>
      </c>
      <c r="O917" t="s">
        <v>492</v>
      </c>
      <c r="P917">
        <v>10</v>
      </c>
      <c r="Q917" t="s">
        <v>465</v>
      </c>
      <c r="R917">
        <v>1</v>
      </c>
      <c r="S917" s="144">
        <v>-655093.17000000004</v>
      </c>
      <c r="T917">
        <v>1</v>
      </c>
      <c r="U917" t="s">
        <v>199</v>
      </c>
      <c r="V917" t="s">
        <v>68</v>
      </c>
      <c r="W917" s="115" t="str">
        <f t="shared" si="28"/>
        <v>CC1PILETAS</v>
      </c>
      <c r="X917" s="115">
        <f>_xlfn.XLOOKUP(W917,'cco '!C:C,'cco '!D:D,0)</f>
        <v>0.10760032914202722</v>
      </c>
      <c r="Y917" s="116">
        <f t="shared" si="29"/>
        <v>70488.240710693994</v>
      </c>
      <c r="Z917" s="115">
        <f>_xlfn.XLOOKUP(V917,sectores_id!A:A,sectores_id!B:B)</f>
        <v>7</v>
      </c>
      <c r="AA917" s="115" t="str">
        <f>IF(J917="OPEX",_xlfn.XLOOKUP(I917,'rubros_id_opex (2)'!A:A,'rubros_id_opex (2)'!B:B,"RUBRO MC"),J917)</f>
        <v>CAPEX</v>
      </c>
      <c r="AB917" s="115" t="str">
        <f>UPPER(_xlfn.XLOOKUP(Z917,sectores_id!B:B,sectores_id!A:A))</f>
        <v>PILETAS</v>
      </c>
      <c r="AC917" s="156" t="str">
        <f>_xlfn.XLOOKUP(AA917,'rubros_id_opex (2)'!B:B,'rubros_id_opex (2)'!A:A,gastos_final[[#This Row],[Líneas de factura/Producto]])</f>
        <v>INVERSION</v>
      </c>
      <c r="AD917" s="115">
        <f>SUMIFS(Y:Y,C:C,gastos_final[[#This Row],[Número]])</f>
        <v>655093.16999999993</v>
      </c>
      <c r="AE917" s="177">
        <f>gastos_final[[#This Row],[MONTO_FINAL]]*-1-gastos_final[[#This Row],[monto_total_ampliado]]</f>
        <v>0</v>
      </c>
    </row>
    <row r="918" spans="1:31" x14ac:dyDescent="0.3">
      <c r="A918" vm="9">
        <v>46077</v>
      </c>
      <c r="B918" t="s">
        <v>1101</v>
      </c>
      <c r="C918" t="s">
        <v>1102</v>
      </c>
      <c r="D918" s="143">
        <v>-655093.17000000004</v>
      </c>
      <c r="E918" t="s">
        <v>1103</v>
      </c>
      <c r="F918">
        <v>1</v>
      </c>
      <c r="G918" s="143">
        <v>495000</v>
      </c>
      <c r="H918" t="s">
        <v>511</v>
      </c>
      <c r="I918" t="s">
        <v>17</v>
      </c>
      <c r="J918" t="s">
        <v>157</v>
      </c>
      <c r="K918" t="s">
        <v>473</v>
      </c>
      <c r="L918" t="s">
        <v>156</v>
      </c>
      <c r="M918">
        <v>0</v>
      </c>
      <c r="N918" t="s">
        <v>35</v>
      </c>
      <c r="O918" t="s">
        <v>492</v>
      </c>
      <c r="P918">
        <v>10</v>
      </c>
      <c r="Q918" t="s">
        <v>465</v>
      </c>
      <c r="R918">
        <v>1</v>
      </c>
      <c r="S918" s="144">
        <v>-655093.17000000004</v>
      </c>
      <c r="T918">
        <v>1</v>
      </c>
      <c r="U918" t="s">
        <v>199</v>
      </c>
      <c r="V918" t="s">
        <v>70</v>
      </c>
      <c r="W918" s="115" t="str">
        <f t="shared" si="28"/>
        <v>CC1REACTORES</v>
      </c>
      <c r="X918" s="115">
        <f>_xlfn.XLOOKUP(W918,'cco '!C:C,'cco '!D:D,0)</f>
        <v>3.9675420007119738E-2</v>
      </c>
      <c r="Y918" s="116">
        <f t="shared" si="29"/>
        <v>25991.096663545493</v>
      </c>
      <c r="Z918" s="115">
        <f>_xlfn.XLOOKUP(V918,sectores_id!A:A,sectores_id!B:B)</f>
        <v>8</v>
      </c>
      <c r="AA918" s="115" t="str">
        <f>IF(J918="OPEX",_xlfn.XLOOKUP(I918,'rubros_id_opex (2)'!A:A,'rubros_id_opex (2)'!B:B,"RUBRO MC"),J918)</f>
        <v>CAPEX</v>
      </c>
      <c r="AB918" s="115" t="str">
        <f>UPPER(_xlfn.XLOOKUP(Z918,sectores_id!B:B,sectores_id!A:A))</f>
        <v>REACTORES</v>
      </c>
      <c r="AC918" s="156" t="str">
        <f>_xlfn.XLOOKUP(AA918,'rubros_id_opex (2)'!B:B,'rubros_id_opex (2)'!A:A,gastos_final[[#This Row],[Líneas de factura/Producto]])</f>
        <v>INVERSION</v>
      </c>
      <c r="AD918" s="115">
        <f>SUMIFS(Y:Y,C:C,gastos_final[[#This Row],[Número]])</f>
        <v>655093.16999999993</v>
      </c>
      <c r="AE918" s="177">
        <f>gastos_final[[#This Row],[MONTO_FINAL]]*-1-gastos_final[[#This Row],[monto_total_ampliado]]</f>
        <v>0</v>
      </c>
    </row>
    <row r="919" spans="1:31" x14ac:dyDescent="0.3">
      <c r="A919" vm="9">
        <v>46077</v>
      </c>
      <c r="B919" t="s">
        <v>1101</v>
      </c>
      <c r="C919" t="s">
        <v>1102</v>
      </c>
      <c r="D919" s="143">
        <v>-655093.17000000004</v>
      </c>
      <c r="E919" t="s">
        <v>1103</v>
      </c>
      <c r="F919">
        <v>1</v>
      </c>
      <c r="G919" s="143">
        <v>495000</v>
      </c>
      <c r="H919" t="s">
        <v>511</v>
      </c>
      <c r="I919" t="s">
        <v>17</v>
      </c>
      <c r="J919" t="s">
        <v>157</v>
      </c>
      <c r="K919" t="s">
        <v>473</v>
      </c>
      <c r="L919" t="s">
        <v>156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 s="144">
        <v>-655093.17000000004</v>
      </c>
      <c r="T919">
        <v>1</v>
      </c>
      <c r="U919" t="s">
        <v>199</v>
      </c>
      <c r="V919" t="s">
        <v>181</v>
      </c>
      <c r="W919" s="115" t="str">
        <f t="shared" si="28"/>
        <v>CC1TIERRAS FILTRANTES</v>
      </c>
      <c r="X919" s="115">
        <f>_xlfn.XLOOKUP(W919,'cco '!C:C,'cco '!D:D,0)</f>
        <v>0</v>
      </c>
      <c r="Y919" s="116">
        <f t="shared" si="29"/>
        <v>0</v>
      </c>
      <c r="Z919" s="115">
        <f>_xlfn.XLOOKUP(V919,sectores_id!A:A,sectores_id!B:B)</f>
        <v>9</v>
      </c>
      <c r="AA919" s="115" t="str">
        <f>IF(J919="OPEX",_xlfn.XLOOKUP(I919,'rubros_id_opex (2)'!A:A,'rubros_id_opex (2)'!B:B,"RUBRO MC"),J919)</f>
        <v>CAPEX</v>
      </c>
      <c r="AB919" s="115" t="str">
        <f>UPPER(_xlfn.XLOOKUP(Z919,sectores_id!B:B,sectores_id!A:A))</f>
        <v>TIERRAS FILTRANTES</v>
      </c>
      <c r="AC919" s="156" t="str">
        <f>_xlfn.XLOOKUP(AA919,'rubros_id_opex (2)'!B:B,'rubros_id_opex (2)'!A:A,gastos_final[[#This Row],[Líneas de factura/Producto]])</f>
        <v>INVERSION</v>
      </c>
      <c r="AD919" s="115">
        <f>SUMIFS(Y:Y,C:C,gastos_final[[#This Row],[Número]])</f>
        <v>655093.16999999993</v>
      </c>
      <c r="AE919" s="177">
        <f>gastos_final[[#This Row],[MONTO_FINAL]]*-1-gastos_final[[#This Row],[monto_total_ampliado]]</f>
        <v>0</v>
      </c>
    </row>
    <row r="920" spans="1:31" x14ac:dyDescent="0.3">
      <c r="A920" vm="20">
        <v>46062</v>
      </c>
      <c r="B920" t="s">
        <v>910</v>
      </c>
      <c r="C920" t="s">
        <v>912</v>
      </c>
      <c r="D920" s="143">
        <v>-647350</v>
      </c>
      <c r="E920" t="s">
        <v>913</v>
      </c>
      <c r="F920">
        <v>1</v>
      </c>
      <c r="G920" s="143">
        <v>145000</v>
      </c>
      <c r="H920" t="s">
        <v>511</v>
      </c>
      <c r="I920" t="s">
        <v>15</v>
      </c>
      <c r="J920" t="s">
        <v>137</v>
      </c>
      <c r="K920" t="s">
        <v>473</v>
      </c>
      <c r="L920" t="s">
        <v>156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 s="144">
        <v>-647350</v>
      </c>
      <c r="T920">
        <v>1</v>
      </c>
      <c r="U920" t="s">
        <v>199</v>
      </c>
      <c r="V920" t="s">
        <v>72</v>
      </c>
      <c r="W920" s="115" t="str">
        <f t="shared" si="28"/>
        <v>CC1BACHAS</v>
      </c>
      <c r="X920" s="115">
        <f>_xlfn.XLOOKUP(W920,'cco '!C:C,'cco '!D:D,0)</f>
        <v>3.2417236735101898E-2</v>
      </c>
      <c r="Y920" s="116">
        <f t="shared" si="29"/>
        <v>20985.298200468213</v>
      </c>
      <c r="Z920" s="115">
        <f>_xlfn.XLOOKUP(V920,sectores_id!A:A,sectores_id!B:B)</f>
        <v>1</v>
      </c>
      <c r="AA920" s="115">
        <f>IF(J920="OPEX",_xlfn.XLOOKUP(I920,'rubros_id_opex (2)'!A:A,'rubros_id_opex (2)'!B:B,"RUBRO MC"),J920)</f>
        <v>12</v>
      </c>
      <c r="AB920" s="115" t="str">
        <f>UPPER(_xlfn.XLOOKUP(Z920,sectores_id!B:B,sectores_id!A:A))</f>
        <v>BACHAS</v>
      </c>
      <c r="AC920" s="156" t="str">
        <f>_xlfn.XLOOKUP(AA920,'rubros_id_opex (2)'!B:B,'rubros_id_opex (2)'!A:A,gastos_final[[#This Row],[Líneas de factura/Producto]])</f>
        <v>REPOSICION</v>
      </c>
      <c r="AD920" s="115">
        <f>SUMIFS(Y:Y,C:C,gastos_final[[#This Row],[Número]])</f>
        <v>647349.99999999977</v>
      </c>
      <c r="AE920" s="177">
        <f>gastos_final[[#This Row],[MONTO_FINAL]]*-1-gastos_final[[#This Row],[monto_total_ampliado]]</f>
        <v>0</v>
      </c>
    </row>
    <row r="921" spans="1:31" x14ac:dyDescent="0.3">
      <c r="A921" vm="20">
        <v>46062</v>
      </c>
      <c r="B921" t="s">
        <v>910</v>
      </c>
      <c r="C921" t="s">
        <v>912</v>
      </c>
      <c r="D921" s="143">
        <v>-647350</v>
      </c>
      <c r="E921" t="s">
        <v>913</v>
      </c>
      <c r="F921">
        <v>1</v>
      </c>
      <c r="G921" s="143">
        <v>145000</v>
      </c>
      <c r="H921" t="s">
        <v>511</v>
      </c>
      <c r="I921" t="s">
        <v>15</v>
      </c>
      <c r="J921" t="s">
        <v>137</v>
      </c>
      <c r="K921" t="s">
        <v>473</v>
      </c>
      <c r="L921" t="s">
        <v>156</v>
      </c>
      <c r="M921">
        <v>0</v>
      </c>
      <c r="N921" t="s">
        <v>35</v>
      </c>
      <c r="O921" t="s">
        <v>492</v>
      </c>
      <c r="P921">
        <v>10</v>
      </c>
      <c r="Q921" t="s">
        <v>465</v>
      </c>
      <c r="R921">
        <v>1</v>
      </c>
      <c r="S921" s="144">
        <v>-647350</v>
      </c>
      <c r="T921">
        <v>1</v>
      </c>
      <c r="U921" t="s">
        <v>199</v>
      </c>
      <c r="V921" t="s">
        <v>77</v>
      </c>
      <c r="W921" s="115" t="str">
        <f t="shared" si="28"/>
        <v>CC1CEREAL &amp; POLVILLO</v>
      </c>
      <c r="X921" s="115">
        <f>_xlfn.XLOOKUP(W921,'cco '!C:C,'cco '!D:D,0)</f>
        <v>7.0597149630605652E-3</v>
      </c>
      <c r="Y921" s="116">
        <f t="shared" si="29"/>
        <v>4570.1064813372568</v>
      </c>
      <c r="Z921" s="115">
        <f>_xlfn.XLOOKUP(V921,sectores_id!A:A,sectores_id!B:B)</f>
        <v>2</v>
      </c>
      <c r="AA921" s="115">
        <f>IF(J921="OPEX",_xlfn.XLOOKUP(I921,'rubros_id_opex (2)'!A:A,'rubros_id_opex (2)'!B:B,"RUBRO MC"),J921)</f>
        <v>12</v>
      </c>
      <c r="AB921" s="115" t="str">
        <f>UPPER(_xlfn.XLOOKUP(Z921,sectores_id!B:B,sectores_id!A:A))</f>
        <v>CEREAL &amp; POLVILLO</v>
      </c>
      <c r="AC921" s="156" t="str">
        <f>_xlfn.XLOOKUP(AA921,'rubros_id_opex (2)'!B:B,'rubros_id_opex (2)'!A:A,gastos_final[[#This Row],[Líneas de factura/Producto]])</f>
        <v>REPOSICION</v>
      </c>
      <c r="AD921" s="115">
        <f>SUMIFS(Y:Y,C:C,gastos_final[[#This Row],[Número]])</f>
        <v>647349.99999999977</v>
      </c>
      <c r="AE921" s="177">
        <f>gastos_final[[#This Row],[MONTO_FINAL]]*-1-gastos_final[[#This Row],[monto_total_ampliado]]</f>
        <v>0</v>
      </c>
    </row>
    <row r="922" spans="1:31" x14ac:dyDescent="0.3">
      <c r="A922" vm="20">
        <v>46062</v>
      </c>
      <c r="B922" t="s">
        <v>910</v>
      </c>
      <c r="C922" t="s">
        <v>912</v>
      </c>
      <c r="D922" s="143">
        <v>-647350</v>
      </c>
      <c r="E922" t="s">
        <v>913</v>
      </c>
      <c r="F922">
        <v>1</v>
      </c>
      <c r="G922" s="143">
        <v>145000</v>
      </c>
      <c r="H922" t="s">
        <v>511</v>
      </c>
      <c r="I922" t="s">
        <v>15</v>
      </c>
      <c r="J922" t="s">
        <v>137</v>
      </c>
      <c r="K922" t="s">
        <v>473</v>
      </c>
      <c r="L922" t="s">
        <v>156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 s="144">
        <v>-647350</v>
      </c>
      <c r="T922">
        <v>1</v>
      </c>
      <c r="U922" t="s">
        <v>199</v>
      </c>
      <c r="V922" t="s">
        <v>75</v>
      </c>
      <c r="W922" s="115" t="str">
        <f t="shared" si="28"/>
        <v>CC1COMPOST &amp; FERTILIZANTES</v>
      </c>
      <c r="X922" s="115">
        <f>_xlfn.XLOOKUP(W922,'cco '!C:C,'cco '!D:D,0)</f>
        <v>4.0653249223577111E-4</v>
      </c>
      <c r="Y922" s="116">
        <f t="shared" si="29"/>
        <v>263.16880884882642</v>
      </c>
      <c r="Z922" s="115">
        <f>_xlfn.XLOOKUP(V922,sectores_id!A:A,sectores_id!B:B)</f>
        <v>10</v>
      </c>
      <c r="AA922" s="115">
        <f>IF(J922="OPEX",_xlfn.XLOOKUP(I922,'rubros_id_opex (2)'!A:A,'rubros_id_opex (2)'!B:B,"RUBRO MC"),J922)</f>
        <v>12</v>
      </c>
      <c r="AB922" s="115" t="str">
        <f>UPPER(_xlfn.XLOOKUP(Z922,sectores_id!B:B,sectores_id!A:A))</f>
        <v>COMPOST &amp; FERTILIZANTES</v>
      </c>
      <c r="AC922" s="156" t="str">
        <f>_xlfn.XLOOKUP(AA922,'rubros_id_opex (2)'!B:B,'rubros_id_opex (2)'!A:A,gastos_final[[#This Row],[Líneas de factura/Producto]])</f>
        <v>REPOSICION</v>
      </c>
      <c r="AD922" s="115">
        <f>SUMIFS(Y:Y,C:C,gastos_final[[#This Row],[Número]])</f>
        <v>647349.99999999977</v>
      </c>
      <c r="AE922" s="177">
        <f>gastos_final[[#This Row],[MONTO_FINAL]]*-1-gastos_final[[#This Row],[monto_total_ampliado]]</f>
        <v>0</v>
      </c>
    </row>
    <row r="923" spans="1:31" x14ac:dyDescent="0.3">
      <c r="A923" vm="20">
        <v>46062</v>
      </c>
      <c r="B923" t="s">
        <v>910</v>
      </c>
      <c r="C923" t="s">
        <v>912</v>
      </c>
      <c r="D923" s="143">
        <v>-647350</v>
      </c>
      <c r="E923" t="s">
        <v>913</v>
      </c>
      <c r="F923">
        <v>1</v>
      </c>
      <c r="G923" s="143">
        <v>145000</v>
      </c>
      <c r="H923" t="s">
        <v>511</v>
      </c>
      <c r="I923" t="s">
        <v>15</v>
      </c>
      <c r="J923" t="s">
        <v>137</v>
      </c>
      <c r="K923" t="s">
        <v>473</v>
      </c>
      <c r="L923" t="s">
        <v>156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 s="144">
        <v>-647350</v>
      </c>
      <c r="T923">
        <v>1</v>
      </c>
      <c r="U923" t="s">
        <v>199</v>
      </c>
      <c r="V923" t="s">
        <v>66</v>
      </c>
      <c r="W923" s="115" t="str">
        <f t="shared" si="28"/>
        <v>CC1DISPOSICIÓN FINAL RESIDUOS LIQUIDOS</v>
      </c>
      <c r="X923" s="115">
        <f>_xlfn.XLOOKUP(W923,'cco '!C:C,'cco '!D:D,0)</f>
        <v>5.9791078481547098E-2</v>
      </c>
      <c r="Y923" s="116">
        <f t="shared" si="29"/>
        <v>38705.754655029516</v>
      </c>
      <c r="Z923" s="115">
        <f>_xlfn.XLOOKUP(V923,sectores_id!A:A,sectores_id!B:B)</f>
        <v>3</v>
      </c>
      <c r="AA923" s="115">
        <f>IF(J923="OPEX",_xlfn.XLOOKUP(I923,'rubros_id_opex (2)'!A:A,'rubros_id_opex (2)'!B:B,"RUBRO MC"),J923)</f>
        <v>12</v>
      </c>
      <c r="AB923" s="115" t="str">
        <f>UPPER(_xlfn.XLOOKUP(Z923,sectores_id!B:B,sectores_id!A:A))</f>
        <v>DISP. FINAL RESIDUOS LÍQUIDOS</v>
      </c>
      <c r="AC923" s="156" t="str">
        <f>_xlfn.XLOOKUP(AA923,'rubros_id_opex (2)'!B:B,'rubros_id_opex (2)'!A:A,gastos_final[[#This Row],[Líneas de factura/Producto]])</f>
        <v>REPOSICION</v>
      </c>
      <c r="AD923" s="115">
        <f>SUMIFS(Y:Y,C:C,gastos_final[[#This Row],[Número]])</f>
        <v>647349.99999999977</v>
      </c>
      <c r="AE923" s="177">
        <f>gastos_final[[#This Row],[MONTO_FINAL]]*-1-gastos_final[[#This Row],[monto_total_ampliado]]</f>
        <v>0</v>
      </c>
    </row>
    <row r="924" spans="1:31" x14ac:dyDescent="0.3">
      <c r="A924" vm="20">
        <v>46062</v>
      </c>
      <c r="B924" t="s">
        <v>910</v>
      </c>
      <c r="C924" t="s">
        <v>912</v>
      </c>
      <c r="D924" s="143">
        <v>-647350</v>
      </c>
      <c r="E924" t="s">
        <v>913</v>
      </c>
      <c r="F924">
        <v>1</v>
      </c>
      <c r="G924" s="143">
        <v>145000</v>
      </c>
      <c r="H924" t="s">
        <v>511</v>
      </c>
      <c r="I924" t="s">
        <v>15</v>
      </c>
      <c r="J924" t="s">
        <v>137</v>
      </c>
      <c r="K924" t="s">
        <v>473</v>
      </c>
      <c r="L924" t="s">
        <v>156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 s="144">
        <v>-647350</v>
      </c>
      <c r="T924">
        <v>1</v>
      </c>
      <c r="U924" t="s">
        <v>199</v>
      </c>
      <c r="V924" t="s">
        <v>63</v>
      </c>
      <c r="W924" s="115" t="str">
        <f t="shared" ref="W924:W987" si="30">_xlfn.CONCAT(N924,V924)</f>
        <v>CC1DISPOSICIÓN FINAL RESIDUOS SOLIDOS</v>
      </c>
      <c r="X924" s="115">
        <f>_xlfn.XLOOKUP(W924,'cco '!C:C,'cco '!D:D,0)</f>
        <v>4.8738124634855849E-3</v>
      </c>
      <c r="Y924" s="116">
        <f t="shared" ref="Y924:Y964" si="31">$X924*$S924*-1</f>
        <v>3155.0624982373934</v>
      </c>
      <c r="Z924" s="115">
        <f>_xlfn.XLOOKUP(V924,sectores_id!A:A,sectores_id!B:B)</f>
        <v>4</v>
      </c>
      <c r="AA924" s="115">
        <f>IF(J924="OPEX",_xlfn.XLOOKUP(I924,'rubros_id_opex (2)'!A:A,'rubros_id_opex (2)'!B:B,"RUBRO MC"),J924)</f>
        <v>12</v>
      </c>
      <c r="AB924" s="115" t="str">
        <f>UPPER(_xlfn.XLOOKUP(Z924,sectores_id!B:B,sectores_id!A:A))</f>
        <v>DISP. FINAL RESIDUOS SÓLIDOS</v>
      </c>
      <c r="AC924" s="156" t="str">
        <f>_xlfn.XLOOKUP(AA924,'rubros_id_opex (2)'!B:B,'rubros_id_opex (2)'!A:A,gastos_final[[#This Row],[Líneas de factura/Producto]])</f>
        <v>REPOSICION</v>
      </c>
      <c r="AD924" s="115">
        <f>SUMIFS(Y:Y,C:C,gastos_final[[#This Row],[Número]])</f>
        <v>647349.99999999977</v>
      </c>
      <c r="AE924" s="177">
        <f>gastos_final[[#This Row],[MONTO_FINAL]]*-1-gastos_final[[#This Row],[monto_total_ampliado]]</f>
        <v>0</v>
      </c>
    </row>
    <row r="925" spans="1:31" x14ac:dyDescent="0.3">
      <c r="A925" vm="20">
        <v>46062</v>
      </c>
      <c r="B925" t="s">
        <v>910</v>
      </c>
      <c r="C925" t="s">
        <v>912</v>
      </c>
      <c r="D925" s="143">
        <v>-647350</v>
      </c>
      <c r="E925" t="s">
        <v>913</v>
      </c>
      <c r="F925">
        <v>1</v>
      </c>
      <c r="G925" s="143">
        <v>145000</v>
      </c>
      <c r="H925" t="s">
        <v>511</v>
      </c>
      <c r="I925" t="s">
        <v>15</v>
      </c>
      <c r="J925" t="s">
        <v>137</v>
      </c>
      <c r="K925" t="s">
        <v>473</v>
      </c>
      <c r="L925" t="s">
        <v>156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 s="144">
        <v>-647350</v>
      </c>
      <c r="T925">
        <v>1</v>
      </c>
      <c r="U925" t="s">
        <v>199</v>
      </c>
      <c r="V925" t="s">
        <v>80</v>
      </c>
      <c r="W925" s="115" t="str">
        <f t="shared" si="30"/>
        <v>CC1EXPORTACION</v>
      </c>
      <c r="X925" s="115">
        <f>_xlfn.XLOOKUP(W925,'cco '!C:C,'cco '!D:D,0)</f>
        <v>0.73411048911804788</v>
      </c>
      <c r="Y925" s="116">
        <f t="shared" si="31"/>
        <v>475226.42513056827</v>
      </c>
      <c r="Z925" s="115">
        <f>_xlfn.XLOOKUP(V925,sectores_id!A:A,sectores_id!B:B)</f>
        <v>5</v>
      </c>
      <c r="AA925" s="115">
        <f>IF(J925="OPEX",_xlfn.XLOOKUP(I925,'rubros_id_opex (2)'!A:A,'rubros_id_opex (2)'!B:B,"RUBRO MC"),J925)</f>
        <v>12</v>
      </c>
      <c r="AB925" s="115" t="str">
        <f>UPPER(_xlfn.XLOOKUP(Z925,sectores_id!B:B,sectores_id!A:A))</f>
        <v>EXPORTACION</v>
      </c>
      <c r="AC925" s="156" t="str">
        <f>_xlfn.XLOOKUP(AA925,'rubros_id_opex (2)'!B:B,'rubros_id_opex (2)'!A:A,gastos_final[[#This Row],[Líneas de factura/Producto]])</f>
        <v>REPOSICION</v>
      </c>
      <c r="AD925" s="115">
        <f>SUMIFS(Y:Y,C:C,gastos_final[[#This Row],[Número]])</f>
        <v>647349.99999999977</v>
      </c>
      <c r="AE925" s="177">
        <f>gastos_final[[#This Row],[MONTO_FINAL]]*-1-gastos_final[[#This Row],[monto_total_ampliado]]</f>
        <v>0</v>
      </c>
    </row>
    <row r="926" spans="1:31" x14ac:dyDescent="0.3">
      <c r="A926" vm="20">
        <v>46062</v>
      </c>
      <c r="B926" t="s">
        <v>910</v>
      </c>
      <c r="C926" t="s">
        <v>912</v>
      </c>
      <c r="D926" s="143">
        <v>-647350</v>
      </c>
      <c r="E926" t="s">
        <v>913</v>
      </c>
      <c r="F926">
        <v>1</v>
      </c>
      <c r="G926" s="143">
        <v>145000</v>
      </c>
      <c r="H926" t="s">
        <v>511</v>
      </c>
      <c r="I926" t="s">
        <v>15</v>
      </c>
      <c r="J926" t="s">
        <v>137</v>
      </c>
      <c r="K926" t="s">
        <v>473</v>
      </c>
      <c r="L926" t="s">
        <v>156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 s="144">
        <v>-647350</v>
      </c>
      <c r="T926">
        <v>1</v>
      </c>
      <c r="U926" t="s">
        <v>199</v>
      </c>
      <c r="V926" t="s">
        <v>50</v>
      </c>
      <c r="W926" s="115" t="str">
        <f t="shared" si="30"/>
        <v>CC1NFU</v>
      </c>
      <c r="X926" s="115">
        <f>_xlfn.XLOOKUP(W926,'cco '!C:C,'cco '!D:D,0)</f>
        <v>1.4065386597374174E-2</v>
      </c>
      <c r="Y926" s="116">
        <f t="shared" si="31"/>
        <v>9105.2280138101705</v>
      </c>
      <c r="Z926" s="115">
        <f>_xlfn.XLOOKUP(V926,sectores_id!A:A,sectores_id!B:B)</f>
        <v>6</v>
      </c>
      <c r="AA926" s="115">
        <f>IF(J926="OPEX",_xlfn.XLOOKUP(I926,'rubros_id_opex (2)'!A:A,'rubros_id_opex (2)'!B:B,"RUBRO MC"),J926)</f>
        <v>12</v>
      </c>
      <c r="AB926" s="115" t="str">
        <f>UPPER(_xlfn.XLOOKUP(Z926,sectores_id!B:B,sectores_id!A:A))</f>
        <v>NFU</v>
      </c>
      <c r="AC926" s="156" t="str">
        <f>_xlfn.XLOOKUP(AA926,'rubros_id_opex (2)'!B:B,'rubros_id_opex (2)'!A:A,gastos_final[[#This Row],[Líneas de factura/Producto]])</f>
        <v>REPOSICION</v>
      </c>
      <c r="AD926" s="115">
        <f>SUMIFS(Y:Y,C:C,gastos_final[[#This Row],[Número]])</f>
        <v>647349.99999999977</v>
      </c>
      <c r="AE926" s="177">
        <f>gastos_final[[#This Row],[MONTO_FINAL]]*-1-gastos_final[[#This Row],[monto_total_ampliado]]</f>
        <v>0</v>
      </c>
    </row>
    <row r="927" spans="1:31" x14ac:dyDescent="0.3">
      <c r="A927" vm="20">
        <v>46062</v>
      </c>
      <c r="B927" t="s">
        <v>910</v>
      </c>
      <c r="C927" t="s">
        <v>912</v>
      </c>
      <c r="D927" s="143">
        <v>-647350</v>
      </c>
      <c r="E927" t="s">
        <v>913</v>
      </c>
      <c r="F927">
        <v>1</v>
      </c>
      <c r="G927" s="143">
        <v>145000</v>
      </c>
      <c r="H927" t="s">
        <v>511</v>
      </c>
      <c r="I927" t="s">
        <v>15</v>
      </c>
      <c r="J927" t="s">
        <v>137</v>
      </c>
      <c r="K927" t="s">
        <v>473</v>
      </c>
      <c r="L927" t="s">
        <v>156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 s="144">
        <v>-647350</v>
      </c>
      <c r="T927">
        <v>1</v>
      </c>
      <c r="U927" t="s">
        <v>199</v>
      </c>
      <c r="V927" t="s">
        <v>68</v>
      </c>
      <c r="W927" s="115" t="str">
        <f t="shared" si="30"/>
        <v>CC1PILETAS</v>
      </c>
      <c r="X927" s="115">
        <f>_xlfn.XLOOKUP(W927,'cco '!C:C,'cco '!D:D,0)</f>
        <v>0.10760032914202722</v>
      </c>
      <c r="Y927" s="116">
        <f t="shared" si="31"/>
        <v>69655.073070091326</v>
      </c>
      <c r="Z927" s="115">
        <f>_xlfn.XLOOKUP(V927,sectores_id!A:A,sectores_id!B:B)</f>
        <v>7</v>
      </c>
      <c r="AA927" s="115">
        <f>IF(J927="OPEX",_xlfn.XLOOKUP(I927,'rubros_id_opex (2)'!A:A,'rubros_id_opex (2)'!B:B,"RUBRO MC"),J927)</f>
        <v>12</v>
      </c>
      <c r="AB927" s="115" t="str">
        <f>UPPER(_xlfn.XLOOKUP(Z927,sectores_id!B:B,sectores_id!A:A))</f>
        <v>PILETAS</v>
      </c>
      <c r="AC927" s="156" t="str">
        <f>_xlfn.XLOOKUP(AA927,'rubros_id_opex (2)'!B:B,'rubros_id_opex (2)'!A:A,gastos_final[[#This Row],[Líneas de factura/Producto]])</f>
        <v>REPOSICION</v>
      </c>
      <c r="AD927" s="115">
        <f>SUMIFS(Y:Y,C:C,gastos_final[[#This Row],[Número]])</f>
        <v>647349.99999999977</v>
      </c>
      <c r="AE927" s="177">
        <f>gastos_final[[#This Row],[MONTO_FINAL]]*-1-gastos_final[[#This Row],[monto_total_ampliado]]</f>
        <v>0</v>
      </c>
    </row>
    <row r="928" spans="1:31" x14ac:dyDescent="0.3">
      <c r="A928" vm="20">
        <v>46062</v>
      </c>
      <c r="B928" t="s">
        <v>910</v>
      </c>
      <c r="C928" t="s">
        <v>912</v>
      </c>
      <c r="D928" s="143">
        <v>-647350</v>
      </c>
      <c r="E928" t="s">
        <v>913</v>
      </c>
      <c r="F928">
        <v>1</v>
      </c>
      <c r="G928" s="143">
        <v>145000</v>
      </c>
      <c r="H928" t="s">
        <v>511</v>
      </c>
      <c r="I928" t="s">
        <v>15</v>
      </c>
      <c r="J928" t="s">
        <v>137</v>
      </c>
      <c r="K928" t="s">
        <v>473</v>
      </c>
      <c r="L928" t="s">
        <v>156</v>
      </c>
      <c r="M928">
        <v>0</v>
      </c>
      <c r="N928" t="s">
        <v>35</v>
      </c>
      <c r="O928" t="s">
        <v>492</v>
      </c>
      <c r="P928">
        <v>10</v>
      </c>
      <c r="Q928" t="s">
        <v>465</v>
      </c>
      <c r="R928">
        <v>1</v>
      </c>
      <c r="S928" s="144">
        <v>-647350</v>
      </c>
      <c r="T928">
        <v>1</v>
      </c>
      <c r="U928" t="s">
        <v>199</v>
      </c>
      <c r="V928" t="s">
        <v>70</v>
      </c>
      <c r="W928" s="115" t="str">
        <f t="shared" si="30"/>
        <v>CC1REACTORES</v>
      </c>
      <c r="X928" s="115">
        <f>_xlfn.XLOOKUP(W928,'cco '!C:C,'cco '!D:D,0)</f>
        <v>3.9675420007119738E-2</v>
      </c>
      <c r="Y928" s="116">
        <f t="shared" si="31"/>
        <v>25683.883141608963</v>
      </c>
      <c r="Z928" s="115">
        <f>_xlfn.XLOOKUP(V928,sectores_id!A:A,sectores_id!B:B)</f>
        <v>8</v>
      </c>
      <c r="AA928" s="115">
        <f>IF(J928="OPEX",_xlfn.XLOOKUP(I928,'rubros_id_opex (2)'!A:A,'rubros_id_opex (2)'!B:B,"RUBRO MC"),J928)</f>
        <v>12</v>
      </c>
      <c r="AB928" s="115" t="str">
        <f>UPPER(_xlfn.XLOOKUP(Z928,sectores_id!B:B,sectores_id!A:A))</f>
        <v>REACTORES</v>
      </c>
      <c r="AC928" s="156" t="str">
        <f>_xlfn.XLOOKUP(AA928,'rubros_id_opex (2)'!B:B,'rubros_id_opex (2)'!A:A,gastos_final[[#This Row],[Líneas de factura/Producto]])</f>
        <v>REPOSICION</v>
      </c>
      <c r="AD928" s="115">
        <f>SUMIFS(Y:Y,C:C,gastos_final[[#This Row],[Número]])</f>
        <v>647349.99999999977</v>
      </c>
      <c r="AE928" s="177">
        <f>gastos_final[[#This Row],[MONTO_FINAL]]*-1-gastos_final[[#This Row],[monto_total_ampliado]]</f>
        <v>0</v>
      </c>
    </row>
    <row r="929" spans="1:31" x14ac:dyDescent="0.3">
      <c r="A929" vm="20">
        <v>46062</v>
      </c>
      <c r="B929" t="s">
        <v>910</v>
      </c>
      <c r="C929" t="s">
        <v>912</v>
      </c>
      <c r="D929" s="143">
        <v>-647350</v>
      </c>
      <c r="E929" t="s">
        <v>913</v>
      </c>
      <c r="F929">
        <v>1</v>
      </c>
      <c r="G929" s="143">
        <v>145000</v>
      </c>
      <c r="H929" t="s">
        <v>511</v>
      </c>
      <c r="I929" t="s">
        <v>15</v>
      </c>
      <c r="J929" t="s">
        <v>137</v>
      </c>
      <c r="K929" t="s">
        <v>473</v>
      </c>
      <c r="L929" t="s">
        <v>156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 s="144">
        <v>-647350</v>
      </c>
      <c r="T929">
        <v>1</v>
      </c>
      <c r="U929" t="s">
        <v>199</v>
      </c>
      <c r="V929" t="s">
        <v>181</v>
      </c>
      <c r="W929" s="115" t="str">
        <f t="shared" si="30"/>
        <v>CC1TIERRAS FILTRANTES</v>
      </c>
      <c r="X929" s="115">
        <f>_xlfn.XLOOKUP(W929,'cco '!C:C,'cco '!D:D,0)</f>
        <v>0</v>
      </c>
      <c r="Y929" s="116">
        <f t="shared" si="31"/>
        <v>0</v>
      </c>
      <c r="Z929" s="115">
        <f>_xlfn.XLOOKUP(V929,sectores_id!A:A,sectores_id!B:B)</f>
        <v>9</v>
      </c>
      <c r="AA929" s="115">
        <f>IF(J929="OPEX",_xlfn.XLOOKUP(I929,'rubros_id_opex (2)'!A:A,'rubros_id_opex (2)'!B:B,"RUBRO MC"),J929)</f>
        <v>12</v>
      </c>
      <c r="AB929" s="115" t="str">
        <f>UPPER(_xlfn.XLOOKUP(Z929,sectores_id!B:B,sectores_id!A:A))</f>
        <v>TIERRAS FILTRANTES</v>
      </c>
      <c r="AC929" s="156" t="str">
        <f>_xlfn.XLOOKUP(AA929,'rubros_id_opex (2)'!B:B,'rubros_id_opex (2)'!A:A,gastos_final[[#This Row],[Líneas de factura/Producto]])</f>
        <v>REPOSICION</v>
      </c>
      <c r="AD929" s="115">
        <f>SUMIFS(Y:Y,C:C,gastos_final[[#This Row],[Número]])</f>
        <v>647349.99999999977</v>
      </c>
      <c r="AE929" s="177">
        <f>gastos_final[[#This Row],[MONTO_FINAL]]*-1-gastos_final[[#This Row],[monto_total_ampliado]]</f>
        <v>0</v>
      </c>
    </row>
    <row r="930" spans="1:31" x14ac:dyDescent="0.3">
      <c r="A930" vm="8">
        <v>46072</v>
      </c>
      <c r="B930" t="s">
        <v>1101</v>
      </c>
      <c r="C930" t="s">
        <v>1104</v>
      </c>
      <c r="D930" s="143">
        <v>-645349.31000000006</v>
      </c>
      <c r="E930" t="s">
        <v>1103</v>
      </c>
      <c r="F930">
        <v>1</v>
      </c>
      <c r="G930" s="143">
        <v>495000</v>
      </c>
      <c r="H930" t="s">
        <v>511</v>
      </c>
      <c r="I930" t="s">
        <v>17</v>
      </c>
      <c r="J930" t="s">
        <v>157</v>
      </c>
      <c r="K930" t="s">
        <v>473</v>
      </c>
      <c r="L930" t="s">
        <v>156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 s="144">
        <v>-645349.31000000006</v>
      </c>
      <c r="T930">
        <v>1</v>
      </c>
      <c r="U930" t="s">
        <v>199</v>
      </c>
      <c r="V930" t="s">
        <v>72</v>
      </c>
      <c r="W930" s="115" t="str">
        <f t="shared" si="30"/>
        <v>CC1BACHAS</v>
      </c>
      <c r="X930" s="115">
        <f>_xlfn.XLOOKUP(W930,'cco '!C:C,'cco '!D:D,0)</f>
        <v>3.2417236735101898E-2</v>
      </c>
      <c r="Y930" s="116">
        <f t="shared" si="31"/>
        <v>20920.441359104665</v>
      </c>
      <c r="Z930" s="115">
        <f>_xlfn.XLOOKUP(V930,sectores_id!A:A,sectores_id!B:B)</f>
        <v>1</v>
      </c>
      <c r="AA930" s="115" t="str">
        <f>IF(J930="OPEX",_xlfn.XLOOKUP(I930,'rubros_id_opex (2)'!A:A,'rubros_id_opex (2)'!B:B,"RUBRO MC"),J930)</f>
        <v>CAPEX</v>
      </c>
      <c r="AB930" s="115" t="str">
        <f>UPPER(_xlfn.XLOOKUP(Z930,sectores_id!B:B,sectores_id!A:A))</f>
        <v>BACHAS</v>
      </c>
      <c r="AC930" s="156" t="str">
        <f>_xlfn.XLOOKUP(AA930,'rubros_id_opex (2)'!B:B,'rubros_id_opex (2)'!A:A,gastos_final[[#This Row],[Líneas de factura/Producto]])</f>
        <v>INVERSION</v>
      </c>
      <c r="AD930" s="115">
        <f>SUMIFS(Y:Y,C:C,gastos_final[[#This Row],[Número]])</f>
        <v>645349.31000000006</v>
      </c>
      <c r="AE930" s="177">
        <f>gastos_final[[#This Row],[MONTO_FINAL]]*-1-gastos_final[[#This Row],[monto_total_ampliado]]</f>
        <v>0</v>
      </c>
    </row>
    <row r="931" spans="1:31" x14ac:dyDescent="0.3">
      <c r="A931" vm="8">
        <v>46072</v>
      </c>
      <c r="B931" t="s">
        <v>1101</v>
      </c>
      <c r="C931" t="s">
        <v>1104</v>
      </c>
      <c r="D931" s="143">
        <v>-645349.31000000006</v>
      </c>
      <c r="E931" t="s">
        <v>1103</v>
      </c>
      <c r="F931">
        <v>1</v>
      </c>
      <c r="G931" s="143">
        <v>495000</v>
      </c>
      <c r="H931" t="s">
        <v>511</v>
      </c>
      <c r="I931" t="s">
        <v>17</v>
      </c>
      <c r="J931" t="s">
        <v>157</v>
      </c>
      <c r="K931" t="s">
        <v>473</v>
      </c>
      <c r="L931" t="s">
        <v>156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 s="144">
        <v>-645349.31000000006</v>
      </c>
      <c r="T931">
        <v>1</v>
      </c>
      <c r="U931" t="s">
        <v>199</v>
      </c>
      <c r="V931" t="s">
        <v>77</v>
      </c>
      <c r="W931" s="115" t="str">
        <f t="shared" si="30"/>
        <v>CC1CEREAL &amp; POLVILLO</v>
      </c>
      <c r="X931" s="115">
        <f>_xlfn.XLOOKUP(W931,'cco '!C:C,'cco '!D:D,0)</f>
        <v>7.0597149630605652E-3</v>
      </c>
      <c r="Y931" s="116">
        <f t="shared" si="31"/>
        <v>4555.9821802078113</v>
      </c>
      <c r="Z931" s="115">
        <f>_xlfn.XLOOKUP(V931,sectores_id!A:A,sectores_id!B:B)</f>
        <v>2</v>
      </c>
      <c r="AA931" s="115" t="str">
        <f>IF(J931="OPEX",_xlfn.XLOOKUP(I931,'rubros_id_opex (2)'!A:A,'rubros_id_opex (2)'!B:B,"RUBRO MC"),J931)</f>
        <v>CAPEX</v>
      </c>
      <c r="AB931" s="115" t="str">
        <f>UPPER(_xlfn.XLOOKUP(Z931,sectores_id!B:B,sectores_id!A:A))</f>
        <v>CEREAL &amp; POLVILLO</v>
      </c>
      <c r="AC931" s="156" t="str">
        <f>_xlfn.XLOOKUP(AA931,'rubros_id_opex (2)'!B:B,'rubros_id_opex (2)'!A:A,gastos_final[[#This Row],[Líneas de factura/Producto]])</f>
        <v>INVERSION</v>
      </c>
      <c r="AD931" s="115">
        <f>SUMIFS(Y:Y,C:C,gastos_final[[#This Row],[Número]])</f>
        <v>645349.31000000006</v>
      </c>
      <c r="AE931" s="177">
        <f>gastos_final[[#This Row],[MONTO_FINAL]]*-1-gastos_final[[#This Row],[monto_total_ampliado]]</f>
        <v>0</v>
      </c>
    </row>
    <row r="932" spans="1:31" x14ac:dyDescent="0.3">
      <c r="A932" vm="8">
        <v>46072</v>
      </c>
      <c r="B932" t="s">
        <v>1101</v>
      </c>
      <c r="C932" t="s">
        <v>1104</v>
      </c>
      <c r="D932" s="143">
        <v>-645349.31000000006</v>
      </c>
      <c r="E932" t="s">
        <v>1103</v>
      </c>
      <c r="F932">
        <v>1</v>
      </c>
      <c r="G932" s="143">
        <v>495000</v>
      </c>
      <c r="H932" t="s">
        <v>511</v>
      </c>
      <c r="I932" t="s">
        <v>17</v>
      </c>
      <c r="J932" t="s">
        <v>157</v>
      </c>
      <c r="K932" t="s">
        <v>473</v>
      </c>
      <c r="L932" t="s">
        <v>156</v>
      </c>
      <c r="M932">
        <v>0</v>
      </c>
      <c r="N932" t="s">
        <v>35</v>
      </c>
      <c r="O932" t="s">
        <v>492</v>
      </c>
      <c r="P932">
        <v>10</v>
      </c>
      <c r="Q932" t="s">
        <v>465</v>
      </c>
      <c r="R932">
        <v>1</v>
      </c>
      <c r="S932" s="144">
        <v>-645349.31000000006</v>
      </c>
      <c r="T932">
        <v>1</v>
      </c>
      <c r="U932" t="s">
        <v>199</v>
      </c>
      <c r="V932" t="s">
        <v>75</v>
      </c>
      <c r="W932" s="115" t="str">
        <f t="shared" si="30"/>
        <v>CC1COMPOST &amp; FERTILIZANTES</v>
      </c>
      <c r="X932" s="115">
        <f>_xlfn.XLOOKUP(W932,'cco '!C:C,'cco '!D:D,0)</f>
        <v>4.0653249223577111E-4</v>
      </c>
      <c r="Y932" s="116">
        <f t="shared" si="31"/>
        <v>262.35546335693527</v>
      </c>
      <c r="Z932" s="115">
        <f>_xlfn.XLOOKUP(V932,sectores_id!A:A,sectores_id!B:B)</f>
        <v>10</v>
      </c>
      <c r="AA932" s="115" t="str">
        <f>IF(J932="OPEX",_xlfn.XLOOKUP(I932,'rubros_id_opex (2)'!A:A,'rubros_id_opex (2)'!B:B,"RUBRO MC"),J932)</f>
        <v>CAPEX</v>
      </c>
      <c r="AB932" s="115" t="str">
        <f>UPPER(_xlfn.XLOOKUP(Z932,sectores_id!B:B,sectores_id!A:A))</f>
        <v>COMPOST &amp; FERTILIZANTES</v>
      </c>
      <c r="AC932" s="156" t="str">
        <f>_xlfn.XLOOKUP(AA932,'rubros_id_opex (2)'!B:B,'rubros_id_opex (2)'!A:A,gastos_final[[#This Row],[Líneas de factura/Producto]])</f>
        <v>INVERSION</v>
      </c>
      <c r="AD932" s="115">
        <f>SUMIFS(Y:Y,C:C,gastos_final[[#This Row],[Número]])</f>
        <v>645349.31000000006</v>
      </c>
      <c r="AE932" s="177">
        <f>gastos_final[[#This Row],[MONTO_FINAL]]*-1-gastos_final[[#This Row],[monto_total_ampliado]]</f>
        <v>0</v>
      </c>
    </row>
    <row r="933" spans="1:31" x14ac:dyDescent="0.3">
      <c r="A933" vm="8">
        <v>46072</v>
      </c>
      <c r="B933" t="s">
        <v>1101</v>
      </c>
      <c r="C933" t="s">
        <v>1104</v>
      </c>
      <c r="D933" s="143">
        <v>-645349.31000000006</v>
      </c>
      <c r="E933" t="s">
        <v>1103</v>
      </c>
      <c r="F933">
        <v>1</v>
      </c>
      <c r="G933" s="143">
        <v>495000</v>
      </c>
      <c r="H933" t="s">
        <v>511</v>
      </c>
      <c r="I933" t="s">
        <v>17</v>
      </c>
      <c r="J933" t="s">
        <v>157</v>
      </c>
      <c r="K933" t="s">
        <v>473</v>
      </c>
      <c r="L933" t="s">
        <v>156</v>
      </c>
      <c r="M933">
        <v>0</v>
      </c>
      <c r="N933" t="s">
        <v>35</v>
      </c>
      <c r="O933" t="s">
        <v>492</v>
      </c>
      <c r="P933">
        <v>10</v>
      </c>
      <c r="Q933" t="s">
        <v>465</v>
      </c>
      <c r="R933">
        <v>1</v>
      </c>
      <c r="S933" s="144">
        <v>-645349.31000000006</v>
      </c>
      <c r="T933">
        <v>1</v>
      </c>
      <c r="U933" t="s">
        <v>199</v>
      </c>
      <c r="V933" t="s">
        <v>66</v>
      </c>
      <c r="W933" s="115" t="str">
        <f t="shared" si="30"/>
        <v>CC1DISPOSICIÓN FINAL RESIDUOS LIQUIDOS</v>
      </c>
      <c r="X933" s="115">
        <f>_xlfn.XLOOKUP(W933,'cco '!C:C,'cco '!D:D,0)</f>
        <v>5.9791078481547098E-2</v>
      </c>
      <c r="Y933" s="116">
        <f t="shared" si="31"/>
        <v>38586.131242222269</v>
      </c>
      <c r="Z933" s="115">
        <f>_xlfn.XLOOKUP(V933,sectores_id!A:A,sectores_id!B:B)</f>
        <v>3</v>
      </c>
      <c r="AA933" s="115" t="str">
        <f>IF(J933="OPEX",_xlfn.XLOOKUP(I933,'rubros_id_opex (2)'!A:A,'rubros_id_opex (2)'!B:B,"RUBRO MC"),J933)</f>
        <v>CAPEX</v>
      </c>
      <c r="AB933" s="115" t="str">
        <f>UPPER(_xlfn.XLOOKUP(Z933,sectores_id!B:B,sectores_id!A:A))</f>
        <v>DISP. FINAL RESIDUOS LÍQUIDOS</v>
      </c>
      <c r="AC933" s="156" t="str">
        <f>_xlfn.XLOOKUP(AA933,'rubros_id_opex (2)'!B:B,'rubros_id_opex (2)'!A:A,gastos_final[[#This Row],[Líneas de factura/Producto]])</f>
        <v>INVERSION</v>
      </c>
      <c r="AD933" s="115">
        <f>SUMIFS(Y:Y,C:C,gastos_final[[#This Row],[Número]])</f>
        <v>645349.31000000006</v>
      </c>
      <c r="AE933" s="177">
        <f>gastos_final[[#This Row],[MONTO_FINAL]]*-1-gastos_final[[#This Row],[monto_total_ampliado]]</f>
        <v>0</v>
      </c>
    </row>
    <row r="934" spans="1:31" x14ac:dyDescent="0.3">
      <c r="A934" vm="8">
        <v>46072</v>
      </c>
      <c r="B934" t="s">
        <v>1101</v>
      </c>
      <c r="C934" t="s">
        <v>1104</v>
      </c>
      <c r="D934" s="143">
        <v>-645349.31000000006</v>
      </c>
      <c r="E934" t="s">
        <v>1103</v>
      </c>
      <c r="F934">
        <v>1</v>
      </c>
      <c r="G934" s="143">
        <v>495000</v>
      </c>
      <c r="H934" t="s">
        <v>511</v>
      </c>
      <c r="I934" t="s">
        <v>17</v>
      </c>
      <c r="J934" t="s">
        <v>157</v>
      </c>
      <c r="K934" t="s">
        <v>473</v>
      </c>
      <c r="L934" t="s">
        <v>156</v>
      </c>
      <c r="M934">
        <v>0</v>
      </c>
      <c r="N934" t="s">
        <v>35</v>
      </c>
      <c r="O934" t="s">
        <v>492</v>
      </c>
      <c r="P934">
        <v>10</v>
      </c>
      <c r="Q934" t="s">
        <v>465</v>
      </c>
      <c r="R934">
        <v>1</v>
      </c>
      <c r="S934" s="144">
        <v>-645349.31000000006</v>
      </c>
      <c r="T934">
        <v>1</v>
      </c>
      <c r="U934" t="s">
        <v>199</v>
      </c>
      <c r="V934" t="s">
        <v>63</v>
      </c>
      <c r="W934" s="115" t="str">
        <f t="shared" si="30"/>
        <v>CC1DISPOSICIÓN FINAL RESIDUOS SOLIDOS</v>
      </c>
      <c r="X934" s="115">
        <f>_xlfn.XLOOKUP(W934,'cco '!C:C,'cco '!D:D,0)</f>
        <v>4.8738124634855849E-3</v>
      </c>
      <c r="Y934" s="116">
        <f t="shared" si="31"/>
        <v>3145.3115103798227</v>
      </c>
      <c r="Z934" s="115">
        <f>_xlfn.XLOOKUP(V934,sectores_id!A:A,sectores_id!B:B)</f>
        <v>4</v>
      </c>
      <c r="AA934" s="115" t="str">
        <f>IF(J934="OPEX",_xlfn.XLOOKUP(I934,'rubros_id_opex (2)'!A:A,'rubros_id_opex (2)'!B:B,"RUBRO MC"),J934)</f>
        <v>CAPEX</v>
      </c>
      <c r="AB934" s="115" t="str">
        <f>UPPER(_xlfn.XLOOKUP(Z934,sectores_id!B:B,sectores_id!A:A))</f>
        <v>DISP. FINAL RESIDUOS SÓLIDOS</v>
      </c>
      <c r="AC934" s="156" t="str">
        <f>_xlfn.XLOOKUP(AA934,'rubros_id_opex (2)'!B:B,'rubros_id_opex (2)'!A:A,gastos_final[[#This Row],[Líneas de factura/Producto]])</f>
        <v>INVERSION</v>
      </c>
      <c r="AD934" s="115">
        <f>SUMIFS(Y:Y,C:C,gastos_final[[#This Row],[Número]])</f>
        <v>645349.31000000006</v>
      </c>
      <c r="AE934" s="177">
        <f>gastos_final[[#This Row],[MONTO_FINAL]]*-1-gastos_final[[#This Row],[monto_total_ampliado]]</f>
        <v>0</v>
      </c>
    </row>
    <row r="935" spans="1:31" x14ac:dyDescent="0.3">
      <c r="A935" vm="8">
        <v>46072</v>
      </c>
      <c r="B935" t="s">
        <v>1101</v>
      </c>
      <c r="C935" t="s">
        <v>1104</v>
      </c>
      <c r="D935" s="143">
        <v>-645349.31000000006</v>
      </c>
      <c r="E935" t="s">
        <v>1103</v>
      </c>
      <c r="F935">
        <v>1</v>
      </c>
      <c r="G935" s="143">
        <v>495000</v>
      </c>
      <c r="H935" t="s">
        <v>511</v>
      </c>
      <c r="I935" t="s">
        <v>17</v>
      </c>
      <c r="J935" t="s">
        <v>157</v>
      </c>
      <c r="K935" t="s">
        <v>473</v>
      </c>
      <c r="L935" t="s">
        <v>156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 s="144">
        <v>-645349.31000000006</v>
      </c>
      <c r="T935">
        <v>1</v>
      </c>
      <c r="U935" t="s">
        <v>199</v>
      </c>
      <c r="V935" t="s">
        <v>80</v>
      </c>
      <c r="W935" s="115" t="str">
        <f t="shared" si="30"/>
        <v>CC1EXPORTACION</v>
      </c>
      <c r="X935" s="115">
        <f>_xlfn.XLOOKUP(W935,'cco '!C:C,'cco '!D:D,0)</f>
        <v>0.73411048911804788</v>
      </c>
      <c r="Y935" s="116">
        <f t="shared" si="31"/>
        <v>473757.69761609472</v>
      </c>
      <c r="Z935" s="115">
        <f>_xlfn.XLOOKUP(V935,sectores_id!A:A,sectores_id!B:B)</f>
        <v>5</v>
      </c>
      <c r="AA935" s="115" t="str">
        <f>IF(J935="OPEX",_xlfn.XLOOKUP(I935,'rubros_id_opex (2)'!A:A,'rubros_id_opex (2)'!B:B,"RUBRO MC"),J935)</f>
        <v>CAPEX</v>
      </c>
      <c r="AB935" s="115" t="str">
        <f>UPPER(_xlfn.XLOOKUP(Z935,sectores_id!B:B,sectores_id!A:A))</f>
        <v>EXPORTACION</v>
      </c>
      <c r="AC935" s="156" t="str">
        <f>_xlfn.XLOOKUP(AA935,'rubros_id_opex (2)'!B:B,'rubros_id_opex (2)'!A:A,gastos_final[[#This Row],[Líneas de factura/Producto]])</f>
        <v>INVERSION</v>
      </c>
      <c r="AD935" s="115">
        <f>SUMIFS(Y:Y,C:C,gastos_final[[#This Row],[Número]])</f>
        <v>645349.31000000006</v>
      </c>
      <c r="AE935" s="177">
        <f>gastos_final[[#This Row],[MONTO_FINAL]]*-1-gastos_final[[#This Row],[monto_total_ampliado]]</f>
        <v>0</v>
      </c>
    </row>
    <row r="936" spans="1:31" x14ac:dyDescent="0.3">
      <c r="A936" vm="8">
        <v>46072</v>
      </c>
      <c r="B936" t="s">
        <v>1101</v>
      </c>
      <c r="C936" t="s">
        <v>1104</v>
      </c>
      <c r="D936" s="143">
        <v>-645349.31000000006</v>
      </c>
      <c r="E936" t="s">
        <v>1103</v>
      </c>
      <c r="F936">
        <v>1</v>
      </c>
      <c r="G936" s="143">
        <v>495000</v>
      </c>
      <c r="H936" t="s">
        <v>511</v>
      </c>
      <c r="I936" t="s">
        <v>17</v>
      </c>
      <c r="J936" t="s">
        <v>157</v>
      </c>
      <c r="K936" t="s">
        <v>473</v>
      </c>
      <c r="L936" t="s">
        <v>156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 s="144">
        <v>-645349.31000000006</v>
      </c>
      <c r="T936">
        <v>1</v>
      </c>
      <c r="U936" t="s">
        <v>199</v>
      </c>
      <c r="V936" t="s">
        <v>50</v>
      </c>
      <c r="W936" s="115" t="str">
        <f t="shared" si="30"/>
        <v>CC1NFU</v>
      </c>
      <c r="X936" s="115">
        <f>_xlfn.XLOOKUP(W936,'cco '!C:C,'cco '!D:D,0)</f>
        <v>1.4065386597374174E-2</v>
      </c>
      <c r="Y936" s="116">
        <f t="shared" si="31"/>
        <v>9077.0875354986711</v>
      </c>
      <c r="Z936" s="115">
        <f>_xlfn.XLOOKUP(V936,sectores_id!A:A,sectores_id!B:B)</f>
        <v>6</v>
      </c>
      <c r="AA936" s="115" t="str">
        <f>IF(J936="OPEX",_xlfn.XLOOKUP(I936,'rubros_id_opex (2)'!A:A,'rubros_id_opex (2)'!B:B,"RUBRO MC"),J936)</f>
        <v>CAPEX</v>
      </c>
      <c r="AB936" s="115" t="str">
        <f>UPPER(_xlfn.XLOOKUP(Z936,sectores_id!B:B,sectores_id!A:A))</f>
        <v>NFU</v>
      </c>
      <c r="AC936" s="156" t="str">
        <f>_xlfn.XLOOKUP(AA936,'rubros_id_opex (2)'!B:B,'rubros_id_opex (2)'!A:A,gastos_final[[#This Row],[Líneas de factura/Producto]])</f>
        <v>INVERSION</v>
      </c>
      <c r="AD936" s="115">
        <f>SUMIFS(Y:Y,C:C,gastos_final[[#This Row],[Número]])</f>
        <v>645349.31000000006</v>
      </c>
      <c r="AE936" s="177">
        <f>gastos_final[[#This Row],[MONTO_FINAL]]*-1-gastos_final[[#This Row],[monto_total_ampliado]]</f>
        <v>0</v>
      </c>
    </row>
    <row r="937" spans="1:31" x14ac:dyDescent="0.3">
      <c r="A937" vm="8">
        <v>46072</v>
      </c>
      <c r="B937" t="s">
        <v>1101</v>
      </c>
      <c r="C937" t="s">
        <v>1104</v>
      </c>
      <c r="D937" s="143">
        <v>-645349.31000000006</v>
      </c>
      <c r="E937" t="s">
        <v>1103</v>
      </c>
      <c r="F937">
        <v>1</v>
      </c>
      <c r="G937" s="143">
        <v>495000</v>
      </c>
      <c r="H937" t="s">
        <v>511</v>
      </c>
      <c r="I937" t="s">
        <v>17</v>
      </c>
      <c r="J937" t="s">
        <v>157</v>
      </c>
      <c r="K937" t="s">
        <v>473</v>
      </c>
      <c r="L937" t="s">
        <v>156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 s="144">
        <v>-645349.31000000006</v>
      </c>
      <c r="T937">
        <v>1</v>
      </c>
      <c r="U937" t="s">
        <v>199</v>
      </c>
      <c r="V937" t="s">
        <v>68</v>
      </c>
      <c r="W937" s="115" t="str">
        <f t="shared" si="30"/>
        <v>CC1PILETAS</v>
      </c>
      <c r="X937" s="115">
        <f>_xlfn.XLOOKUP(W937,'cco '!C:C,'cco '!D:D,0)</f>
        <v>0.10760032914202722</v>
      </c>
      <c r="Y937" s="116">
        <f t="shared" si="31"/>
        <v>69439.798167580157</v>
      </c>
      <c r="Z937" s="115">
        <f>_xlfn.XLOOKUP(V937,sectores_id!A:A,sectores_id!B:B)</f>
        <v>7</v>
      </c>
      <c r="AA937" s="115" t="str">
        <f>IF(J937="OPEX",_xlfn.XLOOKUP(I937,'rubros_id_opex (2)'!A:A,'rubros_id_opex (2)'!B:B,"RUBRO MC"),J937)</f>
        <v>CAPEX</v>
      </c>
      <c r="AB937" s="115" t="str">
        <f>UPPER(_xlfn.XLOOKUP(Z937,sectores_id!B:B,sectores_id!A:A))</f>
        <v>PILETAS</v>
      </c>
      <c r="AC937" s="156" t="str">
        <f>_xlfn.XLOOKUP(AA937,'rubros_id_opex (2)'!B:B,'rubros_id_opex (2)'!A:A,gastos_final[[#This Row],[Líneas de factura/Producto]])</f>
        <v>INVERSION</v>
      </c>
      <c r="AD937" s="115">
        <f>SUMIFS(Y:Y,C:C,gastos_final[[#This Row],[Número]])</f>
        <v>645349.31000000006</v>
      </c>
      <c r="AE937" s="177">
        <f>gastos_final[[#This Row],[MONTO_FINAL]]*-1-gastos_final[[#This Row],[monto_total_ampliado]]</f>
        <v>0</v>
      </c>
    </row>
    <row r="938" spans="1:31" x14ac:dyDescent="0.3">
      <c r="A938" vm="8">
        <v>46072</v>
      </c>
      <c r="B938" t="s">
        <v>1101</v>
      </c>
      <c r="C938" t="s">
        <v>1104</v>
      </c>
      <c r="D938" s="143">
        <v>-645349.31000000006</v>
      </c>
      <c r="E938" t="s">
        <v>1103</v>
      </c>
      <c r="F938">
        <v>1</v>
      </c>
      <c r="G938" s="143">
        <v>495000</v>
      </c>
      <c r="H938" t="s">
        <v>511</v>
      </c>
      <c r="I938" t="s">
        <v>17</v>
      </c>
      <c r="J938" t="s">
        <v>157</v>
      </c>
      <c r="K938" t="s">
        <v>473</v>
      </c>
      <c r="L938" t="s">
        <v>156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 s="144">
        <v>-645349.31000000006</v>
      </c>
      <c r="T938">
        <v>1</v>
      </c>
      <c r="U938" t="s">
        <v>199</v>
      </c>
      <c r="V938" t="s">
        <v>70</v>
      </c>
      <c r="W938" s="115" t="str">
        <f t="shared" si="30"/>
        <v>CC1REACTORES</v>
      </c>
      <c r="X938" s="115">
        <f>_xlfn.XLOOKUP(W938,'cco '!C:C,'cco '!D:D,0)</f>
        <v>3.9675420007119738E-2</v>
      </c>
      <c r="Y938" s="116">
        <f t="shared" si="31"/>
        <v>25604.50492555492</v>
      </c>
      <c r="Z938" s="115">
        <f>_xlfn.XLOOKUP(V938,sectores_id!A:A,sectores_id!B:B)</f>
        <v>8</v>
      </c>
      <c r="AA938" s="115" t="str">
        <f>IF(J938="OPEX",_xlfn.XLOOKUP(I938,'rubros_id_opex (2)'!A:A,'rubros_id_opex (2)'!B:B,"RUBRO MC"),J938)</f>
        <v>CAPEX</v>
      </c>
      <c r="AB938" s="115" t="str">
        <f>UPPER(_xlfn.XLOOKUP(Z938,sectores_id!B:B,sectores_id!A:A))</f>
        <v>REACTORES</v>
      </c>
      <c r="AC938" s="156" t="str">
        <f>_xlfn.XLOOKUP(AA938,'rubros_id_opex (2)'!B:B,'rubros_id_opex (2)'!A:A,gastos_final[[#This Row],[Líneas de factura/Producto]])</f>
        <v>INVERSION</v>
      </c>
      <c r="AD938" s="115">
        <f>SUMIFS(Y:Y,C:C,gastos_final[[#This Row],[Número]])</f>
        <v>645349.31000000006</v>
      </c>
      <c r="AE938" s="177">
        <f>gastos_final[[#This Row],[MONTO_FINAL]]*-1-gastos_final[[#This Row],[monto_total_ampliado]]</f>
        <v>0</v>
      </c>
    </row>
    <row r="939" spans="1:31" x14ac:dyDescent="0.3">
      <c r="A939" vm="8">
        <v>46072</v>
      </c>
      <c r="B939" t="s">
        <v>1101</v>
      </c>
      <c r="C939" t="s">
        <v>1104</v>
      </c>
      <c r="D939" s="143">
        <v>-645349.31000000006</v>
      </c>
      <c r="E939" t="s">
        <v>1103</v>
      </c>
      <c r="F939">
        <v>1</v>
      </c>
      <c r="G939" s="143">
        <v>495000</v>
      </c>
      <c r="H939" t="s">
        <v>511</v>
      </c>
      <c r="I939" t="s">
        <v>17</v>
      </c>
      <c r="J939" t="s">
        <v>157</v>
      </c>
      <c r="K939" t="s">
        <v>473</v>
      </c>
      <c r="L939" t="s">
        <v>156</v>
      </c>
      <c r="M939">
        <v>0</v>
      </c>
      <c r="N939" t="s">
        <v>35</v>
      </c>
      <c r="O939" t="s">
        <v>492</v>
      </c>
      <c r="P939">
        <v>10</v>
      </c>
      <c r="Q939" t="s">
        <v>465</v>
      </c>
      <c r="R939">
        <v>1</v>
      </c>
      <c r="S939" s="144">
        <v>-645349.31000000006</v>
      </c>
      <c r="T939">
        <v>1</v>
      </c>
      <c r="U939" t="s">
        <v>199</v>
      </c>
      <c r="V939" t="s">
        <v>181</v>
      </c>
      <c r="W939" s="115" t="str">
        <f t="shared" si="30"/>
        <v>CC1TIERRAS FILTRANTES</v>
      </c>
      <c r="X939" s="115">
        <f>_xlfn.XLOOKUP(W939,'cco '!C:C,'cco '!D:D,0)</f>
        <v>0</v>
      </c>
      <c r="Y939" s="116">
        <f t="shared" si="31"/>
        <v>0</v>
      </c>
      <c r="Z939" s="115">
        <f>_xlfn.XLOOKUP(V939,sectores_id!A:A,sectores_id!B:B)</f>
        <v>9</v>
      </c>
      <c r="AA939" s="115" t="str">
        <f>IF(J939="OPEX",_xlfn.XLOOKUP(I939,'rubros_id_opex (2)'!A:A,'rubros_id_opex (2)'!B:B,"RUBRO MC"),J939)</f>
        <v>CAPEX</v>
      </c>
      <c r="AB939" s="115" t="str">
        <f>UPPER(_xlfn.XLOOKUP(Z939,sectores_id!B:B,sectores_id!A:A))</f>
        <v>TIERRAS FILTRANTES</v>
      </c>
      <c r="AC939" s="156" t="str">
        <f>_xlfn.XLOOKUP(AA939,'rubros_id_opex (2)'!B:B,'rubros_id_opex (2)'!A:A,gastos_final[[#This Row],[Líneas de factura/Producto]])</f>
        <v>INVERSION</v>
      </c>
      <c r="AD939" s="115">
        <f>SUMIFS(Y:Y,C:C,gastos_final[[#This Row],[Número]])</f>
        <v>645349.31000000006</v>
      </c>
      <c r="AE939" s="177">
        <f>gastos_final[[#This Row],[MONTO_FINAL]]*-1-gastos_final[[#This Row],[monto_total_ampliado]]</f>
        <v>0</v>
      </c>
    </row>
    <row r="940" spans="1:31" x14ac:dyDescent="0.3">
      <c r="A940" vm="17">
        <v>46079</v>
      </c>
      <c r="B940" t="s">
        <v>877</v>
      </c>
      <c r="C940" t="s">
        <v>878</v>
      </c>
      <c r="D940" s="143">
        <v>-600000</v>
      </c>
      <c r="E940" t="s">
        <v>17</v>
      </c>
      <c r="F940">
        <v>1</v>
      </c>
      <c r="G940" s="143">
        <v>600000</v>
      </c>
      <c r="H940" t="s">
        <v>511</v>
      </c>
      <c r="I940" t="s">
        <v>17</v>
      </c>
      <c r="J940" t="s">
        <v>157</v>
      </c>
      <c r="K940" t="s">
        <v>473</v>
      </c>
      <c r="L940" t="s">
        <v>156</v>
      </c>
      <c r="M940">
        <v>0</v>
      </c>
      <c r="N940" t="s">
        <v>43</v>
      </c>
      <c r="O940" t="s">
        <v>492</v>
      </c>
      <c r="P940">
        <v>1</v>
      </c>
      <c r="Q940" t="s">
        <v>72</v>
      </c>
      <c r="R940">
        <v>1</v>
      </c>
      <c r="S940" s="144">
        <v>-600000</v>
      </c>
      <c r="T940">
        <v>1</v>
      </c>
      <c r="U940" t="s">
        <v>199</v>
      </c>
      <c r="V940" t="s">
        <v>72</v>
      </c>
      <c r="W940" s="115" t="str">
        <f t="shared" si="30"/>
        <v>CC6BACHAS</v>
      </c>
      <c r="X940" s="115">
        <f>_xlfn.XLOOKUP(W940,'cco '!C:C,'cco '!D:D,0)</f>
        <v>1</v>
      </c>
      <c r="Y940" s="116">
        <f t="shared" si="31"/>
        <v>600000</v>
      </c>
      <c r="Z940" s="115">
        <f>_xlfn.XLOOKUP(V940,sectores_id!A:A,sectores_id!B:B)</f>
        <v>1</v>
      </c>
      <c r="AA940" s="115" t="str">
        <f>IF(J940="OPEX",_xlfn.XLOOKUP(I940,'rubros_id_opex (2)'!A:A,'rubros_id_opex (2)'!B:B,"RUBRO MC"),J940)</f>
        <v>CAPEX</v>
      </c>
      <c r="AB940" s="115" t="str">
        <f>UPPER(_xlfn.XLOOKUP(Z940,sectores_id!B:B,sectores_id!A:A))</f>
        <v>BACHAS</v>
      </c>
      <c r="AC940" s="156" t="str">
        <f>_xlfn.XLOOKUP(AA940,'rubros_id_opex (2)'!B:B,'rubros_id_opex (2)'!A:A,gastos_final[[#This Row],[Líneas de factura/Producto]])</f>
        <v>INVERSION</v>
      </c>
      <c r="AD940" s="115">
        <f>SUMIFS(Y:Y,C:C,gastos_final[[#This Row],[Número]])</f>
        <v>600000</v>
      </c>
      <c r="AE940" s="177">
        <f>gastos_final[[#This Row],[MONTO_FINAL]]*-1-gastos_final[[#This Row],[monto_total_ampliado]]</f>
        <v>0</v>
      </c>
    </row>
    <row r="941" spans="1:31" x14ac:dyDescent="0.3">
      <c r="A941" vm="5">
        <v>46055</v>
      </c>
      <c r="B941" t="s">
        <v>1035</v>
      </c>
      <c r="C941" t="s">
        <v>1043</v>
      </c>
      <c r="D941" s="143">
        <v>-560647.49</v>
      </c>
      <c r="E941" t="s">
        <v>1044</v>
      </c>
      <c r="F941">
        <v>1</v>
      </c>
      <c r="G941" s="143">
        <v>463345.03</v>
      </c>
      <c r="H941" t="s">
        <v>511</v>
      </c>
      <c r="I941" t="s">
        <v>17</v>
      </c>
      <c r="J941" t="s">
        <v>157</v>
      </c>
      <c r="K941" t="s">
        <v>473</v>
      </c>
      <c r="L941" t="s">
        <v>156</v>
      </c>
      <c r="M941">
        <v>0</v>
      </c>
      <c r="N941" t="s">
        <v>40</v>
      </c>
      <c r="O941" t="s">
        <v>492</v>
      </c>
      <c r="P941">
        <v>1</v>
      </c>
      <c r="Q941" t="s">
        <v>68</v>
      </c>
      <c r="R941">
        <v>1</v>
      </c>
      <c r="S941" s="144">
        <v>-560647.49</v>
      </c>
      <c r="T941">
        <v>1</v>
      </c>
      <c r="U941" t="s">
        <v>199</v>
      </c>
      <c r="V941" t="s">
        <v>68</v>
      </c>
      <c r="W941" s="115" t="str">
        <f t="shared" si="30"/>
        <v>CC4PILETAS</v>
      </c>
      <c r="X941" s="115">
        <f>_xlfn.XLOOKUP(W941,'cco '!C:C,'cco '!D:D,0)</f>
        <v>1</v>
      </c>
      <c r="Y941" s="116">
        <f t="shared" si="31"/>
        <v>560647.49</v>
      </c>
      <c r="Z941" s="115">
        <f>_xlfn.XLOOKUP(V941,sectores_id!A:A,sectores_id!B:B)</f>
        <v>7</v>
      </c>
      <c r="AA941" s="115" t="str">
        <f>IF(J941="OPEX",_xlfn.XLOOKUP(I941,'rubros_id_opex (2)'!A:A,'rubros_id_opex (2)'!B:B,"RUBRO MC"),J941)</f>
        <v>CAPEX</v>
      </c>
      <c r="AB941" s="115" t="str">
        <f>UPPER(_xlfn.XLOOKUP(Z941,sectores_id!B:B,sectores_id!A:A))</f>
        <v>PILETAS</v>
      </c>
      <c r="AC941" s="156" t="str">
        <f>_xlfn.XLOOKUP(AA941,'rubros_id_opex (2)'!B:B,'rubros_id_opex (2)'!A:A,gastos_final[[#This Row],[Líneas de factura/Producto]])</f>
        <v>INVERSION</v>
      </c>
      <c r="AD941" s="115">
        <f>SUMIFS(Y:Y,C:C,gastos_final[[#This Row],[Número]])</f>
        <v>560647.49</v>
      </c>
      <c r="AE941" s="177">
        <f>gastos_final[[#This Row],[MONTO_FINAL]]*-1-gastos_final[[#This Row],[monto_total_ampliado]]</f>
        <v>0</v>
      </c>
    </row>
    <row r="942" spans="1:31" x14ac:dyDescent="0.3">
      <c r="A942" vm="7">
        <v>46059</v>
      </c>
      <c r="B942" t="s">
        <v>1001</v>
      </c>
      <c r="C942" t="s">
        <v>1002</v>
      </c>
      <c r="D942" s="143">
        <v>-555000</v>
      </c>
      <c r="E942" t="s">
        <v>1003</v>
      </c>
      <c r="F942">
        <v>1</v>
      </c>
      <c r="G942" s="143">
        <v>395000</v>
      </c>
      <c r="H942" t="s">
        <v>511</v>
      </c>
      <c r="I942" t="s">
        <v>17</v>
      </c>
      <c r="J942" t="s">
        <v>157</v>
      </c>
      <c r="K942" t="s">
        <v>473</v>
      </c>
      <c r="L942" t="s">
        <v>138</v>
      </c>
      <c r="M942">
        <v>0</v>
      </c>
      <c r="N942" t="s">
        <v>40</v>
      </c>
      <c r="O942" t="s">
        <v>492</v>
      </c>
      <c r="P942">
        <v>1</v>
      </c>
      <c r="Q942" t="s">
        <v>68</v>
      </c>
      <c r="R942">
        <v>1</v>
      </c>
      <c r="S942" s="144">
        <v>-555000</v>
      </c>
      <c r="T942">
        <v>1</v>
      </c>
      <c r="U942" t="s">
        <v>199</v>
      </c>
      <c r="V942" t="s">
        <v>68</v>
      </c>
      <c r="W942" s="115" t="str">
        <f t="shared" si="30"/>
        <v>CC4PILETAS</v>
      </c>
      <c r="X942" s="115">
        <f>_xlfn.XLOOKUP(W942,'cco '!C:C,'cco '!D:D,0)</f>
        <v>1</v>
      </c>
      <c r="Y942" s="116">
        <f t="shared" si="31"/>
        <v>555000</v>
      </c>
      <c r="Z942" s="115">
        <f>_xlfn.XLOOKUP(V942,sectores_id!A:A,sectores_id!B:B)</f>
        <v>7</v>
      </c>
      <c r="AA942" s="115" t="str">
        <f>IF(J942="OPEX",_xlfn.XLOOKUP(I942,'rubros_id_opex (2)'!A:A,'rubros_id_opex (2)'!B:B,"RUBRO MC"),J942)</f>
        <v>CAPEX</v>
      </c>
      <c r="AB942" s="115" t="str">
        <f>UPPER(_xlfn.XLOOKUP(Z942,sectores_id!B:B,sectores_id!A:A))</f>
        <v>PILETAS</v>
      </c>
      <c r="AC942" s="156" t="str">
        <f>_xlfn.XLOOKUP(AA942,'rubros_id_opex (2)'!B:B,'rubros_id_opex (2)'!A:A,gastos_final[[#This Row],[Líneas de factura/Producto]])</f>
        <v>INVERSION</v>
      </c>
      <c r="AD942" s="115">
        <f>SUMIFS(Y:Y,C:C,gastos_final[[#This Row],[Número]])</f>
        <v>555000</v>
      </c>
      <c r="AE942" s="177">
        <f>gastos_final[[#This Row],[MONTO_FINAL]]*-1-gastos_final[[#This Row],[monto_total_ampliado]]</f>
        <v>0</v>
      </c>
    </row>
    <row r="943" spans="1:31" x14ac:dyDescent="0.3">
      <c r="A943" vm="21">
        <v>46058</v>
      </c>
      <c r="B943" t="s">
        <v>828</v>
      </c>
      <c r="C943" t="s">
        <v>829</v>
      </c>
      <c r="D943" s="143">
        <v>-545622</v>
      </c>
      <c r="E943" t="s">
        <v>830</v>
      </c>
      <c r="F943">
        <v>1</v>
      </c>
      <c r="G943" s="143">
        <v>545622</v>
      </c>
      <c r="H943" t="s">
        <v>511</v>
      </c>
      <c r="I943" t="s">
        <v>11</v>
      </c>
      <c r="J943" t="s">
        <v>137</v>
      </c>
      <c r="K943" t="s">
        <v>513</v>
      </c>
      <c r="L943" t="s">
        <v>138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 s="144">
        <v>-545622</v>
      </c>
      <c r="T943">
        <v>1</v>
      </c>
      <c r="U943" t="s">
        <v>199</v>
      </c>
      <c r="V943" t="s">
        <v>72</v>
      </c>
      <c r="W943" s="115" t="str">
        <f t="shared" si="30"/>
        <v>CC1BACHAS</v>
      </c>
      <c r="X943" s="115">
        <f>_xlfn.XLOOKUP(W943,'cco '!C:C,'cco '!D:D,0)</f>
        <v>3.2417236735101898E-2</v>
      </c>
      <c r="Y943" s="116">
        <f t="shared" si="31"/>
        <v>17687.557541879767</v>
      </c>
      <c r="Z943" s="115">
        <f>_xlfn.XLOOKUP(V943,sectores_id!A:A,sectores_id!B:B)</f>
        <v>1</v>
      </c>
      <c r="AA943" s="115">
        <f>IF(J943="OPEX",_xlfn.XLOOKUP(I943,'rubros_id_opex (2)'!A:A,'rubros_id_opex (2)'!B:B,"RUBRO MC"),J943)</f>
        <v>3</v>
      </c>
      <c r="AB943" s="115" t="str">
        <f>UPPER(_xlfn.XLOOKUP(Z943,sectores_id!B:B,sectores_id!A:A))</f>
        <v>BACHAS</v>
      </c>
      <c r="AC943" s="156" t="str">
        <f>_xlfn.XLOOKUP(AA943,'rubros_id_opex (2)'!B:B,'rubros_id_opex (2)'!A:A,gastos_final[[#This Row],[Líneas de factura/Producto]])</f>
        <v>HIGIENE Y SEGURIDAD</v>
      </c>
      <c r="AD943" s="115">
        <f>SUMIFS(Y:Y,C:C,gastos_final[[#This Row],[Número]])</f>
        <v>545622</v>
      </c>
      <c r="AE943" s="177">
        <f>gastos_final[[#This Row],[MONTO_FINAL]]*-1-gastos_final[[#This Row],[monto_total_ampliado]]</f>
        <v>0</v>
      </c>
    </row>
    <row r="944" spans="1:31" x14ac:dyDescent="0.3">
      <c r="A944" vm="21">
        <v>46058</v>
      </c>
      <c r="B944" t="s">
        <v>828</v>
      </c>
      <c r="C944" t="s">
        <v>829</v>
      </c>
      <c r="D944" s="143">
        <v>-545622</v>
      </c>
      <c r="E944" t="s">
        <v>830</v>
      </c>
      <c r="F944">
        <v>1</v>
      </c>
      <c r="G944" s="143">
        <v>545622</v>
      </c>
      <c r="H944" t="s">
        <v>511</v>
      </c>
      <c r="I944" t="s">
        <v>11</v>
      </c>
      <c r="J944" t="s">
        <v>137</v>
      </c>
      <c r="K944" t="s">
        <v>513</v>
      </c>
      <c r="L944" t="s">
        <v>138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 s="144">
        <v>-545622</v>
      </c>
      <c r="T944">
        <v>1</v>
      </c>
      <c r="U944" t="s">
        <v>199</v>
      </c>
      <c r="V944" t="s">
        <v>77</v>
      </c>
      <c r="W944" s="115" t="str">
        <f t="shared" si="30"/>
        <v>CC1CEREAL &amp; POLVILLO</v>
      </c>
      <c r="X944" s="115">
        <f>_xlfn.XLOOKUP(W944,'cco '!C:C,'cco '!D:D,0)</f>
        <v>7.0597149630605652E-3</v>
      </c>
      <c r="Y944" s="116">
        <f t="shared" si="31"/>
        <v>3851.9357975750318</v>
      </c>
      <c r="Z944" s="115">
        <f>_xlfn.XLOOKUP(V944,sectores_id!A:A,sectores_id!B:B)</f>
        <v>2</v>
      </c>
      <c r="AA944" s="115">
        <f>IF(J944="OPEX",_xlfn.XLOOKUP(I944,'rubros_id_opex (2)'!A:A,'rubros_id_opex (2)'!B:B,"RUBRO MC"),J944)</f>
        <v>3</v>
      </c>
      <c r="AB944" s="115" t="str">
        <f>UPPER(_xlfn.XLOOKUP(Z944,sectores_id!B:B,sectores_id!A:A))</f>
        <v>CEREAL &amp; POLVILLO</v>
      </c>
      <c r="AC944" s="156" t="str">
        <f>_xlfn.XLOOKUP(AA944,'rubros_id_opex (2)'!B:B,'rubros_id_opex (2)'!A:A,gastos_final[[#This Row],[Líneas de factura/Producto]])</f>
        <v>HIGIENE Y SEGURIDAD</v>
      </c>
      <c r="AD944" s="115">
        <f>SUMIFS(Y:Y,C:C,gastos_final[[#This Row],[Número]])</f>
        <v>545622</v>
      </c>
      <c r="AE944" s="177">
        <f>gastos_final[[#This Row],[MONTO_FINAL]]*-1-gastos_final[[#This Row],[monto_total_ampliado]]</f>
        <v>0</v>
      </c>
    </row>
    <row r="945" spans="1:31" x14ac:dyDescent="0.3">
      <c r="A945" vm="21">
        <v>46058</v>
      </c>
      <c r="B945" t="s">
        <v>828</v>
      </c>
      <c r="C945" t="s">
        <v>829</v>
      </c>
      <c r="D945" s="143">
        <v>-545622</v>
      </c>
      <c r="E945" t="s">
        <v>830</v>
      </c>
      <c r="F945">
        <v>1</v>
      </c>
      <c r="G945" s="143">
        <v>545622</v>
      </c>
      <c r="H945" t="s">
        <v>511</v>
      </c>
      <c r="I945" t="s">
        <v>11</v>
      </c>
      <c r="J945" t="s">
        <v>137</v>
      </c>
      <c r="K945" t="s">
        <v>513</v>
      </c>
      <c r="L945" t="s">
        <v>138</v>
      </c>
      <c r="M945">
        <v>0</v>
      </c>
      <c r="N945" t="s">
        <v>35</v>
      </c>
      <c r="O945" t="s">
        <v>492</v>
      </c>
      <c r="P945">
        <v>10</v>
      </c>
      <c r="Q945" t="s">
        <v>465</v>
      </c>
      <c r="R945">
        <v>1</v>
      </c>
      <c r="S945" s="144">
        <v>-545622</v>
      </c>
      <c r="T945">
        <v>1</v>
      </c>
      <c r="U945" t="s">
        <v>199</v>
      </c>
      <c r="V945" t="s">
        <v>75</v>
      </c>
      <c r="W945" s="115" t="str">
        <f t="shared" si="30"/>
        <v>CC1COMPOST &amp; FERTILIZANTES</v>
      </c>
      <c r="X945" s="115">
        <f>_xlfn.XLOOKUP(W945,'cco '!C:C,'cco '!D:D,0)</f>
        <v>4.0653249223577111E-4</v>
      </c>
      <c r="Y945" s="116">
        <f t="shared" si="31"/>
        <v>221.8130714786659</v>
      </c>
      <c r="Z945" s="115">
        <f>_xlfn.XLOOKUP(V945,sectores_id!A:A,sectores_id!B:B)</f>
        <v>10</v>
      </c>
      <c r="AA945" s="115">
        <f>IF(J945="OPEX",_xlfn.XLOOKUP(I945,'rubros_id_opex (2)'!A:A,'rubros_id_opex (2)'!B:B,"RUBRO MC"),J945)</f>
        <v>3</v>
      </c>
      <c r="AB945" s="115" t="str">
        <f>UPPER(_xlfn.XLOOKUP(Z945,sectores_id!B:B,sectores_id!A:A))</f>
        <v>COMPOST &amp; FERTILIZANTES</v>
      </c>
      <c r="AC945" s="156" t="str">
        <f>_xlfn.XLOOKUP(AA945,'rubros_id_opex (2)'!B:B,'rubros_id_opex (2)'!A:A,gastos_final[[#This Row],[Líneas de factura/Producto]])</f>
        <v>HIGIENE Y SEGURIDAD</v>
      </c>
      <c r="AD945" s="115">
        <f>SUMIFS(Y:Y,C:C,gastos_final[[#This Row],[Número]])</f>
        <v>545622</v>
      </c>
      <c r="AE945" s="177">
        <f>gastos_final[[#This Row],[MONTO_FINAL]]*-1-gastos_final[[#This Row],[monto_total_ampliado]]</f>
        <v>0</v>
      </c>
    </row>
    <row r="946" spans="1:31" x14ac:dyDescent="0.3">
      <c r="A946" vm="21">
        <v>46058</v>
      </c>
      <c r="B946" t="s">
        <v>828</v>
      </c>
      <c r="C946" t="s">
        <v>829</v>
      </c>
      <c r="D946" s="143">
        <v>-545622</v>
      </c>
      <c r="E946" t="s">
        <v>830</v>
      </c>
      <c r="F946">
        <v>1</v>
      </c>
      <c r="G946" s="143">
        <v>545622</v>
      </c>
      <c r="H946" t="s">
        <v>511</v>
      </c>
      <c r="I946" t="s">
        <v>11</v>
      </c>
      <c r="J946" t="s">
        <v>137</v>
      </c>
      <c r="K946" t="s">
        <v>513</v>
      </c>
      <c r="L946" t="s">
        <v>138</v>
      </c>
      <c r="M946">
        <v>0</v>
      </c>
      <c r="N946" t="s">
        <v>35</v>
      </c>
      <c r="O946" t="s">
        <v>492</v>
      </c>
      <c r="P946">
        <v>10</v>
      </c>
      <c r="Q946" t="s">
        <v>465</v>
      </c>
      <c r="R946">
        <v>1</v>
      </c>
      <c r="S946" s="144">
        <v>-545622</v>
      </c>
      <c r="T946">
        <v>1</v>
      </c>
      <c r="U946" t="s">
        <v>199</v>
      </c>
      <c r="V946" t="s">
        <v>66</v>
      </c>
      <c r="W946" s="115" t="str">
        <f t="shared" si="30"/>
        <v>CC1DISPOSICIÓN FINAL RESIDUOS LIQUIDOS</v>
      </c>
      <c r="X946" s="115">
        <f>_xlfn.XLOOKUP(W946,'cco '!C:C,'cco '!D:D,0)</f>
        <v>5.9791078481547098E-2</v>
      </c>
      <c r="Y946" s="116">
        <f t="shared" si="31"/>
        <v>32623.327823258693</v>
      </c>
      <c r="Z946" s="115">
        <f>_xlfn.XLOOKUP(V946,sectores_id!A:A,sectores_id!B:B)</f>
        <v>3</v>
      </c>
      <c r="AA946" s="115">
        <f>IF(J946="OPEX",_xlfn.XLOOKUP(I946,'rubros_id_opex (2)'!A:A,'rubros_id_opex (2)'!B:B,"RUBRO MC"),J946)</f>
        <v>3</v>
      </c>
      <c r="AB946" s="115" t="str">
        <f>UPPER(_xlfn.XLOOKUP(Z946,sectores_id!B:B,sectores_id!A:A))</f>
        <v>DISP. FINAL RESIDUOS LÍQUIDOS</v>
      </c>
      <c r="AC946" s="156" t="str">
        <f>_xlfn.XLOOKUP(AA946,'rubros_id_opex (2)'!B:B,'rubros_id_opex (2)'!A:A,gastos_final[[#This Row],[Líneas de factura/Producto]])</f>
        <v>HIGIENE Y SEGURIDAD</v>
      </c>
      <c r="AD946" s="115">
        <f>SUMIFS(Y:Y,C:C,gastos_final[[#This Row],[Número]])</f>
        <v>545622</v>
      </c>
      <c r="AE946" s="177">
        <f>gastos_final[[#This Row],[MONTO_FINAL]]*-1-gastos_final[[#This Row],[monto_total_ampliado]]</f>
        <v>0</v>
      </c>
    </row>
    <row r="947" spans="1:31" x14ac:dyDescent="0.3">
      <c r="A947" vm="21">
        <v>46058</v>
      </c>
      <c r="B947" t="s">
        <v>828</v>
      </c>
      <c r="C947" t="s">
        <v>829</v>
      </c>
      <c r="D947" s="143">
        <v>-545622</v>
      </c>
      <c r="E947" t="s">
        <v>830</v>
      </c>
      <c r="F947">
        <v>1</v>
      </c>
      <c r="G947" s="143">
        <v>545622</v>
      </c>
      <c r="H947" t="s">
        <v>511</v>
      </c>
      <c r="I947" t="s">
        <v>11</v>
      </c>
      <c r="J947" t="s">
        <v>137</v>
      </c>
      <c r="K947" t="s">
        <v>513</v>
      </c>
      <c r="L947" t="s">
        <v>138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 s="144">
        <v>-545622</v>
      </c>
      <c r="T947">
        <v>1</v>
      </c>
      <c r="U947" t="s">
        <v>199</v>
      </c>
      <c r="V947" t="s">
        <v>63</v>
      </c>
      <c r="W947" s="115" t="str">
        <f t="shared" si="30"/>
        <v>CC1DISPOSICIÓN FINAL RESIDUOS SOLIDOS</v>
      </c>
      <c r="X947" s="115">
        <f>_xlfn.XLOOKUP(W947,'cco '!C:C,'cco '!D:D,0)</f>
        <v>4.8738124634855849E-3</v>
      </c>
      <c r="Y947" s="116">
        <f t="shared" si="31"/>
        <v>2659.259303951932</v>
      </c>
      <c r="Z947" s="115">
        <f>_xlfn.XLOOKUP(V947,sectores_id!A:A,sectores_id!B:B)</f>
        <v>4</v>
      </c>
      <c r="AA947" s="115">
        <f>IF(J947="OPEX",_xlfn.XLOOKUP(I947,'rubros_id_opex (2)'!A:A,'rubros_id_opex (2)'!B:B,"RUBRO MC"),J947)</f>
        <v>3</v>
      </c>
      <c r="AB947" s="115" t="str">
        <f>UPPER(_xlfn.XLOOKUP(Z947,sectores_id!B:B,sectores_id!A:A))</f>
        <v>DISP. FINAL RESIDUOS SÓLIDOS</v>
      </c>
      <c r="AC947" s="156" t="str">
        <f>_xlfn.XLOOKUP(AA947,'rubros_id_opex (2)'!B:B,'rubros_id_opex (2)'!A:A,gastos_final[[#This Row],[Líneas de factura/Producto]])</f>
        <v>HIGIENE Y SEGURIDAD</v>
      </c>
      <c r="AD947" s="115">
        <f>SUMIFS(Y:Y,C:C,gastos_final[[#This Row],[Número]])</f>
        <v>545622</v>
      </c>
      <c r="AE947" s="177">
        <f>gastos_final[[#This Row],[MONTO_FINAL]]*-1-gastos_final[[#This Row],[monto_total_ampliado]]</f>
        <v>0</v>
      </c>
    </row>
    <row r="948" spans="1:31" x14ac:dyDescent="0.3">
      <c r="A948" vm="21">
        <v>46058</v>
      </c>
      <c r="B948" t="s">
        <v>828</v>
      </c>
      <c r="C948" t="s">
        <v>829</v>
      </c>
      <c r="D948" s="143">
        <v>-545622</v>
      </c>
      <c r="E948" t="s">
        <v>830</v>
      </c>
      <c r="F948">
        <v>1</v>
      </c>
      <c r="G948" s="143">
        <v>545622</v>
      </c>
      <c r="H948" t="s">
        <v>511</v>
      </c>
      <c r="I948" t="s">
        <v>11</v>
      </c>
      <c r="J948" t="s">
        <v>137</v>
      </c>
      <c r="K948" t="s">
        <v>513</v>
      </c>
      <c r="L948" t="s">
        <v>138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 s="144">
        <v>-545622</v>
      </c>
      <c r="T948">
        <v>1</v>
      </c>
      <c r="U948" t="s">
        <v>199</v>
      </c>
      <c r="V948" t="s">
        <v>80</v>
      </c>
      <c r="W948" s="115" t="str">
        <f t="shared" si="30"/>
        <v>CC1EXPORTACION</v>
      </c>
      <c r="X948" s="115">
        <f>_xlfn.XLOOKUP(W948,'cco '!C:C,'cco '!D:D,0)</f>
        <v>0.73411048911804788</v>
      </c>
      <c r="Y948" s="116">
        <f t="shared" si="31"/>
        <v>400546.83329356753</v>
      </c>
      <c r="Z948" s="115">
        <f>_xlfn.XLOOKUP(V948,sectores_id!A:A,sectores_id!B:B)</f>
        <v>5</v>
      </c>
      <c r="AA948" s="115">
        <f>IF(J948="OPEX",_xlfn.XLOOKUP(I948,'rubros_id_opex (2)'!A:A,'rubros_id_opex (2)'!B:B,"RUBRO MC"),J948)</f>
        <v>3</v>
      </c>
      <c r="AB948" s="115" t="str">
        <f>UPPER(_xlfn.XLOOKUP(Z948,sectores_id!B:B,sectores_id!A:A))</f>
        <v>EXPORTACION</v>
      </c>
      <c r="AC948" s="156" t="str">
        <f>_xlfn.XLOOKUP(AA948,'rubros_id_opex (2)'!B:B,'rubros_id_opex (2)'!A:A,gastos_final[[#This Row],[Líneas de factura/Producto]])</f>
        <v>HIGIENE Y SEGURIDAD</v>
      </c>
      <c r="AD948" s="115">
        <f>SUMIFS(Y:Y,C:C,gastos_final[[#This Row],[Número]])</f>
        <v>545622</v>
      </c>
      <c r="AE948" s="177">
        <f>gastos_final[[#This Row],[MONTO_FINAL]]*-1-gastos_final[[#This Row],[monto_total_ampliado]]</f>
        <v>0</v>
      </c>
    </row>
    <row r="949" spans="1:31" x14ac:dyDescent="0.3">
      <c r="A949" vm="21">
        <v>46058</v>
      </c>
      <c r="B949" t="s">
        <v>828</v>
      </c>
      <c r="C949" t="s">
        <v>829</v>
      </c>
      <c r="D949" s="143">
        <v>-545622</v>
      </c>
      <c r="E949" t="s">
        <v>830</v>
      </c>
      <c r="F949">
        <v>1</v>
      </c>
      <c r="G949" s="143">
        <v>545622</v>
      </c>
      <c r="H949" t="s">
        <v>511</v>
      </c>
      <c r="I949" t="s">
        <v>11</v>
      </c>
      <c r="J949" t="s">
        <v>137</v>
      </c>
      <c r="K949" t="s">
        <v>513</v>
      </c>
      <c r="L949" t="s">
        <v>138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 s="144">
        <v>-545622</v>
      </c>
      <c r="T949">
        <v>1</v>
      </c>
      <c r="U949" t="s">
        <v>199</v>
      </c>
      <c r="V949" t="s">
        <v>50</v>
      </c>
      <c r="W949" s="115" t="str">
        <f t="shared" si="30"/>
        <v>CC1NFU</v>
      </c>
      <c r="X949" s="115">
        <f>_xlfn.XLOOKUP(W949,'cco '!C:C,'cco '!D:D,0)</f>
        <v>1.4065386597374174E-2</v>
      </c>
      <c r="Y949" s="116">
        <f t="shared" si="31"/>
        <v>7674.384366032491</v>
      </c>
      <c r="Z949" s="115">
        <f>_xlfn.XLOOKUP(V949,sectores_id!A:A,sectores_id!B:B)</f>
        <v>6</v>
      </c>
      <c r="AA949" s="115">
        <f>IF(J949="OPEX",_xlfn.XLOOKUP(I949,'rubros_id_opex (2)'!A:A,'rubros_id_opex (2)'!B:B,"RUBRO MC"),J949)</f>
        <v>3</v>
      </c>
      <c r="AB949" s="115" t="str">
        <f>UPPER(_xlfn.XLOOKUP(Z949,sectores_id!B:B,sectores_id!A:A))</f>
        <v>NFU</v>
      </c>
      <c r="AC949" s="156" t="str">
        <f>_xlfn.XLOOKUP(AA949,'rubros_id_opex (2)'!B:B,'rubros_id_opex (2)'!A:A,gastos_final[[#This Row],[Líneas de factura/Producto]])</f>
        <v>HIGIENE Y SEGURIDAD</v>
      </c>
      <c r="AD949" s="115">
        <f>SUMIFS(Y:Y,C:C,gastos_final[[#This Row],[Número]])</f>
        <v>545622</v>
      </c>
      <c r="AE949" s="177">
        <f>gastos_final[[#This Row],[MONTO_FINAL]]*-1-gastos_final[[#This Row],[monto_total_ampliado]]</f>
        <v>0</v>
      </c>
    </row>
    <row r="950" spans="1:31" x14ac:dyDescent="0.3">
      <c r="A950" vm="21">
        <v>46058</v>
      </c>
      <c r="B950" t="s">
        <v>828</v>
      </c>
      <c r="C950" t="s">
        <v>829</v>
      </c>
      <c r="D950" s="143">
        <v>-545622</v>
      </c>
      <c r="E950" t="s">
        <v>830</v>
      </c>
      <c r="F950">
        <v>1</v>
      </c>
      <c r="G950" s="143">
        <v>545622</v>
      </c>
      <c r="H950" t="s">
        <v>511</v>
      </c>
      <c r="I950" t="s">
        <v>11</v>
      </c>
      <c r="J950" t="s">
        <v>137</v>
      </c>
      <c r="K950" t="s">
        <v>513</v>
      </c>
      <c r="L950" t="s">
        <v>138</v>
      </c>
      <c r="M950">
        <v>0</v>
      </c>
      <c r="N950" t="s">
        <v>35</v>
      </c>
      <c r="O950" t="s">
        <v>492</v>
      </c>
      <c r="P950">
        <v>10</v>
      </c>
      <c r="Q950" t="s">
        <v>465</v>
      </c>
      <c r="R950">
        <v>1</v>
      </c>
      <c r="S950" s="144">
        <v>-545622</v>
      </c>
      <c r="T950">
        <v>1</v>
      </c>
      <c r="U950" t="s">
        <v>199</v>
      </c>
      <c r="V950" t="s">
        <v>68</v>
      </c>
      <c r="W950" s="115" t="str">
        <f t="shared" si="30"/>
        <v>CC1PILETAS</v>
      </c>
      <c r="X950" s="115">
        <f>_xlfn.XLOOKUP(W950,'cco '!C:C,'cco '!D:D,0)</f>
        <v>0.10760032914202722</v>
      </c>
      <c r="Y950" s="116">
        <f t="shared" si="31"/>
        <v>58709.106787131175</v>
      </c>
      <c r="Z950" s="115">
        <f>_xlfn.XLOOKUP(V950,sectores_id!A:A,sectores_id!B:B)</f>
        <v>7</v>
      </c>
      <c r="AA950" s="115">
        <f>IF(J950="OPEX",_xlfn.XLOOKUP(I950,'rubros_id_opex (2)'!A:A,'rubros_id_opex (2)'!B:B,"RUBRO MC"),J950)</f>
        <v>3</v>
      </c>
      <c r="AB950" s="115" t="str">
        <f>UPPER(_xlfn.XLOOKUP(Z950,sectores_id!B:B,sectores_id!A:A))</f>
        <v>PILETAS</v>
      </c>
      <c r="AC950" s="156" t="str">
        <f>_xlfn.XLOOKUP(AA950,'rubros_id_opex (2)'!B:B,'rubros_id_opex (2)'!A:A,gastos_final[[#This Row],[Líneas de factura/Producto]])</f>
        <v>HIGIENE Y SEGURIDAD</v>
      </c>
      <c r="AD950" s="115">
        <f>SUMIFS(Y:Y,C:C,gastos_final[[#This Row],[Número]])</f>
        <v>545622</v>
      </c>
      <c r="AE950" s="177">
        <f>gastos_final[[#This Row],[MONTO_FINAL]]*-1-gastos_final[[#This Row],[monto_total_ampliado]]</f>
        <v>0</v>
      </c>
    </row>
    <row r="951" spans="1:31" x14ac:dyDescent="0.3">
      <c r="A951" vm="21">
        <v>46058</v>
      </c>
      <c r="B951" t="s">
        <v>828</v>
      </c>
      <c r="C951" t="s">
        <v>829</v>
      </c>
      <c r="D951" s="143">
        <v>-545622</v>
      </c>
      <c r="E951" t="s">
        <v>830</v>
      </c>
      <c r="F951">
        <v>1</v>
      </c>
      <c r="G951" s="143">
        <v>545622</v>
      </c>
      <c r="H951" t="s">
        <v>511</v>
      </c>
      <c r="I951" t="s">
        <v>11</v>
      </c>
      <c r="J951" t="s">
        <v>137</v>
      </c>
      <c r="K951" t="s">
        <v>513</v>
      </c>
      <c r="L951" t="s">
        <v>138</v>
      </c>
      <c r="M951">
        <v>0</v>
      </c>
      <c r="N951" t="s">
        <v>35</v>
      </c>
      <c r="O951" t="s">
        <v>492</v>
      </c>
      <c r="P951">
        <v>10</v>
      </c>
      <c r="Q951" t="s">
        <v>465</v>
      </c>
      <c r="R951">
        <v>1</v>
      </c>
      <c r="S951" s="144">
        <v>-545622</v>
      </c>
      <c r="T951">
        <v>1</v>
      </c>
      <c r="U951" t="s">
        <v>199</v>
      </c>
      <c r="V951" t="s">
        <v>70</v>
      </c>
      <c r="W951" s="115" t="str">
        <f t="shared" si="30"/>
        <v>CC1REACTORES</v>
      </c>
      <c r="X951" s="115">
        <f>_xlfn.XLOOKUP(W951,'cco '!C:C,'cco '!D:D,0)</f>
        <v>3.9675420007119738E-2</v>
      </c>
      <c r="Y951" s="116">
        <f t="shared" si="31"/>
        <v>21647.782015124685</v>
      </c>
      <c r="Z951" s="115">
        <f>_xlfn.XLOOKUP(V951,sectores_id!A:A,sectores_id!B:B)</f>
        <v>8</v>
      </c>
      <c r="AA951" s="115">
        <f>IF(J951="OPEX",_xlfn.XLOOKUP(I951,'rubros_id_opex (2)'!A:A,'rubros_id_opex (2)'!B:B,"RUBRO MC"),J951)</f>
        <v>3</v>
      </c>
      <c r="AB951" s="115" t="str">
        <f>UPPER(_xlfn.XLOOKUP(Z951,sectores_id!B:B,sectores_id!A:A))</f>
        <v>REACTORES</v>
      </c>
      <c r="AC951" s="156" t="str">
        <f>_xlfn.XLOOKUP(AA951,'rubros_id_opex (2)'!B:B,'rubros_id_opex (2)'!A:A,gastos_final[[#This Row],[Líneas de factura/Producto]])</f>
        <v>HIGIENE Y SEGURIDAD</v>
      </c>
      <c r="AD951" s="115">
        <f>SUMIFS(Y:Y,C:C,gastos_final[[#This Row],[Número]])</f>
        <v>545622</v>
      </c>
      <c r="AE951" s="177">
        <f>gastos_final[[#This Row],[MONTO_FINAL]]*-1-gastos_final[[#This Row],[monto_total_ampliado]]</f>
        <v>0</v>
      </c>
    </row>
    <row r="952" spans="1:31" x14ac:dyDescent="0.3">
      <c r="A952" vm="21">
        <v>46058</v>
      </c>
      <c r="B952" t="s">
        <v>828</v>
      </c>
      <c r="C952" t="s">
        <v>829</v>
      </c>
      <c r="D952" s="143">
        <v>-545622</v>
      </c>
      <c r="E952" t="s">
        <v>830</v>
      </c>
      <c r="F952">
        <v>1</v>
      </c>
      <c r="G952" s="143">
        <v>545622</v>
      </c>
      <c r="H952" t="s">
        <v>511</v>
      </c>
      <c r="I952" t="s">
        <v>11</v>
      </c>
      <c r="J952" t="s">
        <v>137</v>
      </c>
      <c r="K952" t="s">
        <v>513</v>
      </c>
      <c r="L952" t="s">
        <v>138</v>
      </c>
      <c r="M952">
        <v>0</v>
      </c>
      <c r="N952" t="s">
        <v>35</v>
      </c>
      <c r="O952" t="s">
        <v>492</v>
      </c>
      <c r="P952">
        <v>10</v>
      </c>
      <c r="Q952" t="s">
        <v>465</v>
      </c>
      <c r="R952">
        <v>1</v>
      </c>
      <c r="S952" s="144">
        <v>-545622</v>
      </c>
      <c r="T952">
        <v>1</v>
      </c>
      <c r="U952" t="s">
        <v>199</v>
      </c>
      <c r="V952" t="s">
        <v>181</v>
      </c>
      <c r="W952" s="115" t="str">
        <f t="shared" si="30"/>
        <v>CC1TIERRAS FILTRANTES</v>
      </c>
      <c r="X952" s="115">
        <f>_xlfn.XLOOKUP(W952,'cco '!C:C,'cco '!D:D,0)</f>
        <v>0</v>
      </c>
      <c r="Y952" s="116">
        <f t="shared" si="31"/>
        <v>0</v>
      </c>
      <c r="Z952" s="115">
        <f>_xlfn.XLOOKUP(V952,sectores_id!A:A,sectores_id!B:B)</f>
        <v>9</v>
      </c>
      <c r="AA952" s="115">
        <f>IF(J952="OPEX",_xlfn.XLOOKUP(I952,'rubros_id_opex (2)'!A:A,'rubros_id_opex (2)'!B:B,"RUBRO MC"),J952)</f>
        <v>3</v>
      </c>
      <c r="AB952" s="115" t="str">
        <f>UPPER(_xlfn.XLOOKUP(Z952,sectores_id!B:B,sectores_id!A:A))</f>
        <v>TIERRAS FILTRANTES</v>
      </c>
      <c r="AC952" s="156" t="str">
        <f>_xlfn.XLOOKUP(AA952,'rubros_id_opex (2)'!B:B,'rubros_id_opex (2)'!A:A,gastos_final[[#This Row],[Líneas de factura/Producto]])</f>
        <v>HIGIENE Y SEGURIDAD</v>
      </c>
      <c r="AD952" s="115">
        <f>SUMIFS(Y:Y,C:C,gastos_final[[#This Row],[Número]])</f>
        <v>545622</v>
      </c>
      <c r="AE952" s="177">
        <f>gastos_final[[#This Row],[MONTO_FINAL]]*-1-gastos_final[[#This Row],[monto_total_ampliado]]</f>
        <v>0</v>
      </c>
    </row>
    <row r="953" spans="1:31" x14ac:dyDescent="0.3">
      <c r="A953" vm="1">
        <v>46081</v>
      </c>
      <c r="B953" t="s">
        <v>679</v>
      </c>
      <c r="C953" t="s">
        <v>1152</v>
      </c>
      <c r="D953" s="143">
        <v>-513000</v>
      </c>
      <c r="E953" t="s">
        <v>810</v>
      </c>
      <c r="F953">
        <v>27</v>
      </c>
      <c r="G953" s="143">
        <v>19000</v>
      </c>
      <c r="H953" t="s">
        <v>511</v>
      </c>
      <c r="I953" t="s">
        <v>13</v>
      </c>
      <c r="J953" t="s">
        <v>137</v>
      </c>
      <c r="K953" t="s">
        <v>473</v>
      </c>
      <c r="L953" t="s">
        <v>138</v>
      </c>
      <c r="M953">
        <v>0</v>
      </c>
      <c r="N953" t="s">
        <v>44</v>
      </c>
      <c r="O953" t="s">
        <v>492</v>
      </c>
      <c r="P953">
        <v>1</v>
      </c>
      <c r="Q953" t="s">
        <v>77</v>
      </c>
      <c r="R953">
        <v>1</v>
      </c>
      <c r="S953" s="144">
        <v>-513000</v>
      </c>
      <c r="T953">
        <v>27</v>
      </c>
      <c r="U953" t="s">
        <v>199</v>
      </c>
      <c r="V953" t="s">
        <v>77</v>
      </c>
      <c r="W953" s="115" t="str">
        <f t="shared" si="30"/>
        <v>CC9CEREAL &amp; POLVILLO</v>
      </c>
      <c r="X953" s="115">
        <f>_xlfn.XLOOKUP(W953,'cco '!C:C,'cco '!D:D,0)</f>
        <v>1</v>
      </c>
      <c r="Y953" s="116">
        <f t="shared" si="31"/>
        <v>513000</v>
      </c>
      <c r="Z953" s="115">
        <f>_xlfn.XLOOKUP(V953,sectores_id!A:A,sectores_id!B:B)</f>
        <v>2</v>
      </c>
      <c r="AA953" s="115">
        <f>IF(J953="OPEX",_xlfn.XLOOKUP(I953,'rubros_id_opex (2)'!A:A,'rubros_id_opex (2)'!B:B,"RUBRO MC"),J953)</f>
        <v>7</v>
      </c>
      <c r="AB953" s="115" t="str">
        <f>UPPER(_xlfn.XLOOKUP(Z953,sectores_id!B:B,sectores_id!A:A))</f>
        <v>CEREAL &amp; POLVILLO</v>
      </c>
      <c r="AC953" s="156" t="str">
        <f>_xlfn.XLOOKUP(AA953,'rubros_id_opex (2)'!B:B,'rubros_id_opex (2)'!A:A,gastos_final[[#This Row],[Líneas de factura/Producto]])</f>
        <v>LOGISTICA</v>
      </c>
      <c r="AD953" s="115">
        <f>SUMIFS(Y:Y,C:C,gastos_final[[#This Row],[Número]])</f>
        <v>513000</v>
      </c>
      <c r="AE953" s="177">
        <f>gastos_final[[#This Row],[MONTO_FINAL]]*-1-gastos_final[[#This Row],[monto_total_ampliado]]</f>
        <v>0</v>
      </c>
    </row>
    <row r="954" spans="1:31" x14ac:dyDescent="0.3">
      <c r="A954" vm="5">
        <v>46055</v>
      </c>
      <c r="B954" t="s">
        <v>977</v>
      </c>
      <c r="C954" t="s">
        <v>982</v>
      </c>
      <c r="D954" s="143">
        <v>-507378.56</v>
      </c>
      <c r="E954" t="s">
        <v>983</v>
      </c>
      <c r="F954">
        <v>30</v>
      </c>
      <c r="G954" s="143">
        <v>13977.37</v>
      </c>
      <c r="H954" t="s">
        <v>511</v>
      </c>
      <c r="I954" t="s">
        <v>15</v>
      </c>
      <c r="J954" t="s">
        <v>137</v>
      </c>
      <c r="K954" t="s">
        <v>473</v>
      </c>
      <c r="L954" t="s">
        <v>156</v>
      </c>
      <c r="M954">
        <v>0</v>
      </c>
      <c r="N954" t="s">
        <v>83</v>
      </c>
      <c r="O954" t="s">
        <v>494</v>
      </c>
      <c r="P954">
        <v>1</v>
      </c>
      <c r="Q954" t="s">
        <v>66</v>
      </c>
      <c r="R954">
        <v>1</v>
      </c>
      <c r="S954" s="144">
        <v>-507378.56</v>
      </c>
      <c r="T954">
        <v>30</v>
      </c>
      <c r="U954" t="s">
        <v>199</v>
      </c>
      <c r="V954" t="s">
        <v>66</v>
      </c>
      <c r="W954" s="115" t="str">
        <f t="shared" si="30"/>
        <v>CC3DISPOSICIÓN FINAL RESIDUOS LIQUIDOS</v>
      </c>
      <c r="X954" s="115">
        <f>_xlfn.XLOOKUP(W954,'cco '!C:C,'cco '!D:D,0)</f>
        <v>1</v>
      </c>
      <c r="Y954" s="116">
        <f t="shared" si="31"/>
        <v>507378.56</v>
      </c>
      <c r="Z954" s="115">
        <f>_xlfn.XLOOKUP(V954,sectores_id!A:A,sectores_id!B:B)</f>
        <v>3</v>
      </c>
      <c r="AA954" s="115">
        <f>IF(J954="OPEX",_xlfn.XLOOKUP(I954,'rubros_id_opex (2)'!A:A,'rubros_id_opex (2)'!B:B,"RUBRO MC"),J954)</f>
        <v>12</v>
      </c>
      <c r="AB954" s="115" t="str">
        <f>UPPER(_xlfn.XLOOKUP(Z954,sectores_id!B:B,sectores_id!A:A))</f>
        <v>DISP. FINAL RESIDUOS LÍQUIDOS</v>
      </c>
      <c r="AC954" s="156" t="str">
        <f>_xlfn.XLOOKUP(AA954,'rubros_id_opex (2)'!B:B,'rubros_id_opex (2)'!A:A,gastos_final[[#This Row],[Líneas de factura/Producto]])</f>
        <v>REPOSICION</v>
      </c>
      <c r="AD954" s="115">
        <f>SUMIFS(Y:Y,C:C,gastos_final[[#This Row],[Número]])</f>
        <v>507378.56</v>
      </c>
      <c r="AE954" s="177">
        <f>gastos_final[[#This Row],[MONTO_FINAL]]*-1-gastos_final[[#This Row],[monto_total_ampliado]]</f>
        <v>0</v>
      </c>
    </row>
    <row r="955" spans="1:31" x14ac:dyDescent="0.3">
      <c r="A955" vm="1">
        <v>46081</v>
      </c>
      <c r="B955" t="s">
        <v>444</v>
      </c>
      <c r="C955" t="s">
        <v>746</v>
      </c>
      <c r="D955" s="143">
        <v>-500000</v>
      </c>
      <c r="E955" t="s">
        <v>183</v>
      </c>
      <c r="F955">
        <v>1</v>
      </c>
      <c r="G955" s="143">
        <v>500000</v>
      </c>
      <c r="H955" t="s">
        <v>480</v>
      </c>
      <c r="I955" t="s">
        <v>9</v>
      </c>
      <c r="J955" t="s">
        <v>137</v>
      </c>
      <c r="K955">
        <v>0</v>
      </c>
      <c r="L955">
        <v>0</v>
      </c>
      <c r="M955">
        <v>0</v>
      </c>
      <c r="N955" t="s">
        <v>396</v>
      </c>
      <c r="O955" t="s">
        <v>492</v>
      </c>
      <c r="P955">
        <v>10</v>
      </c>
      <c r="Q955" t="s">
        <v>467</v>
      </c>
      <c r="R955">
        <v>1</v>
      </c>
      <c r="S955" s="144">
        <v>-500000</v>
      </c>
      <c r="T955">
        <v>1</v>
      </c>
      <c r="U955" t="s">
        <v>199</v>
      </c>
      <c r="V955" t="s">
        <v>72</v>
      </c>
      <c r="W955" s="115" t="str">
        <f t="shared" si="30"/>
        <v>CC29BACHAS</v>
      </c>
      <c r="X955" s="115">
        <f>_xlfn.XLOOKUP(W955,'cco '!C:C,'cco '!D:D,0)</f>
        <v>0.1111</v>
      </c>
      <c r="Y955" s="116">
        <f t="shared" si="31"/>
        <v>55550</v>
      </c>
      <c r="Z955" s="115">
        <f>_xlfn.XLOOKUP(V955,sectores_id!A:A,sectores_id!B:B)</f>
        <v>1</v>
      </c>
      <c r="AA955" s="115">
        <f>IF(J955="OPEX",_xlfn.XLOOKUP(I955,'rubros_id_opex (2)'!A:A,'rubros_id_opex (2)'!B:B,"RUBRO MC"),J955)</f>
        <v>10</v>
      </c>
      <c r="AB955" s="115" t="str">
        <f>UPPER(_xlfn.XLOOKUP(Z955,sectores_id!B:B,sectores_id!A:A))</f>
        <v>BACHAS</v>
      </c>
      <c r="AC955" s="156" t="str">
        <f>_xlfn.XLOOKUP(AA955,'rubros_id_opex (2)'!B:B,'rubros_id_opex (2)'!A:A,gastos_final[[#This Row],[Líneas de factura/Producto]])</f>
        <v>PERSONAL</v>
      </c>
      <c r="AD955" s="177">
        <f>SUMIFS(Y:Y,C:C,gastos_final[[#This Row],[Número]])</f>
        <v>499950</v>
      </c>
      <c r="AE955" s="177">
        <f>gastos_final[[#This Row],[MONTO_FINAL]]*-1-gastos_final[[#This Row],[monto_total_ampliado]]</f>
        <v>50</v>
      </c>
    </row>
    <row r="956" spans="1:31" x14ac:dyDescent="0.3">
      <c r="A956" vm="1">
        <v>46081</v>
      </c>
      <c r="B956" t="s">
        <v>444</v>
      </c>
      <c r="C956" t="s">
        <v>746</v>
      </c>
      <c r="D956" s="143">
        <v>-500000</v>
      </c>
      <c r="E956" t="s">
        <v>183</v>
      </c>
      <c r="F956">
        <v>1</v>
      </c>
      <c r="G956" s="143">
        <v>500000</v>
      </c>
      <c r="H956" t="s">
        <v>480</v>
      </c>
      <c r="I956" t="s">
        <v>9</v>
      </c>
      <c r="J956" t="s">
        <v>137</v>
      </c>
      <c r="K956">
        <v>0</v>
      </c>
      <c r="L956">
        <v>0</v>
      </c>
      <c r="M956">
        <v>0</v>
      </c>
      <c r="N956" t="s">
        <v>396</v>
      </c>
      <c r="O956" t="s">
        <v>492</v>
      </c>
      <c r="P956">
        <v>10</v>
      </c>
      <c r="Q956" t="s">
        <v>467</v>
      </c>
      <c r="R956">
        <v>1</v>
      </c>
      <c r="S956" s="144">
        <v>-500000</v>
      </c>
      <c r="T956">
        <v>1</v>
      </c>
      <c r="U956" t="s">
        <v>199</v>
      </c>
      <c r="V956" t="s">
        <v>177</v>
      </c>
      <c r="W956" s="115" t="str">
        <f t="shared" si="30"/>
        <v>CC29CEREAL Y POLVILLO</v>
      </c>
      <c r="X956" s="115">
        <f>_xlfn.XLOOKUP(W956,'cco '!C:C,'cco '!D:D,0)</f>
        <v>0.1111</v>
      </c>
      <c r="Y956" s="116">
        <f t="shared" si="31"/>
        <v>55550</v>
      </c>
      <c r="Z956" s="115">
        <f>_xlfn.XLOOKUP(V956,sectores_id!A:A,sectores_id!B:B)</f>
        <v>2</v>
      </c>
      <c r="AA956" s="115">
        <f>IF(J956="OPEX",_xlfn.XLOOKUP(I956,'rubros_id_opex (2)'!A:A,'rubros_id_opex (2)'!B:B,"RUBRO MC"),J956)</f>
        <v>10</v>
      </c>
      <c r="AB956" s="115" t="str">
        <f>UPPER(_xlfn.XLOOKUP(Z956,sectores_id!B:B,sectores_id!A:A))</f>
        <v>CEREAL &amp; POLVILLO</v>
      </c>
      <c r="AC956" s="156" t="str">
        <f>_xlfn.XLOOKUP(AA956,'rubros_id_opex (2)'!B:B,'rubros_id_opex (2)'!A:A,gastos_final[[#This Row],[Líneas de factura/Producto]])</f>
        <v>PERSONAL</v>
      </c>
      <c r="AD956" s="177">
        <f>SUMIFS(Y:Y,C:C,gastos_final[[#This Row],[Número]])</f>
        <v>499950</v>
      </c>
      <c r="AE956" s="177">
        <f>gastos_final[[#This Row],[MONTO_FINAL]]*-1-gastos_final[[#This Row],[monto_total_ampliado]]</f>
        <v>50</v>
      </c>
    </row>
    <row r="957" spans="1:31" x14ac:dyDescent="0.3">
      <c r="A957" vm="1">
        <v>46081</v>
      </c>
      <c r="B957" t="s">
        <v>444</v>
      </c>
      <c r="C957" t="s">
        <v>746</v>
      </c>
      <c r="D957" s="143">
        <v>-500000</v>
      </c>
      <c r="E957" t="s">
        <v>183</v>
      </c>
      <c r="F957">
        <v>1</v>
      </c>
      <c r="G957" s="143">
        <v>500000</v>
      </c>
      <c r="H957" t="s">
        <v>480</v>
      </c>
      <c r="I957" t="s">
        <v>9</v>
      </c>
      <c r="J957" t="s">
        <v>137</v>
      </c>
      <c r="K957">
        <v>0</v>
      </c>
      <c r="L957">
        <v>0</v>
      </c>
      <c r="M957">
        <v>0</v>
      </c>
      <c r="N957" t="s">
        <v>396</v>
      </c>
      <c r="O957" t="s">
        <v>492</v>
      </c>
      <c r="P957">
        <v>10</v>
      </c>
      <c r="Q957" t="s">
        <v>467</v>
      </c>
      <c r="R957">
        <v>1</v>
      </c>
      <c r="S957" s="144">
        <v>-500000</v>
      </c>
      <c r="T957">
        <v>1</v>
      </c>
      <c r="U957" t="s">
        <v>199</v>
      </c>
      <c r="V957" t="s">
        <v>175</v>
      </c>
      <c r="W957" s="115" t="str">
        <f t="shared" si="30"/>
        <v>CC29COMPOST Y FERTILIZANTES</v>
      </c>
      <c r="X957" s="115">
        <f>_xlfn.XLOOKUP(W957,'cco '!C:C,'cco '!D:D,0)</f>
        <v>0.1111</v>
      </c>
      <c r="Y957" s="116">
        <f t="shared" si="31"/>
        <v>55550</v>
      </c>
      <c r="Z957" s="115">
        <f>_xlfn.XLOOKUP(V957,sectores_id!A:A,sectores_id!B:B)</f>
        <v>10</v>
      </c>
      <c r="AA957" s="115">
        <f>IF(J957="OPEX",_xlfn.XLOOKUP(I957,'rubros_id_opex (2)'!A:A,'rubros_id_opex (2)'!B:B,"RUBRO MC"),J957)</f>
        <v>10</v>
      </c>
      <c r="AB957" s="115" t="str">
        <f>UPPER(_xlfn.XLOOKUP(Z957,sectores_id!B:B,sectores_id!A:A))</f>
        <v>COMPOST &amp; FERTILIZANTES</v>
      </c>
      <c r="AC957" s="156" t="str">
        <f>_xlfn.XLOOKUP(AA957,'rubros_id_opex (2)'!B:B,'rubros_id_opex (2)'!A:A,gastos_final[[#This Row],[Líneas de factura/Producto]])</f>
        <v>PERSONAL</v>
      </c>
      <c r="AD957" s="177">
        <f>SUMIFS(Y:Y,C:C,gastos_final[[#This Row],[Número]])</f>
        <v>499950</v>
      </c>
      <c r="AE957" s="177">
        <f>gastos_final[[#This Row],[MONTO_FINAL]]*-1-gastos_final[[#This Row],[monto_total_ampliado]]</f>
        <v>50</v>
      </c>
    </row>
    <row r="958" spans="1:31" x14ac:dyDescent="0.3">
      <c r="A958" vm="1">
        <v>46081</v>
      </c>
      <c r="B958" t="s">
        <v>444</v>
      </c>
      <c r="C958" t="s">
        <v>746</v>
      </c>
      <c r="D958" s="143">
        <v>-500000</v>
      </c>
      <c r="E958" t="s">
        <v>183</v>
      </c>
      <c r="F958">
        <v>1</v>
      </c>
      <c r="G958" s="143">
        <v>500000</v>
      </c>
      <c r="H958" t="s">
        <v>480</v>
      </c>
      <c r="I958" t="s">
        <v>9</v>
      </c>
      <c r="J958" t="s">
        <v>137</v>
      </c>
      <c r="K958">
        <v>0</v>
      </c>
      <c r="L958">
        <v>0</v>
      </c>
      <c r="M958">
        <v>0</v>
      </c>
      <c r="N958" t="s">
        <v>396</v>
      </c>
      <c r="O958" t="s">
        <v>492</v>
      </c>
      <c r="P958">
        <v>10</v>
      </c>
      <c r="Q958" t="s">
        <v>467</v>
      </c>
      <c r="R958">
        <v>1</v>
      </c>
      <c r="S958" s="144">
        <v>-500000</v>
      </c>
      <c r="T958">
        <v>1</v>
      </c>
      <c r="U958" t="s">
        <v>199</v>
      </c>
      <c r="V958" t="s">
        <v>193</v>
      </c>
      <c r="W958" s="115" t="str">
        <f t="shared" si="30"/>
        <v>CC29DISPOSICION FINAL DE R. LIQUIDOS</v>
      </c>
      <c r="X958" s="115">
        <f>_xlfn.XLOOKUP(W958,'cco '!C:C,'cco '!D:D,0)</f>
        <v>0.1111</v>
      </c>
      <c r="Y958" s="116">
        <f t="shared" si="31"/>
        <v>55550</v>
      </c>
      <c r="Z958" s="115">
        <f>_xlfn.XLOOKUP(V958,sectores_id!A:A,sectores_id!B:B)</f>
        <v>3</v>
      </c>
      <c r="AA958" s="115">
        <f>IF(J958="OPEX",_xlfn.XLOOKUP(I958,'rubros_id_opex (2)'!A:A,'rubros_id_opex (2)'!B:B,"RUBRO MC"),J958)</f>
        <v>10</v>
      </c>
      <c r="AB958" s="115" t="str">
        <f>UPPER(_xlfn.XLOOKUP(Z958,sectores_id!B:B,sectores_id!A:A))</f>
        <v>DISP. FINAL RESIDUOS LÍQUIDOS</v>
      </c>
      <c r="AC958" s="156" t="str">
        <f>_xlfn.XLOOKUP(AA958,'rubros_id_opex (2)'!B:B,'rubros_id_opex (2)'!A:A,gastos_final[[#This Row],[Líneas de factura/Producto]])</f>
        <v>PERSONAL</v>
      </c>
      <c r="AD958" s="177">
        <f>SUMIFS(Y:Y,C:C,gastos_final[[#This Row],[Número]])</f>
        <v>499950</v>
      </c>
      <c r="AE958" s="177">
        <f>gastos_final[[#This Row],[MONTO_FINAL]]*-1-gastos_final[[#This Row],[monto_total_ampliado]]</f>
        <v>50</v>
      </c>
    </row>
    <row r="959" spans="1:31" x14ac:dyDescent="0.3">
      <c r="A959" vm="1">
        <v>46081</v>
      </c>
      <c r="B959" t="s">
        <v>444</v>
      </c>
      <c r="C959" t="s">
        <v>746</v>
      </c>
      <c r="D959" s="143">
        <v>-500000</v>
      </c>
      <c r="E959" t="s">
        <v>183</v>
      </c>
      <c r="F959">
        <v>1</v>
      </c>
      <c r="G959" s="143">
        <v>500000</v>
      </c>
      <c r="H959" t="s">
        <v>480</v>
      </c>
      <c r="I959" t="s">
        <v>9</v>
      </c>
      <c r="J959" t="s">
        <v>137</v>
      </c>
      <c r="K959">
        <v>0</v>
      </c>
      <c r="L959">
        <v>0</v>
      </c>
      <c r="M959">
        <v>0</v>
      </c>
      <c r="N959" t="s">
        <v>396</v>
      </c>
      <c r="O959" t="s">
        <v>492</v>
      </c>
      <c r="P959">
        <v>10</v>
      </c>
      <c r="Q959" t="s">
        <v>467</v>
      </c>
      <c r="R959">
        <v>1</v>
      </c>
      <c r="S959" s="144">
        <v>-500000</v>
      </c>
      <c r="T959">
        <v>1</v>
      </c>
      <c r="U959" t="s">
        <v>199</v>
      </c>
      <c r="V959" t="s">
        <v>191</v>
      </c>
      <c r="W959" s="115" t="str">
        <f t="shared" si="30"/>
        <v>CC29DISPOSICION FINAL DE R. SOLIDOS</v>
      </c>
      <c r="X959" s="115">
        <f>_xlfn.XLOOKUP(W959,'cco '!C:C,'cco '!D:D,0)</f>
        <v>0.1111</v>
      </c>
      <c r="Y959" s="116">
        <f t="shared" si="31"/>
        <v>55550</v>
      </c>
      <c r="Z959" s="115">
        <f>_xlfn.XLOOKUP(V959,sectores_id!A:A,sectores_id!B:B)</f>
        <v>4</v>
      </c>
      <c r="AA959" s="115">
        <f>IF(J959="OPEX",_xlfn.XLOOKUP(I959,'rubros_id_opex (2)'!A:A,'rubros_id_opex (2)'!B:B,"RUBRO MC"),J959)</f>
        <v>10</v>
      </c>
      <c r="AB959" s="115" t="str">
        <f>UPPER(_xlfn.XLOOKUP(Z959,sectores_id!B:B,sectores_id!A:A))</f>
        <v>DISP. FINAL RESIDUOS SÓLIDOS</v>
      </c>
      <c r="AC959" s="156" t="str">
        <f>_xlfn.XLOOKUP(AA959,'rubros_id_opex (2)'!B:B,'rubros_id_opex (2)'!A:A,gastos_final[[#This Row],[Líneas de factura/Producto]])</f>
        <v>PERSONAL</v>
      </c>
      <c r="AD959" s="177">
        <f>SUMIFS(Y:Y,C:C,gastos_final[[#This Row],[Número]])</f>
        <v>499950</v>
      </c>
      <c r="AE959" s="177">
        <f>gastos_final[[#This Row],[MONTO_FINAL]]*-1-gastos_final[[#This Row],[monto_total_ampliado]]</f>
        <v>50</v>
      </c>
    </row>
    <row r="960" spans="1:31" x14ac:dyDescent="0.3">
      <c r="A960" vm="1">
        <v>46081</v>
      </c>
      <c r="B960" t="s">
        <v>444</v>
      </c>
      <c r="C960" t="s">
        <v>746</v>
      </c>
      <c r="D960" s="143">
        <v>-500000</v>
      </c>
      <c r="E960" t="s">
        <v>183</v>
      </c>
      <c r="F960">
        <v>1</v>
      </c>
      <c r="G960" s="143">
        <v>500000</v>
      </c>
      <c r="H960" t="s">
        <v>480</v>
      </c>
      <c r="I960" t="s">
        <v>9</v>
      </c>
      <c r="J960" t="s">
        <v>137</v>
      </c>
      <c r="K960">
        <v>0</v>
      </c>
      <c r="L960">
        <v>0</v>
      </c>
      <c r="M960">
        <v>0</v>
      </c>
      <c r="N960" t="s">
        <v>396</v>
      </c>
      <c r="O960" t="s">
        <v>492</v>
      </c>
      <c r="P960">
        <v>10</v>
      </c>
      <c r="Q960" t="s">
        <v>467</v>
      </c>
      <c r="R960">
        <v>1</v>
      </c>
      <c r="S960" s="144">
        <v>-500000</v>
      </c>
      <c r="T960">
        <v>1</v>
      </c>
      <c r="U960" t="s">
        <v>199</v>
      </c>
      <c r="V960" t="s">
        <v>80</v>
      </c>
      <c r="W960" s="115" t="str">
        <f t="shared" si="30"/>
        <v>CC29EXPORTACION</v>
      </c>
      <c r="X960" s="115">
        <f>_xlfn.XLOOKUP(W960,'cco '!C:C,'cco '!D:D,0)</f>
        <v>0.1111</v>
      </c>
      <c r="Y960" s="116">
        <f t="shared" si="31"/>
        <v>55550</v>
      </c>
      <c r="Z960" s="115">
        <f>_xlfn.XLOOKUP(V960,sectores_id!A:A,sectores_id!B:B)</f>
        <v>5</v>
      </c>
      <c r="AA960" s="115">
        <f>IF(J960="OPEX",_xlfn.XLOOKUP(I960,'rubros_id_opex (2)'!A:A,'rubros_id_opex (2)'!B:B,"RUBRO MC"),J960)</f>
        <v>10</v>
      </c>
      <c r="AB960" s="115" t="str">
        <f>UPPER(_xlfn.XLOOKUP(Z960,sectores_id!B:B,sectores_id!A:A))</f>
        <v>EXPORTACION</v>
      </c>
      <c r="AC960" s="156" t="str">
        <f>_xlfn.XLOOKUP(AA960,'rubros_id_opex (2)'!B:B,'rubros_id_opex (2)'!A:A,gastos_final[[#This Row],[Líneas de factura/Producto]])</f>
        <v>PERSONAL</v>
      </c>
      <c r="AD960" s="177">
        <f>SUMIFS(Y:Y,C:C,gastos_final[[#This Row],[Número]])</f>
        <v>499950</v>
      </c>
      <c r="AE960" s="177">
        <f>gastos_final[[#This Row],[MONTO_FINAL]]*-1-gastos_final[[#This Row],[monto_total_ampliado]]</f>
        <v>50</v>
      </c>
    </row>
    <row r="961" spans="1:31" x14ac:dyDescent="0.3">
      <c r="A961" vm="1">
        <v>46081</v>
      </c>
      <c r="B961" t="s">
        <v>444</v>
      </c>
      <c r="C961" t="s">
        <v>746</v>
      </c>
      <c r="D961" s="143">
        <v>-500000</v>
      </c>
      <c r="E961" t="s">
        <v>183</v>
      </c>
      <c r="F961">
        <v>1</v>
      </c>
      <c r="G961" s="143">
        <v>500000</v>
      </c>
      <c r="H961" t="s">
        <v>480</v>
      </c>
      <c r="I961" t="s">
        <v>9</v>
      </c>
      <c r="J961" t="s">
        <v>137</v>
      </c>
      <c r="K961">
        <v>0</v>
      </c>
      <c r="L961">
        <v>0</v>
      </c>
      <c r="M961">
        <v>0</v>
      </c>
      <c r="N961" t="s">
        <v>396</v>
      </c>
      <c r="O961" t="s">
        <v>492</v>
      </c>
      <c r="P961">
        <v>10</v>
      </c>
      <c r="Q961" t="s">
        <v>467</v>
      </c>
      <c r="R961">
        <v>1</v>
      </c>
      <c r="S961" s="144">
        <v>-500000</v>
      </c>
      <c r="T961">
        <v>1</v>
      </c>
      <c r="U961" t="s">
        <v>199</v>
      </c>
      <c r="V961" t="s">
        <v>50</v>
      </c>
      <c r="W961" s="115" t="str">
        <f t="shared" si="30"/>
        <v>CC29NFU</v>
      </c>
      <c r="X961" s="115">
        <f>_xlfn.XLOOKUP(W961,'cco '!C:C,'cco '!D:D,0)</f>
        <v>0.1111</v>
      </c>
      <c r="Y961" s="116">
        <f t="shared" si="31"/>
        <v>55550</v>
      </c>
      <c r="Z961" s="115">
        <f>_xlfn.XLOOKUP(V961,sectores_id!A:A,sectores_id!B:B)</f>
        <v>6</v>
      </c>
      <c r="AA961" s="115">
        <f>IF(J961="OPEX",_xlfn.XLOOKUP(I961,'rubros_id_opex (2)'!A:A,'rubros_id_opex (2)'!B:B,"RUBRO MC"),J961)</f>
        <v>10</v>
      </c>
      <c r="AB961" s="115" t="str">
        <f>UPPER(_xlfn.XLOOKUP(Z961,sectores_id!B:B,sectores_id!A:A))</f>
        <v>NFU</v>
      </c>
      <c r="AC961" s="156" t="str">
        <f>_xlfn.XLOOKUP(AA961,'rubros_id_opex (2)'!B:B,'rubros_id_opex (2)'!A:A,gastos_final[[#This Row],[Líneas de factura/Producto]])</f>
        <v>PERSONAL</v>
      </c>
      <c r="AD961" s="177">
        <f>SUMIFS(Y:Y,C:C,gastos_final[[#This Row],[Número]])</f>
        <v>499950</v>
      </c>
      <c r="AE961" s="177">
        <f>gastos_final[[#This Row],[MONTO_FINAL]]*-1-gastos_final[[#This Row],[monto_total_ampliado]]</f>
        <v>50</v>
      </c>
    </row>
    <row r="962" spans="1:31" x14ac:dyDescent="0.3">
      <c r="A962" vm="1">
        <v>46081</v>
      </c>
      <c r="B962" t="s">
        <v>444</v>
      </c>
      <c r="C962" t="s">
        <v>746</v>
      </c>
      <c r="D962" s="143">
        <v>-500000</v>
      </c>
      <c r="E962" t="s">
        <v>183</v>
      </c>
      <c r="F962">
        <v>1</v>
      </c>
      <c r="G962" s="143">
        <v>500000</v>
      </c>
      <c r="H962" t="s">
        <v>480</v>
      </c>
      <c r="I962" t="s">
        <v>9</v>
      </c>
      <c r="J962" t="s">
        <v>137</v>
      </c>
      <c r="K962">
        <v>0</v>
      </c>
      <c r="L962">
        <v>0</v>
      </c>
      <c r="M962">
        <v>0</v>
      </c>
      <c r="N962" t="s">
        <v>396</v>
      </c>
      <c r="O962" t="s">
        <v>492</v>
      </c>
      <c r="P962">
        <v>10</v>
      </c>
      <c r="Q962" t="s">
        <v>467</v>
      </c>
      <c r="R962">
        <v>1</v>
      </c>
      <c r="S962" s="144">
        <v>-500000</v>
      </c>
      <c r="T962">
        <v>1</v>
      </c>
      <c r="U962" t="s">
        <v>199</v>
      </c>
      <c r="V962" t="s">
        <v>68</v>
      </c>
      <c r="W962" s="115" t="str">
        <f t="shared" si="30"/>
        <v>CC29PILETAS</v>
      </c>
      <c r="X962" s="115">
        <f>_xlfn.XLOOKUP(W962,'cco '!C:C,'cco '!D:D,0)</f>
        <v>0.1111</v>
      </c>
      <c r="Y962" s="116">
        <f t="shared" si="31"/>
        <v>55550</v>
      </c>
      <c r="Z962" s="115">
        <f>_xlfn.XLOOKUP(V962,sectores_id!A:A,sectores_id!B:B)</f>
        <v>7</v>
      </c>
      <c r="AA962" s="115">
        <f>IF(J962="OPEX",_xlfn.XLOOKUP(I962,'rubros_id_opex (2)'!A:A,'rubros_id_opex (2)'!B:B,"RUBRO MC"),J962)</f>
        <v>10</v>
      </c>
      <c r="AB962" s="115" t="str">
        <f>UPPER(_xlfn.XLOOKUP(Z962,sectores_id!B:B,sectores_id!A:A))</f>
        <v>PILETAS</v>
      </c>
      <c r="AC962" s="156" t="str">
        <f>_xlfn.XLOOKUP(AA962,'rubros_id_opex (2)'!B:B,'rubros_id_opex (2)'!A:A,gastos_final[[#This Row],[Líneas de factura/Producto]])</f>
        <v>PERSONAL</v>
      </c>
      <c r="AD962" s="177">
        <f>SUMIFS(Y:Y,C:C,gastos_final[[#This Row],[Número]])</f>
        <v>499950</v>
      </c>
      <c r="AE962" s="177">
        <f>gastos_final[[#This Row],[MONTO_FINAL]]*-1-gastos_final[[#This Row],[monto_total_ampliado]]</f>
        <v>50</v>
      </c>
    </row>
    <row r="963" spans="1:31" x14ac:dyDescent="0.3">
      <c r="A963" vm="1">
        <v>46081</v>
      </c>
      <c r="B963" t="s">
        <v>444</v>
      </c>
      <c r="C963" t="s">
        <v>746</v>
      </c>
      <c r="D963" s="143">
        <v>-500000</v>
      </c>
      <c r="E963" t="s">
        <v>183</v>
      </c>
      <c r="F963">
        <v>1</v>
      </c>
      <c r="G963" s="143">
        <v>500000</v>
      </c>
      <c r="H963" t="s">
        <v>480</v>
      </c>
      <c r="I963" t="s">
        <v>9</v>
      </c>
      <c r="J963" t="s">
        <v>137</v>
      </c>
      <c r="K963">
        <v>0</v>
      </c>
      <c r="L963">
        <v>0</v>
      </c>
      <c r="M963">
        <v>0</v>
      </c>
      <c r="N963" t="s">
        <v>396</v>
      </c>
      <c r="O963" t="s">
        <v>492</v>
      </c>
      <c r="P963">
        <v>10</v>
      </c>
      <c r="Q963" t="s">
        <v>467</v>
      </c>
      <c r="R963">
        <v>1</v>
      </c>
      <c r="S963" s="144">
        <v>-500000</v>
      </c>
      <c r="T963">
        <v>1</v>
      </c>
      <c r="U963" t="s">
        <v>199</v>
      </c>
      <c r="V963" t="s">
        <v>70</v>
      </c>
      <c r="W963" s="115" t="str">
        <f t="shared" si="30"/>
        <v>CC29REACTORES</v>
      </c>
      <c r="X963" s="115">
        <f>_xlfn.XLOOKUP(W963,'cco '!C:C,'cco '!D:D,0)</f>
        <v>0.1111</v>
      </c>
      <c r="Y963" s="116">
        <f t="shared" si="31"/>
        <v>55550</v>
      </c>
      <c r="Z963" s="115">
        <f>_xlfn.XLOOKUP(V963,sectores_id!A:A,sectores_id!B:B)</f>
        <v>8</v>
      </c>
      <c r="AA963" s="115">
        <f>IF(J963="OPEX",_xlfn.XLOOKUP(I963,'rubros_id_opex (2)'!A:A,'rubros_id_opex (2)'!B:B,"RUBRO MC"),J963)</f>
        <v>10</v>
      </c>
      <c r="AB963" s="115" t="str">
        <f>UPPER(_xlfn.XLOOKUP(Z963,sectores_id!B:B,sectores_id!A:A))</f>
        <v>REACTORES</v>
      </c>
      <c r="AC963" s="156" t="str">
        <f>_xlfn.XLOOKUP(AA963,'rubros_id_opex (2)'!B:B,'rubros_id_opex (2)'!A:A,gastos_final[[#This Row],[Líneas de factura/Producto]])</f>
        <v>PERSONAL</v>
      </c>
      <c r="AD963" s="177">
        <f>SUMIFS(Y:Y,C:C,gastos_final[[#This Row],[Número]])</f>
        <v>499950</v>
      </c>
      <c r="AE963" s="177">
        <f>gastos_final[[#This Row],[MONTO_FINAL]]*-1-gastos_final[[#This Row],[monto_total_ampliado]]</f>
        <v>50</v>
      </c>
    </row>
    <row r="964" spans="1:31" x14ac:dyDescent="0.3">
      <c r="A964" vm="1">
        <v>46081</v>
      </c>
      <c r="B964" t="s">
        <v>444</v>
      </c>
      <c r="C964" t="s">
        <v>746</v>
      </c>
      <c r="D964" s="143">
        <v>-500000</v>
      </c>
      <c r="E964" t="s">
        <v>183</v>
      </c>
      <c r="F964">
        <v>1</v>
      </c>
      <c r="G964" s="143">
        <v>500000</v>
      </c>
      <c r="H964" t="s">
        <v>480</v>
      </c>
      <c r="I964" t="s">
        <v>9</v>
      </c>
      <c r="J964" t="s">
        <v>137</v>
      </c>
      <c r="K964">
        <v>0</v>
      </c>
      <c r="L964">
        <v>0</v>
      </c>
      <c r="M964">
        <v>0</v>
      </c>
      <c r="N964" t="s">
        <v>396</v>
      </c>
      <c r="O964" t="s">
        <v>492</v>
      </c>
      <c r="P964">
        <v>10</v>
      </c>
      <c r="Q964" t="s">
        <v>467</v>
      </c>
      <c r="R964">
        <v>1</v>
      </c>
      <c r="S964" s="144">
        <v>-500000</v>
      </c>
      <c r="T964">
        <v>1</v>
      </c>
      <c r="U964" t="s">
        <v>199</v>
      </c>
      <c r="V964" t="s">
        <v>181</v>
      </c>
      <c r="W964" s="115" t="str">
        <f t="shared" si="30"/>
        <v>CC29TIERRAS FILTRANTES</v>
      </c>
      <c r="X964" s="115">
        <f>_xlfn.XLOOKUP(W964,'cco '!C:C,'cco '!D:D,0)</f>
        <v>0</v>
      </c>
      <c r="Y964" s="116">
        <f t="shared" si="31"/>
        <v>0</v>
      </c>
      <c r="Z964" s="115">
        <f>_xlfn.XLOOKUP(V964,sectores_id!A:A,sectores_id!B:B)</f>
        <v>9</v>
      </c>
      <c r="AA964" s="115">
        <f>IF(J964="OPEX",_xlfn.XLOOKUP(I964,'rubros_id_opex (2)'!A:A,'rubros_id_opex (2)'!B:B,"RUBRO MC"),J964)</f>
        <v>10</v>
      </c>
      <c r="AB964" s="115" t="str">
        <f>UPPER(_xlfn.XLOOKUP(Z964,sectores_id!B:B,sectores_id!A:A))</f>
        <v>TIERRAS FILTRANTES</v>
      </c>
      <c r="AC964" s="156" t="str">
        <f>_xlfn.XLOOKUP(AA964,'rubros_id_opex (2)'!B:B,'rubros_id_opex (2)'!A:A,gastos_final[[#This Row],[Líneas de factura/Producto]])</f>
        <v>PERSONAL</v>
      </c>
      <c r="AD964" s="177">
        <f>SUMIFS(Y:Y,C:C,gastos_final[[#This Row],[Número]])</f>
        <v>499950</v>
      </c>
      <c r="AE964" s="177">
        <f>gastos_final[[#This Row],[MONTO_FINAL]]*-1-gastos_final[[#This Row],[monto_total_ampliado]]</f>
        <v>50</v>
      </c>
    </row>
    <row r="965" spans="1:31" x14ac:dyDescent="0.3">
      <c r="A965" vm="17">
        <v>46079</v>
      </c>
      <c r="B965" t="s">
        <v>1006</v>
      </c>
      <c r="C965" t="s">
        <v>1009</v>
      </c>
      <c r="D965" s="143">
        <v>-497562.55</v>
      </c>
      <c r="E965" t="s">
        <v>1010</v>
      </c>
      <c r="F965">
        <v>1</v>
      </c>
      <c r="G965" s="143">
        <v>411208.72</v>
      </c>
      <c r="H965" t="s">
        <v>511</v>
      </c>
      <c r="I965" t="s">
        <v>17</v>
      </c>
      <c r="J965" t="s">
        <v>157</v>
      </c>
      <c r="K965" t="s">
        <v>473</v>
      </c>
      <c r="L965" t="s">
        <v>138</v>
      </c>
      <c r="M965">
        <v>0</v>
      </c>
      <c r="N965" t="s">
        <v>43</v>
      </c>
      <c r="O965" t="s">
        <v>492</v>
      </c>
      <c r="P965">
        <v>1</v>
      </c>
      <c r="Q965" t="s">
        <v>72</v>
      </c>
      <c r="R965">
        <v>1</v>
      </c>
      <c r="S965" s="144">
        <v>-497562.55</v>
      </c>
      <c r="T965">
        <v>1</v>
      </c>
      <c r="U965" t="s">
        <v>199</v>
      </c>
      <c r="V965" t="s">
        <v>72</v>
      </c>
      <c r="W965" s="115" t="str">
        <f t="shared" ref="W965:W1011" si="32">_xlfn.CONCAT(N965,V965)</f>
        <v>CC6BACHAS</v>
      </c>
      <c r="X965" s="115">
        <f>_xlfn.XLOOKUP(W965,'cco '!C:C,'cco '!D:D,0)</f>
        <v>1</v>
      </c>
      <c r="Y965" s="116">
        <f t="shared" ref="Y965:Y1011" si="33">$X965*$S965*-1</f>
        <v>497562.55</v>
      </c>
      <c r="Z965" s="115">
        <f>_xlfn.XLOOKUP(V965,sectores_id!A:A,sectores_id!B:B)</f>
        <v>1</v>
      </c>
      <c r="AA965" s="115" t="str">
        <f>IF(J965="OPEX",_xlfn.XLOOKUP(I965,'rubros_id_opex (2)'!A:A,'rubros_id_opex (2)'!B:B,"RUBRO MC"),J965)</f>
        <v>CAPEX</v>
      </c>
      <c r="AB965" s="115" t="str">
        <f>UPPER(_xlfn.XLOOKUP(Z965,sectores_id!B:B,sectores_id!A:A))</f>
        <v>BACHAS</v>
      </c>
      <c r="AC965" s="156" t="str">
        <f>_xlfn.XLOOKUP(AA965,'rubros_id_opex (2)'!B:B,'rubros_id_opex (2)'!A:A,gastos_final[[#This Row],[Líneas de factura/Producto]])</f>
        <v>INVERSION</v>
      </c>
      <c r="AD965" s="115">
        <f>SUMIFS(Y:Y,C:C,gastos_final[[#This Row],[Número]])</f>
        <v>497562.55</v>
      </c>
      <c r="AE965" s="177">
        <f>gastos_final[[#This Row],[MONTO_FINAL]]*-1-gastos_final[[#This Row],[monto_total_ampliado]]</f>
        <v>0</v>
      </c>
    </row>
    <row r="966" spans="1:31" x14ac:dyDescent="0.3">
      <c r="A966" vm="22">
        <v>46065</v>
      </c>
      <c r="B966" t="s">
        <v>922</v>
      </c>
      <c r="C966" t="s">
        <v>924</v>
      </c>
      <c r="D966" s="143">
        <v>-492932.06</v>
      </c>
      <c r="E966" t="s">
        <v>925</v>
      </c>
      <c r="F966">
        <v>1</v>
      </c>
      <c r="G966" s="143">
        <v>328025.68</v>
      </c>
      <c r="H966" t="s">
        <v>511</v>
      </c>
      <c r="I966" t="s">
        <v>16</v>
      </c>
      <c r="J966" t="s">
        <v>137</v>
      </c>
      <c r="K966" t="s">
        <v>473</v>
      </c>
      <c r="L966" t="s">
        <v>156</v>
      </c>
      <c r="M966">
        <v>0</v>
      </c>
      <c r="N966" t="s">
        <v>45</v>
      </c>
      <c r="O966" t="s">
        <v>492</v>
      </c>
      <c r="P966">
        <v>1</v>
      </c>
      <c r="Q966" t="s">
        <v>70</v>
      </c>
      <c r="R966">
        <v>1</v>
      </c>
      <c r="S966" s="144">
        <v>-492932.06</v>
      </c>
      <c r="T966">
        <v>1</v>
      </c>
      <c r="U966" t="s">
        <v>199</v>
      </c>
      <c r="V966" t="s">
        <v>70</v>
      </c>
      <c r="W966" s="115" t="str">
        <f t="shared" si="32"/>
        <v>CC5REACTORES</v>
      </c>
      <c r="X966" s="115">
        <f>_xlfn.XLOOKUP(W966,'cco '!C:C,'cco '!D:D,0)</f>
        <v>1</v>
      </c>
      <c r="Y966" s="116">
        <f t="shared" si="33"/>
        <v>492932.06</v>
      </c>
      <c r="Z966" s="115">
        <f>_xlfn.XLOOKUP(V966,sectores_id!A:A,sectores_id!B:B)</f>
        <v>8</v>
      </c>
      <c r="AA966" s="115">
        <f>IF(J966="OPEX",_xlfn.XLOOKUP(I966,'rubros_id_opex (2)'!A:A,'rubros_id_opex (2)'!B:B,"RUBRO MC"),J966)</f>
        <v>9</v>
      </c>
      <c r="AB966" s="115" t="str">
        <f>UPPER(_xlfn.XLOOKUP(Z966,sectores_id!B:B,sectores_id!A:A))</f>
        <v>REACTORES</v>
      </c>
      <c r="AC966" s="156" t="str">
        <f>_xlfn.XLOOKUP(AA966,'rubros_id_opex (2)'!B:B,'rubros_id_opex (2)'!A:A,gastos_final[[#This Row],[Líneas de factura/Producto]])</f>
        <v>MANTENIMIENTO PREVENTIVO</v>
      </c>
      <c r="AD966" s="115">
        <f>SUMIFS(Y:Y,C:C,gastos_final[[#This Row],[Número]])</f>
        <v>492932.06</v>
      </c>
      <c r="AE966" s="177">
        <f>gastos_final[[#This Row],[MONTO_FINAL]]*-1-gastos_final[[#This Row],[monto_total_ampliado]]</f>
        <v>0</v>
      </c>
    </row>
    <row r="967" spans="1:31" x14ac:dyDescent="0.3">
      <c r="A967" vm="5">
        <v>46055</v>
      </c>
      <c r="B967" t="s">
        <v>1048</v>
      </c>
      <c r="C967" t="s">
        <v>1055</v>
      </c>
      <c r="D967" s="143">
        <v>-489734.19</v>
      </c>
      <c r="E967" t="s">
        <v>1056</v>
      </c>
      <c r="F967">
        <v>1</v>
      </c>
      <c r="G967" s="143">
        <v>404739</v>
      </c>
      <c r="H967" t="s">
        <v>511</v>
      </c>
      <c r="I967" t="s">
        <v>14</v>
      </c>
      <c r="J967" t="s">
        <v>137</v>
      </c>
      <c r="K967" t="s">
        <v>473</v>
      </c>
      <c r="L967" t="s">
        <v>156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 s="144">
        <v>-489734.19</v>
      </c>
      <c r="T967">
        <v>1</v>
      </c>
      <c r="U967" t="s">
        <v>199</v>
      </c>
      <c r="V967" t="s">
        <v>72</v>
      </c>
      <c r="W967" s="115" t="str">
        <f t="shared" si="32"/>
        <v>CC1BACHAS</v>
      </c>
      <c r="X967" s="115">
        <f>_xlfn.XLOOKUP(W967,'cco '!C:C,'cco '!D:D,0)</f>
        <v>3.2417236735101898E-2</v>
      </c>
      <c r="Y967" s="116">
        <f t="shared" si="33"/>
        <v>15875.829174503373</v>
      </c>
      <c r="Z967" s="115">
        <f>_xlfn.XLOOKUP(V967,sectores_id!A:A,sectores_id!B:B)</f>
        <v>1</v>
      </c>
      <c r="AA967" s="115">
        <f>IF(J967="OPEX",_xlfn.XLOOKUP(I967,'rubros_id_opex (2)'!A:A,'rubros_id_opex (2)'!B:B,"RUBRO MC"),J967)</f>
        <v>5</v>
      </c>
      <c r="AB967" s="115" t="str">
        <f>UPPER(_xlfn.XLOOKUP(Z967,sectores_id!B:B,sectores_id!A:A))</f>
        <v>BACHAS</v>
      </c>
      <c r="AC967" s="156" t="str">
        <f>_xlfn.XLOOKUP(AA967,'rubros_id_opex (2)'!B:B,'rubros_id_opex (2)'!A:A,gastos_final[[#This Row],[Líneas de factura/Producto]])</f>
        <v>INSUMOS</v>
      </c>
      <c r="AD967" s="115">
        <f>SUMIFS(Y:Y,C:C,gastos_final[[#This Row],[Número]])</f>
        <v>489734.18999999994</v>
      </c>
      <c r="AE967" s="177">
        <f>gastos_final[[#This Row],[MONTO_FINAL]]*-1-gastos_final[[#This Row],[monto_total_ampliado]]</f>
        <v>0</v>
      </c>
    </row>
    <row r="968" spans="1:31" x14ac:dyDescent="0.3">
      <c r="A968" vm="5">
        <v>46055</v>
      </c>
      <c r="B968" t="s">
        <v>1048</v>
      </c>
      <c r="C968" t="s">
        <v>1055</v>
      </c>
      <c r="D968" s="143">
        <v>-489734.19</v>
      </c>
      <c r="E968" t="s">
        <v>1056</v>
      </c>
      <c r="F968">
        <v>1</v>
      </c>
      <c r="G968" s="143">
        <v>404739</v>
      </c>
      <c r="H968" t="s">
        <v>511</v>
      </c>
      <c r="I968" t="s">
        <v>14</v>
      </c>
      <c r="J968" t="s">
        <v>137</v>
      </c>
      <c r="K968" t="s">
        <v>473</v>
      </c>
      <c r="L968" t="s">
        <v>156</v>
      </c>
      <c r="M968">
        <v>0</v>
      </c>
      <c r="N968" t="s">
        <v>35</v>
      </c>
      <c r="O968" t="s">
        <v>492</v>
      </c>
      <c r="P968">
        <v>10</v>
      </c>
      <c r="Q968" t="s">
        <v>465</v>
      </c>
      <c r="R968">
        <v>1</v>
      </c>
      <c r="S968" s="144">
        <v>-489734.19</v>
      </c>
      <c r="T968">
        <v>1</v>
      </c>
      <c r="U968" t="s">
        <v>199</v>
      </c>
      <c r="V968" t="s">
        <v>77</v>
      </c>
      <c r="W968" s="115" t="str">
        <f t="shared" si="32"/>
        <v>CC1CEREAL &amp; POLVILLO</v>
      </c>
      <c r="X968" s="115">
        <f>_xlfn.XLOOKUP(W968,'cco '!C:C,'cco '!D:D,0)</f>
        <v>7.0597149630605652E-3</v>
      </c>
      <c r="Y968" s="116">
        <f t="shared" si="33"/>
        <v>3457.3837890653458</v>
      </c>
      <c r="Z968" s="115">
        <f>_xlfn.XLOOKUP(V968,sectores_id!A:A,sectores_id!B:B)</f>
        <v>2</v>
      </c>
      <c r="AA968" s="115">
        <f>IF(J968="OPEX",_xlfn.XLOOKUP(I968,'rubros_id_opex (2)'!A:A,'rubros_id_opex (2)'!B:B,"RUBRO MC"),J968)</f>
        <v>5</v>
      </c>
      <c r="AB968" s="115" t="str">
        <f>UPPER(_xlfn.XLOOKUP(Z968,sectores_id!B:B,sectores_id!A:A))</f>
        <v>CEREAL &amp; POLVILLO</v>
      </c>
      <c r="AC968" s="156" t="str">
        <f>_xlfn.XLOOKUP(AA968,'rubros_id_opex (2)'!B:B,'rubros_id_opex (2)'!A:A,gastos_final[[#This Row],[Líneas de factura/Producto]])</f>
        <v>INSUMOS</v>
      </c>
      <c r="AD968" s="115">
        <f>SUMIFS(Y:Y,C:C,gastos_final[[#This Row],[Número]])</f>
        <v>489734.18999999994</v>
      </c>
      <c r="AE968" s="177">
        <f>gastos_final[[#This Row],[MONTO_FINAL]]*-1-gastos_final[[#This Row],[monto_total_ampliado]]</f>
        <v>0</v>
      </c>
    </row>
    <row r="969" spans="1:31" x14ac:dyDescent="0.3">
      <c r="A969" vm="5">
        <v>46055</v>
      </c>
      <c r="B969" t="s">
        <v>1048</v>
      </c>
      <c r="C969" t="s">
        <v>1055</v>
      </c>
      <c r="D969" s="143">
        <v>-489734.19</v>
      </c>
      <c r="E969" t="s">
        <v>1056</v>
      </c>
      <c r="F969">
        <v>1</v>
      </c>
      <c r="G969" s="143">
        <v>404739</v>
      </c>
      <c r="H969" t="s">
        <v>511</v>
      </c>
      <c r="I969" t="s">
        <v>14</v>
      </c>
      <c r="J969" t="s">
        <v>137</v>
      </c>
      <c r="K969" t="s">
        <v>473</v>
      </c>
      <c r="L969" t="s">
        <v>156</v>
      </c>
      <c r="M969">
        <v>0</v>
      </c>
      <c r="N969" t="s">
        <v>35</v>
      </c>
      <c r="O969" t="s">
        <v>492</v>
      </c>
      <c r="P969">
        <v>10</v>
      </c>
      <c r="Q969" t="s">
        <v>465</v>
      </c>
      <c r="R969">
        <v>1</v>
      </c>
      <c r="S969" s="144">
        <v>-489734.19</v>
      </c>
      <c r="T969">
        <v>1</v>
      </c>
      <c r="U969" t="s">
        <v>199</v>
      </c>
      <c r="V969" t="s">
        <v>75</v>
      </c>
      <c r="W969" s="115" t="str">
        <f t="shared" si="32"/>
        <v>CC1COMPOST &amp; FERTILIZANTES</v>
      </c>
      <c r="X969" s="115">
        <f>_xlfn.XLOOKUP(W969,'cco '!C:C,'cco '!D:D,0)</f>
        <v>4.0653249223577111E-4</v>
      </c>
      <c r="Y969" s="116">
        <f t="shared" si="33"/>
        <v>199.09286079376665</v>
      </c>
      <c r="Z969" s="115">
        <f>_xlfn.XLOOKUP(V969,sectores_id!A:A,sectores_id!B:B)</f>
        <v>10</v>
      </c>
      <c r="AA969" s="115">
        <f>IF(J969="OPEX",_xlfn.XLOOKUP(I969,'rubros_id_opex (2)'!A:A,'rubros_id_opex (2)'!B:B,"RUBRO MC"),J969)</f>
        <v>5</v>
      </c>
      <c r="AB969" s="115" t="str">
        <f>UPPER(_xlfn.XLOOKUP(Z969,sectores_id!B:B,sectores_id!A:A))</f>
        <v>COMPOST &amp; FERTILIZANTES</v>
      </c>
      <c r="AC969" s="156" t="str">
        <f>_xlfn.XLOOKUP(AA969,'rubros_id_opex (2)'!B:B,'rubros_id_opex (2)'!A:A,gastos_final[[#This Row],[Líneas de factura/Producto]])</f>
        <v>INSUMOS</v>
      </c>
      <c r="AD969" s="115">
        <f>SUMIFS(Y:Y,C:C,gastos_final[[#This Row],[Número]])</f>
        <v>489734.18999999994</v>
      </c>
      <c r="AE969" s="177">
        <f>gastos_final[[#This Row],[MONTO_FINAL]]*-1-gastos_final[[#This Row],[monto_total_ampliado]]</f>
        <v>0</v>
      </c>
    </row>
    <row r="970" spans="1:31" x14ac:dyDescent="0.3">
      <c r="A970" vm="5">
        <v>46055</v>
      </c>
      <c r="B970" t="s">
        <v>1048</v>
      </c>
      <c r="C970" t="s">
        <v>1055</v>
      </c>
      <c r="D970" s="143">
        <v>-489734.19</v>
      </c>
      <c r="E970" t="s">
        <v>1056</v>
      </c>
      <c r="F970">
        <v>1</v>
      </c>
      <c r="G970" s="143">
        <v>404739</v>
      </c>
      <c r="H970" t="s">
        <v>511</v>
      </c>
      <c r="I970" t="s">
        <v>14</v>
      </c>
      <c r="J970" t="s">
        <v>137</v>
      </c>
      <c r="K970" t="s">
        <v>473</v>
      </c>
      <c r="L970" t="s">
        <v>156</v>
      </c>
      <c r="M970">
        <v>0</v>
      </c>
      <c r="N970" t="s">
        <v>35</v>
      </c>
      <c r="O970" t="s">
        <v>492</v>
      </c>
      <c r="P970">
        <v>10</v>
      </c>
      <c r="Q970" t="s">
        <v>465</v>
      </c>
      <c r="R970">
        <v>1</v>
      </c>
      <c r="S970" s="144">
        <v>-489734.19</v>
      </c>
      <c r="T970">
        <v>1</v>
      </c>
      <c r="U970" t="s">
        <v>199</v>
      </c>
      <c r="V970" t="s">
        <v>66</v>
      </c>
      <c r="W970" s="115" t="str">
        <f t="shared" si="32"/>
        <v>CC1DISPOSICIÓN FINAL RESIDUOS LIQUIDOS</v>
      </c>
      <c r="X970" s="115">
        <f>_xlfn.XLOOKUP(W970,'cco '!C:C,'cco '!D:D,0)</f>
        <v>5.9791078481547098E-2</v>
      </c>
      <c r="Y970" s="116">
        <f t="shared" si="33"/>
        <v>29281.735389386897</v>
      </c>
      <c r="Z970" s="115">
        <f>_xlfn.XLOOKUP(V970,sectores_id!A:A,sectores_id!B:B)</f>
        <v>3</v>
      </c>
      <c r="AA970" s="115">
        <f>IF(J970="OPEX",_xlfn.XLOOKUP(I970,'rubros_id_opex (2)'!A:A,'rubros_id_opex (2)'!B:B,"RUBRO MC"),J970)</f>
        <v>5</v>
      </c>
      <c r="AB970" s="115" t="str">
        <f>UPPER(_xlfn.XLOOKUP(Z970,sectores_id!B:B,sectores_id!A:A))</f>
        <v>DISP. FINAL RESIDUOS LÍQUIDOS</v>
      </c>
      <c r="AC970" s="156" t="str">
        <f>_xlfn.XLOOKUP(AA970,'rubros_id_opex (2)'!B:B,'rubros_id_opex (2)'!A:A,gastos_final[[#This Row],[Líneas de factura/Producto]])</f>
        <v>INSUMOS</v>
      </c>
      <c r="AD970" s="115">
        <f>SUMIFS(Y:Y,C:C,gastos_final[[#This Row],[Número]])</f>
        <v>489734.18999999994</v>
      </c>
      <c r="AE970" s="177">
        <f>gastos_final[[#This Row],[MONTO_FINAL]]*-1-gastos_final[[#This Row],[monto_total_ampliado]]</f>
        <v>0</v>
      </c>
    </row>
    <row r="971" spans="1:31" x14ac:dyDescent="0.3">
      <c r="A971" vm="5">
        <v>46055</v>
      </c>
      <c r="B971" t="s">
        <v>1048</v>
      </c>
      <c r="C971" t="s">
        <v>1055</v>
      </c>
      <c r="D971" s="143">
        <v>-489734.19</v>
      </c>
      <c r="E971" t="s">
        <v>1056</v>
      </c>
      <c r="F971">
        <v>1</v>
      </c>
      <c r="G971" s="143">
        <v>404739</v>
      </c>
      <c r="H971" t="s">
        <v>511</v>
      </c>
      <c r="I971" t="s">
        <v>14</v>
      </c>
      <c r="J971" t="s">
        <v>137</v>
      </c>
      <c r="K971" t="s">
        <v>473</v>
      </c>
      <c r="L971" t="s">
        <v>156</v>
      </c>
      <c r="M971">
        <v>0</v>
      </c>
      <c r="N971" t="s">
        <v>35</v>
      </c>
      <c r="O971" t="s">
        <v>492</v>
      </c>
      <c r="P971">
        <v>10</v>
      </c>
      <c r="Q971" t="s">
        <v>465</v>
      </c>
      <c r="R971">
        <v>1</v>
      </c>
      <c r="S971" s="144">
        <v>-489734.19</v>
      </c>
      <c r="T971">
        <v>1</v>
      </c>
      <c r="U971" t="s">
        <v>199</v>
      </c>
      <c r="V971" t="s">
        <v>63</v>
      </c>
      <c r="W971" s="115" t="str">
        <f t="shared" si="32"/>
        <v>CC1DISPOSICIÓN FINAL RESIDUOS SOLIDOS</v>
      </c>
      <c r="X971" s="115">
        <f>_xlfn.XLOOKUP(W971,'cco '!C:C,'cco '!D:D,0)</f>
        <v>4.8738124634855849E-3</v>
      </c>
      <c r="Y971" s="116">
        <f t="shared" si="33"/>
        <v>2386.8725990170174</v>
      </c>
      <c r="Z971" s="115">
        <f>_xlfn.XLOOKUP(V971,sectores_id!A:A,sectores_id!B:B)</f>
        <v>4</v>
      </c>
      <c r="AA971" s="115">
        <f>IF(J971="OPEX",_xlfn.XLOOKUP(I971,'rubros_id_opex (2)'!A:A,'rubros_id_opex (2)'!B:B,"RUBRO MC"),J971)</f>
        <v>5</v>
      </c>
      <c r="AB971" s="115" t="str">
        <f>UPPER(_xlfn.XLOOKUP(Z971,sectores_id!B:B,sectores_id!A:A))</f>
        <v>DISP. FINAL RESIDUOS SÓLIDOS</v>
      </c>
      <c r="AC971" s="156" t="str">
        <f>_xlfn.XLOOKUP(AA971,'rubros_id_opex (2)'!B:B,'rubros_id_opex (2)'!A:A,gastos_final[[#This Row],[Líneas de factura/Producto]])</f>
        <v>INSUMOS</v>
      </c>
      <c r="AD971" s="115">
        <f>SUMIFS(Y:Y,C:C,gastos_final[[#This Row],[Número]])</f>
        <v>489734.18999999994</v>
      </c>
      <c r="AE971" s="177">
        <f>gastos_final[[#This Row],[MONTO_FINAL]]*-1-gastos_final[[#This Row],[monto_total_ampliado]]</f>
        <v>0</v>
      </c>
    </row>
    <row r="972" spans="1:31" x14ac:dyDescent="0.3">
      <c r="A972" vm="5">
        <v>46055</v>
      </c>
      <c r="B972" t="s">
        <v>1048</v>
      </c>
      <c r="C972" t="s">
        <v>1055</v>
      </c>
      <c r="D972" s="143">
        <v>-489734.19</v>
      </c>
      <c r="E972" t="s">
        <v>1056</v>
      </c>
      <c r="F972">
        <v>1</v>
      </c>
      <c r="G972" s="143">
        <v>404739</v>
      </c>
      <c r="H972" t="s">
        <v>511</v>
      </c>
      <c r="I972" t="s">
        <v>14</v>
      </c>
      <c r="J972" t="s">
        <v>137</v>
      </c>
      <c r="K972" t="s">
        <v>473</v>
      </c>
      <c r="L972" t="s">
        <v>156</v>
      </c>
      <c r="M972">
        <v>0</v>
      </c>
      <c r="N972" t="s">
        <v>35</v>
      </c>
      <c r="O972" t="s">
        <v>492</v>
      </c>
      <c r="P972">
        <v>10</v>
      </c>
      <c r="Q972" t="s">
        <v>465</v>
      </c>
      <c r="R972">
        <v>1</v>
      </c>
      <c r="S972" s="144">
        <v>-489734.19</v>
      </c>
      <c r="T972">
        <v>1</v>
      </c>
      <c r="U972" t="s">
        <v>199</v>
      </c>
      <c r="V972" t="s">
        <v>80</v>
      </c>
      <c r="W972" s="115" t="str">
        <f t="shared" si="32"/>
        <v>CC1EXPORTACION</v>
      </c>
      <c r="X972" s="115">
        <f>_xlfn.XLOOKUP(W972,'cco '!C:C,'cco '!D:D,0)</f>
        <v>0.73411048911804788</v>
      </c>
      <c r="Y972" s="116">
        <f t="shared" si="33"/>
        <v>359519.00575873099</v>
      </c>
      <c r="Z972" s="115">
        <f>_xlfn.XLOOKUP(V972,sectores_id!A:A,sectores_id!B:B)</f>
        <v>5</v>
      </c>
      <c r="AA972" s="115">
        <f>IF(J972="OPEX",_xlfn.XLOOKUP(I972,'rubros_id_opex (2)'!A:A,'rubros_id_opex (2)'!B:B,"RUBRO MC"),J972)</f>
        <v>5</v>
      </c>
      <c r="AB972" s="115" t="str">
        <f>UPPER(_xlfn.XLOOKUP(Z972,sectores_id!B:B,sectores_id!A:A))</f>
        <v>EXPORTACION</v>
      </c>
      <c r="AC972" s="156" t="str">
        <f>_xlfn.XLOOKUP(AA972,'rubros_id_opex (2)'!B:B,'rubros_id_opex (2)'!A:A,gastos_final[[#This Row],[Líneas de factura/Producto]])</f>
        <v>INSUMOS</v>
      </c>
      <c r="AD972" s="115">
        <f>SUMIFS(Y:Y,C:C,gastos_final[[#This Row],[Número]])</f>
        <v>489734.18999999994</v>
      </c>
      <c r="AE972" s="177">
        <f>gastos_final[[#This Row],[MONTO_FINAL]]*-1-gastos_final[[#This Row],[monto_total_ampliado]]</f>
        <v>0</v>
      </c>
    </row>
    <row r="973" spans="1:31" x14ac:dyDescent="0.3">
      <c r="A973" vm="5">
        <v>46055</v>
      </c>
      <c r="B973" t="s">
        <v>1048</v>
      </c>
      <c r="C973" t="s">
        <v>1055</v>
      </c>
      <c r="D973" s="143">
        <v>-489734.19</v>
      </c>
      <c r="E973" t="s">
        <v>1056</v>
      </c>
      <c r="F973">
        <v>1</v>
      </c>
      <c r="G973" s="143">
        <v>404739</v>
      </c>
      <c r="H973" t="s">
        <v>511</v>
      </c>
      <c r="I973" t="s">
        <v>14</v>
      </c>
      <c r="J973" t="s">
        <v>137</v>
      </c>
      <c r="K973" t="s">
        <v>473</v>
      </c>
      <c r="L973" t="s">
        <v>156</v>
      </c>
      <c r="M973">
        <v>0</v>
      </c>
      <c r="N973" t="s">
        <v>35</v>
      </c>
      <c r="O973" t="s">
        <v>492</v>
      </c>
      <c r="P973">
        <v>10</v>
      </c>
      <c r="Q973" t="s">
        <v>465</v>
      </c>
      <c r="R973">
        <v>1</v>
      </c>
      <c r="S973" s="144">
        <v>-489734.19</v>
      </c>
      <c r="T973">
        <v>1</v>
      </c>
      <c r="U973" t="s">
        <v>199</v>
      </c>
      <c r="V973" t="s">
        <v>50</v>
      </c>
      <c r="W973" s="115" t="str">
        <f t="shared" si="32"/>
        <v>CC1NFU</v>
      </c>
      <c r="X973" s="115">
        <f>_xlfn.XLOOKUP(W973,'cco '!C:C,'cco '!D:D,0)</f>
        <v>1.4065386597374174E-2</v>
      </c>
      <c r="Y973" s="116">
        <f t="shared" si="33"/>
        <v>6888.300712301897</v>
      </c>
      <c r="Z973" s="115">
        <f>_xlfn.XLOOKUP(V973,sectores_id!A:A,sectores_id!B:B)</f>
        <v>6</v>
      </c>
      <c r="AA973" s="115">
        <f>IF(J973="OPEX",_xlfn.XLOOKUP(I973,'rubros_id_opex (2)'!A:A,'rubros_id_opex (2)'!B:B,"RUBRO MC"),J973)</f>
        <v>5</v>
      </c>
      <c r="AB973" s="115" t="str">
        <f>UPPER(_xlfn.XLOOKUP(Z973,sectores_id!B:B,sectores_id!A:A))</f>
        <v>NFU</v>
      </c>
      <c r="AC973" s="156" t="str">
        <f>_xlfn.XLOOKUP(AA973,'rubros_id_opex (2)'!B:B,'rubros_id_opex (2)'!A:A,gastos_final[[#This Row],[Líneas de factura/Producto]])</f>
        <v>INSUMOS</v>
      </c>
      <c r="AD973" s="115">
        <f>SUMIFS(Y:Y,C:C,gastos_final[[#This Row],[Número]])</f>
        <v>489734.18999999994</v>
      </c>
      <c r="AE973" s="177">
        <f>gastos_final[[#This Row],[MONTO_FINAL]]*-1-gastos_final[[#This Row],[monto_total_ampliado]]</f>
        <v>0</v>
      </c>
    </row>
    <row r="974" spans="1:31" x14ac:dyDescent="0.3">
      <c r="A974" vm="5">
        <v>46055</v>
      </c>
      <c r="B974" t="s">
        <v>1048</v>
      </c>
      <c r="C974" t="s">
        <v>1055</v>
      </c>
      <c r="D974" s="143">
        <v>-489734.19</v>
      </c>
      <c r="E974" t="s">
        <v>1056</v>
      </c>
      <c r="F974">
        <v>1</v>
      </c>
      <c r="G974" s="143">
        <v>404739</v>
      </c>
      <c r="H974" t="s">
        <v>511</v>
      </c>
      <c r="I974" t="s">
        <v>14</v>
      </c>
      <c r="J974" t="s">
        <v>137</v>
      </c>
      <c r="K974" t="s">
        <v>473</v>
      </c>
      <c r="L974" t="s">
        <v>156</v>
      </c>
      <c r="M974">
        <v>0</v>
      </c>
      <c r="N974" t="s">
        <v>35</v>
      </c>
      <c r="O974" t="s">
        <v>492</v>
      </c>
      <c r="P974">
        <v>10</v>
      </c>
      <c r="Q974" t="s">
        <v>465</v>
      </c>
      <c r="R974">
        <v>1</v>
      </c>
      <c r="S974" s="144">
        <v>-489734.19</v>
      </c>
      <c r="T974">
        <v>1</v>
      </c>
      <c r="U974" t="s">
        <v>199</v>
      </c>
      <c r="V974" t="s">
        <v>68</v>
      </c>
      <c r="W974" s="115" t="str">
        <f t="shared" si="32"/>
        <v>CC1PILETAS</v>
      </c>
      <c r="X974" s="115">
        <f>_xlfn.XLOOKUP(W974,'cco '!C:C,'cco '!D:D,0)</f>
        <v>0.10760032914202722</v>
      </c>
      <c r="Y974" s="116">
        <f t="shared" si="33"/>
        <v>52695.560036104092</v>
      </c>
      <c r="Z974" s="115">
        <f>_xlfn.XLOOKUP(V974,sectores_id!A:A,sectores_id!B:B)</f>
        <v>7</v>
      </c>
      <c r="AA974" s="115">
        <f>IF(J974="OPEX",_xlfn.XLOOKUP(I974,'rubros_id_opex (2)'!A:A,'rubros_id_opex (2)'!B:B,"RUBRO MC"),J974)</f>
        <v>5</v>
      </c>
      <c r="AB974" s="115" t="str">
        <f>UPPER(_xlfn.XLOOKUP(Z974,sectores_id!B:B,sectores_id!A:A))</f>
        <v>PILETAS</v>
      </c>
      <c r="AC974" s="156" t="str">
        <f>_xlfn.XLOOKUP(AA974,'rubros_id_opex (2)'!B:B,'rubros_id_opex (2)'!A:A,gastos_final[[#This Row],[Líneas de factura/Producto]])</f>
        <v>INSUMOS</v>
      </c>
      <c r="AD974" s="115">
        <f>SUMIFS(Y:Y,C:C,gastos_final[[#This Row],[Número]])</f>
        <v>489734.18999999994</v>
      </c>
      <c r="AE974" s="177">
        <f>gastos_final[[#This Row],[MONTO_FINAL]]*-1-gastos_final[[#This Row],[monto_total_ampliado]]</f>
        <v>0</v>
      </c>
    </row>
    <row r="975" spans="1:31" x14ac:dyDescent="0.3">
      <c r="A975" vm="5">
        <v>46055</v>
      </c>
      <c r="B975" t="s">
        <v>1048</v>
      </c>
      <c r="C975" t="s">
        <v>1055</v>
      </c>
      <c r="D975" s="143">
        <v>-489734.19</v>
      </c>
      <c r="E975" t="s">
        <v>1056</v>
      </c>
      <c r="F975">
        <v>1</v>
      </c>
      <c r="G975" s="143">
        <v>404739</v>
      </c>
      <c r="H975" t="s">
        <v>511</v>
      </c>
      <c r="I975" t="s">
        <v>14</v>
      </c>
      <c r="J975" t="s">
        <v>137</v>
      </c>
      <c r="K975" t="s">
        <v>473</v>
      </c>
      <c r="L975" t="s">
        <v>156</v>
      </c>
      <c r="M975">
        <v>0</v>
      </c>
      <c r="N975" t="s">
        <v>35</v>
      </c>
      <c r="O975" t="s">
        <v>492</v>
      </c>
      <c r="P975">
        <v>10</v>
      </c>
      <c r="Q975" t="s">
        <v>465</v>
      </c>
      <c r="R975">
        <v>1</v>
      </c>
      <c r="S975" s="144">
        <v>-489734.19</v>
      </c>
      <c r="T975">
        <v>1</v>
      </c>
      <c r="U975" t="s">
        <v>199</v>
      </c>
      <c r="V975" t="s">
        <v>70</v>
      </c>
      <c r="W975" s="115" t="str">
        <f t="shared" si="32"/>
        <v>CC1REACTORES</v>
      </c>
      <c r="X975" s="115">
        <f>_xlfn.XLOOKUP(W975,'cco '!C:C,'cco '!D:D,0)</f>
        <v>3.9675420007119738E-2</v>
      </c>
      <c r="Y975" s="116">
        <f t="shared" si="33"/>
        <v>19430.409680096578</v>
      </c>
      <c r="Z975" s="115">
        <f>_xlfn.XLOOKUP(V975,sectores_id!A:A,sectores_id!B:B)</f>
        <v>8</v>
      </c>
      <c r="AA975" s="115">
        <f>IF(J975="OPEX",_xlfn.XLOOKUP(I975,'rubros_id_opex (2)'!A:A,'rubros_id_opex (2)'!B:B,"RUBRO MC"),J975)</f>
        <v>5</v>
      </c>
      <c r="AB975" s="115" t="str">
        <f>UPPER(_xlfn.XLOOKUP(Z975,sectores_id!B:B,sectores_id!A:A))</f>
        <v>REACTORES</v>
      </c>
      <c r="AC975" s="156" t="str">
        <f>_xlfn.XLOOKUP(AA975,'rubros_id_opex (2)'!B:B,'rubros_id_opex (2)'!A:A,gastos_final[[#This Row],[Líneas de factura/Producto]])</f>
        <v>INSUMOS</v>
      </c>
      <c r="AD975" s="115">
        <f>SUMIFS(Y:Y,C:C,gastos_final[[#This Row],[Número]])</f>
        <v>489734.18999999994</v>
      </c>
      <c r="AE975" s="177">
        <f>gastos_final[[#This Row],[MONTO_FINAL]]*-1-gastos_final[[#This Row],[monto_total_ampliado]]</f>
        <v>0</v>
      </c>
    </row>
    <row r="976" spans="1:31" x14ac:dyDescent="0.3">
      <c r="A976" vm="5">
        <v>46055</v>
      </c>
      <c r="B976" t="s">
        <v>1048</v>
      </c>
      <c r="C976" t="s">
        <v>1055</v>
      </c>
      <c r="D976" s="143">
        <v>-489734.19</v>
      </c>
      <c r="E976" t="s">
        <v>1056</v>
      </c>
      <c r="F976">
        <v>1</v>
      </c>
      <c r="G976" s="143">
        <v>404739</v>
      </c>
      <c r="H976" t="s">
        <v>511</v>
      </c>
      <c r="I976" t="s">
        <v>14</v>
      </c>
      <c r="J976" t="s">
        <v>137</v>
      </c>
      <c r="K976" t="s">
        <v>473</v>
      </c>
      <c r="L976" t="s">
        <v>156</v>
      </c>
      <c r="M976">
        <v>0</v>
      </c>
      <c r="N976" t="s">
        <v>35</v>
      </c>
      <c r="O976" t="s">
        <v>492</v>
      </c>
      <c r="P976">
        <v>10</v>
      </c>
      <c r="Q976" t="s">
        <v>465</v>
      </c>
      <c r="R976">
        <v>1</v>
      </c>
      <c r="S976" s="144">
        <v>-489734.19</v>
      </c>
      <c r="T976">
        <v>1</v>
      </c>
      <c r="U976" t="s">
        <v>199</v>
      </c>
      <c r="V976" t="s">
        <v>181</v>
      </c>
      <c r="W976" s="115" t="str">
        <f t="shared" si="32"/>
        <v>CC1TIERRAS FILTRANTES</v>
      </c>
      <c r="X976" s="115">
        <f>_xlfn.XLOOKUP(W976,'cco '!C:C,'cco '!D:D,0)</f>
        <v>0</v>
      </c>
      <c r="Y976" s="116">
        <f t="shared" si="33"/>
        <v>0</v>
      </c>
      <c r="Z976" s="115">
        <f>_xlfn.XLOOKUP(V976,sectores_id!A:A,sectores_id!B:B)</f>
        <v>9</v>
      </c>
      <c r="AA976" s="115">
        <f>IF(J976="OPEX",_xlfn.XLOOKUP(I976,'rubros_id_opex (2)'!A:A,'rubros_id_opex (2)'!B:B,"RUBRO MC"),J976)</f>
        <v>5</v>
      </c>
      <c r="AB976" s="115" t="str">
        <f>UPPER(_xlfn.XLOOKUP(Z976,sectores_id!B:B,sectores_id!A:A))</f>
        <v>TIERRAS FILTRANTES</v>
      </c>
      <c r="AC976" s="156" t="str">
        <f>_xlfn.XLOOKUP(AA976,'rubros_id_opex (2)'!B:B,'rubros_id_opex (2)'!A:A,gastos_final[[#This Row],[Líneas de factura/Producto]])</f>
        <v>INSUMOS</v>
      </c>
      <c r="AD976" s="115">
        <f>SUMIFS(Y:Y,C:C,gastos_final[[#This Row],[Número]])</f>
        <v>489734.18999999994</v>
      </c>
      <c r="AE976" s="177">
        <f>gastos_final[[#This Row],[MONTO_FINAL]]*-1-gastos_final[[#This Row],[monto_total_ampliado]]</f>
        <v>0</v>
      </c>
    </row>
    <row r="977" spans="1:31" x14ac:dyDescent="0.3">
      <c r="A977" vm="20">
        <v>46062</v>
      </c>
      <c r="B977" t="s">
        <v>1057</v>
      </c>
      <c r="C977" t="s">
        <v>1065</v>
      </c>
      <c r="D977" s="143">
        <v>-474834.66</v>
      </c>
      <c r="E977" t="s">
        <v>1066</v>
      </c>
      <c r="F977">
        <v>1</v>
      </c>
      <c r="G977" s="143">
        <v>392425.34</v>
      </c>
      <c r="H977" t="s">
        <v>511</v>
      </c>
      <c r="I977" t="s">
        <v>17</v>
      </c>
      <c r="J977" t="s">
        <v>157</v>
      </c>
      <c r="K977" t="s">
        <v>473</v>
      </c>
      <c r="L977" t="s">
        <v>156</v>
      </c>
      <c r="M977">
        <v>0</v>
      </c>
      <c r="N977" t="s">
        <v>45</v>
      </c>
      <c r="O977" t="s">
        <v>493</v>
      </c>
      <c r="P977">
        <v>1</v>
      </c>
      <c r="Q977" t="s">
        <v>70</v>
      </c>
      <c r="R977">
        <v>1</v>
      </c>
      <c r="S977" s="144">
        <v>-474834.66</v>
      </c>
      <c r="T977">
        <v>1</v>
      </c>
      <c r="U977" t="s">
        <v>199</v>
      </c>
      <c r="V977" t="s">
        <v>70</v>
      </c>
      <c r="W977" s="115" t="str">
        <f t="shared" si="32"/>
        <v>CC5REACTORES</v>
      </c>
      <c r="X977" s="115">
        <f>_xlfn.XLOOKUP(W977,'cco '!C:C,'cco '!D:D,0)</f>
        <v>1</v>
      </c>
      <c r="Y977" s="116">
        <f t="shared" si="33"/>
        <v>474834.66</v>
      </c>
      <c r="Z977" s="115">
        <f>_xlfn.XLOOKUP(V977,sectores_id!A:A,sectores_id!B:B)</f>
        <v>8</v>
      </c>
      <c r="AA977" s="115" t="str">
        <f>IF(J977="OPEX",_xlfn.XLOOKUP(I977,'rubros_id_opex (2)'!A:A,'rubros_id_opex (2)'!B:B,"RUBRO MC"),J977)</f>
        <v>CAPEX</v>
      </c>
      <c r="AB977" s="115" t="str">
        <f>UPPER(_xlfn.XLOOKUP(Z977,sectores_id!B:B,sectores_id!A:A))</f>
        <v>REACTORES</v>
      </c>
      <c r="AC977" s="156" t="str">
        <f>_xlfn.XLOOKUP(AA977,'rubros_id_opex (2)'!B:B,'rubros_id_opex (2)'!A:A,gastos_final[[#This Row],[Líneas de factura/Producto]])</f>
        <v>INVERSION</v>
      </c>
      <c r="AD977" s="115">
        <f>SUMIFS(Y:Y,C:C,gastos_final[[#This Row],[Número]])</f>
        <v>474834.66</v>
      </c>
      <c r="AE977" s="177">
        <f>gastos_final[[#This Row],[MONTO_FINAL]]*-1-gastos_final[[#This Row],[monto_total_ampliado]]</f>
        <v>0</v>
      </c>
    </row>
    <row r="978" spans="1:31" x14ac:dyDescent="0.3">
      <c r="A978" vm="8">
        <v>46072</v>
      </c>
      <c r="B978" t="s">
        <v>854</v>
      </c>
      <c r="C978" t="s">
        <v>855</v>
      </c>
      <c r="D978" s="143">
        <v>-454532.86</v>
      </c>
      <c r="E978" t="s">
        <v>856</v>
      </c>
      <c r="F978">
        <v>1</v>
      </c>
      <c r="G978" s="143">
        <v>25805.66</v>
      </c>
      <c r="H978" t="s">
        <v>511</v>
      </c>
      <c r="I978" t="s">
        <v>15</v>
      </c>
      <c r="J978" t="s">
        <v>137</v>
      </c>
      <c r="K978" t="s">
        <v>473</v>
      </c>
      <c r="L978" t="s">
        <v>138</v>
      </c>
      <c r="M978">
        <v>0</v>
      </c>
      <c r="N978" t="s">
        <v>40</v>
      </c>
      <c r="O978" t="s">
        <v>492</v>
      </c>
      <c r="P978">
        <v>1</v>
      </c>
      <c r="Q978" t="s">
        <v>68</v>
      </c>
      <c r="R978">
        <v>1</v>
      </c>
      <c r="S978" s="144">
        <v>-454532.86</v>
      </c>
      <c r="T978">
        <v>1</v>
      </c>
      <c r="U978" t="s">
        <v>199</v>
      </c>
      <c r="V978" t="s">
        <v>68</v>
      </c>
      <c r="W978" s="115" t="str">
        <f t="shared" si="32"/>
        <v>CC4PILETAS</v>
      </c>
      <c r="X978" s="115">
        <f>_xlfn.XLOOKUP(W978,'cco '!C:C,'cco '!D:D,0)</f>
        <v>1</v>
      </c>
      <c r="Y978" s="116">
        <f t="shared" si="33"/>
        <v>454532.86</v>
      </c>
      <c r="Z978" s="115">
        <f>_xlfn.XLOOKUP(V978,sectores_id!A:A,sectores_id!B:B)</f>
        <v>7</v>
      </c>
      <c r="AA978" s="115">
        <f>IF(J978="OPEX",_xlfn.XLOOKUP(I978,'rubros_id_opex (2)'!A:A,'rubros_id_opex (2)'!B:B,"RUBRO MC"),J978)</f>
        <v>12</v>
      </c>
      <c r="AB978" s="115" t="str">
        <f>UPPER(_xlfn.XLOOKUP(Z978,sectores_id!B:B,sectores_id!A:A))</f>
        <v>PILETAS</v>
      </c>
      <c r="AC978" s="156" t="str">
        <f>_xlfn.XLOOKUP(AA978,'rubros_id_opex (2)'!B:B,'rubros_id_opex (2)'!A:A,gastos_final[[#This Row],[Líneas de factura/Producto]])</f>
        <v>REPOSICION</v>
      </c>
      <c r="AD978" s="115">
        <f>SUMIFS(Y:Y,C:C,gastos_final[[#This Row],[Número]])</f>
        <v>454532.86</v>
      </c>
      <c r="AE978" s="177">
        <f>gastos_final[[#This Row],[MONTO_FINAL]]*-1-gastos_final[[#This Row],[monto_total_ampliado]]</f>
        <v>0</v>
      </c>
    </row>
    <row r="979" spans="1:31" x14ac:dyDescent="0.3">
      <c r="A979" vm="10">
        <v>46057</v>
      </c>
      <c r="B979" t="s">
        <v>820</v>
      </c>
      <c r="C979" t="s">
        <v>821</v>
      </c>
      <c r="D979" s="143">
        <v>-449999.99</v>
      </c>
      <c r="E979" t="s">
        <v>822</v>
      </c>
      <c r="F979">
        <v>2</v>
      </c>
      <c r="G979" s="143">
        <v>185950.41</v>
      </c>
      <c r="H979" t="s">
        <v>511</v>
      </c>
      <c r="I979" t="s">
        <v>15</v>
      </c>
      <c r="J979" t="s">
        <v>137</v>
      </c>
      <c r="K979" t="s">
        <v>473</v>
      </c>
      <c r="L979" t="s">
        <v>156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 s="144">
        <v>-449999.99</v>
      </c>
      <c r="T979">
        <v>2</v>
      </c>
      <c r="U979" t="s">
        <v>199</v>
      </c>
      <c r="V979" t="s">
        <v>72</v>
      </c>
      <c r="W979" s="115" t="str">
        <f t="shared" si="32"/>
        <v>CC1BACHAS</v>
      </c>
      <c r="X979" s="115">
        <f>_xlfn.XLOOKUP(W979,'cco '!C:C,'cco '!D:D,0)</f>
        <v>3.2417236735101898E-2</v>
      </c>
      <c r="Y979" s="116">
        <f t="shared" si="33"/>
        <v>14587.756206623486</v>
      </c>
      <c r="Z979" s="115">
        <f>_xlfn.XLOOKUP(V979,sectores_id!A:A,sectores_id!B:B)</f>
        <v>1</v>
      </c>
      <c r="AA979" s="115">
        <f>IF(J979="OPEX",_xlfn.XLOOKUP(I979,'rubros_id_opex (2)'!A:A,'rubros_id_opex (2)'!B:B,"RUBRO MC"),J979)</f>
        <v>12</v>
      </c>
      <c r="AB979" s="115" t="str">
        <f>UPPER(_xlfn.XLOOKUP(Z979,sectores_id!B:B,sectores_id!A:A))</f>
        <v>BACHAS</v>
      </c>
      <c r="AC979" s="156" t="str">
        <f>_xlfn.XLOOKUP(AA979,'rubros_id_opex (2)'!B:B,'rubros_id_opex (2)'!A:A,gastos_final[[#This Row],[Líneas de factura/Producto]])</f>
        <v>REPOSICION</v>
      </c>
      <c r="AD979" s="115">
        <f>SUMIFS(Y:Y,C:C,gastos_final[[#This Row],[Número]])</f>
        <v>449999.99</v>
      </c>
      <c r="AE979" s="177">
        <f>gastos_final[[#This Row],[MONTO_FINAL]]*-1-gastos_final[[#This Row],[monto_total_ampliado]]</f>
        <v>0</v>
      </c>
    </row>
    <row r="980" spans="1:31" x14ac:dyDescent="0.3">
      <c r="A980" vm="10">
        <v>46057</v>
      </c>
      <c r="B980" t="s">
        <v>820</v>
      </c>
      <c r="C980" t="s">
        <v>821</v>
      </c>
      <c r="D980" s="143">
        <v>-449999.99</v>
      </c>
      <c r="E980" t="s">
        <v>822</v>
      </c>
      <c r="F980">
        <v>2</v>
      </c>
      <c r="G980" s="143">
        <v>185950.41</v>
      </c>
      <c r="H980" t="s">
        <v>511</v>
      </c>
      <c r="I980" t="s">
        <v>15</v>
      </c>
      <c r="J980" t="s">
        <v>137</v>
      </c>
      <c r="K980" t="s">
        <v>473</v>
      </c>
      <c r="L980" t="s">
        <v>156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 s="144">
        <v>-449999.99</v>
      </c>
      <c r="T980">
        <v>2</v>
      </c>
      <c r="U980" t="s">
        <v>199</v>
      </c>
      <c r="V980" t="s">
        <v>77</v>
      </c>
      <c r="W980" s="115" t="str">
        <f t="shared" si="32"/>
        <v>CC1CEREAL &amp; POLVILLO</v>
      </c>
      <c r="X980" s="115">
        <f>_xlfn.XLOOKUP(W980,'cco '!C:C,'cco '!D:D,0)</f>
        <v>7.0597149630605652E-3</v>
      </c>
      <c r="Y980" s="116">
        <f t="shared" si="33"/>
        <v>3176.8716627801045</v>
      </c>
      <c r="Z980" s="115">
        <f>_xlfn.XLOOKUP(V980,sectores_id!A:A,sectores_id!B:B)</f>
        <v>2</v>
      </c>
      <c r="AA980" s="115">
        <f>IF(J980="OPEX",_xlfn.XLOOKUP(I980,'rubros_id_opex (2)'!A:A,'rubros_id_opex (2)'!B:B,"RUBRO MC"),J980)</f>
        <v>12</v>
      </c>
      <c r="AB980" s="115" t="str">
        <f>UPPER(_xlfn.XLOOKUP(Z980,sectores_id!B:B,sectores_id!A:A))</f>
        <v>CEREAL &amp; POLVILLO</v>
      </c>
      <c r="AC980" s="156" t="str">
        <f>_xlfn.XLOOKUP(AA980,'rubros_id_opex (2)'!B:B,'rubros_id_opex (2)'!A:A,gastos_final[[#This Row],[Líneas de factura/Producto]])</f>
        <v>REPOSICION</v>
      </c>
      <c r="AD980" s="115">
        <f>SUMIFS(Y:Y,C:C,gastos_final[[#This Row],[Número]])</f>
        <v>449999.99</v>
      </c>
      <c r="AE980" s="177">
        <f>gastos_final[[#This Row],[MONTO_FINAL]]*-1-gastos_final[[#This Row],[monto_total_ampliado]]</f>
        <v>0</v>
      </c>
    </row>
    <row r="981" spans="1:31" x14ac:dyDescent="0.3">
      <c r="A981" vm="10">
        <v>46057</v>
      </c>
      <c r="B981" t="s">
        <v>820</v>
      </c>
      <c r="C981" t="s">
        <v>821</v>
      </c>
      <c r="D981" s="143">
        <v>-449999.99</v>
      </c>
      <c r="E981" t="s">
        <v>822</v>
      </c>
      <c r="F981">
        <v>2</v>
      </c>
      <c r="G981" s="143">
        <v>185950.41</v>
      </c>
      <c r="H981" t="s">
        <v>511</v>
      </c>
      <c r="I981" t="s">
        <v>15</v>
      </c>
      <c r="J981" t="s">
        <v>137</v>
      </c>
      <c r="K981" t="s">
        <v>473</v>
      </c>
      <c r="L981" t="s">
        <v>156</v>
      </c>
      <c r="M981">
        <v>0</v>
      </c>
      <c r="N981" t="s">
        <v>35</v>
      </c>
      <c r="O981" t="s">
        <v>492</v>
      </c>
      <c r="P981">
        <v>10</v>
      </c>
      <c r="Q981" t="s">
        <v>465</v>
      </c>
      <c r="R981">
        <v>1</v>
      </c>
      <c r="S981" s="144">
        <v>-449999.99</v>
      </c>
      <c r="T981">
        <v>2</v>
      </c>
      <c r="U981" t="s">
        <v>199</v>
      </c>
      <c r="V981" t="s">
        <v>75</v>
      </c>
      <c r="W981" s="115" t="str">
        <f t="shared" si="32"/>
        <v>CC1COMPOST &amp; FERTILIZANTES</v>
      </c>
      <c r="X981" s="115">
        <f>_xlfn.XLOOKUP(W981,'cco '!C:C,'cco '!D:D,0)</f>
        <v>4.0653249223577111E-4</v>
      </c>
      <c r="Y981" s="116">
        <f t="shared" si="33"/>
        <v>182.93961744077208</v>
      </c>
      <c r="Z981" s="115">
        <f>_xlfn.XLOOKUP(V981,sectores_id!A:A,sectores_id!B:B)</f>
        <v>10</v>
      </c>
      <c r="AA981" s="115">
        <f>IF(J981="OPEX",_xlfn.XLOOKUP(I981,'rubros_id_opex (2)'!A:A,'rubros_id_opex (2)'!B:B,"RUBRO MC"),J981)</f>
        <v>12</v>
      </c>
      <c r="AB981" s="115" t="str">
        <f>UPPER(_xlfn.XLOOKUP(Z981,sectores_id!B:B,sectores_id!A:A))</f>
        <v>COMPOST &amp; FERTILIZANTES</v>
      </c>
      <c r="AC981" s="156" t="str">
        <f>_xlfn.XLOOKUP(AA981,'rubros_id_opex (2)'!B:B,'rubros_id_opex (2)'!A:A,gastos_final[[#This Row],[Líneas de factura/Producto]])</f>
        <v>REPOSICION</v>
      </c>
      <c r="AD981" s="115">
        <f>SUMIFS(Y:Y,C:C,gastos_final[[#This Row],[Número]])</f>
        <v>449999.99</v>
      </c>
      <c r="AE981" s="177">
        <f>gastos_final[[#This Row],[MONTO_FINAL]]*-1-gastos_final[[#This Row],[monto_total_ampliado]]</f>
        <v>0</v>
      </c>
    </row>
    <row r="982" spans="1:31" x14ac:dyDescent="0.3">
      <c r="A982" vm="10">
        <v>46057</v>
      </c>
      <c r="B982" t="s">
        <v>820</v>
      </c>
      <c r="C982" t="s">
        <v>821</v>
      </c>
      <c r="D982" s="143">
        <v>-449999.99</v>
      </c>
      <c r="E982" t="s">
        <v>822</v>
      </c>
      <c r="F982">
        <v>2</v>
      </c>
      <c r="G982" s="143">
        <v>185950.41</v>
      </c>
      <c r="H982" t="s">
        <v>511</v>
      </c>
      <c r="I982" t="s">
        <v>15</v>
      </c>
      <c r="J982" t="s">
        <v>137</v>
      </c>
      <c r="K982" t="s">
        <v>473</v>
      </c>
      <c r="L982" t="s">
        <v>156</v>
      </c>
      <c r="M982">
        <v>0</v>
      </c>
      <c r="N982" t="s">
        <v>35</v>
      </c>
      <c r="O982" t="s">
        <v>492</v>
      </c>
      <c r="P982">
        <v>10</v>
      </c>
      <c r="Q982" t="s">
        <v>465</v>
      </c>
      <c r="R982">
        <v>1</v>
      </c>
      <c r="S982" s="144">
        <v>-449999.99</v>
      </c>
      <c r="T982">
        <v>2</v>
      </c>
      <c r="U982" t="s">
        <v>199</v>
      </c>
      <c r="V982" t="s">
        <v>66</v>
      </c>
      <c r="W982" s="115" t="str">
        <f t="shared" si="32"/>
        <v>CC1DISPOSICIÓN FINAL RESIDUOS LIQUIDOS</v>
      </c>
      <c r="X982" s="115">
        <f>_xlfn.XLOOKUP(W982,'cco '!C:C,'cco '!D:D,0)</f>
        <v>5.9791078481547098E-2</v>
      </c>
      <c r="Y982" s="116">
        <f t="shared" si="33"/>
        <v>26905.98471878541</v>
      </c>
      <c r="Z982" s="115">
        <f>_xlfn.XLOOKUP(V982,sectores_id!A:A,sectores_id!B:B)</f>
        <v>3</v>
      </c>
      <c r="AA982" s="115">
        <f>IF(J982="OPEX",_xlfn.XLOOKUP(I982,'rubros_id_opex (2)'!A:A,'rubros_id_opex (2)'!B:B,"RUBRO MC"),J982)</f>
        <v>12</v>
      </c>
      <c r="AB982" s="115" t="str">
        <f>UPPER(_xlfn.XLOOKUP(Z982,sectores_id!B:B,sectores_id!A:A))</f>
        <v>DISP. FINAL RESIDUOS LÍQUIDOS</v>
      </c>
      <c r="AC982" s="156" t="str">
        <f>_xlfn.XLOOKUP(AA982,'rubros_id_opex (2)'!B:B,'rubros_id_opex (2)'!A:A,gastos_final[[#This Row],[Líneas de factura/Producto]])</f>
        <v>REPOSICION</v>
      </c>
      <c r="AD982" s="115">
        <f>SUMIFS(Y:Y,C:C,gastos_final[[#This Row],[Número]])</f>
        <v>449999.99</v>
      </c>
      <c r="AE982" s="177">
        <f>gastos_final[[#This Row],[MONTO_FINAL]]*-1-gastos_final[[#This Row],[monto_total_ampliado]]</f>
        <v>0</v>
      </c>
    </row>
    <row r="983" spans="1:31" x14ac:dyDescent="0.3">
      <c r="A983" vm="10">
        <v>46057</v>
      </c>
      <c r="B983" t="s">
        <v>820</v>
      </c>
      <c r="C983" t="s">
        <v>821</v>
      </c>
      <c r="D983" s="143">
        <v>-449999.99</v>
      </c>
      <c r="E983" t="s">
        <v>822</v>
      </c>
      <c r="F983">
        <v>2</v>
      </c>
      <c r="G983" s="143">
        <v>185950.41</v>
      </c>
      <c r="H983" t="s">
        <v>511</v>
      </c>
      <c r="I983" t="s">
        <v>15</v>
      </c>
      <c r="J983" t="s">
        <v>137</v>
      </c>
      <c r="K983" t="s">
        <v>473</v>
      </c>
      <c r="L983" t="s">
        <v>156</v>
      </c>
      <c r="M983">
        <v>0</v>
      </c>
      <c r="N983" t="s">
        <v>35</v>
      </c>
      <c r="O983" t="s">
        <v>492</v>
      </c>
      <c r="P983">
        <v>10</v>
      </c>
      <c r="Q983" t="s">
        <v>465</v>
      </c>
      <c r="R983">
        <v>1</v>
      </c>
      <c r="S983" s="144">
        <v>-449999.99</v>
      </c>
      <c r="T983">
        <v>2</v>
      </c>
      <c r="U983" t="s">
        <v>199</v>
      </c>
      <c r="V983" t="s">
        <v>63</v>
      </c>
      <c r="W983" s="115" t="str">
        <f t="shared" si="32"/>
        <v>CC1DISPOSICIÓN FINAL RESIDUOS SOLIDOS</v>
      </c>
      <c r="X983" s="115">
        <f>_xlfn.XLOOKUP(W983,'cco '!C:C,'cco '!D:D,0)</f>
        <v>4.8738124634855849E-3</v>
      </c>
      <c r="Y983" s="116">
        <f t="shared" si="33"/>
        <v>2193.2155598303884</v>
      </c>
      <c r="Z983" s="115">
        <f>_xlfn.XLOOKUP(V983,sectores_id!A:A,sectores_id!B:B)</f>
        <v>4</v>
      </c>
      <c r="AA983" s="115">
        <f>IF(J983="OPEX",_xlfn.XLOOKUP(I983,'rubros_id_opex (2)'!A:A,'rubros_id_opex (2)'!B:B,"RUBRO MC"),J983)</f>
        <v>12</v>
      </c>
      <c r="AB983" s="115" t="str">
        <f>UPPER(_xlfn.XLOOKUP(Z983,sectores_id!B:B,sectores_id!A:A))</f>
        <v>DISP. FINAL RESIDUOS SÓLIDOS</v>
      </c>
      <c r="AC983" s="156" t="str">
        <f>_xlfn.XLOOKUP(AA983,'rubros_id_opex (2)'!B:B,'rubros_id_opex (2)'!A:A,gastos_final[[#This Row],[Líneas de factura/Producto]])</f>
        <v>REPOSICION</v>
      </c>
      <c r="AD983" s="115">
        <f>SUMIFS(Y:Y,C:C,gastos_final[[#This Row],[Número]])</f>
        <v>449999.99</v>
      </c>
      <c r="AE983" s="177">
        <f>gastos_final[[#This Row],[MONTO_FINAL]]*-1-gastos_final[[#This Row],[monto_total_ampliado]]</f>
        <v>0</v>
      </c>
    </row>
    <row r="984" spans="1:31" x14ac:dyDescent="0.3">
      <c r="A984" vm="10">
        <v>46057</v>
      </c>
      <c r="B984" t="s">
        <v>820</v>
      </c>
      <c r="C984" t="s">
        <v>821</v>
      </c>
      <c r="D984" s="143">
        <v>-449999.99</v>
      </c>
      <c r="E984" t="s">
        <v>822</v>
      </c>
      <c r="F984">
        <v>2</v>
      </c>
      <c r="G984" s="143">
        <v>185950.41</v>
      </c>
      <c r="H984" t="s">
        <v>511</v>
      </c>
      <c r="I984" t="s">
        <v>15</v>
      </c>
      <c r="J984" t="s">
        <v>137</v>
      </c>
      <c r="K984" t="s">
        <v>473</v>
      </c>
      <c r="L984" t="s">
        <v>156</v>
      </c>
      <c r="M984">
        <v>0</v>
      </c>
      <c r="N984" t="s">
        <v>35</v>
      </c>
      <c r="O984" t="s">
        <v>492</v>
      </c>
      <c r="P984">
        <v>10</v>
      </c>
      <c r="Q984" t="s">
        <v>465</v>
      </c>
      <c r="R984">
        <v>1</v>
      </c>
      <c r="S984" s="144">
        <v>-449999.99</v>
      </c>
      <c r="T984">
        <v>2</v>
      </c>
      <c r="U984" t="s">
        <v>199</v>
      </c>
      <c r="V984" t="s">
        <v>80</v>
      </c>
      <c r="W984" s="115" t="str">
        <f t="shared" si="32"/>
        <v>CC1EXPORTACION</v>
      </c>
      <c r="X984" s="115">
        <f>_xlfn.XLOOKUP(W984,'cco '!C:C,'cco '!D:D,0)</f>
        <v>0.73411048911804788</v>
      </c>
      <c r="Y984" s="116">
        <f t="shared" si="33"/>
        <v>330349.71276201663</v>
      </c>
      <c r="Z984" s="115">
        <f>_xlfn.XLOOKUP(V984,sectores_id!A:A,sectores_id!B:B)</f>
        <v>5</v>
      </c>
      <c r="AA984" s="115">
        <f>IF(J984="OPEX",_xlfn.XLOOKUP(I984,'rubros_id_opex (2)'!A:A,'rubros_id_opex (2)'!B:B,"RUBRO MC"),J984)</f>
        <v>12</v>
      </c>
      <c r="AB984" s="115" t="str">
        <f>UPPER(_xlfn.XLOOKUP(Z984,sectores_id!B:B,sectores_id!A:A))</f>
        <v>EXPORTACION</v>
      </c>
      <c r="AC984" s="156" t="str">
        <f>_xlfn.XLOOKUP(AA984,'rubros_id_opex (2)'!B:B,'rubros_id_opex (2)'!A:A,gastos_final[[#This Row],[Líneas de factura/Producto]])</f>
        <v>REPOSICION</v>
      </c>
      <c r="AD984" s="115">
        <f>SUMIFS(Y:Y,C:C,gastos_final[[#This Row],[Número]])</f>
        <v>449999.99</v>
      </c>
      <c r="AE984" s="177">
        <f>gastos_final[[#This Row],[MONTO_FINAL]]*-1-gastos_final[[#This Row],[monto_total_ampliado]]</f>
        <v>0</v>
      </c>
    </row>
    <row r="985" spans="1:31" x14ac:dyDescent="0.3">
      <c r="A985" vm="10">
        <v>46057</v>
      </c>
      <c r="B985" t="s">
        <v>820</v>
      </c>
      <c r="C985" t="s">
        <v>821</v>
      </c>
      <c r="D985" s="143">
        <v>-449999.99</v>
      </c>
      <c r="E985" t="s">
        <v>822</v>
      </c>
      <c r="F985">
        <v>2</v>
      </c>
      <c r="G985" s="143">
        <v>185950.41</v>
      </c>
      <c r="H985" t="s">
        <v>511</v>
      </c>
      <c r="I985" t="s">
        <v>15</v>
      </c>
      <c r="J985" t="s">
        <v>137</v>
      </c>
      <c r="K985" t="s">
        <v>473</v>
      </c>
      <c r="L985" t="s">
        <v>156</v>
      </c>
      <c r="M985">
        <v>0</v>
      </c>
      <c r="N985" t="s">
        <v>35</v>
      </c>
      <c r="O985" t="s">
        <v>492</v>
      </c>
      <c r="P985">
        <v>10</v>
      </c>
      <c r="Q985" t="s">
        <v>465</v>
      </c>
      <c r="R985">
        <v>1</v>
      </c>
      <c r="S985" s="144">
        <v>-449999.99</v>
      </c>
      <c r="T985">
        <v>2</v>
      </c>
      <c r="U985" t="s">
        <v>199</v>
      </c>
      <c r="V985" t="s">
        <v>50</v>
      </c>
      <c r="W985" s="115" t="str">
        <f t="shared" si="32"/>
        <v>CC1NFU</v>
      </c>
      <c r="X985" s="115">
        <f>_xlfn.XLOOKUP(W985,'cco '!C:C,'cco '!D:D,0)</f>
        <v>1.4065386597374174E-2</v>
      </c>
      <c r="Y985" s="116">
        <f t="shared" si="33"/>
        <v>6329.4238281645121</v>
      </c>
      <c r="Z985" s="115">
        <f>_xlfn.XLOOKUP(V985,sectores_id!A:A,sectores_id!B:B)</f>
        <v>6</v>
      </c>
      <c r="AA985" s="115">
        <f>IF(J985="OPEX",_xlfn.XLOOKUP(I985,'rubros_id_opex (2)'!A:A,'rubros_id_opex (2)'!B:B,"RUBRO MC"),J985)</f>
        <v>12</v>
      </c>
      <c r="AB985" s="115" t="str">
        <f>UPPER(_xlfn.XLOOKUP(Z985,sectores_id!B:B,sectores_id!A:A))</f>
        <v>NFU</v>
      </c>
      <c r="AC985" s="156" t="str">
        <f>_xlfn.XLOOKUP(AA985,'rubros_id_opex (2)'!B:B,'rubros_id_opex (2)'!A:A,gastos_final[[#This Row],[Líneas de factura/Producto]])</f>
        <v>REPOSICION</v>
      </c>
      <c r="AD985" s="115">
        <f>SUMIFS(Y:Y,C:C,gastos_final[[#This Row],[Número]])</f>
        <v>449999.99</v>
      </c>
      <c r="AE985" s="177">
        <f>gastos_final[[#This Row],[MONTO_FINAL]]*-1-gastos_final[[#This Row],[monto_total_ampliado]]</f>
        <v>0</v>
      </c>
    </row>
    <row r="986" spans="1:31" x14ac:dyDescent="0.3">
      <c r="A986" vm="10">
        <v>46057</v>
      </c>
      <c r="B986" t="s">
        <v>820</v>
      </c>
      <c r="C986" t="s">
        <v>821</v>
      </c>
      <c r="D986" s="143">
        <v>-449999.99</v>
      </c>
      <c r="E986" t="s">
        <v>822</v>
      </c>
      <c r="F986">
        <v>2</v>
      </c>
      <c r="G986" s="143">
        <v>185950.41</v>
      </c>
      <c r="H986" t="s">
        <v>511</v>
      </c>
      <c r="I986" t="s">
        <v>15</v>
      </c>
      <c r="J986" t="s">
        <v>137</v>
      </c>
      <c r="K986" t="s">
        <v>473</v>
      </c>
      <c r="L986" t="s">
        <v>156</v>
      </c>
      <c r="M986">
        <v>0</v>
      </c>
      <c r="N986" t="s">
        <v>35</v>
      </c>
      <c r="O986" t="s">
        <v>492</v>
      </c>
      <c r="P986">
        <v>10</v>
      </c>
      <c r="Q986" t="s">
        <v>465</v>
      </c>
      <c r="R986">
        <v>1</v>
      </c>
      <c r="S986" s="144">
        <v>-449999.99</v>
      </c>
      <c r="T986">
        <v>2</v>
      </c>
      <c r="U986" t="s">
        <v>199</v>
      </c>
      <c r="V986" t="s">
        <v>68</v>
      </c>
      <c r="W986" s="115" t="str">
        <f t="shared" si="32"/>
        <v>CC1PILETAS</v>
      </c>
      <c r="X986" s="115">
        <f>_xlfn.XLOOKUP(W986,'cco '!C:C,'cco '!D:D,0)</f>
        <v>0.10760032914202722</v>
      </c>
      <c r="Y986" s="116">
        <f t="shared" si="33"/>
        <v>48420.147037908959</v>
      </c>
      <c r="Z986" s="115">
        <f>_xlfn.XLOOKUP(V986,sectores_id!A:A,sectores_id!B:B)</f>
        <v>7</v>
      </c>
      <c r="AA986" s="115">
        <f>IF(J986="OPEX",_xlfn.XLOOKUP(I986,'rubros_id_opex (2)'!A:A,'rubros_id_opex (2)'!B:B,"RUBRO MC"),J986)</f>
        <v>12</v>
      </c>
      <c r="AB986" s="115" t="str">
        <f>UPPER(_xlfn.XLOOKUP(Z986,sectores_id!B:B,sectores_id!A:A))</f>
        <v>PILETAS</v>
      </c>
      <c r="AC986" s="156" t="str">
        <f>_xlfn.XLOOKUP(AA986,'rubros_id_opex (2)'!B:B,'rubros_id_opex (2)'!A:A,gastos_final[[#This Row],[Líneas de factura/Producto]])</f>
        <v>REPOSICION</v>
      </c>
      <c r="AD986" s="115">
        <f>SUMIFS(Y:Y,C:C,gastos_final[[#This Row],[Número]])</f>
        <v>449999.99</v>
      </c>
      <c r="AE986" s="177">
        <f>gastos_final[[#This Row],[MONTO_FINAL]]*-1-gastos_final[[#This Row],[monto_total_ampliado]]</f>
        <v>0</v>
      </c>
    </row>
    <row r="987" spans="1:31" x14ac:dyDescent="0.3">
      <c r="A987" vm="10">
        <v>46057</v>
      </c>
      <c r="B987" t="s">
        <v>820</v>
      </c>
      <c r="C987" t="s">
        <v>821</v>
      </c>
      <c r="D987" s="143">
        <v>-449999.99</v>
      </c>
      <c r="E987" t="s">
        <v>822</v>
      </c>
      <c r="F987">
        <v>2</v>
      </c>
      <c r="G987" s="143">
        <v>185950.41</v>
      </c>
      <c r="H987" t="s">
        <v>511</v>
      </c>
      <c r="I987" t="s">
        <v>15</v>
      </c>
      <c r="J987" t="s">
        <v>137</v>
      </c>
      <c r="K987" t="s">
        <v>473</v>
      </c>
      <c r="L987" t="s">
        <v>156</v>
      </c>
      <c r="M987">
        <v>0</v>
      </c>
      <c r="N987" t="s">
        <v>35</v>
      </c>
      <c r="O987" t="s">
        <v>492</v>
      </c>
      <c r="P987">
        <v>10</v>
      </c>
      <c r="Q987" t="s">
        <v>465</v>
      </c>
      <c r="R987">
        <v>1</v>
      </c>
      <c r="S987" s="144">
        <v>-449999.99</v>
      </c>
      <c r="T987">
        <v>2</v>
      </c>
      <c r="U987" t="s">
        <v>199</v>
      </c>
      <c r="V987" t="s">
        <v>70</v>
      </c>
      <c r="W987" s="115" t="str">
        <f t="shared" si="32"/>
        <v>CC1REACTORES</v>
      </c>
      <c r="X987" s="115">
        <f>_xlfn.XLOOKUP(W987,'cco '!C:C,'cco '!D:D,0)</f>
        <v>3.9675420007119738E-2</v>
      </c>
      <c r="Y987" s="116">
        <f t="shared" si="33"/>
        <v>17853.938606449683</v>
      </c>
      <c r="Z987" s="115">
        <f>_xlfn.XLOOKUP(V987,sectores_id!A:A,sectores_id!B:B)</f>
        <v>8</v>
      </c>
      <c r="AA987" s="115">
        <f>IF(J987="OPEX",_xlfn.XLOOKUP(I987,'rubros_id_opex (2)'!A:A,'rubros_id_opex (2)'!B:B,"RUBRO MC"),J987)</f>
        <v>12</v>
      </c>
      <c r="AB987" s="115" t="str">
        <f>UPPER(_xlfn.XLOOKUP(Z987,sectores_id!B:B,sectores_id!A:A))</f>
        <v>REACTORES</v>
      </c>
      <c r="AC987" s="156" t="str">
        <f>_xlfn.XLOOKUP(AA987,'rubros_id_opex (2)'!B:B,'rubros_id_opex (2)'!A:A,gastos_final[[#This Row],[Líneas de factura/Producto]])</f>
        <v>REPOSICION</v>
      </c>
      <c r="AD987" s="115">
        <f>SUMIFS(Y:Y,C:C,gastos_final[[#This Row],[Número]])</f>
        <v>449999.99</v>
      </c>
      <c r="AE987" s="177">
        <f>gastos_final[[#This Row],[MONTO_FINAL]]*-1-gastos_final[[#This Row],[monto_total_ampliado]]</f>
        <v>0</v>
      </c>
    </row>
    <row r="988" spans="1:31" x14ac:dyDescent="0.3">
      <c r="A988" vm="10">
        <v>46057</v>
      </c>
      <c r="B988" t="s">
        <v>820</v>
      </c>
      <c r="C988" t="s">
        <v>821</v>
      </c>
      <c r="D988" s="143">
        <v>-449999.99</v>
      </c>
      <c r="E988" t="s">
        <v>822</v>
      </c>
      <c r="F988">
        <v>2</v>
      </c>
      <c r="G988" s="143">
        <v>185950.41</v>
      </c>
      <c r="H988" t="s">
        <v>511</v>
      </c>
      <c r="I988" t="s">
        <v>15</v>
      </c>
      <c r="J988" t="s">
        <v>137</v>
      </c>
      <c r="K988" t="s">
        <v>473</v>
      </c>
      <c r="L988" t="s">
        <v>156</v>
      </c>
      <c r="M988">
        <v>0</v>
      </c>
      <c r="N988" t="s">
        <v>35</v>
      </c>
      <c r="O988" t="s">
        <v>492</v>
      </c>
      <c r="P988">
        <v>10</v>
      </c>
      <c r="Q988" t="s">
        <v>465</v>
      </c>
      <c r="R988">
        <v>1</v>
      </c>
      <c r="S988" s="144">
        <v>-449999.99</v>
      </c>
      <c r="T988">
        <v>2</v>
      </c>
      <c r="U988" t="s">
        <v>199</v>
      </c>
      <c r="V988" t="s">
        <v>181</v>
      </c>
      <c r="W988" s="115" t="str">
        <f t="shared" si="32"/>
        <v>CC1TIERRAS FILTRANTES</v>
      </c>
      <c r="X988" s="115">
        <f>_xlfn.XLOOKUP(W988,'cco '!C:C,'cco '!D:D,0)</f>
        <v>0</v>
      </c>
      <c r="Y988" s="116">
        <f t="shared" si="33"/>
        <v>0</v>
      </c>
      <c r="Z988" s="115">
        <f>_xlfn.XLOOKUP(V988,sectores_id!A:A,sectores_id!B:B)</f>
        <v>9</v>
      </c>
      <c r="AA988" s="115">
        <f>IF(J988="OPEX",_xlfn.XLOOKUP(I988,'rubros_id_opex (2)'!A:A,'rubros_id_opex (2)'!B:B,"RUBRO MC"),J988)</f>
        <v>12</v>
      </c>
      <c r="AB988" s="115" t="str">
        <f>UPPER(_xlfn.XLOOKUP(Z988,sectores_id!B:B,sectores_id!A:A))</f>
        <v>TIERRAS FILTRANTES</v>
      </c>
      <c r="AC988" s="156" t="str">
        <f>_xlfn.XLOOKUP(AA988,'rubros_id_opex (2)'!B:B,'rubros_id_opex (2)'!A:A,gastos_final[[#This Row],[Líneas de factura/Producto]])</f>
        <v>REPOSICION</v>
      </c>
      <c r="AD988" s="115">
        <f>SUMIFS(Y:Y,C:C,gastos_final[[#This Row],[Número]])</f>
        <v>449999.99</v>
      </c>
      <c r="AE988" s="177">
        <f>gastos_final[[#This Row],[MONTO_FINAL]]*-1-gastos_final[[#This Row],[monto_total_ampliado]]</f>
        <v>0</v>
      </c>
    </row>
    <row r="989" spans="1:31" x14ac:dyDescent="0.3">
      <c r="A989" vm="3">
        <v>46066</v>
      </c>
      <c r="B989" t="s">
        <v>1075</v>
      </c>
      <c r="C989" t="s">
        <v>1076</v>
      </c>
      <c r="D989" s="143">
        <v>-449610.59</v>
      </c>
      <c r="E989" t="s">
        <v>17</v>
      </c>
      <c r="F989">
        <v>1</v>
      </c>
      <c r="G989" s="143">
        <v>371579</v>
      </c>
      <c r="H989" t="s">
        <v>511</v>
      </c>
      <c r="I989" t="s">
        <v>17</v>
      </c>
      <c r="J989" t="s">
        <v>157</v>
      </c>
      <c r="K989" t="s">
        <v>473</v>
      </c>
      <c r="L989" t="s">
        <v>156</v>
      </c>
      <c r="M989">
        <v>0</v>
      </c>
      <c r="N989" t="s">
        <v>43</v>
      </c>
      <c r="O989" t="s">
        <v>492</v>
      </c>
      <c r="P989">
        <v>1</v>
      </c>
      <c r="Q989" t="s">
        <v>72</v>
      </c>
      <c r="R989">
        <v>1</v>
      </c>
      <c r="S989" s="144">
        <v>-449610.59</v>
      </c>
      <c r="T989">
        <v>1</v>
      </c>
      <c r="U989" t="s">
        <v>199</v>
      </c>
      <c r="V989" t="s">
        <v>72</v>
      </c>
      <c r="W989" s="115" t="str">
        <f t="shared" si="32"/>
        <v>CC6BACHAS</v>
      </c>
      <c r="X989" s="115">
        <f>_xlfn.XLOOKUP(W989,'cco '!C:C,'cco '!D:D,0)</f>
        <v>1</v>
      </c>
      <c r="Y989" s="116">
        <f t="shared" si="33"/>
        <v>449610.59</v>
      </c>
      <c r="Z989" s="115">
        <f>_xlfn.XLOOKUP(V989,sectores_id!A:A,sectores_id!B:B)</f>
        <v>1</v>
      </c>
      <c r="AA989" s="115" t="str">
        <f>IF(J989="OPEX",_xlfn.XLOOKUP(I989,'rubros_id_opex (2)'!A:A,'rubros_id_opex (2)'!B:B,"RUBRO MC"),J989)</f>
        <v>CAPEX</v>
      </c>
      <c r="AB989" s="115" t="str">
        <f>UPPER(_xlfn.XLOOKUP(Z989,sectores_id!B:B,sectores_id!A:A))</f>
        <v>BACHAS</v>
      </c>
      <c r="AC989" s="156" t="str">
        <f>_xlfn.XLOOKUP(AA989,'rubros_id_opex (2)'!B:B,'rubros_id_opex (2)'!A:A,gastos_final[[#This Row],[Líneas de factura/Producto]])</f>
        <v>INVERSION</v>
      </c>
      <c r="AD989" s="115">
        <f>SUMIFS(Y:Y,C:C,gastos_final[[#This Row],[Número]])</f>
        <v>449610.59</v>
      </c>
      <c r="AE989" s="177">
        <f>gastos_final[[#This Row],[MONTO_FINAL]]*-1-gastos_final[[#This Row],[monto_total_ampliado]]</f>
        <v>0</v>
      </c>
    </row>
    <row r="990" spans="1:31" x14ac:dyDescent="0.3">
      <c r="A990" vm="17">
        <v>46079</v>
      </c>
      <c r="B990" t="s">
        <v>1018</v>
      </c>
      <c r="C990" t="s">
        <v>1019</v>
      </c>
      <c r="D990" s="143">
        <v>-400000</v>
      </c>
      <c r="E990" t="s">
        <v>1020</v>
      </c>
      <c r="F990">
        <v>1</v>
      </c>
      <c r="G990" s="143">
        <v>400000</v>
      </c>
      <c r="H990" t="s">
        <v>511</v>
      </c>
      <c r="I990" t="s">
        <v>10</v>
      </c>
      <c r="J990" t="s">
        <v>137</v>
      </c>
      <c r="K990" t="s">
        <v>473</v>
      </c>
      <c r="L990" t="s">
        <v>156</v>
      </c>
      <c r="M990">
        <v>0</v>
      </c>
      <c r="N990" t="s">
        <v>35</v>
      </c>
      <c r="O990" t="s">
        <v>492</v>
      </c>
      <c r="P990">
        <v>10</v>
      </c>
      <c r="Q990" t="s">
        <v>465</v>
      </c>
      <c r="R990">
        <v>1</v>
      </c>
      <c r="S990" s="144">
        <v>-400000</v>
      </c>
      <c r="T990">
        <v>1</v>
      </c>
      <c r="U990" t="s">
        <v>199</v>
      </c>
      <c r="V990" t="s">
        <v>72</v>
      </c>
      <c r="W990" s="115" t="str">
        <f t="shared" si="32"/>
        <v>CC1BACHAS</v>
      </c>
      <c r="X990" s="115">
        <f>_xlfn.XLOOKUP(W990,'cco '!C:C,'cco '!D:D,0)</f>
        <v>3.2417236735101898E-2</v>
      </c>
      <c r="Y990" s="116">
        <f t="shared" si="33"/>
        <v>12966.894694040759</v>
      </c>
      <c r="Z990" s="115">
        <f>_xlfn.XLOOKUP(V990,sectores_id!A:A,sectores_id!B:B)</f>
        <v>1</v>
      </c>
      <c r="AA990" s="115">
        <f>IF(J990="OPEX",_xlfn.XLOOKUP(I990,'rubros_id_opex (2)'!A:A,'rubros_id_opex (2)'!B:B,"RUBRO MC"),J990)</f>
        <v>13</v>
      </c>
      <c r="AB990" s="115" t="str">
        <f>UPPER(_xlfn.XLOOKUP(Z990,sectores_id!B:B,sectores_id!A:A))</f>
        <v>BACHAS</v>
      </c>
      <c r="AC990" s="156" t="str">
        <f>_xlfn.XLOOKUP(AA990,'rubros_id_opex (2)'!B:B,'rubros_id_opex (2)'!A:A,gastos_final[[#This Row],[Líneas de factura/Producto]])</f>
        <v>SERVICIOS</v>
      </c>
      <c r="AD990" s="115">
        <f>SUMIFS(Y:Y,C:C,gastos_final[[#This Row],[Número]])</f>
        <v>399999.99999999994</v>
      </c>
      <c r="AE990" s="177">
        <f>gastos_final[[#This Row],[MONTO_FINAL]]*-1-gastos_final[[#This Row],[monto_total_ampliado]]</f>
        <v>0</v>
      </c>
    </row>
    <row r="991" spans="1:31" x14ac:dyDescent="0.3">
      <c r="A991" vm="17">
        <v>46079</v>
      </c>
      <c r="B991" t="s">
        <v>1018</v>
      </c>
      <c r="C991" t="s">
        <v>1019</v>
      </c>
      <c r="D991" s="143">
        <v>-400000</v>
      </c>
      <c r="E991" t="s">
        <v>1020</v>
      </c>
      <c r="F991">
        <v>1</v>
      </c>
      <c r="G991" s="143">
        <v>400000</v>
      </c>
      <c r="H991" t="s">
        <v>511</v>
      </c>
      <c r="I991" t="s">
        <v>10</v>
      </c>
      <c r="J991" t="s">
        <v>137</v>
      </c>
      <c r="K991" t="s">
        <v>473</v>
      </c>
      <c r="L991" t="s">
        <v>156</v>
      </c>
      <c r="M991">
        <v>0</v>
      </c>
      <c r="N991" t="s">
        <v>35</v>
      </c>
      <c r="O991" t="s">
        <v>492</v>
      </c>
      <c r="P991">
        <v>10</v>
      </c>
      <c r="Q991" t="s">
        <v>465</v>
      </c>
      <c r="R991">
        <v>1</v>
      </c>
      <c r="S991" s="144">
        <v>-400000</v>
      </c>
      <c r="T991">
        <v>1</v>
      </c>
      <c r="U991" t="s">
        <v>199</v>
      </c>
      <c r="V991" t="s">
        <v>77</v>
      </c>
      <c r="W991" s="115" t="str">
        <f t="shared" si="32"/>
        <v>CC1CEREAL &amp; POLVILLO</v>
      </c>
      <c r="X991" s="115">
        <f>_xlfn.XLOOKUP(W991,'cco '!C:C,'cco '!D:D,0)</f>
        <v>7.0597149630605652E-3</v>
      </c>
      <c r="Y991" s="116">
        <f t="shared" si="33"/>
        <v>2823.8859852242263</v>
      </c>
      <c r="Z991" s="115">
        <f>_xlfn.XLOOKUP(V991,sectores_id!A:A,sectores_id!B:B)</f>
        <v>2</v>
      </c>
      <c r="AA991" s="115">
        <f>IF(J991="OPEX",_xlfn.XLOOKUP(I991,'rubros_id_opex (2)'!A:A,'rubros_id_opex (2)'!B:B,"RUBRO MC"),J991)</f>
        <v>13</v>
      </c>
      <c r="AB991" s="115" t="str">
        <f>UPPER(_xlfn.XLOOKUP(Z991,sectores_id!B:B,sectores_id!A:A))</f>
        <v>CEREAL &amp; POLVILLO</v>
      </c>
      <c r="AC991" s="156" t="str">
        <f>_xlfn.XLOOKUP(AA991,'rubros_id_opex (2)'!B:B,'rubros_id_opex (2)'!A:A,gastos_final[[#This Row],[Líneas de factura/Producto]])</f>
        <v>SERVICIOS</v>
      </c>
      <c r="AD991" s="115">
        <f>SUMIFS(Y:Y,C:C,gastos_final[[#This Row],[Número]])</f>
        <v>399999.99999999994</v>
      </c>
      <c r="AE991" s="177">
        <f>gastos_final[[#This Row],[MONTO_FINAL]]*-1-gastos_final[[#This Row],[monto_total_ampliado]]</f>
        <v>0</v>
      </c>
    </row>
    <row r="992" spans="1:31" x14ac:dyDescent="0.3">
      <c r="A992" vm="17">
        <v>46079</v>
      </c>
      <c r="B992" t="s">
        <v>1018</v>
      </c>
      <c r="C992" t="s">
        <v>1019</v>
      </c>
      <c r="D992" s="143">
        <v>-400000</v>
      </c>
      <c r="E992" t="s">
        <v>1020</v>
      </c>
      <c r="F992">
        <v>1</v>
      </c>
      <c r="G992" s="143">
        <v>400000</v>
      </c>
      <c r="H992" t="s">
        <v>511</v>
      </c>
      <c r="I992" t="s">
        <v>10</v>
      </c>
      <c r="J992" t="s">
        <v>137</v>
      </c>
      <c r="K992" t="s">
        <v>473</v>
      </c>
      <c r="L992" t="s">
        <v>156</v>
      </c>
      <c r="M992">
        <v>0</v>
      </c>
      <c r="N992" t="s">
        <v>35</v>
      </c>
      <c r="O992" t="s">
        <v>492</v>
      </c>
      <c r="P992">
        <v>10</v>
      </c>
      <c r="Q992" t="s">
        <v>465</v>
      </c>
      <c r="R992">
        <v>1</v>
      </c>
      <c r="S992" s="144">
        <v>-400000</v>
      </c>
      <c r="T992">
        <v>1</v>
      </c>
      <c r="U992" t="s">
        <v>199</v>
      </c>
      <c r="V992" t="s">
        <v>75</v>
      </c>
      <c r="W992" s="115" t="str">
        <f t="shared" si="32"/>
        <v>CC1COMPOST &amp; FERTILIZANTES</v>
      </c>
      <c r="X992" s="115">
        <f>_xlfn.XLOOKUP(W992,'cco '!C:C,'cco '!D:D,0)</f>
        <v>4.0653249223577111E-4</v>
      </c>
      <c r="Y992" s="116">
        <f t="shared" si="33"/>
        <v>162.61299689430845</v>
      </c>
      <c r="Z992" s="115">
        <f>_xlfn.XLOOKUP(V992,sectores_id!A:A,sectores_id!B:B)</f>
        <v>10</v>
      </c>
      <c r="AA992" s="115">
        <f>IF(J992="OPEX",_xlfn.XLOOKUP(I992,'rubros_id_opex (2)'!A:A,'rubros_id_opex (2)'!B:B,"RUBRO MC"),J992)</f>
        <v>13</v>
      </c>
      <c r="AB992" s="115" t="str">
        <f>UPPER(_xlfn.XLOOKUP(Z992,sectores_id!B:B,sectores_id!A:A))</f>
        <v>COMPOST &amp; FERTILIZANTES</v>
      </c>
      <c r="AC992" s="156" t="str">
        <f>_xlfn.XLOOKUP(AA992,'rubros_id_opex (2)'!B:B,'rubros_id_opex (2)'!A:A,gastos_final[[#This Row],[Líneas de factura/Producto]])</f>
        <v>SERVICIOS</v>
      </c>
      <c r="AD992" s="115">
        <f>SUMIFS(Y:Y,C:C,gastos_final[[#This Row],[Número]])</f>
        <v>399999.99999999994</v>
      </c>
      <c r="AE992" s="177">
        <f>gastos_final[[#This Row],[MONTO_FINAL]]*-1-gastos_final[[#This Row],[monto_total_ampliado]]</f>
        <v>0</v>
      </c>
    </row>
    <row r="993" spans="1:31" x14ac:dyDescent="0.3">
      <c r="A993" vm="17">
        <v>46079</v>
      </c>
      <c r="B993" t="s">
        <v>1018</v>
      </c>
      <c r="C993" t="s">
        <v>1019</v>
      </c>
      <c r="D993" s="143">
        <v>-400000</v>
      </c>
      <c r="E993" t="s">
        <v>1020</v>
      </c>
      <c r="F993">
        <v>1</v>
      </c>
      <c r="G993" s="143">
        <v>400000</v>
      </c>
      <c r="H993" t="s">
        <v>511</v>
      </c>
      <c r="I993" t="s">
        <v>10</v>
      </c>
      <c r="J993" t="s">
        <v>137</v>
      </c>
      <c r="K993" t="s">
        <v>473</v>
      </c>
      <c r="L993" t="s">
        <v>156</v>
      </c>
      <c r="M993">
        <v>0</v>
      </c>
      <c r="N993" t="s">
        <v>35</v>
      </c>
      <c r="O993" t="s">
        <v>492</v>
      </c>
      <c r="P993">
        <v>10</v>
      </c>
      <c r="Q993" t="s">
        <v>465</v>
      </c>
      <c r="R993">
        <v>1</v>
      </c>
      <c r="S993" s="144">
        <v>-400000</v>
      </c>
      <c r="T993">
        <v>1</v>
      </c>
      <c r="U993" t="s">
        <v>199</v>
      </c>
      <c r="V993" t="s">
        <v>66</v>
      </c>
      <c r="W993" s="115" t="str">
        <f t="shared" si="32"/>
        <v>CC1DISPOSICIÓN FINAL RESIDUOS LIQUIDOS</v>
      </c>
      <c r="X993" s="115">
        <f>_xlfn.XLOOKUP(W993,'cco '!C:C,'cco '!D:D,0)</f>
        <v>5.9791078481547098E-2</v>
      </c>
      <c r="Y993" s="116">
        <f t="shared" si="33"/>
        <v>23916.431392618841</v>
      </c>
      <c r="Z993" s="115">
        <f>_xlfn.XLOOKUP(V993,sectores_id!A:A,sectores_id!B:B)</f>
        <v>3</v>
      </c>
      <c r="AA993" s="115">
        <f>IF(J993="OPEX",_xlfn.XLOOKUP(I993,'rubros_id_opex (2)'!A:A,'rubros_id_opex (2)'!B:B,"RUBRO MC"),J993)</f>
        <v>13</v>
      </c>
      <c r="AB993" s="115" t="str">
        <f>UPPER(_xlfn.XLOOKUP(Z993,sectores_id!B:B,sectores_id!A:A))</f>
        <v>DISP. FINAL RESIDUOS LÍQUIDOS</v>
      </c>
      <c r="AC993" s="156" t="str">
        <f>_xlfn.XLOOKUP(AA993,'rubros_id_opex (2)'!B:B,'rubros_id_opex (2)'!A:A,gastos_final[[#This Row],[Líneas de factura/Producto]])</f>
        <v>SERVICIOS</v>
      </c>
      <c r="AD993" s="115">
        <f>SUMIFS(Y:Y,C:C,gastos_final[[#This Row],[Número]])</f>
        <v>399999.99999999994</v>
      </c>
      <c r="AE993" s="177">
        <f>gastos_final[[#This Row],[MONTO_FINAL]]*-1-gastos_final[[#This Row],[monto_total_ampliado]]</f>
        <v>0</v>
      </c>
    </row>
    <row r="994" spans="1:31" x14ac:dyDescent="0.3">
      <c r="A994" vm="17">
        <v>46079</v>
      </c>
      <c r="B994" t="s">
        <v>1018</v>
      </c>
      <c r="C994" t="s">
        <v>1019</v>
      </c>
      <c r="D994" s="143">
        <v>-400000</v>
      </c>
      <c r="E994" t="s">
        <v>1020</v>
      </c>
      <c r="F994">
        <v>1</v>
      </c>
      <c r="G994" s="143">
        <v>400000</v>
      </c>
      <c r="H994" t="s">
        <v>511</v>
      </c>
      <c r="I994" t="s">
        <v>10</v>
      </c>
      <c r="J994" t="s">
        <v>137</v>
      </c>
      <c r="K994" t="s">
        <v>473</v>
      </c>
      <c r="L994" t="s">
        <v>156</v>
      </c>
      <c r="M994">
        <v>0</v>
      </c>
      <c r="N994" t="s">
        <v>35</v>
      </c>
      <c r="O994" t="s">
        <v>492</v>
      </c>
      <c r="P994">
        <v>10</v>
      </c>
      <c r="Q994" t="s">
        <v>465</v>
      </c>
      <c r="R994">
        <v>1</v>
      </c>
      <c r="S994" s="144">
        <v>-400000</v>
      </c>
      <c r="T994">
        <v>1</v>
      </c>
      <c r="U994" t="s">
        <v>199</v>
      </c>
      <c r="V994" t="s">
        <v>63</v>
      </c>
      <c r="W994" s="115" t="str">
        <f t="shared" si="32"/>
        <v>CC1DISPOSICIÓN FINAL RESIDUOS SOLIDOS</v>
      </c>
      <c r="X994" s="115">
        <f>_xlfn.XLOOKUP(W994,'cco '!C:C,'cco '!D:D,0)</f>
        <v>4.8738124634855849E-3</v>
      </c>
      <c r="Y994" s="116">
        <f t="shared" si="33"/>
        <v>1949.5249853942339</v>
      </c>
      <c r="Z994" s="115">
        <f>_xlfn.XLOOKUP(V994,sectores_id!A:A,sectores_id!B:B)</f>
        <v>4</v>
      </c>
      <c r="AA994" s="115">
        <f>IF(J994="OPEX",_xlfn.XLOOKUP(I994,'rubros_id_opex (2)'!A:A,'rubros_id_opex (2)'!B:B,"RUBRO MC"),J994)</f>
        <v>13</v>
      </c>
      <c r="AB994" s="115" t="str">
        <f>UPPER(_xlfn.XLOOKUP(Z994,sectores_id!B:B,sectores_id!A:A))</f>
        <v>DISP. FINAL RESIDUOS SÓLIDOS</v>
      </c>
      <c r="AC994" s="156" t="str">
        <f>_xlfn.XLOOKUP(AA994,'rubros_id_opex (2)'!B:B,'rubros_id_opex (2)'!A:A,gastos_final[[#This Row],[Líneas de factura/Producto]])</f>
        <v>SERVICIOS</v>
      </c>
      <c r="AD994" s="115">
        <f>SUMIFS(Y:Y,C:C,gastos_final[[#This Row],[Número]])</f>
        <v>399999.99999999994</v>
      </c>
      <c r="AE994" s="177">
        <f>gastos_final[[#This Row],[MONTO_FINAL]]*-1-gastos_final[[#This Row],[monto_total_ampliado]]</f>
        <v>0</v>
      </c>
    </row>
    <row r="995" spans="1:31" x14ac:dyDescent="0.3">
      <c r="A995" vm="17">
        <v>46079</v>
      </c>
      <c r="B995" t="s">
        <v>1018</v>
      </c>
      <c r="C995" t="s">
        <v>1019</v>
      </c>
      <c r="D995" s="143">
        <v>-400000</v>
      </c>
      <c r="E995" t="s">
        <v>1020</v>
      </c>
      <c r="F995">
        <v>1</v>
      </c>
      <c r="G995" s="143">
        <v>400000</v>
      </c>
      <c r="H995" t="s">
        <v>511</v>
      </c>
      <c r="I995" t="s">
        <v>10</v>
      </c>
      <c r="J995" t="s">
        <v>137</v>
      </c>
      <c r="K995" t="s">
        <v>473</v>
      </c>
      <c r="L995" t="s">
        <v>156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 s="144">
        <v>-400000</v>
      </c>
      <c r="T995">
        <v>1</v>
      </c>
      <c r="U995" t="s">
        <v>199</v>
      </c>
      <c r="V995" t="s">
        <v>80</v>
      </c>
      <c r="W995" s="115" t="str">
        <f t="shared" si="32"/>
        <v>CC1EXPORTACION</v>
      </c>
      <c r="X995" s="115">
        <f>_xlfn.XLOOKUP(W995,'cco '!C:C,'cco '!D:D,0)</f>
        <v>0.73411048911804788</v>
      </c>
      <c r="Y995" s="116">
        <f t="shared" si="33"/>
        <v>293644.19564721914</v>
      </c>
      <c r="Z995" s="115">
        <f>_xlfn.XLOOKUP(V995,sectores_id!A:A,sectores_id!B:B)</f>
        <v>5</v>
      </c>
      <c r="AA995" s="115">
        <f>IF(J995="OPEX",_xlfn.XLOOKUP(I995,'rubros_id_opex (2)'!A:A,'rubros_id_opex (2)'!B:B,"RUBRO MC"),J995)</f>
        <v>13</v>
      </c>
      <c r="AB995" s="115" t="str">
        <f>UPPER(_xlfn.XLOOKUP(Z995,sectores_id!B:B,sectores_id!A:A))</f>
        <v>EXPORTACION</v>
      </c>
      <c r="AC995" s="156" t="str">
        <f>_xlfn.XLOOKUP(AA995,'rubros_id_opex (2)'!B:B,'rubros_id_opex (2)'!A:A,gastos_final[[#This Row],[Líneas de factura/Producto]])</f>
        <v>SERVICIOS</v>
      </c>
      <c r="AD995" s="115">
        <f>SUMIFS(Y:Y,C:C,gastos_final[[#This Row],[Número]])</f>
        <v>399999.99999999994</v>
      </c>
      <c r="AE995" s="177">
        <f>gastos_final[[#This Row],[MONTO_FINAL]]*-1-gastos_final[[#This Row],[monto_total_ampliado]]</f>
        <v>0</v>
      </c>
    </row>
    <row r="996" spans="1:31" x14ac:dyDescent="0.3">
      <c r="A996" vm="17">
        <v>46079</v>
      </c>
      <c r="B996" t="s">
        <v>1018</v>
      </c>
      <c r="C996" t="s">
        <v>1019</v>
      </c>
      <c r="D996" s="143">
        <v>-400000</v>
      </c>
      <c r="E996" t="s">
        <v>1020</v>
      </c>
      <c r="F996">
        <v>1</v>
      </c>
      <c r="G996" s="143">
        <v>400000</v>
      </c>
      <c r="H996" t="s">
        <v>511</v>
      </c>
      <c r="I996" t="s">
        <v>10</v>
      </c>
      <c r="J996" t="s">
        <v>137</v>
      </c>
      <c r="K996" t="s">
        <v>473</v>
      </c>
      <c r="L996" t="s">
        <v>156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 s="144">
        <v>-400000</v>
      </c>
      <c r="T996">
        <v>1</v>
      </c>
      <c r="U996" t="s">
        <v>199</v>
      </c>
      <c r="V996" t="s">
        <v>50</v>
      </c>
      <c r="W996" s="115" t="str">
        <f t="shared" si="32"/>
        <v>CC1NFU</v>
      </c>
      <c r="X996" s="115">
        <f>_xlfn.XLOOKUP(W996,'cco '!C:C,'cco '!D:D,0)</f>
        <v>1.4065386597374174E-2</v>
      </c>
      <c r="Y996" s="116">
        <f t="shared" si="33"/>
        <v>5626.1546389496698</v>
      </c>
      <c r="Z996" s="115">
        <f>_xlfn.XLOOKUP(V996,sectores_id!A:A,sectores_id!B:B)</f>
        <v>6</v>
      </c>
      <c r="AA996" s="115">
        <f>IF(J996="OPEX",_xlfn.XLOOKUP(I996,'rubros_id_opex (2)'!A:A,'rubros_id_opex (2)'!B:B,"RUBRO MC"),J996)</f>
        <v>13</v>
      </c>
      <c r="AB996" s="115" t="str">
        <f>UPPER(_xlfn.XLOOKUP(Z996,sectores_id!B:B,sectores_id!A:A))</f>
        <v>NFU</v>
      </c>
      <c r="AC996" s="156" t="str">
        <f>_xlfn.XLOOKUP(AA996,'rubros_id_opex (2)'!B:B,'rubros_id_opex (2)'!A:A,gastos_final[[#This Row],[Líneas de factura/Producto]])</f>
        <v>SERVICIOS</v>
      </c>
      <c r="AD996" s="115">
        <f>SUMIFS(Y:Y,C:C,gastos_final[[#This Row],[Número]])</f>
        <v>399999.99999999994</v>
      </c>
      <c r="AE996" s="177">
        <f>gastos_final[[#This Row],[MONTO_FINAL]]*-1-gastos_final[[#This Row],[monto_total_ampliado]]</f>
        <v>0</v>
      </c>
    </row>
    <row r="997" spans="1:31" x14ac:dyDescent="0.3">
      <c r="A997" vm="17">
        <v>46079</v>
      </c>
      <c r="B997" t="s">
        <v>1018</v>
      </c>
      <c r="C997" t="s">
        <v>1019</v>
      </c>
      <c r="D997" s="143">
        <v>-400000</v>
      </c>
      <c r="E997" t="s">
        <v>1020</v>
      </c>
      <c r="F997">
        <v>1</v>
      </c>
      <c r="G997" s="143">
        <v>400000</v>
      </c>
      <c r="H997" t="s">
        <v>511</v>
      </c>
      <c r="I997" t="s">
        <v>10</v>
      </c>
      <c r="J997" t="s">
        <v>137</v>
      </c>
      <c r="K997" t="s">
        <v>473</v>
      </c>
      <c r="L997" t="s">
        <v>156</v>
      </c>
      <c r="M997">
        <v>0</v>
      </c>
      <c r="N997" t="s">
        <v>35</v>
      </c>
      <c r="O997" t="s">
        <v>492</v>
      </c>
      <c r="P997">
        <v>10</v>
      </c>
      <c r="Q997" t="s">
        <v>465</v>
      </c>
      <c r="R997">
        <v>1</v>
      </c>
      <c r="S997" s="144">
        <v>-400000</v>
      </c>
      <c r="T997">
        <v>1</v>
      </c>
      <c r="U997" t="s">
        <v>199</v>
      </c>
      <c r="V997" t="s">
        <v>68</v>
      </c>
      <c r="W997" s="115" t="str">
        <f t="shared" si="32"/>
        <v>CC1PILETAS</v>
      </c>
      <c r="X997" s="115">
        <f>_xlfn.XLOOKUP(W997,'cco '!C:C,'cco '!D:D,0)</f>
        <v>0.10760032914202722</v>
      </c>
      <c r="Y997" s="116">
        <f t="shared" si="33"/>
        <v>43040.131656810889</v>
      </c>
      <c r="Z997" s="115">
        <f>_xlfn.XLOOKUP(V997,sectores_id!A:A,sectores_id!B:B)</f>
        <v>7</v>
      </c>
      <c r="AA997" s="115">
        <f>IF(J997="OPEX",_xlfn.XLOOKUP(I997,'rubros_id_opex (2)'!A:A,'rubros_id_opex (2)'!B:B,"RUBRO MC"),J997)</f>
        <v>13</v>
      </c>
      <c r="AB997" s="115" t="str">
        <f>UPPER(_xlfn.XLOOKUP(Z997,sectores_id!B:B,sectores_id!A:A))</f>
        <v>PILETAS</v>
      </c>
      <c r="AC997" s="156" t="str">
        <f>_xlfn.XLOOKUP(AA997,'rubros_id_opex (2)'!B:B,'rubros_id_opex (2)'!A:A,gastos_final[[#This Row],[Líneas de factura/Producto]])</f>
        <v>SERVICIOS</v>
      </c>
      <c r="AD997" s="115">
        <f>SUMIFS(Y:Y,C:C,gastos_final[[#This Row],[Número]])</f>
        <v>399999.99999999994</v>
      </c>
      <c r="AE997" s="177">
        <f>gastos_final[[#This Row],[MONTO_FINAL]]*-1-gastos_final[[#This Row],[monto_total_ampliado]]</f>
        <v>0</v>
      </c>
    </row>
    <row r="998" spans="1:31" x14ac:dyDescent="0.3">
      <c r="A998" vm="17">
        <v>46079</v>
      </c>
      <c r="B998" t="s">
        <v>1018</v>
      </c>
      <c r="C998" t="s">
        <v>1019</v>
      </c>
      <c r="D998" s="143">
        <v>-400000</v>
      </c>
      <c r="E998" t="s">
        <v>1020</v>
      </c>
      <c r="F998">
        <v>1</v>
      </c>
      <c r="G998" s="143">
        <v>400000</v>
      </c>
      <c r="H998" t="s">
        <v>511</v>
      </c>
      <c r="I998" t="s">
        <v>10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492</v>
      </c>
      <c r="P998">
        <v>10</v>
      </c>
      <c r="Q998" t="s">
        <v>465</v>
      </c>
      <c r="R998">
        <v>1</v>
      </c>
      <c r="S998" s="144">
        <v>-400000</v>
      </c>
      <c r="T998">
        <v>1</v>
      </c>
      <c r="U998" t="s">
        <v>199</v>
      </c>
      <c r="V998" t="s">
        <v>70</v>
      </c>
      <c r="W998" s="115" t="str">
        <f t="shared" si="32"/>
        <v>CC1REACTORES</v>
      </c>
      <c r="X998" s="115">
        <f>_xlfn.XLOOKUP(W998,'cco '!C:C,'cco '!D:D,0)</f>
        <v>3.9675420007119738E-2</v>
      </c>
      <c r="Y998" s="116">
        <f t="shared" si="33"/>
        <v>15870.168002847895</v>
      </c>
      <c r="Z998" s="115">
        <f>_xlfn.XLOOKUP(V998,sectores_id!A:A,sectores_id!B:B)</f>
        <v>8</v>
      </c>
      <c r="AA998" s="115">
        <f>IF(J998="OPEX",_xlfn.XLOOKUP(I998,'rubros_id_opex (2)'!A:A,'rubros_id_opex (2)'!B:B,"RUBRO MC"),J998)</f>
        <v>13</v>
      </c>
      <c r="AB998" s="115" t="str">
        <f>UPPER(_xlfn.XLOOKUP(Z998,sectores_id!B:B,sectores_id!A:A))</f>
        <v>REACTORES</v>
      </c>
      <c r="AC998" s="156" t="str">
        <f>_xlfn.XLOOKUP(AA998,'rubros_id_opex (2)'!B:B,'rubros_id_opex (2)'!A:A,gastos_final[[#This Row],[Líneas de factura/Producto]])</f>
        <v>SERVICIOS</v>
      </c>
      <c r="AD998" s="115">
        <f>SUMIFS(Y:Y,C:C,gastos_final[[#This Row],[Número]])</f>
        <v>399999.99999999994</v>
      </c>
      <c r="AE998" s="177">
        <f>gastos_final[[#This Row],[MONTO_FINAL]]*-1-gastos_final[[#This Row],[monto_total_ampliado]]</f>
        <v>0</v>
      </c>
    </row>
    <row r="999" spans="1:31" x14ac:dyDescent="0.3">
      <c r="A999" vm="17">
        <v>46079</v>
      </c>
      <c r="B999" t="s">
        <v>1018</v>
      </c>
      <c r="C999" t="s">
        <v>1019</v>
      </c>
      <c r="D999" s="143">
        <v>-400000</v>
      </c>
      <c r="E999" t="s">
        <v>1020</v>
      </c>
      <c r="F999">
        <v>1</v>
      </c>
      <c r="G999" s="143">
        <v>400000</v>
      </c>
      <c r="H999" t="s">
        <v>511</v>
      </c>
      <c r="I999" t="s">
        <v>10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492</v>
      </c>
      <c r="P999">
        <v>10</v>
      </c>
      <c r="Q999" t="s">
        <v>465</v>
      </c>
      <c r="R999">
        <v>1</v>
      </c>
      <c r="S999" s="144">
        <v>-400000</v>
      </c>
      <c r="T999">
        <v>1</v>
      </c>
      <c r="U999" t="s">
        <v>199</v>
      </c>
      <c r="V999" t="s">
        <v>181</v>
      </c>
      <c r="W999" s="115" t="str">
        <f t="shared" si="32"/>
        <v>CC1TIERRAS FILTRANTES</v>
      </c>
      <c r="X999" s="115">
        <f>_xlfn.XLOOKUP(W999,'cco '!C:C,'cco '!D:D,0)</f>
        <v>0</v>
      </c>
      <c r="Y999" s="116">
        <f t="shared" si="33"/>
        <v>0</v>
      </c>
      <c r="Z999" s="115">
        <f>_xlfn.XLOOKUP(V999,sectores_id!A:A,sectores_id!B:B)</f>
        <v>9</v>
      </c>
      <c r="AA999" s="115">
        <f>IF(J999="OPEX",_xlfn.XLOOKUP(I999,'rubros_id_opex (2)'!A:A,'rubros_id_opex (2)'!B:B,"RUBRO MC"),J999)</f>
        <v>13</v>
      </c>
      <c r="AB999" s="115" t="str">
        <f>UPPER(_xlfn.XLOOKUP(Z999,sectores_id!B:B,sectores_id!A:A))</f>
        <v>TIERRAS FILTRANTES</v>
      </c>
      <c r="AC999" s="156" t="str">
        <f>_xlfn.XLOOKUP(AA999,'rubros_id_opex (2)'!B:B,'rubros_id_opex (2)'!A:A,gastos_final[[#This Row],[Líneas de factura/Producto]])</f>
        <v>SERVICIOS</v>
      </c>
      <c r="AD999" s="115">
        <f>SUMIFS(Y:Y,C:C,gastos_final[[#This Row],[Número]])</f>
        <v>399999.99999999994</v>
      </c>
      <c r="AE999" s="177">
        <f>gastos_final[[#This Row],[MONTO_FINAL]]*-1-gastos_final[[#This Row],[monto_total_ampliado]]</f>
        <v>0</v>
      </c>
    </row>
    <row r="1000" spans="1:31" x14ac:dyDescent="0.3">
      <c r="A1000" vm="1">
        <v>46081</v>
      </c>
      <c r="B1000" t="s">
        <v>670</v>
      </c>
      <c r="C1000" t="s">
        <v>764</v>
      </c>
      <c r="D1000" s="143">
        <v>-375468.79999999999</v>
      </c>
      <c r="E1000" t="s">
        <v>672</v>
      </c>
      <c r="F1000">
        <v>809.19999999999993</v>
      </c>
      <c r="G1000" s="143">
        <v>464</v>
      </c>
      <c r="H1000" t="s">
        <v>145</v>
      </c>
      <c r="I1000" t="s">
        <v>14</v>
      </c>
      <c r="J1000" t="s">
        <v>137</v>
      </c>
      <c r="K1000" t="s">
        <v>473</v>
      </c>
      <c r="L1000" t="s">
        <v>138</v>
      </c>
      <c r="M1000">
        <v>0</v>
      </c>
      <c r="N1000" t="s">
        <v>43</v>
      </c>
      <c r="O1000" t="s">
        <v>492</v>
      </c>
      <c r="P1000">
        <v>1</v>
      </c>
      <c r="Q1000" t="s">
        <v>72</v>
      </c>
      <c r="R1000">
        <v>1</v>
      </c>
      <c r="S1000" s="144">
        <v>-375468.79999999999</v>
      </c>
      <c r="T1000">
        <v>809.19999999999993</v>
      </c>
      <c r="U1000" t="s">
        <v>199</v>
      </c>
      <c r="V1000" t="s">
        <v>72</v>
      </c>
      <c r="W1000" s="115" t="str">
        <f t="shared" si="32"/>
        <v>CC6BACHAS</v>
      </c>
      <c r="X1000" s="115">
        <f>_xlfn.XLOOKUP(W1000,'cco '!C:C,'cco '!D:D,0)</f>
        <v>1</v>
      </c>
      <c r="Y1000" s="116">
        <f t="shared" si="33"/>
        <v>375468.79999999999</v>
      </c>
      <c r="Z1000" s="115">
        <f>_xlfn.XLOOKUP(V1000,sectores_id!A:A,sectores_id!B:B)</f>
        <v>1</v>
      </c>
      <c r="AA1000" s="115">
        <f>IF(J1000="OPEX",_xlfn.XLOOKUP(I1000,'rubros_id_opex (2)'!A:A,'rubros_id_opex (2)'!B:B,"RUBRO MC"),J1000)</f>
        <v>5</v>
      </c>
      <c r="AB1000" s="115" t="str">
        <f>UPPER(_xlfn.XLOOKUP(Z1000,sectores_id!B:B,sectores_id!A:A))</f>
        <v>BACHAS</v>
      </c>
      <c r="AC1000" s="156" t="str">
        <f>_xlfn.XLOOKUP(AA1000,'rubros_id_opex (2)'!B:B,'rubros_id_opex (2)'!A:A,gastos_final[[#This Row],[Líneas de factura/Producto]])</f>
        <v>INSUMOS</v>
      </c>
      <c r="AD1000" s="115">
        <f>SUMIFS(Y:Y,C:C,gastos_final[[#This Row],[Número]])</f>
        <v>375468.79999999999</v>
      </c>
      <c r="AE1000" s="177">
        <f>gastos_final[[#This Row],[MONTO_FINAL]]*-1-gastos_final[[#This Row],[monto_total_ampliado]]</f>
        <v>0</v>
      </c>
    </row>
    <row r="1001" spans="1:31" x14ac:dyDescent="0.3">
      <c r="A1001" vm="5">
        <v>46055</v>
      </c>
      <c r="B1001" t="s">
        <v>1006</v>
      </c>
      <c r="C1001" t="s">
        <v>1016</v>
      </c>
      <c r="D1001" s="143">
        <v>-360820.64</v>
      </c>
      <c r="E1001" t="s">
        <v>1017</v>
      </c>
      <c r="F1001">
        <v>1</v>
      </c>
      <c r="G1001" s="143">
        <v>298198.88</v>
      </c>
      <c r="H1001" t="s">
        <v>511</v>
      </c>
      <c r="I1001" t="s">
        <v>17</v>
      </c>
      <c r="J1001" t="s">
        <v>157</v>
      </c>
      <c r="K1001" t="s">
        <v>473</v>
      </c>
      <c r="L1001" t="s">
        <v>138</v>
      </c>
      <c r="M1001">
        <v>0</v>
      </c>
      <c r="N1001" t="s">
        <v>40</v>
      </c>
      <c r="O1001" t="s">
        <v>494</v>
      </c>
      <c r="P1001">
        <v>1</v>
      </c>
      <c r="Q1001" t="s">
        <v>68</v>
      </c>
      <c r="R1001">
        <v>1</v>
      </c>
      <c r="S1001" s="144">
        <v>-360820.64</v>
      </c>
      <c r="T1001">
        <v>1</v>
      </c>
      <c r="U1001" t="s">
        <v>199</v>
      </c>
      <c r="V1001" t="s">
        <v>68</v>
      </c>
      <c r="W1001" s="115" t="str">
        <f t="shared" si="32"/>
        <v>CC4PILETAS</v>
      </c>
      <c r="X1001" s="115">
        <f>_xlfn.XLOOKUP(W1001,'cco '!C:C,'cco '!D:D,0)</f>
        <v>1</v>
      </c>
      <c r="Y1001" s="116">
        <f t="shared" si="33"/>
        <v>360820.64</v>
      </c>
      <c r="Z1001" s="115">
        <f>_xlfn.XLOOKUP(V1001,sectores_id!A:A,sectores_id!B:B)</f>
        <v>7</v>
      </c>
      <c r="AA1001" s="115" t="str">
        <f>IF(J1001="OPEX",_xlfn.XLOOKUP(I1001,'rubros_id_opex (2)'!A:A,'rubros_id_opex (2)'!B:B,"RUBRO MC"),J1001)</f>
        <v>CAPEX</v>
      </c>
      <c r="AB1001" s="115" t="str">
        <f>UPPER(_xlfn.XLOOKUP(Z1001,sectores_id!B:B,sectores_id!A:A))</f>
        <v>PILETAS</v>
      </c>
      <c r="AC1001" s="156" t="str">
        <f>_xlfn.XLOOKUP(AA1001,'rubros_id_opex (2)'!B:B,'rubros_id_opex (2)'!A:A,gastos_final[[#This Row],[Líneas de factura/Producto]])</f>
        <v>INVERSION</v>
      </c>
      <c r="AD1001" s="115">
        <f>SUMIFS(Y:Y,C:C,gastos_final[[#This Row],[Número]])</f>
        <v>360820.64</v>
      </c>
      <c r="AE1001" s="177">
        <f>gastos_final[[#This Row],[MONTO_FINAL]]*-1-gastos_final[[#This Row],[monto_total_ampliado]]</f>
        <v>0</v>
      </c>
    </row>
    <row r="1002" spans="1:31" x14ac:dyDescent="0.3">
      <c r="A1002" vm="18">
        <v>46076</v>
      </c>
      <c r="B1002" t="s">
        <v>831</v>
      </c>
      <c r="C1002" t="s">
        <v>832</v>
      </c>
      <c r="D1002" s="143">
        <v>-328107.75</v>
      </c>
      <c r="E1002" t="s">
        <v>833</v>
      </c>
      <c r="F1002">
        <v>1</v>
      </c>
      <c r="G1002" s="143">
        <v>328107.75</v>
      </c>
      <c r="H1002" t="s">
        <v>511</v>
      </c>
      <c r="I1002" t="s">
        <v>9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492</v>
      </c>
      <c r="P1002">
        <v>10</v>
      </c>
      <c r="Q1002" t="s">
        <v>465</v>
      </c>
      <c r="R1002">
        <v>1</v>
      </c>
      <c r="S1002" s="144">
        <v>-328107.75</v>
      </c>
      <c r="T1002">
        <v>1</v>
      </c>
      <c r="U1002" t="s">
        <v>199</v>
      </c>
      <c r="V1002" t="s">
        <v>72</v>
      </c>
      <c r="W1002" s="115" t="str">
        <f t="shared" si="32"/>
        <v>CC1BACHAS</v>
      </c>
      <c r="X1002" s="115">
        <f>_xlfn.XLOOKUP(W1002,'cco '!C:C,'cco '!D:D,0)</f>
        <v>3.2417236735101898E-2</v>
      </c>
      <c r="Y1002" s="116">
        <f t="shared" si="33"/>
        <v>10636.34660637163</v>
      </c>
      <c r="Z1002" s="115">
        <f>_xlfn.XLOOKUP(V1002,sectores_id!A:A,sectores_id!B:B)</f>
        <v>1</v>
      </c>
      <c r="AA1002" s="115">
        <f>IF(J1002="OPEX",_xlfn.XLOOKUP(I1002,'rubros_id_opex (2)'!A:A,'rubros_id_opex (2)'!B:B,"RUBRO MC"),J1002)</f>
        <v>10</v>
      </c>
      <c r="AB1002" s="115" t="str">
        <f>UPPER(_xlfn.XLOOKUP(Z1002,sectores_id!B:B,sectores_id!A:A))</f>
        <v>BACHAS</v>
      </c>
      <c r="AC1002" s="156" t="str">
        <f>_xlfn.XLOOKUP(AA1002,'rubros_id_opex (2)'!B:B,'rubros_id_opex (2)'!A:A,gastos_final[[#This Row],[Líneas de factura/Producto]])</f>
        <v>PERSONAL</v>
      </c>
      <c r="AD1002" s="115">
        <f>SUMIFS(Y:Y,C:C,gastos_final[[#This Row],[Número]])</f>
        <v>328107.74999999994</v>
      </c>
      <c r="AE1002" s="177">
        <f>gastos_final[[#This Row],[MONTO_FINAL]]*-1-gastos_final[[#This Row],[monto_total_ampliado]]</f>
        <v>0</v>
      </c>
    </row>
    <row r="1003" spans="1:31" x14ac:dyDescent="0.3">
      <c r="A1003" vm="18">
        <v>46076</v>
      </c>
      <c r="B1003" t="s">
        <v>831</v>
      </c>
      <c r="C1003" t="s">
        <v>832</v>
      </c>
      <c r="D1003" s="143">
        <v>-328107.75</v>
      </c>
      <c r="E1003" t="s">
        <v>833</v>
      </c>
      <c r="F1003">
        <v>1</v>
      </c>
      <c r="G1003" s="143">
        <v>328107.75</v>
      </c>
      <c r="H1003" t="s">
        <v>511</v>
      </c>
      <c r="I1003" t="s">
        <v>9</v>
      </c>
      <c r="J1003" t="s">
        <v>137</v>
      </c>
      <c r="K1003" t="s">
        <v>473</v>
      </c>
      <c r="L1003" t="s">
        <v>156</v>
      </c>
      <c r="M1003">
        <v>0</v>
      </c>
      <c r="N1003" t="s">
        <v>35</v>
      </c>
      <c r="O1003" t="s">
        <v>492</v>
      </c>
      <c r="P1003">
        <v>10</v>
      </c>
      <c r="Q1003" t="s">
        <v>465</v>
      </c>
      <c r="R1003">
        <v>1</v>
      </c>
      <c r="S1003" s="144">
        <v>-328107.75</v>
      </c>
      <c r="T1003">
        <v>1</v>
      </c>
      <c r="U1003" t="s">
        <v>199</v>
      </c>
      <c r="V1003" t="s">
        <v>77</v>
      </c>
      <c r="W1003" s="115" t="str">
        <f t="shared" si="32"/>
        <v>CC1CEREAL &amp; POLVILLO</v>
      </c>
      <c r="X1003" s="115">
        <f>_xlfn.XLOOKUP(W1003,'cco '!C:C,'cco '!D:D,0)</f>
        <v>7.0597149630605652E-3</v>
      </c>
      <c r="Y1003" s="116">
        <f t="shared" si="33"/>
        <v>2316.3471921711352</v>
      </c>
      <c r="Z1003" s="115">
        <f>_xlfn.XLOOKUP(V1003,sectores_id!A:A,sectores_id!B:B)</f>
        <v>2</v>
      </c>
      <c r="AA1003" s="115">
        <f>IF(J1003="OPEX",_xlfn.XLOOKUP(I1003,'rubros_id_opex (2)'!A:A,'rubros_id_opex (2)'!B:B,"RUBRO MC"),J1003)</f>
        <v>10</v>
      </c>
      <c r="AB1003" s="115" t="str">
        <f>UPPER(_xlfn.XLOOKUP(Z1003,sectores_id!B:B,sectores_id!A:A))</f>
        <v>CEREAL &amp; POLVILLO</v>
      </c>
      <c r="AC1003" s="156" t="str">
        <f>_xlfn.XLOOKUP(AA1003,'rubros_id_opex (2)'!B:B,'rubros_id_opex (2)'!A:A,gastos_final[[#This Row],[Líneas de factura/Producto]])</f>
        <v>PERSONAL</v>
      </c>
      <c r="AD1003" s="115">
        <f>SUMIFS(Y:Y,C:C,gastos_final[[#This Row],[Número]])</f>
        <v>328107.74999999994</v>
      </c>
      <c r="AE1003" s="177">
        <f>gastos_final[[#This Row],[MONTO_FINAL]]*-1-gastos_final[[#This Row],[monto_total_ampliado]]</f>
        <v>0</v>
      </c>
    </row>
    <row r="1004" spans="1:31" x14ac:dyDescent="0.3">
      <c r="A1004" vm="18">
        <v>46076</v>
      </c>
      <c r="B1004" t="s">
        <v>831</v>
      </c>
      <c r="C1004" t="s">
        <v>832</v>
      </c>
      <c r="D1004" s="143">
        <v>-328107.75</v>
      </c>
      <c r="E1004" t="s">
        <v>833</v>
      </c>
      <c r="F1004">
        <v>1</v>
      </c>
      <c r="G1004" s="143">
        <v>328107.75</v>
      </c>
      <c r="H1004" t="s">
        <v>511</v>
      </c>
      <c r="I1004" t="s">
        <v>9</v>
      </c>
      <c r="J1004" t="s">
        <v>137</v>
      </c>
      <c r="K1004" t="s">
        <v>473</v>
      </c>
      <c r="L1004" t="s">
        <v>156</v>
      </c>
      <c r="M1004">
        <v>0</v>
      </c>
      <c r="N1004" t="s">
        <v>35</v>
      </c>
      <c r="O1004" t="s">
        <v>492</v>
      </c>
      <c r="P1004">
        <v>10</v>
      </c>
      <c r="Q1004" t="s">
        <v>465</v>
      </c>
      <c r="R1004">
        <v>1</v>
      </c>
      <c r="S1004" s="144">
        <v>-328107.75</v>
      </c>
      <c r="T1004">
        <v>1</v>
      </c>
      <c r="U1004" t="s">
        <v>199</v>
      </c>
      <c r="V1004" t="s">
        <v>75</v>
      </c>
      <c r="W1004" s="115" t="str">
        <f t="shared" si="32"/>
        <v>CC1COMPOST &amp; FERTILIZANTES</v>
      </c>
      <c r="X1004" s="115">
        <f>_xlfn.XLOOKUP(W1004,'cco '!C:C,'cco '!D:D,0)</f>
        <v>4.0653249223577111E-4</v>
      </c>
      <c r="Y1004" s="116">
        <f t="shared" si="33"/>
        <v>133.38646132937131</v>
      </c>
      <c r="Z1004" s="115">
        <f>_xlfn.XLOOKUP(V1004,sectores_id!A:A,sectores_id!B:B)</f>
        <v>10</v>
      </c>
      <c r="AA1004" s="115">
        <f>IF(J1004="OPEX",_xlfn.XLOOKUP(I1004,'rubros_id_opex (2)'!A:A,'rubros_id_opex (2)'!B:B,"RUBRO MC"),J1004)</f>
        <v>10</v>
      </c>
      <c r="AB1004" s="115" t="str">
        <f>UPPER(_xlfn.XLOOKUP(Z1004,sectores_id!B:B,sectores_id!A:A))</f>
        <v>COMPOST &amp; FERTILIZANTES</v>
      </c>
      <c r="AC1004" s="156" t="str">
        <f>_xlfn.XLOOKUP(AA1004,'rubros_id_opex (2)'!B:B,'rubros_id_opex (2)'!A:A,gastos_final[[#This Row],[Líneas de factura/Producto]])</f>
        <v>PERSONAL</v>
      </c>
      <c r="AD1004" s="115">
        <f>SUMIFS(Y:Y,C:C,gastos_final[[#This Row],[Número]])</f>
        <v>328107.74999999994</v>
      </c>
      <c r="AE1004" s="177">
        <f>gastos_final[[#This Row],[MONTO_FINAL]]*-1-gastos_final[[#This Row],[monto_total_ampliado]]</f>
        <v>0</v>
      </c>
    </row>
    <row r="1005" spans="1:31" x14ac:dyDescent="0.3">
      <c r="A1005" vm="18">
        <v>46076</v>
      </c>
      <c r="B1005" t="s">
        <v>831</v>
      </c>
      <c r="C1005" t="s">
        <v>832</v>
      </c>
      <c r="D1005" s="143">
        <v>-328107.75</v>
      </c>
      <c r="E1005" t="s">
        <v>833</v>
      </c>
      <c r="F1005">
        <v>1</v>
      </c>
      <c r="G1005" s="143">
        <v>328107.75</v>
      </c>
      <c r="H1005" t="s">
        <v>511</v>
      </c>
      <c r="I1005" t="s">
        <v>9</v>
      </c>
      <c r="J1005" t="s">
        <v>137</v>
      </c>
      <c r="K1005" t="s">
        <v>473</v>
      </c>
      <c r="L1005" t="s">
        <v>156</v>
      </c>
      <c r="M1005">
        <v>0</v>
      </c>
      <c r="N1005" t="s">
        <v>35</v>
      </c>
      <c r="O1005" t="s">
        <v>492</v>
      </c>
      <c r="P1005">
        <v>10</v>
      </c>
      <c r="Q1005" t="s">
        <v>465</v>
      </c>
      <c r="R1005">
        <v>1</v>
      </c>
      <c r="S1005" s="144">
        <v>-328107.75</v>
      </c>
      <c r="T1005">
        <v>1</v>
      </c>
      <c r="U1005" t="s">
        <v>199</v>
      </c>
      <c r="V1005" t="s">
        <v>66</v>
      </c>
      <c r="W1005" s="115" t="str">
        <f t="shared" si="32"/>
        <v>CC1DISPOSICIÓN FINAL RESIDUOS LIQUIDOS</v>
      </c>
      <c r="X1005" s="115">
        <f>_xlfn.XLOOKUP(W1005,'cco '!C:C,'cco '!D:D,0)</f>
        <v>5.9791078481547098E-2</v>
      </c>
      <c r="Y1005" s="116">
        <f t="shared" si="33"/>
        <v>19617.916230653835</v>
      </c>
      <c r="Z1005" s="115">
        <f>_xlfn.XLOOKUP(V1005,sectores_id!A:A,sectores_id!B:B)</f>
        <v>3</v>
      </c>
      <c r="AA1005" s="115">
        <f>IF(J1005="OPEX",_xlfn.XLOOKUP(I1005,'rubros_id_opex (2)'!A:A,'rubros_id_opex (2)'!B:B,"RUBRO MC"),J1005)</f>
        <v>10</v>
      </c>
      <c r="AB1005" s="115" t="str">
        <f>UPPER(_xlfn.XLOOKUP(Z1005,sectores_id!B:B,sectores_id!A:A))</f>
        <v>DISP. FINAL RESIDUOS LÍQUIDOS</v>
      </c>
      <c r="AC1005" s="156" t="str">
        <f>_xlfn.XLOOKUP(AA1005,'rubros_id_opex (2)'!B:B,'rubros_id_opex (2)'!A:A,gastos_final[[#This Row],[Líneas de factura/Producto]])</f>
        <v>PERSONAL</v>
      </c>
      <c r="AD1005" s="115">
        <f>SUMIFS(Y:Y,C:C,gastos_final[[#This Row],[Número]])</f>
        <v>328107.74999999994</v>
      </c>
      <c r="AE1005" s="177">
        <f>gastos_final[[#This Row],[MONTO_FINAL]]*-1-gastos_final[[#This Row],[monto_total_ampliado]]</f>
        <v>0</v>
      </c>
    </row>
    <row r="1006" spans="1:31" x14ac:dyDescent="0.3">
      <c r="A1006" vm="18">
        <v>46076</v>
      </c>
      <c r="B1006" t="s">
        <v>831</v>
      </c>
      <c r="C1006" t="s">
        <v>832</v>
      </c>
      <c r="D1006" s="143">
        <v>-328107.75</v>
      </c>
      <c r="E1006" t="s">
        <v>833</v>
      </c>
      <c r="F1006">
        <v>1</v>
      </c>
      <c r="G1006" s="143">
        <v>328107.75</v>
      </c>
      <c r="H1006" t="s">
        <v>511</v>
      </c>
      <c r="I1006" t="s">
        <v>9</v>
      </c>
      <c r="J1006" t="s">
        <v>137</v>
      </c>
      <c r="K1006" t="s">
        <v>473</v>
      </c>
      <c r="L1006" t="s">
        <v>156</v>
      </c>
      <c r="M1006">
        <v>0</v>
      </c>
      <c r="N1006" t="s">
        <v>35</v>
      </c>
      <c r="O1006" t="s">
        <v>492</v>
      </c>
      <c r="P1006">
        <v>10</v>
      </c>
      <c r="Q1006" t="s">
        <v>465</v>
      </c>
      <c r="R1006">
        <v>1</v>
      </c>
      <c r="S1006" s="144">
        <v>-328107.75</v>
      </c>
      <c r="T1006">
        <v>1</v>
      </c>
      <c r="U1006" t="s">
        <v>199</v>
      </c>
      <c r="V1006" t="s">
        <v>63</v>
      </c>
      <c r="W1006" s="115" t="str">
        <f t="shared" si="32"/>
        <v>CC1DISPOSICIÓN FINAL RESIDUOS SOLIDOS</v>
      </c>
      <c r="X1006" s="115">
        <f>_xlfn.XLOOKUP(W1006,'cco '!C:C,'cco '!D:D,0)</f>
        <v>4.8738124634855849E-3</v>
      </c>
      <c r="Y1006" s="116">
        <f t="shared" si="33"/>
        <v>1599.1356413162125</v>
      </c>
      <c r="Z1006" s="115">
        <f>_xlfn.XLOOKUP(V1006,sectores_id!A:A,sectores_id!B:B)</f>
        <v>4</v>
      </c>
      <c r="AA1006" s="115">
        <f>IF(J1006="OPEX",_xlfn.XLOOKUP(I1006,'rubros_id_opex (2)'!A:A,'rubros_id_opex (2)'!B:B,"RUBRO MC"),J1006)</f>
        <v>10</v>
      </c>
      <c r="AB1006" s="115" t="str">
        <f>UPPER(_xlfn.XLOOKUP(Z1006,sectores_id!B:B,sectores_id!A:A))</f>
        <v>DISP. FINAL RESIDUOS SÓLIDOS</v>
      </c>
      <c r="AC1006" s="156" t="str">
        <f>_xlfn.XLOOKUP(AA1006,'rubros_id_opex (2)'!B:B,'rubros_id_opex (2)'!A:A,gastos_final[[#This Row],[Líneas de factura/Producto]])</f>
        <v>PERSONAL</v>
      </c>
      <c r="AD1006" s="115">
        <f>SUMIFS(Y:Y,C:C,gastos_final[[#This Row],[Número]])</f>
        <v>328107.74999999994</v>
      </c>
      <c r="AE1006" s="177">
        <f>gastos_final[[#This Row],[MONTO_FINAL]]*-1-gastos_final[[#This Row],[monto_total_ampliado]]</f>
        <v>0</v>
      </c>
    </row>
    <row r="1007" spans="1:31" x14ac:dyDescent="0.3">
      <c r="A1007" vm="18">
        <v>46076</v>
      </c>
      <c r="B1007" t="s">
        <v>831</v>
      </c>
      <c r="C1007" t="s">
        <v>832</v>
      </c>
      <c r="D1007" s="143">
        <v>-328107.75</v>
      </c>
      <c r="E1007" t="s">
        <v>833</v>
      </c>
      <c r="F1007">
        <v>1</v>
      </c>
      <c r="G1007" s="143">
        <v>328107.75</v>
      </c>
      <c r="H1007" t="s">
        <v>511</v>
      </c>
      <c r="I1007" t="s">
        <v>9</v>
      </c>
      <c r="J1007" t="s">
        <v>137</v>
      </c>
      <c r="K1007" t="s">
        <v>473</v>
      </c>
      <c r="L1007" t="s">
        <v>156</v>
      </c>
      <c r="M1007">
        <v>0</v>
      </c>
      <c r="N1007" t="s">
        <v>35</v>
      </c>
      <c r="O1007" t="s">
        <v>492</v>
      </c>
      <c r="P1007">
        <v>10</v>
      </c>
      <c r="Q1007" t="s">
        <v>465</v>
      </c>
      <c r="R1007">
        <v>1</v>
      </c>
      <c r="S1007" s="144">
        <v>-328107.75</v>
      </c>
      <c r="T1007">
        <v>1</v>
      </c>
      <c r="U1007" t="s">
        <v>199</v>
      </c>
      <c r="V1007" t="s">
        <v>80</v>
      </c>
      <c r="W1007" s="115" t="str">
        <f t="shared" si="32"/>
        <v>CC1EXPORTACION</v>
      </c>
      <c r="X1007" s="115">
        <f>_xlfn.XLOOKUP(W1007,'cco '!C:C,'cco '!D:D,0)</f>
        <v>0.73411048911804788</v>
      </c>
      <c r="Y1007" s="116">
        <f t="shared" si="33"/>
        <v>240867.34083592216</v>
      </c>
      <c r="Z1007" s="115">
        <f>_xlfn.XLOOKUP(V1007,sectores_id!A:A,sectores_id!B:B)</f>
        <v>5</v>
      </c>
      <c r="AA1007" s="115">
        <f>IF(J1007="OPEX",_xlfn.XLOOKUP(I1007,'rubros_id_opex (2)'!A:A,'rubros_id_opex (2)'!B:B,"RUBRO MC"),J1007)</f>
        <v>10</v>
      </c>
      <c r="AB1007" s="115" t="str">
        <f>UPPER(_xlfn.XLOOKUP(Z1007,sectores_id!B:B,sectores_id!A:A))</f>
        <v>EXPORTACION</v>
      </c>
      <c r="AC1007" s="156" t="str">
        <f>_xlfn.XLOOKUP(AA1007,'rubros_id_opex (2)'!B:B,'rubros_id_opex (2)'!A:A,gastos_final[[#This Row],[Líneas de factura/Producto]])</f>
        <v>PERSONAL</v>
      </c>
      <c r="AD1007" s="115">
        <f>SUMIFS(Y:Y,C:C,gastos_final[[#This Row],[Número]])</f>
        <v>328107.74999999994</v>
      </c>
      <c r="AE1007" s="177">
        <f>gastos_final[[#This Row],[MONTO_FINAL]]*-1-gastos_final[[#This Row],[monto_total_ampliado]]</f>
        <v>0</v>
      </c>
    </row>
    <row r="1008" spans="1:31" x14ac:dyDescent="0.3">
      <c r="A1008" vm="18">
        <v>46076</v>
      </c>
      <c r="B1008" t="s">
        <v>831</v>
      </c>
      <c r="C1008" t="s">
        <v>832</v>
      </c>
      <c r="D1008" s="143">
        <v>-328107.75</v>
      </c>
      <c r="E1008" t="s">
        <v>833</v>
      </c>
      <c r="F1008">
        <v>1</v>
      </c>
      <c r="G1008" s="143">
        <v>328107.75</v>
      </c>
      <c r="H1008" t="s">
        <v>511</v>
      </c>
      <c r="I1008" t="s">
        <v>9</v>
      </c>
      <c r="J1008" t="s">
        <v>137</v>
      </c>
      <c r="K1008" t="s">
        <v>473</v>
      </c>
      <c r="L1008" t="s">
        <v>156</v>
      </c>
      <c r="M1008">
        <v>0</v>
      </c>
      <c r="N1008" t="s">
        <v>35</v>
      </c>
      <c r="O1008" t="s">
        <v>492</v>
      </c>
      <c r="P1008">
        <v>10</v>
      </c>
      <c r="Q1008" t="s">
        <v>465</v>
      </c>
      <c r="R1008">
        <v>1</v>
      </c>
      <c r="S1008" s="144">
        <v>-328107.75</v>
      </c>
      <c r="T1008">
        <v>1</v>
      </c>
      <c r="U1008" t="s">
        <v>199</v>
      </c>
      <c r="V1008" t="s">
        <v>50</v>
      </c>
      <c r="W1008" s="115" t="str">
        <f t="shared" si="32"/>
        <v>CC1NFU</v>
      </c>
      <c r="X1008" s="115">
        <f>_xlfn.XLOOKUP(W1008,'cco '!C:C,'cco '!D:D,0)</f>
        <v>1.4065386597374174E-2</v>
      </c>
      <c r="Y1008" s="116">
        <f t="shared" si="33"/>
        <v>4614.9623493445961</v>
      </c>
      <c r="Z1008" s="115">
        <f>_xlfn.XLOOKUP(V1008,sectores_id!A:A,sectores_id!B:B)</f>
        <v>6</v>
      </c>
      <c r="AA1008" s="115">
        <f>IF(J1008="OPEX",_xlfn.XLOOKUP(I1008,'rubros_id_opex (2)'!A:A,'rubros_id_opex (2)'!B:B,"RUBRO MC"),J1008)</f>
        <v>10</v>
      </c>
      <c r="AB1008" s="115" t="str">
        <f>UPPER(_xlfn.XLOOKUP(Z1008,sectores_id!B:B,sectores_id!A:A))</f>
        <v>NFU</v>
      </c>
      <c r="AC1008" s="156" t="str">
        <f>_xlfn.XLOOKUP(AA1008,'rubros_id_opex (2)'!B:B,'rubros_id_opex (2)'!A:A,gastos_final[[#This Row],[Líneas de factura/Producto]])</f>
        <v>PERSONAL</v>
      </c>
      <c r="AD1008" s="115">
        <f>SUMIFS(Y:Y,C:C,gastos_final[[#This Row],[Número]])</f>
        <v>328107.74999999994</v>
      </c>
      <c r="AE1008" s="177">
        <f>gastos_final[[#This Row],[MONTO_FINAL]]*-1-gastos_final[[#This Row],[monto_total_ampliado]]</f>
        <v>0</v>
      </c>
    </row>
    <row r="1009" spans="1:31" x14ac:dyDescent="0.3">
      <c r="A1009" vm="18">
        <v>46076</v>
      </c>
      <c r="B1009" t="s">
        <v>831</v>
      </c>
      <c r="C1009" t="s">
        <v>832</v>
      </c>
      <c r="D1009" s="143">
        <v>-328107.75</v>
      </c>
      <c r="E1009" t="s">
        <v>833</v>
      </c>
      <c r="F1009">
        <v>1</v>
      </c>
      <c r="G1009" s="143">
        <v>328107.75</v>
      </c>
      <c r="H1009" t="s">
        <v>511</v>
      </c>
      <c r="I1009" t="s">
        <v>9</v>
      </c>
      <c r="J1009" t="s">
        <v>137</v>
      </c>
      <c r="K1009" t="s">
        <v>473</v>
      </c>
      <c r="L1009" t="s">
        <v>156</v>
      </c>
      <c r="M1009">
        <v>0</v>
      </c>
      <c r="N1009" t="s">
        <v>35</v>
      </c>
      <c r="O1009" t="s">
        <v>492</v>
      </c>
      <c r="P1009">
        <v>10</v>
      </c>
      <c r="Q1009" t="s">
        <v>465</v>
      </c>
      <c r="R1009">
        <v>1</v>
      </c>
      <c r="S1009" s="144">
        <v>-328107.75</v>
      </c>
      <c r="T1009">
        <v>1</v>
      </c>
      <c r="U1009" t="s">
        <v>199</v>
      </c>
      <c r="V1009" t="s">
        <v>68</v>
      </c>
      <c r="W1009" s="115" t="str">
        <f t="shared" si="32"/>
        <v>CC1PILETAS</v>
      </c>
      <c r="X1009" s="115">
        <f>_xlfn.XLOOKUP(W1009,'cco '!C:C,'cco '!D:D,0)</f>
        <v>0.10760032914202722</v>
      </c>
      <c r="Y1009" s="116">
        <f t="shared" si="33"/>
        <v>35304.501894049979</v>
      </c>
      <c r="Z1009" s="115">
        <f>_xlfn.XLOOKUP(V1009,sectores_id!A:A,sectores_id!B:B)</f>
        <v>7</v>
      </c>
      <c r="AA1009" s="115">
        <f>IF(J1009="OPEX",_xlfn.XLOOKUP(I1009,'rubros_id_opex (2)'!A:A,'rubros_id_opex (2)'!B:B,"RUBRO MC"),J1009)</f>
        <v>10</v>
      </c>
      <c r="AB1009" s="115" t="str">
        <f>UPPER(_xlfn.XLOOKUP(Z1009,sectores_id!B:B,sectores_id!A:A))</f>
        <v>PILETAS</v>
      </c>
      <c r="AC1009" s="156" t="str">
        <f>_xlfn.XLOOKUP(AA1009,'rubros_id_opex (2)'!B:B,'rubros_id_opex (2)'!A:A,gastos_final[[#This Row],[Líneas de factura/Producto]])</f>
        <v>PERSONAL</v>
      </c>
      <c r="AD1009" s="115">
        <f>SUMIFS(Y:Y,C:C,gastos_final[[#This Row],[Número]])</f>
        <v>328107.74999999994</v>
      </c>
      <c r="AE1009" s="177">
        <f>gastos_final[[#This Row],[MONTO_FINAL]]*-1-gastos_final[[#This Row],[monto_total_ampliado]]</f>
        <v>0</v>
      </c>
    </row>
    <row r="1010" spans="1:31" x14ac:dyDescent="0.3">
      <c r="A1010" vm="18">
        <v>46076</v>
      </c>
      <c r="B1010" t="s">
        <v>831</v>
      </c>
      <c r="C1010" t="s">
        <v>832</v>
      </c>
      <c r="D1010" s="143">
        <v>-328107.75</v>
      </c>
      <c r="E1010" t="s">
        <v>833</v>
      </c>
      <c r="F1010">
        <v>1</v>
      </c>
      <c r="G1010" s="143">
        <v>328107.75</v>
      </c>
      <c r="H1010" t="s">
        <v>511</v>
      </c>
      <c r="I1010" t="s">
        <v>9</v>
      </c>
      <c r="J1010" t="s">
        <v>137</v>
      </c>
      <c r="K1010" t="s">
        <v>473</v>
      </c>
      <c r="L1010" t="s">
        <v>156</v>
      </c>
      <c r="M1010">
        <v>0</v>
      </c>
      <c r="N1010" t="s">
        <v>35</v>
      </c>
      <c r="O1010" t="s">
        <v>492</v>
      </c>
      <c r="P1010">
        <v>10</v>
      </c>
      <c r="Q1010" t="s">
        <v>465</v>
      </c>
      <c r="R1010">
        <v>1</v>
      </c>
      <c r="S1010" s="144">
        <v>-328107.75</v>
      </c>
      <c r="T1010">
        <v>1</v>
      </c>
      <c r="U1010" t="s">
        <v>199</v>
      </c>
      <c r="V1010" t="s">
        <v>70</v>
      </c>
      <c r="W1010" s="115" t="str">
        <f t="shared" si="32"/>
        <v>CC1REACTORES</v>
      </c>
      <c r="X1010" s="115">
        <f>_xlfn.XLOOKUP(W1010,'cco '!C:C,'cco '!D:D,0)</f>
        <v>3.9675420007119738E-2</v>
      </c>
      <c r="Y1010" s="116">
        <f t="shared" si="33"/>
        <v>13017.812788841042</v>
      </c>
      <c r="Z1010" s="115">
        <f>_xlfn.XLOOKUP(V1010,sectores_id!A:A,sectores_id!B:B)</f>
        <v>8</v>
      </c>
      <c r="AA1010" s="115">
        <f>IF(J1010="OPEX",_xlfn.XLOOKUP(I1010,'rubros_id_opex (2)'!A:A,'rubros_id_opex (2)'!B:B,"RUBRO MC"),J1010)</f>
        <v>10</v>
      </c>
      <c r="AB1010" s="115" t="str">
        <f>UPPER(_xlfn.XLOOKUP(Z1010,sectores_id!B:B,sectores_id!A:A))</f>
        <v>REACTORES</v>
      </c>
      <c r="AC1010" s="156" t="str">
        <f>_xlfn.XLOOKUP(AA1010,'rubros_id_opex (2)'!B:B,'rubros_id_opex (2)'!A:A,gastos_final[[#This Row],[Líneas de factura/Producto]])</f>
        <v>PERSONAL</v>
      </c>
      <c r="AD1010" s="115">
        <f>SUMIFS(Y:Y,C:C,gastos_final[[#This Row],[Número]])</f>
        <v>328107.74999999994</v>
      </c>
      <c r="AE1010" s="177">
        <f>gastos_final[[#This Row],[MONTO_FINAL]]*-1-gastos_final[[#This Row],[monto_total_ampliado]]</f>
        <v>0</v>
      </c>
    </row>
    <row r="1011" spans="1:31" x14ac:dyDescent="0.3">
      <c r="A1011" vm="18">
        <v>46076</v>
      </c>
      <c r="B1011" t="s">
        <v>831</v>
      </c>
      <c r="C1011" t="s">
        <v>832</v>
      </c>
      <c r="D1011" s="143">
        <v>-328107.75</v>
      </c>
      <c r="E1011" t="s">
        <v>833</v>
      </c>
      <c r="F1011">
        <v>1</v>
      </c>
      <c r="G1011" s="143">
        <v>328107.75</v>
      </c>
      <c r="H1011" t="s">
        <v>511</v>
      </c>
      <c r="I1011" t="s">
        <v>9</v>
      </c>
      <c r="J1011" t="s">
        <v>137</v>
      </c>
      <c r="K1011" t="s">
        <v>473</v>
      </c>
      <c r="L1011" t="s">
        <v>156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 s="144">
        <v>-328107.75</v>
      </c>
      <c r="T1011">
        <v>1</v>
      </c>
      <c r="U1011" t="s">
        <v>199</v>
      </c>
      <c r="V1011" t="s">
        <v>181</v>
      </c>
      <c r="W1011" s="115" t="str">
        <f t="shared" si="32"/>
        <v>CC1TIERRAS FILTRANTES</v>
      </c>
      <c r="X1011" s="115">
        <f>_xlfn.XLOOKUP(W1011,'cco '!C:C,'cco '!D:D,0)</f>
        <v>0</v>
      </c>
      <c r="Y1011" s="116">
        <f t="shared" si="33"/>
        <v>0</v>
      </c>
      <c r="Z1011" s="115">
        <f>_xlfn.XLOOKUP(V1011,sectores_id!A:A,sectores_id!B:B)</f>
        <v>9</v>
      </c>
      <c r="AA1011" s="115">
        <f>IF(J1011="OPEX",_xlfn.XLOOKUP(I1011,'rubros_id_opex (2)'!A:A,'rubros_id_opex (2)'!B:B,"RUBRO MC"),J1011)</f>
        <v>10</v>
      </c>
      <c r="AB1011" s="115" t="str">
        <f>UPPER(_xlfn.XLOOKUP(Z1011,sectores_id!B:B,sectores_id!A:A))</f>
        <v>TIERRAS FILTRANTES</v>
      </c>
      <c r="AC1011" s="156" t="str">
        <f>_xlfn.XLOOKUP(AA1011,'rubros_id_opex (2)'!B:B,'rubros_id_opex (2)'!A:A,gastos_final[[#This Row],[Líneas de factura/Producto]])</f>
        <v>PERSONAL</v>
      </c>
      <c r="AD1011" s="115">
        <f>SUMIFS(Y:Y,C:C,gastos_final[[#This Row],[Número]])</f>
        <v>328107.74999999994</v>
      </c>
      <c r="AE1011" s="177">
        <f>gastos_final[[#This Row],[MONTO_FINAL]]*-1-gastos_final[[#This Row],[monto_total_ampliado]]</f>
        <v>0</v>
      </c>
    </row>
    <row r="1012" spans="1:31" x14ac:dyDescent="0.3">
      <c r="A1012" vm="5">
        <v>46055</v>
      </c>
      <c r="B1012" t="s">
        <v>953</v>
      </c>
      <c r="C1012" t="s">
        <v>954</v>
      </c>
      <c r="D1012" s="143">
        <v>-326733.15000000002</v>
      </c>
      <c r="E1012" t="s">
        <v>955</v>
      </c>
      <c r="F1012">
        <v>20</v>
      </c>
      <c r="G1012" s="143">
        <v>13501.37</v>
      </c>
      <c r="H1012" t="s">
        <v>511</v>
      </c>
      <c r="I1012" t="s">
        <v>16</v>
      </c>
      <c r="J1012" t="s">
        <v>137</v>
      </c>
      <c r="K1012" t="s">
        <v>473</v>
      </c>
      <c r="L1012" t="s">
        <v>156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 s="144">
        <v>-326733.15000000002</v>
      </c>
      <c r="T1012">
        <v>20</v>
      </c>
      <c r="U1012" t="s">
        <v>199</v>
      </c>
      <c r="V1012" t="s">
        <v>72</v>
      </c>
      <c r="W1012" s="115" t="str">
        <f t="shared" ref="W1012:W1075" si="34">_xlfn.CONCAT(N1012,V1012)</f>
        <v>CC1BACHAS</v>
      </c>
      <c r="X1012" s="115">
        <f>_xlfn.XLOOKUP(W1012,'cco '!C:C,'cco '!D:D,0)</f>
        <v>3.2417236735101898E-2</v>
      </c>
      <c r="Y1012" s="116">
        <f t="shared" ref="Y1012:Y1075" si="35">$X1012*$S1012*-1</f>
        <v>10591.785872755559</v>
      </c>
      <c r="Z1012" s="115">
        <f>_xlfn.XLOOKUP(V1012,sectores_id!A:A,sectores_id!B:B)</f>
        <v>1</v>
      </c>
      <c r="AA1012" s="115">
        <f>IF(J1012="OPEX",_xlfn.XLOOKUP(I1012,'rubros_id_opex (2)'!A:A,'rubros_id_opex (2)'!B:B,"RUBRO MC"),J1012)</f>
        <v>9</v>
      </c>
      <c r="AB1012" s="115" t="str">
        <f>UPPER(_xlfn.XLOOKUP(Z1012,sectores_id!B:B,sectores_id!A:A))</f>
        <v>BACHAS</v>
      </c>
      <c r="AC1012" s="156" t="str">
        <f>_xlfn.XLOOKUP(AA1012,'rubros_id_opex (2)'!B:B,'rubros_id_opex (2)'!A:A,gastos_final[[#This Row],[Líneas de factura/Producto]])</f>
        <v>MANTENIMIENTO PREVENTIVO</v>
      </c>
      <c r="AD1012" s="115">
        <f>SUMIFS(Y:Y,C:C,gastos_final[[#This Row],[Número]])</f>
        <v>326733.15000000002</v>
      </c>
      <c r="AE1012" s="177">
        <f>gastos_final[[#This Row],[MONTO_FINAL]]*-1-gastos_final[[#This Row],[monto_total_ampliado]]</f>
        <v>0</v>
      </c>
    </row>
    <row r="1013" spans="1:31" x14ac:dyDescent="0.3">
      <c r="A1013" vm="5">
        <v>46055</v>
      </c>
      <c r="B1013" t="s">
        <v>953</v>
      </c>
      <c r="C1013" t="s">
        <v>954</v>
      </c>
      <c r="D1013" s="143">
        <v>-326733.15000000002</v>
      </c>
      <c r="E1013" t="s">
        <v>955</v>
      </c>
      <c r="F1013">
        <v>20</v>
      </c>
      <c r="G1013" s="143">
        <v>13501.37</v>
      </c>
      <c r="H1013" t="s">
        <v>511</v>
      </c>
      <c r="I1013" t="s">
        <v>16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 s="144">
        <v>-326733.15000000002</v>
      </c>
      <c r="T1013">
        <v>20</v>
      </c>
      <c r="U1013" t="s">
        <v>199</v>
      </c>
      <c r="V1013" t="s">
        <v>77</v>
      </c>
      <c r="W1013" s="115" t="str">
        <f t="shared" si="34"/>
        <v>CC1CEREAL &amp; POLVILLO</v>
      </c>
      <c r="X1013" s="115">
        <f>_xlfn.XLOOKUP(W1013,'cco '!C:C,'cco '!D:D,0)</f>
        <v>7.0597149630605652E-3</v>
      </c>
      <c r="Y1013" s="116">
        <f t="shared" si="35"/>
        <v>2306.6429079829122</v>
      </c>
      <c r="Z1013" s="115">
        <f>_xlfn.XLOOKUP(V1013,sectores_id!A:A,sectores_id!B:B)</f>
        <v>2</v>
      </c>
      <c r="AA1013" s="115">
        <f>IF(J1013="OPEX",_xlfn.XLOOKUP(I1013,'rubros_id_opex (2)'!A:A,'rubros_id_opex (2)'!B:B,"RUBRO MC"),J1013)</f>
        <v>9</v>
      </c>
      <c r="AB1013" s="115" t="str">
        <f>UPPER(_xlfn.XLOOKUP(Z1013,sectores_id!B:B,sectores_id!A:A))</f>
        <v>CEREAL &amp; POLVILLO</v>
      </c>
      <c r="AC1013" s="156" t="str">
        <f>_xlfn.XLOOKUP(AA1013,'rubros_id_opex (2)'!B:B,'rubros_id_opex (2)'!A:A,gastos_final[[#This Row],[Líneas de factura/Producto]])</f>
        <v>MANTENIMIENTO PREVENTIVO</v>
      </c>
      <c r="AD1013" s="115">
        <f>SUMIFS(Y:Y,C:C,gastos_final[[#This Row],[Número]])</f>
        <v>326733.15000000002</v>
      </c>
      <c r="AE1013" s="177">
        <f>gastos_final[[#This Row],[MONTO_FINAL]]*-1-gastos_final[[#This Row],[monto_total_ampliado]]</f>
        <v>0</v>
      </c>
    </row>
    <row r="1014" spans="1:31" x14ac:dyDescent="0.3">
      <c r="A1014" vm="5">
        <v>46055</v>
      </c>
      <c r="B1014" t="s">
        <v>953</v>
      </c>
      <c r="C1014" t="s">
        <v>954</v>
      </c>
      <c r="D1014" s="143">
        <v>-326733.15000000002</v>
      </c>
      <c r="E1014" t="s">
        <v>955</v>
      </c>
      <c r="F1014">
        <v>20</v>
      </c>
      <c r="G1014" s="143">
        <v>13501.37</v>
      </c>
      <c r="H1014" t="s">
        <v>511</v>
      </c>
      <c r="I1014" t="s">
        <v>16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 s="144">
        <v>-326733.15000000002</v>
      </c>
      <c r="T1014">
        <v>20</v>
      </c>
      <c r="U1014" t="s">
        <v>199</v>
      </c>
      <c r="V1014" t="s">
        <v>75</v>
      </c>
      <c r="W1014" s="115" t="str">
        <f t="shared" si="34"/>
        <v>CC1COMPOST &amp; FERTILIZANTES</v>
      </c>
      <c r="X1014" s="115">
        <f>_xlfn.XLOOKUP(W1014,'cco '!C:C,'cco '!D:D,0)</f>
        <v>4.0653249223577111E-4</v>
      </c>
      <c r="Y1014" s="116">
        <f t="shared" si="35"/>
        <v>132.82764176554406</v>
      </c>
      <c r="Z1014" s="115">
        <f>_xlfn.XLOOKUP(V1014,sectores_id!A:A,sectores_id!B:B)</f>
        <v>10</v>
      </c>
      <c r="AA1014" s="115">
        <f>IF(J1014="OPEX",_xlfn.XLOOKUP(I1014,'rubros_id_opex (2)'!A:A,'rubros_id_opex (2)'!B:B,"RUBRO MC"),J1014)</f>
        <v>9</v>
      </c>
      <c r="AB1014" s="115" t="str">
        <f>UPPER(_xlfn.XLOOKUP(Z1014,sectores_id!B:B,sectores_id!A:A))</f>
        <v>COMPOST &amp; FERTILIZANTES</v>
      </c>
      <c r="AC1014" s="156" t="str">
        <f>_xlfn.XLOOKUP(AA1014,'rubros_id_opex (2)'!B:B,'rubros_id_opex (2)'!A:A,gastos_final[[#This Row],[Líneas de factura/Producto]])</f>
        <v>MANTENIMIENTO PREVENTIVO</v>
      </c>
      <c r="AD1014" s="115">
        <f>SUMIFS(Y:Y,C:C,gastos_final[[#This Row],[Número]])</f>
        <v>326733.15000000002</v>
      </c>
      <c r="AE1014" s="177">
        <f>gastos_final[[#This Row],[MONTO_FINAL]]*-1-gastos_final[[#This Row],[monto_total_ampliado]]</f>
        <v>0</v>
      </c>
    </row>
    <row r="1015" spans="1:31" x14ac:dyDescent="0.3">
      <c r="A1015" vm="5">
        <v>46055</v>
      </c>
      <c r="B1015" t="s">
        <v>953</v>
      </c>
      <c r="C1015" t="s">
        <v>954</v>
      </c>
      <c r="D1015" s="143">
        <v>-326733.15000000002</v>
      </c>
      <c r="E1015" t="s">
        <v>955</v>
      </c>
      <c r="F1015">
        <v>20</v>
      </c>
      <c r="G1015" s="143">
        <v>13501.37</v>
      </c>
      <c r="H1015" t="s">
        <v>511</v>
      </c>
      <c r="I1015" t="s">
        <v>16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 s="144">
        <v>-326733.15000000002</v>
      </c>
      <c r="T1015">
        <v>20</v>
      </c>
      <c r="U1015" t="s">
        <v>199</v>
      </c>
      <c r="V1015" t="s">
        <v>66</v>
      </c>
      <c r="W1015" s="115" t="str">
        <f t="shared" si="34"/>
        <v>CC1DISPOSICIÓN FINAL RESIDUOS LIQUIDOS</v>
      </c>
      <c r="X1015" s="115">
        <f>_xlfn.XLOOKUP(W1015,'cco '!C:C,'cco '!D:D,0)</f>
        <v>5.9791078481547098E-2</v>
      </c>
      <c r="Y1015" s="116">
        <f t="shared" si="35"/>
        <v>19535.727414173103</v>
      </c>
      <c r="Z1015" s="115">
        <f>_xlfn.XLOOKUP(V1015,sectores_id!A:A,sectores_id!B:B)</f>
        <v>3</v>
      </c>
      <c r="AA1015" s="115">
        <f>IF(J1015="OPEX",_xlfn.XLOOKUP(I1015,'rubros_id_opex (2)'!A:A,'rubros_id_opex (2)'!B:B,"RUBRO MC"),J1015)</f>
        <v>9</v>
      </c>
      <c r="AB1015" s="115" t="str">
        <f>UPPER(_xlfn.XLOOKUP(Z1015,sectores_id!B:B,sectores_id!A:A))</f>
        <v>DISP. FINAL RESIDUOS LÍQUIDOS</v>
      </c>
      <c r="AC1015" s="156" t="str">
        <f>_xlfn.XLOOKUP(AA1015,'rubros_id_opex (2)'!B:B,'rubros_id_opex (2)'!A:A,gastos_final[[#This Row],[Líneas de factura/Producto]])</f>
        <v>MANTENIMIENTO PREVENTIVO</v>
      </c>
      <c r="AD1015" s="115">
        <f>SUMIFS(Y:Y,C:C,gastos_final[[#This Row],[Número]])</f>
        <v>326733.15000000002</v>
      </c>
      <c r="AE1015" s="177">
        <f>gastos_final[[#This Row],[MONTO_FINAL]]*-1-gastos_final[[#This Row],[monto_total_ampliado]]</f>
        <v>0</v>
      </c>
    </row>
    <row r="1016" spans="1:31" x14ac:dyDescent="0.3">
      <c r="A1016" vm="5">
        <v>46055</v>
      </c>
      <c r="B1016" t="s">
        <v>953</v>
      </c>
      <c r="C1016" t="s">
        <v>954</v>
      </c>
      <c r="D1016" s="143">
        <v>-326733.15000000002</v>
      </c>
      <c r="E1016" t="s">
        <v>955</v>
      </c>
      <c r="F1016">
        <v>20</v>
      </c>
      <c r="G1016" s="143">
        <v>13501.37</v>
      </c>
      <c r="H1016" t="s">
        <v>511</v>
      </c>
      <c r="I1016" t="s">
        <v>16</v>
      </c>
      <c r="J1016" t="s">
        <v>137</v>
      </c>
      <c r="K1016" t="s">
        <v>473</v>
      </c>
      <c r="L1016" t="s">
        <v>156</v>
      </c>
      <c r="M1016">
        <v>0</v>
      </c>
      <c r="N1016" t="s">
        <v>35</v>
      </c>
      <c r="O1016" t="s">
        <v>492</v>
      </c>
      <c r="P1016">
        <v>10</v>
      </c>
      <c r="Q1016" t="s">
        <v>465</v>
      </c>
      <c r="R1016">
        <v>1</v>
      </c>
      <c r="S1016" s="144">
        <v>-326733.15000000002</v>
      </c>
      <c r="T1016">
        <v>20</v>
      </c>
      <c r="U1016" t="s">
        <v>199</v>
      </c>
      <c r="V1016" t="s">
        <v>63</v>
      </c>
      <c r="W1016" s="115" t="str">
        <f t="shared" si="34"/>
        <v>CC1DISPOSICIÓN FINAL RESIDUOS SOLIDOS</v>
      </c>
      <c r="X1016" s="115">
        <f>_xlfn.XLOOKUP(W1016,'cco '!C:C,'cco '!D:D,0)</f>
        <v>4.8738124634855849E-3</v>
      </c>
      <c r="Y1016" s="116">
        <f t="shared" si="35"/>
        <v>1592.4360987039051</v>
      </c>
      <c r="Z1016" s="115">
        <f>_xlfn.XLOOKUP(V1016,sectores_id!A:A,sectores_id!B:B)</f>
        <v>4</v>
      </c>
      <c r="AA1016" s="115">
        <f>IF(J1016="OPEX",_xlfn.XLOOKUP(I1016,'rubros_id_opex (2)'!A:A,'rubros_id_opex (2)'!B:B,"RUBRO MC"),J1016)</f>
        <v>9</v>
      </c>
      <c r="AB1016" s="115" t="str">
        <f>UPPER(_xlfn.XLOOKUP(Z1016,sectores_id!B:B,sectores_id!A:A))</f>
        <v>DISP. FINAL RESIDUOS SÓLIDOS</v>
      </c>
      <c r="AC1016" s="156" t="str">
        <f>_xlfn.XLOOKUP(AA1016,'rubros_id_opex (2)'!B:B,'rubros_id_opex (2)'!A:A,gastos_final[[#This Row],[Líneas de factura/Producto]])</f>
        <v>MANTENIMIENTO PREVENTIVO</v>
      </c>
      <c r="AD1016" s="115">
        <f>SUMIFS(Y:Y,C:C,gastos_final[[#This Row],[Número]])</f>
        <v>326733.15000000002</v>
      </c>
      <c r="AE1016" s="177">
        <f>gastos_final[[#This Row],[MONTO_FINAL]]*-1-gastos_final[[#This Row],[monto_total_ampliado]]</f>
        <v>0</v>
      </c>
    </row>
    <row r="1017" spans="1:31" x14ac:dyDescent="0.3">
      <c r="A1017" vm="5">
        <v>46055</v>
      </c>
      <c r="B1017" t="s">
        <v>953</v>
      </c>
      <c r="C1017" t="s">
        <v>954</v>
      </c>
      <c r="D1017" s="143">
        <v>-326733.15000000002</v>
      </c>
      <c r="E1017" t="s">
        <v>955</v>
      </c>
      <c r="F1017">
        <v>20</v>
      </c>
      <c r="G1017" s="143">
        <v>13501.37</v>
      </c>
      <c r="H1017" t="s">
        <v>511</v>
      </c>
      <c r="I1017" t="s">
        <v>16</v>
      </c>
      <c r="J1017" t="s">
        <v>137</v>
      </c>
      <c r="K1017" t="s">
        <v>473</v>
      </c>
      <c r="L1017" t="s">
        <v>156</v>
      </c>
      <c r="M1017">
        <v>0</v>
      </c>
      <c r="N1017" t="s">
        <v>35</v>
      </c>
      <c r="O1017" t="s">
        <v>492</v>
      </c>
      <c r="P1017">
        <v>10</v>
      </c>
      <c r="Q1017" t="s">
        <v>465</v>
      </c>
      <c r="R1017">
        <v>1</v>
      </c>
      <c r="S1017" s="144">
        <v>-326733.15000000002</v>
      </c>
      <c r="T1017">
        <v>20</v>
      </c>
      <c r="U1017" t="s">
        <v>199</v>
      </c>
      <c r="V1017" t="s">
        <v>80</v>
      </c>
      <c r="W1017" s="115" t="str">
        <f t="shared" si="34"/>
        <v>CC1EXPORTACION</v>
      </c>
      <c r="X1017" s="115">
        <f>_xlfn.XLOOKUP(W1017,'cco '!C:C,'cco '!D:D,0)</f>
        <v>0.73411048911804788</v>
      </c>
      <c r="Y1017" s="116">
        <f t="shared" si="35"/>
        <v>239858.23255758052</v>
      </c>
      <c r="Z1017" s="115">
        <f>_xlfn.XLOOKUP(V1017,sectores_id!A:A,sectores_id!B:B)</f>
        <v>5</v>
      </c>
      <c r="AA1017" s="115">
        <f>IF(J1017="OPEX",_xlfn.XLOOKUP(I1017,'rubros_id_opex (2)'!A:A,'rubros_id_opex (2)'!B:B,"RUBRO MC"),J1017)</f>
        <v>9</v>
      </c>
      <c r="AB1017" s="115" t="str">
        <f>UPPER(_xlfn.XLOOKUP(Z1017,sectores_id!B:B,sectores_id!A:A))</f>
        <v>EXPORTACION</v>
      </c>
      <c r="AC1017" s="156" t="str">
        <f>_xlfn.XLOOKUP(AA1017,'rubros_id_opex (2)'!B:B,'rubros_id_opex (2)'!A:A,gastos_final[[#This Row],[Líneas de factura/Producto]])</f>
        <v>MANTENIMIENTO PREVENTIVO</v>
      </c>
      <c r="AD1017" s="115">
        <f>SUMIFS(Y:Y,C:C,gastos_final[[#This Row],[Número]])</f>
        <v>326733.15000000002</v>
      </c>
      <c r="AE1017" s="177">
        <f>gastos_final[[#This Row],[MONTO_FINAL]]*-1-gastos_final[[#This Row],[monto_total_ampliado]]</f>
        <v>0</v>
      </c>
    </row>
    <row r="1018" spans="1:31" x14ac:dyDescent="0.3">
      <c r="A1018" vm="5">
        <v>46055</v>
      </c>
      <c r="B1018" t="s">
        <v>953</v>
      </c>
      <c r="C1018" t="s">
        <v>954</v>
      </c>
      <c r="D1018" s="143">
        <v>-326733.15000000002</v>
      </c>
      <c r="E1018" t="s">
        <v>955</v>
      </c>
      <c r="F1018">
        <v>20</v>
      </c>
      <c r="G1018" s="143">
        <v>13501.37</v>
      </c>
      <c r="H1018" t="s">
        <v>511</v>
      </c>
      <c r="I1018" t="s">
        <v>16</v>
      </c>
      <c r="J1018" t="s">
        <v>137</v>
      </c>
      <c r="K1018" t="s">
        <v>473</v>
      </c>
      <c r="L1018" t="s">
        <v>156</v>
      </c>
      <c r="M1018">
        <v>0</v>
      </c>
      <c r="N1018" t="s">
        <v>35</v>
      </c>
      <c r="O1018" t="s">
        <v>492</v>
      </c>
      <c r="P1018">
        <v>10</v>
      </c>
      <c r="Q1018" t="s">
        <v>465</v>
      </c>
      <c r="R1018">
        <v>1</v>
      </c>
      <c r="S1018" s="144">
        <v>-326733.15000000002</v>
      </c>
      <c r="T1018">
        <v>20</v>
      </c>
      <c r="U1018" t="s">
        <v>199</v>
      </c>
      <c r="V1018" t="s">
        <v>50</v>
      </c>
      <c r="W1018" s="115" t="str">
        <f t="shared" si="34"/>
        <v>CC1NFU</v>
      </c>
      <c r="X1018" s="115">
        <f>_xlfn.XLOOKUP(W1018,'cco '!C:C,'cco '!D:D,0)</f>
        <v>1.4065386597374174E-2</v>
      </c>
      <c r="Y1018" s="116">
        <f t="shared" si="35"/>
        <v>4595.6280689278456</v>
      </c>
      <c r="Z1018" s="115">
        <f>_xlfn.XLOOKUP(V1018,sectores_id!A:A,sectores_id!B:B)</f>
        <v>6</v>
      </c>
      <c r="AA1018" s="115">
        <f>IF(J1018="OPEX",_xlfn.XLOOKUP(I1018,'rubros_id_opex (2)'!A:A,'rubros_id_opex (2)'!B:B,"RUBRO MC"),J1018)</f>
        <v>9</v>
      </c>
      <c r="AB1018" s="115" t="str">
        <f>UPPER(_xlfn.XLOOKUP(Z1018,sectores_id!B:B,sectores_id!A:A))</f>
        <v>NFU</v>
      </c>
      <c r="AC1018" s="156" t="str">
        <f>_xlfn.XLOOKUP(AA1018,'rubros_id_opex (2)'!B:B,'rubros_id_opex (2)'!A:A,gastos_final[[#This Row],[Líneas de factura/Producto]])</f>
        <v>MANTENIMIENTO PREVENTIVO</v>
      </c>
      <c r="AD1018" s="115">
        <f>SUMIFS(Y:Y,C:C,gastos_final[[#This Row],[Número]])</f>
        <v>326733.15000000002</v>
      </c>
      <c r="AE1018" s="177">
        <f>gastos_final[[#This Row],[MONTO_FINAL]]*-1-gastos_final[[#This Row],[monto_total_ampliado]]</f>
        <v>0</v>
      </c>
    </row>
    <row r="1019" spans="1:31" x14ac:dyDescent="0.3">
      <c r="A1019" vm="5">
        <v>46055</v>
      </c>
      <c r="B1019" t="s">
        <v>953</v>
      </c>
      <c r="C1019" t="s">
        <v>954</v>
      </c>
      <c r="D1019" s="143">
        <v>-326733.15000000002</v>
      </c>
      <c r="E1019" t="s">
        <v>955</v>
      </c>
      <c r="F1019">
        <v>20</v>
      </c>
      <c r="G1019" s="143">
        <v>13501.37</v>
      </c>
      <c r="H1019" t="s">
        <v>511</v>
      </c>
      <c r="I1019" t="s">
        <v>16</v>
      </c>
      <c r="J1019" t="s">
        <v>137</v>
      </c>
      <c r="K1019" t="s">
        <v>473</v>
      </c>
      <c r="L1019" t="s">
        <v>156</v>
      </c>
      <c r="M1019">
        <v>0</v>
      </c>
      <c r="N1019" t="s">
        <v>35</v>
      </c>
      <c r="O1019" t="s">
        <v>492</v>
      </c>
      <c r="P1019">
        <v>10</v>
      </c>
      <c r="Q1019" t="s">
        <v>465</v>
      </c>
      <c r="R1019">
        <v>1</v>
      </c>
      <c r="S1019" s="144">
        <v>-326733.15000000002</v>
      </c>
      <c r="T1019">
        <v>20</v>
      </c>
      <c r="U1019" t="s">
        <v>199</v>
      </c>
      <c r="V1019" t="s">
        <v>68</v>
      </c>
      <c r="W1019" s="115" t="str">
        <f t="shared" si="34"/>
        <v>CC1PILETAS</v>
      </c>
      <c r="X1019" s="115">
        <f>_xlfn.XLOOKUP(W1019,'cco '!C:C,'cco '!D:D,0)</f>
        <v>0.10760032914202722</v>
      </c>
      <c r="Y1019" s="116">
        <f t="shared" si="35"/>
        <v>35156.594481611355</v>
      </c>
      <c r="Z1019" s="115">
        <f>_xlfn.XLOOKUP(V1019,sectores_id!A:A,sectores_id!B:B)</f>
        <v>7</v>
      </c>
      <c r="AA1019" s="115">
        <f>IF(J1019="OPEX",_xlfn.XLOOKUP(I1019,'rubros_id_opex (2)'!A:A,'rubros_id_opex (2)'!B:B,"RUBRO MC"),J1019)</f>
        <v>9</v>
      </c>
      <c r="AB1019" s="115" t="str">
        <f>UPPER(_xlfn.XLOOKUP(Z1019,sectores_id!B:B,sectores_id!A:A))</f>
        <v>PILETAS</v>
      </c>
      <c r="AC1019" s="156" t="str">
        <f>_xlfn.XLOOKUP(AA1019,'rubros_id_opex (2)'!B:B,'rubros_id_opex (2)'!A:A,gastos_final[[#This Row],[Líneas de factura/Producto]])</f>
        <v>MANTENIMIENTO PREVENTIVO</v>
      </c>
      <c r="AD1019" s="115">
        <f>SUMIFS(Y:Y,C:C,gastos_final[[#This Row],[Número]])</f>
        <v>326733.15000000002</v>
      </c>
      <c r="AE1019" s="177">
        <f>gastos_final[[#This Row],[MONTO_FINAL]]*-1-gastos_final[[#This Row],[monto_total_ampliado]]</f>
        <v>0</v>
      </c>
    </row>
    <row r="1020" spans="1:31" x14ac:dyDescent="0.3">
      <c r="A1020" vm="5">
        <v>46055</v>
      </c>
      <c r="B1020" t="s">
        <v>953</v>
      </c>
      <c r="C1020" t="s">
        <v>954</v>
      </c>
      <c r="D1020" s="143">
        <v>-326733.15000000002</v>
      </c>
      <c r="E1020" t="s">
        <v>955</v>
      </c>
      <c r="F1020">
        <v>20</v>
      </c>
      <c r="G1020" s="143">
        <v>13501.37</v>
      </c>
      <c r="H1020" t="s">
        <v>511</v>
      </c>
      <c r="I1020" t="s">
        <v>16</v>
      </c>
      <c r="J1020" t="s">
        <v>137</v>
      </c>
      <c r="K1020" t="s">
        <v>473</v>
      </c>
      <c r="L1020" t="s">
        <v>156</v>
      </c>
      <c r="M1020">
        <v>0</v>
      </c>
      <c r="N1020" t="s">
        <v>35</v>
      </c>
      <c r="O1020" t="s">
        <v>492</v>
      </c>
      <c r="P1020">
        <v>10</v>
      </c>
      <c r="Q1020" t="s">
        <v>465</v>
      </c>
      <c r="R1020">
        <v>1</v>
      </c>
      <c r="S1020" s="144">
        <v>-326733.15000000002</v>
      </c>
      <c r="T1020">
        <v>20</v>
      </c>
      <c r="U1020" t="s">
        <v>199</v>
      </c>
      <c r="V1020" t="s">
        <v>70</v>
      </c>
      <c r="W1020" s="115" t="str">
        <f t="shared" si="34"/>
        <v>CC1REACTORES</v>
      </c>
      <c r="X1020" s="115">
        <f>_xlfn.XLOOKUP(W1020,'cco '!C:C,'cco '!D:D,0)</f>
        <v>3.9675420007119738E-2</v>
      </c>
      <c r="Y1020" s="116">
        <f t="shared" si="35"/>
        <v>12963.274956499255</v>
      </c>
      <c r="Z1020" s="115">
        <f>_xlfn.XLOOKUP(V1020,sectores_id!A:A,sectores_id!B:B)</f>
        <v>8</v>
      </c>
      <c r="AA1020" s="115">
        <f>IF(J1020="OPEX",_xlfn.XLOOKUP(I1020,'rubros_id_opex (2)'!A:A,'rubros_id_opex (2)'!B:B,"RUBRO MC"),J1020)</f>
        <v>9</v>
      </c>
      <c r="AB1020" s="115" t="str">
        <f>UPPER(_xlfn.XLOOKUP(Z1020,sectores_id!B:B,sectores_id!A:A))</f>
        <v>REACTORES</v>
      </c>
      <c r="AC1020" s="156" t="str">
        <f>_xlfn.XLOOKUP(AA1020,'rubros_id_opex (2)'!B:B,'rubros_id_opex (2)'!A:A,gastos_final[[#This Row],[Líneas de factura/Producto]])</f>
        <v>MANTENIMIENTO PREVENTIVO</v>
      </c>
      <c r="AD1020" s="115">
        <f>SUMIFS(Y:Y,C:C,gastos_final[[#This Row],[Número]])</f>
        <v>326733.15000000002</v>
      </c>
      <c r="AE1020" s="177">
        <f>gastos_final[[#This Row],[MONTO_FINAL]]*-1-gastos_final[[#This Row],[monto_total_ampliado]]</f>
        <v>0</v>
      </c>
    </row>
    <row r="1021" spans="1:31" x14ac:dyDescent="0.3">
      <c r="A1021" vm="5">
        <v>46055</v>
      </c>
      <c r="B1021" t="s">
        <v>953</v>
      </c>
      <c r="C1021" t="s">
        <v>954</v>
      </c>
      <c r="D1021" s="143">
        <v>-326733.15000000002</v>
      </c>
      <c r="E1021" t="s">
        <v>955</v>
      </c>
      <c r="F1021">
        <v>20</v>
      </c>
      <c r="G1021" s="143">
        <v>13501.37</v>
      </c>
      <c r="H1021" t="s">
        <v>511</v>
      </c>
      <c r="I1021" t="s">
        <v>16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 s="144">
        <v>-326733.15000000002</v>
      </c>
      <c r="T1021">
        <v>20</v>
      </c>
      <c r="U1021" t="s">
        <v>199</v>
      </c>
      <c r="V1021" t="s">
        <v>181</v>
      </c>
      <c r="W1021" s="115" t="str">
        <f t="shared" si="34"/>
        <v>CC1TIERRAS FILTRANTES</v>
      </c>
      <c r="X1021" s="115">
        <f>_xlfn.XLOOKUP(W1021,'cco '!C:C,'cco '!D:D,0)</f>
        <v>0</v>
      </c>
      <c r="Y1021" s="116">
        <f t="shared" si="35"/>
        <v>0</v>
      </c>
      <c r="Z1021" s="115">
        <f>_xlfn.XLOOKUP(V1021,sectores_id!A:A,sectores_id!B:B)</f>
        <v>9</v>
      </c>
      <c r="AA1021" s="115">
        <f>IF(J1021="OPEX",_xlfn.XLOOKUP(I1021,'rubros_id_opex (2)'!A:A,'rubros_id_opex (2)'!B:B,"RUBRO MC"),J1021)</f>
        <v>9</v>
      </c>
      <c r="AB1021" s="115" t="str">
        <f>UPPER(_xlfn.XLOOKUP(Z1021,sectores_id!B:B,sectores_id!A:A))</f>
        <v>TIERRAS FILTRANTES</v>
      </c>
      <c r="AC1021" s="156" t="str">
        <f>_xlfn.XLOOKUP(AA1021,'rubros_id_opex (2)'!B:B,'rubros_id_opex (2)'!A:A,gastos_final[[#This Row],[Líneas de factura/Producto]])</f>
        <v>MANTENIMIENTO PREVENTIVO</v>
      </c>
      <c r="AD1021" s="115">
        <f>SUMIFS(Y:Y,C:C,gastos_final[[#This Row],[Número]])</f>
        <v>326733.15000000002</v>
      </c>
      <c r="AE1021" s="177">
        <f>gastos_final[[#This Row],[MONTO_FINAL]]*-1-gastos_final[[#This Row],[monto_total_ampliado]]</f>
        <v>0</v>
      </c>
    </row>
    <row r="1022" spans="1:31" x14ac:dyDescent="0.3">
      <c r="A1022" vm="23">
        <v>46064</v>
      </c>
      <c r="B1022" t="s">
        <v>971</v>
      </c>
      <c r="C1022" t="s">
        <v>972</v>
      </c>
      <c r="D1022" s="143">
        <v>-323021.59999999998</v>
      </c>
      <c r="E1022" t="s">
        <v>973</v>
      </c>
      <c r="F1022">
        <v>2</v>
      </c>
      <c r="G1022" s="143">
        <v>133480</v>
      </c>
      <c r="H1022" t="s">
        <v>511</v>
      </c>
      <c r="I1022" t="s">
        <v>16</v>
      </c>
      <c r="J1022" t="s">
        <v>137</v>
      </c>
      <c r="K1022" t="s">
        <v>473</v>
      </c>
      <c r="L1022" t="s">
        <v>138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 s="144">
        <v>-323021.59999999998</v>
      </c>
      <c r="T1022">
        <v>2</v>
      </c>
      <c r="U1022" t="s">
        <v>199</v>
      </c>
      <c r="V1022" t="s">
        <v>72</v>
      </c>
      <c r="W1022" s="115" t="str">
        <f t="shared" si="34"/>
        <v>CC1BACHAS</v>
      </c>
      <c r="X1022" s="115">
        <f>_xlfn.XLOOKUP(W1022,'cco '!C:C,'cco '!D:D,0)</f>
        <v>3.2417236735101898E-2</v>
      </c>
      <c r="Y1022" s="116">
        <f t="shared" si="35"/>
        <v>10471.467677751391</v>
      </c>
      <c r="Z1022" s="115">
        <f>_xlfn.XLOOKUP(V1022,sectores_id!A:A,sectores_id!B:B)</f>
        <v>1</v>
      </c>
      <c r="AA1022" s="115">
        <f>IF(J1022="OPEX",_xlfn.XLOOKUP(I1022,'rubros_id_opex (2)'!A:A,'rubros_id_opex (2)'!B:B,"RUBRO MC"),J1022)</f>
        <v>9</v>
      </c>
      <c r="AB1022" s="115" t="str">
        <f>UPPER(_xlfn.XLOOKUP(Z1022,sectores_id!B:B,sectores_id!A:A))</f>
        <v>BACHAS</v>
      </c>
      <c r="AC1022" s="156" t="str">
        <f>_xlfn.XLOOKUP(AA1022,'rubros_id_opex (2)'!B:B,'rubros_id_opex (2)'!A:A,gastos_final[[#This Row],[Líneas de factura/Producto]])</f>
        <v>MANTENIMIENTO PREVENTIVO</v>
      </c>
      <c r="AD1022" s="115">
        <f>SUMIFS(Y:Y,C:C,gastos_final[[#This Row],[Número]])</f>
        <v>323021.59999999998</v>
      </c>
      <c r="AE1022" s="177">
        <f>gastos_final[[#This Row],[MONTO_FINAL]]*-1-gastos_final[[#This Row],[monto_total_ampliado]]</f>
        <v>0</v>
      </c>
    </row>
    <row r="1023" spans="1:31" x14ac:dyDescent="0.3">
      <c r="A1023" vm="23">
        <v>46064</v>
      </c>
      <c r="B1023" t="s">
        <v>971</v>
      </c>
      <c r="C1023" t="s">
        <v>972</v>
      </c>
      <c r="D1023" s="143">
        <v>-323021.59999999998</v>
      </c>
      <c r="E1023" t="s">
        <v>973</v>
      </c>
      <c r="F1023">
        <v>2</v>
      </c>
      <c r="G1023" s="143">
        <v>133480</v>
      </c>
      <c r="H1023" t="s">
        <v>511</v>
      </c>
      <c r="I1023" t="s">
        <v>16</v>
      </c>
      <c r="J1023" t="s">
        <v>137</v>
      </c>
      <c r="K1023" t="s">
        <v>473</v>
      </c>
      <c r="L1023" t="s">
        <v>138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 s="144">
        <v>-323021.59999999998</v>
      </c>
      <c r="T1023">
        <v>2</v>
      </c>
      <c r="U1023" t="s">
        <v>199</v>
      </c>
      <c r="V1023" t="s">
        <v>77</v>
      </c>
      <c r="W1023" s="115" t="str">
        <f t="shared" si="34"/>
        <v>CC1CEREAL &amp; POLVILLO</v>
      </c>
      <c r="X1023" s="115">
        <f>_xlfn.XLOOKUP(W1023,'cco '!C:C,'cco '!D:D,0)</f>
        <v>7.0597149630605652E-3</v>
      </c>
      <c r="Y1023" s="116">
        <f t="shared" si="35"/>
        <v>2280.4404229117645</v>
      </c>
      <c r="Z1023" s="115">
        <f>_xlfn.XLOOKUP(V1023,sectores_id!A:A,sectores_id!B:B)</f>
        <v>2</v>
      </c>
      <c r="AA1023" s="115">
        <f>IF(J1023="OPEX",_xlfn.XLOOKUP(I1023,'rubros_id_opex (2)'!A:A,'rubros_id_opex (2)'!B:B,"RUBRO MC"),J1023)</f>
        <v>9</v>
      </c>
      <c r="AB1023" s="115" t="str">
        <f>UPPER(_xlfn.XLOOKUP(Z1023,sectores_id!B:B,sectores_id!A:A))</f>
        <v>CEREAL &amp; POLVILLO</v>
      </c>
      <c r="AC1023" s="156" t="str">
        <f>_xlfn.XLOOKUP(AA1023,'rubros_id_opex (2)'!B:B,'rubros_id_opex (2)'!A:A,gastos_final[[#This Row],[Líneas de factura/Producto]])</f>
        <v>MANTENIMIENTO PREVENTIVO</v>
      </c>
      <c r="AD1023" s="115">
        <f>SUMIFS(Y:Y,C:C,gastos_final[[#This Row],[Número]])</f>
        <v>323021.59999999998</v>
      </c>
      <c r="AE1023" s="177">
        <f>gastos_final[[#This Row],[MONTO_FINAL]]*-1-gastos_final[[#This Row],[monto_total_ampliado]]</f>
        <v>0</v>
      </c>
    </row>
    <row r="1024" spans="1:31" x14ac:dyDescent="0.3">
      <c r="A1024" vm="23">
        <v>46064</v>
      </c>
      <c r="B1024" t="s">
        <v>971</v>
      </c>
      <c r="C1024" t="s">
        <v>972</v>
      </c>
      <c r="D1024" s="143">
        <v>-323021.59999999998</v>
      </c>
      <c r="E1024" t="s">
        <v>973</v>
      </c>
      <c r="F1024">
        <v>2</v>
      </c>
      <c r="G1024" s="143">
        <v>133480</v>
      </c>
      <c r="H1024" t="s">
        <v>511</v>
      </c>
      <c r="I1024" t="s">
        <v>16</v>
      </c>
      <c r="J1024" t="s">
        <v>137</v>
      </c>
      <c r="K1024" t="s">
        <v>473</v>
      </c>
      <c r="L1024" t="s">
        <v>138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 s="144">
        <v>-323021.59999999998</v>
      </c>
      <c r="T1024">
        <v>2</v>
      </c>
      <c r="U1024" t="s">
        <v>199</v>
      </c>
      <c r="V1024" t="s">
        <v>75</v>
      </c>
      <c r="W1024" s="115" t="str">
        <f t="shared" si="34"/>
        <v>CC1COMPOST &amp; FERTILIZANTES</v>
      </c>
      <c r="X1024" s="115">
        <f>_xlfn.XLOOKUP(W1024,'cco '!C:C,'cco '!D:D,0)</f>
        <v>4.0653249223577111E-4</v>
      </c>
      <c r="Y1024" s="116">
        <f t="shared" si="35"/>
        <v>131.31877609398634</v>
      </c>
      <c r="Z1024" s="115">
        <f>_xlfn.XLOOKUP(V1024,sectores_id!A:A,sectores_id!B:B)</f>
        <v>10</v>
      </c>
      <c r="AA1024" s="115">
        <f>IF(J1024="OPEX",_xlfn.XLOOKUP(I1024,'rubros_id_opex (2)'!A:A,'rubros_id_opex (2)'!B:B,"RUBRO MC"),J1024)</f>
        <v>9</v>
      </c>
      <c r="AB1024" s="115" t="str">
        <f>UPPER(_xlfn.XLOOKUP(Z1024,sectores_id!B:B,sectores_id!A:A))</f>
        <v>COMPOST &amp; FERTILIZANTES</v>
      </c>
      <c r="AC1024" s="156" t="str">
        <f>_xlfn.XLOOKUP(AA1024,'rubros_id_opex (2)'!B:B,'rubros_id_opex (2)'!A:A,gastos_final[[#This Row],[Líneas de factura/Producto]])</f>
        <v>MANTENIMIENTO PREVENTIVO</v>
      </c>
      <c r="AD1024" s="115">
        <f>SUMIFS(Y:Y,C:C,gastos_final[[#This Row],[Número]])</f>
        <v>323021.59999999998</v>
      </c>
      <c r="AE1024" s="177">
        <f>gastos_final[[#This Row],[MONTO_FINAL]]*-1-gastos_final[[#This Row],[monto_total_ampliado]]</f>
        <v>0</v>
      </c>
    </row>
    <row r="1025" spans="1:31" x14ac:dyDescent="0.3">
      <c r="A1025" vm="23">
        <v>46064</v>
      </c>
      <c r="B1025" t="s">
        <v>971</v>
      </c>
      <c r="C1025" t="s">
        <v>972</v>
      </c>
      <c r="D1025" s="143">
        <v>-323021.59999999998</v>
      </c>
      <c r="E1025" t="s">
        <v>973</v>
      </c>
      <c r="F1025">
        <v>2</v>
      </c>
      <c r="G1025" s="143">
        <v>133480</v>
      </c>
      <c r="H1025" t="s">
        <v>511</v>
      </c>
      <c r="I1025" t="s">
        <v>16</v>
      </c>
      <c r="J1025" t="s">
        <v>137</v>
      </c>
      <c r="K1025" t="s">
        <v>473</v>
      </c>
      <c r="L1025" t="s">
        <v>138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 s="144">
        <v>-323021.59999999998</v>
      </c>
      <c r="T1025">
        <v>2</v>
      </c>
      <c r="U1025" t="s">
        <v>199</v>
      </c>
      <c r="V1025" t="s">
        <v>66</v>
      </c>
      <c r="W1025" s="115" t="str">
        <f t="shared" si="34"/>
        <v>CC1DISPOSICIÓN FINAL RESIDUOS LIQUIDOS</v>
      </c>
      <c r="X1025" s="115">
        <f>_xlfn.XLOOKUP(W1025,'cco '!C:C,'cco '!D:D,0)</f>
        <v>5.9791078481547098E-2</v>
      </c>
      <c r="Y1025" s="116">
        <f t="shared" si="35"/>
        <v>19313.809836834913</v>
      </c>
      <c r="Z1025" s="115">
        <f>_xlfn.XLOOKUP(V1025,sectores_id!A:A,sectores_id!B:B)</f>
        <v>3</v>
      </c>
      <c r="AA1025" s="115">
        <f>IF(J1025="OPEX",_xlfn.XLOOKUP(I1025,'rubros_id_opex (2)'!A:A,'rubros_id_opex (2)'!B:B,"RUBRO MC"),J1025)</f>
        <v>9</v>
      </c>
      <c r="AB1025" s="115" t="str">
        <f>UPPER(_xlfn.XLOOKUP(Z1025,sectores_id!B:B,sectores_id!A:A))</f>
        <v>DISP. FINAL RESIDUOS LÍQUIDOS</v>
      </c>
      <c r="AC1025" s="156" t="str">
        <f>_xlfn.XLOOKUP(AA1025,'rubros_id_opex (2)'!B:B,'rubros_id_opex (2)'!A:A,gastos_final[[#This Row],[Líneas de factura/Producto]])</f>
        <v>MANTENIMIENTO PREVENTIVO</v>
      </c>
      <c r="AD1025" s="115">
        <f>SUMIFS(Y:Y,C:C,gastos_final[[#This Row],[Número]])</f>
        <v>323021.59999999998</v>
      </c>
      <c r="AE1025" s="177">
        <f>gastos_final[[#This Row],[MONTO_FINAL]]*-1-gastos_final[[#This Row],[monto_total_ampliado]]</f>
        <v>0</v>
      </c>
    </row>
    <row r="1026" spans="1:31" x14ac:dyDescent="0.3">
      <c r="A1026" vm="23">
        <v>46064</v>
      </c>
      <c r="B1026" t="s">
        <v>971</v>
      </c>
      <c r="C1026" t="s">
        <v>972</v>
      </c>
      <c r="D1026" s="143">
        <v>-323021.59999999998</v>
      </c>
      <c r="E1026" t="s">
        <v>973</v>
      </c>
      <c r="F1026">
        <v>2</v>
      </c>
      <c r="G1026" s="143">
        <v>133480</v>
      </c>
      <c r="H1026" t="s">
        <v>511</v>
      </c>
      <c r="I1026" t="s">
        <v>16</v>
      </c>
      <c r="J1026" t="s">
        <v>137</v>
      </c>
      <c r="K1026" t="s">
        <v>473</v>
      </c>
      <c r="L1026" t="s">
        <v>138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 s="144">
        <v>-323021.59999999998</v>
      </c>
      <c r="T1026">
        <v>2</v>
      </c>
      <c r="U1026" t="s">
        <v>199</v>
      </c>
      <c r="V1026" t="s">
        <v>63</v>
      </c>
      <c r="W1026" s="115" t="str">
        <f t="shared" si="34"/>
        <v>CC1DISPOSICIÓN FINAL RESIDUOS SOLIDOS</v>
      </c>
      <c r="X1026" s="115">
        <f>_xlfn.XLOOKUP(W1026,'cco '!C:C,'cco '!D:D,0)</f>
        <v>4.8738124634855849E-3</v>
      </c>
      <c r="Y1026" s="116">
        <f t="shared" si="35"/>
        <v>1574.3467000550552</v>
      </c>
      <c r="Z1026" s="115">
        <f>_xlfn.XLOOKUP(V1026,sectores_id!A:A,sectores_id!B:B)</f>
        <v>4</v>
      </c>
      <c r="AA1026" s="115">
        <f>IF(J1026="OPEX",_xlfn.XLOOKUP(I1026,'rubros_id_opex (2)'!A:A,'rubros_id_opex (2)'!B:B,"RUBRO MC"),J1026)</f>
        <v>9</v>
      </c>
      <c r="AB1026" s="115" t="str">
        <f>UPPER(_xlfn.XLOOKUP(Z1026,sectores_id!B:B,sectores_id!A:A))</f>
        <v>DISP. FINAL RESIDUOS SÓLIDOS</v>
      </c>
      <c r="AC1026" s="156" t="str">
        <f>_xlfn.XLOOKUP(AA1026,'rubros_id_opex (2)'!B:B,'rubros_id_opex (2)'!A:A,gastos_final[[#This Row],[Líneas de factura/Producto]])</f>
        <v>MANTENIMIENTO PREVENTIVO</v>
      </c>
      <c r="AD1026" s="115">
        <f>SUMIFS(Y:Y,C:C,gastos_final[[#This Row],[Número]])</f>
        <v>323021.59999999998</v>
      </c>
      <c r="AE1026" s="177">
        <f>gastos_final[[#This Row],[MONTO_FINAL]]*-1-gastos_final[[#This Row],[monto_total_ampliado]]</f>
        <v>0</v>
      </c>
    </row>
    <row r="1027" spans="1:31" x14ac:dyDescent="0.3">
      <c r="A1027" vm="23">
        <v>46064</v>
      </c>
      <c r="B1027" t="s">
        <v>971</v>
      </c>
      <c r="C1027" t="s">
        <v>972</v>
      </c>
      <c r="D1027" s="143">
        <v>-323021.59999999998</v>
      </c>
      <c r="E1027" t="s">
        <v>973</v>
      </c>
      <c r="F1027">
        <v>2</v>
      </c>
      <c r="G1027" s="143">
        <v>133480</v>
      </c>
      <c r="H1027" t="s">
        <v>511</v>
      </c>
      <c r="I1027" t="s">
        <v>16</v>
      </c>
      <c r="J1027" t="s">
        <v>137</v>
      </c>
      <c r="K1027" t="s">
        <v>473</v>
      </c>
      <c r="L1027" t="s">
        <v>138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 s="144">
        <v>-323021.59999999998</v>
      </c>
      <c r="T1027">
        <v>2</v>
      </c>
      <c r="U1027" t="s">
        <v>199</v>
      </c>
      <c r="V1027" t="s">
        <v>80</v>
      </c>
      <c r="W1027" s="115" t="str">
        <f t="shared" si="34"/>
        <v>CC1EXPORTACION</v>
      </c>
      <c r="X1027" s="115">
        <f>_xlfn.XLOOKUP(W1027,'cco '!C:C,'cco '!D:D,0)</f>
        <v>0.73411048911804788</v>
      </c>
      <c r="Y1027" s="116">
        <f t="shared" si="35"/>
        <v>237133.5447716944</v>
      </c>
      <c r="Z1027" s="115">
        <f>_xlfn.XLOOKUP(V1027,sectores_id!A:A,sectores_id!B:B)</f>
        <v>5</v>
      </c>
      <c r="AA1027" s="115">
        <f>IF(J1027="OPEX",_xlfn.XLOOKUP(I1027,'rubros_id_opex (2)'!A:A,'rubros_id_opex (2)'!B:B,"RUBRO MC"),J1027)</f>
        <v>9</v>
      </c>
      <c r="AB1027" s="115" t="str">
        <f>UPPER(_xlfn.XLOOKUP(Z1027,sectores_id!B:B,sectores_id!A:A))</f>
        <v>EXPORTACION</v>
      </c>
      <c r="AC1027" s="156" t="str">
        <f>_xlfn.XLOOKUP(AA1027,'rubros_id_opex (2)'!B:B,'rubros_id_opex (2)'!A:A,gastos_final[[#This Row],[Líneas de factura/Producto]])</f>
        <v>MANTENIMIENTO PREVENTIVO</v>
      </c>
      <c r="AD1027" s="115">
        <f>SUMIFS(Y:Y,C:C,gastos_final[[#This Row],[Número]])</f>
        <v>323021.59999999998</v>
      </c>
      <c r="AE1027" s="177">
        <f>gastos_final[[#This Row],[MONTO_FINAL]]*-1-gastos_final[[#This Row],[monto_total_ampliado]]</f>
        <v>0</v>
      </c>
    </row>
    <row r="1028" spans="1:31" x14ac:dyDescent="0.3">
      <c r="A1028" vm="23">
        <v>46064</v>
      </c>
      <c r="B1028" t="s">
        <v>971</v>
      </c>
      <c r="C1028" t="s">
        <v>972</v>
      </c>
      <c r="D1028" s="143">
        <v>-323021.59999999998</v>
      </c>
      <c r="E1028" t="s">
        <v>973</v>
      </c>
      <c r="F1028">
        <v>2</v>
      </c>
      <c r="G1028" s="143">
        <v>133480</v>
      </c>
      <c r="H1028" t="s">
        <v>511</v>
      </c>
      <c r="I1028" t="s">
        <v>16</v>
      </c>
      <c r="J1028" t="s">
        <v>137</v>
      </c>
      <c r="K1028" t="s">
        <v>473</v>
      </c>
      <c r="L1028" t="s">
        <v>138</v>
      </c>
      <c r="M1028">
        <v>0</v>
      </c>
      <c r="N1028" t="s">
        <v>35</v>
      </c>
      <c r="O1028" t="s">
        <v>492</v>
      </c>
      <c r="P1028">
        <v>10</v>
      </c>
      <c r="Q1028" t="s">
        <v>465</v>
      </c>
      <c r="R1028">
        <v>1</v>
      </c>
      <c r="S1028" s="144">
        <v>-323021.59999999998</v>
      </c>
      <c r="T1028">
        <v>2</v>
      </c>
      <c r="U1028" t="s">
        <v>199</v>
      </c>
      <c r="V1028" t="s">
        <v>50</v>
      </c>
      <c r="W1028" s="115" t="str">
        <f t="shared" si="34"/>
        <v>CC1NFU</v>
      </c>
      <c r="X1028" s="115">
        <f>_xlfn.XLOOKUP(W1028,'cco '!C:C,'cco '!D:D,0)</f>
        <v>1.4065386597374174E-2</v>
      </c>
      <c r="Y1028" s="116">
        <f t="shared" si="35"/>
        <v>4543.4236833023606</v>
      </c>
      <c r="Z1028" s="115">
        <f>_xlfn.XLOOKUP(V1028,sectores_id!A:A,sectores_id!B:B)</f>
        <v>6</v>
      </c>
      <c r="AA1028" s="115">
        <f>IF(J1028="OPEX",_xlfn.XLOOKUP(I1028,'rubros_id_opex (2)'!A:A,'rubros_id_opex (2)'!B:B,"RUBRO MC"),J1028)</f>
        <v>9</v>
      </c>
      <c r="AB1028" s="115" t="str">
        <f>UPPER(_xlfn.XLOOKUP(Z1028,sectores_id!B:B,sectores_id!A:A))</f>
        <v>NFU</v>
      </c>
      <c r="AC1028" s="156" t="str">
        <f>_xlfn.XLOOKUP(AA1028,'rubros_id_opex (2)'!B:B,'rubros_id_opex (2)'!A:A,gastos_final[[#This Row],[Líneas de factura/Producto]])</f>
        <v>MANTENIMIENTO PREVENTIVO</v>
      </c>
      <c r="AD1028" s="115">
        <f>SUMIFS(Y:Y,C:C,gastos_final[[#This Row],[Número]])</f>
        <v>323021.59999999998</v>
      </c>
      <c r="AE1028" s="177">
        <f>gastos_final[[#This Row],[MONTO_FINAL]]*-1-gastos_final[[#This Row],[monto_total_ampliado]]</f>
        <v>0</v>
      </c>
    </row>
    <row r="1029" spans="1:31" x14ac:dyDescent="0.3">
      <c r="A1029" vm="23">
        <v>46064</v>
      </c>
      <c r="B1029" t="s">
        <v>971</v>
      </c>
      <c r="C1029" t="s">
        <v>972</v>
      </c>
      <c r="D1029" s="143">
        <v>-323021.59999999998</v>
      </c>
      <c r="E1029" t="s">
        <v>973</v>
      </c>
      <c r="F1029">
        <v>2</v>
      </c>
      <c r="G1029" s="143">
        <v>133480</v>
      </c>
      <c r="H1029" t="s">
        <v>511</v>
      </c>
      <c r="I1029" t="s">
        <v>16</v>
      </c>
      <c r="J1029" t="s">
        <v>137</v>
      </c>
      <c r="K1029" t="s">
        <v>473</v>
      </c>
      <c r="L1029" t="s">
        <v>138</v>
      </c>
      <c r="M1029">
        <v>0</v>
      </c>
      <c r="N1029" t="s">
        <v>35</v>
      </c>
      <c r="O1029" t="s">
        <v>492</v>
      </c>
      <c r="P1029">
        <v>10</v>
      </c>
      <c r="Q1029" t="s">
        <v>465</v>
      </c>
      <c r="R1029">
        <v>1</v>
      </c>
      <c r="S1029" s="144">
        <v>-323021.59999999998</v>
      </c>
      <c r="T1029">
        <v>2</v>
      </c>
      <c r="U1029" t="s">
        <v>199</v>
      </c>
      <c r="V1029" t="s">
        <v>68</v>
      </c>
      <c r="W1029" s="115" t="str">
        <f t="shared" si="34"/>
        <v>CC1PILETAS</v>
      </c>
      <c r="X1029" s="115">
        <f>_xlfn.XLOOKUP(W1029,'cco '!C:C,'cco '!D:D,0)</f>
        <v>0.10760032914202722</v>
      </c>
      <c r="Y1029" s="116">
        <f t="shared" si="35"/>
        <v>34757.230479984253</v>
      </c>
      <c r="Z1029" s="115">
        <f>_xlfn.XLOOKUP(V1029,sectores_id!A:A,sectores_id!B:B)</f>
        <v>7</v>
      </c>
      <c r="AA1029" s="115">
        <f>IF(J1029="OPEX",_xlfn.XLOOKUP(I1029,'rubros_id_opex (2)'!A:A,'rubros_id_opex (2)'!B:B,"RUBRO MC"),J1029)</f>
        <v>9</v>
      </c>
      <c r="AB1029" s="115" t="str">
        <f>UPPER(_xlfn.XLOOKUP(Z1029,sectores_id!B:B,sectores_id!A:A))</f>
        <v>PILETAS</v>
      </c>
      <c r="AC1029" s="156" t="str">
        <f>_xlfn.XLOOKUP(AA1029,'rubros_id_opex (2)'!B:B,'rubros_id_opex (2)'!A:A,gastos_final[[#This Row],[Líneas de factura/Producto]])</f>
        <v>MANTENIMIENTO PREVENTIVO</v>
      </c>
      <c r="AD1029" s="115">
        <f>SUMIFS(Y:Y,C:C,gastos_final[[#This Row],[Número]])</f>
        <v>323021.59999999998</v>
      </c>
      <c r="AE1029" s="177">
        <f>gastos_final[[#This Row],[MONTO_FINAL]]*-1-gastos_final[[#This Row],[monto_total_ampliado]]</f>
        <v>0</v>
      </c>
    </row>
    <row r="1030" spans="1:31" x14ac:dyDescent="0.3">
      <c r="A1030" vm="23">
        <v>46064</v>
      </c>
      <c r="B1030" t="s">
        <v>971</v>
      </c>
      <c r="C1030" t="s">
        <v>972</v>
      </c>
      <c r="D1030" s="143">
        <v>-323021.59999999998</v>
      </c>
      <c r="E1030" t="s">
        <v>973</v>
      </c>
      <c r="F1030">
        <v>2</v>
      </c>
      <c r="G1030" s="143">
        <v>133480</v>
      </c>
      <c r="H1030" t="s">
        <v>511</v>
      </c>
      <c r="I1030" t="s">
        <v>16</v>
      </c>
      <c r="J1030" t="s">
        <v>137</v>
      </c>
      <c r="K1030" t="s">
        <v>473</v>
      </c>
      <c r="L1030" t="s">
        <v>138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 s="144">
        <v>-323021.59999999998</v>
      </c>
      <c r="T1030">
        <v>2</v>
      </c>
      <c r="U1030" t="s">
        <v>199</v>
      </c>
      <c r="V1030" t="s">
        <v>70</v>
      </c>
      <c r="W1030" s="115" t="str">
        <f t="shared" si="34"/>
        <v>CC1REACTORES</v>
      </c>
      <c r="X1030" s="115">
        <f>_xlfn.XLOOKUP(W1030,'cco '!C:C,'cco '!D:D,0)</f>
        <v>3.9675420007119738E-2</v>
      </c>
      <c r="Y1030" s="116">
        <f t="shared" si="35"/>
        <v>12816.017651371829</v>
      </c>
      <c r="Z1030" s="115">
        <f>_xlfn.XLOOKUP(V1030,sectores_id!A:A,sectores_id!B:B)</f>
        <v>8</v>
      </c>
      <c r="AA1030" s="115">
        <f>IF(J1030="OPEX",_xlfn.XLOOKUP(I1030,'rubros_id_opex (2)'!A:A,'rubros_id_opex (2)'!B:B,"RUBRO MC"),J1030)</f>
        <v>9</v>
      </c>
      <c r="AB1030" s="115" t="str">
        <f>UPPER(_xlfn.XLOOKUP(Z1030,sectores_id!B:B,sectores_id!A:A))</f>
        <v>REACTORES</v>
      </c>
      <c r="AC1030" s="156" t="str">
        <f>_xlfn.XLOOKUP(AA1030,'rubros_id_opex (2)'!B:B,'rubros_id_opex (2)'!A:A,gastos_final[[#This Row],[Líneas de factura/Producto]])</f>
        <v>MANTENIMIENTO PREVENTIVO</v>
      </c>
      <c r="AD1030" s="115">
        <f>SUMIFS(Y:Y,C:C,gastos_final[[#This Row],[Número]])</f>
        <v>323021.59999999998</v>
      </c>
      <c r="AE1030" s="177">
        <f>gastos_final[[#This Row],[MONTO_FINAL]]*-1-gastos_final[[#This Row],[monto_total_ampliado]]</f>
        <v>0</v>
      </c>
    </row>
    <row r="1031" spans="1:31" x14ac:dyDescent="0.3">
      <c r="A1031" vm="23">
        <v>46064</v>
      </c>
      <c r="B1031" t="s">
        <v>971</v>
      </c>
      <c r="C1031" t="s">
        <v>972</v>
      </c>
      <c r="D1031" s="143">
        <v>-323021.59999999998</v>
      </c>
      <c r="E1031" t="s">
        <v>973</v>
      </c>
      <c r="F1031">
        <v>2</v>
      </c>
      <c r="G1031" s="143">
        <v>133480</v>
      </c>
      <c r="H1031" t="s">
        <v>511</v>
      </c>
      <c r="I1031" t="s">
        <v>16</v>
      </c>
      <c r="J1031" t="s">
        <v>137</v>
      </c>
      <c r="K1031" t="s">
        <v>473</v>
      </c>
      <c r="L1031" t="s">
        <v>138</v>
      </c>
      <c r="M1031">
        <v>0</v>
      </c>
      <c r="N1031" t="s">
        <v>35</v>
      </c>
      <c r="O1031" t="s">
        <v>492</v>
      </c>
      <c r="P1031">
        <v>10</v>
      </c>
      <c r="Q1031" t="s">
        <v>465</v>
      </c>
      <c r="R1031">
        <v>1</v>
      </c>
      <c r="S1031" s="144">
        <v>-323021.59999999998</v>
      </c>
      <c r="T1031">
        <v>2</v>
      </c>
      <c r="U1031" t="s">
        <v>199</v>
      </c>
      <c r="V1031" t="s">
        <v>181</v>
      </c>
      <c r="W1031" s="115" t="str">
        <f t="shared" si="34"/>
        <v>CC1TIERRAS FILTRANTES</v>
      </c>
      <c r="X1031" s="115">
        <f>_xlfn.XLOOKUP(W1031,'cco '!C:C,'cco '!D:D,0)</f>
        <v>0</v>
      </c>
      <c r="Y1031" s="116">
        <f t="shared" si="35"/>
        <v>0</v>
      </c>
      <c r="Z1031" s="115">
        <f>_xlfn.XLOOKUP(V1031,sectores_id!A:A,sectores_id!B:B)</f>
        <v>9</v>
      </c>
      <c r="AA1031" s="115">
        <f>IF(J1031="OPEX",_xlfn.XLOOKUP(I1031,'rubros_id_opex (2)'!A:A,'rubros_id_opex (2)'!B:B,"RUBRO MC"),J1031)</f>
        <v>9</v>
      </c>
      <c r="AB1031" s="115" t="str">
        <f>UPPER(_xlfn.XLOOKUP(Z1031,sectores_id!B:B,sectores_id!A:A))</f>
        <v>TIERRAS FILTRANTES</v>
      </c>
      <c r="AC1031" s="156" t="str">
        <f>_xlfn.XLOOKUP(AA1031,'rubros_id_opex (2)'!B:B,'rubros_id_opex (2)'!A:A,gastos_final[[#This Row],[Líneas de factura/Producto]])</f>
        <v>MANTENIMIENTO PREVENTIVO</v>
      </c>
      <c r="AD1031" s="115">
        <f>SUMIFS(Y:Y,C:C,gastos_final[[#This Row],[Número]])</f>
        <v>323021.59999999998</v>
      </c>
      <c r="AE1031" s="177">
        <f>gastos_final[[#This Row],[MONTO_FINAL]]*-1-gastos_final[[#This Row],[monto_total_ampliado]]</f>
        <v>0</v>
      </c>
    </row>
    <row r="1032" spans="1:31" x14ac:dyDescent="0.3">
      <c r="A1032" vm="22">
        <v>46065</v>
      </c>
      <c r="B1032" t="s">
        <v>901</v>
      </c>
      <c r="C1032" t="s">
        <v>902</v>
      </c>
      <c r="D1032" s="143">
        <v>-320000</v>
      </c>
      <c r="E1032" t="s">
        <v>903</v>
      </c>
      <c r="F1032">
        <v>1</v>
      </c>
      <c r="G1032" s="143">
        <v>320000</v>
      </c>
      <c r="H1032" t="s">
        <v>511</v>
      </c>
      <c r="I1032" t="s">
        <v>12</v>
      </c>
      <c r="J1032" t="s">
        <v>137</v>
      </c>
      <c r="K1032" t="s">
        <v>473</v>
      </c>
      <c r="L1032" t="s">
        <v>156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 s="144">
        <v>-320000</v>
      </c>
      <c r="T1032">
        <v>1</v>
      </c>
      <c r="U1032" t="s">
        <v>199</v>
      </c>
      <c r="V1032" t="s">
        <v>72</v>
      </c>
      <c r="W1032" s="115" t="str">
        <f t="shared" si="34"/>
        <v>CC1BACHAS</v>
      </c>
      <c r="X1032" s="115">
        <f>_xlfn.XLOOKUP(W1032,'cco '!C:C,'cco '!D:D,0)</f>
        <v>3.2417236735101898E-2</v>
      </c>
      <c r="Y1032" s="116">
        <f t="shared" si="35"/>
        <v>10373.515755232607</v>
      </c>
      <c r="Z1032" s="115">
        <f>_xlfn.XLOOKUP(V1032,sectores_id!A:A,sectores_id!B:B)</f>
        <v>1</v>
      </c>
      <c r="AA1032" s="115">
        <f>IF(J1032="OPEX",_xlfn.XLOOKUP(I1032,'rubros_id_opex (2)'!A:A,'rubros_id_opex (2)'!B:B,"RUBRO MC"),J1032)</f>
        <v>11</v>
      </c>
      <c r="AB1032" s="115" t="str">
        <f>UPPER(_xlfn.XLOOKUP(Z1032,sectores_id!B:B,sectores_id!A:A))</f>
        <v>BACHAS</v>
      </c>
      <c r="AC1032" s="156" t="str">
        <f>_xlfn.XLOOKUP(AA1032,'rubros_id_opex (2)'!B:B,'rubros_id_opex (2)'!A:A,gastos_final[[#This Row],[Líneas de factura/Producto]])</f>
        <v>REPARACIONES</v>
      </c>
      <c r="AD1032" s="115">
        <f>SUMIFS(Y:Y,C:C,gastos_final[[#This Row],[Número]])</f>
        <v>320000</v>
      </c>
      <c r="AE1032" s="177">
        <f>gastos_final[[#This Row],[MONTO_FINAL]]*-1-gastos_final[[#This Row],[monto_total_ampliado]]</f>
        <v>0</v>
      </c>
    </row>
    <row r="1033" spans="1:31" x14ac:dyDescent="0.3">
      <c r="A1033" vm="22">
        <v>46065</v>
      </c>
      <c r="B1033" t="s">
        <v>901</v>
      </c>
      <c r="C1033" t="s">
        <v>902</v>
      </c>
      <c r="D1033" s="143">
        <v>-320000</v>
      </c>
      <c r="E1033" t="s">
        <v>903</v>
      </c>
      <c r="F1033">
        <v>1</v>
      </c>
      <c r="G1033" s="143">
        <v>320000</v>
      </c>
      <c r="H1033" t="s">
        <v>511</v>
      </c>
      <c r="I1033" t="s">
        <v>12</v>
      </c>
      <c r="J1033" t="s">
        <v>137</v>
      </c>
      <c r="K1033" t="s">
        <v>473</v>
      </c>
      <c r="L1033" t="s">
        <v>156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 s="144">
        <v>-320000</v>
      </c>
      <c r="T1033">
        <v>1</v>
      </c>
      <c r="U1033" t="s">
        <v>199</v>
      </c>
      <c r="V1033" t="s">
        <v>77</v>
      </c>
      <c r="W1033" s="115" t="str">
        <f t="shared" si="34"/>
        <v>CC1CEREAL &amp; POLVILLO</v>
      </c>
      <c r="X1033" s="115">
        <f>_xlfn.XLOOKUP(W1033,'cco '!C:C,'cco '!D:D,0)</f>
        <v>7.0597149630605652E-3</v>
      </c>
      <c r="Y1033" s="116">
        <f t="shared" si="35"/>
        <v>2259.108788179381</v>
      </c>
      <c r="Z1033" s="115">
        <f>_xlfn.XLOOKUP(V1033,sectores_id!A:A,sectores_id!B:B)</f>
        <v>2</v>
      </c>
      <c r="AA1033" s="115">
        <f>IF(J1033="OPEX",_xlfn.XLOOKUP(I1033,'rubros_id_opex (2)'!A:A,'rubros_id_opex (2)'!B:B,"RUBRO MC"),J1033)</f>
        <v>11</v>
      </c>
      <c r="AB1033" s="115" t="str">
        <f>UPPER(_xlfn.XLOOKUP(Z1033,sectores_id!B:B,sectores_id!A:A))</f>
        <v>CEREAL &amp; POLVILLO</v>
      </c>
      <c r="AC1033" s="156" t="str">
        <f>_xlfn.XLOOKUP(AA1033,'rubros_id_opex (2)'!B:B,'rubros_id_opex (2)'!A:A,gastos_final[[#This Row],[Líneas de factura/Producto]])</f>
        <v>REPARACIONES</v>
      </c>
      <c r="AD1033" s="115">
        <f>SUMIFS(Y:Y,C:C,gastos_final[[#This Row],[Número]])</f>
        <v>320000</v>
      </c>
      <c r="AE1033" s="177">
        <f>gastos_final[[#This Row],[MONTO_FINAL]]*-1-gastos_final[[#This Row],[monto_total_ampliado]]</f>
        <v>0</v>
      </c>
    </row>
    <row r="1034" spans="1:31" x14ac:dyDescent="0.3">
      <c r="A1034" vm="22">
        <v>46065</v>
      </c>
      <c r="B1034" t="s">
        <v>901</v>
      </c>
      <c r="C1034" t="s">
        <v>902</v>
      </c>
      <c r="D1034" s="143">
        <v>-320000</v>
      </c>
      <c r="E1034" t="s">
        <v>903</v>
      </c>
      <c r="F1034">
        <v>1</v>
      </c>
      <c r="G1034" s="143">
        <v>320000</v>
      </c>
      <c r="H1034" t="s">
        <v>511</v>
      </c>
      <c r="I1034" t="s">
        <v>12</v>
      </c>
      <c r="J1034" t="s">
        <v>137</v>
      </c>
      <c r="K1034" t="s">
        <v>473</v>
      </c>
      <c r="L1034" t="s">
        <v>156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 s="144">
        <v>-320000</v>
      </c>
      <c r="T1034">
        <v>1</v>
      </c>
      <c r="U1034" t="s">
        <v>199</v>
      </c>
      <c r="V1034" t="s">
        <v>75</v>
      </c>
      <c r="W1034" s="115" t="str">
        <f t="shared" si="34"/>
        <v>CC1COMPOST &amp; FERTILIZANTES</v>
      </c>
      <c r="X1034" s="115">
        <f>_xlfn.XLOOKUP(W1034,'cco '!C:C,'cco '!D:D,0)</f>
        <v>4.0653249223577111E-4</v>
      </c>
      <c r="Y1034" s="116">
        <f t="shared" si="35"/>
        <v>130.09039751544677</v>
      </c>
      <c r="Z1034" s="115">
        <f>_xlfn.XLOOKUP(V1034,sectores_id!A:A,sectores_id!B:B)</f>
        <v>10</v>
      </c>
      <c r="AA1034" s="115">
        <f>IF(J1034="OPEX",_xlfn.XLOOKUP(I1034,'rubros_id_opex (2)'!A:A,'rubros_id_opex (2)'!B:B,"RUBRO MC"),J1034)</f>
        <v>11</v>
      </c>
      <c r="AB1034" s="115" t="str">
        <f>UPPER(_xlfn.XLOOKUP(Z1034,sectores_id!B:B,sectores_id!A:A))</f>
        <v>COMPOST &amp; FERTILIZANTES</v>
      </c>
      <c r="AC1034" s="156" t="str">
        <f>_xlfn.XLOOKUP(AA1034,'rubros_id_opex (2)'!B:B,'rubros_id_opex (2)'!A:A,gastos_final[[#This Row],[Líneas de factura/Producto]])</f>
        <v>REPARACIONES</v>
      </c>
      <c r="AD1034" s="115">
        <f>SUMIFS(Y:Y,C:C,gastos_final[[#This Row],[Número]])</f>
        <v>320000</v>
      </c>
      <c r="AE1034" s="177">
        <f>gastos_final[[#This Row],[MONTO_FINAL]]*-1-gastos_final[[#This Row],[monto_total_ampliado]]</f>
        <v>0</v>
      </c>
    </row>
    <row r="1035" spans="1:31" x14ac:dyDescent="0.3">
      <c r="A1035" vm="22">
        <v>46065</v>
      </c>
      <c r="B1035" t="s">
        <v>901</v>
      </c>
      <c r="C1035" t="s">
        <v>902</v>
      </c>
      <c r="D1035" s="143">
        <v>-320000</v>
      </c>
      <c r="E1035" t="s">
        <v>903</v>
      </c>
      <c r="F1035">
        <v>1</v>
      </c>
      <c r="G1035" s="143">
        <v>320000</v>
      </c>
      <c r="H1035" t="s">
        <v>511</v>
      </c>
      <c r="I1035" t="s">
        <v>12</v>
      </c>
      <c r="J1035" t="s">
        <v>137</v>
      </c>
      <c r="K1035" t="s">
        <v>473</v>
      </c>
      <c r="L1035" t="s">
        <v>156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 s="144">
        <v>-320000</v>
      </c>
      <c r="T1035">
        <v>1</v>
      </c>
      <c r="U1035" t="s">
        <v>199</v>
      </c>
      <c r="V1035" t="s">
        <v>66</v>
      </c>
      <c r="W1035" s="115" t="str">
        <f t="shared" si="34"/>
        <v>CC1DISPOSICIÓN FINAL RESIDUOS LIQUIDOS</v>
      </c>
      <c r="X1035" s="115">
        <f>_xlfn.XLOOKUP(W1035,'cco '!C:C,'cco '!D:D,0)</f>
        <v>5.9791078481547098E-2</v>
      </c>
      <c r="Y1035" s="116">
        <f t="shared" si="35"/>
        <v>19133.14511409507</v>
      </c>
      <c r="Z1035" s="115">
        <f>_xlfn.XLOOKUP(V1035,sectores_id!A:A,sectores_id!B:B)</f>
        <v>3</v>
      </c>
      <c r="AA1035" s="115">
        <f>IF(J1035="OPEX",_xlfn.XLOOKUP(I1035,'rubros_id_opex (2)'!A:A,'rubros_id_opex (2)'!B:B,"RUBRO MC"),J1035)</f>
        <v>11</v>
      </c>
      <c r="AB1035" s="115" t="str">
        <f>UPPER(_xlfn.XLOOKUP(Z1035,sectores_id!B:B,sectores_id!A:A))</f>
        <v>DISP. FINAL RESIDUOS LÍQUIDOS</v>
      </c>
      <c r="AC1035" s="156" t="str">
        <f>_xlfn.XLOOKUP(AA1035,'rubros_id_opex (2)'!B:B,'rubros_id_opex (2)'!A:A,gastos_final[[#This Row],[Líneas de factura/Producto]])</f>
        <v>REPARACIONES</v>
      </c>
      <c r="AD1035" s="115">
        <f>SUMIFS(Y:Y,C:C,gastos_final[[#This Row],[Número]])</f>
        <v>320000</v>
      </c>
      <c r="AE1035" s="177">
        <f>gastos_final[[#This Row],[MONTO_FINAL]]*-1-gastos_final[[#This Row],[monto_total_ampliado]]</f>
        <v>0</v>
      </c>
    </row>
    <row r="1036" spans="1:31" x14ac:dyDescent="0.3">
      <c r="A1036" vm="22">
        <v>46065</v>
      </c>
      <c r="B1036" t="s">
        <v>901</v>
      </c>
      <c r="C1036" t="s">
        <v>902</v>
      </c>
      <c r="D1036" s="143">
        <v>-320000</v>
      </c>
      <c r="E1036" t="s">
        <v>903</v>
      </c>
      <c r="F1036">
        <v>1</v>
      </c>
      <c r="G1036" s="143">
        <v>320000</v>
      </c>
      <c r="H1036" t="s">
        <v>511</v>
      </c>
      <c r="I1036" t="s">
        <v>12</v>
      </c>
      <c r="J1036" t="s">
        <v>137</v>
      </c>
      <c r="K1036" t="s">
        <v>473</v>
      </c>
      <c r="L1036" t="s">
        <v>156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 s="144">
        <v>-320000</v>
      </c>
      <c r="T1036">
        <v>1</v>
      </c>
      <c r="U1036" t="s">
        <v>199</v>
      </c>
      <c r="V1036" t="s">
        <v>63</v>
      </c>
      <c r="W1036" s="115" t="str">
        <f t="shared" si="34"/>
        <v>CC1DISPOSICIÓN FINAL RESIDUOS SOLIDOS</v>
      </c>
      <c r="X1036" s="115">
        <f>_xlfn.XLOOKUP(W1036,'cco '!C:C,'cco '!D:D,0)</f>
        <v>4.8738124634855849E-3</v>
      </c>
      <c r="Y1036" s="116">
        <f t="shared" si="35"/>
        <v>1559.6199883153872</v>
      </c>
      <c r="Z1036" s="115">
        <f>_xlfn.XLOOKUP(V1036,sectores_id!A:A,sectores_id!B:B)</f>
        <v>4</v>
      </c>
      <c r="AA1036" s="115">
        <f>IF(J1036="OPEX",_xlfn.XLOOKUP(I1036,'rubros_id_opex (2)'!A:A,'rubros_id_opex (2)'!B:B,"RUBRO MC"),J1036)</f>
        <v>11</v>
      </c>
      <c r="AB1036" s="115" t="str">
        <f>UPPER(_xlfn.XLOOKUP(Z1036,sectores_id!B:B,sectores_id!A:A))</f>
        <v>DISP. FINAL RESIDUOS SÓLIDOS</v>
      </c>
      <c r="AC1036" s="156" t="str">
        <f>_xlfn.XLOOKUP(AA1036,'rubros_id_opex (2)'!B:B,'rubros_id_opex (2)'!A:A,gastos_final[[#This Row],[Líneas de factura/Producto]])</f>
        <v>REPARACIONES</v>
      </c>
      <c r="AD1036" s="115">
        <f>SUMIFS(Y:Y,C:C,gastos_final[[#This Row],[Número]])</f>
        <v>320000</v>
      </c>
      <c r="AE1036" s="177">
        <f>gastos_final[[#This Row],[MONTO_FINAL]]*-1-gastos_final[[#This Row],[monto_total_ampliado]]</f>
        <v>0</v>
      </c>
    </row>
    <row r="1037" spans="1:31" x14ac:dyDescent="0.3">
      <c r="A1037" vm="22">
        <v>46065</v>
      </c>
      <c r="B1037" t="s">
        <v>901</v>
      </c>
      <c r="C1037" t="s">
        <v>902</v>
      </c>
      <c r="D1037" s="143">
        <v>-320000</v>
      </c>
      <c r="E1037" t="s">
        <v>903</v>
      </c>
      <c r="F1037">
        <v>1</v>
      </c>
      <c r="G1037" s="143">
        <v>320000</v>
      </c>
      <c r="H1037" t="s">
        <v>511</v>
      </c>
      <c r="I1037" t="s">
        <v>12</v>
      </c>
      <c r="J1037" t="s">
        <v>137</v>
      </c>
      <c r="K1037" t="s">
        <v>473</v>
      </c>
      <c r="L1037" t="s">
        <v>156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 s="144">
        <v>-320000</v>
      </c>
      <c r="T1037">
        <v>1</v>
      </c>
      <c r="U1037" t="s">
        <v>199</v>
      </c>
      <c r="V1037" t="s">
        <v>80</v>
      </c>
      <c r="W1037" s="115" t="str">
        <f t="shared" si="34"/>
        <v>CC1EXPORTACION</v>
      </c>
      <c r="X1037" s="115">
        <f>_xlfn.XLOOKUP(W1037,'cco '!C:C,'cco '!D:D,0)</f>
        <v>0.73411048911804788</v>
      </c>
      <c r="Y1037" s="116">
        <f t="shared" si="35"/>
        <v>234915.35651777533</v>
      </c>
      <c r="Z1037" s="115">
        <f>_xlfn.XLOOKUP(V1037,sectores_id!A:A,sectores_id!B:B)</f>
        <v>5</v>
      </c>
      <c r="AA1037" s="115">
        <f>IF(J1037="OPEX",_xlfn.XLOOKUP(I1037,'rubros_id_opex (2)'!A:A,'rubros_id_opex (2)'!B:B,"RUBRO MC"),J1037)</f>
        <v>11</v>
      </c>
      <c r="AB1037" s="115" t="str">
        <f>UPPER(_xlfn.XLOOKUP(Z1037,sectores_id!B:B,sectores_id!A:A))</f>
        <v>EXPORTACION</v>
      </c>
      <c r="AC1037" s="156" t="str">
        <f>_xlfn.XLOOKUP(AA1037,'rubros_id_opex (2)'!B:B,'rubros_id_opex (2)'!A:A,gastos_final[[#This Row],[Líneas de factura/Producto]])</f>
        <v>REPARACIONES</v>
      </c>
      <c r="AD1037" s="115">
        <f>SUMIFS(Y:Y,C:C,gastos_final[[#This Row],[Número]])</f>
        <v>320000</v>
      </c>
      <c r="AE1037" s="177">
        <f>gastos_final[[#This Row],[MONTO_FINAL]]*-1-gastos_final[[#This Row],[monto_total_ampliado]]</f>
        <v>0</v>
      </c>
    </row>
    <row r="1038" spans="1:31" x14ac:dyDescent="0.3">
      <c r="A1038" vm="22">
        <v>46065</v>
      </c>
      <c r="B1038" t="s">
        <v>901</v>
      </c>
      <c r="C1038" t="s">
        <v>902</v>
      </c>
      <c r="D1038" s="143">
        <v>-320000</v>
      </c>
      <c r="E1038" t="s">
        <v>903</v>
      </c>
      <c r="F1038">
        <v>1</v>
      </c>
      <c r="G1038" s="143">
        <v>320000</v>
      </c>
      <c r="H1038" t="s">
        <v>511</v>
      </c>
      <c r="I1038" t="s">
        <v>12</v>
      </c>
      <c r="J1038" t="s">
        <v>137</v>
      </c>
      <c r="K1038" t="s">
        <v>473</v>
      </c>
      <c r="L1038" t="s">
        <v>156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 s="144">
        <v>-320000</v>
      </c>
      <c r="T1038">
        <v>1</v>
      </c>
      <c r="U1038" t="s">
        <v>199</v>
      </c>
      <c r="V1038" t="s">
        <v>50</v>
      </c>
      <c r="W1038" s="115" t="str">
        <f t="shared" si="34"/>
        <v>CC1NFU</v>
      </c>
      <c r="X1038" s="115">
        <f>_xlfn.XLOOKUP(W1038,'cco '!C:C,'cco '!D:D,0)</f>
        <v>1.4065386597374174E-2</v>
      </c>
      <c r="Y1038" s="116">
        <f t="shared" si="35"/>
        <v>4500.9237111597358</v>
      </c>
      <c r="Z1038" s="115">
        <f>_xlfn.XLOOKUP(V1038,sectores_id!A:A,sectores_id!B:B)</f>
        <v>6</v>
      </c>
      <c r="AA1038" s="115">
        <f>IF(J1038="OPEX",_xlfn.XLOOKUP(I1038,'rubros_id_opex (2)'!A:A,'rubros_id_opex (2)'!B:B,"RUBRO MC"),J1038)</f>
        <v>11</v>
      </c>
      <c r="AB1038" s="115" t="str">
        <f>UPPER(_xlfn.XLOOKUP(Z1038,sectores_id!B:B,sectores_id!A:A))</f>
        <v>NFU</v>
      </c>
      <c r="AC1038" s="156" t="str">
        <f>_xlfn.XLOOKUP(AA1038,'rubros_id_opex (2)'!B:B,'rubros_id_opex (2)'!A:A,gastos_final[[#This Row],[Líneas de factura/Producto]])</f>
        <v>REPARACIONES</v>
      </c>
      <c r="AD1038" s="115">
        <f>SUMIFS(Y:Y,C:C,gastos_final[[#This Row],[Número]])</f>
        <v>320000</v>
      </c>
      <c r="AE1038" s="177">
        <f>gastos_final[[#This Row],[MONTO_FINAL]]*-1-gastos_final[[#This Row],[monto_total_ampliado]]</f>
        <v>0</v>
      </c>
    </row>
    <row r="1039" spans="1:31" x14ac:dyDescent="0.3">
      <c r="A1039" vm="22">
        <v>46065</v>
      </c>
      <c r="B1039" t="s">
        <v>901</v>
      </c>
      <c r="C1039" t="s">
        <v>902</v>
      </c>
      <c r="D1039" s="143">
        <v>-320000</v>
      </c>
      <c r="E1039" t="s">
        <v>903</v>
      </c>
      <c r="F1039">
        <v>1</v>
      </c>
      <c r="G1039" s="143">
        <v>320000</v>
      </c>
      <c r="H1039" t="s">
        <v>511</v>
      </c>
      <c r="I1039" t="s">
        <v>12</v>
      </c>
      <c r="J1039" t="s">
        <v>137</v>
      </c>
      <c r="K1039" t="s">
        <v>473</v>
      </c>
      <c r="L1039" t="s">
        <v>156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 s="144">
        <v>-320000</v>
      </c>
      <c r="T1039">
        <v>1</v>
      </c>
      <c r="U1039" t="s">
        <v>199</v>
      </c>
      <c r="V1039" t="s">
        <v>68</v>
      </c>
      <c r="W1039" s="115" t="str">
        <f t="shared" si="34"/>
        <v>CC1PILETAS</v>
      </c>
      <c r="X1039" s="115">
        <f>_xlfn.XLOOKUP(W1039,'cco '!C:C,'cco '!D:D,0)</f>
        <v>0.10760032914202722</v>
      </c>
      <c r="Y1039" s="116">
        <f t="shared" si="35"/>
        <v>34432.105325448712</v>
      </c>
      <c r="Z1039" s="115">
        <f>_xlfn.XLOOKUP(V1039,sectores_id!A:A,sectores_id!B:B)</f>
        <v>7</v>
      </c>
      <c r="AA1039" s="115">
        <f>IF(J1039="OPEX",_xlfn.XLOOKUP(I1039,'rubros_id_opex (2)'!A:A,'rubros_id_opex (2)'!B:B,"RUBRO MC"),J1039)</f>
        <v>11</v>
      </c>
      <c r="AB1039" s="115" t="str">
        <f>UPPER(_xlfn.XLOOKUP(Z1039,sectores_id!B:B,sectores_id!A:A))</f>
        <v>PILETAS</v>
      </c>
      <c r="AC1039" s="156" t="str">
        <f>_xlfn.XLOOKUP(AA1039,'rubros_id_opex (2)'!B:B,'rubros_id_opex (2)'!A:A,gastos_final[[#This Row],[Líneas de factura/Producto]])</f>
        <v>REPARACIONES</v>
      </c>
      <c r="AD1039" s="115">
        <f>SUMIFS(Y:Y,C:C,gastos_final[[#This Row],[Número]])</f>
        <v>320000</v>
      </c>
      <c r="AE1039" s="177">
        <f>gastos_final[[#This Row],[MONTO_FINAL]]*-1-gastos_final[[#This Row],[monto_total_ampliado]]</f>
        <v>0</v>
      </c>
    </row>
    <row r="1040" spans="1:31" x14ac:dyDescent="0.3">
      <c r="A1040" vm="22">
        <v>46065</v>
      </c>
      <c r="B1040" t="s">
        <v>901</v>
      </c>
      <c r="C1040" t="s">
        <v>902</v>
      </c>
      <c r="D1040" s="143">
        <v>-320000</v>
      </c>
      <c r="E1040" t="s">
        <v>903</v>
      </c>
      <c r="F1040">
        <v>1</v>
      </c>
      <c r="G1040" s="143">
        <v>320000</v>
      </c>
      <c r="H1040" t="s">
        <v>511</v>
      </c>
      <c r="I1040" t="s">
        <v>12</v>
      </c>
      <c r="J1040" t="s">
        <v>137</v>
      </c>
      <c r="K1040" t="s">
        <v>473</v>
      </c>
      <c r="L1040" t="s">
        <v>156</v>
      </c>
      <c r="M1040">
        <v>0</v>
      </c>
      <c r="N1040" t="s">
        <v>35</v>
      </c>
      <c r="O1040" t="s">
        <v>492</v>
      </c>
      <c r="P1040">
        <v>10</v>
      </c>
      <c r="Q1040" t="s">
        <v>465</v>
      </c>
      <c r="R1040">
        <v>1</v>
      </c>
      <c r="S1040" s="144">
        <v>-320000</v>
      </c>
      <c r="T1040">
        <v>1</v>
      </c>
      <c r="U1040" t="s">
        <v>199</v>
      </c>
      <c r="V1040" t="s">
        <v>70</v>
      </c>
      <c r="W1040" s="115" t="str">
        <f t="shared" si="34"/>
        <v>CC1REACTORES</v>
      </c>
      <c r="X1040" s="115">
        <f>_xlfn.XLOOKUP(W1040,'cco '!C:C,'cco '!D:D,0)</f>
        <v>3.9675420007119738E-2</v>
      </c>
      <c r="Y1040" s="116">
        <f t="shared" si="35"/>
        <v>12696.134402278316</v>
      </c>
      <c r="Z1040" s="115">
        <f>_xlfn.XLOOKUP(V1040,sectores_id!A:A,sectores_id!B:B)</f>
        <v>8</v>
      </c>
      <c r="AA1040" s="115">
        <f>IF(J1040="OPEX",_xlfn.XLOOKUP(I1040,'rubros_id_opex (2)'!A:A,'rubros_id_opex (2)'!B:B,"RUBRO MC"),J1040)</f>
        <v>11</v>
      </c>
      <c r="AB1040" s="115" t="str">
        <f>UPPER(_xlfn.XLOOKUP(Z1040,sectores_id!B:B,sectores_id!A:A))</f>
        <v>REACTORES</v>
      </c>
      <c r="AC1040" s="156" t="str">
        <f>_xlfn.XLOOKUP(AA1040,'rubros_id_opex (2)'!B:B,'rubros_id_opex (2)'!A:A,gastos_final[[#This Row],[Líneas de factura/Producto]])</f>
        <v>REPARACIONES</v>
      </c>
      <c r="AD1040" s="115">
        <f>SUMIFS(Y:Y,C:C,gastos_final[[#This Row],[Número]])</f>
        <v>320000</v>
      </c>
      <c r="AE1040" s="177">
        <f>gastos_final[[#This Row],[MONTO_FINAL]]*-1-gastos_final[[#This Row],[monto_total_ampliado]]</f>
        <v>0</v>
      </c>
    </row>
    <row r="1041" spans="1:31" x14ac:dyDescent="0.3">
      <c r="A1041" vm="22">
        <v>46065</v>
      </c>
      <c r="B1041" t="s">
        <v>901</v>
      </c>
      <c r="C1041" t="s">
        <v>902</v>
      </c>
      <c r="D1041" s="143">
        <v>-320000</v>
      </c>
      <c r="E1041" t="s">
        <v>903</v>
      </c>
      <c r="F1041">
        <v>1</v>
      </c>
      <c r="G1041" s="143">
        <v>320000</v>
      </c>
      <c r="H1041" t="s">
        <v>511</v>
      </c>
      <c r="I1041" t="s">
        <v>12</v>
      </c>
      <c r="J1041" t="s">
        <v>137</v>
      </c>
      <c r="K1041" t="s">
        <v>473</v>
      </c>
      <c r="L1041" t="s">
        <v>156</v>
      </c>
      <c r="M1041">
        <v>0</v>
      </c>
      <c r="N1041" t="s">
        <v>35</v>
      </c>
      <c r="O1041" t="s">
        <v>492</v>
      </c>
      <c r="P1041">
        <v>10</v>
      </c>
      <c r="Q1041" t="s">
        <v>465</v>
      </c>
      <c r="R1041">
        <v>1</v>
      </c>
      <c r="S1041" s="144">
        <v>-320000</v>
      </c>
      <c r="T1041">
        <v>1</v>
      </c>
      <c r="U1041" t="s">
        <v>199</v>
      </c>
      <c r="V1041" t="s">
        <v>181</v>
      </c>
      <c r="W1041" s="115" t="str">
        <f t="shared" si="34"/>
        <v>CC1TIERRAS FILTRANTES</v>
      </c>
      <c r="X1041" s="115">
        <f>_xlfn.XLOOKUP(W1041,'cco '!C:C,'cco '!D:D,0)</f>
        <v>0</v>
      </c>
      <c r="Y1041" s="116">
        <f t="shared" si="35"/>
        <v>0</v>
      </c>
      <c r="Z1041" s="115">
        <f>_xlfn.XLOOKUP(V1041,sectores_id!A:A,sectores_id!B:B)</f>
        <v>9</v>
      </c>
      <c r="AA1041" s="115">
        <f>IF(J1041="OPEX",_xlfn.XLOOKUP(I1041,'rubros_id_opex (2)'!A:A,'rubros_id_opex (2)'!B:B,"RUBRO MC"),J1041)</f>
        <v>11</v>
      </c>
      <c r="AB1041" s="115" t="str">
        <f>UPPER(_xlfn.XLOOKUP(Z1041,sectores_id!B:B,sectores_id!A:A))</f>
        <v>TIERRAS FILTRANTES</v>
      </c>
      <c r="AC1041" s="156" t="str">
        <f>_xlfn.XLOOKUP(AA1041,'rubros_id_opex (2)'!B:B,'rubros_id_opex (2)'!A:A,gastos_final[[#This Row],[Líneas de factura/Producto]])</f>
        <v>REPARACIONES</v>
      </c>
      <c r="AD1041" s="115">
        <f>SUMIFS(Y:Y,C:C,gastos_final[[#This Row],[Número]])</f>
        <v>320000</v>
      </c>
      <c r="AE1041" s="177">
        <f>gastos_final[[#This Row],[MONTO_FINAL]]*-1-gastos_final[[#This Row],[monto_total_ampliado]]</f>
        <v>0</v>
      </c>
    </row>
    <row r="1042" spans="1:31" x14ac:dyDescent="0.3">
      <c r="A1042" vm="11">
        <v>46071</v>
      </c>
      <c r="B1042" t="s">
        <v>1068</v>
      </c>
      <c r="C1042" t="s">
        <v>1069</v>
      </c>
      <c r="D1042" s="143">
        <v>-303322</v>
      </c>
      <c r="E1042" t="s">
        <v>1070</v>
      </c>
      <c r="F1042">
        <v>1</v>
      </c>
      <c r="G1042" s="143">
        <v>175000</v>
      </c>
      <c r="H1042" t="s">
        <v>511</v>
      </c>
      <c r="I1042" t="s">
        <v>530</v>
      </c>
      <c r="J1042" t="s">
        <v>137</v>
      </c>
      <c r="K1042" t="s">
        <v>473</v>
      </c>
      <c r="L1042" t="s">
        <v>156</v>
      </c>
      <c r="M1042">
        <v>0</v>
      </c>
      <c r="N1042" t="s">
        <v>35</v>
      </c>
      <c r="O1042" t="s">
        <v>492</v>
      </c>
      <c r="P1042">
        <v>10</v>
      </c>
      <c r="Q1042" t="s">
        <v>465</v>
      </c>
      <c r="R1042">
        <v>1</v>
      </c>
      <c r="S1042" s="144">
        <v>-303322</v>
      </c>
      <c r="T1042">
        <v>1</v>
      </c>
      <c r="U1042" t="s">
        <v>199</v>
      </c>
      <c r="V1042" t="s">
        <v>72</v>
      </c>
      <c r="W1042" s="115" t="str">
        <f t="shared" si="34"/>
        <v>CC1BACHAS</v>
      </c>
      <c r="X1042" s="115">
        <f>_xlfn.XLOOKUP(W1042,'cco '!C:C,'cco '!D:D,0)</f>
        <v>3.2417236735101898E-2</v>
      </c>
      <c r="Y1042" s="116">
        <f t="shared" si="35"/>
        <v>9832.8610809645779</v>
      </c>
      <c r="Z1042" s="115">
        <f>_xlfn.XLOOKUP(V1042,sectores_id!A:A,sectores_id!B:B)</f>
        <v>1</v>
      </c>
      <c r="AA1042" s="115">
        <f>IF(J1042="OPEX",_xlfn.XLOOKUP(I1042,'rubros_id_opex (2)'!A:A,'rubros_id_opex (2)'!B:B,"RUBRO MC"),J1042)</f>
        <v>13</v>
      </c>
      <c r="AB1042" s="115" t="str">
        <f>UPPER(_xlfn.XLOOKUP(Z1042,sectores_id!B:B,sectores_id!A:A))</f>
        <v>BACHAS</v>
      </c>
      <c r="AC1042" s="156" t="str">
        <f>_xlfn.XLOOKUP(AA1042,'rubros_id_opex (2)'!B:B,'rubros_id_opex (2)'!A:A,gastos_final[[#This Row],[Líneas de factura/Producto]])</f>
        <v>SERVICIOS</v>
      </c>
      <c r="AD1042" s="115">
        <f>SUMIFS(Y:Y,C:C,gastos_final[[#This Row],[Número]])</f>
        <v>303322</v>
      </c>
      <c r="AE1042" s="177">
        <f>gastos_final[[#This Row],[MONTO_FINAL]]*-1-gastos_final[[#This Row],[monto_total_ampliado]]</f>
        <v>0</v>
      </c>
    </row>
    <row r="1043" spans="1:31" x14ac:dyDescent="0.3">
      <c r="A1043" vm="11">
        <v>46071</v>
      </c>
      <c r="B1043" t="s">
        <v>1068</v>
      </c>
      <c r="C1043" t="s">
        <v>1069</v>
      </c>
      <c r="D1043" s="143">
        <v>-303322</v>
      </c>
      <c r="E1043" t="s">
        <v>1070</v>
      </c>
      <c r="F1043">
        <v>1</v>
      </c>
      <c r="G1043" s="143">
        <v>175000</v>
      </c>
      <c r="H1043" t="s">
        <v>511</v>
      </c>
      <c r="I1043" t="s">
        <v>530</v>
      </c>
      <c r="J1043" t="s">
        <v>137</v>
      </c>
      <c r="K1043" t="s">
        <v>473</v>
      </c>
      <c r="L1043" t="s">
        <v>156</v>
      </c>
      <c r="M1043">
        <v>0</v>
      </c>
      <c r="N1043" t="s">
        <v>35</v>
      </c>
      <c r="O1043" t="s">
        <v>492</v>
      </c>
      <c r="P1043">
        <v>10</v>
      </c>
      <c r="Q1043" t="s">
        <v>465</v>
      </c>
      <c r="R1043">
        <v>1</v>
      </c>
      <c r="S1043" s="144">
        <v>-303322</v>
      </c>
      <c r="T1043">
        <v>1</v>
      </c>
      <c r="U1043" t="s">
        <v>199</v>
      </c>
      <c r="V1043" t="s">
        <v>77</v>
      </c>
      <c r="W1043" s="115" t="str">
        <f t="shared" si="34"/>
        <v>CC1CEREAL &amp; POLVILLO</v>
      </c>
      <c r="X1043" s="115">
        <f>_xlfn.XLOOKUP(W1043,'cco '!C:C,'cco '!D:D,0)</f>
        <v>7.0597149630605652E-3</v>
      </c>
      <c r="Y1043" s="116">
        <f t="shared" si="35"/>
        <v>2141.3668620254566</v>
      </c>
      <c r="Z1043" s="115">
        <f>_xlfn.XLOOKUP(V1043,sectores_id!A:A,sectores_id!B:B)</f>
        <v>2</v>
      </c>
      <c r="AA1043" s="115">
        <f>IF(J1043="OPEX",_xlfn.XLOOKUP(I1043,'rubros_id_opex (2)'!A:A,'rubros_id_opex (2)'!B:B,"RUBRO MC"),J1043)</f>
        <v>13</v>
      </c>
      <c r="AB1043" s="115" t="str">
        <f>UPPER(_xlfn.XLOOKUP(Z1043,sectores_id!B:B,sectores_id!A:A))</f>
        <v>CEREAL &amp; POLVILLO</v>
      </c>
      <c r="AC1043" s="156" t="str">
        <f>_xlfn.XLOOKUP(AA1043,'rubros_id_opex (2)'!B:B,'rubros_id_opex (2)'!A:A,gastos_final[[#This Row],[Líneas de factura/Producto]])</f>
        <v>SERVICIOS</v>
      </c>
      <c r="AD1043" s="115">
        <f>SUMIFS(Y:Y,C:C,gastos_final[[#This Row],[Número]])</f>
        <v>303322</v>
      </c>
      <c r="AE1043" s="177">
        <f>gastos_final[[#This Row],[MONTO_FINAL]]*-1-gastos_final[[#This Row],[monto_total_ampliado]]</f>
        <v>0</v>
      </c>
    </row>
    <row r="1044" spans="1:31" x14ac:dyDescent="0.3">
      <c r="A1044" vm="11">
        <v>46071</v>
      </c>
      <c r="B1044" t="s">
        <v>1068</v>
      </c>
      <c r="C1044" t="s">
        <v>1069</v>
      </c>
      <c r="D1044" s="143">
        <v>-303322</v>
      </c>
      <c r="E1044" t="s">
        <v>1070</v>
      </c>
      <c r="F1044">
        <v>1</v>
      </c>
      <c r="G1044" s="143">
        <v>175000</v>
      </c>
      <c r="H1044" t="s">
        <v>511</v>
      </c>
      <c r="I1044" t="s">
        <v>530</v>
      </c>
      <c r="J1044" t="s">
        <v>137</v>
      </c>
      <c r="K1044" t="s">
        <v>473</v>
      </c>
      <c r="L1044" t="s">
        <v>156</v>
      </c>
      <c r="M1044">
        <v>0</v>
      </c>
      <c r="N1044" t="s">
        <v>35</v>
      </c>
      <c r="O1044" t="s">
        <v>492</v>
      </c>
      <c r="P1044">
        <v>10</v>
      </c>
      <c r="Q1044" t="s">
        <v>465</v>
      </c>
      <c r="R1044">
        <v>1</v>
      </c>
      <c r="S1044" s="144">
        <v>-303322</v>
      </c>
      <c r="T1044">
        <v>1</v>
      </c>
      <c r="U1044" t="s">
        <v>199</v>
      </c>
      <c r="V1044" t="s">
        <v>75</v>
      </c>
      <c r="W1044" s="115" t="str">
        <f t="shared" si="34"/>
        <v>CC1COMPOST &amp; FERTILIZANTES</v>
      </c>
      <c r="X1044" s="115">
        <f>_xlfn.XLOOKUP(W1044,'cco '!C:C,'cco '!D:D,0)</f>
        <v>4.0653249223577111E-4</v>
      </c>
      <c r="Y1044" s="116">
        <f t="shared" si="35"/>
        <v>123.31024860993857</v>
      </c>
      <c r="Z1044" s="115">
        <f>_xlfn.XLOOKUP(V1044,sectores_id!A:A,sectores_id!B:B)</f>
        <v>10</v>
      </c>
      <c r="AA1044" s="115">
        <f>IF(J1044="OPEX",_xlfn.XLOOKUP(I1044,'rubros_id_opex (2)'!A:A,'rubros_id_opex (2)'!B:B,"RUBRO MC"),J1044)</f>
        <v>13</v>
      </c>
      <c r="AB1044" s="115" t="str">
        <f>UPPER(_xlfn.XLOOKUP(Z1044,sectores_id!B:B,sectores_id!A:A))</f>
        <v>COMPOST &amp; FERTILIZANTES</v>
      </c>
      <c r="AC1044" s="156" t="str">
        <f>_xlfn.XLOOKUP(AA1044,'rubros_id_opex (2)'!B:B,'rubros_id_opex (2)'!A:A,gastos_final[[#This Row],[Líneas de factura/Producto]])</f>
        <v>SERVICIOS</v>
      </c>
      <c r="AD1044" s="115">
        <f>SUMIFS(Y:Y,C:C,gastos_final[[#This Row],[Número]])</f>
        <v>303322</v>
      </c>
      <c r="AE1044" s="177">
        <f>gastos_final[[#This Row],[MONTO_FINAL]]*-1-gastos_final[[#This Row],[monto_total_ampliado]]</f>
        <v>0</v>
      </c>
    </row>
    <row r="1045" spans="1:31" x14ac:dyDescent="0.3">
      <c r="A1045" vm="11">
        <v>46071</v>
      </c>
      <c r="B1045" t="s">
        <v>1068</v>
      </c>
      <c r="C1045" t="s">
        <v>1069</v>
      </c>
      <c r="D1045" s="143">
        <v>-303322</v>
      </c>
      <c r="E1045" t="s">
        <v>1070</v>
      </c>
      <c r="F1045">
        <v>1</v>
      </c>
      <c r="G1045" s="143">
        <v>175000</v>
      </c>
      <c r="H1045" t="s">
        <v>511</v>
      </c>
      <c r="I1045" t="s">
        <v>530</v>
      </c>
      <c r="J1045" t="s">
        <v>137</v>
      </c>
      <c r="K1045" t="s">
        <v>473</v>
      </c>
      <c r="L1045" t="s">
        <v>156</v>
      </c>
      <c r="M1045">
        <v>0</v>
      </c>
      <c r="N1045" t="s">
        <v>35</v>
      </c>
      <c r="O1045" t="s">
        <v>492</v>
      </c>
      <c r="P1045">
        <v>10</v>
      </c>
      <c r="Q1045" t="s">
        <v>465</v>
      </c>
      <c r="R1045">
        <v>1</v>
      </c>
      <c r="S1045" s="144">
        <v>-303322</v>
      </c>
      <c r="T1045">
        <v>1</v>
      </c>
      <c r="U1045" t="s">
        <v>199</v>
      </c>
      <c r="V1045" t="s">
        <v>66</v>
      </c>
      <c r="W1045" s="115" t="str">
        <f t="shared" si="34"/>
        <v>CC1DISPOSICIÓN FINAL RESIDUOS LIQUIDOS</v>
      </c>
      <c r="X1045" s="115">
        <f>_xlfn.XLOOKUP(W1045,'cco '!C:C,'cco '!D:D,0)</f>
        <v>5.9791078481547098E-2</v>
      </c>
      <c r="Y1045" s="116">
        <f t="shared" si="35"/>
        <v>18135.94950717983</v>
      </c>
      <c r="Z1045" s="115">
        <f>_xlfn.XLOOKUP(V1045,sectores_id!A:A,sectores_id!B:B)</f>
        <v>3</v>
      </c>
      <c r="AA1045" s="115">
        <f>IF(J1045="OPEX",_xlfn.XLOOKUP(I1045,'rubros_id_opex (2)'!A:A,'rubros_id_opex (2)'!B:B,"RUBRO MC"),J1045)</f>
        <v>13</v>
      </c>
      <c r="AB1045" s="115" t="str">
        <f>UPPER(_xlfn.XLOOKUP(Z1045,sectores_id!B:B,sectores_id!A:A))</f>
        <v>DISP. FINAL RESIDUOS LÍQUIDOS</v>
      </c>
      <c r="AC1045" s="156" t="str">
        <f>_xlfn.XLOOKUP(AA1045,'rubros_id_opex (2)'!B:B,'rubros_id_opex (2)'!A:A,gastos_final[[#This Row],[Líneas de factura/Producto]])</f>
        <v>SERVICIOS</v>
      </c>
      <c r="AD1045" s="115">
        <f>SUMIFS(Y:Y,C:C,gastos_final[[#This Row],[Número]])</f>
        <v>303322</v>
      </c>
      <c r="AE1045" s="177">
        <f>gastos_final[[#This Row],[MONTO_FINAL]]*-1-gastos_final[[#This Row],[monto_total_ampliado]]</f>
        <v>0</v>
      </c>
    </row>
    <row r="1046" spans="1:31" x14ac:dyDescent="0.3">
      <c r="A1046" vm="11">
        <v>46071</v>
      </c>
      <c r="B1046" t="s">
        <v>1068</v>
      </c>
      <c r="C1046" t="s">
        <v>1069</v>
      </c>
      <c r="D1046" s="143">
        <v>-303322</v>
      </c>
      <c r="E1046" t="s">
        <v>1070</v>
      </c>
      <c r="F1046">
        <v>1</v>
      </c>
      <c r="G1046" s="143">
        <v>175000</v>
      </c>
      <c r="H1046" t="s">
        <v>511</v>
      </c>
      <c r="I1046" t="s">
        <v>530</v>
      </c>
      <c r="J1046" t="s">
        <v>137</v>
      </c>
      <c r="K1046" t="s">
        <v>473</v>
      </c>
      <c r="L1046" t="s">
        <v>156</v>
      </c>
      <c r="M1046">
        <v>0</v>
      </c>
      <c r="N1046" t="s">
        <v>35</v>
      </c>
      <c r="O1046" t="s">
        <v>492</v>
      </c>
      <c r="P1046">
        <v>10</v>
      </c>
      <c r="Q1046" t="s">
        <v>465</v>
      </c>
      <c r="R1046">
        <v>1</v>
      </c>
      <c r="S1046" s="144">
        <v>-303322</v>
      </c>
      <c r="T1046">
        <v>1</v>
      </c>
      <c r="U1046" t="s">
        <v>199</v>
      </c>
      <c r="V1046" t="s">
        <v>63</v>
      </c>
      <c r="W1046" s="115" t="str">
        <f t="shared" si="34"/>
        <v>CC1DISPOSICIÓN FINAL RESIDUOS SOLIDOS</v>
      </c>
      <c r="X1046" s="115">
        <f>_xlfn.XLOOKUP(W1046,'cco '!C:C,'cco '!D:D,0)</f>
        <v>4.8738124634855849E-3</v>
      </c>
      <c r="Y1046" s="116">
        <f t="shared" si="35"/>
        <v>1478.3345440493747</v>
      </c>
      <c r="Z1046" s="115">
        <f>_xlfn.XLOOKUP(V1046,sectores_id!A:A,sectores_id!B:B)</f>
        <v>4</v>
      </c>
      <c r="AA1046" s="115">
        <f>IF(J1046="OPEX",_xlfn.XLOOKUP(I1046,'rubros_id_opex (2)'!A:A,'rubros_id_opex (2)'!B:B,"RUBRO MC"),J1046)</f>
        <v>13</v>
      </c>
      <c r="AB1046" s="115" t="str">
        <f>UPPER(_xlfn.XLOOKUP(Z1046,sectores_id!B:B,sectores_id!A:A))</f>
        <v>DISP. FINAL RESIDUOS SÓLIDOS</v>
      </c>
      <c r="AC1046" s="156" t="str">
        <f>_xlfn.XLOOKUP(AA1046,'rubros_id_opex (2)'!B:B,'rubros_id_opex (2)'!A:A,gastos_final[[#This Row],[Líneas de factura/Producto]])</f>
        <v>SERVICIOS</v>
      </c>
      <c r="AD1046" s="115">
        <f>SUMIFS(Y:Y,C:C,gastos_final[[#This Row],[Número]])</f>
        <v>303322</v>
      </c>
      <c r="AE1046" s="177">
        <f>gastos_final[[#This Row],[MONTO_FINAL]]*-1-gastos_final[[#This Row],[monto_total_ampliado]]</f>
        <v>0</v>
      </c>
    </row>
    <row r="1047" spans="1:31" x14ac:dyDescent="0.3">
      <c r="A1047" vm="11">
        <v>46071</v>
      </c>
      <c r="B1047" t="s">
        <v>1068</v>
      </c>
      <c r="C1047" t="s">
        <v>1069</v>
      </c>
      <c r="D1047" s="143">
        <v>-303322</v>
      </c>
      <c r="E1047" t="s">
        <v>1070</v>
      </c>
      <c r="F1047">
        <v>1</v>
      </c>
      <c r="G1047" s="143">
        <v>175000</v>
      </c>
      <c r="H1047" t="s">
        <v>511</v>
      </c>
      <c r="I1047" t="s">
        <v>530</v>
      </c>
      <c r="J1047" t="s">
        <v>137</v>
      </c>
      <c r="K1047" t="s">
        <v>473</v>
      </c>
      <c r="L1047" t="s">
        <v>156</v>
      </c>
      <c r="M1047">
        <v>0</v>
      </c>
      <c r="N1047" t="s">
        <v>35</v>
      </c>
      <c r="O1047" t="s">
        <v>492</v>
      </c>
      <c r="P1047">
        <v>10</v>
      </c>
      <c r="Q1047" t="s">
        <v>465</v>
      </c>
      <c r="R1047">
        <v>1</v>
      </c>
      <c r="S1047" s="144">
        <v>-303322</v>
      </c>
      <c r="T1047">
        <v>1</v>
      </c>
      <c r="U1047" t="s">
        <v>199</v>
      </c>
      <c r="V1047" t="s">
        <v>80</v>
      </c>
      <c r="W1047" s="115" t="str">
        <f t="shared" si="34"/>
        <v>CC1EXPORTACION</v>
      </c>
      <c r="X1047" s="115">
        <f>_xlfn.XLOOKUP(W1047,'cco '!C:C,'cco '!D:D,0)</f>
        <v>0.73411048911804788</v>
      </c>
      <c r="Y1047" s="116">
        <f t="shared" si="35"/>
        <v>222671.86178026453</v>
      </c>
      <c r="Z1047" s="115">
        <f>_xlfn.XLOOKUP(V1047,sectores_id!A:A,sectores_id!B:B)</f>
        <v>5</v>
      </c>
      <c r="AA1047" s="115">
        <f>IF(J1047="OPEX",_xlfn.XLOOKUP(I1047,'rubros_id_opex (2)'!A:A,'rubros_id_opex (2)'!B:B,"RUBRO MC"),J1047)</f>
        <v>13</v>
      </c>
      <c r="AB1047" s="115" t="str">
        <f>UPPER(_xlfn.XLOOKUP(Z1047,sectores_id!B:B,sectores_id!A:A))</f>
        <v>EXPORTACION</v>
      </c>
      <c r="AC1047" s="156" t="str">
        <f>_xlfn.XLOOKUP(AA1047,'rubros_id_opex (2)'!B:B,'rubros_id_opex (2)'!A:A,gastos_final[[#This Row],[Líneas de factura/Producto]])</f>
        <v>SERVICIOS</v>
      </c>
      <c r="AD1047" s="115">
        <f>SUMIFS(Y:Y,C:C,gastos_final[[#This Row],[Número]])</f>
        <v>303322</v>
      </c>
      <c r="AE1047" s="177">
        <f>gastos_final[[#This Row],[MONTO_FINAL]]*-1-gastos_final[[#This Row],[monto_total_ampliado]]</f>
        <v>0</v>
      </c>
    </row>
    <row r="1048" spans="1:31" x14ac:dyDescent="0.3">
      <c r="A1048" vm="11">
        <v>46071</v>
      </c>
      <c r="B1048" t="s">
        <v>1068</v>
      </c>
      <c r="C1048" t="s">
        <v>1069</v>
      </c>
      <c r="D1048" s="143">
        <v>-303322</v>
      </c>
      <c r="E1048" t="s">
        <v>1070</v>
      </c>
      <c r="F1048">
        <v>1</v>
      </c>
      <c r="G1048" s="143">
        <v>175000</v>
      </c>
      <c r="H1048" t="s">
        <v>511</v>
      </c>
      <c r="I1048" t="s">
        <v>530</v>
      </c>
      <c r="J1048" t="s">
        <v>137</v>
      </c>
      <c r="K1048" t="s">
        <v>473</v>
      </c>
      <c r="L1048" t="s">
        <v>156</v>
      </c>
      <c r="M1048">
        <v>0</v>
      </c>
      <c r="N1048" t="s">
        <v>35</v>
      </c>
      <c r="O1048" t="s">
        <v>492</v>
      </c>
      <c r="P1048">
        <v>10</v>
      </c>
      <c r="Q1048" t="s">
        <v>465</v>
      </c>
      <c r="R1048">
        <v>1</v>
      </c>
      <c r="S1048" s="144">
        <v>-303322</v>
      </c>
      <c r="T1048">
        <v>1</v>
      </c>
      <c r="U1048" t="s">
        <v>199</v>
      </c>
      <c r="V1048" t="s">
        <v>50</v>
      </c>
      <c r="W1048" s="115" t="str">
        <f t="shared" si="34"/>
        <v>CC1NFU</v>
      </c>
      <c r="X1048" s="115">
        <f>_xlfn.XLOOKUP(W1048,'cco '!C:C,'cco '!D:D,0)</f>
        <v>1.4065386597374174E-2</v>
      </c>
      <c r="Y1048" s="116">
        <f t="shared" si="35"/>
        <v>4266.341193488729</v>
      </c>
      <c r="Z1048" s="115">
        <f>_xlfn.XLOOKUP(V1048,sectores_id!A:A,sectores_id!B:B)</f>
        <v>6</v>
      </c>
      <c r="AA1048" s="115">
        <f>IF(J1048="OPEX",_xlfn.XLOOKUP(I1048,'rubros_id_opex (2)'!A:A,'rubros_id_opex (2)'!B:B,"RUBRO MC"),J1048)</f>
        <v>13</v>
      </c>
      <c r="AB1048" s="115" t="str">
        <f>UPPER(_xlfn.XLOOKUP(Z1048,sectores_id!B:B,sectores_id!A:A))</f>
        <v>NFU</v>
      </c>
      <c r="AC1048" s="156" t="str">
        <f>_xlfn.XLOOKUP(AA1048,'rubros_id_opex (2)'!B:B,'rubros_id_opex (2)'!A:A,gastos_final[[#This Row],[Líneas de factura/Producto]])</f>
        <v>SERVICIOS</v>
      </c>
      <c r="AD1048" s="115">
        <f>SUMIFS(Y:Y,C:C,gastos_final[[#This Row],[Número]])</f>
        <v>303322</v>
      </c>
      <c r="AE1048" s="177">
        <f>gastos_final[[#This Row],[MONTO_FINAL]]*-1-gastos_final[[#This Row],[monto_total_ampliado]]</f>
        <v>0</v>
      </c>
    </row>
    <row r="1049" spans="1:31" x14ac:dyDescent="0.3">
      <c r="A1049" vm="11">
        <v>46071</v>
      </c>
      <c r="B1049" t="s">
        <v>1068</v>
      </c>
      <c r="C1049" t="s">
        <v>1069</v>
      </c>
      <c r="D1049" s="143">
        <v>-303322</v>
      </c>
      <c r="E1049" t="s">
        <v>1070</v>
      </c>
      <c r="F1049">
        <v>1</v>
      </c>
      <c r="G1049" s="143">
        <v>175000</v>
      </c>
      <c r="H1049" t="s">
        <v>511</v>
      </c>
      <c r="I1049" t="s">
        <v>530</v>
      </c>
      <c r="J1049" t="s">
        <v>137</v>
      </c>
      <c r="K1049" t="s">
        <v>473</v>
      </c>
      <c r="L1049" t="s">
        <v>156</v>
      </c>
      <c r="M1049">
        <v>0</v>
      </c>
      <c r="N1049" t="s">
        <v>35</v>
      </c>
      <c r="O1049" t="s">
        <v>492</v>
      </c>
      <c r="P1049">
        <v>10</v>
      </c>
      <c r="Q1049" t="s">
        <v>465</v>
      </c>
      <c r="R1049">
        <v>1</v>
      </c>
      <c r="S1049" s="144">
        <v>-303322</v>
      </c>
      <c r="T1049">
        <v>1</v>
      </c>
      <c r="U1049" t="s">
        <v>199</v>
      </c>
      <c r="V1049" t="s">
        <v>68</v>
      </c>
      <c r="W1049" s="115" t="str">
        <f t="shared" si="34"/>
        <v>CC1PILETAS</v>
      </c>
      <c r="X1049" s="115">
        <f>_xlfn.XLOOKUP(W1049,'cco '!C:C,'cco '!D:D,0)</f>
        <v>0.10760032914202722</v>
      </c>
      <c r="Y1049" s="116">
        <f t="shared" si="35"/>
        <v>32637.547036017979</v>
      </c>
      <c r="Z1049" s="115">
        <f>_xlfn.XLOOKUP(V1049,sectores_id!A:A,sectores_id!B:B)</f>
        <v>7</v>
      </c>
      <c r="AA1049" s="115">
        <f>IF(J1049="OPEX",_xlfn.XLOOKUP(I1049,'rubros_id_opex (2)'!A:A,'rubros_id_opex (2)'!B:B,"RUBRO MC"),J1049)</f>
        <v>13</v>
      </c>
      <c r="AB1049" s="115" t="str">
        <f>UPPER(_xlfn.XLOOKUP(Z1049,sectores_id!B:B,sectores_id!A:A))</f>
        <v>PILETAS</v>
      </c>
      <c r="AC1049" s="156" t="str">
        <f>_xlfn.XLOOKUP(AA1049,'rubros_id_opex (2)'!B:B,'rubros_id_opex (2)'!A:A,gastos_final[[#This Row],[Líneas de factura/Producto]])</f>
        <v>SERVICIOS</v>
      </c>
      <c r="AD1049" s="115">
        <f>SUMIFS(Y:Y,C:C,gastos_final[[#This Row],[Número]])</f>
        <v>303322</v>
      </c>
      <c r="AE1049" s="177">
        <f>gastos_final[[#This Row],[MONTO_FINAL]]*-1-gastos_final[[#This Row],[monto_total_ampliado]]</f>
        <v>0</v>
      </c>
    </row>
    <row r="1050" spans="1:31" x14ac:dyDescent="0.3">
      <c r="A1050" vm="11">
        <v>46071</v>
      </c>
      <c r="B1050" t="s">
        <v>1068</v>
      </c>
      <c r="C1050" t="s">
        <v>1069</v>
      </c>
      <c r="D1050" s="143">
        <v>-303322</v>
      </c>
      <c r="E1050" t="s">
        <v>1070</v>
      </c>
      <c r="F1050">
        <v>1</v>
      </c>
      <c r="G1050" s="143">
        <v>175000</v>
      </c>
      <c r="H1050" t="s">
        <v>511</v>
      </c>
      <c r="I1050" t="s">
        <v>530</v>
      </c>
      <c r="J1050" t="s">
        <v>137</v>
      </c>
      <c r="K1050" t="s">
        <v>473</v>
      </c>
      <c r="L1050" t="s">
        <v>156</v>
      </c>
      <c r="M1050">
        <v>0</v>
      </c>
      <c r="N1050" t="s">
        <v>35</v>
      </c>
      <c r="O1050" t="s">
        <v>492</v>
      </c>
      <c r="P1050">
        <v>10</v>
      </c>
      <c r="Q1050" t="s">
        <v>465</v>
      </c>
      <c r="R1050">
        <v>1</v>
      </c>
      <c r="S1050" s="144">
        <v>-303322</v>
      </c>
      <c r="T1050">
        <v>1</v>
      </c>
      <c r="U1050" t="s">
        <v>199</v>
      </c>
      <c r="V1050" t="s">
        <v>70</v>
      </c>
      <c r="W1050" s="115" t="str">
        <f t="shared" si="34"/>
        <v>CC1REACTORES</v>
      </c>
      <c r="X1050" s="115">
        <f>_xlfn.XLOOKUP(W1050,'cco '!C:C,'cco '!D:D,0)</f>
        <v>3.9675420007119738E-2</v>
      </c>
      <c r="Y1050" s="116">
        <f t="shared" si="35"/>
        <v>12034.427747399573</v>
      </c>
      <c r="Z1050" s="115">
        <f>_xlfn.XLOOKUP(V1050,sectores_id!A:A,sectores_id!B:B)</f>
        <v>8</v>
      </c>
      <c r="AA1050" s="115">
        <f>IF(J1050="OPEX",_xlfn.XLOOKUP(I1050,'rubros_id_opex (2)'!A:A,'rubros_id_opex (2)'!B:B,"RUBRO MC"),J1050)</f>
        <v>13</v>
      </c>
      <c r="AB1050" s="115" t="str">
        <f>UPPER(_xlfn.XLOOKUP(Z1050,sectores_id!B:B,sectores_id!A:A))</f>
        <v>REACTORES</v>
      </c>
      <c r="AC1050" s="156" t="str">
        <f>_xlfn.XLOOKUP(AA1050,'rubros_id_opex (2)'!B:B,'rubros_id_opex (2)'!A:A,gastos_final[[#This Row],[Líneas de factura/Producto]])</f>
        <v>SERVICIOS</v>
      </c>
      <c r="AD1050" s="115">
        <f>SUMIFS(Y:Y,C:C,gastos_final[[#This Row],[Número]])</f>
        <v>303322</v>
      </c>
      <c r="AE1050" s="177">
        <f>gastos_final[[#This Row],[MONTO_FINAL]]*-1-gastos_final[[#This Row],[monto_total_ampliado]]</f>
        <v>0</v>
      </c>
    </row>
    <row r="1051" spans="1:31" x14ac:dyDescent="0.3">
      <c r="A1051" vm="11">
        <v>46071</v>
      </c>
      <c r="B1051" t="s">
        <v>1068</v>
      </c>
      <c r="C1051" t="s">
        <v>1069</v>
      </c>
      <c r="D1051" s="143">
        <v>-303322</v>
      </c>
      <c r="E1051" t="s">
        <v>1070</v>
      </c>
      <c r="F1051">
        <v>1</v>
      </c>
      <c r="G1051" s="143">
        <v>175000</v>
      </c>
      <c r="H1051" t="s">
        <v>511</v>
      </c>
      <c r="I1051" t="s">
        <v>530</v>
      </c>
      <c r="J1051" t="s">
        <v>137</v>
      </c>
      <c r="K1051" t="s">
        <v>473</v>
      </c>
      <c r="L1051" t="s">
        <v>156</v>
      </c>
      <c r="M1051">
        <v>0</v>
      </c>
      <c r="N1051" t="s">
        <v>35</v>
      </c>
      <c r="O1051" t="s">
        <v>492</v>
      </c>
      <c r="P1051">
        <v>10</v>
      </c>
      <c r="Q1051" t="s">
        <v>465</v>
      </c>
      <c r="R1051">
        <v>1</v>
      </c>
      <c r="S1051" s="144">
        <v>-303322</v>
      </c>
      <c r="T1051">
        <v>1</v>
      </c>
      <c r="U1051" t="s">
        <v>199</v>
      </c>
      <c r="V1051" t="s">
        <v>181</v>
      </c>
      <c r="W1051" s="115" t="str">
        <f t="shared" si="34"/>
        <v>CC1TIERRAS FILTRANTES</v>
      </c>
      <c r="X1051" s="115">
        <f>_xlfn.XLOOKUP(W1051,'cco '!C:C,'cco '!D:D,0)</f>
        <v>0</v>
      </c>
      <c r="Y1051" s="116">
        <f t="shared" si="35"/>
        <v>0</v>
      </c>
      <c r="Z1051" s="115">
        <f>_xlfn.XLOOKUP(V1051,sectores_id!A:A,sectores_id!B:B)</f>
        <v>9</v>
      </c>
      <c r="AA1051" s="115">
        <f>IF(J1051="OPEX",_xlfn.XLOOKUP(I1051,'rubros_id_opex (2)'!A:A,'rubros_id_opex (2)'!B:B,"RUBRO MC"),J1051)</f>
        <v>13</v>
      </c>
      <c r="AB1051" s="115" t="str">
        <f>UPPER(_xlfn.XLOOKUP(Z1051,sectores_id!B:B,sectores_id!A:A))</f>
        <v>TIERRAS FILTRANTES</v>
      </c>
      <c r="AC1051" s="156" t="str">
        <f>_xlfn.XLOOKUP(AA1051,'rubros_id_opex (2)'!B:B,'rubros_id_opex (2)'!A:A,gastos_final[[#This Row],[Líneas de factura/Producto]])</f>
        <v>SERVICIOS</v>
      </c>
      <c r="AD1051" s="115">
        <f>SUMIFS(Y:Y,C:C,gastos_final[[#This Row],[Número]])</f>
        <v>303322</v>
      </c>
      <c r="AE1051" s="177">
        <f>gastos_final[[#This Row],[MONTO_FINAL]]*-1-gastos_final[[#This Row],[monto_total_ampliado]]</f>
        <v>0</v>
      </c>
    </row>
    <row r="1052" spans="1:31" x14ac:dyDescent="0.3">
      <c r="A1052" vm="6">
        <v>46063</v>
      </c>
      <c r="B1052" t="s">
        <v>1018</v>
      </c>
      <c r="C1052" t="s">
        <v>1021</v>
      </c>
      <c r="D1052" s="143">
        <v>-300000</v>
      </c>
      <c r="E1052" t="s">
        <v>1022</v>
      </c>
      <c r="F1052">
        <v>1</v>
      </c>
      <c r="G1052" s="143">
        <v>150000</v>
      </c>
      <c r="H1052" t="s">
        <v>511</v>
      </c>
      <c r="I1052" t="s">
        <v>10</v>
      </c>
      <c r="J1052" t="s">
        <v>137</v>
      </c>
      <c r="K1052" t="s">
        <v>513</v>
      </c>
      <c r="L1052" t="s">
        <v>138</v>
      </c>
      <c r="M1052">
        <v>0</v>
      </c>
      <c r="N1052" t="s">
        <v>35</v>
      </c>
      <c r="O1052" t="s">
        <v>492</v>
      </c>
      <c r="P1052">
        <v>10</v>
      </c>
      <c r="Q1052" t="s">
        <v>465</v>
      </c>
      <c r="R1052">
        <v>1</v>
      </c>
      <c r="S1052" s="144">
        <v>-300000</v>
      </c>
      <c r="T1052">
        <v>1</v>
      </c>
      <c r="U1052" t="s">
        <v>199</v>
      </c>
      <c r="V1052" t="s">
        <v>72</v>
      </c>
      <c r="W1052" s="115" t="str">
        <f t="shared" si="34"/>
        <v>CC1BACHAS</v>
      </c>
      <c r="X1052" s="115">
        <f>_xlfn.XLOOKUP(W1052,'cco '!C:C,'cco '!D:D,0)</f>
        <v>3.2417236735101898E-2</v>
      </c>
      <c r="Y1052" s="116">
        <f t="shared" si="35"/>
        <v>9725.1710205305699</v>
      </c>
      <c r="Z1052" s="115">
        <f>_xlfn.XLOOKUP(V1052,sectores_id!A:A,sectores_id!B:B)</f>
        <v>1</v>
      </c>
      <c r="AA1052" s="115">
        <f>IF(J1052="OPEX",_xlfn.XLOOKUP(I1052,'rubros_id_opex (2)'!A:A,'rubros_id_opex (2)'!B:B,"RUBRO MC"),J1052)</f>
        <v>13</v>
      </c>
      <c r="AB1052" s="115" t="str">
        <f>UPPER(_xlfn.XLOOKUP(Z1052,sectores_id!B:B,sectores_id!A:A))</f>
        <v>BACHAS</v>
      </c>
      <c r="AC1052" s="156" t="str">
        <f>_xlfn.XLOOKUP(AA1052,'rubros_id_opex (2)'!B:B,'rubros_id_opex (2)'!A:A,gastos_final[[#This Row],[Líneas de factura/Producto]])</f>
        <v>SERVICIOS</v>
      </c>
      <c r="AD1052" s="115">
        <f>SUMIFS(Y:Y,C:C,gastos_final[[#This Row],[Número]])</f>
        <v>300000</v>
      </c>
      <c r="AE1052" s="177">
        <f>gastos_final[[#This Row],[MONTO_FINAL]]*-1-gastos_final[[#This Row],[monto_total_ampliado]]</f>
        <v>0</v>
      </c>
    </row>
    <row r="1053" spans="1:31" x14ac:dyDescent="0.3">
      <c r="A1053" vm="6">
        <v>46063</v>
      </c>
      <c r="B1053" t="s">
        <v>1018</v>
      </c>
      <c r="C1053" t="s">
        <v>1021</v>
      </c>
      <c r="D1053" s="143">
        <v>-300000</v>
      </c>
      <c r="E1053" t="s">
        <v>1022</v>
      </c>
      <c r="F1053">
        <v>1</v>
      </c>
      <c r="G1053" s="143">
        <v>150000</v>
      </c>
      <c r="H1053" t="s">
        <v>511</v>
      </c>
      <c r="I1053" t="s">
        <v>10</v>
      </c>
      <c r="J1053" t="s">
        <v>137</v>
      </c>
      <c r="K1053" t="s">
        <v>513</v>
      </c>
      <c r="L1053" t="s">
        <v>138</v>
      </c>
      <c r="M1053">
        <v>0</v>
      </c>
      <c r="N1053" t="s">
        <v>35</v>
      </c>
      <c r="O1053" t="s">
        <v>492</v>
      </c>
      <c r="P1053">
        <v>10</v>
      </c>
      <c r="Q1053" t="s">
        <v>465</v>
      </c>
      <c r="R1053">
        <v>1</v>
      </c>
      <c r="S1053" s="144">
        <v>-300000</v>
      </c>
      <c r="T1053">
        <v>1</v>
      </c>
      <c r="U1053" t="s">
        <v>199</v>
      </c>
      <c r="V1053" t="s">
        <v>77</v>
      </c>
      <c r="W1053" s="115" t="str">
        <f t="shared" si="34"/>
        <v>CC1CEREAL &amp; POLVILLO</v>
      </c>
      <c r="X1053" s="115">
        <f>_xlfn.XLOOKUP(W1053,'cco '!C:C,'cco '!D:D,0)</f>
        <v>7.0597149630605652E-3</v>
      </c>
      <c r="Y1053" s="116">
        <f t="shared" si="35"/>
        <v>2117.9144889181694</v>
      </c>
      <c r="Z1053" s="115">
        <f>_xlfn.XLOOKUP(V1053,sectores_id!A:A,sectores_id!B:B)</f>
        <v>2</v>
      </c>
      <c r="AA1053" s="115">
        <f>IF(J1053="OPEX",_xlfn.XLOOKUP(I1053,'rubros_id_opex (2)'!A:A,'rubros_id_opex (2)'!B:B,"RUBRO MC"),J1053)</f>
        <v>13</v>
      </c>
      <c r="AB1053" s="115" t="str">
        <f>UPPER(_xlfn.XLOOKUP(Z1053,sectores_id!B:B,sectores_id!A:A))</f>
        <v>CEREAL &amp; POLVILLO</v>
      </c>
      <c r="AC1053" s="156" t="str">
        <f>_xlfn.XLOOKUP(AA1053,'rubros_id_opex (2)'!B:B,'rubros_id_opex (2)'!A:A,gastos_final[[#This Row],[Líneas de factura/Producto]])</f>
        <v>SERVICIOS</v>
      </c>
      <c r="AD1053" s="115">
        <f>SUMIFS(Y:Y,C:C,gastos_final[[#This Row],[Número]])</f>
        <v>300000</v>
      </c>
      <c r="AE1053" s="177">
        <f>gastos_final[[#This Row],[MONTO_FINAL]]*-1-gastos_final[[#This Row],[monto_total_ampliado]]</f>
        <v>0</v>
      </c>
    </row>
    <row r="1054" spans="1:31" x14ac:dyDescent="0.3">
      <c r="A1054" vm="6">
        <v>46063</v>
      </c>
      <c r="B1054" t="s">
        <v>1018</v>
      </c>
      <c r="C1054" t="s">
        <v>1021</v>
      </c>
      <c r="D1054" s="143">
        <v>-300000</v>
      </c>
      <c r="E1054" t="s">
        <v>1022</v>
      </c>
      <c r="F1054">
        <v>1</v>
      </c>
      <c r="G1054" s="143">
        <v>150000</v>
      </c>
      <c r="H1054" t="s">
        <v>511</v>
      </c>
      <c r="I1054" t="s">
        <v>10</v>
      </c>
      <c r="J1054" t="s">
        <v>137</v>
      </c>
      <c r="K1054" t="s">
        <v>513</v>
      </c>
      <c r="L1054" t="s">
        <v>138</v>
      </c>
      <c r="M1054">
        <v>0</v>
      </c>
      <c r="N1054" t="s">
        <v>35</v>
      </c>
      <c r="O1054" t="s">
        <v>492</v>
      </c>
      <c r="P1054">
        <v>10</v>
      </c>
      <c r="Q1054" t="s">
        <v>465</v>
      </c>
      <c r="R1054">
        <v>1</v>
      </c>
      <c r="S1054" s="144">
        <v>-300000</v>
      </c>
      <c r="T1054">
        <v>1</v>
      </c>
      <c r="U1054" t="s">
        <v>199</v>
      </c>
      <c r="V1054" t="s">
        <v>75</v>
      </c>
      <c r="W1054" s="115" t="str">
        <f t="shared" si="34"/>
        <v>CC1COMPOST &amp; FERTILIZANTES</v>
      </c>
      <c r="X1054" s="115">
        <f>_xlfn.XLOOKUP(W1054,'cco '!C:C,'cco '!D:D,0)</f>
        <v>4.0653249223577111E-4</v>
      </c>
      <c r="Y1054" s="116">
        <f t="shared" si="35"/>
        <v>121.95974767073133</v>
      </c>
      <c r="Z1054" s="115">
        <f>_xlfn.XLOOKUP(V1054,sectores_id!A:A,sectores_id!B:B)</f>
        <v>10</v>
      </c>
      <c r="AA1054" s="115">
        <f>IF(J1054="OPEX",_xlfn.XLOOKUP(I1054,'rubros_id_opex (2)'!A:A,'rubros_id_opex (2)'!B:B,"RUBRO MC"),J1054)</f>
        <v>13</v>
      </c>
      <c r="AB1054" s="115" t="str">
        <f>UPPER(_xlfn.XLOOKUP(Z1054,sectores_id!B:B,sectores_id!A:A))</f>
        <v>COMPOST &amp; FERTILIZANTES</v>
      </c>
      <c r="AC1054" s="156" t="str">
        <f>_xlfn.XLOOKUP(AA1054,'rubros_id_opex (2)'!B:B,'rubros_id_opex (2)'!A:A,gastos_final[[#This Row],[Líneas de factura/Producto]])</f>
        <v>SERVICIOS</v>
      </c>
      <c r="AD1054" s="115">
        <f>SUMIFS(Y:Y,C:C,gastos_final[[#This Row],[Número]])</f>
        <v>300000</v>
      </c>
      <c r="AE1054" s="177">
        <f>gastos_final[[#This Row],[MONTO_FINAL]]*-1-gastos_final[[#This Row],[monto_total_ampliado]]</f>
        <v>0</v>
      </c>
    </row>
    <row r="1055" spans="1:31" x14ac:dyDescent="0.3">
      <c r="A1055" vm="6">
        <v>46063</v>
      </c>
      <c r="B1055" t="s">
        <v>1018</v>
      </c>
      <c r="C1055" t="s">
        <v>1021</v>
      </c>
      <c r="D1055" s="143">
        <v>-300000</v>
      </c>
      <c r="E1055" t="s">
        <v>1022</v>
      </c>
      <c r="F1055">
        <v>1</v>
      </c>
      <c r="G1055" s="143">
        <v>150000</v>
      </c>
      <c r="H1055" t="s">
        <v>511</v>
      </c>
      <c r="I1055" t="s">
        <v>10</v>
      </c>
      <c r="J1055" t="s">
        <v>137</v>
      </c>
      <c r="K1055" t="s">
        <v>513</v>
      </c>
      <c r="L1055" t="s">
        <v>138</v>
      </c>
      <c r="M1055">
        <v>0</v>
      </c>
      <c r="N1055" t="s">
        <v>35</v>
      </c>
      <c r="O1055" t="s">
        <v>492</v>
      </c>
      <c r="P1055">
        <v>10</v>
      </c>
      <c r="Q1055" t="s">
        <v>465</v>
      </c>
      <c r="R1055">
        <v>1</v>
      </c>
      <c r="S1055" s="144">
        <v>-300000</v>
      </c>
      <c r="T1055">
        <v>1</v>
      </c>
      <c r="U1055" t="s">
        <v>199</v>
      </c>
      <c r="V1055" t="s">
        <v>66</v>
      </c>
      <c r="W1055" s="115" t="str">
        <f t="shared" si="34"/>
        <v>CC1DISPOSICIÓN FINAL RESIDUOS LIQUIDOS</v>
      </c>
      <c r="X1055" s="115">
        <f>_xlfn.XLOOKUP(W1055,'cco '!C:C,'cco '!D:D,0)</f>
        <v>5.9791078481547098E-2</v>
      </c>
      <c r="Y1055" s="116">
        <f t="shared" si="35"/>
        <v>17937.323544464129</v>
      </c>
      <c r="Z1055" s="115">
        <f>_xlfn.XLOOKUP(V1055,sectores_id!A:A,sectores_id!B:B)</f>
        <v>3</v>
      </c>
      <c r="AA1055" s="115">
        <f>IF(J1055="OPEX",_xlfn.XLOOKUP(I1055,'rubros_id_opex (2)'!A:A,'rubros_id_opex (2)'!B:B,"RUBRO MC"),J1055)</f>
        <v>13</v>
      </c>
      <c r="AB1055" s="115" t="str">
        <f>UPPER(_xlfn.XLOOKUP(Z1055,sectores_id!B:B,sectores_id!A:A))</f>
        <v>DISP. FINAL RESIDUOS LÍQUIDOS</v>
      </c>
      <c r="AC1055" s="156" t="str">
        <f>_xlfn.XLOOKUP(AA1055,'rubros_id_opex (2)'!B:B,'rubros_id_opex (2)'!A:A,gastos_final[[#This Row],[Líneas de factura/Producto]])</f>
        <v>SERVICIOS</v>
      </c>
      <c r="AD1055" s="115">
        <f>SUMIFS(Y:Y,C:C,gastos_final[[#This Row],[Número]])</f>
        <v>300000</v>
      </c>
      <c r="AE1055" s="177">
        <f>gastos_final[[#This Row],[MONTO_FINAL]]*-1-gastos_final[[#This Row],[monto_total_ampliado]]</f>
        <v>0</v>
      </c>
    </row>
    <row r="1056" spans="1:31" x14ac:dyDescent="0.3">
      <c r="A1056" vm="6">
        <v>46063</v>
      </c>
      <c r="B1056" t="s">
        <v>1018</v>
      </c>
      <c r="C1056" t="s">
        <v>1021</v>
      </c>
      <c r="D1056" s="143">
        <v>-300000</v>
      </c>
      <c r="E1056" t="s">
        <v>1022</v>
      </c>
      <c r="F1056">
        <v>1</v>
      </c>
      <c r="G1056" s="143">
        <v>150000</v>
      </c>
      <c r="H1056" t="s">
        <v>511</v>
      </c>
      <c r="I1056" t="s">
        <v>10</v>
      </c>
      <c r="J1056" t="s">
        <v>137</v>
      </c>
      <c r="K1056" t="s">
        <v>513</v>
      </c>
      <c r="L1056" t="s">
        <v>138</v>
      </c>
      <c r="M1056">
        <v>0</v>
      </c>
      <c r="N1056" t="s">
        <v>35</v>
      </c>
      <c r="O1056" t="s">
        <v>492</v>
      </c>
      <c r="P1056">
        <v>10</v>
      </c>
      <c r="Q1056" t="s">
        <v>465</v>
      </c>
      <c r="R1056">
        <v>1</v>
      </c>
      <c r="S1056" s="144">
        <v>-300000</v>
      </c>
      <c r="T1056">
        <v>1</v>
      </c>
      <c r="U1056" t="s">
        <v>199</v>
      </c>
      <c r="V1056" t="s">
        <v>63</v>
      </c>
      <c r="W1056" s="115" t="str">
        <f t="shared" si="34"/>
        <v>CC1DISPOSICIÓN FINAL RESIDUOS SOLIDOS</v>
      </c>
      <c r="X1056" s="115">
        <f>_xlfn.XLOOKUP(W1056,'cco '!C:C,'cco '!D:D,0)</f>
        <v>4.8738124634855849E-3</v>
      </c>
      <c r="Y1056" s="116">
        <f t="shared" si="35"/>
        <v>1462.1437390456754</v>
      </c>
      <c r="Z1056" s="115">
        <f>_xlfn.XLOOKUP(V1056,sectores_id!A:A,sectores_id!B:B)</f>
        <v>4</v>
      </c>
      <c r="AA1056" s="115">
        <f>IF(J1056="OPEX",_xlfn.XLOOKUP(I1056,'rubros_id_opex (2)'!A:A,'rubros_id_opex (2)'!B:B,"RUBRO MC"),J1056)</f>
        <v>13</v>
      </c>
      <c r="AB1056" s="115" t="str">
        <f>UPPER(_xlfn.XLOOKUP(Z1056,sectores_id!B:B,sectores_id!A:A))</f>
        <v>DISP. FINAL RESIDUOS SÓLIDOS</v>
      </c>
      <c r="AC1056" s="156" t="str">
        <f>_xlfn.XLOOKUP(AA1056,'rubros_id_opex (2)'!B:B,'rubros_id_opex (2)'!A:A,gastos_final[[#This Row],[Líneas de factura/Producto]])</f>
        <v>SERVICIOS</v>
      </c>
      <c r="AD1056" s="115">
        <f>SUMIFS(Y:Y,C:C,gastos_final[[#This Row],[Número]])</f>
        <v>300000</v>
      </c>
      <c r="AE1056" s="177">
        <f>gastos_final[[#This Row],[MONTO_FINAL]]*-1-gastos_final[[#This Row],[monto_total_ampliado]]</f>
        <v>0</v>
      </c>
    </row>
    <row r="1057" spans="1:31" x14ac:dyDescent="0.3">
      <c r="A1057" vm="6">
        <v>46063</v>
      </c>
      <c r="B1057" t="s">
        <v>1018</v>
      </c>
      <c r="C1057" t="s">
        <v>1021</v>
      </c>
      <c r="D1057" s="143">
        <v>-300000</v>
      </c>
      <c r="E1057" t="s">
        <v>1022</v>
      </c>
      <c r="F1057">
        <v>1</v>
      </c>
      <c r="G1057" s="143">
        <v>150000</v>
      </c>
      <c r="H1057" t="s">
        <v>511</v>
      </c>
      <c r="I1057" t="s">
        <v>10</v>
      </c>
      <c r="J1057" t="s">
        <v>137</v>
      </c>
      <c r="K1057" t="s">
        <v>513</v>
      </c>
      <c r="L1057" t="s">
        <v>138</v>
      </c>
      <c r="M1057">
        <v>0</v>
      </c>
      <c r="N1057" t="s">
        <v>35</v>
      </c>
      <c r="O1057" t="s">
        <v>492</v>
      </c>
      <c r="P1057">
        <v>10</v>
      </c>
      <c r="Q1057" t="s">
        <v>465</v>
      </c>
      <c r="R1057">
        <v>1</v>
      </c>
      <c r="S1057" s="144">
        <v>-300000</v>
      </c>
      <c r="T1057">
        <v>1</v>
      </c>
      <c r="U1057" t="s">
        <v>199</v>
      </c>
      <c r="V1057" t="s">
        <v>80</v>
      </c>
      <c r="W1057" s="115" t="str">
        <f t="shared" si="34"/>
        <v>CC1EXPORTACION</v>
      </c>
      <c r="X1057" s="115">
        <f>_xlfn.XLOOKUP(W1057,'cco '!C:C,'cco '!D:D,0)</f>
        <v>0.73411048911804788</v>
      </c>
      <c r="Y1057" s="116">
        <f t="shared" si="35"/>
        <v>220233.14673541437</v>
      </c>
      <c r="Z1057" s="115">
        <f>_xlfn.XLOOKUP(V1057,sectores_id!A:A,sectores_id!B:B)</f>
        <v>5</v>
      </c>
      <c r="AA1057" s="115">
        <f>IF(J1057="OPEX",_xlfn.XLOOKUP(I1057,'rubros_id_opex (2)'!A:A,'rubros_id_opex (2)'!B:B,"RUBRO MC"),J1057)</f>
        <v>13</v>
      </c>
      <c r="AB1057" s="115" t="str">
        <f>UPPER(_xlfn.XLOOKUP(Z1057,sectores_id!B:B,sectores_id!A:A))</f>
        <v>EXPORTACION</v>
      </c>
      <c r="AC1057" s="156" t="str">
        <f>_xlfn.XLOOKUP(AA1057,'rubros_id_opex (2)'!B:B,'rubros_id_opex (2)'!A:A,gastos_final[[#This Row],[Líneas de factura/Producto]])</f>
        <v>SERVICIOS</v>
      </c>
      <c r="AD1057" s="115">
        <f>SUMIFS(Y:Y,C:C,gastos_final[[#This Row],[Número]])</f>
        <v>300000</v>
      </c>
      <c r="AE1057" s="177">
        <f>gastos_final[[#This Row],[MONTO_FINAL]]*-1-gastos_final[[#This Row],[monto_total_ampliado]]</f>
        <v>0</v>
      </c>
    </row>
    <row r="1058" spans="1:31" x14ac:dyDescent="0.3">
      <c r="A1058" vm="6">
        <v>46063</v>
      </c>
      <c r="B1058" t="s">
        <v>1018</v>
      </c>
      <c r="C1058" t="s">
        <v>1021</v>
      </c>
      <c r="D1058" s="143">
        <v>-300000</v>
      </c>
      <c r="E1058" t="s">
        <v>1022</v>
      </c>
      <c r="F1058">
        <v>1</v>
      </c>
      <c r="G1058" s="143">
        <v>150000</v>
      </c>
      <c r="H1058" t="s">
        <v>511</v>
      </c>
      <c r="I1058" t="s">
        <v>10</v>
      </c>
      <c r="J1058" t="s">
        <v>137</v>
      </c>
      <c r="K1058" t="s">
        <v>513</v>
      </c>
      <c r="L1058" t="s">
        <v>138</v>
      </c>
      <c r="M1058">
        <v>0</v>
      </c>
      <c r="N1058" t="s">
        <v>35</v>
      </c>
      <c r="O1058" t="s">
        <v>492</v>
      </c>
      <c r="P1058">
        <v>10</v>
      </c>
      <c r="Q1058" t="s">
        <v>465</v>
      </c>
      <c r="R1058">
        <v>1</v>
      </c>
      <c r="S1058" s="144">
        <v>-300000</v>
      </c>
      <c r="T1058">
        <v>1</v>
      </c>
      <c r="U1058" t="s">
        <v>199</v>
      </c>
      <c r="V1058" t="s">
        <v>50</v>
      </c>
      <c r="W1058" s="115" t="str">
        <f t="shared" si="34"/>
        <v>CC1NFU</v>
      </c>
      <c r="X1058" s="115">
        <f>_xlfn.XLOOKUP(W1058,'cco '!C:C,'cco '!D:D,0)</f>
        <v>1.4065386597374174E-2</v>
      </c>
      <c r="Y1058" s="116">
        <f t="shared" si="35"/>
        <v>4219.6159792122517</v>
      </c>
      <c r="Z1058" s="115">
        <f>_xlfn.XLOOKUP(V1058,sectores_id!A:A,sectores_id!B:B)</f>
        <v>6</v>
      </c>
      <c r="AA1058" s="115">
        <f>IF(J1058="OPEX",_xlfn.XLOOKUP(I1058,'rubros_id_opex (2)'!A:A,'rubros_id_opex (2)'!B:B,"RUBRO MC"),J1058)</f>
        <v>13</v>
      </c>
      <c r="AB1058" s="115" t="str">
        <f>UPPER(_xlfn.XLOOKUP(Z1058,sectores_id!B:B,sectores_id!A:A))</f>
        <v>NFU</v>
      </c>
      <c r="AC1058" s="156" t="str">
        <f>_xlfn.XLOOKUP(AA1058,'rubros_id_opex (2)'!B:B,'rubros_id_opex (2)'!A:A,gastos_final[[#This Row],[Líneas de factura/Producto]])</f>
        <v>SERVICIOS</v>
      </c>
      <c r="AD1058" s="115">
        <f>SUMIFS(Y:Y,C:C,gastos_final[[#This Row],[Número]])</f>
        <v>300000</v>
      </c>
      <c r="AE1058" s="177">
        <f>gastos_final[[#This Row],[MONTO_FINAL]]*-1-gastos_final[[#This Row],[monto_total_ampliado]]</f>
        <v>0</v>
      </c>
    </row>
    <row r="1059" spans="1:31" x14ac:dyDescent="0.3">
      <c r="A1059" vm="6">
        <v>46063</v>
      </c>
      <c r="B1059" t="s">
        <v>1018</v>
      </c>
      <c r="C1059" t="s">
        <v>1021</v>
      </c>
      <c r="D1059" s="143">
        <v>-300000</v>
      </c>
      <c r="E1059" t="s">
        <v>1022</v>
      </c>
      <c r="F1059">
        <v>1</v>
      </c>
      <c r="G1059" s="143">
        <v>150000</v>
      </c>
      <c r="H1059" t="s">
        <v>511</v>
      </c>
      <c r="I1059" t="s">
        <v>10</v>
      </c>
      <c r="J1059" t="s">
        <v>137</v>
      </c>
      <c r="K1059" t="s">
        <v>513</v>
      </c>
      <c r="L1059" t="s">
        <v>138</v>
      </c>
      <c r="M1059">
        <v>0</v>
      </c>
      <c r="N1059" t="s">
        <v>35</v>
      </c>
      <c r="O1059" t="s">
        <v>492</v>
      </c>
      <c r="P1059">
        <v>10</v>
      </c>
      <c r="Q1059" t="s">
        <v>465</v>
      </c>
      <c r="R1059">
        <v>1</v>
      </c>
      <c r="S1059" s="144">
        <v>-300000</v>
      </c>
      <c r="T1059">
        <v>1</v>
      </c>
      <c r="U1059" t="s">
        <v>199</v>
      </c>
      <c r="V1059" t="s">
        <v>68</v>
      </c>
      <c r="W1059" s="115" t="str">
        <f t="shared" si="34"/>
        <v>CC1PILETAS</v>
      </c>
      <c r="X1059" s="115">
        <f>_xlfn.XLOOKUP(W1059,'cco '!C:C,'cco '!D:D,0)</f>
        <v>0.10760032914202722</v>
      </c>
      <c r="Y1059" s="116">
        <f t="shared" si="35"/>
        <v>32280.098742608167</v>
      </c>
      <c r="Z1059" s="115">
        <f>_xlfn.XLOOKUP(V1059,sectores_id!A:A,sectores_id!B:B)</f>
        <v>7</v>
      </c>
      <c r="AA1059" s="115">
        <f>IF(J1059="OPEX",_xlfn.XLOOKUP(I1059,'rubros_id_opex (2)'!A:A,'rubros_id_opex (2)'!B:B,"RUBRO MC"),J1059)</f>
        <v>13</v>
      </c>
      <c r="AB1059" s="115" t="str">
        <f>UPPER(_xlfn.XLOOKUP(Z1059,sectores_id!B:B,sectores_id!A:A))</f>
        <v>PILETAS</v>
      </c>
      <c r="AC1059" s="156" t="str">
        <f>_xlfn.XLOOKUP(AA1059,'rubros_id_opex (2)'!B:B,'rubros_id_opex (2)'!A:A,gastos_final[[#This Row],[Líneas de factura/Producto]])</f>
        <v>SERVICIOS</v>
      </c>
      <c r="AD1059" s="115">
        <f>SUMIFS(Y:Y,C:C,gastos_final[[#This Row],[Número]])</f>
        <v>300000</v>
      </c>
      <c r="AE1059" s="177">
        <f>gastos_final[[#This Row],[MONTO_FINAL]]*-1-gastos_final[[#This Row],[monto_total_ampliado]]</f>
        <v>0</v>
      </c>
    </row>
    <row r="1060" spans="1:31" x14ac:dyDescent="0.3">
      <c r="A1060" vm="6">
        <v>46063</v>
      </c>
      <c r="B1060" t="s">
        <v>1018</v>
      </c>
      <c r="C1060" t="s">
        <v>1021</v>
      </c>
      <c r="D1060" s="143">
        <v>-300000</v>
      </c>
      <c r="E1060" t="s">
        <v>1022</v>
      </c>
      <c r="F1060">
        <v>1</v>
      </c>
      <c r="G1060" s="143">
        <v>150000</v>
      </c>
      <c r="H1060" t="s">
        <v>511</v>
      </c>
      <c r="I1060" t="s">
        <v>10</v>
      </c>
      <c r="J1060" t="s">
        <v>137</v>
      </c>
      <c r="K1060" t="s">
        <v>513</v>
      </c>
      <c r="L1060" t="s">
        <v>138</v>
      </c>
      <c r="M1060">
        <v>0</v>
      </c>
      <c r="N1060" t="s">
        <v>35</v>
      </c>
      <c r="O1060" t="s">
        <v>492</v>
      </c>
      <c r="P1060">
        <v>10</v>
      </c>
      <c r="Q1060" t="s">
        <v>465</v>
      </c>
      <c r="R1060">
        <v>1</v>
      </c>
      <c r="S1060" s="144">
        <v>-300000</v>
      </c>
      <c r="T1060">
        <v>1</v>
      </c>
      <c r="U1060" t="s">
        <v>199</v>
      </c>
      <c r="V1060" t="s">
        <v>70</v>
      </c>
      <c r="W1060" s="115" t="str">
        <f t="shared" si="34"/>
        <v>CC1REACTORES</v>
      </c>
      <c r="X1060" s="115">
        <f>_xlfn.XLOOKUP(W1060,'cco '!C:C,'cco '!D:D,0)</f>
        <v>3.9675420007119738E-2</v>
      </c>
      <c r="Y1060" s="116">
        <f t="shared" si="35"/>
        <v>11902.626002135921</v>
      </c>
      <c r="Z1060" s="115">
        <f>_xlfn.XLOOKUP(V1060,sectores_id!A:A,sectores_id!B:B)</f>
        <v>8</v>
      </c>
      <c r="AA1060" s="115">
        <f>IF(J1060="OPEX",_xlfn.XLOOKUP(I1060,'rubros_id_opex (2)'!A:A,'rubros_id_opex (2)'!B:B,"RUBRO MC"),J1060)</f>
        <v>13</v>
      </c>
      <c r="AB1060" s="115" t="str">
        <f>UPPER(_xlfn.XLOOKUP(Z1060,sectores_id!B:B,sectores_id!A:A))</f>
        <v>REACTORES</v>
      </c>
      <c r="AC1060" s="156" t="str">
        <f>_xlfn.XLOOKUP(AA1060,'rubros_id_opex (2)'!B:B,'rubros_id_opex (2)'!A:A,gastos_final[[#This Row],[Líneas de factura/Producto]])</f>
        <v>SERVICIOS</v>
      </c>
      <c r="AD1060" s="115">
        <f>SUMIFS(Y:Y,C:C,gastos_final[[#This Row],[Número]])</f>
        <v>300000</v>
      </c>
      <c r="AE1060" s="177">
        <f>gastos_final[[#This Row],[MONTO_FINAL]]*-1-gastos_final[[#This Row],[monto_total_ampliado]]</f>
        <v>0</v>
      </c>
    </row>
    <row r="1061" spans="1:31" x14ac:dyDescent="0.3">
      <c r="A1061" vm="6">
        <v>46063</v>
      </c>
      <c r="B1061" t="s">
        <v>1018</v>
      </c>
      <c r="C1061" t="s">
        <v>1021</v>
      </c>
      <c r="D1061" s="143">
        <v>-300000</v>
      </c>
      <c r="E1061" t="s">
        <v>1022</v>
      </c>
      <c r="F1061">
        <v>1</v>
      </c>
      <c r="G1061" s="143">
        <v>150000</v>
      </c>
      <c r="H1061" t="s">
        <v>511</v>
      </c>
      <c r="I1061" t="s">
        <v>10</v>
      </c>
      <c r="J1061" t="s">
        <v>137</v>
      </c>
      <c r="K1061" t="s">
        <v>513</v>
      </c>
      <c r="L1061" t="s">
        <v>138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 s="144">
        <v>-300000</v>
      </c>
      <c r="T1061">
        <v>1</v>
      </c>
      <c r="U1061" t="s">
        <v>199</v>
      </c>
      <c r="V1061" t="s">
        <v>181</v>
      </c>
      <c r="W1061" s="115" t="str">
        <f t="shared" si="34"/>
        <v>CC1TIERRAS FILTRANTES</v>
      </c>
      <c r="X1061" s="115">
        <f>_xlfn.XLOOKUP(W1061,'cco '!C:C,'cco '!D:D,0)</f>
        <v>0</v>
      </c>
      <c r="Y1061" s="116">
        <f t="shared" si="35"/>
        <v>0</v>
      </c>
      <c r="Z1061" s="115">
        <f>_xlfn.XLOOKUP(V1061,sectores_id!A:A,sectores_id!B:B)</f>
        <v>9</v>
      </c>
      <c r="AA1061" s="115">
        <f>IF(J1061="OPEX",_xlfn.XLOOKUP(I1061,'rubros_id_opex (2)'!A:A,'rubros_id_opex (2)'!B:B,"RUBRO MC"),J1061)</f>
        <v>13</v>
      </c>
      <c r="AB1061" s="115" t="str">
        <f>UPPER(_xlfn.XLOOKUP(Z1061,sectores_id!B:B,sectores_id!A:A))</f>
        <v>TIERRAS FILTRANTES</v>
      </c>
      <c r="AC1061" s="156" t="str">
        <f>_xlfn.XLOOKUP(AA1061,'rubros_id_opex (2)'!B:B,'rubros_id_opex (2)'!A:A,gastos_final[[#This Row],[Líneas de factura/Producto]])</f>
        <v>SERVICIOS</v>
      </c>
      <c r="AD1061" s="115">
        <f>SUMIFS(Y:Y,C:C,gastos_final[[#This Row],[Número]])</f>
        <v>300000</v>
      </c>
      <c r="AE1061" s="177">
        <f>gastos_final[[#This Row],[MONTO_FINAL]]*-1-gastos_final[[#This Row],[monto_total_ampliado]]</f>
        <v>0</v>
      </c>
    </row>
    <row r="1062" spans="1:31" x14ac:dyDescent="0.3">
      <c r="A1062" vm="3">
        <v>46066</v>
      </c>
      <c r="B1062" t="s">
        <v>1057</v>
      </c>
      <c r="C1062" t="s">
        <v>1060</v>
      </c>
      <c r="D1062" s="143">
        <v>-298418.82</v>
      </c>
      <c r="E1062" t="s">
        <v>17</v>
      </c>
      <c r="F1062">
        <v>86.48</v>
      </c>
      <c r="G1062" s="143">
        <v>2851.84</v>
      </c>
      <c r="H1062" t="s">
        <v>511</v>
      </c>
      <c r="I1062" t="s">
        <v>17</v>
      </c>
      <c r="J1062" t="s">
        <v>157</v>
      </c>
      <c r="K1062" t="s">
        <v>473</v>
      </c>
      <c r="L1062" t="s">
        <v>156</v>
      </c>
      <c r="M1062">
        <v>0</v>
      </c>
      <c r="N1062" t="s">
        <v>40</v>
      </c>
      <c r="O1062" t="s">
        <v>492</v>
      </c>
      <c r="P1062">
        <v>1</v>
      </c>
      <c r="Q1062" t="s">
        <v>68</v>
      </c>
      <c r="R1062">
        <v>1</v>
      </c>
      <c r="S1062" s="144">
        <v>-298418.82</v>
      </c>
      <c r="T1062">
        <v>86.48</v>
      </c>
      <c r="U1062" t="s">
        <v>199</v>
      </c>
      <c r="V1062" t="s">
        <v>68</v>
      </c>
      <c r="W1062" s="115" t="str">
        <f t="shared" si="34"/>
        <v>CC4PILETAS</v>
      </c>
      <c r="X1062" s="115">
        <f>_xlfn.XLOOKUP(W1062,'cco '!C:C,'cco '!D:D,0)</f>
        <v>1</v>
      </c>
      <c r="Y1062" s="116">
        <f t="shared" si="35"/>
        <v>298418.82</v>
      </c>
      <c r="Z1062" s="115">
        <f>_xlfn.XLOOKUP(V1062,sectores_id!A:A,sectores_id!B:B)</f>
        <v>7</v>
      </c>
      <c r="AA1062" s="115" t="str">
        <f>IF(J1062="OPEX",_xlfn.XLOOKUP(I1062,'rubros_id_opex (2)'!A:A,'rubros_id_opex (2)'!B:B,"RUBRO MC"),J1062)</f>
        <v>CAPEX</v>
      </c>
      <c r="AB1062" s="115" t="str">
        <f>UPPER(_xlfn.XLOOKUP(Z1062,sectores_id!B:B,sectores_id!A:A))</f>
        <v>PILETAS</v>
      </c>
      <c r="AC1062" s="156" t="str">
        <f>_xlfn.XLOOKUP(AA1062,'rubros_id_opex (2)'!B:B,'rubros_id_opex (2)'!A:A,gastos_final[[#This Row],[Líneas de factura/Producto]])</f>
        <v>INVERSION</v>
      </c>
      <c r="AD1062" s="115">
        <f>SUMIFS(Y:Y,C:C,gastos_final[[#This Row],[Número]])</f>
        <v>298418.82</v>
      </c>
      <c r="AE1062" s="177">
        <f>gastos_final[[#This Row],[MONTO_FINAL]]*-1-gastos_final[[#This Row],[monto_total_ampliado]]</f>
        <v>0</v>
      </c>
    </row>
    <row r="1063" spans="1:31" x14ac:dyDescent="0.3">
      <c r="A1063" vm="14">
        <v>46073</v>
      </c>
      <c r="B1063" t="s">
        <v>823</v>
      </c>
      <c r="C1063" t="s">
        <v>824</v>
      </c>
      <c r="D1063" s="143">
        <v>-286917.84000000003</v>
      </c>
      <c r="E1063" t="s">
        <v>825</v>
      </c>
      <c r="F1063">
        <v>1</v>
      </c>
      <c r="G1063" s="143">
        <v>237122.18</v>
      </c>
      <c r="H1063" t="s">
        <v>511</v>
      </c>
      <c r="I1063" t="s">
        <v>10</v>
      </c>
      <c r="J1063" t="s">
        <v>137</v>
      </c>
      <c r="K1063" t="s">
        <v>513</v>
      </c>
      <c r="L1063" t="s">
        <v>156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 s="144">
        <v>-286917.84000000003</v>
      </c>
      <c r="T1063">
        <v>1</v>
      </c>
      <c r="U1063" t="s">
        <v>199</v>
      </c>
      <c r="V1063" t="s">
        <v>72</v>
      </c>
      <c r="W1063" s="115" t="str">
        <f t="shared" si="34"/>
        <v>CC1BACHAS</v>
      </c>
      <c r="X1063" s="115">
        <f>_xlfn.XLOOKUP(W1063,'cco '!C:C,'cco '!D:D,0)</f>
        <v>3.2417236735101898E-2</v>
      </c>
      <c r="Y1063" s="116">
        <f t="shared" si="35"/>
        <v>9301.08354280409</v>
      </c>
      <c r="Z1063" s="115">
        <f>_xlfn.XLOOKUP(V1063,sectores_id!A:A,sectores_id!B:B)</f>
        <v>1</v>
      </c>
      <c r="AA1063" s="115">
        <f>IF(J1063="OPEX",_xlfn.XLOOKUP(I1063,'rubros_id_opex (2)'!A:A,'rubros_id_opex (2)'!B:B,"RUBRO MC"),J1063)</f>
        <v>13</v>
      </c>
      <c r="AB1063" s="115" t="str">
        <f>UPPER(_xlfn.XLOOKUP(Z1063,sectores_id!B:B,sectores_id!A:A))</f>
        <v>BACHAS</v>
      </c>
      <c r="AC1063" s="156" t="str">
        <f>_xlfn.XLOOKUP(AA1063,'rubros_id_opex (2)'!B:B,'rubros_id_opex (2)'!A:A,gastos_final[[#This Row],[Líneas de factura/Producto]])</f>
        <v>SERVICIOS</v>
      </c>
      <c r="AD1063" s="115">
        <f>SUMIFS(Y:Y,C:C,gastos_final[[#This Row],[Número]])</f>
        <v>286917.83999999997</v>
      </c>
      <c r="AE1063" s="177">
        <f>gastos_final[[#This Row],[MONTO_FINAL]]*-1-gastos_final[[#This Row],[monto_total_ampliado]]</f>
        <v>0</v>
      </c>
    </row>
    <row r="1064" spans="1:31" x14ac:dyDescent="0.3">
      <c r="A1064" vm="14">
        <v>46073</v>
      </c>
      <c r="B1064" t="s">
        <v>823</v>
      </c>
      <c r="C1064" t="s">
        <v>824</v>
      </c>
      <c r="D1064" s="143">
        <v>-286917.84000000003</v>
      </c>
      <c r="E1064" t="s">
        <v>825</v>
      </c>
      <c r="F1064">
        <v>1</v>
      </c>
      <c r="G1064" s="143">
        <v>237122.18</v>
      </c>
      <c r="H1064" t="s">
        <v>511</v>
      </c>
      <c r="I1064" t="s">
        <v>10</v>
      </c>
      <c r="J1064" t="s">
        <v>137</v>
      </c>
      <c r="K1064" t="s">
        <v>513</v>
      </c>
      <c r="L1064" t="s">
        <v>156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 s="144">
        <v>-286917.84000000003</v>
      </c>
      <c r="T1064">
        <v>1</v>
      </c>
      <c r="U1064" t="s">
        <v>199</v>
      </c>
      <c r="V1064" t="s">
        <v>77</v>
      </c>
      <c r="W1064" s="115" t="str">
        <f t="shared" si="34"/>
        <v>CC1CEREAL &amp; POLVILLO</v>
      </c>
      <c r="X1064" s="115">
        <f>_xlfn.XLOOKUP(W1064,'cco '!C:C,'cco '!D:D,0)</f>
        <v>7.0597149630605652E-3</v>
      </c>
      <c r="Y1064" s="116">
        <f t="shared" si="35"/>
        <v>2025.5581682170173</v>
      </c>
      <c r="Z1064" s="115">
        <f>_xlfn.XLOOKUP(V1064,sectores_id!A:A,sectores_id!B:B)</f>
        <v>2</v>
      </c>
      <c r="AA1064" s="115">
        <f>IF(J1064="OPEX",_xlfn.XLOOKUP(I1064,'rubros_id_opex (2)'!A:A,'rubros_id_opex (2)'!B:B,"RUBRO MC"),J1064)</f>
        <v>13</v>
      </c>
      <c r="AB1064" s="115" t="str">
        <f>UPPER(_xlfn.XLOOKUP(Z1064,sectores_id!B:B,sectores_id!A:A))</f>
        <v>CEREAL &amp; POLVILLO</v>
      </c>
      <c r="AC1064" s="156" t="str">
        <f>_xlfn.XLOOKUP(AA1064,'rubros_id_opex (2)'!B:B,'rubros_id_opex (2)'!A:A,gastos_final[[#This Row],[Líneas de factura/Producto]])</f>
        <v>SERVICIOS</v>
      </c>
      <c r="AD1064" s="115">
        <f>SUMIFS(Y:Y,C:C,gastos_final[[#This Row],[Número]])</f>
        <v>286917.83999999997</v>
      </c>
      <c r="AE1064" s="177">
        <f>gastos_final[[#This Row],[MONTO_FINAL]]*-1-gastos_final[[#This Row],[monto_total_ampliado]]</f>
        <v>0</v>
      </c>
    </row>
    <row r="1065" spans="1:31" x14ac:dyDescent="0.3">
      <c r="A1065" vm="14">
        <v>46073</v>
      </c>
      <c r="B1065" t="s">
        <v>823</v>
      </c>
      <c r="C1065" t="s">
        <v>824</v>
      </c>
      <c r="D1065" s="143">
        <v>-286917.84000000003</v>
      </c>
      <c r="E1065" t="s">
        <v>825</v>
      </c>
      <c r="F1065">
        <v>1</v>
      </c>
      <c r="G1065" s="143">
        <v>237122.18</v>
      </c>
      <c r="H1065" t="s">
        <v>511</v>
      </c>
      <c r="I1065" t="s">
        <v>10</v>
      </c>
      <c r="J1065" t="s">
        <v>137</v>
      </c>
      <c r="K1065" t="s">
        <v>513</v>
      </c>
      <c r="L1065" t="s">
        <v>156</v>
      </c>
      <c r="M1065">
        <v>0</v>
      </c>
      <c r="N1065" t="s">
        <v>35</v>
      </c>
      <c r="O1065" t="s">
        <v>492</v>
      </c>
      <c r="P1065">
        <v>10</v>
      </c>
      <c r="Q1065" t="s">
        <v>465</v>
      </c>
      <c r="R1065">
        <v>1</v>
      </c>
      <c r="S1065" s="144">
        <v>-286917.84000000003</v>
      </c>
      <c r="T1065">
        <v>1</v>
      </c>
      <c r="U1065" t="s">
        <v>199</v>
      </c>
      <c r="V1065" t="s">
        <v>75</v>
      </c>
      <c r="W1065" s="115" t="str">
        <f t="shared" si="34"/>
        <v>CC1COMPOST &amp; FERTILIZANTES</v>
      </c>
      <c r="X1065" s="115">
        <f>_xlfn.XLOOKUP(W1065,'cco '!C:C,'cco '!D:D,0)</f>
        <v>4.0653249223577111E-4</v>
      </c>
      <c r="Y1065" s="116">
        <f t="shared" si="35"/>
        <v>116.64142456210423</v>
      </c>
      <c r="Z1065" s="115">
        <f>_xlfn.XLOOKUP(V1065,sectores_id!A:A,sectores_id!B:B)</f>
        <v>10</v>
      </c>
      <c r="AA1065" s="115">
        <f>IF(J1065="OPEX",_xlfn.XLOOKUP(I1065,'rubros_id_opex (2)'!A:A,'rubros_id_opex (2)'!B:B,"RUBRO MC"),J1065)</f>
        <v>13</v>
      </c>
      <c r="AB1065" s="115" t="str">
        <f>UPPER(_xlfn.XLOOKUP(Z1065,sectores_id!B:B,sectores_id!A:A))</f>
        <v>COMPOST &amp; FERTILIZANTES</v>
      </c>
      <c r="AC1065" s="156" t="str">
        <f>_xlfn.XLOOKUP(AA1065,'rubros_id_opex (2)'!B:B,'rubros_id_opex (2)'!A:A,gastos_final[[#This Row],[Líneas de factura/Producto]])</f>
        <v>SERVICIOS</v>
      </c>
      <c r="AD1065" s="115">
        <f>SUMIFS(Y:Y,C:C,gastos_final[[#This Row],[Número]])</f>
        <v>286917.83999999997</v>
      </c>
      <c r="AE1065" s="177">
        <f>gastos_final[[#This Row],[MONTO_FINAL]]*-1-gastos_final[[#This Row],[monto_total_ampliado]]</f>
        <v>0</v>
      </c>
    </row>
    <row r="1066" spans="1:31" x14ac:dyDescent="0.3">
      <c r="A1066" vm="14">
        <v>46073</v>
      </c>
      <c r="B1066" t="s">
        <v>823</v>
      </c>
      <c r="C1066" t="s">
        <v>824</v>
      </c>
      <c r="D1066" s="143">
        <v>-286917.84000000003</v>
      </c>
      <c r="E1066" t="s">
        <v>825</v>
      </c>
      <c r="F1066">
        <v>1</v>
      </c>
      <c r="G1066" s="143">
        <v>237122.18</v>
      </c>
      <c r="H1066" t="s">
        <v>511</v>
      </c>
      <c r="I1066" t="s">
        <v>10</v>
      </c>
      <c r="J1066" t="s">
        <v>137</v>
      </c>
      <c r="K1066" t="s">
        <v>513</v>
      </c>
      <c r="L1066" t="s">
        <v>156</v>
      </c>
      <c r="M1066">
        <v>0</v>
      </c>
      <c r="N1066" t="s">
        <v>35</v>
      </c>
      <c r="O1066" t="s">
        <v>492</v>
      </c>
      <c r="P1066">
        <v>10</v>
      </c>
      <c r="Q1066" t="s">
        <v>465</v>
      </c>
      <c r="R1066">
        <v>1</v>
      </c>
      <c r="S1066" s="144">
        <v>-286917.84000000003</v>
      </c>
      <c r="T1066">
        <v>1</v>
      </c>
      <c r="U1066" t="s">
        <v>199</v>
      </c>
      <c r="V1066" t="s">
        <v>66</v>
      </c>
      <c r="W1066" s="115" t="str">
        <f t="shared" si="34"/>
        <v>CC1DISPOSICIÓN FINAL RESIDUOS LIQUIDOS</v>
      </c>
      <c r="X1066" s="115">
        <f>_xlfn.XLOOKUP(W1066,'cco '!C:C,'cco '!D:D,0)</f>
        <v>5.9791078481547098E-2</v>
      </c>
      <c r="Y1066" s="116">
        <f t="shared" si="35"/>
        <v>17155.127089195976</v>
      </c>
      <c r="Z1066" s="115">
        <f>_xlfn.XLOOKUP(V1066,sectores_id!A:A,sectores_id!B:B)</f>
        <v>3</v>
      </c>
      <c r="AA1066" s="115">
        <f>IF(J1066="OPEX",_xlfn.XLOOKUP(I1066,'rubros_id_opex (2)'!A:A,'rubros_id_opex (2)'!B:B,"RUBRO MC"),J1066)</f>
        <v>13</v>
      </c>
      <c r="AB1066" s="115" t="str">
        <f>UPPER(_xlfn.XLOOKUP(Z1066,sectores_id!B:B,sectores_id!A:A))</f>
        <v>DISP. FINAL RESIDUOS LÍQUIDOS</v>
      </c>
      <c r="AC1066" s="156" t="str">
        <f>_xlfn.XLOOKUP(AA1066,'rubros_id_opex (2)'!B:B,'rubros_id_opex (2)'!A:A,gastos_final[[#This Row],[Líneas de factura/Producto]])</f>
        <v>SERVICIOS</v>
      </c>
      <c r="AD1066" s="115">
        <f>SUMIFS(Y:Y,C:C,gastos_final[[#This Row],[Número]])</f>
        <v>286917.83999999997</v>
      </c>
      <c r="AE1066" s="177">
        <f>gastos_final[[#This Row],[MONTO_FINAL]]*-1-gastos_final[[#This Row],[monto_total_ampliado]]</f>
        <v>0</v>
      </c>
    </row>
    <row r="1067" spans="1:31" x14ac:dyDescent="0.3">
      <c r="A1067" vm="14">
        <v>46073</v>
      </c>
      <c r="B1067" t="s">
        <v>823</v>
      </c>
      <c r="C1067" t="s">
        <v>824</v>
      </c>
      <c r="D1067" s="143">
        <v>-286917.84000000003</v>
      </c>
      <c r="E1067" t="s">
        <v>825</v>
      </c>
      <c r="F1067">
        <v>1</v>
      </c>
      <c r="G1067" s="143">
        <v>237122.18</v>
      </c>
      <c r="H1067" t="s">
        <v>511</v>
      </c>
      <c r="I1067" t="s">
        <v>10</v>
      </c>
      <c r="J1067" t="s">
        <v>137</v>
      </c>
      <c r="K1067" t="s">
        <v>513</v>
      </c>
      <c r="L1067" t="s">
        <v>156</v>
      </c>
      <c r="M1067">
        <v>0</v>
      </c>
      <c r="N1067" t="s">
        <v>35</v>
      </c>
      <c r="O1067" t="s">
        <v>492</v>
      </c>
      <c r="P1067">
        <v>10</v>
      </c>
      <c r="Q1067" t="s">
        <v>465</v>
      </c>
      <c r="R1067">
        <v>1</v>
      </c>
      <c r="S1067" s="144">
        <v>-286917.84000000003</v>
      </c>
      <c r="T1067">
        <v>1</v>
      </c>
      <c r="U1067" t="s">
        <v>199</v>
      </c>
      <c r="V1067" t="s">
        <v>63</v>
      </c>
      <c r="W1067" s="115" t="str">
        <f t="shared" si="34"/>
        <v>CC1DISPOSICIÓN FINAL RESIDUOS SOLIDOS</v>
      </c>
      <c r="X1067" s="115">
        <f>_xlfn.XLOOKUP(W1067,'cco '!C:C,'cco '!D:D,0)</f>
        <v>4.8738124634855849E-3</v>
      </c>
      <c r="Y1067" s="116">
        <f t="shared" si="35"/>
        <v>1398.383744588363</v>
      </c>
      <c r="Z1067" s="115">
        <f>_xlfn.XLOOKUP(V1067,sectores_id!A:A,sectores_id!B:B)</f>
        <v>4</v>
      </c>
      <c r="AA1067" s="115">
        <f>IF(J1067="OPEX",_xlfn.XLOOKUP(I1067,'rubros_id_opex (2)'!A:A,'rubros_id_opex (2)'!B:B,"RUBRO MC"),J1067)</f>
        <v>13</v>
      </c>
      <c r="AB1067" s="115" t="str">
        <f>UPPER(_xlfn.XLOOKUP(Z1067,sectores_id!B:B,sectores_id!A:A))</f>
        <v>DISP. FINAL RESIDUOS SÓLIDOS</v>
      </c>
      <c r="AC1067" s="156" t="str">
        <f>_xlfn.XLOOKUP(AA1067,'rubros_id_opex (2)'!B:B,'rubros_id_opex (2)'!A:A,gastos_final[[#This Row],[Líneas de factura/Producto]])</f>
        <v>SERVICIOS</v>
      </c>
      <c r="AD1067" s="115">
        <f>SUMIFS(Y:Y,C:C,gastos_final[[#This Row],[Número]])</f>
        <v>286917.83999999997</v>
      </c>
      <c r="AE1067" s="177">
        <f>gastos_final[[#This Row],[MONTO_FINAL]]*-1-gastos_final[[#This Row],[monto_total_ampliado]]</f>
        <v>0</v>
      </c>
    </row>
    <row r="1068" spans="1:31" x14ac:dyDescent="0.3">
      <c r="A1068" vm="14">
        <v>46073</v>
      </c>
      <c r="B1068" t="s">
        <v>823</v>
      </c>
      <c r="C1068" t="s">
        <v>824</v>
      </c>
      <c r="D1068" s="143">
        <v>-286917.84000000003</v>
      </c>
      <c r="E1068" t="s">
        <v>825</v>
      </c>
      <c r="F1068">
        <v>1</v>
      </c>
      <c r="G1068" s="143">
        <v>237122.18</v>
      </c>
      <c r="H1068" t="s">
        <v>511</v>
      </c>
      <c r="I1068" t="s">
        <v>10</v>
      </c>
      <c r="J1068" t="s">
        <v>137</v>
      </c>
      <c r="K1068" t="s">
        <v>513</v>
      </c>
      <c r="L1068" t="s">
        <v>156</v>
      </c>
      <c r="M1068">
        <v>0</v>
      </c>
      <c r="N1068" t="s">
        <v>35</v>
      </c>
      <c r="O1068" t="s">
        <v>492</v>
      </c>
      <c r="P1068">
        <v>10</v>
      </c>
      <c r="Q1068" t="s">
        <v>465</v>
      </c>
      <c r="R1068">
        <v>1</v>
      </c>
      <c r="S1068" s="144">
        <v>-286917.84000000003</v>
      </c>
      <c r="T1068">
        <v>1</v>
      </c>
      <c r="U1068" t="s">
        <v>199</v>
      </c>
      <c r="V1068" t="s">
        <v>80</v>
      </c>
      <c r="W1068" s="115" t="str">
        <f t="shared" si="34"/>
        <v>CC1EXPORTACION</v>
      </c>
      <c r="X1068" s="115">
        <f>_xlfn.XLOOKUP(W1068,'cco '!C:C,'cco '!D:D,0)</f>
        <v>0.73411048911804788</v>
      </c>
      <c r="Y1068" s="116">
        <f t="shared" si="35"/>
        <v>210629.39585909381</v>
      </c>
      <c r="Z1068" s="115">
        <f>_xlfn.XLOOKUP(V1068,sectores_id!A:A,sectores_id!B:B)</f>
        <v>5</v>
      </c>
      <c r="AA1068" s="115">
        <f>IF(J1068="OPEX",_xlfn.XLOOKUP(I1068,'rubros_id_opex (2)'!A:A,'rubros_id_opex (2)'!B:B,"RUBRO MC"),J1068)</f>
        <v>13</v>
      </c>
      <c r="AB1068" s="115" t="str">
        <f>UPPER(_xlfn.XLOOKUP(Z1068,sectores_id!B:B,sectores_id!A:A))</f>
        <v>EXPORTACION</v>
      </c>
      <c r="AC1068" s="156" t="str">
        <f>_xlfn.XLOOKUP(AA1068,'rubros_id_opex (2)'!B:B,'rubros_id_opex (2)'!A:A,gastos_final[[#This Row],[Líneas de factura/Producto]])</f>
        <v>SERVICIOS</v>
      </c>
      <c r="AD1068" s="115">
        <f>SUMIFS(Y:Y,C:C,gastos_final[[#This Row],[Número]])</f>
        <v>286917.83999999997</v>
      </c>
      <c r="AE1068" s="177">
        <f>gastos_final[[#This Row],[MONTO_FINAL]]*-1-gastos_final[[#This Row],[monto_total_ampliado]]</f>
        <v>0</v>
      </c>
    </row>
    <row r="1069" spans="1:31" x14ac:dyDescent="0.3">
      <c r="A1069" vm="14">
        <v>46073</v>
      </c>
      <c r="B1069" t="s">
        <v>823</v>
      </c>
      <c r="C1069" t="s">
        <v>824</v>
      </c>
      <c r="D1069" s="143">
        <v>-286917.84000000003</v>
      </c>
      <c r="E1069" t="s">
        <v>825</v>
      </c>
      <c r="F1069">
        <v>1</v>
      </c>
      <c r="G1069" s="143">
        <v>237122.18</v>
      </c>
      <c r="H1069" t="s">
        <v>511</v>
      </c>
      <c r="I1069" t="s">
        <v>10</v>
      </c>
      <c r="J1069" t="s">
        <v>137</v>
      </c>
      <c r="K1069" t="s">
        <v>513</v>
      </c>
      <c r="L1069" t="s">
        <v>156</v>
      </c>
      <c r="M1069">
        <v>0</v>
      </c>
      <c r="N1069" t="s">
        <v>35</v>
      </c>
      <c r="O1069" t="s">
        <v>492</v>
      </c>
      <c r="P1069">
        <v>10</v>
      </c>
      <c r="Q1069" t="s">
        <v>465</v>
      </c>
      <c r="R1069">
        <v>1</v>
      </c>
      <c r="S1069" s="144">
        <v>-286917.84000000003</v>
      </c>
      <c r="T1069">
        <v>1</v>
      </c>
      <c r="U1069" t="s">
        <v>199</v>
      </c>
      <c r="V1069" t="s">
        <v>50</v>
      </c>
      <c r="W1069" s="115" t="str">
        <f t="shared" si="34"/>
        <v>CC1NFU</v>
      </c>
      <c r="X1069" s="115">
        <f>_xlfn.XLOOKUP(W1069,'cco '!C:C,'cco '!D:D,0)</f>
        <v>1.4065386597374174E-2</v>
      </c>
      <c r="Y1069" s="116">
        <f t="shared" si="35"/>
        <v>4035.6103412835478</v>
      </c>
      <c r="Z1069" s="115">
        <f>_xlfn.XLOOKUP(V1069,sectores_id!A:A,sectores_id!B:B)</f>
        <v>6</v>
      </c>
      <c r="AA1069" s="115">
        <f>IF(J1069="OPEX",_xlfn.XLOOKUP(I1069,'rubros_id_opex (2)'!A:A,'rubros_id_opex (2)'!B:B,"RUBRO MC"),J1069)</f>
        <v>13</v>
      </c>
      <c r="AB1069" s="115" t="str">
        <f>UPPER(_xlfn.XLOOKUP(Z1069,sectores_id!B:B,sectores_id!A:A))</f>
        <v>NFU</v>
      </c>
      <c r="AC1069" s="156" t="str">
        <f>_xlfn.XLOOKUP(AA1069,'rubros_id_opex (2)'!B:B,'rubros_id_opex (2)'!A:A,gastos_final[[#This Row],[Líneas de factura/Producto]])</f>
        <v>SERVICIOS</v>
      </c>
      <c r="AD1069" s="115">
        <f>SUMIFS(Y:Y,C:C,gastos_final[[#This Row],[Número]])</f>
        <v>286917.83999999997</v>
      </c>
      <c r="AE1069" s="177">
        <f>gastos_final[[#This Row],[MONTO_FINAL]]*-1-gastos_final[[#This Row],[monto_total_ampliado]]</f>
        <v>0</v>
      </c>
    </row>
    <row r="1070" spans="1:31" x14ac:dyDescent="0.3">
      <c r="A1070" vm="14">
        <v>46073</v>
      </c>
      <c r="B1070" t="s">
        <v>823</v>
      </c>
      <c r="C1070" t="s">
        <v>824</v>
      </c>
      <c r="D1070" s="143">
        <v>-286917.84000000003</v>
      </c>
      <c r="E1070" t="s">
        <v>825</v>
      </c>
      <c r="F1070">
        <v>1</v>
      </c>
      <c r="G1070" s="143">
        <v>237122.18</v>
      </c>
      <c r="H1070" t="s">
        <v>511</v>
      </c>
      <c r="I1070" t="s">
        <v>10</v>
      </c>
      <c r="J1070" t="s">
        <v>137</v>
      </c>
      <c r="K1070" t="s">
        <v>513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 s="144">
        <v>-286917.84000000003</v>
      </c>
      <c r="T1070">
        <v>1</v>
      </c>
      <c r="U1070" t="s">
        <v>199</v>
      </c>
      <c r="V1070" t="s">
        <v>68</v>
      </c>
      <c r="W1070" s="115" t="str">
        <f t="shared" si="34"/>
        <v>CC1PILETAS</v>
      </c>
      <c r="X1070" s="115">
        <f>_xlfn.XLOOKUP(W1070,'cco '!C:C,'cco '!D:D,0)</f>
        <v>0.10760032914202722</v>
      </c>
      <c r="Y1070" s="116">
        <f t="shared" si="35"/>
        <v>30872.454020719506</v>
      </c>
      <c r="Z1070" s="115">
        <f>_xlfn.XLOOKUP(V1070,sectores_id!A:A,sectores_id!B:B)</f>
        <v>7</v>
      </c>
      <c r="AA1070" s="115">
        <f>IF(J1070="OPEX",_xlfn.XLOOKUP(I1070,'rubros_id_opex (2)'!A:A,'rubros_id_opex (2)'!B:B,"RUBRO MC"),J1070)</f>
        <v>13</v>
      </c>
      <c r="AB1070" s="115" t="str">
        <f>UPPER(_xlfn.XLOOKUP(Z1070,sectores_id!B:B,sectores_id!A:A))</f>
        <v>PILETAS</v>
      </c>
      <c r="AC1070" s="156" t="str">
        <f>_xlfn.XLOOKUP(AA1070,'rubros_id_opex (2)'!B:B,'rubros_id_opex (2)'!A:A,gastos_final[[#This Row],[Líneas de factura/Producto]])</f>
        <v>SERVICIOS</v>
      </c>
      <c r="AD1070" s="115">
        <f>SUMIFS(Y:Y,C:C,gastos_final[[#This Row],[Número]])</f>
        <v>286917.83999999997</v>
      </c>
      <c r="AE1070" s="177">
        <f>gastos_final[[#This Row],[MONTO_FINAL]]*-1-gastos_final[[#This Row],[monto_total_ampliado]]</f>
        <v>0</v>
      </c>
    </row>
    <row r="1071" spans="1:31" x14ac:dyDescent="0.3">
      <c r="A1071" vm="14">
        <v>46073</v>
      </c>
      <c r="B1071" t="s">
        <v>823</v>
      </c>
      <c r="C1071" t="s">
        <v>824</v>
      </c>
      <c r="D1071" s="143">
        <v>-286917.84000000003</v>
      </c>
      <c r="E1071" t="s">
        <v>825</v>
      </c>
      <c r="F1071">
        <v>1</v>
      </c>
      <c r="G1071" s="143">
        <v>237122.18</v>
      </c>
      <c r="H1071" t="s">
        <v>511</v>
      </c>
      <c r="I1071" t="s">
        <v>10</v>
      </c>
      <c r="J1071" t="s">
        <v>137</v>
      </c>
      <c r="K1071" t="s">
        <v>513</v>
      </c>
      <c r="L1071" t="s">
        <v>156</v>
      </c>
      <c r="M1071">
        <v>0</v>
      </c>
      <c r="N1071" t="s">
        <v>35</v>
      </c>
      <c r="O1071" t="s">
        <v>492</v>
      </c>
      <c r="P1071">
        <v>10</v>
      </c>
      <c r="Q1071" t="s">
        <v>465</v>
      </c>
      <c r="R1071">
        <v>1</v>
      </c>
      <c r="S1071" s="144">
        <v>-286917.84000000003</v>
      </c>
      <c r="T1071">
        <v>1</v>
      </c>
      <c r="U1071" t="s">
        <v>199</v>
      </c>
      <c r="V1071" t="s">
        <v>70</v>
      </c>
      <c r="W1071" s="115" t="str">
        <f t="shared" si="34"/>
        <v>CC1REACTORES</v>
      </c>
      <c r="X1071" s="115">
        <f>_xlfn.XLOOKUP(W1071,'cco '!C:C,'cco '!D:D,0)</f>
        <v>3.9675420007119738E-2</v>
      </c>
      <c r="Y1071" s="116">
        <f t="shared" si="35"/>
        <v>11383.585809535582</v>
      </c>
      <c r="Z1071" s="115">
        <f>_xlfn.XLOOKUP(V1071,sectores_id!A:A,sectores_id!B:B)</f>
        <v>8</v>
      </c>
      <c r="AA1071" s="115">
        <f>IF(J1071="OPEX",_xlfn.XLOOKUP(I1071,'rubros_id_opex (2)'!A:A,'rubros_id_opex (2)'!B:B,"RUBRO MC"),J1071)</f>
        <v>13</v>
      </c>
      <c r="AB1071" s="115" t="str">
        <f>UPPER(_xlfn.XLOOKUP(Z1071,sectores_id!B:B,sectores_id!A:A))</f>
        <v>REACTORES</v>
      </c>
      <c r="AC1071" s="156" t="str">
        <f>_xlfn.XLOOKUP(AA1071,'rubros_id_opex (2)'!B:B,'rubros_id_opex (2)'!A:A,gastos_final[[#This Row],[Líneas de factura/Producto]])</f>
        <v>SERVICIOS</v>
      </c>
      <c r="AD1071" s="115">
        <f>SUMIFS(Y:Y,C:C,gastos_final[[#This Row],[Número]])</f>
        <v>286917.83999999997</v>
      </c>
      <c r="AE1071" s="177">
        <f>gastos_final[[#This Row],[MONTO_FINAL]]*-1-gastos_final[[#This Row],[monto_total_ampliado]]</f>
        <v>0</v>
      </c>
    </row>
    <row r="1072" spans="1:31" x14ac:dyDescent="0.3">
      <c r="A1072" vm="14">
        <v>46073</v>
      </c>
      <c r="B1072" t="s">
        <v>823</v>
      </c>
      <c r="C1072" t="s">
        <v>824</v>
      </c>
      <c r="D1072" s="143">
        <v>-286917.84000000003</v>
      </c>
      <c r="E1072" t="s">
        <v>825</v>
      </c>
      <c r="F1072">
        <v>1</v>
      </c>
      <c r="G1072" s="143">
        <v>237122.18</v>
      </c>
      <c r="H1072" t="s">
        <v>511</v>
      </c>
      <c r="I1072" t="s">
        <v>10</v>
      </c>
      <c r="J1072" t="s">
        <v>137</v>
      </c>
      <c r="K1072" t="s">
        <v>513</v>
      </c>
      <c r="L1072" t="s">
        <v>156</v>
      </c>
      <c r="M1072">
        <v>0</v>
      </c>
      <c r="N1072" t="s">
        <v>35</v>
      </c>
      <c r="O1072" t="s">
        <v>492</v>
      </c>
      <c r="P1072">
        <v>10</v>
      </c>
      <c r="Q1072" t="s">
        <v>465</v>
      </c>
      <c r="R1072">
        <v>1</v>
      </c>
      <c r="S1072" s="144">
        <v>-286917.84000000003</v>
      </c>
      <c r="T1072">
        <v>1</v>
      </c>
      <c r="U1072" t="s">
        <v>199</v>
      </c>
      <c r="V1072" t="s">
        <v>181</v>
      </c>
      <c r="W1072" s="115" t="str">
        <f t="shared" si="34"/>
        <v>CC1TIERRAS FILTRANTES</v>
      </c>
      <c r="X1072" s="115">
        <f>_xlfn.XLOOKUP(W1072,'cco '!C:C,'cco '!D:D,0)</f>
        <v>0</v>
      </c>
      <c r="Y1072" s="116">
        <f t="shared" si="35"/>
        <v>0</v>
      </c>
      <c r="Z1072" s="115">
        <f>_xlfn.XLOOKUP(V1072,sectores_id!A:A,sectores_id!B:B)</f>
        <v>9</v>
      </c>
      <c r="AA1072" s="115">
        <f>IF(J1072="OPEX",_xlfn.XLOOKUP(I1072,'rubros_id_opex (2)'!A:A,'rubros_id_opex (2)'!B:B,"RUBRO MC"),J1072)</f>
        <v>13</v>
      </c>
      <c r="AB1072" s="115" t="str">
        <f>UPPER(_xlfn.XLOOKUP(Z1072,sectores_id!B:B,sectores_id!A:A))</f>
        <v>TIERRAS FILTRANTES</v>
      </c>
      <c r="AC1072" s="156" t="str">
        <f>_xlfn.XLOOKUP(AA1072,'rubros_id_opex (2)'!B:B,'rubros_id_opex (2)'!A:A,gastos_final[[#This Row],[Líneas de factura/Producto]])</f>
        <v>SERVICIOS</v>
      </c>
      <c r="AD1072" s="115">
        <f>SUMIFS(Y:Y,C:C,gastos_final[[#This Row],[Número]])</f>
        <v>286917.83999999997</v>
      </c>
      <c r="AE1072" s="177">
        <f>gastos_final[[#This Row],[MONTO_FINAL]]*-1-gastos_final[[#This Row],[monto_total_ampliado]]</f>
        <v>0</v>
      </c>
    </row>
    <row r="1073" spans="1:31" x14ac:dyDescent="0.3">
      <c r="A1073" vm="7">
        <v>46059</v>
      </c>
      <c r="B1073" t="s">
        <v>1075</v>
      </c>
      <c r="C1073" t="s">
        <v>1077</v>
      </c>
      <c r="D1073" s="143">
        <v>-282656</v>
      </c>
      <c r="E1073" t="s">
        <v>1078</v>
      </c>
      <c r="F1073">
        <v>20</v>
      </c>
      <c r="G1073" s="143">
        <v>8906</v>
      </c>
      <c r="H1073" t="s">
        <v>511</v>
      </c>
      <c r="I1073" t="s">
        <v>17</v>
      </c>
      <c r="J1073" t="s">
        <v>157</v>
      </c>
      <c r="K1073" t="s">
        <v>473</v>
      </c>
      <c r="L1073" t="s">
        <v>156</v>
      </c>
      <c r="M1073">
        <v>0</v>
      </c>
      <c r="N1073" t="s">
        <v>43</v>
      </c>
      <c r="O1073" t="s">
        <v>492</v>
      </c>
      <c r="P1073">
        <v>1</v>
      </c>
      <c r="Q1073" t="s">
        <v>72</v>
      </c>
      <c r="R1073">
        <v>1</v>
      </c>
      <c r="S1073" s="144">
        <v>-282656</v>
      </c>
      <c r="T1073">
        <v>20</v>
      </c>
      <c r="U1073" t="s">
        <v>199</v>
      </c>
      <c r="V1073" t="s">
        <v>72</v>
      </c>
      <c r="W1073" s="115" t="str">
        <f t="shared" si="34"/>
        <v>CC6BACHAS</v>
      </c>
      <c r="X1073" s="115">
        <f>_xlfn.XLOOKUP(W1073,'cco '!C:C,'cco '!D:D,0)</f>
        <v>1</v>
      </c>
      <c r="Y1073" s="116">
        <f t="shared" si="35"/>
        <v>282656</v>
      </c>
      <c r="Z1073" s="115">
        <f>_xlfn.XLOOKUP(V1073,sectores_id!A:A,sectores_id!B:B)</f>
        <v>1</v>
      </c>
      <c r="AA1073" s="115" t="str">
        <f>IF(J1073="OPEX",_xlfn.XLOOKUP(I1073,'rubros_id_opex (2)'!A:A,'rubros_id_opex (2)'!B:B,"RUBRO MC"),J1073)</f>
        <v>CAPEX</v>
      </c>
      <c r="AB1073" s="115" t="str">
        <f>UPPER(_xlfn.XLOOKUP(Z1073,sectores_id!B:B,sectores_id!A:A))</f>
        <v>BACHAS</v>
      </c>
      <c r="AC1073" s="156" t="str">
        <f>_xlfn.XLOOKUP(AA1073,'rubros_id_opex (2)'!B:B,'rubros_id_opex (2)'!A:A,gastos_final[[#This Row],[Líneas de factura/Producto]])</f>
        <v>INVERSION</v>
      </c>
      <c r="AD1073" s="115">
        <f>SUMIFS(Y:Y,C:C,gastos_final[[#This Row],[Número]])</f>
        <v>282656</v>
      </c>
      <c r="AE1073" s="177">
        <f>gastos_final[[#This Row],[MONTO_FINAL]]*-1-gastos_final[[#This Row],[monto_total_ampliado]]</f>
        <v>0</v>
      </c>
    </row>
    <row r="1074" spans="1:31" x14ac:dyDescent="0.3">
      <c r="A1074" vm="1">
        <v>46081</v>
      </c>
      <c r="B1074" t="s">
        <v>20</v>
      </c>
      <c r="C1074" t="s">
        <v>803</v>
      </c>
      <c r="D1074" s="143">
        <v>-274451.49</v>
      </c>
      <c r="E1074" t="s">
        <v>20</v>
      </c>
      <c r="F1074">
        <v>1</v>
      </c>
      <c r="G1074" s="143">
        <v>274451.49</v>
      </c>
      <c r="H1074" t="s">
        <v>511</v>
      </c>
      <c r="I1074" t="s">
        <v>20</v>
      </c>
      <c r="J1074" t="s">
        <v>137</v>
      </c>
      <c r="K1074" t="s">
        <v>473</v>
      </c>
      <c r="L1074" t="s">
        <v>156</v>
      </c>
      <c r="M1074">
        <v>0</v>
      </c>
      <c r="N1074" t="s">
        <v>40</v>
      </c>
      <c r="O1074" t="s">
        <v>492</v>
      </c>
      <c r="P1074">
        <v>1</v>
      </c>
      <c r="Q1074" t="s">
        <v>68</v>
      </c>
      <c r="R1074">
        <v>1</v>
      </c>
      <c r="S1074" s="144">
        <v>-274451.49</v>
      </c>
      <c r="T1074">
        <v>1</v>
      </c>
      <c r="U1074" t="s">
        <v>199</v>
      </c>
      <c r="V1074" t="s">
        <v>68</v>
      </c>
      <c r="W1074" s="115" t="str">
        <f t="shared" si="34"/>
        <v>CC4PILETAS</v>
      </c>
      <c r="X1074" s="115">
        <f>_xlfn.XLOOKUP(W1074,'cco '!C:C,'cco '!D:D,0)</f>
        <v>1</v>
      </c>
      <c r="Y1074" s="116">
        <f t="shared" si="35"/>
        <v>274451.49</v>
      </c>
      <c r="Z1074" s="115">
        <f>_xlfn.XLOOKUP(V1074,sectores_id!A:A,sectores_id!B:B)</f>
        <v>7</v>
      </c>
      <c r="AA1074" s="115">
        <f>IF(J1074="OPEX",_xlfn.XLOOKUP(I1074,'rubros_id_opex (2)'!A:A,'rubros_id_opex (2)'!B:B,"RUBRO MC"),J1074)</f>
        <v>4</v>
      </c>
      <c r="AB1074" s="115" t="str">
        <f>UPPER(_xlfn.XLOOKUP(Z1074,sectores_id!B:B,sectores_id!A:A))</f>
        <v>PILETAS</v>
      </c>
      <c r="AC1074" s="156" t="str">
        <f>_xlfn.XLOOKUP(AA1074,'rubros_id_opex (2)'!B:B,'rubros_id_opex (2)'!A:A,gastos_final[[#This Row],[Líneas de factura/Producto]])</f>
        <v>IMPUESTOS</v>
      </c>
      <c r="AD1074" s="115">
        <f>SUMIFS(Y:Y,C:C,gastos_final[[#This Row],[Número]])</f>
        <v>274451.49</v>
      </c>
      <c r="AE1074" s="177">
        <f>gastos_final[[#This Row],[MONTO_FINAL]]*-1-gastos_final[[#This Row],[monto_total_ampliado]]</f>
        <v>0</v>
      </c>
    </row>
    <row r="1075" spans="1:31" x14ac:dyDescent="0.3">
      <c r="A1075" vm="7">
        <v>46059</v>
      </c>
      <c r="B1075" t="s">
        <v>922</v>
      </c>
      <c r="C1075" t="s">
        <v>926</v>
      </c>
      <c r="D1075" s="143">
        <v>-264625.98</v>
      </c>
      <c r="E1075" t="s">
        <v>927</v>
      </c>
      <c r="F1075">
        <v>1</v>
      </c>
      <c r="G1075" s="143">
        <v>89116.39</v>
      </c>
      <c r="H1075" t="s">
        <v>511</v>
      </c>
      <c r="I1075" t="s">
        <v>12</v>
      </c>
      <c r="J1075" t="s">
        <v>137</v>
      </c>
      <c r="K1075" t="s">
        <v>473</v>
      </c>
      <c r="L1075" t="s">
        <v>156</v>
      </c>
      <c r="M1075">
        <v>0</v>
      </c>
      <c r="N1075" t="s">
        <v>45</v>
      </c>
      <c r="O1075" t="s">
        <v>494</v>
      </c>
      <c r="P1075">
        <v>1</v>
      </c>
      <c r="Q1075" t="s">
        <v>70</v>
      </c>
      <c r="R1075">
        <v>1</v>
      </c>
      <c r="S1075" s="144">
        <v>-264625.98</v>
      </c>
      <c r="T1075">
        <v>1</v>
      </c>
      <c r="U1075" t="s">
        <v>199</v>
      </c>
      <c r="V1075" t="s">
        <v>70</v>
      </c>
      <c r="W1075" s="115" t="str">
        <f t="shared" si="34"/>
        <v>CC5REACTORES</v>
      </c>
      <c r="X1075" s="115">
        <f>_xlfn.XLOOKUP(W1075,'cco '!C:C,'cco '!D:D,0)</f>
        <v>1</v>
      </c>
      <c r="Y1075" s="116">
        <f t="shared" si="35"/>
        <v>264625.98</v>
      </c>
      <c r="Z1075" s="115">
        <f>_xlfn.XLOOKUP(V1075,sectores_id!A:A,sectores_id!B:B)</f>
        <v>8</v>
      </c>
      <c r="AA1075" s="115">
        <f>IF(J1075="OPEX",_xlfn.XLOOKUP(I1075,'rubros_id_opex (2)'!A:A,'rubros_id_opex (2)'!B:B,"RUBRO MC"),J1075)</f>
        <v>11</v>
      </c>
      <c r="AB1075" s="115" t="str">
        <f>UPPER(_xlfn.XLOOKUP(Z1075,sectores_id!B:B,sectores_id!A:A))</f>
        <v>REACTORES</v>
      </c>
      <c r="AC1075" s="156" t="str">
        <f>_xlfn.XLOOKUP(AA1075,'rubros_id_opex (2)'!B:B,'rubros_id_opex (2)'!A:A,gastos_final[[#This Row],[Líneas de factura/Producto]])</f>
        <v>REPARACIONES</v>
      </c>
      <c r="AD1075" s="115">
        <f>SUMIFS(Y:Y,C:C,gastos_final[[#This Row],[Número]])</f>
        <v>264625.98</v>
      </c>
      <c r="AE1075" s="177">
        <f>gastos_final[[#This Row],[MONTO_FINAL]]*-1-gastos_final[[#This Row],[monto_total_ampliado]]</f>
        <v>0</v>
      </c>
    </row>
    <row r="1076" spans="1:31" x14ac:dyDescent="0.3">
      <c r="A1076" vm="17">
        <v>46079</v>
      </c>
      <c r="B1076" t="s">
        <v>1006</v>
      </c>
      <c r="C1076" t="s">
        <v>1007</v>
      </c>
      <c r="D1076" s="143">
        <v>-253877.72</v>
      </c>
      <c r="E1076" t="s">
        <v>1008</v>
      </c>
      <c r="F1076">
        <v>1</v>
      </c>
      <c r="G1076" s="143">
        <v>209816.3</v>
      </c>
      <c r="H1076" t="s">
        <v>511</v>
      </c>
      <c r="I1076" t="s">
        <v>17</v>
      </c>
      <c r="J1076" t="s">
        <v>157</v>
      </c>
      <c r="K1076" t="s">
        <v>473</v>
      </c>
      <c r="L1076" t="s">
        <v>138</v>
      </c>
      <c r="M1076">
        <v>0</v>
      </c>
      <c r="N1076" t="s">
        <v>45</v>
      </c>
      <c r="O1076" t="s">
        <v>494</v>
      </c>
      <c r="P1076">
        <v>1</v>
      </c>
      <c r="Q1076" t="s">
        <v>70</v>
      </c>
      <c r="R1076">
        <v>1</v>
      </c>
      <c r="S1076" s="144">
        <v>-253877.72</v>
      </c>
      <c r="T1076">
        <v>1</v>
      </c>
      <c r="U1076" t="s">
        <v>199</v>
      </c>
      <c r="V1076" t="s">
        <v>70</v>
      </c>
      <c r="W1076" s="115" t="str">
        <f t="shared" ref="W1076:W1139" si="36">_xlfn.CONCAT(N1076,V1076)</f>
        <v>CC5REACTORES</v>
      </c>
      <c r="X1076" s="115">
        <f>_xlfn.XLOOKUP(W1076,'cco '!C:C,'cco '!D:D,0)</f>
        <v>1</v>
      </c>
      <c r="Y1076" s="116">
        <f t="shared" ref="Y1076:Y1139" si="37">$X1076*$S1076*-1</f>
        <v>253877.72</v>
      </c>
      <c r="Z1076" s="115">
        <f>_xlfn.XLOOKUP(V1076,sectores_id!A:A,sectores_id!B:B)</f>
        <v>8</v>
      </c>
      <c r="AA1076" s="115" t="str">
        <f>IF(J1076="OPEX",_xlfn.XLOOKUP(I1076,'rubros_id_opex (2)'!A:A,'rubros_id_opex (2)'!B:B,"RUBRO MC"),J1076)</f>
        <v>CAPEX</v>
      </c>
      <c r="AB1076" s="115" t="str">
        <f>UPPER(_xlfn.XLOOKUP(Z1076,sectores_id!B:B,sectores_id!A:A))</f>
        <v>REACTORES</v>
      </c>
      <c r="AC1076" s="156" t="str">
        <f>_xlfn.XLOOKUP(AA1076,'rubros_id_opex (2)'!B:B,'rubros_id_opex (2)'!A:A,gastos_final[[#This Row],[Líneas de factura/Producto]])</f>
        <v>INVERSION</v>
      </c>
      <c r="AD1076" s="115">
        <f>SUMIFS(Y:Y,C:C,gastos_final[[#This Row],[Número]])</f>
        <v>253877.72</v>
      </c>
      <c r="AE1076" s="177">
        <f>gastos_final[[#This Row],[MONTO_FINAL]]*-1-gastos_final[[#This Row],[monto_total_ampliado]]</f>
        <v>0</v>
      </c>
    </row>
    <row r="1077" spans="1:31" x14ac:dyDescent="0.3">
      <c r="A1077" vm="4">
        <v>46056</v>
      </c>
      <c r="B1077" t="s">
        <v>907</v>
      </c>
      <c r="C1077" t="s">
        <v>908</v>
      </c>
      <c r="D1077" s="143">
        <v>-250000</v>
      </c>
      <c r="E1077" t="s">
        <v>909</v>
      </c>
      <c r="F1077">
        <v>1</v>
      </c>
      <c r="G1077" s="143">
        <v>250000</v>
      </c>
      <c r="H1077" t="s">
        <v>511</v>
      </c>
      <c r="I1077" t="s">
        <v>12</v>
      </c>
      <c r="J1077" t="s">
        <v>137</v>
      </c>
      <c r="K1077" t="s">
        <v>473</v>
      </c>
      <c r="L1077" t="s">
        <v>156</v>
      </c>
      <c r="M1077">
        <v>0</v>
      </c>
      <c r="N1077" t="s">
        <v>35</v>
      </c>
      <c r="O1077" t="s">
        <v>492</v>
      </c>
      <c r="P1077">
        <v>10</v>
      </c>
      <c r="Q1077" t="s">
        <v>465</v>
      </c>
      <c r="R1077">
        <v>1</v>
      </c>
      <c r="S1077" s="144">
        <v>-250000</v>
      </c>
      <c r="T1077">
        <v>1</v>
      </c>
      <c r="U1077" t="s">
        <v>199</v>
      </c>
      <c r="V1077" t="s">
        <v>72</v>
      </c>
      <c r="W1077" s="115" t="str">
        <f t="shared" si="36"/>
        <v>CC1BACHAS</v>
      </c>
      <c r="X1077" s="115">
        <f>_xlfn.XLOOKUP(W1077,'cco '!C:C,'cco '!D:D,0)</f>
        <v>3.2417236735101898E-2</v>
      </c>
      <c r="Y1077" s="116">
        <f t="shared" si="37"/>
        <v>8104.3091837754746</v>
      </c>
      <c r="Z1077" s="115">
        <f>_xlfn.XLOOKUP(V1077,sectores_id!A:A,sectores_id!B:B)</f>
        <v>1</v>
      </c>
      <c r="AA1077" s="115">
        <f>IF(J1077="OPEX",_xlfn.XLOOKUP(I1077,'rubros_id_opex (2)'!A:A,'rubros_id_opex (2)'!B:B,"RUBRO MC"),J1077)</f>
        <v>11</v>
      </c>
      <c r="AB1077" s="115" t="str">
        <f>UPPER(_xlfn.XLOOKUP(Z1077,sectores_id!B:B,sectores_id!A:A))</f>
        <v>BACHAS</v>
      </c>
      <c r="AC1077" s="156" t="str">
        <f>_xlfn.XLOOKUP(AA1077,'rubros_id_opex (2)'!B:B,'rubros_id_opex (2)'!A:A,gastos_final[[#This Row],[Líneas de factura/Producto]])</f>
        <v>REPARACIONES</v>
      </c>
      <c r="AD1077" s="115">
        <f>SUMIFS(Y:Y,C:C,gastos_final[[#This Row],[Número]])</f>
        <v>250000</v>
      </c>
      <c r="AE1077" s="177">
        <f>gastos_final[[#This Row],[MONTO_FINAL]]*-1-gastos_final[[#This Row],[monto_total_ampliado]]</f>
        <v>0</v>
      </c>
    </row>
    <row r="1078" spans="1:31" x14ac:dyDescent="0.3">
      <c r="A1078" vm="4">
        <v>46056</v>
      </c>
      <c r="B1078" t="s">
        <v>907</v>
      </c>
      <c r="C1078" t="s">
        <v>908</v>
      </c>
      <c r="D1078" s="143">
        <v>-250000</v>
      </c>
      <c r="E1078" t="s">
        <v>909</v>
      </c>
      <c r="F1078">
        <v>1</v>
      </c>
      <c r="G1078" s="143">
        <v>250000</v>
      </c>
      <c r="H1078" t="s">
        <v>511</v>
      </c>
      <c r="I1078" t="s">
        <v>12</v>
      </c>
      <c r="J1078" t="s">
        <v>137</v>
      </c>
      <c r="K1078" t="s">
        <v>473</v>
      </c>
      <c r="L1078" t="s">
        <v>156</v>
      </c>
      <c r="M1078">
        <v>0</v>
      </c>
      <c r="N1078" t="s">
        <v>35</v>
      </c>
      <c r="O1078" t="s">
        <v>492</v>
      </c>
      <c r="P1078">
        <v>10</v>
      </c>
      <c r="Q1078" t="s">
        <v>465</v>
      </c>
      <c r="R1078">
        <v>1</v>
      </c>
      <c r="S1078" s="144">
        <v>-250000</v>
      </c>
      <c r="T1078">
        <v>1</v>
      </c>
      <c r="U1078" t="s">
        <v>199</v>
      </c>
      <c r="V1078" t="s">
        <v>77</v>
      </c>
      <c r="W1078" s="115" t="str">
        <f t="shared" si="36"/>
        <v>CC1CEREAL &amp; POLVILLO</v>
      </c>
      <c r="X1078" s="115">
        <f>_xlfn.XLOOKUP(W1078,'cco '!C:C,'cco '!D:D,0)</f>
        <v>7.0597149630605652E-3</v>
      </c>
      <c r="Y1078" s="116">
        <f t="shared" si="37"/>
        <v>1764.9287407651414</v>
      </c>
      <c r="Z1078" s="115">
        <f>_xlfn.XLOOKUP(V1078,sectores_id!A:A,sectores_id!B:B)</f>
        <v>2</v>
      </c>
      <c r="AA1078" s="115">
        <f>IF(J1078="OPEX",_xlfn.XLOOKUP(I1078,'rubros_id_opex (2)'!A:A,'rubros_id_opex (2)'!B:B,"RUBRO MC"),J1078)</f>
        <v>11</v>
      </c>
      <c r="AB1078" s="115" t="str">
        <f>UPPER(_xlfn.XLOOKUP(Z1078,sectores_id!B:B,sectores_id!A:A))</f>
        <v>CEREAL &amp; POLVILLO</v>
      </c>
      <c r="AC1078" s="156" t="str">
        <f>_xlfn.XLOOKUP(AA1078,'rubros_id_opex (2)'!B:B,'rubros_id_opex (2)'!A:A,gastos_final[[#This Row],[Líneas de factura/Producto]])</f>
        <v>REPARACIONES</v>
      </c>
      <c r="AD1078" s="115">
        <f>SUMIFS(Y:Y,C:C,gastos_final[[#This Row],[Número]])</f>
        <v>250000</v>
      </c>
      <c r="AE1078" s="177">
        <f>gastos_final[[#This Row],[MONTO_FINAL]]*-1-gastos_final[[#This Row],[monto_total_ampliado]]</f>
        <v>0</v>
      </c>
    </row>
    <row r="1079" spans="1:31" x14ac:dyDescent="0.3">
      <c r="A1079" vm="4">
        <v>46056</v>
      </c>
      <c r="B1079" t="s">
        <v>907</v>
      </c>
      <c r="C1079" t="s">
        <v>908</v>
      </c>
      <c r="D1079" s="143">
        <v>-250000</v>
      </c>
      <c r="E1079" t="s">
        <v>909</v>
      </c>
      <c r="F1079">
        <v>1</v>
      </c>
      <c r="G1079" s="143">
        <v>250000</v>
      </c>
      <c r="H1079" t="s">
        <v>511</v>
      </c>
      <c r="I1079" t="s">
        <v>12</v>
      </c>
      <c r="J1079" t="s">
        <v>137</v>
      </c>
      <c r="K1079" t="s">
        <v>473</v>
      </c>
      <c r="L1079" t="s">
        <v>156</v>
      </c>
      <c r="M1079">
        <v>0</v>
      </c>
      <c r="N1079" t="s">
        <v>35</v>
      </c>
      <c r="O1079" t="s">
        <v>492</v>
      </c>
      <c r="P1079">
        <v>10</v>
      </c>
      <c r="Q1079" t="s">
        <v>465</v>
      </c>
      <c r="R1079">
        <v>1</v>
      </c>
      <c r="S1079" s="144">
        <v>-250000</v>
      </c>
      <c r="T1079">
        <v>1</v>
      </c>
      <c r="U1079" t="s">
        <v>199</v>
      </c>
      <c r="V1079" t="s">
        <v>75</v>
      </c>
      <c r="W1079" s="115" t="str">
        <f t="shared" si="36"/>
        <v>CC1COMPOST &amp; FERTILIZANTES</v>
      </c>
      <c r="X1079" s="115">
        <f>_xlfn.XLOOKUP(W1079,'cco '!C:C,'cco '!D:D,0)</f>
        <v>4.0653249223577111E-4</v>
      </c>
      <c r="Y1079" s="116">
        <f t="shared" si="37"/>
        <v>101.63312305894277</v>
      </c>
      <c r="Z1079" s="115">
        <f>_xlfn.XLOOKUP(V1079,sectores_id!A:A,sectores_id!B:B)</f>
        <v>10</v>
      </c>
      <c r="AA1079" s="115">
        <f>IF(J1079="OPEX",_xlfn.XLOOKUP(I1079,'rubros_id_opex (2)'!A:A,'rubros_id_opex (2)'!B:B,"RUBRO MC"),J1079)</f>
        <v>11</v>
      </c>
      <c r="AB1079" s="115" t="str">
        <f>UPPER(_xlfn.XLOOKUP(Z1079,sectores_id!B:B,sectores_id!A:A))</f>
        <v>COMPOST &amp; FERTILIZANTES</v>
      </c>
      <c r="AC1079" s="156" t="str">
        <f>_xlfn.XLOOKUP(AA1079,'rubros_id_opex (2)'!B:B,'rubros_id_opex (2)'!A:A,gastos_final[[#This Row],[Líneas de factura/Producto]])</f>
        <v>REPARACIONES</v>
      </c>
      <c r="AD1079" s="115">
        <f>SUMIFS(Y:Y,C:C,gastos_final[[#This Row],[Número]])</f>
        <v>250000</v>
      </c>
      <c r="AE1079" s="177">
        <f>gastos_final[[#This Row],[MONTO_FINAL]]*-1-gastos_final[[#This Row],[monto_total_ampliado]]</f>
        <v>0</v>
      </c>
    </row>
    <row r="1080" spans="1:31" x14ac:dyDescent="0.3">
      <c r="A1080" vm="4">
        <v>46056</v>
      </c>
      <c r="B1080" t="s">
        <v>907</v>
      </c>
      <c r="C1080" t="s">
        <v>908</v>
      </c>
      <c r="D1080" s="143">
        <v>-250000</v>
      </c>
      <c r="E1080" t="s">
        <v>909</v>
      </c>
      <c r="F1080">
        <v>1</v>
      </c>
      <c r="G1080" s="143">
        <v>250000</v>
      </c>
      <c r="H1080" t="s">
        <v>511</v>
      </c>
      <c r="I1080" t="s">
        <v>12</v>
      </c>
      <c r="J1080" t="s">
        <v>137</v>
      </c>
      <c r="K1080" t="s">
        <v>473</v>
      </c>
      <c r="L1080" t="s">
        <v>156</v>
      </c>
      <c r="M1080">
        <v>0</v>
      </c>
      <c r="N1080" t="s">
        <v>35</v>
      </c>
      <c r="O1080" t="s">
        <v>492</v>
      </c>
      <c r="P1080">
        <v>10</v>
      </c>
      <c r="Q1080" t="s">
        <v>465</v>
      </c>
      <c r="R1080">
        <v>1</v>
      </c>
      <c r="S1080" s="144">
        <v>-250000</v>
      </c>
      <c r="T1080">
        <v>1</v>
      </c>
      <c r="U1080" t="s">
        <v>199</v>
      </c>
      <c r="V1080" t="s">
        <v>66</v>
      </c>
      <c r="W1080" s="115" t="str">
        <f t="shared" si="36"/>
        <v>CC1DISPOSICIÓN FINAL RESIDUOS LIQUIDOS</v>
      </c>
      <c r="X1080" s="115">
        <f>_xlfn.XLOOKUP(W1080,'cco '!C:C,'cco '!D:D,0)</f>
        <v>5.9791078481547098E-2</v>
      </c>
      <c r="Y1080" s="116">
        <f t="shared" si="37"/>
        <v>14947.769620386774</v>
      </c>
      <c r="Z1080" s="115">
        <f>_xlfn.XLOOKUP(V1080,sectores_id!A:A,sectores_id!B:B)</f>
        <v>3</v>
      </c>
      <c r="AA1080" s="115">
        <f>IF(J1080="OPEX",_xlfn.XLOOKUP(I1080,'rubros_id_opex (2)'!A:A,'rubros_id_opex (2)'!B:B,"RUBRO MC"),J1080)</f>
        <v>11</v>
      </c>
      <c r="AB1080" s="115" t="str">
        <f>UPPER(_xlfn.XLOOKUP(Z1080,sectores_id!B:B,sectores_id!A:A))</f>
        <v>DISP. FINAL RESIDUOS LÍQUIDOS</v>
      </c>
      <c r="AC1080" s="156" t="str">
        <f>_xlfn.XLOOKUP(AA1080,'rubros_id_opex (2)'!B:B,'rubros_id_opex (2)'!A:A,gastos_final[[#This Row],[Líneas de factura/Producto]])</f>
        <v>REPARACIONES</v>
      </c>
      <c r="AD1080" s="115">
        <f>SUMIFS(Y:Y,C:C,gastos_final[[#This Row],[Número]])</f>
        <v>250000</v>
      </c>
      <c r="AE1080" s="177">
        <f>gastos_final[[#This Row],[MONTO_FINAL]]*-1-gastos_final[[#This Row],[monto_total_ampliado]]</f>
        <v>0</v>
      </c>
    </row>
    <row r="1081" spans="1:31" x14ac:dyDescent="0.3">
      <c r="A1081" vm="4">
        <v>46056</v>
      </c>
      <c r="B1081" t="s">
        <v>907</v>
      </c>
      <c r="C1081" t="s">
        <v>908</v>
      </c>
      <c r="D1081" s="143">
        <v>-250000</v>
      </c>
      <c r="E1081" t="s">
        <v>909</v>
      </c>
      <c r="F1081">
        <v>1</v>
      </c>
      <c r="G1081" s="143">
        <v>250000</v>
      </c>
      <c r="H1081" t="s">
        <v>511</v>
      </c>
      <c r="I1081" t="s">
        <v>12</v>
      </c>
      <c r="J1081" t="s">
        <v>137</v>
      </c>
      <c r="K1081" t="s">
        <v>473</v>
      </c>
      <c r="L1081" t="s">
        <v>156</v>
      </c>
      <c r="M1081">
        <v>0</v>
      </c>
      <c r="N1081" t="s">
        <v>35</v>
      </c>
      <c r="O1081" t="s">
        <v>492</v>
      </c>
      <c r="P1081">
        <v>10</v>
      </c>
      <c r="Q1081" t="s">
        <v>465</v>
      </c>
      <c r="R1081">
        <v>1</v>
      </c>
      <c r="S1081" s="144">
        <v>-250000</v>
      </c>
      <c r="T1081">
        <v>1</v>
      </c>
      <c r="U1081" t="s">
        <v>199</v>
      </c>
      <c r="V1081" t="s">
        <v>63</v>
      </c>
      <c r="W1081" s="115" t="str">
        <f t="shared" si="36"/>
        <v>CC1DISPOSICIÓN FINAL RESIDUOS SOLIDOS</v>
      </c>
      <c r="X1081" s="115">
        <f>_xlfn.XLOOKUP(W1081,'cco '!C:C,'cco '!D:D,0)</f>
        <v>4.8738124634855849E-3</v>
      </c>
      <c r="Y1081" s="116">
        <f t="shared" si="37"/>
        <v>1218.4531158713962</v>
      </c>
      <c r="Z1081" s="115">
        <f>_xlfn.XLOOKUP(V1081,sectores_id!A:A,sectores_id!B:B)</f>
        <v>4</v>
      </c>
      <c r="AA1081" s="115">
        <f>IF(J1081="OPEX",_xlfn.XLOOKUP(I1081,'rubros_id_opex (2)'!A:A,'rubros_id_opex (2)'!B:B,"RUBRO MC"),J1081)</f>
        <v>11</v>
      </c>
      <c r="AB1081" s="115" t="str">
        <f>UPPER(_xlfn.XLOOKUP(Z1081,sectores_id!B:B,sectores_id!A:A))</f>
        <v>DISP. FINAL RESIDUOS SÓLIDOS</v>
      </c>
      <c r="AC1081" s="156" t="str">
        <f>_xlfn.XLOOKUP(AA1081,'rubros_id_opex (2)'!B:B,'rubros_id_opex (2)'!A:A,gastos_final[[#This Row],[Líneas de factura/Producto]])</f>
        <v>REPARACIONES</v>
      </c>
      <c r="AD1081" s="115">
        <f>SUMIFS(Y:Y,C:C,gastos_final[[#This Row],[Número]])</f>
        <v>250000</v>
      </c>
      <c r="AE1081" s="177">
        <f>gastos_final[[#This Row],[MONTO_FINAL]]*-1-gastos_final[[#This Row],[monto_total_ampliado]]</f>
        <v>0</v>
      </c>
    </row>
    <row r="1082" spans="1:31" x14ac:dyDescent="0.3">
      <c r="A1082" vm="4">
        <v>46056</v>
      </c>
      <c r="B1082" t="s">
        <v>907</v>
      </c>
      <c r="C1082" t="s">
        <v>908</v>
      </c>
      <c r="D1082" s="143">
        <v>-250000</v>
      </c>
      <c r="E1082" t="s">
        <v>909</v>
      </c>
      <c r="F1082">
        <v>1</v>
      </c>
      <c r="G1082" s="143">
        <v>250000</v>
      </c>
      <c r="H1082" t="s">
        <v>511</v>
      </c>
      <c r="I1082" t="s">
        <v>12</v>
      </c>
      <c r="J1082" t="s">
        <v>137</v>
      </c>
      <c r="K1082" t="s">
        <v>473</v>
      </c>
      <c r="L1082" t="s">
        <v>156</v>
      </c>
      <c r="M1082">
        <v>0</v>
      </c>
      <c r="N1082" t="s">
        <v>35</v>
      </c>
      <c r="O1082" t="s">
        <v>492</v>
      </c>
      <c r="P1082">
        <v>10</v>
      </c>
      <c r="Q1082" t="s">
        <v>465</v>
      </c>
      <c r="R1082">
        <v>1</v>
      </c>
      <c r="S1082" s="144">
        <v>-250000</v>
      </c>
      <c r="T1082">
        <v>1</v>
      </c>
      <c r="U1082" t="s">
        <v>199</v>
      </c>
      <c r="V1082" t="s">
        <v>80</v>
      </c>
      <c r="W1082" s="115" t="str">
        <f t="shared" si="36"/>
        <v>CC1EXPORTACION</v>
      </c>
      <c r="X1082" s="115">
        <f>_xlfn.XLOOKUP(W1082,'cco '!C:C,'cco '!D:D,0)</f>
        <v>0.73411048911804788</v>
      </c>
      <c r="Y1082" s="116">
        <f t="shared" si="37"/>
        <v>183527.62227951197</v>
      </c>
      <c r="Z1082" s="115">
        <f>_xlfn.XLOOKUP(V1082,sectores_id!A:A,sectores_id!B:B)</f>
        <v>5</v>
      </c>
      <c r="AA1082" s="115">
        <f>IF(J1082="OPEX",_xlfn.XLOOKUP(I1082,'rubros_id_opex (2)'!A:A,'rubros_id_opex (2)'!B:B,"RUBRO MC"),J1082)</f>
        <v>11</v>
      </c>
      <c r="AB1082" s="115" t="str">
        <f>UPPER(_xlfn.XLOOKUP(Z1082,sectores_id!B:B,sectores_id!A:A))</f>
        <v>EXPORTACION</v>
      </c>
      <c r="AC1082" s="156" t="str">
        <f>_xlfn.XLOOKUP(AA1082,'rubros_id_opex (2)'!B:B,'rubros_id_opex (2)'!A:A,gastos_final[[#This Row],[Líneas de factura/Producto]])</f>
        <v>REPARACIONES</v>
      </c>
      <c r="AD1082" s="115">
        <f>SUMIFS(Y:Y,C:C,gastos_final[[#This Row],[Número]])</f>
        <v>250000</v>
      </c>
      <c r="AE1082" s="177">
        <f>gastos_final[[#This Row],[MONTO_FINAL]]*-1-gastos_final[[#This Row],[monto_total_ampliado]]</f>
        <v>0</v>
      </c>
    </row>
    <row r="1083" spans="1:31" x14ac:dyDescent="0.3">
      <c r="A1083" vm="4">
        <v>46056</v>
      </c>
      <c r="B1083" t="s">
        <v>907</v>
      </c>
      <c r="C1083" t="s">
        <v>908</v>
      </c>
      <c r="D1083" s="143">
        <v>-250000</v>
      </c>
      <c r="E1083" t="s">
        <v>909</v>
      </c>
      <c r="F1083">
        <v>1</v>
      </c>
      <c r="G1083" s="143">
        <v>250000</v>
      </c>
      <c r="H1083" t="s">
        <v>511</v>
      </c>
      <c r="I1083" t="s">
        <v>12</v>
      </c>
      <c r="J1083" t="s">
        <v>137</v>
      </c>
      <c r="K1083" t="s">
        <v>473</v>
      </c>
      <c r="L1083" t="s">
        <v>156</v>
      </c>
      <c r="M1083">
        <v>0</v>
      </c>
      <c r="N1083" t="s">
        <v>35</v>
      </c>
      <c r="O1083" t="s">
        <v>492</v>
      </c>
      <c r="P1083">
        <v>10</v>
      </c>
      <c r="Q1083" t="s">
        <v>465</v>
      </c>
      <c r="R1083">
        <v>1</v>
      </c>
      <c r="S1083" s="144">
        <v>-250000</v>
      </c>
      <c r="T1083">
        <v>1</v>
      </c>
      <c r="U1083" t="s">
        <v>199</v>
      </c>
      <c r="V1083" t="s">
        <v>50</v>
      </c>
      <c r="W1083" s="115" t="str">
        <f t="shared" si="36"/>
        <v>CC1NFU</v>
      </c>
      <c r="X1083" s="115">
        <f>_xlfn.XLOOKUP(W1083,'cco '!C:C,'cco '!D:D,0)</f>
        <v>1.4065386597374174E-2</v>
      </c>
      <c r="Y1083" s="116">
        <f t="shared" si="37"/>
        <v>3516.3466493435435</v>
      </c>
      <c r="Z1083" s="115">
        <f>_xlfn.XLOOKUP(V1083,sectores_id!A:A,sectores_id!B:B)</f>
        <v>6</v>
      </c>
      <c r="AA1083" s="115">
        <f>IF(J1083="OPEX",_xlfn.XLOOKUP(I1083,'rubros_id_opex (2)'!A:A,'rubros_id_opex (2)'!B:B,"RUBRO MC"),J1083)</f>
        <v>11</v>
      </c>
      <c r="AB1083" s="115" t="str">
        <f>UPPER(_xlfn.XLOOKUP(Z1083,sectores_id!B:B,sectores_id!A:A))</f>
        <v>NFU</v>
      </c>
      <c r="AC1083" s="156" t="str">
        <f>_xlfn.XLOOKUP(AA1083,'rubros_id_opex (2)'!B:B,'rubros_id_opex (2)'!A:A,gastos_final[[#This Row],[Líneas de factura/Producto]])</f>
        <v>REPARACIONES</v>
      </c>
      <c r="AD1083" s="115">
        <f>SUMIFS(Y:Y,C:C,gastos_final[[#This Row],[Número]])</f>
        <v>250000</v>
      </c>
      <c r="AE1083" s="177">
        <f>gastos_final[[#This Row],[MONTO_FINAL]]*-1-gastos_final[[#This Row],[monto_total_ampliado]]</f>
        <v>0</v>
      </c>
    </row>
    <row r="1084" spans="1:31" x14ac:dyDescent="0.3">
      <c r="A1084" vm="4">
        <v>46056</v>
      </c>
      <c r="B1084" t="s">
        <v>907</v>
      </c>
      <c r="C1084" t="s">
        <v>908</v>
      </c>
      <c r="D1084" s="143">
        <v>-250000</v>
      </c>
      <c r="E1084" t="s">
        <v>909</v>
      </c>
      <c r="F1084">
        <v>1</v>
      </c>
      <c r="G1084" s="143">
        <v>250000</v>
      </c>
      <c r="H1084" t="s">
        <v>511</v>
      </c>
      <c r="I1084" t="s">
        <v>12</v>
      </c>
      <c r="J1084" t="s">
        <v>137</v>
      </c>
      <c r="K1084" t="s">
        <v>473</v>
      </c>
      <c r="L1084" t="s">
        <v>156</v>
      </c>
      <c r="M1084">
        <v>0</v>
      </c>
      <c r="N1084" t="s">
        <v>35</v>
      </c>
      <c r="O1084" t="s">
        <v>492</v>
      </c>
      <c r="P1084">
        <v>10</v>
      </c>
      <c r="Q1084" t="s">
        <v>465</v>
      </c>
      <c r="R1084">
        <v>1</v>
      </c>
      <c r="S1084" s="144">
        <v>-250000</v>
      </c>
      <c r="T1084">
        <v>1</v>
      </c>
      <c r="U1084" t="s">
        <v>199</v>
      </c>
      <c r="V1084" t="s">
        <v>68</v>
      </c>
      <c r="W1084" s="115" t="str">
        <f t="shared" si="36"/>
        <v>CC1PILETAS</v>
      </c>
      <c r="X1084" s="115">
        <f>_xlfn.XLOOKUP(W1084,'cco '!C:C,'cco '!D:D,0)</f>
        <v>0.10760032914202722</v>
      </c>
      <c r="Y1084" s="116">
        <f t="shared" si="37"/>
        <v>26900.082285506804</v>
      </c>
      <c r="Z1084" s="115">
        <f>_xlfn.XLOOKUP(V1084,sectores_id!A:A,sectores_id!B:B)</f>
        <v>7</v>
      </c>
      <c r="AA1084" s="115">
        <f>IF(J1084="OPEX",_xlfn.XLOOKUP(I1084,'rubros_id_opex (2)'!A:A,'rubros_id_opex (2)'!B:B,"RUBRO MC"),J1084)</f>
        <v>11</v>
      </c>
      <c r="AB1084" s="115" t="str">
        <f>UPPER(_xlfn.XLOOKUP(Z1084,sectores_id!B:B,sectores_id!A:A))</f>
        <v>PILETAS</v>
      </c>
      <c r="AC1084" s="156" t="str">
        <f>_xlfn.XLOOKUP(AA1084,'rubros_id_opex (2)'!B:B,'rubros_id_opex (2)'!A:A,gastos_final[[#This Row],[Líneas de factura/Producto]])</f>
        <v>REPARACIONES</v>
      </c>
      <c r="AD1084" s="115">
        <f>SUMIFS(Y:Y,C:C,gastos_final[[#This Row],[Número]])</f>
        <v>250000</v>
      </c>
      <c r="AE1084" s="177">
        <f>gastos_final[[#This Row],[MONTO_FINAL]]*-1-gastos_final[[#This Row],[monto_total_ampliado]]</f>
        <v>0</v>
      </c>
    </row>
    <row r="1085" spans="1:31" x14ac:dyDescent="0.3">
      <c r="A1085" vm="4">
        <v>46056</v>
      </c>
      <c r="B1085" t="s">
        <v>907</v>
      </c>
      <c r="C1085" t="s">
        <v>908</v>
      </c>
      <c r="D1085" s="143">
        <v>-250000</v>
      </c>
      <c r="E1085" t="s">
        <v>909</v>
      </c>
      <c r="F1085">
        <v>1</v>
      </c>
      <c r="G1085" s="143">
        <v>250000</v>
      </c>
      <c r="H1085" t="s">
        <v>511</v>
      </c>
      <c r="I1085" t="s">
        <v>12</v>
      </c>
      <c r="J1085" t="s">
        <v>137</v>
      </c>
      <c r="K1085" t="s">
        <v>473</v>
      </c>
      <c r="L1085" t="s">
        <v>156</v>
      </c>
      <c r="M1085">
        <v>0</v>
      </c>
      <c r="N1085" t="s">
        <v>35</v>
      </c>
      <c r="O1085" t="s">
        <v>492</v>
      </c>
      <c r="P1085">
        <v>10</v>
      </c>
      <c r="Q1085" t="s">
        <v>465</v>
      </c>
      <c r="R1085">
        <v>1</v>
      </c>
      <c r="S1085" s="144">
        <v>-250000</v>
      </c>
      <c r="T1085">
        <v>1</v>
      </c>
      <c r="U1085" t="s">
        <v>199</v>
      </c>
      <c r="V1085" t="s">
        <v>70</v>
      </c>
      <c r="W1085" s="115" t="str">
        <f t="shared" si="36"/>
        <v>CC1REACTORES</v>
      </c>
      <c r="X1085" s="115">
        <f>_xlfn.XLOOKUP(W1085,'cco '!C:C,'cco '!D:D,0)</f>
        <v>3.9675420007119738E-2</v>
      </c>
      <c r="Y1085" s="116">
        <f t="shared" si="37"/>
        <v>9918.8550017799353</v>
      </c>
      <c r="Z1085" s="115">
        <f>_xlfn.XLOOKUP(V1085,sectores_id!A:A,sectores_id!B:B)</f>
        <v>8</v>
      </c>
      <c r="AA1085" s="115">
        <f>IF(J1085="OPEX",_xlfn.XLOOKUP(I1085,'rubros_id_opex (2)'!A:A,'rubros_id_opex (2)'!B:B,"RUBRO MC"),J1085)</f>
        <v>11</v>
      </c>
      <c r="AB1085" s="115" t="str">
        <f>UPPER(_xlfn.XLOOKUP(Z1085,sectores_id!B:B,sectores_id!A:A))</f>
        <v>REACTORES</v>
      </c>
      <c r="AC1085" s="156" t="str">
        <f>_xlfn.XLOOKUP(AA1085,'rubros_id_opex (2)'!B:B,'rubros_id_opex (2)'!A:A,gastos_final[[#This Row],[Líneas de factura/Producto]])</f>
        <v>REPARACIONES</v>
      </c>
      <c r="AD1085" s="115">
        <f>SUMIFS(Y:Y,C:C,gastos_final[[#This Row],[Número]])</f>
        <v>250000</v>
      </c>
      <c r="AE1085" s="177">
        <f>gastos_final[[#This Row],[MONTO_FINAL]]*-1-gastos_final[[#This Row],[monto_total_ampliado]]</f>
        <v>0</v>
      </c>
    </row>
    <row r="1086" spans="1:31" x14ac:dyDescent="0.3">
      <c r="A1086" vm="4">
        <v>46056</v>
      </c>
      <c r="B1086" t="s">
        <v>907</v>
      </c>
      <c r="C1086" t="s">
        <v>908</v>
      </c>
      <c r="D1086" s="143">
        <v>-250000</v>
      </c>
      <c r="E1086" t="s">
        <v>909</v>
      </c>
      <c r="F1086">
        <v>1</v>
      </c>
      <c r="G1086" s="143">
        <v>250000</v>
      </c>
      <c r="H1086" t="s">
        <v>511</v>
      </c>
      <c r="I1086" t="s">
        <v>12</v>
      </c>
      <c r="J1086" t="s">
        <v>137</v>
      </c>
      <c r="K1086" t="s">
        <v>473</v>
      </c>
      <c r="L1086" t="s">
        <v>156</v>
      </c>
      <c r="M1086">
        <v>0</v>
      </c>
      <c r="N1086" t="s">
        <v>35</v>
      </c>
      <c r="O1086" t="s">
        <v>492</v>
      </c>
      <c r="P1086">
        <v>10</v>
      </c>
      <c r="Q1086" t="s">
        <v>465</v>
      </c>
      <c r="R1086">
        <v>1</v>
      </c>
      <c r="S1086" s="144">
        <v>-250000</v>
      </c>
      <c r="T1086">
        <v>1</v>
      </c>
      <c r="U1086" t="s">
        <v>199</v>
      </c>
      <c r="V1086" t="s">
        <v>181</v>
      </c>
      <c r="W1086" s="115" t="str">
        <f t="shared" si="36"/>
        <v>CC1TIERRAS FILTRANTES</v>
      </c>
      <c r="X1086" s="115">
        <f>_xlfn.XLOOKUP(W1086,'cco '!C:C,'cco '!D:D,0)</f>
        <v>0</v>
      </c>
      <c r="Y1086" s="116">
        <f t="shared" si="37"/>
        <v>0</v>
      </c>
      <c r="Z1086" s="115">
        <f>_xlfn.XLOOKUP(V1086,sectores_id!A:A,sectores_id!B:B)</f>
        <v>9</v>
      </c>
      <c r="AA1086" s="115">
        <f>IF(J1086="OPEX",_xlfn.XLOOKUP(I1086,'rubros_id_opex (2)'!A:A,'rubros_id_opex (2)'!B:B,"RUBRO MC"),J1086)</f>
        <v>11</v>
      </c>
      <c r="AB1086" s="115" t="str">
        <f>UPPER(_xlfn.XLOOKUP(Z1086,sectores_id!B:B,sectores_id!A:A))</f>
        <v>TIERRAS FILTRANTES</v>
      </c>
      <c r="AC1086" s="156" t="str">
        <f>_xlfn.XLOOKUP(AA1086,'rubros_id_opex (2)'!B:B,'rubros_id_opex (2)'!A:A,gastos_final[[#This Row],[Líneas de factura/Producto]])</f>
        <v>REPARACIONES</v>
      </c>
      <c r="AD1086" s="115">
        <f>SUMIFS(Y:Y,C:C,gastos_final[[#This Row],[Número]])</f>
        <v>250000</v>
      </c>
      <c r="AE1086" s="177">
        <f>gastos_final[[#This Row],[MONTO_FINAL]]*-1-gastos_final[[#This Row],[monto_total_ampliado]]</f>
        <v>0</v>
      </c>
    </row>
    <row r="1087" spans="1:31" x14ac:dyDescent="0.3">
      <c r="A1087" vm="5">
        <v>46055</v>
      </c>
      <c r="B1087" t="s">
        <v>1001</v>
      </c>
      <c r="C1087" t="s">
        <v>1004</v>
      </c>
      <c r="D1087" s="143">
        <v>-246000</v>
      </c>
      <c r="E1087" t="s">
        <v>1005</v>
      </c>
      <c r="F1087">
        <v>1</v>
      </c>
      <c r="G1087" s="143">
        <v>246000</v>
      </c>
      <c r="H1087" t="s">
        <v>511</v>
      </c>
      <c r="I1087" t="s">
        <v>17</v>
      </c>
      <c r="J1087" t="s">
        <v>157</v>
      </c>
      <c r="K1087" t="s">
        <v>473</v>
      </c>
      <c r="L1087" t="s">
        <v>138</v>
      </c>
      <c r="M1087">
        <v>0</v>
      </c>
      <c r="N1087" t="s">
        <v>40</v>
      </c>
      <c r="O1087" t="s">
        <v>492</v>
      </c>
      <c r="P1087">
        <v>1</v>
      </c>
      <c r="Q1087" t="s">
        <v>68</v>
      </c>
      <c r="R1087">
        <v>1</v>
      </c>
      <c r="S1087" s="144">
        <v>-246000</v>
      </c>
      <c r="T1087">
        <v>1</v>
      </c>
      <c r="U1087" t="s">
        <v>199</v>
      </c>
      <c r="V1087" t="s">
        <v>68</v>
      </c>
      <c r="W1087" s="115" t="str">
        <f t="shared" si="36"/>
        <v>CC4PILETAS</v>
      </c>
      <c r="X1087" s="115">
        <f>_xlfn.XLOOKUP(W1087,'cco '!C:C,'cco '!D:D,0)</f>
        <v>1</v>
      </c>
      <c r="Y1087" s="116">
        <f t="shared" si="37"/>
        <v>246000</v>
      </c>
      <c r="Z1087" s="115">
        <f>_xlfn.XLOOKUP(V1087,sectores_id!A:A,sectores_id!B:B)</f>
        <v>7</v>
      </c>
      <c r="AA1087" s="115" t="str">
        <f>IF(J1087="OPEX",_xlfn.XLOOKUP(I1087,'rubros_id_opex (2)'!A:A,'rubros_id_opex (2)'!B:B,"RUBRO MC"),J1087)</f>
        <v>CAPEX</v>
      </c>
      <c r="AB1087" s="115" t="str">
        <f>UPPER(_xlfn.XLOOKUP(Z1087,sectores_id!B:B,sectores_id!A:A))</f>
        <v>PILETAS</v>
      </c>
      <c r="AC1087" s="156" t="str">
        <f>_xlfn.XLOOKUP(AA1087,'rubros_id_opex (2)'!B:B,'rubros_id_opex (2)'!A:A,gastos_final[[#This Row],[Líneas de factura/Producto]])</f>
        <v>INVERSION</v>
      </c>
      <c r="AD1087" s="115">
        <f>SUMIFS(Y:Y,C:C,gastos_final[[#This Row],[Número]])</f>
        <v>246000</v>
      </c>
      <c r="AE1087" s="177">
        <f>gastos_final[[#This Row],[MONTO_FINAL]]*-1-gastos_final[[#This Row],[monto_total_ampliado]]</f>
        <v>0</v>
      </c>
    </row>
    <row r="1088" spans="1:31" x14ac:dyDescent="0.3">
      <c r="A1088" vm="3">
        <v>46066</v>
      </c>
      <c r="B1088" t="s">
        <v>1071</v>
      </c>
      <c r="C1088" t="s">
        <v>1073</v>
      </c>
      <c r="D1088" s="143">
        <v>-233530</v>
      </c>
      <c r="E1088" t="s">
        <v>1074</v>
      </c>
      <c r="F1088">
        <v>2</v>
      </c>
      <c r="G1088" s="143">
        <v>62000</v>
      </c>
      <c r="H1088" t="s">
        <v>511</v>
      </c>
      <c r="I1088" t="s">
        <v>14</v>
      </c>
      <c r="J1088" t="s">
        <v>137</v>
      </c>
      <c r="K1088" t="s">
        <v>473</v>
      </c>
      <c r="L1088" t="s">
        <v>156</v>
      </c>
      <c r="M1088">
        <v>0</v>
      </c>
      <c r="N1088" t="s">
        <v>45</v>
      </c>
      <c r="O1088" t="s">
        <v>492</v>
      </c>
      <c r="P1088">
        <v>1</v>
      </c>
      <c r="Q1088" t="s">
        <v>70</v>
      </c>
      <c r="R1088">
        <v>1</v>
      </c>
      <c r="S1088" s="144">
        <v>-233530</v>
      </c>
      <c r="T1088">
        <v>2</v>
      </c>
      <c r="U1088" t="s">
        <v>199</v>
      </c>
      <c r="V1088" t="s">
        <v>70</v>
      </c>
      <c r="W1088" s="115" t="str">
        <f t="shared" si="36"/>
        <v>CC5REACTORES</v>
      </c>
      <c r="X1088" s="115">
        <f>_xlfn.XLOOKUP(W1088,'cco '!C:C,'cco '!D:D,0)</f>
        <v>1</v>
      </c>
      <c r="Y1088" s="116">
        <f t="shared" si="37"/>
        <v>233530</v>
      </c>
      <c r="Z1088" s="115">
        <f>_xlfn.XLOOKUP(V1088,sectores_id!A:A,sectores_id!B:B)</f>
        <v>8</v>
      </c>
      <c r="AA1088" s="115">
        <f>IF(J1088="OPEX",_xlfn.XLOOKUP(I1088,'rubros_id_opex (2)'!A:A,'rubros_id_opex (2)'!B:B,"RUBRO MC"),J1088)</f>
        <v>5</v>
      </c>
      <c r="AB1088" s="115" t="str">
        <f>UPPER(_xlfn.XLOOKUP(Z1088,sectores_id!B:B,sectores_id!A:A))</f>
        <v>REACTORES</v>
      </c>
      <c r="AC1088" s="156" t="str">
        <f>_xlfn.XLOOKUP(AA1088,'rubros_id_opex (2)'!B:B,'rubros_id_opex (2)'!A:A,gastos_final[[#This Row],[Líneas de factura/Producto]])</f>
        <v>INSUMOS</v>
      </c>
      <c r="AD1088" s="115">
        <f>SUMIFS(Y:Y,C:C,gastos_final[[#This Row],[Número]])</f>
        <v>233530</v>
      </c>
      <c r="AE1088" s="177">
        <f>gastos_final[[#This Row],[MONTO_FINAL]]*-1-gastos_final[[#This Row],[monto_total_ampliado]]</f>
        <v>0</v>
      </c>
    </row>
    <row r="1089" spans="1:31" x14ac:dyDescent="0.3">
      <c r="A1089" vm="24">
        <v>46078</v>
      </c>
      <c r="B1089" t="s">
        <v>897</v>
      </c>
      <c r="C1089" t="s">
        <v>900</v>
      </c>
      <c r="D1089" s="143">
        <v>-232320</v>
      </c>
      <c r="E1089" t="s">
        <v>899</v>
      </c>
      <c r="F1089">
        <v>1</v>
      </c>
      <c r="G1089" s="143">
        <v>192000</v>
      </c>
      <c r="H1089" t="s">
        <v>511</v>
      </c>
      <c r="I1089" t="s">
        <v>15</v>
      </c>
      <c r="J1089" t="s">
        <v>137</v>
      </c>
      <c r="K1089" t="s">
        <v>473</v>
      </c>
      <c r="L1089" t="s">
        <v>156</v>
      </c>
      <c r="M1089">
        <v>0</v>
      </c>
      <c r="N1089" t="s">
        <v>35</v>
      </c>
      <c r="O1089" t="s">
        <v>492</v>
      </c>
      <c r="P1089">
        <v>10</v>
      </c>
      <c r="Q1089" t="s">
        <v>465</v>
      </c>
      <c r="R1089">
        <v>1</v>
      </c>
      <c r="S1089" s="144">
        <v>-232320</v>
      </c>
      <c r="T1089">
        <v>1</v>
      </c>
      <c r="U1089" t="s">
        <v>199</v>
      </c>
      <c r="V1089" t="s">
        <v>72</v>
      </c>
      <c r="W1089" s="115" t="str">
        <f t="shared" si="36"/>
        <v>CC1BACHAS</v>
      </c>
      <c r="X1089" s="115">
        <f>_xlfn.XLOOKUP(W1089,'cco '!C:C,'cco '!D:D,0)</f>
        <v>3.2417236735101898E-2</v>
      </c>
      <c r="Y1089" s="116">
        <f t="shared" si="37"/>
        <v>7531.1724382988732</v>
      </c>
      <c r="Z1089" s="115">
        <f>_xlfn.XLOOKUP(V1089,sectores_id!A:A,sectores_id!B:B)</f>
        <v>1</v>
      </c>
      <c r="AA1089" s="115">
        <f>IF(J1089="OPEX",_xlfn.XLOOKUP(I1089,'rubros_id_opex (2)'!A:A,'rubros_id_opex (2)'!B:B,"RUBRO MC"),J1089)</f>
        <v>12</v>
      </c>
      <c r="AB1089" s="115" t="str">
        <f>UPPER(_xlfn.XLOOKUP(Z1089,sectores_id!B:B,sectores_id!A:A))</f>
        <v>BACHAS</v>
      </c>
      <c r="AC1089" s="156" t="str">
        <f>_xlfn.XLOOKUP(AA1089,'rubros_id_opex (2)'!B:B,'rubros_id_opex (2)'!A:A,gastos_final[[#This Row],[Líneas de factura/Producto]])</f>
        <v>REPOSICION</v>
      </c>
      <c r="AD1089" s="115">
        <f>SUMIFS(Y:Y,C:C,gastos_final[[#This Row],[Número]])</f>
        <v>232319.99999999997</v>
      </c>
      <c r="AE1089" s="177">
        <f>gastos_final[[#This Row],[MONTO_FINAL]]*-1-gastos_final[[#This Row],[monto_total_ampliado]]</f>
        <v>0</v>
      </c>
    </row>
    <row r="1090" spans="1:31" x14ac:dyDescent="0.3">
      <c r="A1090" vm="24">
        <v>46078</v>
      </c>
      <c r="B1090" t="s">
        <v>897</v>
      </c>
      <c r="C1090" t="s">
        <v>900</v>
      </c>
      <c r="D1090" s="143">
        <v>-232320</v>
      </c>
      <c r="E1090" t="s">
        <v>899</v>
      </c>
      <c r="F1090">
        <v>1</v>
      </c>
      <c r="G1090" s="143">
        <v>192000</v>
      </c>
      <c r="H1090" t="s">
        <v>511</v>
      </c>
      <c r="I1090" t="s">
        <v>15</v>
      </c>
      <c r="J1090" t="s">
        <v>137</v>
      </c>
      <c r="K1090" t="s">
        <v>473</v>
      </c>
      <c r="L1090" t="s">
        <v>156</v>
      </c>
      <c r="M1090">
        <v>0</v>
      </c>
      <c r="N1090" t="s">
        <v>35</v>
      </c>
      <c r="O1090" t="s">
        <v>492</v>
      </c>
      <c r="P1090">
        <v>10</v>
      </c>
      <c r="Q1090" t="s">
        <v>465</v>
      </c>
      <c r="R1090">
        <v>1</v>
      </c>
      <c r="S1090" s="144">
        <v>-232320</v>
      </c>
      <c r="T1090">
        <v>1</v>
      </c>
      <c r="U1090" t="s">
        <v>199</v>
      </c>
      <c r="V1090" t="s">
        <v>77</v>
      </c>
      <c r="W1090" s="115" t="str">
        <f t="shared" si="36"/>
        <v>CC1CEREAL &amp; POLVILLO</v>
      </c>
      <c r="X1090" s="115">
        <f>_xlfn.XLOOKUP(W1090,'cco '!C:C,'cco '!D:D,0)</f>
        <v>7.0597149630605652E-3</v>
      </c>
      <c r="Y1090" s="116">
        <f t="shared" si="37"/>
        <v>1640.1129802182304</v>
      </c>
      <c r="Z1090" s="115">
        <f>_xlfn.XLOOKUP(V1090,sectores_id!A:A,sectores_id!B:B)</f>
        <v>2</v>
      </c>
      <c r="AA1090" s="115">
        <f>IF(J1090="OPEX",_xlfn.XLOOKUP(I1090,'rubros_id_opex (2)'!A:A,'rubros_id_opex (2)'!B:B,"RUBRO MC"),J1090)</f>
        <v>12</v>
      </c>
      <c r="AB1090" s="115" t="str">
        <f>UPPER(_xlfn.XLOOKUP(Z1090,sectores_id!B:B,sectores_id!A:A))</f>
        <v>CEREAL &amp; POLVILLO</v>
      </c>
      <c r="AC1090" s="156" t="str">
        <f>_xlfn.XLOOKUP(AA1090,'rubros_id_opex (2)'!B:B,'rubros_id_opex (2)'!A:A,gastos_final[[#This Row],[Líneas de factura/Producto]])</f>
        <v>REPOSICION</v>
      </c>
      <c r="AD1090" s="115">
        <f>SUMIFS(Y:Y,C:C,gastos_final[[#This Row],[Número]])</f>
        <v>232319.99999999997</v>
      </c>
      <c r="AE1090" s="177">
        <f>gastos_final[[#This Row],[MONTO_FINAL]]*-1-gastos_final[[#This Row],[monto_total_ampliado]]</f>
        <v>0</v>
      </c>
    </row>
    <row r="1091" spans="1:31" x14ac:dyDescent="0.3">
      <c r="A1091" vm="24">
        <v>46078</v>
      </c>
      <c r="B1091" t="s">
        <v>897</v>
      </c>
      <c r="C1091" t="s">
        <v>900</v>
      </c>
      <c r="D1091" s="143">
        <v>-232320</v>
      </c>
      <c r="E1091" t="s">
        <v>899</v>
      </c>
      <c r="F1091">
        <v>1</v>
      </c>
      <c r="G1091" s="143">
        <v>192000</v>
      </c>
      <c r="H1091" t="s">
        <v>511</v>
      </c>
      <c r="I1091" t="s">
        <v>15</v>
      </c>
      <c r="J1091" t="s">
        <v>137</v>
      </c>
      <c r="K1091" t="s">
        <v>473</v>
      </c>
      <c r="L1091" t="s">
        <v>156</v>
      </c>
      <c r="M1091">
        <v>0</v>
      </c>
      <c r="N1091" t="s">
        <v>35</v>
      </c>
      <c r="O1091" t="s">
        <v>492</v>
      </c>
      <c r="P1091">
        <v>10</v>
      </c>
      <c r="Q1091" t="s">
        <v>465</v>
      </c>
      <c r="R1091">
        <v>1</v>
      </c>
      <c r="S1091" s="144">
        <v>-232320</v>
      </c>
      <c r="T1091">
        <v>1</v>
      </c>
      <c r="U1091" t="s">
        <v>199</v>
      </c>
      <c r="V1091" t="s">
        <v>75</v>
      </c>
      <c r="W1091" s="115" t="str">
        <f t="shared" si="36"/>
        <v>CC1COMPOST &amp; FERTILIZANTES</v>
      </c>
      <c r="X1091" s="115">
        <f>_xlfn.XLOOKUP(W1091,'cco '!C:C,'cco '!D:D,0)</f>
        <v>4.0653249223577111E-4</v>
      </c>
      <c r="Y1091" s="116">
        <f t="shared" si="37"/>
        <v>94.445628596214348</v>
      </c>
      <c r="Z1091" s="115">
        <f>_xlfn.XLOOKUP(V1091,sectores_id!A:A,sectores_id!B:B)</f>
        <v>10</v>
      </c>
      <c r="AA1091" s="115">
        <f>IF(J1091="OPEX",_xlfn.XLOOKUP(I1091,'rubros_id_opex (2)'!A:A,'rubros_id_opex (2)'!B:B,"RUBRO MC"),J1091)</f>
        <v>12</v>
      </c>
      <c r="AB1091" s="115" t="str">
        <f>UPPER(_xlfn.XLOOKUP(Z1091,sectores_id!B:B,sectores_id!A:A))</f>
        <v>COMPOST &amp; FERTILIZANTES</v>
      </c>
      <c r="AC1091" s="156" t="str">
        <f>_xlfn.XLOOKUP(AA1091,'rubros_id_opex (2)'!B:B,'rubros_id_opex (2)'!A:A,gastos_final[[#This Row],[Líneas de factura/Producto]])</f>
        <v>REPOSICION</v>
      </c>
      <c r="AD1091" s="115">
        <f>SUMIFS(Y:Y,C:C,gastos_final[[#This Row],[Número]])</f>
        <v>232319.99999999997</v>
      </c>
      <c r="AE1091" s="177">
        <f>gastos_final[[#This Row],[MONTO_FINAL]]*-1-gastos_final[[#This Row],[monto_total_ampliado]]</f>
        <v>0</v>
      </c>
    </row>
    <row r="1092" spans="1:31" x14ac:dyDescent="0.3">
      <c r="A1092" vm="24">
        <v>46078</v>
      </c>
      <c r="B1092" t="s">
        <v>897</v>
      </c>
      <c r="C1092" t="s">
        <v>900</v>
      </c>
      <c r="D1092" s="143">
        <v>-232320</v>
      </c>
      <c r="E1092" t="s">
        <v>899</v>
      </c>
      <c r="F1092">
        <v>1</v>
      </c>
      <c r="G1092" s="143">
        <v>192000</v>
      </c>
      <c r="H1092" t="s">
        <v>511</v>
      </c>
      <c r="I1092" t="s">
        <v>15</v>
      </c>
      <c r="J1092" t="s">
        <v>137</v>
      </c>
      <c r="K1092" t="s">
        <v>473</v>
      </c>
      <c r="L1092" t="s">
        <v>156</v>
      </c>
      <c r="M1092">
        <v>0</v>
      </c>
      <c r="N1092" t="s">
        <v>35</v>
      </c>
      <c r="O1092" t="s">
        <v>492</v>
      </c>
      <c r="P1092">
        <v>10</v>
      </c>
      <c r="Q1092" t="s">
        <v>465</v>
      </c>
      <c r="R1092">
        <v>1</v>
      </c>
      <c r="S1092" s="144">
        <v>-232320</v>
      </c>
      <c r="T1092">
        <v>1</v>
      </c>
      <c r="U1092" t="s">
        <v>199</v>
      </c>
      <c r="V1092" t="s">
        <v>66</v>
      </c>
      <c r="W1092" s="115" t="str">
        <f t="shared" si="36"/>
        <v>CC1DISPOSICIÓN FINAL RESIDUOS LIQUIDOS</v>
      </c>
      <c r="X1092" s="115">
        <f>_xlfn.XLOOKUP(W1092,'cco '!C:C,'cco '!D:D,0)</f>
        <v>5.9791078481547098E-2</v>
      </c>
      <c r="Y1092" s="116">
        <f t="shared" si="37"/>
        <v>13890.663352833022</v>
      </c>
      <c r="Z1092" s="115">
        <f>_xlfn.XLOOKUP(V1092,sectores_id!A:A,sectores_id!B:B)</f>
        <v>3</v>
      </c>
      <c r="AA1092" s="115">
        <f>IF(J1092="OPEX",_xlfn.XLOOKUP(I1092,'rubros_id_opex (2)'!A:A,'rubros_id_opex (2)'!B:B,"RUBRO MC"),J1092)</f>
        <v>12</v>
      </c>
      <c r="AB1092" s="115" t="str">
        <f>UPPER(_xlfn.XLOOKUP(Z1092,sectores_id!B:B,sectores_id!A:A))</f>
        <v>DISP. FINAL RESIDUOS LÍQUIDOS</v>
      </c>
      <c r="AC1092" s="156" t="str">
        <f>_xlfn.XLOOKUP(AA1092,'rubros_id_opex (2)'!B:B,'rubros_id_opex (2)'!A:A,gastos_final[[#This Row],[Líneas de factura/Producto]])</f>
        <v>REPOSICION</v>
      </c>
      <c r="AD1092" s="115">
        <f>SUMIFS(Y:Y,C:C,gastos_final[[#This Row],[Número]])</f>
        <v>232319.99999999997</v>
      </c>
      <c r="AE1092" s="177">
        <f>gastos_final[[#This Row],[MONTO_FINAL]]*-1-gastos_final[[#This Row],[monto_total_ampliado]]</f>
        <v>0</v>
      </c>
    </row>
    <row r="1093" spans="1:31" x14ac:dyDescent="0.3">
      <c r="A1093" vm="24">
        <v>46078</v>
      </c>
      <c r="B1093" t="s">
        <v>897</v>
      </c>
      <c r="C1093" t="s">
        <v>900</v>
      </c>
      <c r="D1093" s="143">
        <v>-232320</v>
      </c>
      <c r="E1093" t="s">
        <v>899</v>
      </c>
      <c r="F1093">
        <v>1</v>
      </c>
      <c r="G1093" s="143">
        <v>192000</v>
      </c>
      <c r="H1093" t="s">
        <v>511</v>
      </c>
      <c r="I1093" t="s">
        <v>15</v>
      </c>
      <c r="J1093" t="s">
        <v>137</v>
      </c>
      <c r="K1093" t="s">
        <v>473</v>
      </c>
      <c r="L1093" t="s">
        <v>156</v>
      </c>
      <c r="M1093">
        <v>0</v>
      </c>
      <c r="N1093" t="s">
        <v>35</v>
      </c>
      <c r="O1093" t="s">
        <v>492</v>
      </c>
      <c r="P1093">
        <v>10</v>
      </c>
      <c r="Q1093" t="s">
        <v>465</v>
      </c>
      <c r="R1093">
        <v>1</v>
      </c>
      <c r="S1093" s="144">
        <v>-232320</v>
      </c>
      <c r="T1093">
        <v>1</v>
      </c>
      <c r="U1093" t="s">
        <v>199</v>
      </c>
      <c r="V1093" t="s">
        <v>63</v>
      </c>
      <c r="W1093" s="115" t="str">
        <f t="shared" si="36"/>
        <v>CC1DISPOSICIÓN FINAL RESIDUOS SOLIDOS</v>
      </c>
      <c r="X1093" s="115">
        <f>_xlfn.XLOOKUP(W1093,'cco '!C:C,'cco '!D:D,0)</f>
        <v>4.8738124634855849E-3</v>
      </c>
      <c r="Y1093" s="116">
        <f t="shared" si="37"/>
        <v>1132.2841115169711</v>
      </c>
      <c r="Z1093" s="115">
        <f>_xlfn.XLOOKUP(V1093,sectores_id!A:A,sectores_id!B:B)</f>
        <v>4</v>
      </c>
      <c r="AA1093" s="115">
        <f>IF(J1093="OPEX",_xlfn.XLOOKUP(I1093,'rubros_id_opex (2)'!A:A,'rubros_id_opex (2)'!B:B,"RUBRO MC"),J1093)</f>
        <v>12</v>
      </c>
      <c r="AB1093" s="115" t="str">
        <f>UPPER(_xlfn.XLOOKUP(Z1093,sectores_id!B:B,sectores_id!A:A))</f>
        <v>DISP. FINAL RESIDUOS SÓLIDOS</v>
      </c>
      <c r="AC1093" s="156" t="str">
        <f>_xlfn.XLOOKUP(AA1093,'rubros_id_opex (2)'!B:B,'rubros_id_opex (2)'!A:A,gastos_final[[#This Row],[Líneas de factura/Producto]])</f>
        <v>REPOSICION</v>
      </c>
      <c r="AD1093" s="115">
        <f>SUMIFS(Y:Y,C:C,gastos_final[[#This Row],[Número]])</f>
        <v>232319.99999999997</v>
      </c>
      <c r="AE1093" s="177">
        <f>gastos_final[[#This Row],[MONTO_FINAL]]*-1-gastos_final[[#This Row],[monto_total_ampliado]]</f>
        <v>0</v>
      </c>
    </row>
    <row r="1094" spans="1:31" x14ac:dyDescent="0.3">
      <c r="A1094" vm="24">
        <v>46078</v>
      </c>
      <c r="B1094" t="s">
        <v>897</v>
      </c>
      <c r="C1094" t="s">
        <v>900</v>
      </c>
      <c r="D1094" s="143">
        <v>-232320</v>
      </c>
      <c r="E1094" t="s">
        <v>899</v>
      </c>
      <c r="F1094">
        <v>1</v>
      </c>
      <c r="G1094" s="143">
        <v>192000</v>
      </c>
      <c r="H1094" t="s">
        <v>511</v>
      </c>
      <c r="I1094" t="s">
        <v>15</v>
      </c>
      <c r="J1094" t="s">
        <v>137</v>
      </c>
      <c r="K1094" t="s">
        <v>473</v>
      </c>
      <c r="L1094" t="s">
        <v>156</v>
      </c>
      <c r="M1094">
        <v>0</v>
      </c>
      <c r="N1094" t="s">
        <v>35</v>
      </c>
      <c r="O1094" t="s">
        <v>492</v>
      </c>
      <c r="P1094">
        <v>10</v>
      </c>
      <c r="Q1094" t="s">
        <v>465</v>
      </c>
      <c r="R1094">
        <v>1</v>
      </c>
      <c r="S1094" s="144">
        <v>-232320</v>
      </c>
      <c r="T1094">
        <v>1</v>
      </c>
      <c r="U1094" t="s">
        <v>199</v>
      </c>
      <c r="V1094" t="s">
        <v>80</v>
      </c>
      <c r="W1094" s="115" t="str">
        <f t="shared" si="36"/>
        <v>CC1EXPORTACION</v>
      </c>
      <c r="X1094" s="115">
        <f>_xlfn.XLOOKUP(W1094,'cco '!C:C,'cco '!D:D,0)</f>
        <v>0.73411048911804788</v>
      </c>
      <c r="Y1094" s="116">
        <f t="shared" si="37"/>
        <v>170548.54883190489</v>
      </c>
      <c r="Z1094" s="115">
        <f>_xlfn.XLOOKUP(V1094,sectores_id!A:A,sectores_id!B:B)</f>
        <v>5</v>
      </c>
      <c r="AA1094" s="115">
        <f>IF(J1094="OPEX",_xlfn.XLOOKUP(I1094,'rubros_id_opex (2)'!A:A,'rubros_id_opex (2)'!B:B,"RUBRO MC"),J1094)</f>
        <v>12</v>
      </c>
      <c r="AB1094" s="115" t="str">
        <f>UPPER(_xlfn.XLOOKUP(Z1094,sectores_id!B:B,sectores_id!A:A))</f>
        <v>EXPORTACION</v>
      </c>
      <c r="AC1094" s="156" t="str">
        <f>_xlfn.XLOOKUP(AA1094,'rubros_id_opex (2)'!B:B,'rubros_id_opex (2)'!A:A,gastos_final[[#This Row],[Líneas de factura/Producto]])</f>
        <v>REPOSICION</v>
      </c>
      <c r="AD1094" s="115">
        <f>SUMIFS(Y:Y,C:C,gastos_final[[#This Row],[Número]])</f>
        <v>232319.99999999997</v>
      </c>
      <c r="AE1094" s="177">
        <f>gastos_final[[#This Row],[MONTO_FINAL]]*-1-gastos_final[[#This Row],[monto_total_ampliado]]</f>
        <v>0</v>
      </c>
    </row>
    <row r="1095" spans="1:31" x14ac:dyDescent="0.3">
      <c r="A1095" vm="24">
        <v>46078</v>
      </c>
      <c r="B1095" t="s">
        <v>897</v>
      </c>
      <c r="C1095" t="s">
        <v>900</v>
      </c>
      <c r="D1095" s="143">
        <v>-232320</v>
      </c>
      <c r="E1095" t="s">
        <v>899</v>
      </c>
      <c r="F1095">
        <v>1</v>
      </c>
      <c r="G1095" s="143">
        <v>192000</v>
      </c>
      <c r="H1095" t="s">
        <v>511</v>
      </c>
      <c r="I1095" t="s">
        <v>15</v>
      </c>
      <c r="J1095" t="s">
        <v>137</v>
      </c>
      <c r="K1095" t="s">
        <v>473</v>
      </c>
      <c r="L1095" t="s">
        <v>156</v>
      </c>
      <c r="M1095">
        <v>0</v>
      </c>
      <c r="N1095" t="s">
        <v>35</v>
      </c>
      <c r="O1095" t="s">
        <v>492</v>
      </c>
      <c r="P1095">
        <v>10</v>
      </c>
      <c r="Q1095" t="s">
        <v>465</v>
      </c>
      <c r="R1095">
        <v>1</v>
      </c>
      <c r="S1095" s="144">
        <v>-232320</v>
      </c>
      <c r="T1095">
        <v>1</v>
      </c>
      <c r="U1095" t="s">
        <v>199</v>
      </c>
      <c r="V1095" t="s">
        <v>50</v>
      </c>
      <c r="W1095" s="115" t="str">
        <f t="shared" si="36"/>
        <v>CC1NFU</v>
      </c>
      <c r="X1095" s="115">
        <f>_xlfn.XLOOKUP(W1095,'cco '!C:C,'cco '!D:D,0)</f>
        <v>1.4065386597374174E-2</v>
      </c>
      <c r="Y1095" s="116">
        <f t="shared" si="37"/>
        <v>3267.6706143019678</v>
      </c>
      <c r="Z1095" s="115">
        <f>_xlfn.XLOOKUP(V1095,sectores_id!A:A,sectores_id!B:B)</f>
        <v>6</v>
      </c>
      <c r="AA1095" s="115">
        <f>IF(J1095="OPEX",_xlfn.XLOOKUP(I1095,'rubros_id_opex (2)'!A:A,'rubros_id_opex (2)'!B:B,"RUBRO MC"),J1095)</f>
        <v>12</v>
      </c>
      <c r="AB1095" s="115" t="str">
        <f>UPPER(_xlfn.XLOOKUP(Z1095,sectores_id!B:B,sectores_id!A:A))</f>
        <v>NFU</v>
      </c>
      <c r="AC1095" s="156" t="str">
        <f>_xlfn.XLOOKUP(AA1095,'rubros_id_opex (2)'!B:B,'rubros_id_opex (2)'!A:A,gastos_final[[#This Row],[Líneas de factura/Producto]])</f>
        <v>REPOSICION</v>
      </c>
      <c r="AD1095" s="115">
        <f>SUMIFS(Y:Y,C:C,gastos_final[[#This Row],[Número]])</f>
        <v>232319.99999999997</v>
      </c>
      <c r="AE1095" s="177">
        <f>gastos_final[[#This Row],[MONTO_FINAL]]*-1-gastos_final[[#This Row],[monto_total_ampliado]]</f>
        <v>0</v>
      </c>
    </row>
    <row r="1096" spans="1:31" x14ac:dyDescent="0.3">
      <c r="A1096" vm="24">
        <v>46078</v>
      </c>
      <c r="B1096" t="s">
        <v>897</v>
      </c>
      <c r="C1096" t="s">
        <v>900</v>
      </c>
      <c r="D1096" s="143">
        <v>-232320</v>
      </c>
      <c r="E1096" t="s">
        <v>899</v>
      </c>
      <c r="F1096">
        <v>1</v>
      </c>
      <c r="G1096" s="143">
        <v>192000</v>
      </c>
      <c r="H1096" t="s">
        <v>511</v>
      </c>
      <c r="I1096" t="s">
        <v>15</v>
      </c>
      <c r="J1096" t="s">
        <v>137</v>
      </c>
      <c r="K1096" t="s">
        <v>473</v>
      </c>
      <c r="L1096" t="s">
        <v>156</v>
      </c>
      <c r="M1096">
        <v>0</v>
      </c>
      <c r="N1096" t="s">
        <v>35</v>
      </c>
      <c r="O1096" t="s">
        <v>492</v>
      </c>
      <c r="P1096">
        <v>10</v>
      </c>
      <c r="Q1096" t="s">
        <v>465</v>
      </c>
      <c r="R1096">
        <v>1</v>
      </c>
      <c r="S1096" s="144">
        <v>-232320</v>
      </c>
      <c r="T1096">
        <v>1</v>
      </c>
      <c r="U1096" t="s">
        <v>199</v>
      </c>
      <c r="V1096" t="s">
        <v>68</v>
      </c>
      <c r="W1096" s="115" t="str">
        <f t="shared" si="36"/>
        <v>CC1PILETAS</v>
      </c>
      <c r="X1096" s="115">
        <f>_xlfn.XLOOKUP(W1096,'cco '!C:C,'cco '!D:D,0)</f>
        <v>0.10760032914202722</v>
      </c>
      <c r="Y1096" s="116">
        <f t="shared" si="37"/>
        <v>24997.708466275762</v>
      </c>
      <c r="Z1096" s="115">
        <f>_xlfn.XLOOKUP(V1096,sectores_id!A:A,sectores_id!B:B)</f>
        <v>7</v>
      </c>
      <c r="AA1096" s="115">
        <f>IF(J1096="OPEX",_xlfn.XLOOKUP(I1096,'rubros_id_opex (2)'!A:A,'rubros_id_opex (2)'!B:B,"RUBRO MC"),J1096)</f>
        <v>12</v>
      </c>
      <c r="AB1096" s="115" t="str">
        <f>UPPER(_xlfn.XLOOKUP(Z1096,sectores_id!B:B,sectores_id!A:A))</f>
        <v>PILETAS</v>
      </c>
      <c r="AC1096" s="156" t="str">
        <f>_xlfn.XLOOKUP(AA1096,'rubros_id_opex (2)'!B:B,'rubros_id_opex (2)'!A:A,gastos_final[[#This Row],[Líneas de factura/Producto]])</f>
        <v>REPOSICION</v>
      </c>
      <c r="AD1096" s="115">
        <f>SUMIFS(Y:Y,C:C,gastos_final[[#This Row],[Número]])</f>
        <v>232319.99999999997</v>
      </c>
      <c r="AE1096" s="177">
        <f>gastos_final[[#This Row],[MONTO_FINAL]]*-1-gastos_final[[#This Row],[monto_total_ampliado]]</f>
        <v>0</v>
      </c>
    </row>
    <row r="1097" spans="1:31" x14ac:dyDescent="0.3">
      <c r="A1097" vm="24">
        <v>46078</v>
      </c>
      <c r="B1097" t="s">
        <v>897</v>
      </c>
      <c r="C1097" t="s">
        <v>900</v>
      </c>
      <c r="D1097" s="143">
        <v>-232320</v>
      </c>
      <c r="E1097" t="s">
        <v>899</v>
      </c>
      <c r="F1097">
        <v>1</v>
      </c>
      <c r="G1097" s="143">
        <v>192000</v>
      </c>
      <c r="H1097" t="s">
        <v>511</v>
      </c>
      <c r="I1097" t="s">
        <v>15</v>
      </c>
      <c r="J1097" t="s">
        <v>137</v>
      </c>
      <c r="K1097" t="s">
        <v>473</v>
      </c>
      <c r="L1097" t="s">
        <v>156</v>
      </c>
      <c r="M1097">
        <v>0</v>
      </c>
      <c r="N1097" t="s">
        <v>35</v>
      </c>
      <c r="O1097" t="s">
        <v>492</v>
      </c>
      <c r="P1097">
        <v>10</v>
      </c>
      <c r="Q1097" t="s">
        <v>465</v>
      </c>
      <c r="R1097">
        <v>1</v>
      </c>
      <c r="S1097" s="144">
        <v>-232320</v>
      </c>
      <c r="T1097">
        <v>1</v>
      </c>
      <c r="U1097" t="s">
        <v>199</v>
      </c>
      <c r="V1097" t="s">
        <v>70</v>
      </c>
      <c r="W1097" s="115" t="str">
        <f t="shared" si="36"/>
        <v>CC1REACTORES</v>
      </c>
      <c r="X1097" s="115">
        <f>_xlfn.XLOOKUP(W1097,'cco '!C:C,'cco '!D:D,0)</f>
        <v>3.9675420007119738E-2</v>
      </c>
      <c r="Y1097" s="116">
        <f t="shared" si="37"/>
        <v>9217.3935760540571</v>
      </c>
      <c r="Z1097" s="115">
        <f>_xlfn.XLOOKUP(V1097,sectores_id!A:A,sectores_id!B:B)</f>
        <v>8</v>
      </c>
      <c r="AA1097" s="115">
        <f>IF(J1097="OPEX",_xlfn.XLOOKUP(I1097,'rubros_id_opex (2)'!A:A,'rubros_id_opex (2)'!B:B,"RUBRO MC"),J1097)</f>
        <v>12</v>
      </c>
      <c r="AB1097" s="115" t="str">
        <f>UPPER(_xlfn.XLOOKUP(Z1097,sectores_id!B:B,sectores_id!A:A))</f>
        <v>REACTORES</v>
      </c>
      <c r="AC1097" s="156" t="str">
        <f>_xlfn.XLOOKUP(AA1097,'rubros_id_opex (2)'!B:B,'rubros_id_opex (2)'!A:A,gastos_final[[#This Row],[Líneas de factura/Producto]])</f>
        <v>REPOSICION</v>
      </c>
      <c r="AD1097" s="115">
        <f>SUMIFS(Y:Y,C:C,gastos_final[[#This Row],[Número]])</f>
        <v>232319.99999999997</v>
      </c>
      <c r="AE1097" s="177">
        <f>gastos_final[[#This Row],[MONTO_FINAL]]*-1-gastos_final[[#This Row],[monto_total_ampliado]]</f>
        <v>0</v>
      </c>
    </row>
    <row r="1098" spans="1:31" x14ac:dyDescent="0.3">
      <c r="A1098" vm="24">
        <v>46078</v>
      </c>
      <c r="B1098" t="s">
        <v>897</v>
      </c>
      <c r="C1098" t="s">
        <v>900</v>
      </c>
      <c r="D1098" s="143">
        <v>-232320</v>
      </c>
      <c r="E1098" t="s">
        <v>899</v>
      </c>
      <c r="F1098">
        <v>1</v>
      </c>
      <c r="G1098" s="143">
        <v>192000</v>
      </c>
      <c r="H1098" t="s">
        <v>511</v>
      </c>
      <c r="I1098" t="s">
        <v>15</v>
      </c>
      <c r="J1098" t="s">
        <v>137</v>
      </c>
      <c r="K1098" t="s">
        <v>473</v>
      </c>
      <c r="L1098" t="s">
        <v>156</v>
      </c>
      <c r="M1098">
        <v>0</v>
      </c>
      <c r="N1098" t="s">
        <v>35</v>
      </c>
      <c r="O1098" t="s">
        <v>492</v>
      </c>
      <c r="P1098">
        <v>10</v>
      </c>
      <c r="Q1098" t="s">
        <v>465</v>
      </c>
      <c r="R1098">
        <v>1</v>
      </c>
      <c r="S1098" s="144">
        <v>-232320</v>
      </c>
      <c r="T1098">
        <v>1</v>
      </c>
      <c r="U1098" t="s">
        <v>199</v>
      </c>
      <c r="V1098" t="s">
        <v>181</v>
      </c>
      <c r="W1098" s="115" t="str">
        <f t="shared" si="36"/>
        <v>CC1TIERRAS FILTRANTES</v>
      </c>
      <c r="X1098" s="115">
        <f>_xlfn.XLOOKUP(W1098,'cco '!C:C,'cco '!D:D,0)</f>
        <v>0</v>
      </c>
      <c r="Y1098" s="116">
        <f t="shared" si="37"/>
        <v>0</v>
      </c>
      <c r="Z1098" s="115">
        <f>_xlfn.XLOOKUP(V1098,sectores_id!A:A,sectores_id!B:B)</f>
        <v>9</v>
      </c>
      <c r="AA1098" s="115">
        <f>IF(J1098="OPEX",_xlfn.XLOOKUP(I1098,'rubros_id_opex (2)'!A:A,'rubros_id_opex (2)'!B:B,"RUBRO MC"),J1098)</f>
        <v>12</v>
      </c>
      <c r="AB1098" s="115" t="str">
        <f>UPPER(_xlfn.XLOOKUP(Z1098,sectores_id!B:B,sectores_id!A:A))</f>
        <v>TIERRAS FILTRANTES</v>
      </c>
      <c r="AC1098" s="156" t="str">
        <f>_xlfn.XLOOKUP(AA1098,'rubros_id_opex (2)'!B:B,'rubros_id_opex (2)'!A:A,gastos_final[[#This Row],[Líneas de factura/Producto]])</f>
        <v>REPOSICION</v>
      </c>
      <c r="AD1098" s="115">
        <f>SUMIFS(Y:Y,C:C,gastos_final[[#This Row],[Número]])</f>
        <v>232319.99999999997</v>
      </c>
      <c r="AE1098" s="177">
        <f>gastos_final[[#This Row],[MONTO_FINAL]]*-1-gastos_final[[#This Row],[monto_total_ampliado]]</f>
        <v>0</v>
      </c>
    </row>
    <row r="1099" spans="1:31" x14ac:dyDescent="0.3">
      <c r="A1099" vm="24">
        <v>46078</v>
      </c>
      <c r="B1099" t="s">
        <v>1048</v>
      </c>
      <c r="C1099" t="s">
        <v>1049</v>
      </c>
      <c r="D1099" s="143">
        <v>-218296.1</v>
      </c>
      <c r="E1099" t="s">
        <v>1050</v>
      </c>
      <c r="F1099">
        <v>1</v>
      </c>
      <c r="G1099" s="143">
        <v>180410</v>
      </c>
      <c r="H1099" t="s">
        <v>511</v>
      </c>
      <c r="I1099" t="s">
        <v>14</v>
      </c>
      <c r="J1099" t="s">
        <v>137</v>
      </c>
      <c r="K1099" t="s">
        <v>473</v>
      </c>
      <c r="L1099" t="s">
        <v>156</v>
      </c>
      <c r="M1099">
        <v>0</v>
      </c>
      <c r="N1099" t="s">
        <v>35</v>
      </c>
      <c r="O1099" t="s">
        <v>492</v>
      </c>
      <c r="P1099">
        <v>10</v>
      </c>
      <c r="Q1099" t="s">
        <v>465</v>
      </c>
      <c r="R1099">
        <v>1</v>
      </c>
      <c r="S1099" s="144">
        <v>-218296.1</v>
      </c>
      <c r="T1099">
        <v>1</v>
      </c>
      <c r="U1099" t="s">
        <v>199</v>
      </c>
      <c r="V1099" t="s">
        <v>72</v>
      </c>
      <c r="W1099" s="115" t="str">
        <f t="shared" si="36"/>
        <v>CC1BACHAS</v>
      </c>
      <c r="X1099" s="115">
        <f>_xlfn.XLOOKUP(W1099,'cco '!C:C,'cco '!D:D,0)</f>
        <v>3.2417236735101898E-2</v>
      </c>
      <c r="Y1099" s="116">
        <f t="shared" si="37"/>
        <v>7076.5563520494779</v>
      </c>
      <c r="Z1099" s="115">
        <f>_xlfn.XLOOKUP(V1099,sectores_id!A:A,sectores_id!B:B)</f>
        <v>1</v>
      </c>
      <c r="AA1099" s="115">
        <f>IF(J1099="OPEX",_xlfn.XLOOKUP(I1099,'rubros_id_opex (2)'!A:A,'rubros_id_opex (2)'!B:B,"RUBRO MC"),J1099)</f>
        <v>5</v>
      </c>
      <c r="AB1099" s="115" t="str">
        <f>UPPER(_xlfn.XLOOKUP(Z1099,sectores_id!B:B,sectores_id!A:A))</f>
        <v>BACHAS</v>
      </c>
      <c r="AC1099" s="156" t="str">
        <f>_xlfn.XLOOKUP(AA1099,'rubros_id_opex (2)'!B:B,'rubros_id_opex (2)'!A:A,gastos_final[[#This Row],[Líneas de factura/Producto]])</f>
        <v>INSUMOS</v>
      </c>
      <c r="AD1099" s="115">
        <f>SUMIFS(Y:Y,C:C,gastos_final[[#This Row],[Número]])</f>
        <v>218296.09999999998</v>
      </c>
      <c r="AE1099" s="177">
        <f>gastos_final[[#This Row],[MONTO_FINAL]]*-1-gastos_final[[#This Row],[monto_total_ampliado]]</f>
        <v>0</v>
      </c>
    </row>
    <row r="1100" spans="1:31" x14ac:dyDescent="0.3">
      <c r="A1100" vm="24">
        <v>46078</v>
      </c>
      <c r="B1100" t="s">
        <v>1048</v>
      </c>
      <c r="C1100" t="s">
        <v>1049</v>
      </c>
      <c r="D1100" s="143">
        <v>-218296.1</v>
      </c>
      <c r="E1100" t="s">
        <v>1050</v>
      </c>
      <c r="F1100">
        <v>1</v>
      </c>
      <c r="G1100" s="143">
        <v>180410</v>
      </c>
      <c r="H1100" t="s">
        <v>511</v>
      </c>
      <c r="I1100" t="s">
        <v>14</v>
      </c>
      <c r="J1100" t="s">
        <v>137</v>
      </c>
      <c r="K1100" t="s">
        <v>473</v>
      </c>
      <c r="L1100" t="s">
        <v>156</v>
      </c>
      <c r="M1100">
        <v>0</v>
      </c>
      <c r="N1100" t="s">
        <v>35</v>
      </c>
      <c r="O1100" t="s">
        <v>492</v>
      </c>
      <c r="P1100">
        <v>10</v>
      </c>
      <c r="Q1100" t="s">
        <v>465</v>
      </c>
      <c r="R1100">
        <v>1</v>
      </c>
      <c r="S1100" s="144">
        <v>-218296.1</v>
      </c>
      <c r="T1100">
        <v>1</v>
      </c>
      <c r="U1100" t="s">
        <v>199</v>
      </c>
      <c r="V1100" t="s">
        <v>77</v>
      </c>
      <c r="W1100" s="115" t="str">
        <f t="shared" si="36"/>
        <v>CC1CEREAL &amp; POLVILLO</v>
      </c>
      <c r="X1100" s="115">
        <f>_xlfn.XLOOKUP(W1100,'cco '!C:C,'cco '!D:D,0)</f>
        <v>7.0597149630605652E-3</v>
      </c>
      <c r="Y1100" s="116">
        <f t="shared" si="37"/>
        <v>1541.1082435477656</v>
      </c>
      <c r="Z1100" s="115">
        <f>_xlfn.XLOOKUP(V1100,sectores_id!A:A,sectores_id!B:B)</f>
        <v>2</v>
      </c>
      <c r="AA1100" s="115">
        <f>IF(J1100="OPEX",_xlfn.XLOOKUP(I1100,'rubros_id_opex (2)'!A:A,'rubros_id_opex (2)'!B:B,"RUBRO MC"),J1100)</f>
        <v>5</v>
      </c>
      <c r="AB1100" s="115" t="str">
        <f>UPPER(_xlfn.XLOOKUP(Z1100,sectores_id!B:B,sectores_id!A:A))</f>
        <v>CEREAL &amp; POLVILLO</v>
      </c>
      <c r="AC1100" s="156" t="str">
        <f>_xlfn.XLOOKUP(AA1100,'rubros_id_opex (2)'!B:B,'rubros_id_opex (2)'!A:A,gastos_final[[#This Row],[Líneas de factura/Producto]])</f>
        <v>INSUMOS</v>
      </c>
      <c r="AD1100" s="115">
        <f>SUMIFS(Y:Y,C:C,gastos_final[[#This Row],[Número]])</f>
        <v>218296.09999999998</v>
      </c>
      <c r="AE1100" s="177">
        <f>gastos_final[[#This Row],[MONTO_FINAL]]*-1-gastos_final[[#This Row],[monto_total_ampliado]]</f>
        <v>0</v>
      </c>
    </row>
    <row r="1101" spans="1:31" x14ac:dyDescent="0.3">
      <c r="A1101" vm="24">
        <v>46078</v>
      </c>
      <c r="B1101" t="s">
        <v>1048</v>
      </c>
      <c r="C1101" t="s">
        <v>1049</v>
      </c>
      <c r="D1101" s="143">
        <v>-218296.1</v>
      </c>
      <c r="E1101" t="s">
        <v>1050</v>
      </c>
      <c r="F1101">
        <v>1</v>
      </c>
      <c r="G1101" s="143">
        <v>180410</v>
      </c>
      <c r="H1101" t="s">
        <v>511</v>
      </c>
      <c r="I1101" t="s">
        <v>14</v>
      </c>
      <c r="J1101" t="s">
        <v>137</v>
      </c>
      <c r="K1101" t="s">
        <v>473</v>
      </c>
      <c r="L1101" t="s">
        <v>156</v>
      </c>
      <c r="M1101">
        <v>0</v>
      </c>
      <c r="N1101" t="s">
        <v>35</v>
      </c>
      <c r="O1101" t="s">
        <v>492</v>
      </c>
      <c r="P1101">
        <v>10</v>
      </c>
      <c r="Q1101" t="s">
        <v>465</v>
      </c>
      <c r="R1101">
        <v>1</v>
      </c>
      <c r="S1101" s="144">
        <v>-218296.1</v>
      </c>
      <c r="T1101">
        <v>1</v>
      </c>
      <c r="U1101" t="s">
        <v>199</v>
      </c>
      <c r="V1101" t="s">
        <v>75</v>
      </c>
      <c r="W1101" s="115" t="str">
        <f t="shared" si="36"/>
        <v>CC1COMPOST &amp; FERTILIZANTES</v>
      </c>
      <c r="X1101" s="115">
        <f>_xlfn.XLOOKUP(W1101,'cco '!C:C,'cco '!D:D,0)</f>
        <v>4.0653249223577111E-4</v>
      </c>
      <c r="Y1101" s="116">
        <f t="shared" si="37"/>
        <v>88.744457578349113</v>
      </c>
      <c r="Z1101" s="115">
        <f>_xlfn.XLOOKUP(V1101,sectores_id!A:A,sectores_id!B:B)</f>
        <v>10</v>
      </c>
      <c r="AA1101" s="115">
        <f>IF(J1101="OPEX",_xlfn.XLOOKUP(I1101,'rubros_id_opex (2)'!A:A,'rubros_id_opex (2)'!B:B,"RUBRO MC"),J1101)</f>
        <v>5</v>
      </c>
      <c r="AB1101" s="115" t="str">
        <f>UPPER(_xlfn.XLOOKUP(Z1101,sectores_id!B:B,sectores_id!A:A))</f>
        <v>COMPOST &amp; FERTILIZANTES</v>
      </c>
      <c r="AC1101" s="156" t="str">
        <f>_xlfn.XLOOKUP(AA1101,'rubros_id_opex (2)'!B:B,'rubros_id_opex (2)'!A:A,gastos_final[[#This Row],[Líneas de factura/Producto]])</f>
        <v>INSUMOS</v>
      </c>
      <c r="AD1101" s="115">
        <f>SUMIFS(Y:Y,C:C,gastos_final[[#This Row],[Número]])</f>
        <v>218296.09999999998</v>
      </c>
      <c r="AE1101" s="177">
        <f>gastos_final[[#This Row],[MONTO_FINAL]]*-1-gastos_final[[#This Row],[monto_total_ampliado]]</f>
        <v>0</v>
      </c>
    </row>
    <row r="1102" spans="1:31" x14ac:dyDescent="0.3">
      <c r="A1102" vm="24">
        <v>46078</v>
      </c>
      <c r="B1102" t="s">
        <v>1048</v>
      </c>
      <c r="C1102" t="s">
        <v>1049</v>
      </c>
      <c r="D1102" s="143">
        <v>-218296.1</v>
      </c>
      <c r="E1102" t="s">
        <v>1050</v>
      </c>
      <c r="F1102">
        <v>1</v>
      </c>
      <c r="G1102" s="143">
        <v>180410</v>
      </c>
      <c r="H1102" t="s">
        <v>511</v>
      </c>
      <c r="I1102" t="s">
        <v>14</v>
      </c>
      <c r="J1102" t="s">
        <v>137</v>
      </c>
      <c r="K1102" t="s">
        <v>473</v>
      </c>
      <c r="L1102" t="s">
        <v>156</v>
      </c>
      <c r="M1102">
        <v>0</v>
      </c>
      <c r="N1102" t="s">
        <v>35</v>
      </c>
      <c r="O1102" t="s">
        <v>492</v>
      </c>
      <c r="P1102">
        <v>10</v>
      </c>
      <c r="Q1102" t="s">
        <v>465</v>
      </c>
      <c r="R1102">
        <v>1</v>
      </c>
      <c r="S1102" s="144">
        <v>-218296.1</v>
      </c>
      <c r="T1102">
        <v>1</v>
      </c>
      <c r="U1102" t="s">
        <v>199</v>
      </c>
      <c r="V1102" t="s">
        <v>66</v>
      </c>
      <c r="W1102" s="115" t="str">
        <f t="shared" si="36"/>
        <v>CC1DISPOSICIÓN FINAL RESIDUOS LIQUIDOS</v>
      </c>
      <c r="X1102" s="115">
        <f>_xlfn.XLOOKUP(W1102,'cco '!C:C,'cco '!D:D,0)</f>
        <v>5.9791078481547098E-2</v>
      </c>
      <c r="Y1102" s="116">
        <f t="shared" si="37"/>
        <v>13052.159247315654</v>
      </c>
      <c r="Z1102" s="115">
        <f>_xlfn.XLOOKUP(V1102,sectores_id!A:A,sectores_id!B:B)</f>
        <v>3</v>
      </c>
      <c r="AA1102" s="115">
        <f>IF(J1102="OPEX",_xlfn.XLOOKUP(I1102,'rubros_id_opex (2)'!A:A,'rubros_id_opex (2)'!B:B,"RUBRO MC"),J1102)</f>
        <v>5</v>
      </c>
      <c r="AB1102" s="115" t="str">
        <f>UPPER(_xlfn.XLOOKUP(Z1102,sectores_id!B:B,sectores_id!A:A))</f>
        <v>DISP. FINAL RESIDUOS LÍQUIDOS</v>
      </c>
      <c r="AC1102" s="156" t="str">
        <f>_xlfn.XLOOKUP(AA1102,'rubros_id_opex (2)'!B:B,'rubros_id_opex (2)'!A:A,gastos_final[[#This Row],[Líneas de factura/Producto]])</f>
        <v>INSUMOS</v>
      </c>
      <c r="AD1102" s="115">
        <f>SUMIFS(Y:Y,C:C,gastos_final[[#This Row],[Número]])</f>
        <v>218296.09999999998</v>
      </c>
      <c r="AE1102" s="177">
        <f>gastos_final[[#This Row],[MONTO_FINAL]]*-1-gastos_final[[#This Row],[monto_total_ampliado]]</f>
        <v>0</v>
      </c>
    </row>
    <row r="1103" spans="1:31" x14ac:dyDescent="0.3">
      <c r="A1103" vm="24">
        <v>46078</v>
      </c>
      <c r="B1103" t="s">
        <v>1048</v>
      </c>
      <c r="C1103" t="s">
        <v>1049</v>
      </c>
      <c r="D1103" s="143">
        <v>-218296.1</v>
      </c>
      <c r="E1103" t="s">
        <v>1050</v>
      </c>
      <c r="F1103">
        <v>1</v>
      </c>
      <c r="G1103" s="143">
        <v>180410</v>
      </c>
      <c r="H1103" t="s">
        <v>511</v>
      </c>
      <c r="I1103" t="s">
        <v>14</v>
      </c>
      <c r="J1103" t="s">
        <v>137</v>
      </c>
      <c r="K1103" t="s">
        <v>473</v>
      </c>
      <c r="L1103" t="s">
        <v>156</v>
      </c>
      <c r="M1103">
        <v>0</v>
      </c>
      <c r="N1103" t="s">
        <v>35</v>
      </c>
      <c r="O1103" t="s">
        <v>492</v>
      </c>
      <c r="P1103">
        <v>10</v>
      </c>
      <c r="Q1103" t="s">
        <v>465</v>
      </c>
      <c r="R1103">
        <v>1</v>
      </c>
      <c r="S1103" s="144">
        <v>-218296.1</v>
      </c>
      <c r="T1103">
        <v>1</v>
      </c>
      <c r="U1103" t="s">
        <v>199</v>
      </c>
      <c r="V1103" t="s">
        <v>63</v>
      </c>
      <c r="W1103" s="115" t="str">
        <f t="shared" si="36"/>
        <v>CC1DISPOSICIÓN FINAL RESIDUOS SOLIDOS</v>
      </c>
      <c r="X1103" s="115">
        <f>_xlfn.XLOOKUP(W1103,'cco '!C:C,'cco '!D:D,0)</f>
        <v>4.8738124634855849E-3</v>
      </c>
      <c r="Y1103" s="116">
        <f t="shared" si="37"/>
        <v>1063.9342529102955</v>
      </c>
      <c r="Z1103" s="115">
        <f>_xlfn.XLOOKUP(V1103,sectores_id!A:A,sectores_id!B:B)</f>
        <v>4</v>
      </c>
      <c r="AA1103" s="115">
        <f>IF(J1103="OPEX",_xlfn.XLOOKUP(I1103,'rubros_id_opex (2)'!A:A,'rubros_id_opex (2)'!B:B,"RUBRO MC"),J1103)</f>
        <v>5</v>
      </c>
      <c r="AB1103" s="115" t="str">
        <f>UPPER(_xlfn.XLOOKUP(Z1103,sectores_id!B:B,sectores_id!A:A))</f>
        <v>DISP. FINAL RESIDUOS SÓLIDOS</v>
      </c>
      <c r="AC1103" s="156" t="str">
        <f>_xlfn.XLOOKUP(AA1103,'rubros_id_opex (2)'!B:B,'rubros_id_opex (2)'!A:A,gastos_final[[#This Row],[Líneas de factura/Producto]])</f>
        <v>INSUMOS</v>
      </c>
      <c r="AD1103" s="115">
        <f>SUMIFS(Y:Y,C:C,gastos_final[[#This Row],[Número]])</f>
        <v>218296.09999999998</v>
      </c>
      <c r="AE1103" s="177">
        <f>gastos_final[[#This Row],[MONTO_FINAL]]*-1-gastos_final[[#This Row],[monto_total_ampliado]]</f>
        <v>0</v>
      </c>
    </row>
    <row r="1104" spans="1:31" x14ac:dyDescent="0.3">
      <c r="A1104" vm="24">
        <v>46078</v>
      </c>
      <c r="B1104" t="s">
        <v>1048</v>
      </c>
      <c r="C1104" t="s">
        <v>1049</v>
      </c>
      <c r="D1104" s="143">
        <v>-218296.1</v>
      </c>
      <c r="E1104" t="s">
        <v>1050</v>
      </c>
      <c r="F1104">
        <v>1</v>
      </c>
      <c r="G1104" s="143">
        <v>180410</v>
      </c>
      <c r="H1104" t="s">
        <v>511</v>
      </c>
      <c r="I1104" t="s">
        <v>14</v>
      </c>
      <c r="J1104" t="s">
        <v>137</v>
      </c>
      <c r="K1104" t="s">
        <v>473</v>
      </c>
      <c r="L1104" t="s">
        <v>156</v>
      </c>
      <c r="M1104">
        <v>0</v>
      </c>
      <c r="N1104" t="s">
        <v>35</v>
      </c>
      <c r="O1104" t="s">
        <v>492</v>
      </c>
      <c r="P1104">
        <v>10</v>
      </c>
      <c r="Q1104" t="s">
        <v>465</v>
      </c>
      <c r="R1104">
        <v>1</v>
      </c>
      <c r="S1104" s="144">
        <v>-218296.1</v>
      </c>
      <c r="T1104">
        <v>1</v>
      </c>
      <c r="U1104" t="s">
        <v>199</v>
      </c>
      <c r="V1104" t="s">
        <v>80</v>
      </c>
      <c r="W1104" s="115" t="str">
        <f t="shared" si="36"/>
        <v>CC1EXPORTACION</v>
      </c>
      <c r="X1104" s="115">
        <f>_xlfn.XLOOKUP(W1104,'cco '!C:C,'cco '!D:D,0)</f>
        <v>0.73411048911804788</v>
      </c>
      <c r="Y1104" s="116">
        <f t="shared" si="37"/>
        <v>160253.4567435623</v>
      </c>
      <c r="Z1104" s="115">
        <f>_xlfn.XLOOKUP(V1104,sectores_id!A:A,sectores_id!B:B)</f>
        <v>5</v>
      </c>
      <c r="AA1104" s="115">
        <f>IF(J1104="OPEX",_xlfn.XLOOKUP(I1104,'rubros_id_opex (2)'!A:A,'rubros_id_opex (2)'!B:B,"RUBRO MC"),J1104)</f>
        <v>5</v>
      </c>
      <c r="AB1104" s="115" t="str">
        <f>UPPER(_xlfn.XLOOKUP(Z1104,sectores_id!B:B,sectores_id!A:A))</f>
        <v>EXPORTACION</v>
      </c>
      <c r="AC1104" s="156" t="str">
        <f>_xlfn.XLOOKUP(AA1104,'rubros_id_opex (2)'!B:B,'rubros_id_opex (2)'!A:A,gastos_final[[#This Row],[Líneas de factura/Producto]])</f>
        <v>INSUMOS</v>
      </c>
      <c r="AD1104" s="115">
        <f>SUMIFS(Y:Y,C:C,gastos_final[[#This Row],[Número]])</f>
        <v>218296.09999999998</v>
      </c>
      <c r="AE1104" s="177">
        <f>gastos_final[[#This Row],[MONTO_FINAL]]*-1-gastos_final[[#This Row],[monto_total_ampliado]]</f>
        <v>0</v>
      </c>
    </row>
    <row r="1105" spans="1:31" x14ac:dyDescent="0.3">
      <c r="A1105" vm="24">
        <v>46078</v>
      </c>
      <c r="B1105" t="s">
        <v>1048</v>
      </c>
      <c r="C1105" t="s">
        <v>1049</v>
      </c>
      <c r="D1105" s="143">
        <v>-218296.1</v>
      </c>
      <c r="E1105" t="s">
        <v>1050</v>
      </c>
      <c r="F1105">
        <v>1</v>
      </c>
      <c r="G1105" s="143">
        <v>180410</v>
      </c>
      <c r="H1105" t="s">
        <v>511</v>
      </c>
      <c r="I1105" t="s">
        <v>14</v>
      </c>
      <c r="J1105" t="s">
        <v>137</v>
      </c>
      <c r="K1105" t="s">
        <v>473</v>
      </c>
      <c r="L1105" t="s">
        <v>156</v>
      </c>
      <c r="M1105">
        <v>0</v>
      </c>
      <c r="N1105" t="s">
        <v>35</v>
      </c>
      <c r="O1105" t="s">
        <v>492</v>
      </c>
      <c r="P1105">
        <v>10</v>
      </c>
      <c r="Q1105" t="s">
        <v>465</v>
      </c>
      <c r="R1105">
        <v>1</v>
      </c>
      <c r="S1105" s="144">
        <v>-218296.1</v>
      </c>
      <c r="T1105">
        <v>1</v>
      </c>
      <c r="U1105" t="s">
        <v>199</v>
      </c>
      <c r="V1105" t="s">
        <v>50</v>
      </c>
      <c r="W1105" s="115" t="str">
        <f t="shared" si="36"/>
        <v>CC1NFU</v>
      </c>
      <c r="X1105" s="115">
        <f>_xlfn.XLOOKUP(W1105,'cco '!C:C,'cco '!D:D,0)</f>
        <v>1.4065386597374174E-2</v>
      </c>
      <c r="Y1105" s="116">
        <f t="shared" si="37"/>
        <v>3070.4190391990523</v>
      </c>
      <c r="Z1105" s="115">
        <f>_xlfn.XLOOKUP(V1105,sectores_id!A:A,sectores_id!B:B)</f>
        <v>6</v>
      </c>
      <c r="AA1105" s="115">
        <f>IF(J1105="OPEX",_xlfn.XLOOKUP(I1105,'rubros_id_opex (2)'!A:A,'rubros_id_opex (2)'!B:B,"RUBRO MC"),J1105)</f>
        <v>5</v>
      </c>
      <c r="AB1105" s="115" t="str">
        <f>UPPER(_xlfn.XLOOKUP(Z1105,sectores_id!B:B,sectores_id!A:A))</f>
        <v>NFU</v>
      </c>
      <c r="AC1105" s="156" t="str">
        <f>_xlfn.XLOOKUP(AA1105,'rubros_id_opex (2)'!B:B,'rubros_id_opex (2)'!A:A,gastos_final[[#This Row],[Líneas de factura/Producto]])</f>
        <v>INSUMOS</v>
      </c>
      <c r="AD1105" s="115">
        <f>SUMIFS(Y:Y,C:C,gastos_final[[#This Row],[Número]])</f>
        <v>218296.09999999998</v>
      </c>
      <c r="AE1105" s="177">
        <f>gastos_final[[#This Row],[MONTO_FINAL]]*-1-gastos_final[[#This Row],[monto_total_ampliado]]</f>
        <v>0</v>
      </c>
    </row>
    <row r="1106" spans="1:31" x14ac:dyDescent="0.3">
      <c r="A1106" vm="24">
        <v>46078</v>
      </c>
      <c r="B1106" t="s">
        <v>1048</v>
      </c>
      <c r="C1106" t="s">
        <v>1049</v>
      </c>
      <c r="D1106" s="143">
        <v>-218296.1</v>
      </c>
      <c r="E1106" t="s">
        <v>1050</v>
      </c>
      <c r="F1106">
        <v>1</v>
      </c>
      <c r="G1106" s="143">
        <v>180410</v>
      </c>
      <c r="H1106" t="s">
        <v>511</v>
      </c>
      <c r="I1106" t="s">
        <v>14</v>
      </c>
      <c r="J1106" t="s">
        <v>137</v>
      </c>
      <c r="K1106" t="s">
        <v>473</v>
      </c>
      <c r="L1106" t="s">
        <v>156</v>
      </c>
      <c r="M1106">
        <v>0</v>
      </c>
      <c r="N1106" t="s">
        <v>35</v>
      </c>
      <c r="O1106" t="s">
        <v>492</v>
      </c>
      <c r="P1106">
        <v>10</v>
      </c>
      <c r="Q1106" t="s">
        <v>465</v>
      </c>
      <c r="R1106">
        <v>1</v>
      </c>
      <c r="S1106" s="144">
        <v>-218296.1</v>
      </c>
      <c r="T1106">
        <v>1</v>
      </c>
      <c r="U1106" t="s">
        <v>199</v>
      </c>
      <c r="V1106" t="s">
        <v>68</v>
      </c>
      <c r="W1106" s="115" t="str">
        <f t="shared" si="36"/>
        <v>CC1PILETAS</v>
      </c>
      <c r="X1106" s="115">
        <f>_xlfn.XLOOKUP(W1106,'cco '!C:C,'cco '!D:D,0)</f>
        <v>0.10760032914202722</v>
      </c>
      <c r="Y1106" s="116">
        <f t="shared" si="37"/>
        <v>23488.732210420887</v>
      </c>
      <c r="Z1106" s="115">
        <f>_xlfn.XLOOKUP(V1106,sectores_id!A:A,sectores_id!B:B)</f>
        <v>7</v>
      </c>
      <c r="AA1106" s="115">
        <f>IF(J1106="OPEX",_xlfn.XLOOKUP(I1106,'rubros_id_opex (2)'!A:A,'rubros_id_opex (2)'!B:B,"RUBRO MC"),J1106)</f>
        <v>5</v>
      </c>
      <c r="AB1106" s="115" t="str">
        <f>UPPER(_xlfn.XLOOKUP(Z1106,sectores_id!B:B,sectores_id!A:A))</f>
        <v>PILETAS</v>
      </c>
      <c r="AC1106" s="156" t="str">
        <f>_xlfn.XLOOKUP(AA1106,'rubros_id_opex (2)'!B:B,'rubros_id_opex (2)'!A:A,gastos_final[[#This Row],[Líneas de factura/Producto]])</f>
        <v>INSUMOS</v>
      </c>
      <c r="AD1106" s="115">
        <f>SUMIFS(Y:Y,C:C,gastos_final[[#This Row],[Número]])</f>
        <v>218296.09999999998</v>
      </c>
      <c r="AE1106" s="177">
        <f>gastos_final[[#This Row],[MONTO_FINAL]]*-1-gastos_final[[#This Row],[monto_total_ampliado]]</f>
        <v>0</v>
      </c>
    </row>
    <row r="1107" spans="1:31" x14ac:dyDescent="0.3">
      <c r="A1107" vm="24">
        <v>46078</v>
      </c>
      <c r="B1107" t="s">
        <v>1048</v>
      </c>
      <c r="C1107" t="s">
        <v>1049</v>
      </c>
      <c r="D1107" s="143">
        <v>-218296.1</v>
      </c>
      <c r="E1107" t="s">
        <v>1050</v>
      </c>
      <c r="F1107">
        <v>1</v>
      </c>
      <c r="G1107" s="143">
        <v>180410</v>
      </c>
      <c r="H1107" t="s">
        <v>511</v>
      </c>
      <c r="I1107" t="s">
        <v>14</v>
      </c>
      <c r="J1107" t="s">
        <v>137</v>
      </c>
      <c r="K1107" t="s">
        <v>473</v>
      </c>
      <c r="L1107" t="s">
        <v>156</v>
      </c>
      <c r="M1107">
        <v>0</v>
      </c>
      <c r="N1107" t="s">
        <v>35</v>
      </c>
      <c r="O1107" t="s">
        <v>492</v>
      </c>
      <c r="P1107">
        <v>10</v>
      </c>
      <c r="Q1107" t="s">
        <v>465</v>
      </c>
      <c r="R1107">
        <v>1</v>
      </c>
      <c r="S1107" s="144">
        <v>-218296.1</v>
      </c>
      <c r="T1107">
        <v>1</v>
      </c>
      <c r="U1107" t="s">
        <v>199</v>
      </c>
      <c r="V1107" t="s">
        <v>70</v>
      </c>
      <c r="W1107" s="115" t="str">
        <f t="shared" si="36"/>
        <v>CC1REACTORES</v>
      </c>
      <c r="X1107" s="115">
        <f>_xlfn.XLOOKUP(W1107,'cco '!C:C,'cco '!D:D,0)</f>
        <v>3.9675420007119738E-2</v>
      </c>
      <c r="Y1107" s="116">
        <f t="shared" si="37"/>
        <v>8660.9894534162122</v>
      </c>
      <c r="Z1107" s="115">
        <f>_xlfn.XLOOKUP(V1107,sectores_id!A:A,sectores_id!B:B)</f>
        <v>8</v>
      </c>
      <c r="AA1107" s="115">
        <f>IF(J1107="OPEX",_xlfn.XLOOKUP(I1107,'rubros_id_opex (2)'!A:A,'rubros_id_opex (2)'!B:B,"RUBRO MC"),J1107)</f>
        <v>5</v>
      </c>
      <c r="AB1107" s="115" t="str">
        <f>UPPER(_xlfn.XLOOKUP(Z1107,sectores_id!B:B,sectores_id!A:A))</f>
        <v>REACTORES</v>
      </c>
      <c r="AC1107" s="156" t="str">
        <f>_xlfn.XLOOKUP(AA1107,'rubros_id_opex (2)'!B:B,'rubros_id_opex (2)'!A:A,gastos_final[[#This Row],[Líneas de factura/Producto]])</f>
        <v>INSUMOS</v>
      </c>
      <c r="AD1107" s="115">
        <f>SUMIFS(Y:Y,C:C,gastos_final[[#This Row],[Número]])</f>
        <v>218296.09999999998</v>
      </c>
      <c r="AE1107" s="177">
        <f>gastos_final[[#This Row],[MONTO_FINAL]]*-1-gastos_final[[#This Row],[monto_total_ampliado]]</f>
        <v>0</v>
      </c>
    </row>
    <row r="1108" spans="1:31" x14ac:dyDescent="0.3">
      <c r="A1108" vm="24">
        <v>46078</v>
      </c>
      <c r="B1108" t="s">
        <v>1048</v>
      </c>
      <c r="C1108" t="s">
        <v>1049</v>
      </c>
      <c r="D1108" s="143">
        <v>-218296.1</v>
      </c>
      <c r="E1108" t="s">
        <v>1050</v>
      </c>
      <c r="F1108">
        <v>1</v>
      </c>
      <c r="G1108" s="143">
        <v>180410</v>
      </c>
      <c r="H1108" t="s">
        <v>511</v>
      </c>
      <c r="I1108" t="s">
        <v>14</v>
      </c>
      <c r="J1108" t="s">
        <v>137</v>
      </c>
      <c r="K1108" t="s">
        <v>473</v>
      </c>
      <c r="L1108" t="s">
        <v>156</v>
      </c>
      <c r="M1108">
        <v>0</v>
      </c>
      <c r="N1108" t="s">
        <v>35</v>
      </c>
      <c r="O1108" t="s">
        <v>492</v>
      </c>
      <c r="P1108">
        <v>10</v>
      </c>
      <c r="Q1108" t="s">
        <v>465</v>
      </c>
      <c r="R1108">
        <v>1</v>
      </c>
      <c r="S1108" s="144">
        <v>-218296.1</v>
      </c>
      <c r="T1108">
        <v>1</v>
      </c>
      <c r="U1108" t="s">
        <v>199</v>
      </c>
      <c r="V1108" t="s">
        <v>181</v>
      </c>
      <c r="W1108" s="115" t="str">
        <f t="shared" si="36"/>
        <v>CC1TIERRAS FILTRANTES</v>
      </c>
      <c r="X1108" s="115">
        <f>_xlfn.XLOOKUP(W1108,'cco '!C:C,'cco '!D:D,0)</f>
        <v>0</v>
      </c>
      <c r="Y1108" s="116">
        <f t="shared" si="37"/>
        <v>0</v>
      </c>
      <c r="Z1108" s="115">
        <f>_xlfn.XLOOKUP(V1108,sectores_id!A:A,sectores_id!B:B)</f>
        <v>9</v>
      </c>
      <c r="AA1108" s="115">
        <f>IF(J1108="OPEX",_xlfn.XLOOKUP(I1108,'rubros_id_opex (2)'!A:A,'rubros_id_opex (2)'!B:B,"RUBRO MC"),J1108)</f>
        <v>5</v>
      </c>
      <c r="AB1108" s="115" t="str">
        <f>UPPER(_xlfn.XLOOKUP(Z1108,sectores_id!B:B,sectores_id!A:A))</f>
        <v>TIERRAS FILTRANTES</v>
      </c>
      <c r="AC1108" s="156" t="str">
        <f>_xlfn.XLOOKUP(AA1108,'rubros_id_opex (2)'!B:B,'rubros_id_opex (2)'!A:A,gastos_final[[#This Row],[Líneas de factura/Producto]])</f>
        <v>INSUMOS</v>
      </c>
      <c r="AD1108" s="115">
        <f>SUMIFS(Y:Y,C:C,gastos_final[[#This Row],[Número]])</f>
        <v>218296.09999999998</v>
      </c>
      <c r="AE1108" s="177">
        <f>gastos_final[[#This Row],[MONTO_FINAL]]*-1-gastos_final[[#This Row],[monto_total_ampliado]]</f>
        <v>0</v>
      </c>
    </row>
    <row r="1109" spans="1:31" x14ac:dyDescent="0.3">
      <c r="A1109" vm="8">
        <v>46072</v>
      </c>
      <c r="B1109" t="s">
        <v>1035</v>
      </c>
      <c r="C1109" t="s">
        <v>1036</v>
      </c>
      <c r="D1109" s="143">
        <v>-215815.24</v>
      </c>
      <c r="E1109" t="s">
        <v>1037</v>
      </c>
      <c r="F1109">
        <v>1</v>
      </c>
      <c r="G1109" s="143">
        <v>178359.7</v>
      </c>
      <c r="H1109" t="s">
        <v>511</v>
      </c>
      <c r="I1109" t="s">
        <v>17</v>
      </c>
      <c r="J1109" t="s">
        <v>157</v>
      </c>
      <c r="K1109" t="s">
        <v>473</v>
      </c>
      <c r="L1109" t="s">
        <v>156</v>
      </c>
      <c r="M1109">
        <v>0</v>
      </c>
      <c r="N1109" t="s">
        <v>35</v>
      </c>
      <c r="O1109" t="s">
        <v>492</v>
      </c>
      <c r="P1109">
        <v>10</v>
      </c>
      <c r="Q1109" t="s">
        <v>465</v>
      </c>
      <c r="R1109">
        <v>1</v>
      </c>
      <c r="S1109" s="144">
        <v>-215815.24</v>
      </c>
      <c r="T1109">
        <v>1</v>
      </c>
      <c r="U1109" t="s">
        <v>199</v>
      </c>
      <c r="V1109" t="s">
        <v>72</v>
      </c>
      <c r="W1109" s="115" t="str">
        <f t="shared" si="36"/>
        <v>CC1BACHAS</v>
      </c>
      <c r="X1109" s="115">
        <f>_xlfn.XLOOKUP(W1109,'cco '!C:C,'cco '!D:D,0)</f>
        <v>3.2417236735101898E-2</v>
      </c>
      <c r="Y1109" s="116">
        <f t="shared" si="37"/>
        <v>6996.1337261228318</v>
      </c>
      <c r="Z1109" s="115">
        <f>_xlfn.XLOOKUP(V1109,sectores_id!A:A,sectores_id!B:B)</f>
        <v>1</v>
      </c>
      <c r="AA1109" s="115" t="str">
        <f>IF(J1109="OPEX",_xlfn.XLOOKUP(I1109,'rubros_id_opex (2)'!A:A,'rubros_id_opex (2)'!B:B,"RUBRO MC"),J1109)</f>
        <v>CAPEX</v>
      </c>
      <c r="AB1109" s="115" t="str">
        <f>UPPER(_xlfn.XLOOKUP(Z1109,sectores_id!B:B,sectores_id!A:A))</f>
        <v>BACHAS</v>
      </c>
      <c r="AC1109" s="156" t="str">
        <f>_xlfn.XLOOKUP(AA1109,'rubros_id_opex (2)'!B:B,'rubros_id_opex (2)'!A:A,gastos_final[[#This Row],[Líneas de factura/Producto]])</f>
        <v>INVERSION</v>
      </c>
      <c r="AD1109" s="115">
        <f>SUMIFS(Y:Y,C:C,gastos_final[[#This Row],[Número]])</f>
        <v>278856.24</v>
      </c>
      <c r="AE1109" s="177">
        <f>gastos_final[[#This Row],[MONTO_FINAL]]*-1-gastos_final[[#This Row],[monto_total_ampliado]]</f>
        <v>-63041</v>
      </c>
    </row>
    <row r="1110" spans="1:31" x14ac:dyDescent="0.3">
      <c r="A1110" vm="8">
        <v>46072</v>
      </c>
      <c r="B1110" t="s">
        <v>1035</v>
      </c>
      <c r="C1110" t="s">
        <v>1036</v>
      </c>
      <c r="D1110" s="143">
        <v>-215815.24</v>
      </c>
      <c r="E1110" t="s">
        <v>1037</v>
      </c>
      <c r="F1110">
        <v>1</v>
      </c>
      <c r="G1110" s="143">
        <v>178359.7</v>
      </c>
      <c r="H1110" t="s">
        <v>511</v>
      </c>
      <c r="I1110" t="s">
        <v>17</v>
      </c>
      <c r="J1110" t="s">
        <v>157</v>
      </c>
      <c r="K1110" t="s">
        <v>473</v>
      </c>
      <c r="L1110" t="s">
        <v>156</v>
      </c>
      <c r="M1110">
        <v>0</v>
      </c>
      <c r="N1110" t="s">
        <v>35</v>
      </c>
      <c r="O1110" t="s">
        <v>492</v>
      </c>
      <c r="P1110">
        <v>10</v>
      </c>
      <c r="Q1110" t="s">
        <v>465</v>
      </c>
      <c r="R1110">
        <v>1</v>
      </c>
      <c r="S1110" s="144">
        <v>-215815.24</v>
      </c>
      <c r="T1110">
        <v>1</v>
      </c>
      <c r="U1110" t="s">
        <v>199</v>
      </c>
      <c r="V1110" t="s">
        <v>77</v>
      </c>
      <c r="W1110" s="115" t="str">
        <f t="shared" si="36"/>
        <v>CC1CEREAL &amp; POLVILLO</v>
      </c>
      <c r="X1110" s="115">
        <f>_xlfn.XLOOKUP(W1110,'cco '!C:C,'cco '!D:D,0)</f>
        <v>7.0597149630605652E-3</v>
      </c>
      <c r="Y1110" s="116">
        <f t="shared" si="37"/>
        <v>1523.594079084507</v>
      </c>
      <c r="Z1110" s="115">
        <f>_xlfn.XLOOKUP(V1110,sectores_id!A:A,sectores_id!B:B)</f>
        <v>2</v>
      </c>
      <c r="AA1110" s="115" t="str">
        <f>IF(J1110="OPEX",_xlfn.XLOOKUP(I1110,'rubros_id_opex (2)'!A:A,'rubros_id_opex (2)'!B:B,"RUBRO MC"),J1110)</f>
        <v>CAPEX</v>
      </c>
      <c r="AB1110" s="115" t="str">
        <f>UPPER(_xlfn.XLOOKUP(Z1110,sectores_id!B:B,sectores_id!A:A))</f>
        <v>CEREAL &amp; POLVILLO</v>
      </c>
      <c r="AC1110" s="156" t="str">
        <f>_xlfn.XLOOKUP(AA1110,'rubros_id_opex (2)'!B:B,'rubros_id_opex (2)'!A:A,gastos_final[[#This Row],[Líneas de factura/Producto]])</f>
        <v>INVERSION</v>
      </c>
      <c r="AD1110" s="115">
        <f>SUMIFS(Y:Y,C:C,gastos_final[[#This Row],[Número]])</f>
        <v>278856.24</v>
      </c>
      <c r="AE1110" s="177">
        <f>gastos_final[[#This Row],[MONTO_FINAL]]*-1-gastos_final[[#This Row],[monto_total_ampliado]]</f>
        <v>-63041</v>
      </c>
    </row>
    <row r="1111" spans="1:31" x14ac:dyDescent="0.3">
      <c r="A1111" vm="8">
        <v>46072</v>
      </c>
      <c r="B1111" t="s">
        <v>1035</v>
      </c>
      <c r="C1111" t="s">
        <v>1036</v>
      </c>
      <c r="D1111" s="143">
        <v>-215815.24</v>
      </c>
      <c r="E1111" t="s">
        <v>1037</v>
      </c>
      <c r="F1111">
        <v>1</v>
      </c>
      <c r="G1111" s="143">
        <v>178359.7</v>
      </c>
      <c r="H1111" t="s">
        <v>511</v>
      </c>
      <c r="I1111" t="s">
        <v>17</v>
      </c>
      <c r="J1111" t="s">
        <v>157</v>
      </c>
      <c r="K1111" t="s">
        <v>473</v>
      </c>
      <c r="L1111" t="s">
        <v>156</v>
      </c>
      <c r="M1111">
        <v>0</v>
      </c>
      <c r="N1111" t="s">
        <v>35</v>
      </c>
      <c r="O1111" t="s">
        <v>492</v>
      </c>
      <c r="P1111">
        <v>10</v>
      </c>
      <c r="Q1111" t="s">
        <v>465</v>
      </c>
      <c r="R1111">
        <v>1</v>
      </c>
      <c r="S1111" s="144">
        <v>-215815.24</v>
      </c>
      <c r="T1111">
        <v>1</v>
      </c>
      <c r="U1111" t="s">
        <v>199</v>
      </c>
      <c r="V1111" t="s">
        <v>75</v>
      </c>
      <c r="W1111" s="115" t="str">
        <f t="shared" si="36"/>
        <v>CC1COMPOST &amp; FERTILIZANTES</v>
      </c>
      <c r="X1111" s="115">
        <f>_xlfn.XLOOKUP(W1111,'cco '!C:C,'cco '!D:D,0)</f>
        <v>4.0653249223577111E-4</v>
      </c>
      <c r="Y1111" s="116">
        <f t="shared" si="37"/>
        <v>87.735907379661072</v>
      </c>
      <c r="Z1111" s="115">
        <f>_xlfn.XLOOKUP(V1111,sectores_id!A:A,sectores_id!B:B)</f>
        <v>10</v>
      </c>
      <c r="AA1111" s="115" t="str">
        <f>IF(J1111="OPEX",_xlfn.XLOOKUP(I1111,'rubros_id_opex (2)'!A:A,'rubros_id_opex (2)'!B:B,"RUBRO MC"),J1111)</f>
        <v>CAPEX</v>
      </c>
      <c r="AB1111" s="115" t="str">
        <f>UPPER(_xlfn.XLOOKUP(Z1111,sectores_id!B:B,sectores_id!A:A))</f>
        <v>COMPOST &amp; FERTILIZANTES</v>
      </c>
      <c r="AC1111" s="156" t="str">
        <f>_xlfn.XLOOKUP(AA1111,'rubros_id_opex (2)'!B:B,'rubros_id_opex (2)'!A:A,gastos_final[[#This Row],[Líneas de factura/Producto]])</f>
        <v>INVERSION</v>
      </c>
      <c r="AD1111" s="115">
        <f>SUMIFS(Y:Y,C:C,gastos_final[[#This Row],[Número]])</f>
        <v>278856.24</v>
      </c>
      <c r="AE1111" s="177">
        <f>gastos_final[[#This Row],[MONTO_FINAL]]*-1-gastos_final[[#This Row],[monto_total_ampliado]]</f>
        <v>-63041</v>
      </c>
    </row>
    <row r="1112" spans="1:31" x14ac:dyDescent="0.3">
      <c r="A1112" vm="8">
        <v>46072</v>
      </c>
      <c r="B1112" t="s">
        <v>1035</v>
      </c>
      <c r="C1112" t="s">
        <v>1036</v>
      </c>
      <c r="D1112" s="143">
        <v>-215815.24</v>
      </c>
      <c r="E1112" t="s">
        <v>1037</v>
      </c>
      <c r="F1112">
        <v>1</v>
      </c>
      <c r="G1112" s="143">
        <v>178359.7</v>
      </c>
      <c r="H1112" t="s">
        <v>511</v>
      </c>
      <c r="I1112" t="s">
        <v>17</v>
      </c>
      <c r="J1112" t="s">
        <v>157</v>
      </c>
      <c r="K1112" t="s">
        <v>473</v>
      </c>
      <c r="L1112" t="s">
        <v>156</v>
      </c>
      <c r="M1112">
        <v>0</v>
      </c>
      <c r="N1112" t="s">
        <v>35</v>
      </c>
      <c r="O1112" t="s">
        <v>492</v>
      </c>
      <c r="P1112">
        <v>10</v>
      </c>
      <c r="Q1112" t="s">
        <v>465</v>
      </c>
      <c r="R1112">
        <v>1</v>
      </c>
      <c r="S1112" s="144">
        <v>-215815.24</v>
      </c>
      <c r="T1112">
        <v>1</v>
      </c>
      <c r="U1112" t="s">
        <v>199</v>
      </c>
      <c r="V1112" t="s">
        <v>66</v>
      </c>
      <c r="W1112" s="115" t="str">
        <f t="shared" si="36"/>
        <v>CC1DISPOSICIÓN FINAL RESIDUOS LIQUIDOS</v>
      </c>
      <c r="X1112" s="115">
        <f>_xlfn.XLOOKUP(W1112,'cco '!C:C,'cco '!D:D,0)</f>
        <v>5.9791078481547098E-2</v>
      </c>
      <c r="Y1112" s="116">
        <f t="shared" si="37"/>
        <v>12903.825952353922</v>
      </c>
      <c r="Z1112" s="115">
        <f>_xlfn.XLOOKUP(V1112,sectores_id!A:A,sectores_id!B:B)</f>
        <v>3</v>
      </c>
      <c r="AA1112" s="115" t="str">
        <f>IF(J1112="OPEX",_xlfn.XLOOKUP(I1112,'rubros_id_opex (2)'!A:A,'rubros_id_opex (2)'!B:B,"RUBRO MC"),J1112)</f>
        <v>CAPEX</v>
      </c>
      <c r="AB1112" s="115" t="str">
        <f>UPPER(_xlfn.XLOOKUP(Z1112,sectores_id!B:B,sectores_id!A:A))</f>
        <v>DISP. FINAL RESIDUOS LÍQUIDOS</v>
      </c>
      <c r="AC1112" s="156" t="str">
        <f>_xlfn.XLOOKUP(AA1112,'rubros_id_opex (2)'!B:B,'rubros_id_opex (2)'!A:A,gastos_final[[#This Row],[Líneas de factura/Producto]])</f>
        <v>INVERSION</v>
      </c>
      <c r="AD1112" s="115">
        <f>SUMIFS(Y:Y,C:C,gastos_final[[#This Row],[Número]])</f>
        <v>278856.24</v>
      </c>
      <c r="AE1112" s="177">
        <f>gastos_final[[#This Row],[MONTO_FINAL]]*-1-gastos_final[[#This Row],[monto_total_ampliado]]</f>
        <v>-63041</v>
      </c>
    </row>
    <row r="1113" spans="1:31" x14ac:dyDescent="0.3">
      <c r="A1113" vm="8">
        <v>46072</v>
      </c>
      <c r="B1113" t="s">
        <v>1035</v>
      </c>
      <c r="C1113" t="s">
        <v>1036</v>
      </c>
      <c r="D1113" s="143">
        <v>-215815.24</v>
      </c>
      <c r="E1113" t="s">
        <v>1037</v>
      </c>
      <c r="F1113">
        <v>1</v>
      </c>
      <c r="G1113" s="143">
        <v>178359.7</v>
      </c>
      <c r="H1113" t="s">
        <v>511</v>
      </c>
      <c r="I1113" t="s">
        <v>17</v>
      </c>
      <c r="J1113" t="s">
        <v>157</v>
      </c>
      <c r="K1113" t="s">
        <v>473</v>
      </c>
      <c r="L1113" t="s">
        <v>156</v>
      </c>
      <c r="M1113">
        <v>0</v>
      </c>
      <c r="N1113" t="s">
        <v>35</v>
      </c>
      <c r="O1113" t="s">
        <v>492</v>
      </c>
      <c r="P1113">
        <v>10</v>
      </c>
      <c r="Q1113" t="s">
        <v>465</v>
      </c>
      <c r="R1113">
        <v>1</v>
      </c>
      <c r="S1113" s="144">
        <v>-215815.24</v>
      </c>
      <c r="T1113">
        <v>1</v>
      </c>
      <c r="U1113" t="s">
        <v>199</v>
      </c>
      <c r="V1113" t="s">
        <v>63</v>
      </c>
      <c r="W1113" s="115" t="str">
        <f t="shared" si="36"/>
        <v>CC1DISPOSICIÓN FINAL RESIDUOS SOLIDOS</v>
      </c>
      <c r="X1113" s="115">
        <f>_xlfn.XLOOKUP(W1113,'cco '!C:C,'cco '!D:D,0)</f>
        <v>4.8738124634855849E-3</v>
      </c>
      <c r="Y1113" s="116">
        <f t="shared" si="37"/>
        <v>1051.8430065221328</v>
      </c>
      <c r="Z1113" s="115">
        <f>_xlfn.XLOOKUP(V1113,sectores_id!A:A,sectores_id!B:B)</f>
        <v>4</v>
      </c>
      <c r="AA1113" s="115" t="str">
        <f>IF(J1113="OPEX",_xlfn.XLOOKUP(I1113,'rubros_id_opex (2)'!A:A,'rubros_id_opex (2)'!B:B,"RUBRO MC"),J1113)</f>
        <v>CAPEX</v>
      </c>
      <c r="AB1113" s="115" t="str">
        <f>UPPER(_xlfn.XLOOKUP(Z1113,sectores_id!B:B,sectores_id!A:A))</f>
        <v>DISP. FINAL RESIDUOS SÓLIDOS</v>
      </c>
      <c r="AC1113" s="156" t="str">
        <f>_xlfn.XLOOKUP(AA1113,'rubros_id_opex (2)'!B:B,'rubros_id_opex (2)'!A:A,gastos_final[[#This Row],[Líneas de factura/Producto]])</f>
        <v>INVERSION</v>
      </c>
      <c r="AD1113" s="115">
        <f>SUMIFS(Y:Y,C:C,gastos_final[[#This Row],[Número]])</f>
        <v>278856.24</v>
      </c>
      <c r="AE1113" s="177">
        <f>gastos_final[[#This Row],[MONTO_FINAL]]*-1-gastos_final[[#This Row],[monto_total_ampliado]]</f>
        <v>-63041</v>
      </c>
    </row>
    <row r="1114" spans="1:31" x14ac:dyDescent="0.3">
      <c r="A1114" vm="8">
        <v>46072</v>
      </c>
      <c r="B1114" t="s">
        <v>1035</v>
      </c>
      <c r="C1114" t="s">
        <v>1036</v>
      </c>
      <c r="D1114" s="143">
        <v>-215815.24</v>
      </c>
      <c r="E1114" t="s">
        <v>1037</v>
      </c>
      <c r="F1114">
        <v>1</v>
      </c>
      <c r="G1114" s="143">
        <v>178359.7</v>
      </c>
      <c r="H1114" t="s">
        <v>511</v>
      </c>
      <c r="I1114" t="s">
        <v>17</v>
      </c>
      <c r="J1114" t="s">
        <v>157</v>
      </c>
      <c r="K1114" t="s">
        <v>473</v>
      </c>
      <c r="L1114" t="s">
        <v>156</v>
      </c>
      <c r="M1114">
        <v>0</v>
      </c>
      <c r="N1114" t="s">
        <v>35</v>
      </c>
      <c r="O1114" t="s">
        <v>492</v>
      </c>
      <c r="P1114">
        <v>10</v>
      </c>
      <c r="Q1114" t="s">
        <v>465</v>
      </c>
      <c r="R1114">
        <v>1</v>
      </c>
      <c r="S1114" s="144">
        <v>-215815.24</v>
      </c>
      <c r="T1114">
        <v>1</v>
      </c>
      <c r="U1114" t="s">
        <v>199</v>
      </c>
      <c r="V1114" t="s">
        <v>80</v>
      </c>
      <c r="W1114" s="115" t="str">
        <f t="shared" si="36"/>
        <v>CC1EXPORTACION</v>
      </c>
      <c r="X1114" s="115">
        <f>_xlfn.XLOOKUP(W1114,'cco '!C:C,'cco '!D:D,0)</f>
        <v>0.73411048911804788</v>
      </c>
      <c r="Y1114" s="116">
        <f t="shared" si="37"/>
        <v>158432.23139552888</v>
      </c>
      <c r="Z1114" s="115">
        <f>_xlfn.XLOOKUP(V1114,sectores_id!A:A,sectores_id!B:B)</f>
        <v>5</v>
      </c>
      <c r="AA1114" s="115" t="str">
        <f>IF(J1114="OPEX",_xlfn.XLOOKUP(I1114,'rubros_id_opex (2)'!A:A,'rubros_id_opex (2)'!B:B,"RUBRO MC"),J1114)</f>
        <v>CAPEX</v>
      </c>
      <c r="AB1114" s="115" t="str">
        <f>UPPER(_xlfn.XLOOKUP(Z1114,sectores_id!B:B,sectores_id!A:A))</f>
        <v>EXPORTACION</v>
      </c>
      <c r="AC1114" s="156" t="str">
        <f>_xlfn.XLOOKUP(AA1114,'rubros_id_opex (2)'!B:B,'rubros_id_opex (2)'!A:A,gastos_final[[#This Row],[Líneas de factura/Producto]])</f>
        <v>INVERSION</v>
      </c>
      <c r="AD1114" s="115">
        <f>SUMIFS(Y:Y,C:C,gastos_final[[#This Row],[Número]])</f>
        <v>278856.24</v>
      </c>
      <c r="AE1114" s="177">
        <f>gastos_final[[#This Row],[MONTO_FINAL]]*-1-gastos_final[[#This Row],[monto_total_ampliado]]</f>
        <v>-63041</v>
      </c>
    </row>
    <row r="1115" spans="1:31" x14ac:dyDescent="0.3">
      <c r="A1115" vm="8">
        <v>46072</v>
      </c>
      <c r="B1115" t="s">
        <v>1035</v>
      </c>
      <c r="C1115" t="s">
        <v>1036</v>
      </c>
      <c r="D1115" s="143">
        <v>-215815.24</v>
      </c>
      <c r="E1115" t="s">
        <v>1037</v>
      </c>
      <c r="F1115">
        <v>1</v>
      </c>
      <c r="G1115" s="143">
        <v>178359.7</v>
      </c>
      <c r="H1115" t="s">
        <v>511</v>
      </c>
      <c r="I1115" t="s">
        <v>17</v>
      </c>
      <c r="J1115" t="s">
        <v>157</v>
      </c>
      <c r="K1115" t="s">
        <v>473</v>
      </c>
      <c r="L1115" t="s">
        <v>156</v>
      </c>
      <c r="M1115">
        <v>0</v>
      </c>
      <c r="N1115" t="s">
        <v>35</v>
      </c>
      <c r="O1115" t="s">
        <v>492</v>
      </c>
      <c r="P1115">
        <v>10</v>
      </c>
      <c r="Q1115" t="s">
        <v>465</v>
      </c>
      <c r="R1115">
        <v>1</v>
      </c>
      <c r="S1115" s="144">
        <v>-215815.24</v>
      </c>
      <c r="T1115">
        <v>1</v>
      </c>
      <c r="U1115" t="s">
        <v>199</v>
      </c>
      <c r="V1115" t="s">
        <v>50</v>
      </c>
      <c r="W1115" s="115" t="str">
        <f t="shared" si="36"/>
        <v>CC1NFU</v>
      </c>
      <c r="X1115" s="115">
        <f>_xlfn.XLOOKUP(W1115,'cco '!C:C,'cco '!D:D,0)</f>
        <v>1.4065386597374174E-2</v>
      </c>
      <c r="Y1115" s="116">
        <f t="shared" si="37"/>
        <v>3035.5247842050903</v>
      </c>
      <c r="Z1115" s="115">
        <f>_xlfn.XLOOKUP(V1115,sectores_id!A:A,sectores_id!B:B)</f>
        <v>6</v>
      </c>
      <c r="AA1115" s="115" t="str">
        <f>IF(J1115="OPEX",_xlfn.XLOOKUP(I1115,'rubros_id_opex (2)'!A:A,'rubros_id_opex (2)'!B:B,"RUBRO MC"),J1115)</f>
        <v>CAPEX</v>
      </c>
      <c r="AB1115" s="115" t="str">
        <f>UPPER(_xlfn.XLOOKUP(Z1115,sectores_id!B:B,sectores_id!A:A))</f>
        <v>NFU</v>
      </c>
      <c r="AC1115" s="156" t="str">
        <f>_xlfn.XLOOKUP(AA1115,'rubros_id_opex (2)'!B:B,'rubros_id_opex (2)'!A:A,gastos_final[[#This Row],[Líneas de factura/Producto]])</f>
        <v>INVERSION</v>
      </c>
      <c r="AD1115" s="115">
        <f>SUMIFS(Y:Y,C:C,gastos_final[[#This Row],[Número]])</f>
        <v>278856.24</v>
      </c>
      <c r="AE1115" s="177">
        <f>gastos_final[[#This Row],[MONTO_FINAL]]*-1-gastos_final[[#This Row],[monto_total_ampliado]]</f>
        <v>-63041</v>
      </c>
    </row>
    <row r="1116" spans="1:31" x14ac:dyDescent="0.3">
      <c r="A1116" vm="8">
        <v>46072</v>
      </c>
      <c r="B1116" t="s">
        <v>1035</v>
      </c>
      <c r="C1116" t="s">
        <v>1036</v>
      </c>
      <c r="D1116" s="143">
        <v>-215815.24</v>
      </c>
      <c r="E1116" t="s">
        <v>1037</v>
      </c>
      <c r="F1116">
        <v>1</v>
      </c>
      <c r="G1116" s="143">
        <v>178359.7</v>
      </c>
      <c r="H1116" t="s">
        <v>511</v>
      </c>
      <c r="I1116" t="s">
        <v>17</v>
      </c>
      <c r="J1116" t="s">
        <v>157</v>
      </c>
      <c r="K1116" t="s">
        <v>473</v>
      </c>
      <c r="L1116" t="s">
        <v>156</v>
      </c>
      <c r="M1116">
        <v>0</v>
      </c>
      <c r="N1116" t="s">
        <v>35</v>
      </c>
      <c r="O1116" t="s">
        <v>492</v>
      </c>
      <c r="P1116">
        <v>10</v>
      </c>
      <c r="Q1116" t="s">
        <v>465</v>
      </c>
      <c r="R1116">
        <v>1</v>
      </c>
      <c r="S1116" s="144">
        <v>-215815.24</v>
      </c>
      <c r="T1116">
        <v>1</v>
      </c>
      <c r="U1116" t="s">
        <v>199</v>
      </c>
      <c r="V1116" t="s">
        <v>68</v>
      </c>
      <c r="W1116" s="115" t="str">
        <f t="shared" si="36"/>
        <v>CC1PILETAS</v>
      </c>
      <c r="X1116" s="115">
        <f>_xlfn.XLOOKUP(W1116,'cco '!C:C,'cco '!D:D,0)</f>
        <v>0.10760032914202722</v>
      </c>
      <c r="Y1116" s="116">
        <f t="shared" si="37"/>
        <v>23221.790857865599</v>
      </c>
      <c r="Z1116" s="115">
        <f>_xlfn.XLOOKUP(V1116,sectores_id!A:A,sectores_id!B:B)</f>
        <v>7</v>
      </c>
      <c r="AA1116" s="115" t="str">
        <f>IF(J1116="OPEX",_xlfn.XLOOKUP(I1116,'rubros_id_opex (2)'!A:A,'rubros_id_opex (2)'!B:B,"RUBRO MC"),J1116)</f>
        <v>CAPEX</v>
      </c>
      <c r="AB1116" s="115" t="str">
        <f>UPPER(_xlfn.XLOOKUP(Z1116,sectores_id!B:B,sectores_id!A:A))</f>
        <v>PILETAS</v>
      </c>
      <c r="AC1116" s="156" t="str">
        <f>_xlfn.XLOOKUP(AA1116,'rubros_id_opex (2)'!B:B,'rubros_id_opex (2)'!A:A,gastos_final[[#This Row],[Líneas de factura/Producto]])</f>
        <v>INVERSION</v>
      </c>
      <c r="AD1116" s="115">
        <f>SUMIFS(Y:Y,C:C,gastos_final[[#This Row],[Número]])</f>
        <v>278856.24</v>
      </c>
      <c r="AE1116" s="177">
        <f>gastos_final[[#This Row],[MONTO_FINAL]]*-1-gastos_final[[#This Row],[monto_total_ampliado]]</f>
        <v>-63041</v>
      </c>
    </row>
    <row r="1117" spans="1:31" x14ac:dyDescent="0.3">
      <c r="A1117" vm="8">
        <v>46072</v>
      </c>
      <c r="B1117" t="s">
        <v>1035</v>
      </c>
      <c r="C1117" t="s">
        <v>1036</v>
      </c>
      <c r="D1117" s="143">
        <v>-215815.24</v>
      </c>
      <c r="E1117" t="s">
        <v>1037</v>
      </c>
      <c r="F1117">
        <v>1</v>
      </c>
      <c r="G1117" s="143">
        <v>178359.7</v>
      </c>
      <c r="H1117" t="s">
        <v>511</v>
      </c>
      <c r="I1117" t="s">
        <v>17</v>
      </c>
      <c r="J1117" t="s">
        <v>157</v>
      </c>
      <c r="K1117" t="s">
        <v>473</v>
      </c>
      <c r="L1117" t="s">
        <v>156</v>
      </c>
      <c r="M1117">
        <v>0</v>
      </c>
      <c r="N1117" t="s">
        <v>35</v>
      </c>
      <c r="O1117" t="s">
        <v>492</v>
      </c>
      <c r="P1117">
        <v>10</v>
      </c>
      <c r="Q1117" t="s">
        <v>465</v>
      </c>
      <c r="R1117">
        <v>1</v>
      </c>
      <c r="S1117" s="144">
        <v>-215815.24</v>
      </c>
      <c r="T1117">
        <v>1</v>
      </c>
      <c r="U1117" t="s">
        <v>199</v>
      </c>
      <c r="V1117" t="s">
        <v>70</v>
      </c>
      <c r="W1117" s="115" t="str">
        <f t="shared" si="36"/>
        <v>CC1REACTORES</v>
      </c>
      <c r="X1117" s="115">
        <f>_xlfn.XLOOKUP(W1117,'cco '!C:C,'cco '!D:D,0)</f>
        <v>3.9675420007119738E-2</v>
      </c>
      <c r="Y1117" s="116">
        <f t="shared" si="37"/>
        <v>8562.5602909373483</v>
      </c>
      <c r="Z1117" s="115">
        <f>_xlfn.XLOOKUP(V1117,sectores_id!A:A,sectores_id!B:B)</f>
        <v>8</v>
      </c>
      <c r="AA1117" s="115" t="str">
        <f>IF(J1117="OPEX",_xlfn.XLOOKUP(I1117,'rubros_id_opex (2)'!A:A,'rubros_id_opex (2)'!B:B,"RUBRO MC"),J1117)</f>
        <v>CAPEX</v>
      </c>
      <c r="AB1117" s="115" t="str">
        <f>UPPER(_xlfn.XLOOKUP(Z1117,sectores_id!B:B,sectores_id!A:A))</f>
        <v>REACTORES</v>
      </c>
      <c r="AC1117" s="156" t="str">
        <f>_xlfn.XLOOKUP(AA1117,'rubros_id_opex (2)'!B:B,'rubros_id_opex (2)'!A:A,gastos_final[[#This Row],[Líneas de factura/Producto]])</f>
        <v>INVERSION</v>
      </c>
      <c r="AD1117" s="115">
        <f>SUMIFS(Y:Y,C:C,gastos_final[[#This Row],[Número]])</f>
        <v>278856.24</v>
      </c>
      <c r="AE1117" s="177">
        <f>gastos_final[[#This Row],[MONTO_FINAL]]*-1-gastos_final[[#This Row],[monto_total_ampliado]]</f>
        <v>-63041</v>
      </c>
    </row>
    <row r="1118" spans="1:31" x14ac:dyDescent="0.3">
      <c r="A1118" vm="8">
        <v>46072</v>
      </c>
      <c r="B1118" t="s">
        <v>1035</v>
      </c>
      <c r="C1118" t="s">
        <v>1036</v>
      </c>
      <c r="D1118" s="143">
        <v>-215815.24</v>
      </c>
      <c r="E1118" t="s">
        <v>1037</v>
      </c>
      <c r="F1118">
        <v>1</v>
      </c>
      <c r="G1118" s="143">
        <v>178359.7</v>
      </c>
      <c r="H1118" t="s">
        <v>511</v>
      </c>
      <c r="I1118" t="s">
        <v>17</v>
      </c>
      <c r="J1118" t="s">
        <v>157</v>
      </c>
      <c r="K1118" t="s">
        <v>473</v>
      </c>
      <c r="L1118" t="s">
        <v>156</v>
      </c>
      <c r="M1118">
        <v>0</v>
      </c>
      <c r="N1118" t="s">
        <v>35</v>
      </c>
      <c r="O1118" t="s">
        <v>492</v>
      </c>
      <c r="P1118">
        <v>10</v>
      </c>
      <c r="Q1118" t="s">
        <v>465</v>
      </c>
      <c r="R1118">
        <v>1</v>
      </c>
      <c r="S1118" s="144">
        <v>-215815.24</v>
      </c>
      <c r="T1118">
        <v>1</v>
      </c>
      <c r="U1118" t="s">
        <v>199</v>
      </c>
      <c r="V1118" t="s">
        <v>181</v>
      </c>
      <c r="W1118" s="115" t="str">
        <f t="shared" si="36"/>
        <v>CC1TIERRAS FILTRANTES</v>
      </c>
      <c r="X1118" s="115">
        <f>_xlfn.XLOOKUP(W1118,'cco '!C:C,'cco '!D:D,0)</f>
        <v>0</v>
      </c>
      <c r="Y1118" s="116">
        <f t="shared" si="37"/>
        <v>0</v>
      </c>
      <c r="Z1118" s="115">
        <f>_xlfn.XLOOKUP(V1118,sectores_id!A:A,sectores_id!B:B)</f>
        <v>9</v>
      </c>
      <c r="AA1118" s="115" t="str">
        <f>IF(J1118="OPEX",_xlfn.XLOOKUP(I1118,'rubros_id_opex (2)'!A:A,'rubros_id_opex (2)'!B:B,"RUBRO MC"),J1118)</f>
        <v>CAPEX</v>
      </c>
      <c r="AB1118" s="115" t="str">
        <f>UPPER(_xlfn.XLOOKUP(Z1118,sectores_id!B:B,sectores_id!A:A))</f>
        <v>TIERRAS FILTRANTES</v>
      </c>
      <c r="AC1118" s="156" t="str">
        <f>_xlfn.XLOOKUP(AA1118,'rubros_id_opex (2)'!B:B,'rubros_id_opex (2)'!A:A,gastos_final[[#This Row],[Líneas de factura/Producto]])</f>
        <v>INVERSION</v>
      </c>
      <c r="AD1118" s="115">
        <f>SUMIFS(Y:Y,C:C,gastos_final[[#This Row],[Número]])</f>
        <v>278856.24</v>
      </c>
      <c r="AE1118" s="177">
        <f>gastos_final[[#This Row],[MONTO_FINAL]]*-1-gastos_final[[#This Row],[monto_total_ampliado]]</f>
        <v>-63041</v>
      </c>
    </row>
    <row r="1119" spans="1:31" x14ac:dyDescent="0.3">
      <c r="A1119" vm="7">
        <v>46059</v>
      </c>
      <c r="B1119" t="s">
        <v>1028</v>
      </c>
      <c r="C1119" t="s">
        <v>1033</v>
      </c>
      <c r="D1119" s="143">
        <v>-196100.66</v>
      </c>
      <c r="E1119" t="s">
        <v>1034</v>
      </c>
      <c r="F1119">
        <v>74</v>
      </c>
      <c r="G1119" s="143">
        <v>2190.09</v>
      </c>
      <c r="H1119" t="s">
        <v>511</v>
      </c>
      <c r="I1119" t="s">
        <v>17</v>
      </c>
      <c r="J1119" t="s">
        <v>157</v>
      </c>
      <c r="K1119" t="s">
        <v>473</v>
      </c>
      <c r="L1119" t="s">
        <v>156</v>
      </c>
      <c r="M1119">
        <v>0</v>
      </c>
      <c r="N1119" t="s">
        <v>35</v>
      </c>
      <c r="O1119" t="s">
        <v>492</v>
      </c>
      <c r="P1119">
        <v>10</v>
      </c>
      <c r="Q1119" t="s">
        <v>465</v>
      </c>
      <c r="R1119">
        <v>1</v>
      </c>
      <c r="S1119" s="144">
        <v>-196100.66</v>
      </c>
      <c r="T1119">
        <v>74</v>
      </c>
      <c r="U1119" t="s">
        <v>199</v>
      </c>
      <c r="V1119" t="s">
        <v>72</v>
      </c>
      <c r="W1119" s="115" t="str">
        <f t="shared" si="36"/>
        <v>CC1BACHAS</v>
      </c>
      <c r="X1119" s="115">
        <f>_xlfn.XLOOKUP(W1119,'cco '!C:C,'cco '!D:D,0)</f>
        <v>3.2417236735101898E-2</v>
      </c>
      <c r="Y1119" s="116">
        <f t="shared" si="37"/>
        <v>6357.0415191297279</v>
      </c>
      <c r="Z1119" s="115">
        <f>_xlfn.XLOOKUP(V1119,sectores_id!A:A,sectores_id!B:B)</f>
        <v>1</v>
      </c>
      <c r="AA1119" s="115" t="str">
        <f>IF(J1119="OPEX",_xlfn.XLOOKUP(I1119,'rubros_id_opex (2)'!A:A,'rubros_id_opex (2)'!B:B,"RUBRO MC"),J1119)</f>
        <v>CAPEX</v>
      </c>
      <c r="AB1119" s="115" t="str">
        <f>UPPER(_xlfn.XLOOKUP(Z1119,sectores_id!B:B,sectores_id!A:A))</f>
        <v>BACHAS</v>
      </c>
      <c r="AC1119" s="156" t="str">
        <f>_xlfn.XLOOKUP(AA1119,'rubros_id_opex (2)'!B:B,'rubros_id_opex (2)'!A:A,gastos_final[[#This Row],[Líneas de factura/Producto]])</f>
        <v>INVERSION</v>
      </c>
      <c r="AD1119" s="115">
        <f>SUMIFS(Y:Y,C:C,gastos_final[[#This Row],[Número]])</f>
        <v>196100.65999999997</v>
      </c>
      <c r="AE1119" s="177">
        <f>gastos_final[[#This Row],[MONTO_FINAL]]*-1-gastos_final[[#This Row],[monto_total_ampliado]]</f>
        <v>0</v>
      </c>
    </row>
    <row r="1120" spans="1:31" x14ac:dyDescent="0.3">
      <c r="A1120" vm="7">
        <v>46059</v>
      </c>
      <c r="B1120" t="s">
        <v>1028</v>
      </c>
      <c r="C1120" t="s">
        <v>1033</v>
      </c>
      <c r="D1120" s="143">
        <v>-196100.66</v>
      </c>
      <c r="E1120" t="s">
        <v>1034</v>
      </c>
      <c r="F1120">
        <v>74</v>
      </c>
      <c r="G1120" s="143">
        <v>2190.09</v>
      </c>
      <c r="H1120" t="s">
        <v>511</v>
      </c>
      <c r="I1120" t="s">
        <v>17</v>
      </c>
      <c r="J1120" t="s">
        <v>157</v>
      </c>
      <c r="K1120" t="s">
        <v>473</v>
      </c>
      <c r="L1120" t="s">
        <v>156</v>
      </c>
      <c r="M1120">
        <v>0</v>
      </c>
      <c r="N1120" t="s">
        <v>35</v>
      </c>
      <c r="O1120" t="s">
        <v>492</v>
      </c>
      <c r="P1120">
        <v>10</v>
      </c>
      <c r="Q1120" t="s">
        <v>465</v>
      </c>
      <c r="R1120">
        <v>1</v>
      </c>
      <c r="S1120" s="144">
        <v>-196100.66</v>
      </c>
      <c r="T1120">
        <v>74</v>
      </c>
      <c r="U1120" t="s">
        <v>199</v>
      </c>
      <c r="V1120" t="s">
        <v>77</v>
      </c>
      <c r="W1120" s="115" t="str">
        <f t="shared" si="36"/>
        <v>CC1CEREAL &amp; POLVILLO</v>
      </c>
      <c r="X1120" s="115">
        <f>_xlfn.XLOOKUP(W1120,'cco '!C:C,'cco '!D:D,0)</f>
        <v>7.0597149630605652E-3</v>
      </c>
      <c r="Y1120" s="116">
        <f t="shared" si="37"/>
        <v>1384.4147636680525</v>
      </c>
      <c r="Z1120" s="115">
        <f>_xlfn.XLOOKUP(V1120,sectores_id!A:A,sectores_id!B:B)</f>
        <v>2</v>
      </c>
      <c r="AA1120" s="115" t="str">
        <f>IF(J1120="OPEX",_xlfn.XLOOKUP(I1120,'rubros_id_opex (2)'!A:A,'rubros_id_opex (2)'!B:B,"RUBRO MC"),J1120)</f>
        <v>CAPEX</v>
      </c>
      <c r="AB1120" s="115" t="str">
        <f>UPPER(_xlfn.XLOOKUP(Z1120,sectores_id!B:B,sectores_id!A:A))</f>
        <v>CEREAL &amp; POLVILLO</v>
      </c>
      <c r="AC1120" s="156" t="str">
        <f>_xlfn.XLOOKUP(AA1120,'rubros_id_opex (2)'!B:B,'rubros_id_opex (2)'!A:A,gastos_final[[#This Row],[Líneas de factura/Producto]])</f>
        <v>INVERSION</v>
      </c>
      <c r="AD1120" s="115">
        <f>SUMIFS(Y:Y,C:C,gastos_final[[#This Row],[Número]])</f>
        <v>196100.65999999997</v>
      </c>
      <c r="AE1120" s="177">
        <f>gastos_final[[#This Row],[MONTO_FINAL]]*-1-gastos_final[[#This Row],[monto_total_ampliado]]</f>
        <v>0</v>
      </c>
    </row>
    <row r="1121" spans="1:31" x14ac:dyDescent="0.3">
      <c r="A1121" vm="7">
        <v>46059</v>
      </c>
      <c r="B1121" t="s">
        <v>1028</v>
      </c>
      <c r="C1121" t="s">
        <v>1033</v>
      </c>
      <c r="D1121" s="143">
        <v>-196100.66</v>
      </c>
      <c r="E1121" t="s">
        <v>1034</v>
      </c>
      <c r="F1121">
        <v>74</v>
      </c>
      <c r="G1121" s="143">
        <v>2190.09</v>
      </c>
      <c r="H1121" t="s">
        <v>511</v>
      </c>
      <c r="I1121" t="s">
        <v>17</v>
      </c>
      <c r="J1121" t="s">
        <v>157</v>
      </c>
      <c r="K1121" t="s">
        <v>473</v>
      </c>
      <c r="L1121" t="s">
        <v>156</v>
      </c>
      <c r="M1121">
        <v>0</v>
      </c>
      <c r="N1121" t="s">
        <v>35</v>
      </c>
      <c r="O1121" t="s">
        <v>492</v>
      </c>
      <c r="P1121">
        <v>10</v>
      </c>
      <c r="Q1121" t="s">
        <v>465</v>
      </c>
      <c r="R1121">
        <v>1</v>
      </c>
      <c r="S1121" s="144">
        <v>-196100.66</v>
      </c>
      <c r="T1121">
        <v>74</v>
      </c>
      <c r="U1121" t="s">
        <v>199</v>
      </c>
      <c r="V1121" t="s">
        <v>75</v>
      </c>
      <c r="W1121" s="115" t="str">
        <f t="shared" si="36"/>
        <v>CC1COMPOST &amp; FERTILIZANTES</v>
      </c>
      <c r="X1121" s="115">
        <f>_xlfn.XLOOKUP(W1121,'cco '!C:C,'cco '!D:D,0)</f>
        <v>4.0653249223577111E-4</v>
      </c>
      <c r="Y1121" s="116">
        <f t="shared" si="37"/>
        <v>79.721290038879587</v>
      </c>
      <c r="Z1121" s="115">
        <f>_xlfn.XLOOKUP(V1121,sectores_id!A:A,sectores_id!B:B)</f>
        <v>10</v>
      </c>
      <c r="AA1121" s="115" t="str">
        <f>IF(J1121="OPEX",_xlfn.XLOOKUP(I1121,'rubros_id_opex (2)'!A:A,'rubros_id_opex (2)'!B:B,"RUBRO MC"),J1121)</f>
        <v>CAPEX</v>
      </c>
      <c r="AB1121" s="115" t="str">
        <f>UPPER(_xlfn.XLOOKUP(Z1121,sectores_id!B:B,sectores_id!A:A))</f>
        <v>COMPOST &amp; FERTILIZANTES</v>
      </c>
      <c r="AC1121" s="156" t="str">
        <f>_xlfn.XLOOKUP(AA1121,'rubros_id_opex (2)'!B:B,'rubros_id_opex (2)'!A:A,gastos_final[[#This Row],[Líneas de factura/Producto]])</f>
        <v>INVERSION</v>
      </c>
      <c r="AD1121" s="115">
        <f>SUMIFS(Y:Y,C:C,gastos_final[[#This Row],[Número]])</f>
        <v>196100.65999999997</v>
      </c>
      <c r="AE1121" s="177">
        <f>gastos_final[[#This Row],[MONTO_FINAL]]*-1-gastos_final[[#This Row],[monto_total_ampliado]]</f>
        <v>0</v>
      </c>
    </row>
    <row r="1122" spans="1:31" x14ac:dyDescent="0.3">
      <c r="A1122" vm="7">
        <v>46059</v>
      </c>
      <c r="B1122" t="s">
        <v>1028</v>
      </c>
      <c r="C1122" t="s">
        <v>1033</v>
      </c>
      <c r="D1122" s="143">
        <v>-196100.66</v>
      </c>
      <c r="E1122" t="s">
        <v>1034</v>
      </c>
      <c r="F1122">
        <v>74</v>
      </c>
      <c r="G1122" s="143">
        <v>2190.09</v>
      </c>
      <c r="H1122" t="s">
        <v>511</v>
      </c>
      <c r="I1122" t="s">
        <v>17</v>
      </c>
      <c r="J1122" t="s">
        <v>157</v>
      </c>
      <c r="K1122" t="s">
        <v>473</v>
      </c>
      <c r="L1122" t="s">
        <v>156</v>
      </c>
      <c r="M1122">
        <v>0</v>
      </c>
      <c r="N1122" t="s">
        <v>35</v>
      </c>
      <c r="O1122" t="s">
        <v>492</v>
      </c>
      <c r="P1122">
        <v>10</v>
      </c>
      <c r="Q1122" t="s">
        <v>465</v>
      </c>
      <c r="R1122">
        <v>1</v>
      </c>
      <c r="S1122" s="144">
        <v>-196100.66</v>
      </c>
      <c r="T1122">
        <v>74</v>
      </c>
      <c r="U1122" t="s">
        <v>199</v>
      </c>
      <c r="V1122" t="s">
        <v>66</v>
      </c>
      <c r="W1122" s="115" t="str">
        <f t="shared" si="36"/>
        <v>CC1DISPOSICIÓN FINAL RESIDUOS LIQUIDOS</v>
      </c>
      <c r="X1122" s="115">
        <f>_xlfn.XLOOKUP(W1122,'cco '!C:C,'cco '!D:D,0)</f>
        <v>5.9791078481547098E-2</v>
      </c>
      <c r="Y1122" s="116">
        <f t="shared" si="37"/>
        <v>11725.069952343183</v>
      </c>
      <c r="Z1122" s="115">
        <f>_xlfn.XLOOKUP(V1122,sectores_id!A:A,sectores_id!B:B)</f>
        <v>3</v>
      </c>
      <c r="AA1122" s="115" t="str">
        <f>IF(J1122="OPEX",_xlfn.XLOOKUP(I1122,'rubros_id_opex (2)'!A:A,'rubros_id_opex (2)'!B:B,"RUBRO MC"),J1122)</f>
        <v>CAPEX</v>
      </c>
      <c r="AB1122" s="115" t="str">
        <f>UPPER(_xlfn.XLOOKUP(Z1122,sectores_id!B:B,sectores_id!A:A))</f>
        <v>DISP. FINAL RESIDUOS LÍQUIDOS</v>
      </c>
      <c r="AC1122" s="156" t="str">
        <f>_xlfn.XLOOKUP(AA1122,'rubros_id_opex (2)'!B:B,'rubros_id_opex (2)'!A:A,gastos_final[[#This Row],[Líneas de factura/Producto]])</f>
        <v>INVERSION</v>
      </c>
      <c r="AD1122" s="115">
        <f>SUMIFS(Y:Y,C:C,gastos_final[[#This Row],[Número]])</f>
        <v>196100.65999999997</v>
      </c>
      <c r="AE1122" s="177">
        <f>gastos_final[[#This Row],[MONTO_FINAL]]*-1-gastos_final[[#This Row],[monto_total_ampliado]]</f>
        <v>0</v>
      </c>
    </row>
    <row r="1123" spans="1:31" x14ac:dyDescent="0.3">
      <c r="A1123" vm="7">
        <v>46059</v>
      </c>
      <c r="B1123" t="s">
        <v>1028</v>
      </c>
      <c r="C1123" t="s">
        <v>1033</v>
      </c>
      <c r="D1123" s="143">
        <v>-196100.66</v>
      </c>
      <c r="E1123" t="s">
        <v>1034</v>
      </c>
      <c r="F1123">
        <v>74</v>
      </c>
      <c r="G1123" s="143">
        <v>2190.09</v>
      </c>
      <c r="H1123" t="s">
        <v>511</v>
      </c>
      <c r="I1123" t="s">
        <v>17</v>
      </c>
      <c r="J1123" t="s">
        <v>157</v>
      </c>
      <c r="K1123" t="s">
        <v>473</v>
      </c>
      <c r="L1123" t="s">
        <v>156</v>
      </c>
      <c r="M1123">
        <v>0</v>
      </c>
      <c r="N1123" t="s">
        <v>35</v>
      </c>
      <c r="O1123" t="s">
        <v>492</v>
      </c>
      <c r="P1123">
        <v>10</v>
      </c>
      <c r="Q1123" t="s">
        <v>465</v>
      </c>
      <c r="R1123">
        <v>1</v>
      </c>
      <c r="S1123" s="144">
        <v>-196100.66</v>
      </c>
      <c r="T1123">
        <v>74</v>
      </c>
      <c r="U1123" t="s">
        <v>199</v>
      </c>
      <c r="V1123" t="s">
        <v>63</v>
      </c>
      <c r="W1123" s="115" t="str">
        <f t="shared" si="36"/>
        <v>CC1DISPOSICIÓN FINAL RESIDUOS SOLIDOS</v>
      </c>
      <c r="X1123" s="115">
        <f>_xlfn.XLOOKUP(W1123,'cco '!C:C,'cco '!D:D,0)</f>
        <v>4.8738124634855849E-3</v>
      </c>
      <c r="Y1123" s="116">
        <f t="shared" si="37"/>
        <v>955.75784080574908</v>
      </c>
      <c r="Z1123" s="115">
        <f>_xlfn.XLOOKUP(V1123,sectores_id!A:A,sectores_id!B:B)</f>
        <v>4</v>
      </c>
      <c r="AA1123" s="115" t="str">
        <f>IF(J1123="OPEX",_xlfn.XLOOKUP(I1123,'rubros_id_opex (2)'!A:A,'rubros_id_opex (2)'!B:B,"RUBRO MC"),J1123)</f>
        <v>CAPEX</v>
      </c>
      <c r="AB1123" s="115" t="str">
        <f>UPPER(_xlfn.XLOOKUP(Z1123,sectores_id!B:B,sectores_id!A:A))</f>
        <v>DISP. FINAL RESIDUOS SÓLIDOS</v>
      </c>
      <c r="AC1123" s="156" t="str">
        <f>_xlfn.XLOOKUP(AA1123,'rubros_id_opex (2)'!B:B,'rubros_id_opex (2)'!A:A,gastos_final[[#This Row],[Líneas de factura/Producto]])</f>
        <v>INVERSION</v>
      </c>
      <c r="AD1123" s="115">
        <f>SUMIFS(Y:Y,C:C,gastos_final[[#This Row],[Número]])</f>
        <v>196100.65999999997</v>
      </c>
      <c r="AE1123" s="177">
        <f>gastos_final[[#This Row],[MONTO_FINAL]]*-1-gastos_final[[#This Row],[monto_total_ampliado]]</f>
        <v>0</v>
      </c>
    </row>
    <row r="1124" spans="1:31" x14ac:dyDescent="0.3">
      <c r="A1124" vm="7">
        <v>46059</v>
      </c>
      <c r="B1124" t="s">
        <v>1028</v>
      </c>
      <c r="C1124" t="s">
        <v>1033</v>
      </c>
      <c r="D1124" s="143">
        <v>-196100.66</v>
      </c>
      <c r="E1124" t="s">
        <v>1034</v>
      </c>
      <c r="F1124">
        <v>74</v>
      </c>
      <c r="G1124" s="143">
        <v>2190.09</v>
      </c>
      <c r="H1124" t="s">
        <v>511</v>
      </c>
      <c r="I1124" t="s">
        <v>17</v>
      </c>
      <c r="J1124" t="s">
        <v>157</v>
      </c>
      <c r="K1124" t="s">
        <v>473</v>
      </c>
      <c r="L1124" t="s">
        <v>156</v>
      </c>
      <c r="M1124">
        <v>0</v>
      </c>
      <c r="N1124" t="s">
        <v>35</v>
      </c>
      <c r="O1124" t="s">
        <v>492</v>
      </c>
      <c r="P1124">
        <v>10</v>
      </c>
      <c r="Q1124" t="s">
        <v>465</v>
      </c>
      <c r="R1124">
        <v>1</v>
      </c>
      <c r="S1124" s="144">
        <v>-196100.66</v>
      </c>
      <c r="T1124">
        <v>74</v>
      </c>
      <c r="U1124" t="s">
        <v>199</v>
      </c>
      <c r="V1124" t="s">
        <v>80</v>
      </c>
      <c r="W1124" s="115" t="str">
        <f t="shared" si="36"/>
        <v>CC1EXPORTACION</v>
      </c>
      <c r="X1124" s="115">
        <f>_xlfn.XLOOKUP(W1124,'cco '!C:C,'cco '!D:D,0)</f>
        <v>0.73411048911804788</v>
      </c>
      <c r="Y1124" s="116">
        <f t="shared" si="37"/>
        <v>143959.55142897202</v>
      </c>
      <c r="Z1124" s="115">
        <f>_xlfn.XLOOKUP(V1124,sectores_id!A:A,sectores_id!B:B)</f>
        <v>5</v>
      </c>
      <c r="AA1124" s="115" t="str">
        <f>IF(J1124="OPEX",_xlfn.XLOOKUP(I1124,'rubros_id_opex (2)'!A:A,'rubros_id_opex (2)'!B:B,"RUBRO MC"),J1124)</f>
        <v>CAPEX</v>
      </c>
      <c r="AB1124" s="115" t="str">
        <f>UPPER(_xlfn.XLOOKUP(Z1124,sectores_id!B:B,sectores_id!A:A))</f>
        <v>EXPORTACION</v>
      </c>
      <c r="AC1124" s="156" t="str">
        <f>_xlfn.XLOOKUP(AA1124,'rubros_id_opex (2)'!B:B,'rubros_id_opex (2)'!A:A,gastos_final[[#This Row],[Líneas de factura/Producto]])</f>
        <v>INVERSION</v>
      </c>
      <c r="AD1124" s="115">
        <f>SUMIFS(Y:Y,C:C,gastos_final[[#This Row],[Número]])</f>
        <v>196100.65999999997</v>
      </c>
      <c r="AE1124" s="177">
        <f>gastos_final[[#This Row],[MONTO_FINAL]]*-1-gastos_final[[#This Row],[monto_total_ampliado]]</f>
        <v>0</v>
      </c>
    </row>
    <row r="1125" spans="1:31" x14ac:dyDescent="0.3">
      <c r="A1125" vm="7">
        <v>46059</v>
      </c>
      <c r="B1125" t="s">
        <v>1028</v>
      </c>
      <c r="C1125" t="s">
        <v>1033</v>
      </c>
      <c r="D1125" s="143">
        <v>-196100.66</v>
      </c>
      <c r="E1125" t="s">
        <v>1034</v>
      </c>
      <c r="F1125">
        <v>74</v>
      </c>
      <c r="G1125" s="143">
        <v>2190.09</v>
      </c>
      <c r="H1125" t="s">
        <v>511</v>
      </c>
      <c r="I1125" t="s">
        <v>17</v>
      </c>
      <c r="J1125" t="s">
        <v>157</v>
      </c>
      <c r="K1125" t="s">
        <v>473</v>
      </c>
      <c r="L1125" t="s">
        <v>156</v>
      </c>
      <c r="M1125">
        <v>0</v>
      </c>
      <c r="N1125" t="s">
        <v>35</v>
      </c>
      <c r="O1125" t="s">
        <v>492</v>
      </c>
      <c r="P1125">
        <v>10</v>
      </c>
      <c r="Q1125" t="s">
        <v>465</v>
      </c>
      <c r="R1125">
        <v>1</v>
      </c>
      <c r="S1125" s="144">
        <v>-196100.66</v>
      </c>
      <c r="T1125">
        <v>74</v>
      </c>
      <c r="U1125" t="s">
        <v>199</v>
      </c>
      <c r="V1125" t="s">
        <v>50</v>
      </c>
      <c r="W1125" s="115" t="str">
        <f t="shared" si="36"/>
        <v>CC1NFU</v>
      </c>
      <c r="X1125" s="115">
        <f>_xlfn.XLOOKUP(W1125,'cco '!C:C,'cco '!D:D,0)</f>
        <v>1.4065386597374174E-2</v>
      </c>
      <c r="Y1125" s="116">
        <f t="shared" si="37"/>
        <v>2758.2315949002295</v>
      </c>
      <c r="Z1125" s="115">
        <f>_xlfn.XLOOKUP(V1125,sectores_id!A:A,sectores_id!B:B)</f>
        <v>6</v>
      </c>
      <c r="AA1125" s="115" t="str">
        <f>IF(J1125="OPEX",_xlfn.XLOOKUP(I1125,'rubros_id_opex (2)'!A:A,'rubros_id_opex (2)'!B:B,"RUBRO MC"),J1125)</f>
        <v>CAPEX</v>
      </c>
      <c r="AB1125" s="115" t="str">
        <f>UPPER(_xlfn.XLOOKUP(Z1125,sectores_id!B:B,sectores_id!A:A))</f>
        <v>NFU</v>
      </c>
      <c r="AC1125" s="156" t="str">
        <f>_xlfn.XLOOKUP(AA1125,'rubros_id_opex (2)'!B:B,'rubros_id_opex (2)'!A:A,gastos_final[[#This Row],[Líneas de factura/Producto]])</f>
        <v>INVERSION</v>
      </c>
      <c r="AD1125" s="115">
        <f>SUMIFS(Y:Y,C:C,gastos_final[[#This Row],[Número]])</f>
        <v>196100.65999999997</v>
      </c>
      <c r="AE1125" s="177">
        <f>gastos_final[[#This Row],[MONTO_FINAL]]*-1-gastos_final[[#This Row],[monto_total_ampliado]]</f>
        <v>0</v>
      </c>
    </row>
    <row r="1126" spans="1:31" x14ac:dyDescent="0.3">
      <c r="A1126" vm="7">
        <v>46059</v>
      </c>
      <c r="B1126" t="s">
        <v>1028</v>
      </c>
      <c r="C1126" t="s">
        <v>1033</v>
      </c>
      <c r="D1126" s="143">
        <v>-196100.66</v>
      </c>
      <c r="E1126" t="s">
        <v>1034</v>
      </c>
      <c r="F1126">
        <v>74</v>
      </c>
      <c r="G1126" s="143">
        <v>2190.09</v>
      </c>
      <c r="H1126" t="s">
        <v>511</v>
      </c>
      <c r="I1126" t="s">
        <v>17</v>
      </c>
      <c r="J1126" t="s">
        <v>157</v>
      </c>
      <c r="K1126" t="s">
        <v>473</v>
      </c>
      <c r="L1126" t="s">
        <v>156</v>
      </c>
      <c r="M1126">
        <v>0</v>
      </c>
      <c r="N1126" t="s">
        <v>35</v>
      </c>
      <c r="O1126" t="s">
        <v>492</v>
      </c>
      <c r="P1126">
        <v>10</v>
      </c>
      <c r="Q1126" t="s">
        <v>465</v>
      </c>
      <c r="R1126">
        <v>1</v>
      </c>
      <c r="S1126" s="144">
        <v>-196100.66</v>
      </c>
      <c r="T1126">
        <v>74</v>
      </c>
      <c r="U1126" t="s">
        <v>199</v>
      </c>
      <c r="V1126" t="s">
        <v>68</v>
      </c>
      <c r="W1126" s="115" t="str">
        <f t="shared" si="36"/>
        <v>CC1PILETAS</v>
      </c>
      <c r="X1126" s="115">
        <f>_xlfn.XLOOKUP(W1126,'cco '!C:C,'cco '!D:D,0)</f>
        <v>0.10760032914202722</v>
      </c>
      <c r="Y1126" s="116">
        <f t="shared" si="37"/>
        <v>21100.495560968771</v>
      </c>
      <c r="Z1126" s="115">
        <f>_xlfn.XLOOKUP(V1126,sectores_id!A:A,sectores_id!B:B)</f>
        <v>7</v>
      </c>
      <c r="AA1126" s="115" t="str">
        <f>IF(J1126="OPEX",_xlfn.XLOOKUP(I1126,'rubros_id_opex (2)'!A:A,'rubros_id_opex (2)'!B:B,"RUBRO MC"),J1126)</f>
        <v>CAPEX</v>
      </c>
      <c r="AB1126" s="115" t="str">
        <f>UPPER(_xlfn.XLOOKUP(Z1126,sectores_id!B:B,sectores_id!A:A))</f>
        <v>PILETAS</v>
      </c>
      <c r="AC1126" s="156" t="str">
        <f>_xlfn.XLOOKUP(AA1126,'rubros_id_opex (2)'!B:B,'rubros_id_opex (2)'!A:A,gastos_final[[#This Row],[Líneas de factura/Producto]])</f>
        <v>INVERSION</v>
      </c>
      <c r="AD1126" s="115">
        <f>SUMIFS(Y:Y,C:C,gastos_final[[#This Row],[Número]])</f>
        <v>196100.65999999997</v>
      </c>
      <c r="AE1126" s="177">
        <f>gastos_final[[#This Row],[MONTO_FINAL]]*-1-gastos_final[[#This Row],[monto_total_ampliado]]</f>
        <v>0</v>
      </c>
    </row>
    <row r="1127" spans="1:31" x14ac:dyDescent="0.3">
      <c r="A1127" vm="7">
        <v>46059</v>
      </c>
      <c r="B1127" t="s">
        <v>1028</v>
      </c>
      <c r="C1127" t="s">
        <v>1033</v>
      </c>
      <c r="D1127" s="143">
        <v>-196100.66</v>
      </c>
      <c r="E1127" t="s">
        <v>1034</v>
      </c>
      <c r="F1127">
        <v>74</v>
      </c>
      <c r="G1127" s="143">
        <v>2190.09</v>
      </c>
      <c r="H1127" t="s">
        <v>511</v>
      </c>
      <c r="I1127" t="s">
        <v>17</v>
      </c>
      <c r="J1127" t="s">
        <v>157</v>
      </c>
      <c r="K1127" t="s">
        <v>473</v>
      </c>
      <c r="L1127" t="s">
        <v>156</v>
      </c>
      <c r="M1127">
        <v>0</v>
      </c>
      <c r="N1127" t="s">
        <v>35</v>
      </c>
      <c r="O1127" t="s">
        <v>492</v>
      </c>
      <c r="P1127">
        <v>10</v>
      </c>
      <c r="Q1127" t="s">
        <v>465</v>
      </c>
      <c r="R1127">
        <v>1</v>
      </c>
      <c r="S1127" s="144">
        <v>-196100.66</v>
      </c>
      <c r="T1127">
        <v>74</v>
      </c>
      <c r="U1127" t="s">
        <v>199</v>
      </c>
      <c r="V1127" t="s">
        <v>70</v>
      </c>
      <c r="W1127" s="115" t="str">
        <f t="shared" si="36"/>
        <v>CC1REACTORES</v>
      </c>
      <c r="X1127" s="115">
        <f>_xlfn.XLOOKUP(W1127,'cco '!C:C,'cco '!D:D,0)</f>
        <v>3.9675420007119738E-2</v>
      </c>
      <c r="Y1127" s="116">
        <f t="shared" si="37"/>
        <v>7780.3760491733856</v>
      </c>
      <c r="Z1127" s="115">
        <f>_xlfn.XLOOKUP(V1127,sectores_id!A:A,sectores_id!B:B)</f>
        <v>8</v>
      </c>
      <c r="AA1127" s="115" t="str">
        <f>IF(J1127="OPEX",_xlfn.XLOOKUP(I1127,'rubros_id_opex (2)'!A:A,'rubros_id_opex (2)'!B:B,"RUBRO MC"),J1127)</f>
        <v>CAPEX</v>
      </c>
      <c r="AB1127" s="115" t="str">
        <f>UPPER(_xlfn.XLOOKUP(Z1127,sectores_id!B:B,sectores_id!A:A))</f>
        <v>REACTORES</v>
      </c>
      <c r="AC1127" s="156" t="str">
        <f>_xlfn.XLOOKUP(AA1127,'rubros_id_opex (2)'!B:B,'rubros_id_opex (2)'!A:A,gastos_final[[#This Row],[Líneas de factura/Producto]])</f>
        <v>INVERSION</v>
      </c>
      <c r="AD1127" s="115">
        <f>SUMIFS(Y:Y,C:C,gastos_final[[#This Row],[Número]])</f>
        <v>196100.65999999997</v>
      </c>
      <c r="AE1127" s="177">
        <f>gastos_final[[#This Row],[MONTO_FINAL]]*-1-gastos_final[[#This Row],[monto_total_ampliado]]</f>
        <v>0</v>
      </c>
    </row>
    <row r="1128" spans="1:31" x14ac:dyDescent="0.3">
      <c r="A1128" vm="7">
        <v>46059</v>
      </c>
      <c r="B1128" t="s">
        <v>1028</v>
      </c>
      <c r="C1128" t="s">
        <v>1033</v>
      </c>
      <c r="D1128" s="143">
        <v>-196100.66</v>
      </c>
      <c r="E1128" t="s">
        <v>1034</v>
      </c>
      <c r="F1128">
        <v>74</v>
      </c>
      <c r="G1128" s="143">
        <v>2190.09</v>
      </c>
      <c r="H1128" t="s">
        <v>511</v>
      </c>
      <c r="I1128" t="s">
        <v>17</v>
      </c>
      <c r="J1128" t="s">
        <v>157</v>
      </c>
      <c r="K1128" t="s">
        <v>473</v>
      </c>
      <c r="L1128" t="s">
        <v>156</v>
      </c>
      <c r="M1128">
        <v>0</v>
      </c>
      <c r="N1128" t="s">
        <v>35</v>
      </c>
      <c r="O1128" t="s">
        <v>492</v>
      </c>
      <c r="P1128">
        <v>10</v>
      </c>
      <c r="Q1128" t="s">
        <v>465</v>
      </c>
      <c r="R1128">
        <v>1</v>
      </c>
      <c r="S1128" s="144">
        <v>-196100.66</v>
      </c>
      <c r="T1128">
        <v>74</v>
      </c>
      <c r="U1128" t="s">
        <v>199</v>
      </c>
      <c r="V1128" t="s">
        <v>181</v>
      </c>
      <c r="W1128" s="115" t="str">
        <f t="shared" si="36"/>
        <v>CC1TIERRAS FILTRANTES</v>
      </c>
      <c r="X1128" s="115">
        <f>_xlfn.XLOOKUP(W1128,'cco '!C:C,'cco '!D:D,0)</f>
        <v>0</v>
      </c>
      <c r="Y1128" s="116">
        <f t="shared" si="37"/>
        <v>0</v>
      </c>
      <c r="Z1128" s="115">
        <f>_xlfn.XLOOKUP(V1128,sectores_id!A:A,sectores_id!B:B)</f>
        <v>9</v>
      </c>
      <c r="AA1128" s="115" t="str">
        <f>IF(J1128="OPEX",_xlfn.XLOOKUP(I1128,'rubros_id_opex (2)'!A:A,'rubros_id_opex (2)'!B:B,"RUBRO MC"),J1128)</f>
        <v>CAPEX</v>
      </c>
      <c r="AB1128" s="115" t="str">
        <f>UPPER(_xlfn.XLOOKUP(Z1128,sectores_id!B:B,sectores_id!A:A))</f>
        <v>TIERRAS FILTRANTES</v>
      </c>
      <c r="AC1128" s="156" t="str">
        <f>_xlfn.XLOOKUP(AA1128,'rubros_id_opex (2)'!B:B,'rubros_id_opex (2)'!A:A,gastos_final[[#This Row],[Líneas de factura/Producto]])</f>
        <v>INVERSION</v>
      </c>
      <c r="AD1128" s="115">
        <f>SUMIFS(Y:Y,C:C,gastos_final[[#This Row],[Número]])</f>
        <v>196100.65999999997</v>
      </c>
      <c r="AE1128" s="177">
        <f>gastos_final[[#This Row],[MONTO_FINAL]]*-1-gastos_final[[#This Row],[monto_total_ampliado]]</f>
        <v>0</v>
      </c>
    </row>
    <row r="1129" spans="1:31" x14ac:dyDescent="0.3">
      <c r="A1129" vm="1">
        <v>46081</v>
      </c>
      <c r="B1129" t="s">
        <v>664</v>
      </c>
      <c r="C1129" t="s">
        <v>772</v>
      </c>
      <c r="D1129" s="143">
        <v>-194350</v>
      </c>
      <c r="E1129" t="s">
        <v>667</v>
      </c>
      <c r="F1129">
        <v>130</v>
      </c>
      <c r="G1129" s="143">
        <v>1495</v>
      </c>
      <c r="H1129" t="s">
        <v>144</v>
      </c>
      <c r="I1129" t="s">
        <v>18</v>
      </c>
      <c r="J1129" t="s">
        <v>137</v>
      </c>
      <c r="K1129" t="s">
        <v>473</v>
      </c>
      <c r="L1129" t="s">
        <v>138</v>
      </c>
      <c r="M1129">
        <v>0</v>
      </c>
      <c r="N1129" t="s">
        <v>43</v>
      </c>
      <c r="O1129" t="s">
        <v>492</v>
      </c>
      <c r="P1129">
        <v>1</v>
      </c>
      <c r="Q1129" t="s">
        <v>72</v>
      </c>
      <c r="R1129">
        <v>1</v>
      </c>
      <c r="S1129" s="144">
        <v>-194350</v>
      </c>
      <c r="T1129">
        <v>130</v>
      </c>
      <c r="U1129" t="s">
        <v>199</v>
      </c>
      <c r="V1129" t="s">
        <v>72</v>
      </c>
      <c r="W1129" s="115" t="str">
        <f t="shared" si="36"/>
        <v>CC6BACHAS</v>
      </c>
      <c r="X1129" s="115">
        <f>_xlfn.XLOOKUP(W1129,'cco '!C:C,'cco '!D:D,0)</f>
        <v>1</v>
      </c>
      <c r="Y1129" s="116">
        <f t="shared" si="37"/>
        <v>194350</v>
      </c>
      <c r="Z1129" s="115">
        <f>_xlfn.XLOOKUP(V1129,sectores_id!A:A,sectores_id!B:B)</f>
        <v>1</v>
      </c>
      <c r="AA1129" s="115">
        <f>IF(J1129="OPEX",_xlfn.XLOOKUP(I1129,'rubros_id_opex (2)'!A:A,'rubros_id_opex (2)'!B:B,"RUBRO MC"),J1129)</f>
        <v>1</v>
      </c>
      <c r="AB1129" s="115" t="str">
        <f>UPPER(_xlfn.XLOOKUP(Z1129,sectores_id!B:B,sectores_id!A:A))</f>
        <v>BACHAS</v>
      </c>
      <c r="AC1129" s="156" t="str">
        <f>_xlfn.XLOOKUP(AA1129,'rubros_id_opex (2)'!B:B,'rubros_id_opex (2)'!A:A,gastos_final[[#This Row],[Líneas de factura/Producto]])</f>
        <v>ENERGIA</v>
      </c>
      <c r="AD1129" s="115">
        <f>SUMIFS(Y:Y,C:C,gastos_final[[#This Row],[Número]])</f>
        <v>194350</v>
      </c>
      <c r="AE1129" s="177">
        <f>gastos_final[[#This Row],[MONTO_FINAL]]*-1-gastos_final[[#This Row],[monto_total_ampliado]]</f>
        <v>0</v>
      </c>
    </row>
    <row r="1130" spans="1:31" x14ac:dyDescent="0.3">
      <c r="A1130" vm="17">
        <v>46079</v>
      </c>
      <c r="B1130" t="s">
        <v>1082</v>
      </c>
      <c r="C1130" t="s">
        <v>1083</v>
      </c>
      <c r="D1130" s="143">
        <v>-187343.73</v>
      </c>
      <c r="E1130" t="s">
        <v>1084</v>
      </c>
      <c r="F1130">
        <v>1</v>
      </c>
      <c r="G1130" s="143">
        <v>187343.73</v>
      </c>
      <c r="H1130" t="s">
        <v>511</v>
      </c>
      <c r="I1130" t="s">
        <v>10</v>
      </c>
      <c r="J1130" t="s">
        <v>137</v>
      </c>
      <c r="K1130" t="s">
        <v>473</v>
      </c>
      <c r="L1130" t="s">
        <v>156</v>
      </c>
      <c r="M1130">
        <v>0</v>
      </c>
      <c r="N1130" t="s">
        <v>35</v>
      </c>
      <c r="O1130" t="s">
        <v>492</v>
      </c>
      <c r="P1130">
        <v>10</v>
      </c>
      <c r="Q1130" t="s">
        <v>465</v>
      </c>
      <c r="R1130">
        <v>1</v>
      </c>
      <c r="S1130" s="144">
        <v>-187343.73</v>
      </c>
      <c r="T1130">
        <v>1</v>
      </c>
      <c r="U1130" t="s">
        <v>199</v>
      </c>
      <c r="V1130" t="s">
        <v>72</v>
      </c>
      <c r="W1130" s="115" t="str">
        <f t="shared" si="36"/>
        <v>CC1BACHAS</v>
      </c>
      <c r="X1130" s="115">
        <f>_xlfn.XLOOKUP(W1130,'cco '!C:C,'cco '!D:D,0)</f>
        <v>3.2417236735101898E-2</v>
      </c>
      <c r="Y1130" s="116">
        <f t="shared" si="37"/>
        <v>6073.1660462470118</v>
      </c>
      <c r="Z1130" s="115">
        <f>_xlfn.XLOOKUP(V1130,sectores_id!A:A,sectores_id!B:B)</f>
        <v>1</v>
      </c>
      <c r="AA1130" s="115">
        <f>IF(J1130="OPEX",_xlfn.XLOOKUP(I1130,'rubros_id_opex (2)'!A:A,'rubros_id_opex (2)'!B:B,"RUBRO MC"),J1130)</f>
        <v>13</v>
      </c>
      <c r="AB1130" s="115" t="str">
        <f>UPPER(_xlfn.XLOOKUP(Z1130,sectores_id!B:B,sectores_id!A:A))</f>
        <v>BACHAS</v>
      </c>
      <c r="AC1130" s="156" t="str">
        <f>_xlfn.XLOOKUP(AA1130,'rubros_id_opex (2)'!B:B,'rubros_id_opex (2)'!A:A,gastos_final[[#This Row],[Líneas de factura/Producto]])</f>
        <v>SERVICIOS</v>
      </c>
      <c r="AD1130" s="115">
        <f>SUMIFS(Y:Y,C:C,gastos_final[[#This Row],[Número]])</f>
        <v>187343.72999999998</v>
      </c>
      <c r="AE1130" s="177">
        <f>gastos_final[[#This Row],[MONTO_FINAL]]*-1-gastos_final[[#This Row],[monto_total_ampliado]]</f>
        <v>0</v>
      </c>
    </row>
    <row r="1131" spans="1:31" x14ac:dyDescent="0.3">
      <c r="A1131" vm="17">
        <v>46079</v>
      </c>
      <c r="B1131" t="s">
        <v>1082</v>
      </c>
      <c r="C1131" t="s">
        <v>1083</v>
      </c>
      <c r="D1131" s="143">
        <v>-187343.73</v>
      </c>
      <c r="E1131" t="s">
        <v>1084</v>
      </c>
      <c r="F1131">
        <v>1</v>
      </c>
      <c r="G1131" s="143">
        <v>187343.73</v>
      </c>
      <c r="H1131" t="s">
        <v>511</v>
      </c>
      <c r="I1131" t="s">
        <v>10</v>
      </c>
      <c r="J1131" t="s">
        <v>137</v>
      </c>
      <c r="K1131" t="s">
        <v>473</v>
      </c>
      <c r="L1131" t="s">
        <v>156</v>
      </c>
      <c r="M1131">
        <v>0</v>
      </c>
      <c r="N1131" t="s">
        <v>35</v>
      </c>
      <c r="O1131" t="s">
        <v>492</v>
      </c>
      <c r="P1131">
        <v>10</v>
      </c>
      <c r="Q1131" t="s">
        <v>465</v>
      </c>
      <c r="R1131">
        <v>1</v>
      </c>
      <c r="S1131" s="144">
        <v>-187343.73</v>
      </c>
      <c r="T1131">
        <v>1</v>
      </c>
      <c r="U1131" t="s">
        <v>199</v>
      </c>
      <c r="V1131" t="s">
        <v>77</v>
      </c>
      <c r="W1131" s="115" t="str">
        <f t="shared" si="36"/>
        <v>CC1CEREAL &amp; POLVILLO</v>
      </c>
      <c r="X1131" s="115">
        <f>_xlfn.XLOOKUP(W1131,'cco '!C:C,'cco '!D:D,0)</f>
        <v>7.0597149630605652E-3</v>
      </c>
      <c r="Y1131" s="116">
        <f t="shared" si="37"/>
        <v>1322.5933339165786</v>
      </c>
      <c r="Z1131" s="115">
        <f>_xlfn.XLOOKUP(V1131,sectores_id!A:A,sectores_id!B:B)</f>
        <v>2</v>
      </c>
      <c r="AA1131" s="115">
        <f>IF(J1131="OPEX",_xlfn.XLOOKUP(I1131,'rubros_id_opex (2)'!A:A,'rubros_id_opex (2)'!B:B,"RUBRO MC"),J1131)</f>
        <v>13</v>
      </c>
      <c r="AB1131" s="115" t="str">
        <f>UPPER(_xlfn.XLOOKUP(Z1131,sectores_id!B:B,sectores_id!A:A))</f>
        <v>CEREAL &amp; POLVILLO</v>
      </c>
      <c r="AC1131" s="156" t="str">
        <f>_xlfn.XLOOKUP(AA1131,'rubros_id_opex (2)'!B:B,'rubros_id_opex (2)'!A:A,gastos_final[[#This Row],[Líneas de factura/Producto]])</f>
        <v>SERVICIOS</v>
      </c>
      <c r="AD1131" s="115">
        <f>SUMIFS(Y:Y,C:C,gastos_final[[#This Row],[Número]])</f>
        <v>187343.72999999998</v>
      </c>
      <c r="AE1131" s="177">
        <f>gastos_final[[#This Row],[MONTO_FINAL]]*-1-gastos_final[[#This Row],[monto_total_ampliado]]</f>
        <v>0</v>
      </c>
    </row>
    <row r="1132" spans="1:31" x14ac:dyDescent="0.3">
      <c r="A1132" vm="17">
        <v>46079</v>
      </c>
      <c r="B1132" t="s">
        <v>1082</v>
      </c>
      <c r="C1132" t="s">
        <v>1083</v>
      </c>
      <c r="D1132" s="143">
        <v>-187343.73</v>
      </c>
      <c r="E1132" t="s">
        <v>1084</v>
      </c>
      <c r="F1132">
        <v>1</v>
      </c>
      <c r="G1132" s="143">
        <v>187343.73</v>
      </c>
      <c r="H1132" t="s">
        <v>511</v>
      </c>
      <c r="I1132" t="s">
        <v>10</v>
      </c>
      <c r="J1132" t="s">
        <v>137</v>
      </c>
      <c r="K1132" t="s">
        <v>473</v>
      </c>
      <c r="L1132" t="s">
        <v>156</v>
      </c>
      <c r="M1132">
        <v>0</v>
      </c>
      <c r="N1132" t="s">
        <v>35</v>
      </c>
      <c r="O1132" t="s">
        <v>492</v>
      </c>
      <c r="P1132">
        <v>10</v>
      </c>
      <c r="Q1132" t="s">
        <v>465</v>
      </c>
      <c r="R1132">
        <v>1</v>
      </c>
      <c r="S1132" s="144">
        <v>-187343.73</v>
      </c>
      <c r="T1132">
        <v>1</v>
      </c>
      <c r="U1132" t="s">
        <v>199</v>
      </c>
      <c r="V1132" t="s">
        <v>75</v>
      </c>
      <c r="W1132" s="115" t="str">
        <f t="shared" si="36"/>
        <v>CC1COMPOST &amp; FERTILIZANTES</v>
      </c>
      <c r="X1132" s="115">
        <f>_xlfn.XLOOKUP(W1132,'cco '!C:C,'cco '!D:D,0)</f>
        <v>4.0653249223577111E-4</v>
      </c>
      <c r="Y1132" s="116">
        <f t="shared" si="37"/>
        <v>76.161313461645406</v>
      </c>
      <c r="Z1132" s="115">
        <f>_xlfn.XLOOKUP(V1132,sectores_id!A:A,sectores_id!B:B)</f>
        <v>10</v>
      </c>
      <c r="AA1132" s="115">
        <f>IF(J1132="OPEX",_xlfn.XLOOKUP(I1132,'rubros_id_opex (2)'!A:A,'rubros_id_opex (2)'!B:B,"RUBRO MC"),J1132)</f>
        <v>13</v>
      </c>
      <c r="AB1132" s="115" t="str">
        <f>UPPER(_xlfn.XLOOKUP(Z1132,sectores_id!B:B,sectores_id!A:A))</f>
        <v>COMPOST &amp; FERTILIZANTES</v>
      </c>
      <c r="AC1132" s="156" t="str">
        <f>_xlfn.XLOOKUP(AA1132,'rubros_id_opex (2)'!B:B,'rubros_id_opex (2)'!A:A,gastos_final[[#This Row],[Líneas de factura/Producto]])</f>
        <v>SERVICIOS</v>
      </c>
      <c r="AD1132" s="115">
        <f>SUMIFS(Y:Y,C:C,gastos_final[[#This Row],[Número]])</f>
        <v>187343.72999999998</v>
      </c>
      <c r="AE1132" s="177">
        <f>gastos_final[[#This Row],[MONTO_FINAL]]*-1-gastos_final[[#This Row],[monto_total_ampliado]]</f>
        <v>0</v>
      </c>
    </row>
    <row r="1133" spans="1:31" x14ac:dyDescent="0.3">
      <c r="A1133" vm="17">
        <v>46079</v>
      </c>
      <c r="B1133" t="s">
        <v>1082</v>
      </c>
      <c r="C1133" t="s">
        <v>1083</v>
      </c>
      <c r="D1133" s="143">
        <v>-187343.73</v>
      </c>
      <c r="E1133" t="s">
        <v>1084</v>
      </c>
      <c r="F1133">
        <v>1</v>
      </c>
      <c r="G1133" s="143">
        <v>187343.73</v>
      </c>
      <c r="H1133" t="s">
        <v>511</v>
      </c>
      <c r="I1133" t="s">
        <v>10</v>
      </c>
      <c r="J1133" t="s">
        <v>137</v>
      </c>
      <c r="K1133" t="s">
        <v>473</v>
      </c>
      <c r="L1133" t="s">
        <v>156</v>
      </c>
      <c r="M1133">
        <v>0</v>
      </c>
      <c r="N1133" t="s">
        <v>35</v>
      </c>
      <c r="O1133" t="s">
        <v>492</v>
      </c>
      <c r="P1133">
        <v>10</v>
      </c>
      <c r="Q1133" t="s">
        <v>465</v>
      </c>
      <c r="R1133">
        <v>1</v>
      </c>
      <c r="S1133" s="144">
        <v>-187343.73</v>
      </c>
      <c r="T1133">
        <v>1</v>
      </c>
      <c r="U1133" t="s">
        <v>199</v>
      </c>
      <c r="V1133" t="s">
        <v>66</v>
      </c>
      <c r="W1133" s="115" t="str">
        <f t="shared" si="36"/>
        <v>CC1DISPOSICIÓN FINAL RESIDUOS LIQUIDOS</v>
      </c>
      <c r="X1133" s="115">
        <f>_xlfn.XLOOKUP(W1133,'cco '!C:C,'cco '!D:D,0)</f>
        <v>5.9791078481547098E-2</v>
      </c>
      <c r="Y1133" s="116">
        <f t="shared" si="37"/>
        <v>11201.483663455771</v>
      </c>
      <c r="Z1133" s="115">
        <f>_xlfn.XLOOKUP(V1133,sectores_id!A:A,sectores_id!B:B)</f>
        <v>3</v>
      </c>
      <c r="AA1133" s="115">
        <f>IF(J1133="OPEX",_xlfn.XLOOKUP(I1133,'rubros_id_opex (2)'!A:A,'rubros_id_opex (2)'!B:B,"RUBRO MC"),J1133)</f>
        <v>13</v>
      </c>
      <c r="AB1133" s="115" t="str">
        <f>UPPER(_xlfn.XLOOKUP(Z1133,sectores_id!B:B,sectores_id!A:A))</f>
        <v>DISP. FINAL RESIDUOS LÍQUIDOS</v>
      </c>
      <c r="AC1133" s="156" t="str">
        <f>_xlfn.XLOOKUP(AA1133,'rubros_id_opex (2)'!B:B,'rubros_id_opex (2)'!A:A,gastos_final[[#This Row],[Líneas de factura/Producto]])</f>
        <v>SERVICIOS</v>
      </c>
      <c r="AD1133" s="115">
        <f>SUMIFS(Y:Y,C:C,gastos_final[[#This Row],[Número]])</f>
        <v>187343.72999999998</v>
      </c>
      <c r="AE1133" s="177">
        <f>gastos_final[[#This Row],[MONTO_FINAL]]*-1-gastos_final[[#This Row],[monto_total_ampliado]]</f>
        <v>0</v>
      </c>
    </row>
    <row r="1134" spans="1:31" x14ac:dyDescent="0.3">
      <c r="A1134" vm="17">
        <v>46079</v>
      </c>
      <c r="B1134" t="s">
        <v>1082</v>
      </c>
      <c r="C1134" t="s">
        <v>1083</v>
      </c>
      <c r="D1134" s="143">
        <v>-187343.73</v>
      </c>
      <c r="E1134" t="s">
        <v>1084</v>
      </c>
      <c r="F1134">
        <v>1</v>
      </c>
      <c r="G1134" s="143">
        <v>187343.73</v>
      </c>
      <c r="H1134" t="s">
        <v>511</v>
      </c>
      <c r="I1134" t="s">
        <v>10</v>
      </c>
      <c r="J1134" t="s">
        <v>137</v>
      </c>
      <c r="K1134" t="s">
        <v>473</v>
      </c>
      <c r="L1134" t="s">
        <v>156</v>
      </c>
      <c r="M1134">
        <v>0</v>
      </c>
      <c r="N1134" t="s">
        <v>35</v>
      </c>
      <c r="O1134" t="s">
        <v>492</v>
      </c>
      <c r="P1134">
        <v>10</v>
      </c>
      <c r="Q1134" t="s">
        <v>465</v>
      </c>
      <c r="R1134">
        <v>1</v>
      </c>
      <c r="S1134" s="144">
        <v>-187343.73</v>
      </c>
      <c r="T1134">
        <v>1</v>
      </c>
      <c r="U1134" t="s">
        <v>199</v>
      </c>
      <c r="V1134" t="s">
        <v>63</v>
      </c>
      <c r="W1134" s="115" t="str">
        <f t="shared" si="36"/>
        <v>CC1DISPOSICIÓN FINAL RESIDUOS SOLIDOS</v>
      </c>
      <c r="X1134" s="115">
        <f>_xlfn.XLOOKUP(W1134,'cco '!C:C,'cco '!D:D,0)</f>
        <v>4.8738124634855849E-3</v>
      </c>
      <c r="Y1134" s="116">
        <f t="shared" si="37"/>
        <v>913.07820622987833</v>
      </c>
      <c r="Z1134" s="115">
        <f>_xlfn.XLOOKUP(V1134,sectores_id!A:A,sectores_id!B:B)</f>
        <v>4</v>
      </c>
      <c r="AA1134" s="115">
        <f>IF(J1134="OPEX",_xlfn.XLOOKUP(I1134,'rubros_id_opex (2)'!A:A,'rubros_id_opex (2)'!B:B,"RUBRO MC"),J1134)</f>
        <v>13</v>
      </c>
      <c r="AB1134" s="115" t="str">
        <f>UPPER(_xlfn.XLOOKUP(Z1134,sectores_id!B:B,sectores_id!A:A))</f>
        <v>DISP. FINAL RESIDUOS SÓLIDOS</v>
      </c>
      <c r="AC1134" s="156" t="str">
        <f>_xlfn.XLOOKUP(AA1134,'rubros_id_opex (2)'!B:B,'rubros_id_opex (2)'!A:A,gastos_final[[#This Row],[Líneas de factura/Producto]])</f>
        <v>SERVICIOS</v>
      </c>
      <c r="AD1134" s="115">
        <f>SUMIFS(Y:Y,C:C,gastos_final[[#This Row],[Número]])</f>
        <v>187343.72999999998</v>
      </c>
      <c r="AE1134" s="177">
        <f>gastos_final[[#This Row],[MONTO_FINAL]]*-1-gastos_final[[#This Row],[monto_total_ampliado]]</f>
        <v>0</v>
      </c>
    </row>
    <row r="1135" spans="1:31" x14ac:dyDescent="0.3">
      <c r="A1135" vm="17">
        <v>46079</v>
      </c>
      <c r="B1135" t="s">
        <v>1082</v>
      </c>
      <c r="C1135" t="s">
        <v>1083</v>
      </c>
      <c r="D1135" s="143">
        <v>-187343.73</v>
      </c>
      <c r="E1135" t="s">
        <v>1084</v>
      </c>
      <c r="F1135">
        <v>1</v>
      </c>
      <c r="G1135" s="143">
        <v>187343.73</v>
      </c>
      <c r="H1135" t="s">
        <v>511</v>
      </c>
      <c r="I1135" t="s">
        <v>10</v>
      </c>
      <c r="J1135" t="s">
        <v>137</v>
      </c>
      <c r="K1135" t="s">
        <v>473</v>
      </c>
      <c r="L1135" t="s">
        <v>156</v>
      </c>
      <c r="M1135">
        <v>0</v>
      </c>
      <c r="N1135" t="s">
        <v>35</v>
      </c>
      <c r="O1135" t="s">
        <v>492</v>
      </c>
      <c r="P1135">
        <v>10</v>
      </c>
      <c r="Q1135" t="s">
        <v>465</v>
      </c>
      <c r="R1135">
        <v>1</v>
      </c>
      <c r="S1135" s="144">
        <v>-187343.73</v>
      </c>
      <c r="T1135">
        <v>1</v>
      </c>
      <c r="U1135" t="s">
        <v>199</v>
      </c>
      <c r="V1135" t="s">
        <v>80</v>
      </c>
      <c r="W1135" s="115" t="str">
        <f t="shared" si="36"/>
        <v>CC1EXPORTACION</v>
      </c>
      <c r="X1135" s="115">
        <f>_xlfn.XLOOKUP(W1135,'cco '!C:C,'cco '!D:D,0)</f>
        <v>0.73411048911804788</v>
      </c>
      <c r="Y1135" s="116">
        <f t="shared" si="37"/>
        <v>137530.99726349951</v>
      </c>
      <c r="Z1135" s="115">
        <f>_xlfn.XLOOKUP(V1135,sectores_id!A:A,sectores_id!B:B)</f>
        <v>5</v>
      </c>
      <c r="AA1135" s="115">
        <f>IF(J1135="OPEX",_xlfn.XLOOKUP(I1135,'rubros_id_opex (2)'!A:A,'rubros_id_opex (2)'!B:B,"RUBRO MC"),J1135)</f>
        <v>13</v>
      </c>
      <c r="AB1135" s="115" t="str">
        <f>UPPER(_xlfn.XLOOKUP(Z1135,sectores_id!B:B,sectores_id!A:A))</f>
        <v>EXPORTACION</v>
      </c>
      <c r="AC1135" s="156" t="str">
        <f>_xlfn.XLOOKUP(AA1135,'rubros_id_opex (2)'!B:B,'rubros_id_opex (2)'!A:A,gastos_final[[#This Row],[Líneas de factura/Producto]])</f>
        <v>SERVICIOS</v>
      </c>
      <c r="AD1135" s="115">
        <f>SUMIFS(Y:Y,C:C,gastos_final[[#This Row],[Número]])</f>
        <v>187343.72999999998</v>
      </c>
      <c r="AE1135" s="177">
        <f>gastos_final[[#This Row],[MONTO_FINAL]]*-1-gastos_final[[#This Row],[monto_total_ampliado]]</f>
        <v>0</v>
      </c>
    </row>
    <row r="1136" spans="1:31" x14ac:dyDescent="0.3">
      <c r="A1136" vm="17">
        <v>46079</v>
      </c>
      <c r="B1136" t="s">
        <v>1082</v>
      </c>
      <c r="C1136" t="s">
        <v>1083</v>
      </c>
      <c r="D1136" s="143">
        <v>-187343.73</v>
      </c>
      <c r="E1136" t="s">
        <v>1084</v>
      </c>
      <c r="F1136">
        <v>1</v>
      </c>
      <c r="G1136" s="143">
        <v>187343.73</v>
      </c>
      <c r="H1136" t="s">
        <v>511</v>
      </c>
      <c r="I1136" t="s">
        <v>10</v>
      </c>
      <c r="J1136" t="s">
        <v>137</v>
      </c>
      <c r="K1136" t="s">
        <v>473</v>
      </c>
      <c r="L1136" t="s">
        <v>156</v>
      </c>
      <c r="M1136">
        <v>0</v>
      </c>
      <c r="N1136" t="s">
        <v>35</v>
      </c>
      <c r="O1136" t="s">
        <v>492</v>
      </c>
      <c r="P1136">
        <v>10</v>
      </c>
      <c r="Q1136" t="s">
        <v>465</v>
      </c>
      <c r="R1136">
        <v>1</v>
      </c>
      <c r="S1136" s="144">
        <v>-187343.73</v>
      </c>
      <c r="T1136">
        <v>1</v>
      </c>
      <c r="U1136" t="s">
        <v>199</v>
      </c>
      <c r="V1136" t="s">
        <v>50</v>
      </c>
      <c r="W1136" s="115" t="str">
        <f t="shared" si="36"/>
        <v>CC1NFU</v>
      </c>
      <c r="X1136" s="115">
        <f>_xlfn.XLOOKUP(W1136,'cco '!C:C,'cco '!D:D,0)</f>
        <v>1.4065386597374174E-2</v>
      </c>
      <c r="Y1136" s="116">
        <f t="shared" si="37"/>
        <v>2635.0619890440862</v>
      </c>
      <c r="Z1136" s="115">
        <f>_xlfn.XLOOKUP(V1136,sectores_id!A:A,sectores_id!B:B)</f>
        <v>6</v>
      </c>
      <c r="AA1136" s="115">
        <f>IF(J1136="OPEX",_xlfn.XLOOKUP(I1136,'rubros_id_opex (2)'!A:A,'rubros_id_opex (2)'!B:B,"RUBRO MC"),J1136)</f>
        <v>13</v>
      </c>
      <c r="AB1136" s="115" t="str">
        <f>UPPER(_xlfn.XLOOKUP(Z1136,sectores_id!B:B,sectores_id!A:A))</f>
        <v>NFU</v>
      </c>
      <c r="AC1136" s="156" t="str">
        <f>_xlfn.XLOOKUP(AA1136,'rubros_id_opex (2)'!B:B,'rubros_id_opex (2)'!A:A,gastos_final[[#This Row],[Líneas de factura/Producto]])</f>
        <v>SERVICIOS</v>
      </c>
      <c r="AD1136" s="115">
        <f>SUMIFS(Y:Y,C:C,gastos_final[[#This Row],[Número]])</f>
        <v>187343.72999999998</v>
      </c>
      <c r="AE1136" s="177">
        <f>gastos_final[[#This Row],[MONTO_FINAL]]*-1-gastos_final[[#This Row],[monto_total_ampliado]]</f>
        <v>0</v>
      </c>
    </row>
    <row r="1137" spans="1:31" x14ac:dyDescent="0.3">
      <c r="A1137" vm="17">
        <v>46079</v>
      </c>
      <c r="B1137" t="s">
        <v>1082</v>
      </c>
      <c r="C1137" t="s">
        <v>1083</v>
      </c>
      <c r="D1137" s="143">
        <v>-187343.73</v>
      </c>
      <c r="E1137" t="s">
        <v>1084</v>
      </c>
      <c r="F1137">
        <v>1</v>
      </c>
      <c r="G1137" s="143">
        <v>187343.73</v>
      </c>
      <c r="H1137" t="s">
        <v>511</v>
      </c>
      <c r="I1137" t="s">
        <v>10</v>
      </c>
      <c r="J1137" t="s">
        <v>137</v>
      </c>
      <c r="K1137" t="s">
        <v>473</v>
      </c>
      <c r="L1137" t="s">
        <v>156</v>
      </c>
      <c r="M1137">
        <v>0</v>
      </c>
      <c r="N1137" t="s">
        <v>35</v>
      </c>
      <c r="O1137" t="s">
        <v>492</v>
      </c>
      <c r="P1137">
        <v>10</v>
      </c>
      <c r="Q1137" t="s">
        <v>465</v>
      </c>
      <c r="R1137">
        <v>1</v>
      </c>
      <c r="S1137" s="144">
        <v>-187343.73</v>
      </c>
      <c r="T1137">
        <v>1</v>
      </c>
      <c r="U1137" t="s">
        <v>199</v>
      </c>
      <c r="V1137" t="s">
        <v>68</v>
      </c>
      <c r="W1137" s="115" t="str">
        <f t="shared" si="36"/>
        <v>CC1PILETAS</v>
      </c>
      <c r="X1137" s="115">
        <f>_xlfn.XLOOKUP(W1137,'cco '!C:C,'cco '!D:D,0)</f>
        <v>0.10760032914202722</v>
      </c>
      <c r="Y1137" s="116">
        <f t="shared" si="37"/>
        <v>20158.247010695079</v>
      </c>
      <c r="Z1137" s="115">
        <f>_xlfn.XLOOKUP(V1137,sectores_id!A:A,sectores_id!B:B)</f>
        <v>7</v>
      </c>
      <c r="AA1137" s="115">
        <f>IF(J1137="OPEX",_xlfn.XLOOKUP(I1137,'rubros_id_opex (2)'!A:A,'rubros_id_opex (2)'!B:B,"RUBRO MC"),J1137)</f>
        <v>13</v>
      </c>
      <c r="AB1137" s="115" t="str">
        <f>UPPER(_xlfn.XLOOKUP(Z1137,sectores_id!B:B,sectores_id!A:A))</f>
        <v>PILETAS</v>
      </c>
      <c r="AC1137" s="156" t="str">
        <f>_xlfn.XLOOKUP(AA1137,'rubros_id_opex (2)'!B:B,'rubros_id_opex (2)'!A:A,gastos_final[[#This Row],[Líneas de factura/Producto]])</f>
        <v>SERVICIOS</v>
      </c>
      <c r="AD1137" s="115">
        <f>SUMIFS(Y:Y,C:C,gastos_final[[#This Row],[Número]])</f>
        <v>187343.72999999998</v>
      </c>
      <c r="AE1137" s="177">
        <f>gastos_final[[#This Row],[MONTO_FINAL]]*-1-gastos_final[[#This Row],[monto_total_ampliado]]</f>
        <v>0</v>
      </c>
    </row>
    <row r="1138" spans="1:31" x14ac:dyDescent="0.3">
      <c r="A1138" vm="17">
        <v>46079</v>
      </c>
      <c r="B1138" t="s">
        <v>1082</v>
      </c>
      <c r="C1138" t="s">
        <v>1083</v>
      </c>
      <c r="D1138" s="143">
        <v>-187343.73</v>
      </c>
      <c r="E1138" t="s">
        <v>1084</v>
      </c>
      <c r="F1138">
        <v>1</v>
      </c>
      <c r="G1138" s="143">
        <v>187343.73</v>
      </c>
      <c r="H1138" t="s">
        <v>511</v>
      </c>
      <c r="I1138" t="s">
        <v>10</v>
      </c>
      <c r="J1138" t="s">
        <v>137</v>
      </c>
      <c r="K1138" t="s">
        <v>473</v>
      </c>
      <c r="L1138" t="s">
        <v>156</v>
      </c>
      <c r="M1138">
        <v>0</v>
      </c>
      <c r="N1138" t="s">
        <v>35</v>
      </c>
      <c r="O1138" t="s">
        <v>492</v>
      </c>
      <c r="P1138">
        <v>10</v>
      </c>
      <c r="Q1138" t="s">
        <v>465</v>
      </c>
      <c r="R1138">
        <v>1</v>
      </c>
      <c r="S1138" s="144">
        <v>-187343.73</v>
      </c>
      <c r="T1138">
        <v>1</v>
      </c>
      <c r="U1138" t="s">
        <v>199</v>
      </c>
      <c r="V1138" t="s">
        <v>70</v>
      </c>
      <c r="W1138" s="115" t="str">
        <f t="shared" si="36"/>
        <v>CC1REACTORES</v>
      </c>
      <c r="X1138" s="115">
        <f>_xlfn.XLOOKUP(W1138,'cco '!C:C,'cco '!D:D,0)</f>
        <v>3.9675420007119738E-2</v>
      </c>
      <c r="Y1138" s="116">
        <f t="shared" si="37"/>
        <v>7432.9411734504383</v>
      </c>
      <c r="Z1138" s="115">
        <f>_xlfn.XLOOKUP(V1138,sectores_id!A:A,sectores_id!B:B)</f>
        <v>8</v>
      </c>
      <c r="AA1138" s="115">
        <f>IF(J1138="OPEX",_xlfn.XLOOKUP(I1138,'rubros_id_opex (2)'!A:A,'rubros_id_opex (2)'!B:B,"RUBRO MC"),J1138)</f>
        <v>13</v>
      </c>
      <c r="AB1138" s="115" t="str">
        <f>UPPER(_xlfn.XLOOKUP(Z1138,sectores_id!B:B,sectores_id!A:A))</f>
        <v>REACTORES</v>
      </c>
      <c r="AC1138" s="156" t="str">
        <f>_xlfn.XLOOKUP(AA1138,'rubros_id_opex (2)'!B:B,'rubros_id_opex (2)'!A:A,gastos_final[[#This Row],[Líneas de factura/Producto]])</f>
        <v>SERVICIOS</v>
      </c>
      <c r="AD1138" s="115">
        <f>SUMIFS(Y:Y,C:C,gastos_final[[#This Row],[Número]])</f>
        <v>187343.72999999998</v>
      </c>
      <c r="AE1138" s="177">
        <f>gastos_final[[#This Row],[MONTO_FINAL]]*-1-gastos_final[[#This Row],[monto_total_ampliado]]</f>
        <v>0</v>
      </c>
    </row>
    <row r="1139" spans="1:31" x14ac:dyDescent="0.3">
      <c r="A1139" vm="17">
        <v>46079</v>
      </c>
      <c r="B1139" t="s">
        <v>1082</v>
      </c>
      <c r="C1139" t="s">
        <v>1083</v>
      </c>
      <c r="D1139" s="143">
        <v>-187343.73</v>
      </c>
      <c r="E1139" t="s">
        <v>1084</v>
      </c>
      <c r="F1139">
        <v>1</v>
      </c>
      <c r="G1139" s="143">
        <v>187343.73</v>
      </c>
      <c r="H1139" t="s">
        <v>511</v>
      </c>
      <c r="I1139" t="s">
        <v>10</v>
      </c>
      <c r="J1139" t="s">
        <v>137</v>
      </c>
      <c r="K1139" t="s">
        <v>473</v>
      </c>
      <c r="L1139" t="s">
        <v>156</v>
      </c>
      <c r="M1139">
        <v>0</v>
      </c>
      <c r="N1139" t="s">
        <v>35</v>
      </c>
      <c r="O1139" t="s">
        <v>492</v>
      </c>
      <c r="P1139">
        <v>10</v>
      </c>
      <c r="Q1139" t="s">
        <v>465</v>
      </c>
      <c r="R1139">
        <v>1</v>
      </c>
      <c r="S1139" s="144">
        <v>-187343.73</v>
      </c>
      <c r="T1139">
        <v>1</v>
      </c>
      <c r="U1139" t="s">
        <v>199</v>
      </c>
      <c r="V1139" t="s">
        <v>181</v>
      </c>
      <c r="W1139" s="115" t="str">
        <f t="shared" si="36"/>
        <v>CC1TIERRAS FILTRANTES</v>
      </c>
      <c r="X1139" s="115">
        <f>_xlfn.XLOOKUP(W1139,'cco '!C:C,'cco '!D:D,0)</f>
        <v>0</v>
      </c>
      <c r="Y1139" s="116">
        <f t="shared" si="37"/>
        <v>0</v>
      </c>
      <c r="Z1139" s="115">
        <f>_xlfn.XLOOKUP(V1139,sectores_id!A:A,sectores_id!B:B)</f>
        <v>9</v>
      </c>
      <c r="AA1139" s="115">
        <f>IF(J1139="OPEX",_xlfn.XLOOKUP(I1139,'rubros_id_opex (2)'!A:A,'rubros_id_opex (2)'!B:B,"RUBRO MC"),J1139)</f>
        <v>13</v>
      </c>
      <c r="AB1139" s="115" t="str">
        <f>UPPER(_xlfn.XLOOKUP(Z1139,sectores_id!B:B,sectores_id!A:A))</f>
        <v>TIERRAS FILTRANTES</v>
      </c>
      <c r="AC1139" s="156" t="str">
        <f>_xlfn.XLOOKUP(AA1139,'rubros_id_opex (2)'!B:B,'rubros_id_opex (2)'!A:A,gastos_final[[#This Row],[Líneas de factura/Producto]])</f>
        <v>SERVICIOS</v>
      </c>
      <c r="AD1139" s="115">
        <f>SUMIFS(Y:Y,C:C,gastos_final[[#This Row],[Número]])</f>
        <v>187343.72999999998</v>
      </c>
      <c r="AE1139" s="177">
        <f>gastos_final[[#This Row],[MONTO_FINAL]]*-1-gastos_final[[#This Row],[monto_total_ampliado]]</f>
        <v>0</v>
      </c>
    </row>
    <row r="1140" spans="1:31" x14ac:dyDescent="0.3">
      <c r="A1140" vm="6">
        <v>46063</v>
      </c>
      <c r="B1140" t="s">
        <v>1048</v>
      </c>
      <c r="C1140" t="s">
        <v>1053</v>
      </c>
      <c r="D1140" s="143">
        <v>-180120.6</v>
      </c>
      <c r="E1140" t="s">
        <v>1054</v>
      </c>
      <c r="F1140">
        <v>60</v>
      </c>
      <c r="G1140" s="143">
        <v>2481</v>
      </c>
      <c r="H1140" t="s">
        <v>511</v>
      </c>
      <c r="I1140" t="s">
        <v>14</v>
      </c>
      <c r="J1140" t="s">
        <v>137</v>
      </c>
      <c r="K1140" t="s">
        <v>473</v>
      </c>
      <c r="L1140" t="s">
        <v>156</v>
      </c>
      <c r="M1140">
        <v>0</v>
      </c>
      <c r="N1140" t="s">
        <v>35</v>
      </c>
      <c r="O1140" t="s">
        <v>492</v>
      </c>
      <c r="P1140">
        <v>10</v>
      </c>
      <c r="Q1140" t="s">
        <v>465</v>
      </c>
      <c r="R1140">
        <v>1</v>
      </c>
      <c r="S1140" s="144">
        <v>-180120.6</v>
      </c>
      <c r="T1140">
        <v>60</v>
      </c>
      <c r="U1140" t="s">
        <v>199</v>
      </c>
      <c r="V1140" t="s">
        <v>72</v>
      </c>
      <c r="W1140" s="115" t="str">
        <f t="shared" ref="W1140:W1203" si="38">_xlfn.CONCAT(N1140,V1140)</f>
        <v>CC1BACHAS</v>
      </c>
      <c r="X1140" s="115">
        <f>_xlfn.XLOOKUP(W1140,'cco '!C:C,'cco '!D:D,0)</f>
        <v>3.2417236735101898E-2</v>
      </c>
      <c r="Y1140" s="116">
        <f t="shared" ref="Y1140:Y1203" si="39">$X1140*$S1140*-1</f>
        <v>5839.0121310685954</v>
      </c>
      <c r="Z1140" s="115">
        <f>_xlfn.XLOOKUP(V1140,sectores_id!A:A,sectores_id!B:B)</f>
        <v>1</v>
      </c>
      <c r="AA1140" s="115">
        <f>IF(J1140="OPEX",_xlfn.XLOOKUP(I1140,'rubros_id_opex (2)'!A:A,'rubros_id_opex (2)'!B:B,"RUBRO MC"),J1140)</f>
        <v>5</v>
      </c>
      <c r="AB1140" s="115" t="str">
        <f>UPPER(_xlfn.XLOOKUP(Z1140,sectores_id!B:B,sectores_id!A:A))</f>
        <v>BACHAS</v>
      </c>
      <c r="AC1140" s="156" t="str">
        <f>_xlfn.XLOOKUP(AA1140,'rubros_id_opex (2)'!B:B,'rubros_id_opex (2)'!A:A,gastos_final[[#This Row],[Líneas de factura/Producto]])</f>
        <v>INSUMOS</v>
      </c>
      <c r="AD1140" s="115">
        <f>SUMIFS(Y:Y,C:C,gastos_final[[#This Row],[Número]])</f>
        <v>180120.59999999998</v>
      </c>
      <c r="AE1140" s="177">
        <f>gastos_final[[#This Row],[MONTO_FINAL]]*-1-gastos_final[[#This Row],[monto_total_ampliado]]</f>
        <v>0</v>
      </c>
    </row>
    <row r="1141" spans="1:31" x14ac:dyDescent="0.3">
      <c r="A1141" vm="6">
        <v>46063</v>
      </c>
      <c r="B1141" t="s">
        <v>1048</v>
      </c>
      <c r="C1141" t="s">
        <v>1053</v>
      </c>
      <c r="D1141" s="143">
        <v>-180120.6</v>
      </c>
      <c r="E1141" t="s">
        <v>1054</v>
      </c>
      <c r="F1141">
        <v>60</v>
      </c>
      <c r="G1141" s="143">
        <v>2481</v>
      </c>
      <c r="H1141" t="s">
        <v>511</v>
      </c>
      <c r="I1141" t="s">
        <v>14</v>
      </c>
      <c r="J1141" t="s">
        <v>137</v>
      </c>
      <c r="K1141" t="s">
        <v>473</v>
      </c>
      <c r="L1141" t="s">
        <v>156</v>
      </c>
      <c r="M1141">
        <v>0</v>
      </c>
      <c r="N1141" t="s">
        <v>35</v>
      </c>
      <c r="O1141" t="s">
        <v>492</v>
      </c>
      <c r="P1141">
        <v>10</v>
      </c>
      <c r="Q1141" t="s">
        <v>465</v>
      </c>
      <c r="R1141">
        <v>1</v>
      </c>
      <c r="S1141" s="144">
        <v>-180120.6</v>
      </c>
      <c r="T1141">
        <v>60</v>
      </c>
      <c r="U1141" t="s">
        <v>199</v>
      </c>
      <c r="V1141" t="s">
        <v>77</v>
      </c>
      <c r="W1141" s="115" t="str">
        <f t="shared" si="38"/>
        <v>CC1CEREAL &amp; POLVILLO</v>
      </c>
      <c r="X1141" s="115">
        <f>_xlfn.XLOOKUP(W1141,'cco '!C:C,'cco '!D:D,0)</f>
        <v>7.0597149630605652E-3</v>
      </c>
      <c r="Y1141" s="116">
        <f t="shared" si="39"/>
        <v>1271.6000949754468</v>
      </c>
      <c r="Z1141" s="115">
        <f>_xlfn.XLOOKUP(V1141,sectores_id!A:A,sectores_id!B:B)</f>
        <v>2</v>
      </c>
      <c r="AA1141" s="115">
        <f>IF(J1141="OPEX",_xlfn.XLOOKUP(I1141,'rubros_id_opex (2)'!A:A,'rubros_id_opex (2)'!B:B,"RUBRO MC"),J1141)</f>
        <v>5</v>
      </c>
      <c r="AB1141" s="115" t="str">
        <f>UPPER(_xlfn.XLOOKUP(Z1141,sectores_id!B:B,sectores_id!A:A))</f>
        <v>CEREAL &amp; POLVILLO</v>
      </c>
      <c r="AC1141" s="156" t="str">
        <f>_xlfn.XLOOKUP(AA1141,'rubros_id_opex (2)'!B:B,'rubros_id_opex (2)'!A:A,gastos_final[[#This Row],[Líneas de factura/Producto]])</f>
        <v>INSUMOS</v>
      </c>
      <c r="AD1141" s="115">
        <f>SUMIFS(Y:Y,C:C,gastos_final[[#This Row],[Número]])</f>
        <v>180120.59999999998</v>
      </c>
      <c r="AE1141" s="177">
        <f>gastos_final[[#This Row],[MONTO_FINAL]]*-1-gastos_final[[#This Row],[monto_total_ampliado]]</f>
        <v>0</v>
      </c>
    </row>
    <row r="1142" spans="1:31" x14ac:dyDescent="0.3">
      <c r="A1142" vm="6">
        <v>46063</v>
      </c>
      <c r="B1142" t="s">
        <v>1048</v>
      </c>
      <c r="C1142" t="s">
        <v>1053</v>
      </c>
      <c r="D1142" s="143">
        <v>-180120.6</v>
      </c>
      <c r="E1142" t="s">
        <v>1054</v>
      </c>
      <c r="F1142">
        <v>60</v>
      </c>
      <c r="G1142" s="143">
        <v>2481</v>
      </c>
      <c r="H1142" t="s">
        <v>511</v>
      </c>
      <c r="I1142" t="s">
        <v>14</v>
      </c>
      <c r="J1142" t="s">
        <v>137</v>
      </c>
      <c r="K1142" t="s">
        <v>473</v>
      </c>
      <c r="L1142" t="s">
        <v>156</v>
      </c>
      <c r="M1142">
        <v>0</v>
      </c>
      <c r="N1142" t="s">
        <v>35</v>
      </c>
      <c r="O1142" t="s">
        <v>492</v>
      </c>
      <c r="P1142">
        <v>10</v>
      </c>
      <c r="Q1142" t="s">
        <v>465</v>
      </c>
      <c r="R1142">
        <v>1</v>
      </c>
      <c r="S1142" s="144">
        <v>-180120.6</v>
      </c>
      <c r="T1142">
        <v>60</v>
      </c>
      <c r="U1142" t="s">
        <v>199</v>
      </c>
      <c r="V1142" t="s">
        <v>75</v>
      </c>
      <c r="W1142" s="115" t="str">
        <f t="shared" si="38"/>
        <v>CC1COMPOST &amp; FERTILIZANTES</v>
      </c>
      <c r="X1142" s="115">
        <f>_xlfn.XLOOKUP(W1142,'cco '!C:C,'cco '!D:D,0)</f>
        <v>4.0653249223577111E-4</v>
      </c>
      <c r="Y1142" s="116">
        <f t="shared" si="39"/>
        <v>73.224876421002435</v>
      </c>
      <c r="Z1142" s="115">
        <f>_xlfn.XLOOKUP(V1142,sectores_id!A:A,sectores_id!B:B)</f>
        <v>10</v>
      </c>
      <c r="AA1142" s="115">
        <f>IF(J1142="OPEX",_xlfn.XLOOKUP(I1142,'rubros_id_opex (2)'!A:A,'rubros_id_opex (2)'!B:B,"RUBRO MC"),J1142)</f>
        <v>5</v>
      </c>
      <c r="AB1142" s="115" t="str">
        <f>UPPER(_xlfn.XLOOKUP(Z1142,sectores_id!B:B,sectores_id!A:A))</f>
        <v>COMPOST &amp; FERTILIZANTES</v>
      </c>
      <c r="AC1142" s="156" t="str">
        <f>_xlfn.XLOOKUP(AA1142,'rubros_id_opex (2)'!B:B,'rubros_id_opex (2)'!A:A,gastos_final[[#This Row],[Líneas de factura/Producto]])</f>
        <v>INSUMOS</v>
      </c>
      <c r="AD1142" s="115">
        <f>SUMIFS(Y:Y,C:C,gastos_final[[#This Row],[Número]])</f>
        <v>180120.59999999998</v>
      </c>
      <c r="AE1142" s="177">
        <f>gastos_final[[#This Row],[MONTO_FINAL]]*-1-gastos_final[[#This Row],[monto_total_ampliado]]</f>
        <v>0</v>
      </c>
    </row>
    <row r="1143" spans="1:31" x14ac:dyDescent="0.3">
      <c r="A1143" vm="6">
        <v>46063</v>
      </c>
      <c r="B1143" t="s">
        <v>1048</v>
      </c>
      <c r="C1143" t="s">
        <v>1053</v>
      </c>
      <c r="D1143" s="143">
        <v>-180120.6</v>
      </c>
      <c r="E1143" t="s">
        <v>1054</v>
      </c>
      <c r="F1143">
        <v>60</v>
      </c>
      <c r="G1143" s="143">
        <v>2481</v>
      </c>
      <c r="H1143" t="s">
        <v>511</v>
      </c>
      <c r="I1143" t="s">
        <v>14</v>
      </c>
      <c r="J1143" t="s">
        <v>137</v>
      </c>
      <c r="K1143" t="s">
        <v>473</v>
      </c>
      <c r="L1143" t="s">
        <v>156</v>
      </c>
      <c r="M1143">
        <v>0</v>
      </c>
      <c r="N1143" t="s">
        <v>35</v>
      </c>
      <c r="O1143" t="s">
        <v>492</v>
      </c>
      <c r="P1143">
        <v>10</v>
      </c>
      <c r="Q1143" t="s">
        <v>465</v>
      </c>
      <c r="R1143">
        <v>1</v>
      </c>
      <c r="S1143" s="144">
        <v>-180120.6</v>
      </c>
      <c r="T1143">
        <v>60</v>
      </c>
      <c r="U1143" t="s">
        <v>199</v>
      </c>
      <c r="V1143" t="s">
        <v>66</v>
      </c>
      <c r="W1143" s="115" t="str">
        <f t="shared" si="38"/>
        <v>CC1DISPOSICIÓN FINAL RESIDUOS LIQUIDOS</v>
      </c>
      <c r="X1143" s="115">
        <f>_xlfn.XLOOKUP(W1143,'cco '!C:C,'cco '!D:D,0)</f>
        <v>5.9791078481547098E-2</v>
      </c>
      <c r="Y1143" s="116">
        <f t="shared" si="39"/>
        <v>10769.604930743353</v>
      </c>
      <c r="Z1143" s="115">
        <f>_xlfn.XLOOKUP(V1143,sectores_id!A:A,sectores_id!B:B)</f>
        <v>3</v>
      </c>
      <c r="AA1143" s="115">
        <f>IF(J1143="OPEX",_xlfn.XLOOKUP(I1143,'rubros_id_opex (2)'!A:A,'rubros_id_opex (2)'!B:B,"RUBRO MC"),J1143)</f>
        <v>5</v>
      </c>
      <c r="AB1143" s="115" t="str">
        <f>UPPER(_xlfn.XLOOKUP(Z1143,sectores_id!B:B,sectores_id!A:A))</f>
        <v>DISP. FINAL RESIDUOS LÍQUIDOS</v>
      </c>
      <c r="AC1143" s="156" t="str">
        <f>_xlfn.XLOOKUP(AA1143,'rubros_id_opex (2)'!B:B,'rubros_id_opex (2)'!A:A,gastos_final[[#This Row],[Líneas de factura/Producto]])</f>
        <v>INSUMOS</v>
      </c>
      <c r="AD1143" s="115">
        <f>SUMIFS(Y:Y,C:C,gastos_final[[#This Row],[Número]])</f>
        <v>180120.59999999998</v>
      </c>
      <c r="AE1143" s="177">
        <f>gastos_final[[#This Row],[MONTO_FINAL]]*-1-gastos_final[[#This Row],[monto_total_ampliado]]</f>
        <v>0</v>
      </c>
    </row>
    <row r="1144" spans="1:31" x14ac:dyDescent="0.3">
      <c r="A1144" vm="6">
        <v>46063</v>
      </c>
      <c r="B1144" t="s">
        <v>1048</v>
      </c>
      <c r="C1144" t="s">
        <v>1053</v>
      </c>
      <c r="D1144" s="143">
        <v>-180120.6</v>
      </c>
      <c r="E1144" t="s">
        <v>1054</v>
      </c>
      <c r="F1144">
        <v>60</v>
      </c>
      <c r="G1144" s="143">
        <v>2481</v>
      </c>
      <c r="H1144" t="s">
        <v>511</v>
      </c>
      <c r="I1144" t="s">
        <v>14</v>
      </c>
      <c r="J1144" t="s">
        <v>137</v>
      </c>
      <c r="K1144" t="s">
        <v>473</v>
      </c>
      <c r="L1144" t="s">
        <v>156</v>
      </c>
      <c r="M1144">
        <v>0</v>
      </c>
      <c r="N1144" t="s">
        <v>35</v>
      </c>
      <c r="O1144" t="s">
        <v>492</v>
      </c>
      <c r="P1144">
        <v>10</v>
      </c>
      <c r="Q1144" t="s">
        <v>465</v>
      </c>
      <c r="R1144">
        <v>1</v>
      </c>
      <c r="S1144" s="144">
        <v>-180120.6</v>
      </c>
      <c r="T1144">
        <v>60</v>
      </c>
      <c r="U1144" t="s">
        <v>199</v>
      </c>
      <c r="V1144" t="s">
        <v>63</v>
      </c>
      <c r="W1144" s="115" t="str">
        <f t="shared" si="38"/>
        <v>CC1DISPOSICIÓN FINAL RESIDUOS SOLIDOS</v>
      </c>
      <c r="X1144" s="115">
        <f>_xlfn.XLOOKUP(W1144,'cco '!C:C,'cco '!D:D,0)</f>
        <v>4.8738124634855849E-3</v>
      </c>
      <c r="Y1144" s="116">
        <f t="shared" si="39"/>
        <v>877.87402521050171</v>
      </c>
      <c r="Z1144" s="115">
        <f>_xlfn.XLOOKUP(V1144,sectores_id!A:A,sectores_id!B:B)</f>
        <v>4</v>
      </c>
      <c r="AA1144" s="115">
        <f>IF(J1144="OPEX",_xlfn.XLOOKUP(I1144,'rubros_id_opex (2)'!A:A,'rubros_id_opex (2)'!B:B,"RUBRO MC"),J1144)</f>
        <v>5</v>
      </c>
      <c r="AB1144" s="115" t="str">
        <f>UPPER(_xlfn.XLOOKUP(Z1144,sectores_id!B:B,sectores_id!A:A))</f>
        <v>DISP. FINAL RESIDUOS SÓLIDOS</v>
      </c>
      <c r="AC1144" s="156" t="str">
        <f>_xlfn.XLOOKUP(AA1144,'rubros_id_opex (2)'!B:B,'rubros_id_opex (2)'!A:A,gastos_final[[#This Row],[Líneas de factura/Producto]])</f>
        <v>INSUMOS</v>
      </c>
      <c r="AD1144" s="115">
        <f>SUMIFS(Y:Y,C:C,gastos_final[[#This Row],[Número]])</f>
        <v>180120.59999999998</v>
      </c>
      <c r="AE1144" s="177">
        <f>gastos_final[[#This Row],[MONTO_FINAL]]*-1-gastos_final[[#This Row],[monto_total_ampliado]]</f>
        <v>0</v>
      </c>
    </row>
    <row r="1145" spans="1:31" x14ac:dyDescent="0.3">
      <c r="A1145" vm="6">
        <v>46063</v>
      </c>
      <c r="B1145" t="s">
        <v>1048</v>
      </c>
      <c r="C1145" t="s">
        <v>1053</v>
      </c>
      <c r="D1145" s="143">
        <v>-180120.6</v>
      </c>
      <c r="E1145" t="s">
        <v>1054</v>
      </c>
      <c r="F1145">
        <v>60</v>
      </c>
      <c r="G1145" s="143">
        <v>2481</v>
      </c>
      <c r="H1145" t="s">
        <v>511</v>
      </c>
      <c r="I1145" t="s">
        <v>14</v>
      </c>
      <c r="J1145" t="s">
        <v>137</v>
      </c>
      <c r="K1145" t="s">
        <v>473</v>
      </c>
      <c r="L1145" t="s">
        <v>156</v>
      </c>
      <c r="M1145">
        <v>0</v>
      </c>
      <c r="N1145" t="s">
        <v>35</v>
      </c>
      <c r="O1145" t="s">
        <v>492</v>
      </c>
      <c r="P1145">
        <v>10</v>
      </c>
      <c r="Q1145" t="s">
        <v>465</v>
      </c>
      <c r="R1145">
        <v>1</v>
      </c>
      <c r="S1145" s="144">
        <v>-180120.6</v>
      </c>
      <c r="T1145">
        <v>60</v>
      </c>
      <c r="U1145" t="s">
        <v>199</v>
      </c>
      <c r="V1145" t="s">
        <v>80</v>
      </c>
      <c r="W1145" s="115" t="str">
        <f t="shared" si="38"/>
        <v>CC1EXPORTACION</v>
      </c>
      <c r="X1145" s="115">
        <f>_xlfn.XLOOKUP(W1145,'cco '!C:C,'cco '!D:D,0)</f>
        <v>0.73411048911804788</v>
      </c>
      <c r="Y1145" s="116">
        <f t="shared" si="39"/>
        <v>132228.42176623625</v>
      </c>
      <c r="Z1145" s="115">
        <f>_xlfn.XLOOKUP(V1145,sectores_id!A:A,sectores_id!B:B)</f>
        <v>5</v>
      </c>
      <c r="AA1145" s="115">
        <f>IF(J1145="OPEX",_xlfn.XLOOKUP(I1145,'rubros_id_opex (2)'!A:A,'rubros_id_opex (2)'!B:B,"RUBRO MC"),J1145)</f>
        <v>5</v>
      </c>
      <c r="AB1145" s="115" t="str">
        <f>UPPER(_xlfn.XLOOKUP(Z1145,sectores_id!B:B,sectores_id!A:A))</f>
        <v>EXPORTACION</v>
      </c>
      <c r="AC1145" s="156" t="str">
        <f>_xlfn.XLOOKUP(AA1145,'rubros_id_opex (2)'!B:B,'rubros_id_opex (2)'!A:A,gastos_final[[#This Row],[Líneas de factura/Producto]])</f>
        <v>INSUMOS</v>
      </c>
      <c r="AD1145" s="115">
        <f>SUMIFS(Y:Y,C:C,gastos_final[[#This Row],[Número]])</f>
        <v>180120.59999999998</v>
      </c>
      <c r="AE1145" s="177">
        <f>gastos_final[[#This Row],[MONTO_FINAL]]*-1-gastos_final[[#This Row],[monto_total_ampliado]]</f>
        <v>0</v>
      </c>
    </row>
    <row r="1146" spans="1:31" x14ac:dyDescent="0.3">
      <c r="A1146" vm="6">
        <v>46063</v>
      </c>
      <c r="B1146" t="s">
        <v>1048</v>
      </c>
      <c r="C1146" t="s">
        <v>1053</v>
      </c>
      <c r="D1146" s="143">
        <v>-180120.6</v>
      </c>
      <c r="E1146" t="s">
        <v>1054</v>
      </c>
      <c r="F1146">
        <v>60</v>
      </c>
      <c r="G1146" s="143">
        <v>2481</v>
      </c>
      <c r="H1146" t="s">
        <v>511</v>
      </c>
      <c r="I1146" t="s">
        <v>14</v>
      </c>
      <c r="J1146" t="s">
        <v>137</v>
      </c>
      <c r="K1146" t="s">
        <v>473</v>
      </c>
      <c r="L1146" t="s">
        <v>156</v>
      </c>
      <c r="M1146">
        <v>0</v>
      </c>
      <c r="N1146" t="s">
        <v>35</v>
      </c>
      <c r="O1146" t="s">
        <v>492</v>
      </c>
      <c r="P1146">
        <v>10</v>
      </c>
      <c r="Q1146" t="s">
        <v>465</v>
      </c>
      <c r="R1146">
        <v>1</v>
      </c>
      <c r="S1146" s="144">
        <v>-180120.6</v>
      </c>
      <c r="T1146">
        <v>60</v>
      </c>
      <c r="U1146" t="s">
        <v>199</v>
      </c>
      <c r="V1146" t="s">
        <v>50</v>
      </c>
      <c r="W1146" s="115" t="str">
        <f t="shared" si="38"/>
        <v>CC1NFU</v>
      </c>
      <c r="X1146" s="115">
        <f>_xlfn.XLOOKUP(W1146,'cco '!C:C,'cco '!D:D,0)</f>
        <v>1.4065386597374174E-2</v>
      </c>
      <c r="Y1146" s="116">
        <f t="shared" si="39"/>
        <v>2533.4658731509949</v>
      </c>
      <c r="Z1146" s="115">
        <f>_xlfn.XLOOKUP(V1146,sectores_id!A:A,sectores_id!B:B)</f>
        <v>6</v>
      </c>
      <c r="AA1146" s="115">
        <f>IF(J1146="OPEX",_xlfn.XLOOKUP(I1146,'rubros_id_opex (2)'!A:A,'rubros_id_opex (2)'!B:B,"RUBRO MC"),J1146)</f>
        <v>5</v>
      </c>
      <c r="AB1146" s="115" t="str">
        <f>UPPER(_xlfn.XLOOKUP(Z1146,sectores_id!B:B,sectores_id!A:A))</f>
        <v>NFU</v>
      </c>
      <c r="AC1146" s="156" t="str">
        <f>_xlfn.XLOOKUP(AA1146,'rubros_id_opex (2)'!B:B,'rubros_id_opex (2)'!A:A,gastos_final[[#This Row],[Líneas de factura/Producto]])</f>
        <v>INSUMOS</v>
      </c>
      <c r="AD1146" s="115">
        <f>SUMIFS(Y:Y,C:C,gastos_final[[#This Row],[Número]])</f>
        <v>180120.59999999998</v>
      </c>
      <c r="AE1146" s="177">
        <f>gastos_final[[#This Row],[MONTO_FINAL]]*-1-gastos_final[[#This Row],[monto_total_ampliado]]</f>
        <v>0</v>
      </c>
    </row>
    <row r="1147" spans="1:31" x14ac:dyDescent="0.3">
      <c r="A1147" vm="6">
        <v>46063</v>
      </c>
      <c r="B1147" t="s">
        <v>1048</v>
      </c>
      <c r="C1147" t="s">
        <v>1053</v>
      </c>
      <c r="D1147" s="143">
        <v>-180120.6</v>
      </c>
      <c r="E1147" t="s">
        <v>1054</v>
      </c>
      <c r="F1147">
        <v>60</v>
      </c>
      <c r="G1147" s="143">
        <v>2481</v>
      </c>
      <c r="H1147" t="s">
        <v>511</v>
      </c>
      <c r="I1147" t="s">
        <v>14</v>
      </c>
      <c r="J1147" t="s">
        <v>137</v>
      </c>
      <c r="K1147" t="s">
        <v>473</v>
      </c>
      <c r="L1147" t="s">
        <v>156</v>
      </c>
      <c r="M1147">
        <v>0</v>
      </c>
      <c r="N1147" t="s">
        <v>35</v>
      </c>
      <c r="O1147" t="s">
        <v>492</v>
      </c>
      <c r="P1147">
        <v>10</v>
      </c>
      <c r="Q1147" t="s">
        <v>465</v>
      </c>
      <c r="R1147">
        <v>1</v>
      </c>
      <c r="S1147" s="144">
        <v>-180120.6</v>
      </c>
      <c r="T1147">
        <v>60</v>
      </c>
      <c r="U1147" t="s">
        <v>199</v>
      </c>
      <c r="V1147" t="s">
        <v>68</v>
      </c>
      <c r="W1147" s="115" t="str">
        <f t="shared" si="38"/>
        <v>CC1PILETAS</v>
      </c>
      <c r="X1147" s="115">
        <f>_xlfn.XLOOKUP(W1147,'cco '!C:C,'cco '!D:D,0)</f>
        <v>0.10760032914202722</v>
      </c>
      <c r="Y1147" s="116">
        <f t="shared" si="39"/>
        <v>19381.03584525943</v>
      </c>
      <c r="Z1147" s="115">
        <f>_xlfn.XLOOKUP(V1147,sectores_id!A:A,sectores_id!B:B)</f>
        <v>7</v>
      </c>
      <c r="AA1147" s="115">
        <f>IF(J1147="OPEX",_xlfn.XLOOKUP(I1147,'rubros_id_opex (2)'!A:A,'rubros_id_opex (2)'!B:B,"RUBRO MC"),J1147)</f>
        <v>5</v>
      </c>
      <c r="AB1147" s="115" t="str">
        <f>UPPER(_xlfn.XLOOKUP(Z1147,sectores_id!B:B,sectores_id!A:A))</f>
        <v>PILETAS</v>
      </c>
      <c r="AC1147" s="156" t="str">
        <f>_xlfn.XLOOKUP(AA1147,'rubros_id_opex (2)'!B:B,'rubros_id_opex (2)'!A:A,gastos_final[[#This Row],[Líneas de factura/Producto]])</f>
        <v>INSUMOS</v>
      </c>
      <c r="AD1147" s="115">
        <f>SUMIFS(Y:Y,C:C,gastos_final[[#This Row],[Número]])</f>
        <v>180120.59999999998</v>
      </c>
      <c r="AE1147" s="177">
        <f>gastos_final[[#This Row],[MONTO_FINAL]]*-1-gastos_final[[#This Row],[monto_total_ampliado]]</f>
        <v>0</v>
      </c>
    </row>
    <row r="1148" spans="1:31" x14ac:dyDescent="0.3">
      <c r="A1148" vm="6">
        <v>46063</v>
      </c>
      <c r="B1148" t="s">
        <v>1048</v>
      </c>
      <c r="C1148" t="s">
        <v>1053</v>
      </c>
      <c r="D1148" s="143">
        <v>-180120.6</v>
      </c>
      <c r="E1148" t="s">
        <v>1054</v>
      </c>
      <c r="F1148">
        <v>60</v>
      </c>
      <c r="G1148" s="143">
        <v>2481</v>
      </c>
      <c r="H1148" t="s">
        <v>511</v>
      </c>
      <c r="I1148" t="s">
        <v>14</v>
      </c>
      <c r="J1148" t="s">
        <v>137</v>
      </c>
      <c r="K1148" t="s">
        <v>473</v>
      </c>
      <c r="L1148" t="s">
        <v>156</v>
      </c>
      <c r="M1148">
        <v>0</v>
      </c>
      <c r="N1148" t="s">
        <v>35</v>
      </c>
      <c r="O1148" t="s">
        <v>492</v>
      </c>
      <c r="P1148">
        <v>10</v>
      </c>
      <c r="Q1148" t="s">
        <v>465</v>
      </c>
      <c r="R1148">
        <v>1</v>
      </c>
      <c r="S1148" s="144">
        <v>-180120.6</v>
      </c>
      <c r="T1148">
        <v>60</v>
      </c>
      <c r="U1148" t="s">
        <v>199</v>
      </c>
      <c r="V1148" t="s">
        <v>70</v>
      </c>
      <c r="W1148" s="115" t="str">
        <f t="shared" si="38"/>
        <v>CC1REACTORES</v>
      </c>
      <c r="X1148" s="115">
        <f>_xlfn.XLOOKUP(W1148,'cco '!C:C,'cco '!D:D,0)</f>
        <v>3.9675420007119738E-2</v>
      </c>
      <c r="Y1148" s="116">
        <f t="shared" si="39"/>
        <v>7146.3604569344116</v>
      </c>
      <c r="Z1148" s="115">
        <f>_xlfn.XLOOKUP(V1148,sectores_id!A:A,sectores_id!B:B)</f>
        <v>8</v>
      </c>
      <c r="AA1148" s="115">
        <f>IF(J1148="OPEX",_xlfn.XLOOKUP(I1148,'rubros_id_opex (2)'!A:A,'rubros_id_opex (2)'!B:B,"RUBRO MC"),J1148)</f>
        <v>5</v>
      </c>
      <c r="AB1148" s="115" t="str">
        <f>UPPER(_xlfn.XLOOKUP(Z1148,sectores_id!B:B,sectores_id!A:A))</f>
        <v>REACTORES</v>
      </c>
      <c r="AC1148" s="156" t="str">
        <f>_xlfn.XLOOKUP(AA1148,'rubros_id_opex (2)'!B:B,'rubros_id_opex (2)'!A:A,gastos_final[[#This Row],[Líneas de factura/Producto]])</f>
        <v>INSUMOS</v>
      </c>
      <c r="AD1148" s="115">
        <f>SUMIFS(Y:Y,C:C,gastos_final[[#This Row],[Número]])</f>
        <v>180120.59999999998</v>
      </c>
      <c r="AE1148" s="177">
        <f>gastos_final[[#This Row],[MONTO_FINAL]]*-1-gastos_final[[#This Row],[monto_total_ampliado]]</f>
        <v>0</v>
      </c>
    </row>
    <row r="1149" spans="1:31" x14ac:dyDescent="0.3">
      <c r="A1149" vm="6">
        <v>46063</v>
      </c>
      <c r="B1149" t="s">
        <v>1048</v>
      </c>
      <c r="C1149" t="s">
        <v>1053</v>
      </c>
      <c r="D1149" s="143">
        <v>-180120.6</v>
      </c>
      <c r="E1149" t="s">
        <v>1054</v>
      </c>
      <c r="F1149">
        <v>60</v>
      </c>
      <c r="G1149" s="143">
        <v>2481</v>
      </c>
      <c r="H1149" t="s">
        <v>511</v>
      </c>
      <c r="I1149" t="s">
        <v>14</v>
      </c>
      <c r="J1149" t="s">
        <v>137</v>
      </c>
      <c r="K1149" t="s">
        <v>473</v>
      </c>
      <c r="L1149" t="s">
        <v>156</v>
      </c>
      <c r="M1149">
        <v>0</v>
      </c>
      <c r="N1149" t="s">
        <v>35</v>
      </c>
      <c r="O1149" t="s">
        <v>492</v>
      </c>
      <c r="P1149">
        <v>10</v>
      </c>
      <c r="Q1149" t="s">
        <v>465</v>
      </c>
      <c r="R1149">
        <v>1</v>
      </c>
      <c r="S1149" s="144">
        <v>-180120.6</v>
      </c>
      <c r="T1149">
        <v>60</v>
      </c>
      <c r="U1149" t="s">
        <v>199</v>
      </c>
      <c r="V1149" t="s">
        <v>181</v>
      </c>
      <c r="W1149" s="115" t="str">
        <f t="shared" si="38"/>
        <v>CC1TIERRAS FILTRANTES</v>
      </c>
      <c r="X1149" s="115">
        <f>_xlfn.XLOOKUP(W1149,'cco '!C:C,'cco '!D:D,0)</f>
        <v>0</v>
      </c>
      <c r="Y1149" s="116">
        <f t="shared" si="39"/>
        <v>0</v>
      </c>
      <c r="Z1149" s="115">
        <f>_xlfn.XLOOKUP(V1149,sectores_id!A:A,sectores_id!B:B)</f>
        <v>9</v>
      </c>
      <c r="AA1149" s="115">
        <f>IF(J1149="OPEX",_xlfn.XLOOKUP(I1149,'rubros_id_opex (2)'!A:A,'rubros_id_opex (2)'!B:B,"RUBRO MC"),J1149)</f>
        <v>5</v>
      </c>
      <c r="AB1149" s="115" t="str">
        <f>UPPER(_xlfn.XLOOKUP(Z1149,sectores_id!B:B,sectores_id!A:A))</f>
        <v>TIERRAS FILTRANTES</v>
      </c>
      <c r="AC1149" s="156" t="str">
        <f>_xlfn.XLOOKUP(AA1149,'rubros_id_opex (2)'!B:B,'rubros_id_opex (2)'!A:A,gastos_final[[#This Row],[Líneas de factura/Producto]])</f>
        <v>INSUMOS</v>
      </c>
      <c r="AD1149" s="115">
        <f>SUMIFS(Y:Y,C:C,gastos_final[[#This Row],[Número]])</f>
        <v>180120.59999999998</v>
      </c>
      <c r="AE1149" s="177">
        <f>gastos_final[[#This Row],[MONTO_FINAL]]*-1-gastos_final[[#This Row],[monto_total_ampliado]]</f>
        <v>0</v>
      </c>
    </row>
    <row r="1150" spans="1:31" x14ac:dyDescent="0.3">
      <c r="A1150" vm="1">
        <v>46081</v>
      </c>
      <c r="B1150" t="s">
        <v>664</v>
      </c>
      <c r="C1150" t="s">
        <v>774</v>
      </c>
      <c r="D1150" s="143">
        <v>-179400</v>
      </c>
      <c r="E1150" t="s">
        <v>667</v>
      </c>
      <c r="F1150">
        <v>120</v>
      </c>
      <c r="G1150" s="143">
        <v>1495</v>
      </c>
      <c r="H1150" t="s">
        <v>144</v>
      </c>
      <c r="I1150" t="s">
        <v>18</v>
      </c>
      <c r="J1150" t="s">
        <v>137</v>
      </c>
      <c r="K1150" t="s">
        <v>473</v>
      </c>
      <c r="L1150" t="s">
        <v>138</v>
      </c>
      <c r="M1150">
        <v>0</v>
      </c>
      <c r="N1150" t="s">
        <v>83</v>
      </c>
      <c r="O1150" t="s">
        <v>494</v>
      </c>
      <c r="P1150">
        <v>1</v>
      </c>
      <c r="Q1150" t="s">
        <v>66</v>
      </c>
      <c r="R1150">
        <v>1</v>
      </c>
      <c r="S1150" s="144">
        <v>-179400</v>
      </c>
      <c r="T1150">
        <v>120</v>
      </c>
      <c r="U1150" t="s">
        <v>199</v>
      </c>
      <c r="V1150" t="s">
        <v>66</v>
      </c>
      <c r="W1150" s="115" t="str">
        <f t="shared" si="38"/>
        <v>CC3DISPOSICIÓN FINAL RESIDUOS LIQUIDOS</v>
      </c>
      <c r="X1150" s="115">
        <f>_xlfn.XLOOKUP(W1150,'cco '!C:C,'cco '!D:D,0)</f>
        <v>1</v>
      </c>
      <c r="Y1150" s="116">
        <f t="shared" si="39"/>
        <v>179400</v>
      </c>
      <c r="Z1150" s="115">
        <f>_xlfn.XLOOKUP(V1150,sectores_id!A:A,sectores_id!B:B)</f>
        <v>3</v>
      </c>
      <c r="AA1150" s="115">
        <f>IF(J1150="OPEX",_xlfn.XLOOKUP(I1150,'rubros_id_opex (2)'!A:A,'rubros_id_opex (2)'!B:B,"RUBRO MC"),J1150)</f>
        <v>1</v>
      </c>
      <c r="AB1150" s="115" t="str">
        <f>UPPER(_xlfn.XLOOKUP(Z1150,sectores_id!B:B,sectores_id!A:A))</f>
        <v>DISP. FINAL RESIDUOS LÍQUIDOS</v>
      </c>
      <c r="AC1150" s="156" t="str">
        <f>_xlfn.XLOOKUP(AA1150,'rubros_id_opex (2)'!B:B,'rubros_id_opex (2)'!A:A,gastos_final[[#This Row],[Líneas de factura/Producto]])</f>
        <v>ENERGIA</v>
      </c>
      <c r="AD1150" s="115">
        <f>SUMIFS(Y:Y,C:C,gastos_final[[#This Row],[Número]])</f>
        <v>179400</v>
      </c>
      <c r="AE1150" s="177">
        <f>gastos_final[[#This Row],[MONTO_FINAL]]*-1-gastos_final[[#This Row],[monto_total_ampliado]]</f>
        <v>0</v>
      </c>
    </row>
    <row r="1151" spans="1:31" x14ac:dyDescent="0.3">
      <c r="A1151" vm="3">
        <v>46066</v>
      </c>
      <c r="B1151" t="s">
        <v>838</v>
      </c>
      <c r="C1151" t="s">
        <v>841</v>
      </c>
      <c r="D1151" s="143">
        <v>-170000</v>
      </c>
      <c r="E1151" t="s">
        <v>842</v>
      </c>
      <c r="F1151">
        <v>1</v>
      </c>
      <c r="G1151" s="143">
        <v>170000</v>
      </c>
      <c r="H1151" t="s">
        <v>511</v>
      </c>
      <c r="I1151" t="s">
        <v>16</v>
      </c>
      <c r="J1151" t="s">
        <v>137</v>
      </c>
      <c r="K1151" t="s">
        <v>473</v>
      </c>
      <c r="L1151" t="s">
        <v>156</v>
      </c>
      <c r="M1151">
        <v>0</v>
      </c>
      <c r="N1151" t="s">
        <v>35</v>
      </c>
      <c r="O1151" t="s">
        <v>492</v>
      </c>
      <c r="P1151">
        <v>10</v>
      </c>
      <c r="Q1151" t="s">
        <v>465</v>
      </c>
      <c r="R1151">
        <v>1</v>
      </c>
      <c r="S1151" s="144">
        <v>-170000</v>
      </c>
      <c r="T1151">
        <v>1</v>
      </c>
      <c r="U1151" t="s">
        <v>199</v>
      </c>
      <c r="V1151" t="s">
        <v>72</v>
      </c>
      <c r="W1151" s="115" t="str">
        <f t="shared" si="38"/>
        <v>CC1BACHAS</v>
      </c>
      <c r="X1151" s="115">
        <f>_xlfn.XLOOKUP(W1151,'cco '!C:C,'cco '!D:D,0)</f>
        <v>3.2417236735101898E-2</v>
      </c>
      <c r="Y1151" s="116">
        <f t="shared" si="39"/>
        <v>5510.9302449673223</v>
      </c>
      <c r="Z1151" s="115">
        <f>_xlfn.XLOOKUP(V1151,sectores_id!A:A,sectores_id!B:B)</f>
        <v>1</v>
      </c>
      <c r="AA1151" s="115">
        <f>IF(J1151="OPEX",_xlfn.XLOOKUP(I1151,'rubros_id_opex (2)'!A:A,'rubros_id_opex (2)'!B:B,"RUBRO MC"),J1151)</f>
        <v>9</v>
      </c>
      <c r="AB1151" s="115" t="str">
        <f>UPPER(_xlfn.XLOOKUP(Z1151,sectores_id!B:B,sectores_id!A:A))</f>
        <v>BACHAS</v>
      </c>
      <c r="AC1151" s="156" t="str">
        <f>_xlfn.XLOOKUP(AA1151,'rubros_id_opex (2)'!B:B,'rubros_id_opex (2)'!A:A,gastos_final[[#This Row],[Líneas de factura/Producto]])</f>
        <v>MANTENIMIENTO PREVENTIVO</v>
      </c>
      <c r="AD1151" s="115">
        <f>SUMIFS(Y:Y,C:C,gastos_final[[#This Row],[Número]])</f>
        <v>170000</v>
      </c>
      <c r="AE1151" s="177">
        <f>gastos_final[[#This Row],[MONTO_FINAL]]*-1-gastos_final[[#This Row],[monto_total_ampliado]]</f>
        <v>0</v>
      </c>
    </row>
    <row r="1152" spans="1:31" x14ac:dyDescent="0.3">
      <c r="A1152" vm="3">
        <v>46066</v>
      </c>
      <c r="B1152" t="s">
        <v>838</v>
      </c>
      <c r="C1152" t="s">
        <v>841</v>
      </c>
      <c r="D1152" s="143">
        <v>-170000</v>
      </c>
      <c r="E1152" t="s">
        <v>842</v>
      </c>
      <c r="F1152">
        <v>1</v>
      </c>
      <c r="G1152" s="143">
        <v>170000</v>
      </c>
      <c r="H1152" t="s">
        <v>511</v>
      </c>
      <c r="I1152" t="s">
        <v>16</v>
      </c>
      <c r="J1152" t="s">
        <v>137</v>
      </c>
      <c r="K1152" t="s">
        <v>473</v>
      </c>
      <c r="L1152" t="s">
        <v>156</v>
      </c>
      <c r="M1152">
        <v>0</v>
      </c>
      <c r="N1152" t="s">
        <v>35</v>
      </c>
      <c r="O1152" t="s">
        <v>492</v>
      </c>
      <c r="P1152">
        <v>10</v>
      </c>
      <c r="Q1152" t="s">
        <v>465</v>
      </c>
      <c r="R1152">
        <v>1</v>
      </c>
      <c r="S1152" s="144">
        <v>-170000</v>
      </c>
      <c r="T1152">
        <v>1</v>
      </c>
      <c r="U1152" t="s">
        <v>199</v>
      </c>
      <c r="V1152" t="s">
        <v>77</v>
      </c>
      <c r="W1152" s="115" t="str">
        <f t="shared" si="38"/>
        <v>CC1CEREAL &amp; POLVILLO</v>
      </c>
      <c r="X1152" s="115">
        <f>_xlfn.XLOOKUP(W1152,'cco '!C:C,'cco '!D:D,0)</f>
        <v>7.0597149630605652E-3</v>
      </c>
      <c r="Y1152" s="116">
        <f t="shared" si="39"/>
        <v>1200.1515437202961</v>
      </c>
      <c r="Z1152" s="115">
        <f>_xlfn.XLOOKUP(V1152,sectores_id!A:A,sectores_id!B:B)</f>
        <v>2</v>
      </c>
      <c r="AA1152" s="115">
        <f>IF(J1152="OPEX",_xlfn.XLOOKUP(I1152,'rubros_id_opex (2)'!A:A,'rubros_id_opex (2)'!B:B,"RUBRO MC"),J1152)</f>
        <v>9</v>
      </c>
      <c r="AB1152" s="115" t="str">
        <f>UPPER(_xlfn.XLOOKUP(Z1152,sectores_id!B:B,sectores_id!A:A))</f>
        <v>CEREAL &amp; POLVILLO</v>
      </c>
      <c r="AC1152" s="156" t="str">
        <f>_xlfn.XLOOKUP(AA1152,'rubros_id_opex (2)'!B:B,'rubros_id_opex (2)'!A:A,gastos_final[[#This Row],[Líneas de factura/Producto]])</f>
        <v>MANTENIMIENTO PREVENTIVO</v>
      </c>
      <c r="AD1152" s="115">
        <f>SUMIFS(Y:Y,C:C,gastos_final[[#This Row],[Número]])</f>
        <v>170000</v>
      </c>
      <c r="AE1152" s="177">
        <f>gastos_final[[#This Row],[MONTO_FINAL]]*-1-gastos_final[[#This Row],[monto_total_ampliado]]</f>
        <v>0</v>
      </c>
    </row>
    <row r="1153" spans="1:31" x14ac:dyDescent="0.3">
      <c r="A1153" vm="3">
        <v>46066</v>
      </c>
      <c r="B1153" t="s">
        <v>838</v>
      </c>
      <c r="C1153" t="s">
        <v>841</v>
      </c>
      <c r="D1153" s="143">
        <v>-170000</v>
      </c>
      <c r="E1153" t="s">
        <v>842</v>
      </c>
      <c r="F1153">
        <v>1</v>
      </c>
      <c r="G1153" s="143">
        <v>170000</v>
      </c>
      <c r="H1153" t="s">
        <v>511</v>
      </c>
      <c r="I1153" t="s">
        <v>16</v>
      </c>
      <c r="J1153" t="s">
        <v>137</v>
      </c>
      <c r="K1153" t="s">
        <v>473</v>
      </c>
      <c r="L1153" t="s">
        <v>156</v>
      </c>
      <c r="M1153">
        <v>0</v>
      </c>
      <c r="N1153" t="s">
        <v>35</v>
      </c>
      <c r="O1153" t="s">
        <v>492</v>
      </c>
      <c r="P1153">
        <v>10</v>
      </c>
      <c r="Q1153" t="s">
        <v>465</v>
      </c>
      <c r="R1153">
        <v>1</v>
      </c>
      <c r="S1153" s="144">
        <v>-170000</v>
      </c>
      <c r="T1153">
        <v>1</v>
      </c>
      <c r="U1153" t="s">
        <v>199</v>
      </c>
      <c r="V1153" t="s">
        <v>75</v>
      </c>
      <c r="W1153" s="115" t="str">
        <f t="shared" si="38"/>
        <v>CC1COMPOST &amp; FERTILIZANTES</v>
      </c>
      <c r="X1153" s="115">
        <f>_xlfn.XLOOKUP(W1153,'cco '!C:C,'cco '!D:D,0)</f>
        <v>4.0653249223577111E-4</v>
      </c>
      <c r="Y1153" s="116">
        <f t="shared" si="39"/>
        <v>69.110523680081087</v>
      </c>
      <c r="Z1153" s="115">
        <f>_xlfn.XLOOKUP(V1153,sectores_id!A:A,sectores_id!B:B)</f>
        <v>10</v>
      </c>
      <c r="AA1153" s="115">
        <f>IF(J1153="OPEX",_xlfn.XLOOKUP(I1153,'rubros_id_opex (2)'!A:A,'rubros_id_opex (2)'!B:B,"RUBRO MC"),J1153)</f>
        <v>9</v>
      </c>
      <c r="AB1153" s="115" t="str">
        <f>UPPER(_xlfn.XLOOKUP(Z1153,sectores_id!B:B,sectores_id!A:A))</f>
        <v>COMPOST &amp; FERTILIZANTES</v>
      </c>
      <c r="AC1153" s="156" t="str">
        <f>_xlfn.XLOOKUP(AA1153,'rubros_id_opex (2)'!B:B,'rubros_id_opex (2)'!A:A,gastos_final[[#This Row],[Líneas de factura/Producto]])</f>
        <v>MANTENIMIENTO PREVENTIVO</v>
      </c>
      <c r="AD1153" s="115">
        <f>SUMIFS(Y:Y,C:C,gastos_final[[#This Row],[Número]])</f>
        <v>170000</v>
      </c>
      <c r="AE1153" s="177">
        <f>gastos_final[[#This Row],[MONTO_FINAL]]*-1-gastos_final[[#This Row],[monto_total_ampliado]]</f>
        <v>0</v>
      </c>
    </row>
    <row r="1154" spans="1:31" x14ac:dyDescent="0.3">
      <c r="A1154" vm="3">
        <v>46066</v>
      </c>
      <c r="B1154" t="s">
        <v>838</v>
      </c>
      <c r="C1154" t="s">
        <v>841</v>
      </c>
      <c r="D1154" s="143">
        <v>-170000</v>
      </c>
      <c r="E1154" t="s">
        <v>842</v>
      </c>
      <c r="F1154">
        <v>1</v>
      </c>
      <c r="G1154" s="143">
        <v>170000</v>
      </c>
      <c r="H1154" t="s">
        <v>511</v>
      </c>
      <c r="I1154" t="s">
        <v>16</v>
      </c>
      <c r="J1154" t="s">
        <v>137</v>
      </c>
      <c r="K1154" t="s">
        <v>473</v>
      </c>
      <c r="L1154" t="s">
        <v>156</v>
      </c>
      <c r="M1154">
        <v>0</v>
      </c>
      <c r="N1154" t="s">
        <v>35</v>
      </c>
      <c r="O1154" t="s">
        <v>492</v>
      </c>
      <c r="P1154">
        <v>10</v>
      </c>
      <c r="Q1154" t="s">
        <v>465</v>
      </c>
      <c r="R1154">
        <v>1</v>
      </c>
      <c r="S1154" s="144">
        <v>-170000</v>
      </c>
      <c r="T1154">
        <v>1</v>
      </c>
      <c r="U1154" t="s">
        <v>199</v>
      </c>
      <c r="V1154" t="s">
        <v>66</v>
      </c>
      <c r="W1154" s="115" t="str">
        <f t="shared" si="38"/>
        <v>CC1DISPOSICIÓN FINAL RESIDUOS LIQUIDOS</v>
      </c>
      <c r="X1154" s="115">
        <f>_xlfn.XLOOKUP(W1154,'cco '!C:C,'cco '!D:D,0)</f>
        <v>5.9791078481547098E-2</v>
      </c>
      <c r="Y1154" s="116">
        <f t="shared" si="39"/>
        <v>10164.483341863006</v>
      </c>
      <c r="Z1154" s="115">
        <f>_xlfn.XLOOKUP(V1154,sectores_id!A:A,sectores_id!B:B)</f>
        <v>3</v>
      </c>
      <c r="AA1154" s="115">
        <f>IF(J1154="OPEX",_xlfn.XLOOKUP(I1154,'rubros_id_opex (2)'!A:A,'rubros_id_opex (2)'!B:B,"RUBRO MC"),J1154)</f>
        <v>9</v>
      </c>
      <c r="AB1154" s="115" t="str">
        <f>UPPER(_xlfn.XLOOKUP(Z1154,sectores_id!B:B,sectores_id!A:A))</f>
        <v>DISP. FINAL RESIDUOS LÍQUIDOS</v>
      </c>
      <c r="AC1154" s="156" t="str">
        <f>_xlfn.XLOOKUP(AA1154,'rubros_id_opex (2)'!B:B,'rubros_id_opex (2)'!A:A,gastos_final[[#This Row],[Líneas de factura/Producto]])</f>
        <v>MANTENIMIENTO PREVENTIVO</v>
      </c>
      <c r="AD1154" s="115">
        <f>SUMIFS(Y:Y,C:C,gastos_final[[#This Row],[Número]])</f>
        <v>170000</v>
      </c>
      <c r="AE1154" s="177">
        <f>gastos_final[[#This Row],[MONTO_FINAL]]*-1-gastos_final[[#This Row],[monto_total_ampliado]]</f>
        <v>0</v>
      </c>
    </row>
    <row r="1155" spans="1:31" x14ac:dyDescent="0.3">
      <c r="A1155" vm="3">
        <v>46066</v>
      </c>
      <c r="B1155" t="s">
        <v>838</v>
      </c>
      <c r="C1155" t="s">
        <v>841</v>
      </c>
      <c r="D1155" s="143">
        <v>-170000</v>
      </c>
      <c r="E1155" t="s">
        <v>842</v>
      </c>
      <c r="F1155">
        <v>1</v>
      </c>
      <c r="G1155" s="143">
        <v>170000</v>
      </c>
      <c r="H1155" t="s">
        <v>511</v>
      </c>
      <c r="I1155" t="s">
        <v>16</v>
      </c>
      <c r="J1155" t="s">
        <v>137</v>
      </c>
      <c r="K1155" t="s">
        <v>473</v>
      </c>
      <c r="L1155" t="s">
        <v>156</v>
      </c>
      <c r="M1155">
        <v>0</v>
      </c>
      <c r="N1155" t="s">
        <v>35</v>
      </c>
      <c r="O1155" t="s">
        <v>492</v>
      </c>
      <c r="P1155">
        <v>10</v>
      </c>
      <c r="Q1155" t="s">
        <v>465</v>
      </c>
      <c r="R1155">
        <v>1</v>
      </c>
      <c r="S1155" s="144">
        <v>-170000</v>
      </c>
      <c r="T1155">
        <v>1</v>
      </c>
      <c r="U1155" t="s">
        <v>199</v>
      </c>
      <c r="V1155" t="s">
        <v>63</v>
      </c>
      <c r="W1155" s="115" t="str">
        <f t="shared" si="38"/>
        <v>CC1DISPOSICIÓN FINAL RESIDUOS SOLIDOS</v>
      </c>
      <c r="X1155" s="115">
        <f>_xlfn.XLOOKUP(W1155,'cco '!C:C,'cco '!D:D,0)</f>
        <v>4.8738124634855849E-3</v>
      </c>
      <c r="Y1155" s="116">
        <f t="shared" si="39"/>
        <v>828.54811879254942</v>
      </c>
      <c r="Z1155" s="115">
        <f>_xlfn.XLOOKUP(V1155,sectores_id!A:A,sectores_id!B:B)</f>
        <v>4</v>
      </c>
      <c r="AA1155" s="115">
        <f>IF(J1155="OPEX",_xlfn.XLOOKUP(I1155,'rubros_id_opex (2)'!A:A,'rubros_id_opex (2)'!B:B,"RUBRO MC"),J1155)</f>
        <v>9</v>
      </c>
      <c r="AB1155" s="115" t="str">
        <f>UPPER(_xlfn.XLOOKUP(Z1155,sectores_id!B:B,sectores_id!A:A))</f>
        <v>DISP. FINAL RESIDUOS SÓLIDOS</v>
      </c>
      <c r="AC1155" s="156" t="str">
        <f>_xlfn.XLOOKUP(AA1155,'rubros_id_opex (2)'!B:B,'rubros_id_opex (2)'!A:A,gastos_final[[#This Row],[Líneas de factura/Producto]])</f>
        <v>MANTENIMIENTO PREVENTIVO</v>
      </c>
      <c r="AD1155" s="115">
        <f>SUMIFS(Y:Y,C:C,gastos_final[[#This Row],[Número]])</f>
        <v>170000</v>
      </c>
      <c r="AE1155" s="177">
        <f>gastos_final[[#This Row],[MONTO_FINAL]]*-1-gastos_final[[#This Row],[monto_total_ampliado]]</f>
        <v>0</v>
      </c>
    </row>
    <row r="1156" spans="1:31" x14ac:dyDescent="0.3">
      <c r="A1156" vm="3">
        <v>46066</v>
      </c>
      <c r="B1156" t="s">
        <v>838</v>
      </c>
      <c r="C1156" t="s">
        <v>841</v>
      </c>
      <c r="D1156" s="143">
        <v>-170000</v>
      </c>
      <c r="E1156" t="s">
        <v>842</v>
      </c>
      <c r="F1156">
        <v>1</v>
      </c>
      <c r="G1156" s="143">
        <v>170000</v>
      </c>
      <c r="H1156" t="s">
        <v>511</v>
      </c>
      <c r="I1156" t="s">
        <v>16</v>
      </c>
      <c r="J1156" t="s">
        <v>137</v>
      </c>
      <c r="K1156" t="s">
        <v>473</v>
      </c>
      <c r="L1156" t="s">
        <v>156</v>
      </c>
      <c r="M1156">
        <v>0</v>
      </c>
      <c r="N1156" t="s">
        <v>35</v>
      </c>
      <c r="O1156" t="s">
        <v>492</v>
      </c>
      <c r="P1156">
        <v>10</v>
      </c>
      <c r="Q1156" t="s">
        <v>465</v>
      </c>
      <c r="R1156">
        <v>1</v>
      </c>
      <c r="S1156" s="144">
        <v>-170000</v>
      </c>
      <c r="T1156">
        <v>1</v>
      </c>
      <c r="U1156" t="s">
        <v>199</v>
      </c>
      <c r="V1156" t="s">
        <v>80</v>
      </c>
      <c r="W1156" s="115" t="str">
        <f t="shared" si="38"/>
        <v>CC1EXPORTACION</v>
      </c>
      <c r="X1156" s="115">
        <f>_xlfn.XLOOKUP(W1156,'cco '!C:C,'cco '!D:D,0)</f>
        <v>0.73411048911804788</v>
      </c>
      <c r="Y1156" s="116">
        <f t="shared" si="39"/>
        <v>124798.78315006814</v>
      </c>
      <c r="Z1156" s="115">
        <f>_xlfn.XLOOKUP(V1156,sectores_id!A:A,sectores_id!B:B)</f>
        <v>5</v>
      </c>
      <c r="AA1156" s="115">
        <f>IF(J1156="OPEX",_xlfn.XLOOKUP(I1156,'rubros_id_opex (2)'!A:A,'rubros_id_opex (2)'!B:B,"RUBRO MC"),J1156)</f>
        <v>9</v>
      </c>
      <c r="AB1156" s="115" t="str">
        <f>UPPER(_xlfn.XLOOKUP(Z1156,sectores_id!B:B,sectores_id!A:A))</f>
        <v>EXPORTACION</v>
      </c>
      <c r="AC1156" s="156" t="str">
        <f>_xlfn.XLOOKUP(AA1156,'rubros_id_opex (2)'!B:B,'rubros_id_opex (2)'!A:A,gastos_final[[#This Row],[Líneas de factura/Producto]])</f>
        <v>MANTENIMIENTO PREVENTIVO</v>
      </c>
      <c r="AD1156" s="115">
        <f>SUMIFS(Y:Y,C:C,gastos_final[[#This Row],[Número]])</f>
        <v>170000</v>
      </c>
      <c r="AE1156" s="177">
        <f>gastos_final[[#This Row],[MONTO_FINAL]]*-1-gastos_final[[#This Row],[monto_total_ampliado]]</f>
        <v>0</v>
      </c>
    </row>
    <row r="1157" spans="1:31" x14ac:dyDescent="0.3">
      <c r="A1157" vm="3">
        <v>46066</v>
      </c>
      <c r="B1157" t="s">
        <v>838</v>
      </c>
      <c r="C1157" t="s">
        <v>841</v>
      </c>
      <c r="D1157" s="143">
        <v>-170000</v>
      </c>
      <c r="E1157" t="s">
        <v>842</v>
      </c>
      <c r="F1157">
        <v>1</v>
      </c>
      <c r="G1157" s="143">
        <v>170000</v>
      </c>
      <c r="H1157" t="s">
        <v>511</v>
      </c>
      <c r="I1157" t="s">
        <v>16</v>
      </c>
      <c r="J1157" t="s">
        <v>137</v>
      </c>
      <c r="K1157" t="s">
        <v>473</v>
      </c>
      <c r="L1157" t="s">
        <v>156</v>
      </c>
      <c r="M1157">
        <v>0</v>
      </c>
      <c r="N1157" t="s">
        <v>35</v>
      </c>
      <c r="O1157" t="s">
        <v>492</v>
      </c>
      <c r="P1157">
        <v>10</v>
      </c>
      <c r="Q1157" t="s">
        <v>465</v>
      </c>
      <c r="R1157">
        <v>1</v>
      </c>
      <c r="S1157" s="144">
        <v>-170000</v>
      </c>
      <c r="T1157">
        <v>1</v>
      </c>
      <c r="U1157" t="s">
        <v>199</v>
      </c>
      <c r="V1157" t="s">
        <v>50</v>
      </c>
      <c r="W1157" s="115" t="str">
        <f t="shared" si="38"/>
        <v>CC1NFU</v>
      </c>
      <c r="X1157" s="115">
        <f>_xlfn.XLOOKUP(W1157,'cco '!C:C,'cco '!D:D,0)</f>
        <v>1.4065386597374174E-2</v>
      </c>
      <c r="Y1157" s="116">
        <f t="shared" si="39"/>
        <v>2391.1157215536095</v>
      </c>
      <c r="Z1157" s="115">
        <f>_xlfn.XLOOKUP(V1157,sectores_id!A:A,sectores_id!B:B)</f>
        <v>6</v>
      </c>
      <c r="AA1157" s="115">
        <f>IF(J1157="OPEX",_xlfn.XLOOKUP(I1157,'rubros_id_opex (2)'!A:A,'rubros_id_opex (2)'!B:B,"RUBRO MC"),J1157)</f>
        <v>9</v>
      </c>
      <c r="AB1157" s="115" t="str">
        <f>UPPER(_xlfn.XLOOKUP(Z1157,sectores_id!B:B,sectores_id!A:A))</f>
        <v>NFU</v>
      </c>
      <c r="AC1157" s="156" t="str">
        <f>_xlfn.XLOOKUP(AA1157,'rubros_id_opex (2)'!B:B,'rubros_id_opex (2)'!A:A,gastos_final[[#This Row],[Líneas de factura/Producto]])</f>
        <v>MANTENIMIENTO PREVENTIVO</v>
      </c>
      <c r="AD1157" s="115">
        <f>SUMIFS(Y:Y,C:C,gastos_final[[#This Row],[Número]])</f>
        <v>170000</v>
      </c>
      <c r="AE1157" s="177">
        <f>gastos_final[[#This Row],[MONTO_FINAL]]*-1-gastos_final[[#This Row],[monto_total_ampliado]]</f>
        <v>0</v>
      </c>
    </row>
    <row r="1158" spans="1:31" x14ac:dyDescent="0.3">
      <c r="A1158" vm="3">
        <v>46066</v>
      </c>
      <c r="B1158" t="s">
        <v>838</v>
      </c>
      <c r="C1158" t="s">
        <v>841</v>
      </c>
      <c r="D1158" s="143">
        <v>-170000</v>
      </c>
      <c r="E1158" t="s">
        <v>842</v>
      </c>
      <c r="F1158">
        <v>1</v>
      </c>
      <c r="G1158" s="143">
        <v>170000</v>
      </c>
      <c r="H1158" t="s">
        <v>511</v>
      </c>
      <c r="I1158" t="s">
        <v>16</v>
      </c>
      <c r="J1158" t="s">
        <v>137</v>
      </c>
      <c r="K1158" t="s">
        <v>473</v>
      </c>
      <c r="L1158" t="s">
        <v>156</v>
      </c>
      <c r="M1158">
        <v>0</v>
      </c>
      <c r="N1158" t="s">
        <v>35</v>
      </c>
      <c r="O1158" t="s">
        <v>492</v>
      </c>
      <c r="P1158">
        <v>10</v>
      </c>
      <c r="Q1158" t="s">
        <v>465</v>
      </c>
      <c r="R1158">
        <v>1</v>
      </c>
      <c r="S1158" s="144">
        <v>-170000</v>
      </c>
      <c r="T1158">
        <v>1</v>
      </c>
      <c r="U1158" t="s">
        <v>199</v>
      </c>
      <c r="V1158" t="s">
        <v>68</v>
      </c>
      <c r="W1158" s="115" t="str">
        <f t="shared" si="38"/>
        <v>CC1PILETAS</v>
      </c>
      <c r="X1158" s="115">
        <f>_xlfn.XLOOKUP(W1158,'cco '!C:C,'cco '!D:D,0)</f>
        <v>0.10760032914202722</v>
      </c>
      <c r="Y1158" s="116">
        <f t="shared" si="39"/>
        <v>18292.055954144627</v>
      </c>
      <c r="Z1158" s="115">
        <f>_xlfn.XLOOKUP(V1158,sectores_id!A:A,sectores_id!B:B)</f>
        <v>7</v>
      </c>
      <c r="AA1158" s="115">
        <f>IF(J1158="OPEX",_xlfn.XLOOKUP(I1158,'rubros_id_opex (2)'!A:A,'rubros_id_opex (2)'!B:B,"RUBRO MC"),J1158)</f>
        <v>9</v>
      </c>
      <c r="AB1158" s="115" t="str">
        <f>UPPER(_xlfn.XLOOKUP(Z1158,sectores_id!B:B,sectores_id!A:A))</f>
        <v>PILETAS</v>
      </c>
      <c r="AC1158" s="156" t="str">
        <f>_xlfn.XLOOKUP(AA1158,'rubros_id_opex (2)'!B:B,'rubros_id_opex (2)'!A:A,gastos_final[[#This Row],[Líneas de factura/Producto]])</f>
        <v>MANTENIMIENTO PREVENTIVO</v>
      </c>
      <c r="AD1158" s="115">
        <f>SUMIFS(Y:Y,C:C,gastos_final[[#This Row],[Número]])</f>
        <v>170000</v>
      </c>
      <c r="AE1158" s="177">
        <f>gastos_final[[#This Row],[MONTO_FINAL]]*-1-gastos_final[[#This Row],[monto_total_ampliado]]</f>
        <v>0</v>
      </c>
    </row>
    <row r="1159" spans="1:31" x14ac:dyDescent="0.3">
      <c r="A1159" vm="3">
        <v>46066</v>
      </c>
      <c r="B1159" t="s">
        <v>838</v>
      </c>
      <c r="C1159" t="s">
        <v>841</v>
      </c>
      <c r="D1159" s="143">
        <v>-170000</v>
      </c>
      <c r="E1159" t="s">
        <v>842</v>
      </c>
      <c r="F1159">
        <v>1</v>
      </c>
      <c r="G1159" s="143">
        <v>170000</v>
      </c>
      <c r="H1159" t="s">
        <v>511</v>
      </c>
      <c r="I1159" t="s">
        <v>16</v>
      </c>
      <c r="J1159" t="s">
        <v>137</v>
      </c>
      <c r="K1159" t="s">
        <v>473</v>
      </c>
      <c r="L1159" t="s">
        <v>156</v>
      </c>
      <c r="M1159">
        <v>0</v>
      </c>
      <c r="N1159" t="s">
        <v>35</v>
      </c>
      <c r="O1159" t="s">
        <v>492</v>
      </c>
      <c r="P1159">
        <v>10</v>
      </c>
      <c r="Q1159" t="s">
        <v>465</v>
      </c>
      <c r="R1159">
        <v>1</v>
      </c>
      <c r="S1159" s="144">
        <v>-170000</v>
      </c>
      <c r="T1159">
        <v>1</v>
      </c>
      <c r="U1159" t="s">
        <v>199</v>
      </c>
      <c r="V1159" t="s">
        <v>70</v>
      </c>
      <c r="W1159" s="115" t="str">
        <f t="shared" si="38"/>
        <v>CC1REACTORES</v>
      </c>
      <c r="X1159" s="115">
        <f>_xlfn.XLOOKUP(W1159,'cco '!C:C,'cco '!D:D,0)</f>
        <v>3.9675420007119738E-2</v>
      </c>
      <c r="Y1159" s="116">
        <f t="shared" si="39"/>
        <v>6744.8214012103554</v>
      </c>
      <c r="Z1159" s="115">
        <f>_xlfn.XLOOKUP(V1159,sectores_id!A:A,sectores_id!B:B)</f>
        <v>8</v>
      </c>
      <c r="AA1159" s="115">
        <f>IF(J1159="OPEX",_xlfn.XLOOKUP(I1159,'rubros_id_opex (2)'!A:A,'rubros_id_opex (2)'!B:B,"RUBRO MC"),J1159)</f>
        <v>9</v>
      </c>
      <c r="AB1159" s="115" t="str">
        <f>UPPER(_xlfn.XLOOKUP(Z1159,sectores_id!B:B,sectores_id!A:A))</f>
        <v>REACTORES</v>
      </c>
      <c r="AC1159" s="156" t="str">
        <f>_xlfn.XLOOKUP(AA1159,'rubros_id_opex (2)'!B:B,'rubros_id_opex (2)'!A:A,gastos_final[[#This Row],[Líneas de factura/Producto]])</f>
        <v>MANTENIMIENTO PREVENTIVO</v>
      </c>
      <c r="AD1159" s="115">
        <f>SUMIFS(Y:Y,C:C,gastos_final[[#This Row],[Número]])</f>
        <v>170000</v>
      </c>
      <c r="AE1159" s="177">
        <f>gastos_final[[#This Row],[MONTO_FINAL]]*-1-gastos_final[[#This Row],[monto_total_ampliado]]</f>
        <v>0</v>
      </c>
    </row>
    <row r="1160" spans="1:31" x14ac:dyDescent="0.3">
      <c r="A1160" vm="3">
        <v>46066</v>
      </c>
      <c r="B1160" t="s">
        <v>838</v>
      </c>
      <c r="C1160" t="s">
        <v>841</v>
      </c>
      <c r="D1160" s="143">
        <v>-170000</v>
      </c>
      <c r="E1160" t="s">
        <v>842</v>
      </c>
      <c r="F1160">
        <v>1</v>
      </c>
      <c r="G1160" s="143">
        <v>170000</v>
      </c>
      <c r="H1160" t="s">
        <v>511</v>
      </c>
      <c r="I1160" t="s">
        <v>16</v>
      </c>
      <c r="J1160" t="s">
        <v>137</v>
      </c>
      <c r="K1160" t="s">
        <v>473</v>
      </c>
      <c r="L1160" t="s">
        <v>156</v>
      </c>
      <c r="M1160">
        <v>0</v>
      </c>
      <c r="N1160" t="s">
        <v>35</v>
      </c>
      <c r="O1160" t="s">
        <v>492</v>
      </c>
      <c r="P1160">
        <v>10</v>
      </c>
      <c r="Q1160" t="s">
        <v>465</v>
      </c>
      <c r="R1160">
        <v>1</v>
      </c>
      <c r="S1160" s="144">
        <v>-170000</v>
      </c>
      <c r="T1160">
        <v>1</v>
      </c>
      <c r="U1160" t="s">
        <v>199</v>
      </c>
      <c r="V1160" t="s">
        <v>181</v>
      </c>
      <c r="W1160" s="115" t="str">
        <f t="shared" si="38"/>
        <v>CC1TIERRAS FILTRANTES</v>
      </c>
      <c r="X1160" s="115">
        <f>_xlfn.XLOOKUP(W1160,'cco '!C:C,'cco '!D:D,0)</f>
        <v>0</v>
      </c>
      <c r="Y1160" s="116">
        <f t="shared" si="39"/>
        <v>0</v>
      </c>
      <c r="Z1160" s="115">
        <f>_xlfn.XLOOKUP(V1160,sectores_id!A:A,sectores_id!B:B)</f>
        <v>9</v>
      </c>
      <c r="AA1160" s="115">
        <f>IF(J1160="OPEX",_xlfn.XLOOKUP(I1160,'rubros_id_opex (2)'!A:A,'rubros_id_opex (2)'!B:B,"RUBRO MC"),J1160)</f>
        <v>9</v>
      </c>
      <c r="AB1160" s="115" t="str">
        <f>UPPER(_xlfn.XLOOKUP(Z1160,sectores_id!B:B,sectores_id!A:A))</f>
        <v>TIERRAS FILTRANTES</v>
      </c>
      <c r="AC1160" s="156" t="str">
        <f>_xlfn.XLOOKUP(AA1160,'rubros_id_opex (2)'!B:B,'rubros_id_opex (2)'!A:A,gastos_final[[#This Row],[Líneas de factura/Producto]])</f>
        <v>MANTENIMIENTO PREVENTIVO</v>
      </c>
      <c r="AD1160" s="115">
        <f>SUMIFS(Y:Y,C:C,gastos_final[[#This Row],[Número]])</f>
        <v>170000</v>
      </c>
      <c r="AE1160" s="177">
        <f>gastos_final[[#This Row],[MONTO_FINAL]]*-1-gastos_final[[#This Row],[monto_total_ampliado]]</f>
        <v>0</v>
      </c>
    </row>
    <row r="1161" spans="1:31" x14ac:dyDescent="0.3">
      <c r="A1161" vm="1">
        <v>46081</v>
      </c>
      <c r="B1161" t="s">
        <v>20</v>
      </c>
      <c r="C1161" t="s">
        <v>802</v>
      </c>
      <c r="D1161" s="143">
        <v>-166429.71</v>
      </c>
      <c r="E1161" t="s">
        <v>20</v>
      </c>
      <c r="F1161">
        <v>1</v>
      </c>
      <c r="G1161" s="143">
        <v>166429.71</v>
      </c>
      <c r="H1161" t="s">
        <v>511</v>
      </c>
      <c r="I1161" t="s">
        <v>20</v>
      </c>
      <c r="J1161" t="s">
        <v>137</v>
      </c>
      <c r="K1161" t="s">
        <v>473</v>
      </c>
      <c r="L1161" t="s">
        <v>156</v>
      </c>
      <c r="M1161">
        <v>0</v>
      </c>
      <c r="N1161" t="s">
        <v>89</v>
      </c>
      <c r="O1161" t="s">
        <v>492</v>
      </c>
      <c r="P1161">
        <v>1</v>
      </c>
      <c r="Q1161" t="s">
        <v>75</v>
      </c>
      <c r="R1161">
        <v>1</v>
      </c>
      <c r="S1161" s="144">
        <v>-166429.71</v>
      </c>
      <c r="T1161">
        <v>1</v>
      </c>
      <c r="U1161" t="s">
        <v>199</v>
      </c>
      <c r="V1161" t="s">
        <v>75</v>
      </c>
      <c r="W1161" s="115" t="str">
        <f t="shared" si="38"/>
        <v>CC8COMPOST &amp; FERTILIZANTES</v>
      </c>
      <c r="X1161" s="115">
        <f>_xlfn.XLOOKUP(W1161,'cco '!C:C,'cco '!D:D,0)</f>
        <v>1</v>
      </c>
      <c r="Y1161" s="116">
        <f t="shared" si="39"/>
        <v>166429.71</v>
      </c>
      <c r="Z1161" s="115">
        <f>_xlfn.XLOOKUP(V1161,sectores_id!A:A,sectores_id!B:B)</f>
        <v>10</v>
      </c>
      <c r="AA1161" s="115">
        <f>IF(J1161="OPEX",_xlfn.XLOOKUP(I1161,'rubros_id_opex (2)'!A:A,'rubros_id_opex (2)'!B:B,"RUBRO MC"),J1161)</f>
        <v>4</v>
      </c>
      <c r="AB1161" s="115" t="str">
        <f>UPPER(_xlfn.XLOOKUP(Z1161,sectores_id!B:B,sectores_id!A:A))</f>
        <v>COMPOST &amp; FERTILIZANTES</v>
      </c>
      <c r="AC1161" s="156" t="str">
        <f>_xlfn.XLOOKUP(AA1161,'rubros_id_opex (2)'!B:B,'rubros_id_opex (2)'!A:A,gastos_final[[#This Row],[Líneas de factura/Producto]])</f>
        <v>IMPUESTOS</v>
      </c>
      <c r="AD1161" s="115">
        <f>SUMIFS(Y:Y,C:C,gastos_final[[#This Row],[Número]])</f>
        <v>166429.71</v>
      </c>
      <c r="AE1161" s="177">
        <f>gastos_final[[#This Row],[MONTO_FINAL]]*-1-gastos_final[[#This Row],[monto_total_ampliado]]</f>
        <v>0</v>
      </c>
    </row>
    <row r="1162" spans="1:31" x14ac:dyDescent="0.3">
      <c r="A1162" vm="24">
        <v>46078</v>
      </c>
      <c r="B1162" t="s">
        <v>869</v>
      </c>
      <c r="C1162" t="s">
        <v>870</v>
      </c>
      <c r="D1162" s="143">
        <v>-154000</v>
      </c>
      <c r="E1162" t="s">
        <v>871</v>
      </c>
      <c r="F1162">
        <v>1</v>
      </c>
      <c r="G1162" s="143">
        <v>154000</v>
      </c>
      <c r="H1162" t="s">
        <v>511</v>
      </c>
      <c r="I1162" t="s">
        <v>10</v>
      </c>
      <c r="J1162" t="s">
        <v>137</v>
      </c>
      <c r="K1162" t="s">
        <v>473</v>
      </c>
      <c r="L1162" t="s">
        <v>156</v>
      </c>
      <c r="M1162">
        <v>0</v>
      </c>
      <c r="N1162" t="s">
        <v>35</v>
      </c>
      <c r="O1162" t="s">
        <v>492</v>
      </c>
      <c r="P1162">
        <v>10</v>
      </c>
      <c r="Q1162" t="s">
        <v>465</v>
      </c>
      <c r="R1162">
        <v>1</v>
      </c>
      <c r="S1162" s="144">
        <v>-154000</v>
      </c>
      <c r="T1162">
        <v>1</v>
      </c>
      <c r="U1162" t="s">
        <v>199</v>
      </c>
      <c r="V1162" t="s">
        <v>72</v>
      </c>
      <c r="W1162" s="115" t="str">
        <f t="shared" si="38"/>
        <v>CC1BACHAS</v>
      </c>
      <c r="X1162" s="115">
        <f>_xlfn.XLOOKUP(W1162,'cco '!C:C,'cco '!D:D,0)</f>
        <v>3.2417236735101898E-2</v>
      </c>
      <c r="Y1162" s="116">
        <f t="shared" si="39"/>
        <v>4992.2544572056922</v>
      </c>
      <c r="Z1162" s="115">
        <f>_xlfn.XLOOKUP(V1162,sectores_id!A:A,sectores_id!B:B)</f>
        <v>1</v>
      </c>
      <c r="AA1162" s="115">
        <f>IF(J1162="OPEX",_xlfn.XLOOKUP(I1162,'rubros_id_opex (2)'!A:A,'rubros_id_opex (2)'!B:B,"RUBRO MC"),J1162)</f>
        <v>13</v>
      </c>
      <c r="AB1162" s="115" t="str">
        <f>UPPER(_xlfn.XLOOKUP(Z1162,sectores_id!B:B,sectores_id!A:A))</f>
        <v>BACHAS</v>
      </c>
      <c r="AC1162" s="156" t="str">
        <f>_xlfn.XLOOKUP(AA1162,'rubros_id_opex (2)'!B:B,'rubros_id_opex (2)'!A:A,gastos_final[[#This Row],[Líneas de factura/Producto]])</f>
        <v>SERVICIOS</v>
      </c>
      <c r="AD1162" s="115">
        <f>SUMIFS(Y:Y,C:C,gastos_final[[#This Row],[Número]])</f>
        <v>154000</v>
      </c>
      <c r="AE1162" s="177">
        <f>gastos_final[[#This Row],[MONTO_FINAL]]*-1-gastos_final[[#This Row],[monto_total_ampliado]]</f>
        <v>0</v>
      </c>
    </row>
    <row r="1163" spans="1:31" x14ac:dyDescent="0.3">
      <c r="A1163" vm="24">
        <v>46078</v>
      </c>
      <c r="B1163" t="s">
        <v>869</v>
      </c>
      <c r="C1163" t="s">
        <v>870</v>
      </c>
      <c r="D1163" s="143">
        <v>-154000</v>
      </c>
      <c r="E1163" t="s">
        <v>871</v>
      </c>
      <c r="F1163">
        <v>1</v>
      </c>
      <c r="G1163" s="143">
        <v>154000</v>
      </c>
      <c r="H1163" t="s">
        <v>511</v>
      </c>
      <c r="I1163" t="s">
        <v>10</v>
      </c>
      <c r="J1163" t="s">
        <v>137</v>
      </c>
      <c r="K1163" t="s">
        <v>473</v>
      </c>
      <c r="L1163" t="s">
        <v>156</v>
      </c>
      <c r="M1163">
        <v>0</v>
      </c>
      <c r="N1163" t="s">
        <v>35</v>
      </c>
      <c r="O1163" t="s">
        <v>492</v>
      </c>
      <c r="P1163">
        <v>10</v>
      </c>
      <c r="Q1163" t="s">
        <v>465</v>
      </c>
      <c r="R1163">
        <v>1</v>
      </c>
      <c r="S1163" s="144">
        <v>-154000</v>
      </c>
      <c r="T1163">
        <v>1</v>
      </c>
      <c r="U1163" t="s">
        <v>199</v>
      </c>
      <c r="V1163" t="s">
        <v>77</v>
      </c>
      <c r="W1163" s="115" t="str">
        <f t="shared" si="38"/>
        <v>CC1CEREAL &amp; POLVILLO</v>
      </c>
      <c r="X1163" s="115">
        <f>_xlfn.XLOOKUP(W1163,'cco '!C:C,'cco '!D:D,0)</f>
        <v>7.0597149630605652E-3</v>
      </c>
      <c r="Y1163" s="116">
        <f t="shared" si="39"/>
        <v>1087.196104311327</v>
      </c>
      <c r="Z1163" s="115">
        <f>_xlfn.XLOOKUP(V1163,sectores_id!A:A,sectores_id!B:B)</f>
        <v>2</v>
      </c>
      <c r="AA1163" s="115">
        <f>IF(J1163="OPEX",_xlfn.XLOOKUP(I1163,'rubros_id_opex (2)'!A:A,'rubros_id_opex (2)'!B:B,"RUBRO MC"),J1163)</f>
        <v>13</v>
      </c>
      <c r="AB1163" s="115" t="str">
        <f>UPPER(_xlfn.XLOOKUP(Z1163,sectores_id!B:B,sectores_id!A:A))</f>
        <v>CEREAL &amp; POLVILLO</v>
      </c>
      <c r="AC1163" s="156" t="str">
        <f>_xlfn.XLOOKUP(AA1163,'rubros_id_opex (2)'!B:B,'rubros_id_opex (2)'!A:A,gastos_final[[#This Row],[Líneas de factura/Producto]])</f>
        <v>SERVICIOS</v>
      </c>
      <c r="AD1163" s="115">
        <f>SUMIFS(Y:Y,C:C,gastos_final[[#This Row],[Número]])</f>
        <v>154000</v>
      </c>
      <c r="AE1163" s="177">
        <f>gastos_final[[#This Row],[MONTO_FINAL]]*-1-gastos_final[[#This Row],[monto_total_ampliado]]</f>
        <v>0</v>
      </c>
    </row>
    <row r="1164" spans="1:31" x14ac:dyDescent="0.3">
      <c r="A1164" vm="24">
        <v>46078</v>
      </c>
      <c r="B1164" t="s">
        <v>869</v>
      </c>
      <c r="C1164" t="s">
        <v>870</v>
      </c>
      <c r="D1164" s="143">
        <v>-154000</v>
      </c>
      <c r="E1164" t="s">
        <v>871</v>
      </c>
      <c r="F1164">
        <v>1</v>
      </c>
      <c r="G1164" s="143">
        <v>154000</v>
      </c>
      <c r="H1164" t="s">
        <v>511</v>
      </c>
      <c r="I1164" t="s">
        <v>10</v>
      </c>
      <c r="J1164" t="s">
        <v>137</v>
      </c>
      <c r="K1164" t="s">
        <v>473</v>
      </c>
      <c r="L1164" t="s">
        <v>156</v>
      </c>
      <c r="M1164">
        <v>0</v>
      </c>
      <c r="N1164" t="s">
        <v>35</v>
      </c>
      <c r="O1164" t="s">
        <v>492</v>
      </c>
      <c r="P1164">
        <v>10</v>
      </c>
      <c r="Q1164" t="s">
        <v>465</v>
      </c>
      <c r="R1164">
        <v>1</v>
      </c>
      <c r="S1164" s="144">
        <v>-154000</v>
      </c>
      <c r="T1164">
        <v>1</v>
      </c>
      <c r="U1164" t="s">
        <v>199</v>
      </c>
      <c r="V1164" t="s">
        <v>75</v>
      </c>
      <c r="W1164" s="115" t="str">
        <f t="shared" si="38"/>
        <v>CC1COMPOST &amp; FERTILIZANTES</v>
      </c>
      <c r="X1164" s="115">
        <f>_xlfn.XLOOKUP(W1164,'cco '!C:C,'cco '!D:D,0)</f>
        <v>4.0653249223577111E-4</v>
      </c>
      <c r="Y1164" s="116">
        <f t="shared" si="39"/>
        <v>62.606003804308749</v>
      </c>
      <c r="Z1164" s="115">
        <f>_xlfn.XLOOKUP(V1164,sectores_id!A:A,sectores_id!B:B)</f>
        <v>10</v>
      </c>
      <c r="AA1164" s="115">
        <f>IF(J1164="OPEX",_xlfn.XLOOKUP(I1164,'rubros_id_opex (2)'!A:A,'rubros_id_opex (2)'!B:B,"RUBRO MC"),J1164)</f>
        <v>13</v>
      </c>
      <c r="AB1164" s="115" t="str">
        <f>UPPER(_xlfn.XLOOKUP(Z1164,sectores_id!B:B,sectores_id!A:A))</f>
        <v>COMPOST &amp; FERTILIZANTES</v>
      </c>
      <c r="AC1164" s="156" t="str">
        <f>_xlfn.XLOOKUP(AA1164,'rubros_id_opex (2)'!B:B,'rubros_id_opex (2)'!A:A,gastos_final[[#This Row],[Líneas de factura/Producto]])</f>
        <v>SERVICIOS</v>
      </c>
      <c r="AD1164" s="115">
        <f>SUMIFS(Y:Y,C:C,gastos_final[[#This Row],[Número]])</f>
        <v>154000</v>
      </c>
      <c r="AE1164" s="177">
        <f>gastos_final[[#This Row],[MONTO_FINAL]]*-1-gastos_final[[#This Row],[monto_total_ampliado]]</f>
        <v>0</v>
      </c>
    </row>
    <row r="1165" spans="1:31" x14ac:dyDescent="0.3">
      <c r="A1165" vm="24">
        <v>46078</v>
      </c>
      <c r="B1165" t="s">
        <v>869</v>
      </c>
      <c r="C1165" t="s">
        <v>870</v>
      </c>
      <c r="D1165" s="143">
        <v>-154000</v>
      </c>
      <c r="E1165" t="s">
        <v>871</v>
      </c>
      <c r="F1165">
        <v>1</v>
      </c>
      <c r="G1165" s="143">
        <v>154000</v>
      </c>
      <c r="H1165" t="s">
        <v>511</v>
      </c>
      <c r="I1165" t="s">
        <v>10</v>
      </c>
      <c r="J1165" t="s">
        <v>137</v>
      </c>
      <c r="K1165" t="s">
        <v>473</v>
      </c>
      <c r="L1165" t="s">
        <v>156</v>
      </c>
      <c r="M1165">
        <v>0</v>
      </c>
      <c r="N1165" t="s">
        <v>35</v>
      </c>
      <c r="O1165" t="s">
        <v>492</v>
      </c>
      <c r="P1165">
        <v>10</v>
      </c>
      <c r="Q1165" t="s">
        <v>465</v>
      </c>
      <c r="R1165">
        <v>1</v>
      </c>
      <c r="S1165" s="144">
        <v>-154000</v>
      </c>
      <c r="T1165">
        <v>1</v>
      </c>
      <c r="U1165" t="s">
        <v>199</v>
      </c>
      <c r="V1165" t="s">
        <v>66</v>
      </c>
      <c r="W1165" s="115" t="str">
        <f t="shared" si="38"/>
        <v>CC1DISPOSICIÓN FINAL RESIDUOS LIQUIDOS</v>
      </c>
      <c r="X1165" s="115">
        <f>_xlfn.XLOOKUP(W1165,'cco '!C:C,'cco '!D:D,0)</f>
        <v>5.9791078481547098E-2</v>
      </c>
      <c r="Y1165" s="116">
        <f t="shared" si="39"/>
        <v>9207.826086158253</v>
      </c>
      <c r="Z1165" s="115">
        <f>_xlfn.XLOOKUP(V1165,sectores_id!A:A,sectores_id!B:B)</f>
        <v>3</v>
      </c>
      <c r="AA1165" s="115">
        <f>IF(J1165="OPEX",_xlfn.XLOOKUP(I1165,'rubros_id_opex (2)'!A:A,'rubros_id_opex (2)'!B:B,"RUBRO MC"),J1165)</f>
        <v>13</v>
      </c>
      <c r="AB1165" s="115" t="str">
        <f>UPPER(_xlfn.XLOOKUP(Z1165,sectores_id!B:B,sectores_id!A:A))</f>
        <v>DISP. FINAL RESIDUOS LÍQUIDOS</v>
      </c>
      <c r="AC1165" s="156" t="str">
        <f>_xlfn.XLOOKUP(AA1165,'rubros_id_opex (2)'!B:B,'rubros_id_opex (2)'!A:A,gastos_final[[#This Row],[Líneas de factura/Producto]])</f>
        <v>SERVICIOS</v>
      </c>
      <c r="AD1165" s="115">
        <f>SUMIFS(Y:Y,C:C,gastos_final[[#This Row],[Número]])</f>
        <v>154000</v>
      </c>
      <c r="AE1165" s="177">
        <f>gastos_final[[#This Row],[MONTO_FINAL]]*-1-gastos_final[[#This Row],[monto_total_ampliado]]</f>
        <v>0</v>
      </c>
    </row>
    <row r="1166" spans="1:31" x14ac:dyDescent="0.3">
      <c r="A1166" vm="24">
        <v>46078</v>
      </c>
      <c r="B1166" t="s">
        <v>869</v>
      </c>
      <c r="C1166" t="s">
        <v>870</v>
      </c>
      <c r="D1166" s="143">
        <v>-154000</v>
      </c>
      <c r="E1166" t="s">
        <v>871</v>
      </c>
      <c r="F1166">
        <v>1</v>
      </c>
      <c r="G1166" s="143">
        <v>154000</v>
      </c>
      <c r="H1166" t="s">
        <v>511</v>
      </c>
      <c r="I1166" t="s">
        <v>10</v>
      </c>
      <c r="J1166" t="s">
        <v>137</v>
      </c>
      <c r="K1166" t="s">
        <v>473</v>
      </c>
      <c r="L1166" t="s">
        <v>156</v>
      </c>
      <c r="M1166">
        <v>0</v>
      </c>
      <c r="N1166" t="s">
        <v>35</v>
      </c>
      <c r="O1166" t="s">
        <v>492</v>
      </c>
      <c r="P1166">
        <v>10</v>
      </c>
      <c r="Q1166" t="s">
        <v>465</v>
      </c>
      <c r="R1166">
        <v>1</v>
      </c>
      <c r="S1166" s="144">
        <v>-154000</v>
      </c>
      <c r="T1166">
        <v>1</v>
      </c>
      <c r="U1166" t="s">
        <v>199</v>
      </c>
      <c r="V1166" t="s">
        <v>63</v>
      </c>
      <c r="W1166" s="115" t="str">
        <f t="shared" si="38"/>
        <v>CC1DISPOSICIÓN FINAL RESIDUOS SOLIDOS</v>
      </c>
      <c r="X1166" s="115">
        <f>_xlfn.XLOOKUP(W1166,'cco '!C:C,'cco '!D:D,0)</f>
        <v>4.8738124634855849E-3</v>
      </c>
      <c r="Y1166" s="116">
        <f t="shared" si="39"/>
        <v>750.56711937678006</v>
      </c>
      <c r="Z1166" s="115">
        <f>_xlfn.XLOOKUP(V1166,sectores_id!A:A,sectores_id!B:B)</f>
        <v>4</v>
      </c>
      <c r="AA1166" s="115">
        <f>IF(J1166="OPEX",_xlfn.XLOOKUP(I1166,'rubros_id_opex (2)'!A:A,'rubros_id_opex (2)'!B:B,"RUBRO MC"),J1166)</f>
        <v>13</v>
      </c>
      <c r="AB1166" s="115" t="str">
        <f>UPPER(_xlfn.XLOOKUP(Z1166,sectores_id!B:B,sectores_id!A:A))</f>
        <v>DISP. FINAL RESIDUOS SÓLIDOS</v>
      </c>
      <c r="AC1166" s="156" t="str">
        <f>_xlfn.XLOOKUP(AA1166,'rubros_id_opex (2)'!B:B,'rubros_id_opex (2)'!A:A,gastos_final[[#This Row],[Líneas de factura/Producto]])</f>
        <v>SERVICIOS</v>
      </c>
      <c r="AD1166" s="115">
        <f>SUMIFS(Y:Y,C:C,gastos_final[[#This Row],[Número]])</f>
        <v>154000</v>
      </c>
      <c r="AE1166" s="177">
        <f>gastos_final[[#This Row],[MONTO_FINAL]]*-1-gastos_final[[#This Row],[monto_total_ampliado]]</f>
        <v>0</v>
      </c>
    </row>
    <row r="1167" spans="1:31" x14ac:dyDescent="0.3">
      <c r="A1167" vm="24">
        <v>46078</v>
      </c>
      <c r="B1167" t="s">
        <v>869</v>
      </c>
      <c r="C1167" t="s">
        <v>870</v>
      </c>
      <c r="D1167" s="143">
        <v>-154000</v>
      </c>
      <c r="E1167" t="s">
        <v>871</v>
      </c>
      <c r="F1167">
        <v>1</v>
      </c>
      <c r="G1167" s="143">
        <v>154000</v>
      </c>
      <c r="H1167" t="s">
        <v>511</v>
      </c>
      <c r="I1167" t="s">
        <v>10</v>
      </c>
      <c r="J1167" t="s">
        <v>137</v>
      </c>
      <c r="K1167" t="s">
        <v>473</v>
      </c>
      <c r="L1167" t="s">
        <v>156</v>
      </c>
      <c r="M1167">
        <v>0</v>
      </c>
      <c r="N1167" t="s">
        <v>35</v>
      </c>
      <c r="O1167" t="s">
        <v>492</v>
      </c>
      <c r="P1167">
        <v>10</v>
      </c>
      <c r="Q1167" t="s">
        <v>465</v>
      </c>
      <c r="R1167">
        <v>1</v>
      </c>
      <c r="S1167" s="144">
        <v>-154000</v>
      </c>
      <c r="T1167">
        <v>1</v>
      </c>
      <c r="U1167" t="s">
        <v>199</v>
      </c>
      <c r="V1167" t="s">
        <v>80</v>
      </c>
      <c r="W1167" s="115" t="str">
        <f t="shared" si="38"/>
        <v>CC1EXPORTACION</v>
      </c>
      <c r="X1167" s="115">
        <f>_xlfn.XLOOKUP(W1167,'cco '!C:C,'cco '!D:D,0)</f>
        <v>0.73411048911804788</v>
      </c>
      <c r="Y1167" s="116">
        <f t="shared" si="39"/>
        <v>113053.01532417937</v>
      </c>
      <c r="Z1167" s="115">
        <f>_xlfn.XLOOKUP(V1167,sectores_id!A:A,sectores_id!B:B)</f>
        <v>5</v>
      </c>
      <c r="AA1167" s="115">
        <f>IF(J1167="OPEX",_xlfn.XLOOKUP(I1167,'rubros_id_opex (2)'!A:A,'rubros_id_opex (2)'!B:B,"RUBRO MC"),J1167)</f>
        <v>13</v>
      </c>
      <c r="AB1167" s="115" t="str">
        <f>UPPER(_xlfn.XLOOKUP(Z1167,sectores_id!B:B,sectores_id!A:A))</f>
        <v>EXPORTACION</v>
      </c>
      <c r="AC1167" s="156" t="str">
        <f>_xlfn.XLOOKUP(AA1167,'rubros_id_opex (2)'!B:B,'rubros_id_opex (2)'!A:A,gastos_final[[#This Row],[Líneas de factura/Producto]])</f>
        <v>SERVICIOS</v>
      </c>
      <c r="AD1167" s="115">
        <f>SUMIFS(Y:Y,C:C,gastos_final[[#This Row],[Número]])</f>
        <v>154000</v>
      </c>
      <c r="AE1167" s="177">
        <f>gastos_final[[#This Row],[MONTO_FINAL]]*-1-gastos_final[[#This Row],[monto_total_ampliado]]</f>
        <v>0</v>
      </c>
    </row>
    <row r="1168" spans="1:31" x14ac:dyDescent="0.3">
      <c r="A1168" vm="24">
        <v>46078</v>
      </c>
      <c r="B1168" t="s">
        <v>869</v>
      </c>
      <c r="C1168" t="s">
        <v>870</v>
      </c>
      <c r="D1168" s="143">
        <v>-154000</v>
      </c>
      <c r="E1168" t="s">
        <v>871</v>
      </c>
      <c r="F1168">
        <v>1</v>
      </c>
      <c r="G1168" s="143">
        <v>154000</v>
      </c>
      <c r="H1168" t="s">
        <v>511</v>
      </c>
      <c r="I1168" t="s">
        <v>10</v>
      </c>
      <c r="J1168" t="s">
        <v>137</v>
      </c>
      <c r="K1168" t="s">
        <v>473</v>
      </c>
      <c r="L1168" t="s">
        <v>156</v>
      </c>
      <c r="M1168">
        <v>0</v>
      </c>
      <c r="N1168" t="s">
        <v>35</v>
      </c>
      <c r="O1168" t="s">
        <v>492</v>
      </c>
      <c r="P1168">
        <v>10</v>
      </c>
      <c r="Q1168" t="s">
        <v>465</v>
      </c>
      <c r="R1168">
        <v>1</v>
      </c>
      <c r="S1168" s="144">
        <v>-154000</v>
      </c>
      <c r="T1168">
        <v>1</v>
      </c>
      <c r="U1168" t="s">
        <v>199</v>
      </c>
      <c r="V1168" t="s">
        <v>50</v>
      </c>
      <c r="W1168" s="115" t="str">
        <f t="shared" si="38"/>
        <v>CC1NFU</v>
      </c>
      <c r="X1168" s="115">
        <f>_xlfn.XLOOKUP(W1168,'cco '!C:C,'cco '!D:D,0)</f>
        <v>1.4065386597374174E-2</v>
      </c>
      <c r="Y1168" s="116">
        <f t="shared" si="39"/>
        <v>2166.0695359956226</v>
      </c>
      <c r="Z1168" s="115">
        <f>_xlfn.XLOOKUP(V1168,sectores_id!A:A,sectores_id!B:B)</f>
        <v>6</v>
      </c>
      <c r="AA1168" s="115">
        <f>IF(J1168="OPEX",_xlfn.XLOOKUP(I1168,'rubros_id_opex (2)'!A:A,'rubros_id_opex (2)'!B:B,"RUBRO MC"),J1168)</f>
        <v>13</v>
      </c>
      <c r="AB1168" s="115" t="str">
        <f>UPPER(_xlfn.XLOOKUP(Z1168,sectores_id!B:B,sectores_id!A:A))</f>
        <v>NFU</v>
      </c>
      <c r="AC1168" s="156" t="str">
        <f>_xlfn.XLOOKUP(AA1168,'rubros_id_opex (2)'!B:B,'rubros_id_opex (2)'!A:A,gastos_final[[#This Row],[Líneas de factura/Producto]])</f>
        <v>SERVICIOS</v>
      </c>
      <c r="AD1168" s="115">
        <f>SUMIFS(Y:Y,C:C,gastos_final[[#This Row],[Número]])</f>
        <v>154000</v>
      </c>
      <c r="AE1168" s="177">
        <f>gastos_final[[#This Row],[MONTO_FINAL]]*-1-gastos_final[[#This Row],[monto_total_ampliado]]</f>
        <v>0</v>
      </c>
    </row>
    <row r="1169" spans="1:31" x14ac:dyDescent="0.3">
      <c r="A1169" vm="24">
        <v>46078</v>
      </c>
      <c r="B1169" t="s">
        <v>869</v>
      </c>
      <c r="C1169" t="s">
        <v>870</v>
      </c>
      <c r="D1169" s="143">
        <v>-154000</v>
      </c>
      <c r="E1169" t="s">
        <v>871</v>
      </c>
      <c r="F1169">
        <v>1</v>
      </c>
      <c r="G1169" s="143">
        <v>154000</v>
      </c>
      <c r="H1169" t="s">
        <v>511</v>
      </c>
      <c r="I1169" t="s">
        <v>10</v>
      </c>
      <c r="J1169" t="s">
        <v>137</v>
      </c>
      <c r="K1169" t="s">
        <v>473</v>
      </c>
      <c r="L1169" t="s">
        <v>156</v>
      </c>
      <c r="M1169">
        <v>0</v>
      </c>
      <c r="N1169" t="s">
        <v>35</v>
      </c>
      <c r="O1169" t="s">
        <v>492</v>
      </c>
      <c r="P1169">
        <v>10</v>
      </c>
      <c r="Q1169" t="s">
        <v>465</v>
      </c>
      <c r="R1169">
        <v>1</v>
      </c>
      <c r="S1169" s="144">
        <v>-154000</v>
      </c>
      <c r="T1169">
        <v>1</v>
      </c>
      <c r="U1169" t="s">
        <v>199</v>
      </c>
      <c r="V1169" t="s">
        <v>68</v>
      </c>
      <c r="W1169" s="115" t="str">
        <f t="shared" si="38"/>
        <v>CC1PILETAS</v>
      </c>
      <c r="X1169" s="115">
        <f>_xlfn.XLOOKUP(W1169,'cco '!C:C,'cco '!D:D,0)</f>
        <v>0.10760032914202722</v>
      </c>
      <c r="Y1169" s="116">
        <f t="shared" si="39"/>
        <v>16570.450687872191</v>
      </c>
      <c r="Z1169" s="115">
        <f>_xlfn.XLOOKUP(V1169,sectores_id!A:A,sectores_id!B:B)</f>
        <v>7</v>
      </c>
      <c r="AA1169" s="115">
        <f>IF(J1169="OPEX",_xlfn.XLOOKUP(I1169,'rubros_id_opex (2)'!A:A,'rubros_id_opex (2)'!B:B,"RUBRO MC"),J1169)</f>
        <v>13</v>
      </c>
      <c r="AB1169" s="115" t="str">
        <f>UPPER(_xlfn.XLOOKUP(Z1169,sectores_id!B:B,sectores_id!A:A))</f>
        <v>PILETAS</v>
      </c>
      <c r="AC1169" s="156" t="str">
        <f>_xlfn.XLOOKUP(AA1169,'rubros_id_opex (2)'!B:B,'rubros_id_opex (2)'!A:A,gastos_final[[#This Row],[Líneas de factura/Producto]])</f>
        <v>SERVICIOS</v>
      </c>
      <c r="AD1169" s="115">
        <f>SUMIFS(Y:Y,C:C,gastos_final[[#This Row],[Número]])</f>
        <v>154000</v>
      </c>
      <c r="AE1169" s="177">
        <f>gastos_final[[#This Row],[MONTO_FINAL]]*-1-gastos_final[[#This Row],[monto_total_ampliado]]</f>
        <v>0</v>
      </c>
    </row>
    <row r="1170" spans="1:31" x14ac:dyDescent="0.3">
      <c r="A1170" vm="24">
        <v>46078</v>
      </c>
      <c r="B1170" t="s">
        <v>869</v>
      </c>
      <c r="C1170" t="s">
        <v>870</v>
      </c>
      <c r="D1170" s="143">
        <v>-154000</v>
      </c>
      <c r="E1170" t="s">
        <v>871</v>
      </c>
      <c r="F1170">
        <v>1</v>
      </c>
      <c r="G1170" s="143">
        <v>154000</v>
      </c>
      <c r="H1170" t="s">
        <v>511</v>
      </c>
      <c r="I1170" t="s">
        <v>10</v>
      </c>
      <c r="J1170" t="s">
        <v>137</v>
      </c>
      <c r="K1170" t="s">
        <v>473</v>
      </c>
      <c r="L1170" t="s">
        <v>156</v>
      </c>
      <c r="M1170">
        <v>0</v>
      </c>
      <c r="N1170" t="s">
        <v>35</v>
      </c>
      <c r="O1170" t="s">
        <v>492</v>
      </c>
      <c r="P1170">
        <v>10</v>
      </c>
      <c r="Q1170" t="s">
        <v>465</v>
      </c>
      <c r="R1170">
        <v>1</v>
      </c>
      <c r="S1170" s="144">
        <v>-154000</v>
      </c>
      <c r="T1170">
        <v>1</v>
      </c>
      <c r="U1170" t="s">
        <v>199</v>
      </c>
      <c r="V1170" t="s">
        <v>70</v>
      </c>
      <c r="W1170" s="115" t="str">
        <f t="shared" si="38"/>
        <v>CC1REACTORES</v>
      </c>
      <c r="X1170" s="115">
        <f>_xlfn.XLOOKUP(W1170,'cco '!C:C,'cco '!D:D,0)</f>
        <v>3.9675420007119738E-2</v>
      </c>
      <c r="Y1170" s="116">
        <f t="shared" si="39"/>
        <v>6110.0146810964397</v>
      </c>
      <c r="Z1170" s="115">
        <f>_xlfn.XLOOKUP(V1170,sectores_id!A:A,sectores_id!B:B)</f>
        <v>8</v>
      </c>
      <c r="AA1170" s="115">
        <f>IF(J1170="OPEX",_xlfn.XLOOKUP(I1170,'rubros_id_opex (2)'!A:A,'rubros_id_opex (2)'!B:B,"RUBRO MC"),J1170)</f>
        <v>13</v>
      </c>
      <c r="AB1170" s="115" t="str">
        <f>UPPER(_xlfn.XLOOKUP(Z1170,sectores_id!B:B,sectores_id!A:A))</f>
        <v>REACTORES</v>
      </c>
      <c r="AC1170" s="156" t="str">
        <f>_xlfn.XLOOKUP(AA1170,'rubros_id_opex (2)'!B:B,'rubros_id_opex (2)'!A:A,gastos_final[[#This Row],[Líneas de factura/Producto]])</f>
        <v>SERVICIOS</v>
      </c>
      <c r="AD1170" s="115">
        <f>SUMIFS(Y:Y,C:C,gastos_final[[#This Row],[Número]])</f>
        <v>154000</v>
      </c>
      <c r="AE1170" s="177">
        <f>gastos_final[[#This Row],[MONTO_FINAL]]*-1-gastos_final[[#This Row],[monto_total_ampliado]]</f>
        <v>0</v>
      </c>
    </row>
    <row r="1171" spans="1:31" x14ac:dyDescent="0.3">
      <c r="A1171" vm="24">
        <v>46078</v>
      </c>
      <c r="B1171" t="s">
        <v>869</v>
      </c>
      <c r="C1171" t="s">
        <v>870</v>
      </c>
      <c r="D1171" s="143">
        <v>-154000</v>
      </c>
      <c r="E1171" t="s">
        <v>871</v>
      </c>
      <c r="F1171">
        <v>1</v>
      </c>
      <c r="G1171" s="143">
        <v>154000</v>
      </c>
      <c r="H1171" t="s">
        <v>511</v>
      </c>
      <c r="I1171" t="s">
        <v>10</v>
      </c>
      <c r="J1171" t="s">
        <v>137</v>
      </c>
      <c r="K1171" t="s">
        <v>473</v>
      </c>
      <c r="L1171" t="s">
        <v>156</v>
      </c>
      <c r="M1171">
        <v>0</v>
      </c>
      <c r="N1171" t="s">
        <v>35</v>
      </c>
      <c r="O1171" t="s">
        <v>492</v>
      </c>
      <c r="P1171">
        <v>10</v>
      </c>
      <c r="Q1171" t="s">
        <v>465</v>
      </c>
      <c r="R1171">
        <v>1</v>
      </c>
      <c r="S1171" s="144">
        <v>-154000</v>
      </c>
      <c r="T1171">
        <v>1</v>
      </c>
      <c r="U1171" t="s">
        <v>199</v>
      </c>
      <c r="V1171" t="s">
        <v>181</v>
      </c>
      <c r="W1171" s="115" t="str">
        <f t="shared" si="38"/>
        <v>CC1TIERRAS FILTRANTES</v>
      </c>
      <c r="X1171" s="115">
        <f>_xlfn.XLOOKUP(W1171,'cco '!C:C,'cco '!D:D,0)</f>
        <v>0</v>
      </c>
      <c r="Y1171" s="116">
        <f t="shared" si="39"/>
        <v>0</v>
      </c>
      <c r="Z1171" s="115">
        <f>_xlfn.XLOOKUP(V1171,sectores_id!A:A,sectores_id!B:B)</f>
        <v>9</v>
      </c>
      <c r="AA1171" s="115">
        <f>IF(J1171="OPEX",_xlfn.XLOOKUP(I1171,'rubros_id_opex (2)'!A:A,'rubros_id_opex (2)'!B:B,"RUBRO MC"),J1171)</f>
        <v>13</v>
      </c>
      <c r="AB1171" s="115" t="str">
        <f>UPPER(_xlfn.XLOOKUP(Z1171,sectores_id!B:B,sectores_id!A:A))</f>
        <v>TIERRAS FILTRANTES</v>
      </c>
      <c r="AC1171" s="156" t="str">
        <f>_xlfn.XLOOKUP(AA1171,'rubros_id_opex (2)'!B:B,'rubros_id_opex (2)'!A:A,gastos_final[[#This Row],[Líneas de factura/Producto]])</f>
        <v>SERVICIOS</v>
      </c>
      <c r="AD1171" s="115">
        <f>SUMIFS(Y:Y,C:C,gastos_final[[#This Row],[Número]])</f>
        <v>154000</v>
      </c>
      <c r="AE1171" s="177">
        <f>gastos_final[[#This Row],[MONTO_FINAL]]*-1-gastos_final[[#This Row],[monto_total_ampliado]]</f>
        <v>0</v>
      </c>
    </row>
    <row r="1172" spans="1:31" x14ac:dyDescent="0.3">
      <c r="A1172" vm="24">
        <v>46078</v>
      </c>
      <c r="B1172" t="s">
        <v>1057</v>
      </c>
      <c r="C1172" t="s">
        <v>1058</v>
      </c>
      <c r="D1172" s="143">
        <v>-152017.32999999999</v>
      </c>
      <c r="E1172" t="s">
        <v>1059</v>
      </c>
      <c r="F1172">
        <v>1</v>
      </c>
      <c r="G1172" s="143">
        <v>125634.16</v>
      </c>
      <c r="H1172" t="s">
        <v>511</v>
      </c>
      <c r="I1172" t="s">
        <v>17</v>
      </c>
      <c r="J1172" t="s">
        <v>157</v>
      </c>
      <c r="K1172" t="s">
        <v>473</v>
      </c>
      <c r="L1172" t="s">
        <v>156</v>
      </c>
      <c r="M1172">
        <v>0</v>
      </c>
      <c r="N1172" t="s">
        <v>40</v>
      </c>
      <c r="O1172" t="s">
        <v>492</v>
      </c>
      <c r="P1172">
        <v>1</v>
      </c>
      <c r="Q1172" t="s">
        <v>68</v>
      </c>
      <c r="R1172">
        <v>1</v>
      </c>
      <c r="S1172" s="144">
        <v>-152017.32999999999</v>
      </c>
      <c r="T1172">
        <v>1</v>
      </c>
      <c r="U1172" t="s">
        <v>199</v>
      </c>
      <c r="V1172" t="s">
        <v>68</v>
      </c>
      <c r="W1172" s="115" t="str">
        <f t="shared" si="38"/>
        <v>CC4PILETAS</v>
      </c>
      <c r="X1172" s="115">
        <f>_xlfn.XLOOKUP(W1172,'cco '!C:C,'cco '!D:D,0)</f>
        <v>1</v>
      </c>
      <c r="Y1172" s="116">
        <f t="shared" si="39"/>
        <v>152017.32999999999</v>
      </c>
      <c r="Z1172" s="115">
        <f>_xlfn.XLOOKUP(V1172,sectores_id!A:A,sectores_id!B:B)</f>
        <v>7</v>
      </c>
      <c r="AA1172" s="115" t="str">
        <f>IF(J1172="OPEX",_xlfn.XLOOKUP(I1172,'rubros_id_opex (2)'!A:A,'rubros_id_opex (2)'!B:B,"RUBRO MC"),J1172)</f>
        <v>CAPEX</v>
      </c>
      <c r="AB1172" s="115" t="str">
        <f>UPPER(_xlfn.XLOOKUP(Z1172,sectores_id!B:B,sectores_id!A:A))</f>
        <v>PILETAS</v>
      </c>
      <c r="AC1172" s="156" t="str">
        <f>_xlfn.XLOOKUP(AA1172,'rubros_id_opex (2)'!B:B,'rubros_id_opex (2)'!A:A,gastos_final[[#This Row],[Líneas de factura/Producto]])</f>
        <v>INVERSION</v>
      </c>
      <c r="AD1172" s="115">
        <f>SUMIFS(Y:Y,C:C,gastos_final[[#This Row],[Número]])</f>
        <v>152017.32999999999</v>
      </c>
      <c r="AE1172" s="177">
        <f>gastos_final[[#This Row],[MONTO_FINAL]]*-1-gastos_final[[#This Row],[monto_total_ampliado]]</f>
        <v>0</v>
      </c>
    </row>
    <row r="1173" spans="1:31" x14ac:dyDescent="0.3">
      <c r="A1173" vm="4">
        <v>46056</v>
      </c>
      <c r="B1173" t="s">
        <v>838</v>
      </c>
      <c r="C1173" t="s">
        <v>843</v>
      </c>
      <c r="D1173" s="143">
        <v>-150000</v>
      </c>
      <c r="E1173" t="s">
        <v>844</v>
      </c>
      <c r="F1173">
        <v>1</v>
      </c>
      <c r="G1173" s="143">
        <v>150000</v>
      </c>
      <c r="H1173" t="s">
        <v>511</v>
      </c>
      <c r="I1173" t="s">
        <v>16</v>
      </c>
      <c r="J1173" t="s">
        <v>137</v>
      </c>
      <c r="K1173" t="s">
        <v>473</v>
      </c>
      <c r="L1173" t="s">
        <v>156</v>
      </c>
      <c r="M1173">
        <v>0</v>
      </c>
      <c r="N1173" t="s">
        <v>35</v>
      </c>
      <c r="O1173" t="s">
        <v>493</v>
      </c>
      <c r="P1173">
        <v>10</v>
      </c>
      <c r="Q1173" t="s">
        <v>465</v>
      </c>
      <c r="R1173">
        <v>1</v>
      </c>
      <c r="S1173" s="144">
        <v>-150000</v>
      </c>
      <c r="T1173">
        <v>1</v>
      </c>
      <c r="U1173" t="s">
        <v>199</v>
      </c>
      <c r="V1173" t="s">
        <v>72</v>
      </c>
      <c r="W1173" s="115" t="str">
        <f t="shared" si="38"/>
        <v>CC1BACHAS</v>
      </c>
      <c r="X1173" s="115">
        <f>_xlfn.XLOOKUP(W1173,'cco '!C:C,'cco '!D:D,0)</f>
        <v>3.2417236735101898E-2</v>
      </c>
      <c r="Y1173" s="116">
        <f t="shared" si="39"/>
        <v>4862.5855102652849</v>
      </c>
      <c r="Z1173" s="115">
        <f>_xlfn.XLOOKUP(V1173,sectores_id!A:A,sectores_id!B:B)</f>
        <v>1</v>
      </c>
      <c r="AA1173" s="115">
        <f>IF(J1173="OPEX",_xlfn.XLOOKUP(I1173,'rubros_id_opex (2)'!A:A,'rubros_id_opex (2)'!B:B,"RUBRO MC"),J1173)</f>
        <v>9</v>
      </c>
      <c r="AB1173" s="115" t="str">
        <f>UPPER(_xlfn.XLOOKUP(Z1173,sectores_id!B:B,sectores_id!A:A))</f>
        <v>BACHAS</v>
      </c>
      <c r="AC1173" s="156" t="str">
        <f>_xlfn.XLOOKUP(AA1173,'rubros_id_opex (2)'!B:B,'rubros_id_opex (2)'!A:A,gastos_final[[#This Row],[Líneas de factura/Producto]])</f>
        <v>MANTENIMIENTO PREVENTIVO</v>
      </c>
      <c r="AD1173" s="115">
        <f>SUMIFS(Y:Y,C:C,gastos_final[[#This Row],[Número]])</f>
        <v>150000</v>
      </c>
      <c r="AE1173" s="177">
        <f>gastos_final[[#This Row],[MONTO_FINAL]]*-1-gastos_final[[#This Row],[monto_total_ampliado]]</f>
        <v>0</v>
      </c>
    </row>
    <row r="1174" spans="1:31" x14ac:dyDescent="0.3">
      <c r="A1174" vm="4">
        <v>46056</v>
      </c>
      <c r="B1174" t="s">
        <v>838</v>
      </c>
      <c r="C1174" t="s">
        <v>843</v>
      </c>
      <c r="D1174" s="143">
        <v>-150000</v>
      </c>
      <c r="E1174" t="s">
        <v>844</v>
      </c>
      <c r="F1174">
        <v>1</v>
      </c>
      <c r="G1174" s="143">
        <v>150000</v>
      </c>
      <c r="H1174" t="s">
        <v>511</v>
      </c>
      <c r="I1174" t="s">
        <v>16</v>
      </c>
      <c r="J1174" t="s">
        <v>137</v>
      </c>
      <c r="K1174" t="s">
        <v>473</v>
      </c>
      <c r="L1174" t="s">
        <v>156</v>
      </c>
      <c r="M1174">
        <v>0</v>
      </c>
      <c r="N1174" t="s">
        <v>35</v>
      </c>
      <c r="O1174" t="s">
        <v>493</v>
      </c>
      <c r="P1174">
        <v>10</v>
      </c>
      <c r="Q1174" t="s">
        <v>465</v>
      </c>
      <c r="R1174">
        <v>1</v>
      </c>
      <c r="S1174" s="144">
        <v>-150000</v>
      </c>
      <c r="T1174">
        <v>1</v>
      </c>
      <c r="U1174" t="s">
        <v>199</v>
      </c>
      <c r="V1174" t="s">
        <v>77</v>
      </c>
      <c r="W1174" s="115" t="str">
        <f t="shared" si="38"/>
        <v>CC1CEREAL &amp; POLVILLO</v>
      </c>
      <c r="X1174" s="115">
        <f>_xlfn.XLOOKUP(W1174,'cco '!C:C,'cco '!D:D,0)</f>
        <v>7.0597149630605652E-3</v>
      </c>
      <c r="Y1174" s="116">
        <f t="shared" si="39"/>
        <v>1058.9572444590847</v>
      </c>
      <c r="Z1174" s="115">
        <f>_xlfn.XLOOKUP(V1174,sectores_id!A:A,sectores_id!B:B)</f>
        <v>2</v>
      </c>
      <c r="AA1174" s="115">
        <f>IF(J1174="OPEX",_xlfn.XLOOKUP(I1174,'rubros_id_opex (2)'!A:A,'rubros_id_opex (2)'!B:B,"RUBRO MC"),J1174)</f>
        <v>9</v>
      </c>
      <c r="AB1174" s="115" t="str">
        <f>UPPER(_xlfn.XLOOKUP(Z1174,sectores_id!B:B,sectores_id!A:A))</f>
        <v>CEREAL &amp; POLVILLO</v>
      </c>
      <c r="AC1174" s="156" t="str">
        <f>_xlfn.XLOOKUP(AA1174,'rubros_id_opex (2)'!B:B,'rubros_id_opex (2)'!A:A,gastos_final[[#This Row],[Líneas de factura/Producto]])</f>
        <v>MANTENIMIENTO PREVENTIVO</v>
      </c>
      <c r="AD1174" s="115">
        <f>SUMIFS(Y:Y,C:C,gastos_final[[#This Row],[Número]])</f>
        <v>150000</v>
      </c>
      <c r="AE1174" s="177">
        <f>gastos_final[[#This Row],[MONTO_FINAL]]*-1-gastos_final[[#This Row],[monto_total_ampliado]]</f>
        <v>0</v>
      </c>
    </row>
    <row r="1175" spans="1:31" x14ac:dyDescent="0.3">
      <c r="A1175" vm="4">
        <v>46056</v>
      </c>
      <c r="B1175" t="s">
        <v>838</v>
      </c>
      <c r="C1175" t="s">
        <v>843</v>
      </c>
      <c r="D1175" s="143">
        <v>-150000</v>
      </c>
      <c r="E1175" t="s">
        <v>844</v>
      </c>
      <c r="F1175">
        <v>1</v>
      </c>
      <c r="G1175" s="143">
        <v>150000</v>
      </c>
      <c r="H1175" t="s">
        <v>511</v>
      </c>
      <c r="I1175" t="s">
        <v>16</v>
      </c>
      <c r="J1175" t="s">
        <v>137</v>
      </c>
      <c r="K1175" t="s">
        <v>473</v>
      </c>
      <c r="L1175" t="s">
        <v>156</v>
      </c>
      <c r="M1175">
        <v>0</v>
      </c>
      <c r="N1175" t="s">
        <v>35</v>
      </c>
      <c r="O1175" t="s">
        <v>493</v>
      </c>
      <c r="P1175">
        <v>10</v>
      </c>
      <c r="Q1175" t="s">
        <v>465</v>
      </c>
      <c r="R1175">
        <v>1</v>
      </c>
      <c r="S1175" s="144">
        <v>-150000</v>
      </c>
      <c r="T1175">
        <v>1</v>
      </c>
      <c r="U1175" t="s">
        <v>199</v>
      </c>
      <c r="V1175" t="s">
        <v>75</v>
      </c>
      <c r="W1175" s="115" t="str">
        <f t="shared" si="38"/>
        <v>CC1COMPOST &amp; FERTILIZANTES</v>
      </c>
      <c r="X1175" s="115">
        <f>_xlfn.XLOOKUP(W1175,'cco '!C:C,'cco '!D:D,0)</f>
        <v>4.0653249223577111E-4</v>
      </c>
      <c r="Y1175" s="116">
        <f t="shared" si="39"/>
        <v>60.979873835365666</v>
      </c>
      <c r="Z1175" s="115">
        <f>_xlfn.XLOOKUP(V1175,sectores_id!A:A,sectores_id!B:B)</f>
        <v>10</v>
      </c>
      <c r="AA1175" s="115">
        <f>IF(J1175="OPEX",_xlfn.XLOOKUP(I1175,'rubros_id_opex (2)'!A:A,'rubros_id_opex (2)'!B:B,"RUBRO MC"),J1175)</f>
        <v>9</v>
      </c>
      <c r="AB1175" s="115" t="str">
        <f>UPPER(_xlfn.XLOOKUP(Z1175,sectores_id!B:B,sectores_id!A:A))</f>
        <v>COMPOST &amp; FERTILIZANTES</v>
      </c>
      <c r="AC1175" s="156" t="str">
        <f>_xlfn.XLOOKUP(AA1175,'rubros_id_opex (2)'!B:B,'rubros_id_opex (2)'!A:A,gastos_final[[#This Row],[Líneas de factura/Producto]])</f>
        <v>MANTENIMIENTO PREVENTIVO</v>
      </c>
      <c r="AD1175" s="115">
        <f>SUMIFS(Y:Y,C:C,gastos_final[[#This Row],[Número]])</f>
        <v>150000</v>
      </c>
      <c r="AE1175" s="177">
        <f>gastos_final[[#This Row],[MONTO_FINAL]]*-1-gastos_final[[#This Row],[monto_total_ampliado]]</f>
        <v>0</v>
      </c>
    </row>
    <row r="1176" spans="1:31" x14ac:dyDescent="0.3">
      <c r="A1176" vm="4">
        <v>46056</v>
      </c>
      <c r="B1176" t="s">
        <v>838</v>
      </c>
      <c r="C1176" t="s">
        <v>843</v>
      </c>
      <c r="D1176" s="143">
        <v>-150000</v>
      </c>
      <c r="E1176" t="s">
        <v>844</v>
      </c>
      <c r="F1176">
        <v>1</v>
      </c>
      <c r="G1176" s="143">
        <v>150000</v>
      </c>
      <c r="H1176" t="s">
        <v>511</v>
      </c>
      <c r="I1176" t="s">
        <v>16</v>
      </c>
      <c r="J1176" t="s">
        <v>137</v>
      </c>
      <c r="K1176" t="s">
        <v>473</v>
      </c>
      <c r="L1176" t="s">
        <v>156</v>
      </c>
      <c r="M1176">
        <v>0</v>
      </c>
      <c r="N1176" t="s">
        <v>35</v>
      </c>
      <c r="O1176" t="s">
        <v>493</v>
      </c>
      <c r="P1176">
        <v>10</v>
      </c>
      <c r="Q1176" t="s">
        <v>465</v>
      </c>
      <c r="R1176">
        <v>1</v>
      </c>
      <c r="S1176" s="144">
        <v>-150000</v>
      </c>
      <c r="T1176">
        <v>1</v>
      </c>
      <c r="U1176" t="s">
        <v>199</v>
      </c>
      <c r="V1176" t="s">
        <v>66</v>
      </c>
      <c r="W1176" s="115" t="str">
        <f t="shared" si="38"/>
        <v>CC1DISPOSICIÓN FINAL RESIDUOS LIQUIDOS</v>
      </c>
      <c r="X1176" s="115">
        <f>_xlfn.XLOOKUP(W1176,'cco '!C:C,'cco '!D:D,0)</f>
        <v>5.9791078481547098E-2</v>
      </c>
      <c r="Y1176" s="116">
        <f t="shared" si="39"/>
        <v>8968.6617722320643</v>
      </c>
      <c r="Z1176" s="115">
        <f>_xlfn.XLOOKUP(V1176,sectores_id!A:A,sectores_id!B:B)</f>
        <v>3</v>
      </c>
      <c r="AA1176" s="115">
        <f>IF(J1176="OPEX",_xlfn.XLOOKUP(I1176,'rubros_id_opex (2)'!A:A,'rubros_id_opex (2)'!B:B,"RUBRO MC"),J1176)</f>
        <v>9</v>
      </c>
      <c r="AB1176" s="115" t="str">
        <f>UPPER(_xlfn.XLOOKUP(Z1176,sectores_id!B:B,sectores_id!A:A))</f>
        <v>DISP. FINAL RESIDUOS LÍQUIDOS</v>
      </c>
      <c r="AC1176" s="156" t="str">
        <f>_xlfn.XLOOKUP(AA1176,'rubros_id_opex (2)'!B:B,'rubros_id_opex (2)'!A:A,gastos_final[[#This Row],[Líneas de factura/Producto]])</f>
        <v>MANTENIMIENTO PREVENTIVO</v>
      </c>
      <c r="AD1176" s="115">
        <f>SUMIFS(Y:Y,C:C,gastos_final[[#This Row],[Número]])</f>
        <v>150000</v>
      </c>
      <c r="AE1176" s="177">
        <f>gastos_final[[#This Row],[MONTO_FINAL]]*-1-gastos_final[[#This Row],[monto_total_ampliado]]</f>
        <v>0</v>
      </c>
    </row>
    <row r="1177" spans="1:31" x14ac:dyDescent="0.3">
      <c r="A1177" vm="4">
        <v>46056</v>
      </c>
      <c r="B1177" t="s">
        <v>838</v>
      </c>
      <c r="C1177" t="s">
        <v>843</v>
      </c>
      <c r="D1177" s="143">
        <v>-150000</v>
      </c>
      <c r="E1177" t="s">
        <v>844</v>
      </c>
      <c r="F1177">
        <v>1</v>
      </c>
      <c r="G1177" s="143">
        <v>150000</v>
      </c>
      <c r="H1177" t="s">
        <v>511</v>
      </c>
      <c r="I1177" t="s">
        <v>16</v>
      </c>
      <c r="J1177" t="s">
        <v>137</v>
      </c>
      <c r="K1177" t="s">
        <v>473</v>
      </c>
      <c r="L1177" t="s">
        <v>156</v>
      </c>
      <c r="M1177">
        <v>0</v>
      </c>
      <c r="N1177" t="s">
        <v>35</v>
      </c>
      <c r="O1177" t="s">
        <v>493</v>
      </c>
      <c r="P1177">
        <v>10</v>
      </c>
      <c r="Q1177" t="s">
        <v>465</v>
      </c>
      <c r="R1177">
        <v>1</v>
      </c>
      <c r="S1177" s="144">
        <v>-150000</v>
      </c>
      <c r="T1177">
        <v>1</v>
      </c>
      <c r="U1177" t="s">
        <v>199</v>
      </c>
      <c r="V1177" t="s">
        <v>63</v>
      </c>
      <c r="W1177" s="115" t="str">
        <f t="shared" si="38"/>
        <v>CC1DISPOSICIÓN FINAL RESIDUOS SOLIDOS</v>
      </c>
      <c r="X1177" s="115">
        <f>_xlfn.XLOOKUP(W1177,'cco '!C:C,'cco '!D:D,0)</f>
        <v>4.8738124634855849E-3</v>
      </c>
      <c r="Y1177" s="116">
        <f t="shared" si="39"/>
        <v>731.07186952283769</v>
      </c>
      <c r="Z1177" s="115">
        <f>_xlfn.XLOOKUP(V1177,sectores_id!A:A,sectores_id!B:B)</f>
        <v>4</v>
      </c>
      <c r="AA1177" s="115">
        <f>IF(J1177="OPEX",_xlfn.XLOOKUP(I1177,'rubros_id_opex (2)'!A:A,'rubros_id_opex (2)'!B:B,"RUBRO MC"),J1177)</f>
        <v>9</v>
      </c>
      <c r="AB1177" s="115" t="str">
        <f>UPPER(_xlfn.XLOOKUP(Z1177,sectores_id!B:B,sectores_id!A:A))</f>
        <v>DISP. FINAL RESIDUOS SÓLIDOS</v>
      </c>
      <c r="AC1177" s="156" t="str">
        <f>_xlfn.XLOOKUP(AA1177,'rubros_id_opex (2)'!B:B,'rubros_id_opex (2)'!A:A,gastos_final[[#This Row],[Líneas de factura/Producto]])</f>
        <v>MANTENIMIENTO PREVENTIVO</v>
      </c>
      <c r="AD1177" s="115">
        <f>SUMIFS(Y:Y,C:C,gastos_final[[#This Row],[Número]])</f>
        <v>150000</v>
      </c>
      <c r="AE1177" s="177">
        <f>gastos_final[[#This Row],[MONTO_FINAL]]*-1-gastos_final[[#This Row],[monto_total_ampliado]]</f>
        <v>0</v>
      </c>
    </row>
    <row r="1178" spans="1:31" x14ac:dyDescent="0.3">
      <c r="A1178" vm="4">
        <v>46056</v>
      </c>
      <c r="B1178" t="s">
        <v>838</v>
      </c>
      <c r="C1178" t="s">
        <v>843</v>
      </c>
      <c r="D1178" s="143">
        <v>-150000</v>
      </c>
      <c r="E1178" t="s">
        <v>844</v>
      </c>
      <c r="F1178">
        <v>1</v>
      </c>
      <c r="G1178" s="143">
        <v>150000</v>
      </c>
      <c r="H1178" t="s">
        <v>511</v>
      </c>
      <c r="I1178" t="s">
        <v>16</v>
      </c>
      <c r="J1178" t="s">
        <v>137</v>
      </c>
      <c r="K1178" t="s">
        <v>473</v>
      </c>
      <c r="L1178" t="s">
        <v>156</v>
      </c>
      <c r="M1178">
        <v>0</v>
      </c>
      <c r="N1178" t="s">
        <v>35</v>
      </c>
      <c r="O1178" t="s">
        <v>493</v>
      </c>
      <c r="P1178">
        <v>10</v>
      </c>
      <c r="Q1178" t="s">
        <v>465</v>
      </c>
      <c r="R1178">
        <v>1</v>
      </c>
      <c r="S1178" s="144">
        <v>-150000</v>
      </c>
      <c r="T1178">
        <v>1</v>
      </c>
      <c r="U1178" t="s">
        <v>199</v>
      </c>
      <c r="V1178" t="s">
        <v>80</v>
      </c>
      <c r="W1178" s="115" t="str">
        <f t="shared" si="38"/>
        <v>CC1EXPORTACION</v>
      </c>
      <c r="X1178" s="115">
        <f>_xlfn.XLOOKUP(W1178,'cco '!C:C,'cco '!D:D,0)</f>
        <v>0.73411048911804788</v>
      </c>
      <c r="Y1178" s="116">
        <f t="shared" si="39"/>
        <v>110116.57336770718</v>
      </c>
      <c r="Z1178" s="115">
        <f>_xlfn.XLOOKUP(V1178,sectores_id!A:A,sectores_id!B:B)</f>
        <v>5</v>
      </c>
      <c r="AA1178" s="115">
        <f>IF(J1178="OPEX",_xlfn.XLOOKUP(I1178,'rubros_id_opex (2)'!A:A,'rubros_id_opex (2)'!B:B,"RUBRO MC"),J1178)</f>
        <v>9</v>
      </c>
      <c r="AB1178" s="115" t="str">
        <f>UPPER(_xlfn.XLOOKUP(Z1178,sectores_id!B:B,sectores_id!A:A))</f>
        <v>EXPORTACION</v>
      </c>
      <c r="AC1178" s="156" t="str">
        <f>_xlfn.XLOOKUP(AA1178,'rubros_id_opex (2)'!B:B,'rubros_id_opex (2)'!A:A,gastos_final[[#This Row],[Líneas de factura/Producto]])</f>
        <v>MANTENIMIENTO PREVENTIVO</v>
      </c>
      <c r="AD1178" s="115">
        <f>SUMIFS(Y:Y,C:C,gastos_final[[#This Row],[Número]])</f>
        <v>150000</v>
      </c>
      <c r="AE1178" s="177">
        <f>gastos_final[[#This Row],[MONTO_FINAL]]*-1-gastos_final[[#This Row],[monto_total_ampliado]]</f>
        <v>0</v>
      </c>
    </row>
    <row r="1179" spans="1:31" x14ac:dyDescent="0.3">
      <c r="A1179" vm="4">
        <v>46056</v>
      </c>
      <c r="B1179" t="s">
        <v>838</v>
      </c>
      <c r="C1179" t="s">
        <v>843</v>
      </c>
      <c r="D1179" s="143">
        <v>-150000</v>
      </c>
      <c r="E1179" t="s">
        <v>844</v>
      </c>
      <c r="F1179">
        <v>1</v>
      </c>
      <c r="G1179" s="143">
        <v>150000</v>
      </c>
      <c r="H1179" t="s">
        <v>511</v>
      </c>
      <c r="I1179" t="s">
        <v>16</v>
      </c>
      <c r="J1179" t="s">
        <v>137</v>
      </c>
      <c r="K1179" t="s">
        <v>473</v>
      </c>
      <c r="L1179" t="s">
        <v>156</v>
      </c>
      <c r="M1179">
        <v>0</v>
      </c>
      <c r="N1179" t="s">
        <v>35</v>
      </c>
      <c r="O1179" t="s">
        <v>493</v>
      </c>
      <c r="P1179">
        <v>10</v>
      </c>
      <c r="Q1179" t="s">
        <v>465</v>
      </c>
      <c r="R1179">
        <v>1</v>
      </c>
      <c r="S1179" s="144">
        <v>-150000</v>
      </c>
      <c r="T1179">
        <v>1</v>
      </c>
      <c r="U1179" t="s">
        <v>199</v>
      </c>
      <c r="V1179" t="s">
        <v>50</v>
      </c>
      <c r="W1179" s="115" t="str">
        <f t="shared" si="38"/>
        <v>CC1NFU</v>
      </c>
      <c r="X1179" s="115">
        <f>_xlfn.XLOOKUP(W1179,'cco '!C:C,'cco '!D:D,0)</f>
        <v>1.4065386597374174E-2</v>
      </c>
      <c r="Y1179" s="116">
        <f t="shared" si="39"/>
        <v>2109.8079896061258</v>
      </c>
      <c r="Z1179" s="115">
        <f>_xlfn.XLOOKUP(V1179,sectores_id!A:A,sectores_id!B:B)</f>
        <v>6</v>
      </c>
      <c r="AA1179" s="115">
        <f>IF(J1179="OPEX",_xlfn.XLOOKUP(I1179,'rubros_id_opex (2)'!A:A,'rubros_id_opex (2)'!B:B,"RUBRO MC"),J1179)</f>
        <v>9</v>
      </c>
      <c r="AB1179" s="115" t="str">
        <f>UPPER(_xlfn.XLOOKUP(Z1179,sectores_id!B:B,sectores_id!A:A))</f>
        <v>NFU</v>
      </c>
      <c r="AC1179" s="156" t="str">
        <f>_xlfn.XLOOKUP(AA1179,'rubros_id_opex (2)'!B:B,'rubros_id_opex (2)'!A:A,gastos_final[[#This Row],[Líneas de factura/Producto]])</f>
        <v>MANTENIMIENTO PREVENTIVO</v>
      </c>
      <c r="AD1179" s="115">
        <f>SUMIFS(Y:Y,C:C,gastos_final[[#This Row],[Número]])</f>
        <v>150000</v>
      </c>
      <c r="AE1179" s="177">
        <f>gastos_final[[#This Row],[MONTO_FINAL]]*-1-gastos_final[[#This Row],[monto_total_ampliado]]</f>
        <v>0</v>
      </c>
    </row>
    <row r="1180" spans="1:31" x14ac:dyDescent="0.3">
      <c r="A1180" vm="4">
        <v>46056</v>
      </c>
      <c r="B1180" t="s">
        <v>838</v>
      </c>
      <c r="C1180" t="s">
        <v>843</v>
      </c>
      <c r="D1180" s="143">
        <v>-150000</v>
      </c>
      <c r="E1180" t="s">
        <v>844</v>
      </c>
      <c r="F1180">
        <v>1</v>
      </c>
      <c r="G1180" s="143">
        <v>150000</v>
      </c>
      <c r="H1180" t="s">
        <v>511</v>
      </c>
      <c r="I1180" t="s">
        <v>16</v>
      </c>
      <c r="J1180" t="s">
        <v>137</v>
      </c>
      <c r="K1180" t="s">
        <v>473</v>
      </c>
      <c r="L1180" t="s">
        <v>156</v>
      </c>
      <c r="M1180">
        <v>0</v>
      </c>
      <c r="N1180" t="s">
        <v>35</v>
      </c>
      <c r="O1180" t="s">
        <v>493</v>
      </c>
      <c r="P1180">
        <v>10</v>
      </c>
      <c r="Q1180" t="s">
        <v>465</v>
      </c>
      <c r="R1180">
        <v>1</v>
      </c>
      <c r="S1180" s="144">
        <v>-150000</v>
      </c>
      <c r="T1180">
        <v>1</v>
      </c>
      <c r="U1180" t="s">
        <v>199</v>
      </c>
      <c r="V1180" t="s">
        <v>68</v>
      </c>
      <c r="W1180" s="115" t="str">
        <f t="shared" si="38"/>
        <v>CC1PILETAS</v>
      </c>
      <c r="X1180" s="115">
        <f>_xlfn.XLOOKUP(W1180,'cco '!C:C,'cco '!D:D,0)</f>
        <v>0.10760032914202722</v>
      </c>
      <c r="Y1180" s="116">
        <f t="shared" si="39"/>
        <v>16140.049371304083</v>
      </c>
      <c r="Z1180" s="115">
        <f>_xlfn.XLOOKUP(V1180,sectores_id!A:A,sectores_id!B:B)</f>
        <v>7</v>
      </c>
      <c r="AA1180" s="115">
        <f>IF(J1180="OPEX",_xlfn.XLOOKUP(I1180,'rubros_id_opex (2)'!A:A,'rubros_id_opex (2)'!B:B,"RUBRO MC"),J1180)</f>
        <v>9</v>
      </c>
      <c r="AB1180" s="115" t="str">
        <f>UPPER(_xlfn.XLOOKUP(Z1180,sectores_id!B:B,sectores_id!A:A))</f>
        <v>PILETAS</v>
      </c>
      <c r="AC1180" s="156" t="str">
        <f>_xlfn.XLOOKUP(AA1180,'rubros_id_opex (2)'!B:B,'rubros_id_opex (2)'!A:A,gastos_final[[#This Row],[Líneas de factura/Producto]])</f>
        <v>MANTENIMIENTO PREVENTIVO</v>
      </c>
      <c r="AD1180" s="115">
        <f>SUMIFS(Y:Y,C:C,gastos_final[[#This Row],[Número]])</f>
        <v>150000</v>
      </c>
      <c r="AE1180" s="177">
        <f>gastos_final[[#This Row],[MONTO_FINAL]]*-1-gastos_final[[#This Row],[monto_total_ampliado]]</f>
        <v>0</v>
      </c>
    </row>
    <row r="1181" spans="1:31" x14ac:dyDescent="0.3">
      <c r="A1181" vm="4">
        <v>46056</v>
      </c>
      <c r="B1181" t="s">
        <v>838</v>
      </c>
      <c r="C1181" t="s">
        <v>843</v>
      </c>
      <c r="D1181" s="143">
        <v>-150000</v>
      </c>
      <c r="E1181" t="s">
        <v>844</v>
      </c>
      <c r="F1181">
        <v>1</v>
      </c>
      <c r="G1181" s="143">
        <v>150000</v>
      </c>
      <c r="H1181" t="s">
        <v>511</v>
      </c>
      <c r="I1181" t="s">
        <v>16</v>
      </c>
      <c r="J1181" t="s">
        <v>137</v>
      </c>
      <c r="K1181" t="s">
        <v>473</v>
      </c>
      <c r="L1181" t="s">
        <v>156</v>
      </c>
      <c r="M1181">
        <v>0</v>
      </c>
      <c r="N1181" t="s">
        <v>35</v>
      </c>
      <c r="O1181" t="s">
        <v>493</v>
      </c>
      <c r="P1181">
        <v>10</v>
      </c>
      <c r="Q1181" t="s">
        <v>465</v>
      </c>
      <c r="R1181">
        <v>1</v>
      </c>
      <c r="S1181" s="144">
        <v>-150000</v>
      </c>
      <c r="T1181">
        <v>1</v>
      </c>
      <c r="U1181" t="s">
        <v>199</v>
      </c>
      <c r="V1181" t="s">
        <v>70</v>
      </c>
      <c r="W1181" s="115" t="str">
        <f t="shared" si="38"/>
        <v>CC1REACTORES</v>
      </c>
      <c r="X1181" s="115">
        <f>_xlfn.XLOOKUP(W1181,'cco '!C:C,'cco '!D:D,0)</f>
        <v>3.9675420007119738E-2</v>
      </c>
      <c r="Y1181" s="116">
        <f t="shared" si="39"/>
        <v>5951.3130010679606</v>
      </c>
      <c r="Z1181" s="115">
        <f>_xlfn.XLOOKUP(V1181,sectores_id!A:A,sectores_id!B:B)</f>
        <v>8</v>
      </c>
      <c r="AA1181" s="115">
        <f>IF(J1181="OPEX",_xlfn.XLOOKUP(I1181,'rubros_id_opex (2)'!A:A,'rubros_id_opex (2)'!B:B,"RUBRO MC"),J1181)</f>
        <v>9</v>
      </c>
      <c r="AB1181" s="115" t="str">
        <f>UPPER(_xlfn.XLOOKUP(Z1181,sectores_id!B:B,sectores_id!A:A))</f>
        <v>REACTORES</v>
      </c>
      <c r="AC1181" s="156" t="str">
        <f>_xlfn.XLOOKUP(AA1181,'rubros_id_opex (2)'!B:B,'rubros_id_opex (2)'!A:A,gastos_final[[#This Row],[Líneas de factura/Producto]])</f>
        <v>MANTENIMIENTO PREVENTIVO</v>
      </c>
      <c r="AD1181" s="115">
        <f>SUMIFS(Y:Y,C:C,gastos_final[[#This Row],[Número]])</f>
        <v>150000</v>
      </c>
      <c r="AE1181" s="177">
        <f>gastos_final[[#This Row],[MONTO_FINAL]]*-1-gastos_final[[#This Row],[monto_total_ampliado]]</f>
        <v>0</v>
      </c>
    </row>
    <row r="1182" spans="1:31" x14ac:dyDescent="0.3">
      <c r="A1182" vm="4">
        <v>46056</v>
      </c>
      <c r="B1182" t="s">
        <v>838</v>
      </c>
      <c r="C1182" t="s">
        <v>843</v>
      </c>
      <c r="D1182" s="143">
        <v>-150000</v>
      </c>
      <c r="E1182" t="s">
        <v>844</v>
      </c>
      <c r="F1182">
        <v>1</v>
      </c>
      <c r="G1182" s="143">
        <v>150000</v>
      </c>
      <c r="H1182" t="s">
        <v>511</v>
      </c>
      <c r="I1182" t="s">
        <v>16</v>
      </c>
      <c r="J1182" t="s">
        <v>137</v>
      </c>
      <c r="K1182" t="s">
        <v>473</v>
      </c>
      <c r="L1182" t="s">
        <v>156</v>
      </c>
      <c r="M1182">
        <v>0</v>
      </c>
      <c r="N1182" t="s">
        <v>35</v>
      </c>
      <c r="O1182" t="s">
        <v>493</v>
      </c>
      <c r="P1182">
        <v>10</v>
      </c>
      <c r="Q1182" t="s">
        <v>465</v>
      </c>
      <c r="R1182">
        <v>1</v>
      </c>
      <c r="S1182" s="144">
        <v>-150000</v>
      </c>
      <c r="T1182">
        <v>1</v>
      </c>
      <c r="U1182" t="s">
        <v>199</v>
      </c>
      <c r="V1182" t="s">
        <v>181</v>
      </c>
      <c r="W1182" s="115" t="str">
        <f t="shared" si="38"/>
        <v>CC1TIERRAS FILTRANTES</v>
      </c>
      <c r="X1182" s="115">
        <f>_xlfn.XLOOKUP(W1182,'cco '!C:C,'cco '!D:D,0)</f>
        <v>0</v>
      </c>
      <c r="Y1182" s="116">
        <f t="shared" si="39"/>
        <v>0</v>
      </c>
      <c r="Z1182" s="115">
        <f>_xlfn.XLOOKUP(V1182,sectores_id!A:A,sectores_id!B:B)</f>
        <v>9</v>
      </c>
      <c r="AA1182" s="115">
        <f>IF(J1182="OPEX",_xlfn.XLOOKUP(I1182,'rubros_id_opex (2)'!A:A,'rubros_id_opex (2)'!B:B,"RUBRO MC"),J1182)</f>
        <v>9</v>
      </c>
      <c r="AB1182" s="115" t="str">
        <f>UPPER(_xlfn.XLOOKUP(Z1182,sectores_id!B:B,sectores_id!A:A))</f>
        <v>TIERRAS FILTRANTES</v>
      </c>
      <c r="AC1182" s="156" t="str">
        <f>_xlfn.XLOOKUP(AA1182,'rubros_id_opex (2)'!B:B,'rubros_id_opex (2)'!A:A,gastos_final[[#This Row],[Líneas de factura/Producto]])</f>
        <v>MANTENIMIENTO PREVENTIVO</v>
      </c>
      <c r="AD1182" s="115">
        <f>SUMIFS(Y:Y,C:C,gastos_final[[#This Row],[Número]])</f>
        <v>150000</v>
      </c>
      <c r="AE1182" s="177">
        <f>gastos_final[[#This Row],[MONTO_FINAL]]*-1-gastos_final[[#This Row],[monto_total_ampliado]]</f>
        <v>0</v>
      </c>
    </row>
    <row r="1183" spans="1:31" x14ac:dyDescent="0.3">
      <c r="A1183" vm="11">
        <v>46071</v>
      </c>
      <c r="B1183" t="s">
        <v>1127</v>
      </c>
      <c r="C1183" t="s">
        <v>1128</v>
      </c>
      <c r="D1183" s="143">
        <v>-145200</v>
      </c>
      <c r="E1183" t="s">
        <v>1129</v>
      </c>
      <c r="F1183">
        <v>1</v>
      </c>
      <c r="G1183" s="143">
        <v>120000</v>
      </c>
      <c r="H1183" t="s">
        <v>511</v>
      </c>
      <c r="I1183" t="s">
        <v>12</v>
      </c>
      <c r="J1183" t="s">
        <v>137</v>
      </c>
      <c r="K1183" t="s">
        <v>473</v>
      </c>
      <c r="L1183" t="s">
        <v>156</v>
      </c>
      <c r="M1183">
        <v>0</v>
      </c>
      <c r="N1183" t="s">
        <v>35</v>
      </c>
      <c r="O1183" t="s">
        <v>492</v>
      </c>
      <c r="P1183">
        <v>10</v>
      </c>
      <c r="Q1183" t="s">
        <v>465</v>
      </c>
      <c r="R1183">
        <v>1</v>
      </c>
      <c r="S1183" s="144">
        <v>-145200</v>
      </c>
      <c r="T1183">
        <v>1</v>
      </c>
      <c r="U1183" t="s">
        <v>199</v>
      </c>
      <c r="V1183" t="s">
        <v>72</v>
      </c>
      <c r="W1183" s="115" t="str">
        <f t="shared" si="38"/>
        <v>CC1BACHAS</v>
      </c>
      <c r="X1183" s="115">
        <f>_xlfn.XLOOKUP(W1183,'cco '!C:C,'cco '!D:D,0)</f>
        <v>3.2417236735101898E-2</v>
      </c>
      <c r="Y1183" s="116">
        <f t="shared" si="39"/>
        <v>4706.9827739367956</v>
      </c>
      <c r="Z1183" s="115">
        <f>_xlfn.XLOOKUP(V1183,sectores_id!A:A,sectores_id!B:B)</f>
        <v>1</v>
      </c>
      <c r="AA1183" s="115">
        <f>IF(J1183="OPEX",_xlfn.XLOOKUP(I1183,'rubros_id_opex (2)'!A:A,'rubros_id_opex (2)'!B:B,"RUBRO MC"),J1183)</f>
        <v>11</v>
      </c>
      <c r="AB1183" s="115" t="str">
        <f>UPPER(_xlfn.XLOOKUP(Z1183,sectores_id!B:B,sectores_id!A:A))</f>
        <v>BACHAS</v>
      </c>
      <c r="AC1183" s="156" t="str">
        <f>_xlfn.XLOOKUP(AA1183,'rubros_id_opex (2)'!B:B,'rubros_id_opex (2)'!A:A,gastos_final[[#This Row],[Líneas de factura/Producto]])</f>
        <v>REPARACIONES</v>
      </c>
      <c r="AD1183" s="115">
        <f>SUMIFS(Y:Y,C:C,gastos_final[[#This Row],[Número]])</f>
        <v>145200</v>
      </c>
      <c r="AE1183" s="177">
        <f>gastos_final[[#This Row],[MONTO_FINAL]]*-1-gastos_final[[#This Row],[monto_total_ampliado]]</f>
        <v>0</v>
      </c>
    </row>
    <row r="1184" spans="1:31" x14ac:dyDescent="0.3">
      <c r="A1184" vm="11">
        <v>46071</v>
      </c>
      <c r="B1184" t="s">
        <v>1127</v>
      </c>
      <c r="C1184" t="s">
        <v>1128</v>
      </c>
      <c r="D1184" s="143">
        <v>-145200</v>
      </c>
      <c r="E1184" t="s">
        <v>1129</v>
      </c>
      <c r="F1184">
        <v>1</v>
      </c>
      <c r="G1184" s="143">
        <v>120000</v>
      </c>
      <c r="H1184" t="s">
        <v>511</v>
      </c>
      <c r="I1184" t="s">
        <v>12</v>
      </c>
      <c r="J1184" t="s">
        <v>137</v>
      </c>
      <c r="K1184" t="s">
        <v>473</v>
      </c>
      <c r="L1184" t="s">
        <v>156</v>
      </c>
      <c r="M1184">
        <v>0</v>
      </c>
      <c r="N1184" t="s">
        <v>35</v>
      </c>
      <c r="O1184" t="s">
        <v>492</v>
      </c>
      <c r="P1184">
        <v>10</v>
      </c>
      <c r="Q1184" t="s">
        <v>465</v>
      </c>
      <c r="R1184">
        <v>1</v>
      </c>
      <c r="S1184" s="144">
        <v>-145200</v>
      </c>
      <c r="T1184">
        <v>1</v>
      </c>
      <c r="U1184" t="s">
        <v>199</v>
      </c>
      <c r="V1184" t="s">
        <v>77</v>
      </c>
      <c r="W1184" s="115" t="str">
        <f t="shared" si="38"/>
        <v>CC1CEREAL &amp; POLVILLO</v>
      </c>
      <c r="X1184" s="115">
        <f>_xlfn.XLOOKUP(W1184,'cco '!C:C,'cco '!D:D,0)</f>
        <v>7.0597149630605652E-3</v>
      </c>
      <c r="Y1184" s="116">
        <f t="shared" si="39"/>
        <v>1025.0706126363941</v>
      </c>
      <c r="Z1184" s="115">
        <f>_xlfn.XLOOKUP(V1184,sectores_id!A:A,sectores_id!B:B)</f>
        <v>2</v>
      </c>
      <c r="AA1184" s="115">
        <f>IF(J1184="OPEX",_xlfn.XLOOKUP(I1184,'rubros_id_opex (2)'!A:A,'rubros_id_opex (2)'!B:B,"RUBRO MC"),J1184)</f>
        <v>11</v>
      </c>
      <c r="AB1184" s="115" t="str">
        <f>UPPER(_xlfn.XLOOKUP(Z1184,sectores_id!B:B,sectores_id!A:A))</f>
        <v>CEREAL &amp; POLVILLO</v>
      </c>
      <c r="AC1184" s="156" t="str">
        <f>_xlfn.XLOOKUP(AA1184,'rubros_id_opex (2)'!B:B,'rubros_id_opex (2)'!A:A,gastos_final[[#This Row],[Líneas de factura/Producto]])</f>
        <v>REPARACIONES</v>
      </c>
      <c r="AD1184" s="115">
        <f>SUMIFS(Y:Y,C:C,gastos_final[[#This Row],[Número]])</f>
        <v>145200</v>
      </c>
      <c r="AE1184" s="177">
        <f>gastos_final[[#This Row],[MONTO_FINAL]]*-1-gastos_final[[#This Row],[monto_total_ampliado]]</f>
        <v>0</v>
      </c>
    </row>
    <row r="1185" spans="1:31" x14ac:dyDescent="0.3">
      <c r="A1185" vm="11">
        <v>46071</v>
      </c>
      <c r="B1185" t="s">
        <v>1127</v>
      </c>
      <c r="C1185" t="s">
        <v>1128</v>
      </c>
      <c r="D1185" s="143">
        <v>-145200</v>
      </c>
      <c r="E1185" t="s">
        <v>1129</v>
      </c>
      <c r="F1185">
        <v>1</v>
      </c>
      <c r="G1185" s="143">
        <v>120000</v>
      </c>
      <c r="H1185" t="s">
        <v>511</v>
      </c>
      <c r="I1185" t="s">
        <v>12</v>
      </c>
      <c r="J1185" t="s">
        <v>137</v>
      </c>
      <c r="K1185" t="s">
        <v>473</v>
      </c>
      <c r="L1185" t="s">
        <v>156</v>
      </c>
      <c r="M1185">
        <v>0</v>
      </c>
      <c r="N1185" t="s">
        <v>35</v>
      </c>
      <c r="O1185" t="s">
        <v>492</v>
      </c>
      <c r="P1185">
        <v>10</v>
      </c>
      <c r="Q1185" t="s">
        <v>465</v>
      </c>
      <c r="R1185">
        <v>1</v>
      </c>
      <c r="S1185" s="144">
        <v>-145200</v>
      </c>
      <c r="T1185">
        <v>1</v>
      </c>
      <c r="U1185" t="s">
        <v>199</v>
      </c>
      <c r="V1185" t="s">
        <v>75</v>
      </c>
      <c r="W1185" s="115" t="str">
        <f t="shared" si="38"/>
        <v>CC1COMPOST &amp; FERTILIZANTES</v>
      </c>
      <c r="X1185" s="115">
        <f>_xlfn.XLOOKUP(W1185,'cco '!C:C,'cco '!D:D,0)</f>
        <v>4.0653249223577111E-4</v>
      </c>
      <c r="Y1185" s="116">
        <f t="shared" si="39"/>
        <v>59.028517872633962</v>
      </c>
      <c r="Z1185" s="115">
        <f>_xlfn.XLOOKUP(V1185,sectores_id!A:A,sectores_id!B:B)</f>
        <v>10</v>
      </c>
      <c r="AA1185" s="115">
        <f>IF(J1185="OPEX",_xlfn.XLOOKUP(I1185,'rubros_id_opex (2)'!A:A,'rubros_id_opex (2)'!B:B,"RUBRO MC"),J1185)</f>
        <v>11</v>
      </c>
      <c r="AB1185" s="115" t="str">
        <f>UPPER(_xlfn.XLOOKUP(Z1185,sectores_id!B:B,sectores_id!A:A))</f>
        <v>COMPOST &amp; FERTILIZANTES</v>
      </c>
      <c r="AC1185" s="156" t="str">
        <f>_xlfn.XLOOKUP(AA1185,'rubros_id_opex (2)'!B:B,'rubros_id_opex (2)'!A:A,gastos_final[[#This Row],[Líneas de factura/Producto]])</f>
        <v>REPARACIONES</v>
      </c>
      <c r="AD1185" s="115">
        <f>SUMIFS(Y:Y,C:C,gastos_final[[#This Row],[Número]])</f>
        <v>145200</v>
      </c>
      <c r="AE1185" s="177">
        <f>gastos_final[[#This Row],[MONTO_FINAL]]*-1-gastos_final[[#This Row],[monto_total_ampliado]]</f>
        <v>0</v>
      </c>
    </row>
    <row r="1186" spans="1:31" x14ac:dyDescent="0.3">
      <c r="A1186" vm="11">
        <v>46071</v>
      </c>
      <c r="B1186" t="s">
        <v>1127</v>
      </c>
      <c r="C1186" t="s">
        <v>1128</v>
      </c>
      <c r="D1186" s="143">
        <v>-145200</v>
      </c>
      <c r="E1186" t="s">
        <v>1129</v>
      </c>
      <c r="F1186">
        <v>1</v>
      </c>
      <c r="G1186" s="143">
        <v>120000</v>
      </c>
      <c r="H1186" t="s">
        <v>511</v>
      </c>
      <c r="I1186" t="s">
        <v>12</v>
      </c>
      <c r="J1186" t="s">
        <v>137</v>
      </c>
      <c r="K1186" t="s">
        <v>473</v>
      </c>
      <c r="L1186" t="s">
        <v>156</v>
      </c>
      <c r="M1186">
        <v>0</v>
      </c>
      <c r="N1186" t="s">
        <v>35</v>
      </c>
      <c r="O1186" t="s">
        <v>492</v>
      </c>
      <c r="P1186">
        <v>10</v>
      </c>
      <c r="Q1186" t="s">
        <v>465</v>
      </c>
      <c r="R1186">
        <v>1</v>
      </c>
      <c r="S1186" s="144">
        <v>-145200</v>
      </c>
      <c r="T1186">
        <v>1</v>
      </c>
      <c r="U1186" t="s">
        <v>199</v>
      </c>
      <c r="V1186" t="s">
        <v>66</v>
      </c>
      <c r="W1186" s="115" t="str">
        <f t="shared" si="38"/>
        <v>CC1DISPOSICIÓN FINAL RESIDUOS LIQUIDOS</v>
      </c>
      <c r="X1186" s="115">
        <f>_xlfn.XLOOKUP(W1186,'cco '!C:C,'cco '!D:D,0)</f>
        <v>5.9791078481547098E-2</v>
      </c>
      <c r="Y1186" s="116">
        <f t="shared" si="39"/>
        <v>8681.6645955206386</v>
      </c>
      <c r="Z1186" s="115">
        <f>_xlfn.XLOOKUP(V1186,sectores_id!A:A,sectores_id!B:B)</f>
        <v>3</v>
      </c>
      <c r="AA1186" s="115">
        <f>IF(J1186="OPEX",_xlfn.XLOOKUP(I1186,'rubros_id_opex (2)'!A:A,'rubros_id_opex (2)'!B:B,"RUBRO MC"),J1186)</f>
        <v>11</v>
      </c>
      <c r="AB1186" s="115" t="str">
        <f>UPPER(_xlfn.XLOOKUP(Z1186,sectores_id!B:B,sectores_id!A:A))</f>
        <v>DISP. FINAL RESIDUOS LÍQUIDOS</v>
      </c>
      <c r="AC1186" s="156" t="str">
        <f>_xlfn.XLOOKUP(AA1186,'rubros_id_opex (2)'!B:B,'rubros_id_opex (2)'!A:A,gastos_final[[#This Row],[Líneas de factura/Producto]])</f>
        <v>REPARACIONES</v>
      </c>
      <c r="AD1186" s="115">
        <f>SUMIFS(Y:Y,C:C,gastos_final[[#This Row],[Número]])</f>
        <v>145200</v>
      </c>
      <c r="AE1186" s="177">
        <f>gastos_final[[#This Row],[MONTO_FINAL]]*-1-gastos_final[[#This Row],[monto_total_ampliado]]</f>
        <v>0</v>
      </c>
    </row>
    <row r="1187" spans="1:31" x14ac:dyDescent="0.3">
      <c r="A1187" vm="11">
        <v>46071</v>
      </c>
      <c r="B1187" t="s">
        <v>1127</v>
      </c>
      <c r="C1187" t="s">
        <v>1128</v>
      </c>
      <c r="D1187" s="143">
        <v>-145200</v>
      </c>
      <c r="E1187" t="s">
        <v>1129</v>
      </c>
      <c r="F1187">
        <v>1</v>
      </c>
      <c r="G1187" s="143">
        <v>120000</v>
      </c>
      <c r="H1187" t="s">
        <v>511</v>
      </c>
      <c r="I1187" t="s">
        <v>12</v>
      </c>
      <c r="J1187" t="s">
        <v>137</v>
      </c>
      <c r="K1187" t="s">
        <v>473</v>
      </c>
      <c r="L1187" t="s">
        <v>156</v>
      </c>
      <c r="M1187">
        <v>0</v>
      </c>
      <c r="N1187" t="s">
        <v>35</v>
      </c>
      <c r="O1187" t="s">
        <v>492</v>
      </c>
      <c r="P1187">
        <v>10</v>
      </c>
      <c r="Q1187" t="s">
        <v>465</v>
      </c>
      <c r="R1187">
        <v>1</v>
      </c>
      <c r="S1187" s="144">
        <v>-145200</v>
      </c>
      <c r="T1187">
        <v>1</v>
      </c>
      <c r="U1187" t="s">
        <v>199</v>
      </c>
      <c r="V1187" t="s">
        <v>63</v>
      </c>
      <c r="W1187" s="115" t="str">
        <f t="shared" si="38"/>
        <v>CC1DISPOSICIÓN FINAL RESIDUOS SOLIDOS</v>
      </c>
      <c r="X1187" s="115">
        <f>_xlfn.XLOOKUP(W1187,'cco '!C:C,'cco '!D:D,0)</f>
        <v>4.8738124634855849E-3</v>
      </c>
      <c r="Y1187" s="116">
        <f t="shared" si="39"/>
        <v>707.67756969810694</v>
      </c>
      <c r="Z1187" s="115">
        <f>_xlfn.XLOOKUP(V1187,sectores_id!A:A,sectores_id!B:B)</f>
        <v>4</v>
      </c>
      <c r="AA1187" s="115">
        <f>IF(J1187="OPEX",_xlfn.XLOOKUP(I1187,'rubros_id_opex (2)'!A:A,'rubros_id_opex (2)'!B:B,"RUBRO MC"),J1187)</f>
        <v>11</v>
      </c>
      <c r="AB1187" s="115" t="str">
        <f>UPPER(_xlfn.XLOOKUP(Z1187,sectores_id!B:B,sectores_id!A:A))</f>
        <v>DISP. FINAL RESIDUOS SÓLIDOS</v>
      </c>
      <c r="AC1187" s="156" t="str">
        <f>_xlfn.XLOOKUP(AA1187,'rubros_id_opex (2)'!B:B,'rubros_id_opex (2)'!A:A,gastos_final[[#This Row],[Líneas de factura/Producto]])</f>
        <v>REPARACIONES</v>
      </c>
      <c r="AD1187" s="115">
        <f>SUMIFS(Y:Y,C:C,gastos_final[[#This Row],[Número]])</f>
        <v>145200</v>
      </c>
      <c r="AE1187" s="177">
        <f>gastos_final[[#This Row],[MONTO_FINAL]]*-1-gastos_final[[#This Row],[monto_total_ampliado]]</f>
        <v>0</v>
      </c>
    </row>
    <row r="1188" spans="1:31" x14ac:dyDescent="0.3">
      <c r="A1188" vm="11">
        <v>46071</v>
      </c>
      <c r="B1188" t="s">
        <v>1127</v>
      </c>
      <c r="C1188" t="s">
        <v>1128</v>
      </c>
      <c r="D1188" s="143">
        <v>-145200</v>
      </c>
      <c r="E1188" t="s">
        <v>1129</v>
      </c>
      <c r="F1188">
        <v>1</v>
      </c>
      <c r="G1188" s="143">
        <v>120000</v>
      </c>
      <c r="H1188" t="s">
        <v>511</v>
      </c>
      <c r="I1188" t="s">
        <v>12</v>
      </c>
      <c r="J1188" t="s">
        <v>137</v>
      </c>
      <c r="K1188" t="s">
        <v>473</v>
      </c>
      <c r="L1188" t="s">
        <v>156</v>
      </c>
      <c r="M1188">
        <v>0</v>
      </c>
      <c r="N1188" t="s">
        <v>35</v>
      </c>
      <c r="O1188" t="s">
        <v>492</v>
      </c>
      <c r="P1188">
        <v>10</v>
      </c>
      <c r="Q1188" t="s">
        <v>465</v>
      </c>
      <c r="R1188">
        <v>1</v>
      </c>
      <c r="S1188" s="144">
        <v>-145200</v>
      </c>
      <c r="T1188">
        <v>1</v>
      </c>
      <c r="U1188" t="s">
        <v>199</v>
      </c>
      <c r="V1188" t="s">
        <v>80</v>
      </c>
      <c r="W1188" s="115" t="str">
        <f t="shared" si="38"/>
        <v>CC1EXPORTACION</v>
      </c>
      <c r="X1188" s="115">
        <f>_xlfn.XLOOKUP(W1188,'cco '!C:C,'cco '!D:D,0)</f>
        <v>0.73411048911804788</v>
      </c>
      <c r="Y1188" s="116">
        <f t="shared" si="39"/>
        <v>106592.84301994056</v>
      </c>
      <c r="Z1188" s="115">
        <f>_xlfn.XLOOKUP(V1188,sectores_id!A:A,sectores_id!B:B)</f>
        <v>5</v>
      </c>
      <c r="AA1188" s="115">
        <f>IF(J1188="OPEX",_xlfn.XLOOKUP(I1188,'rubros_id_opex (2)'!A:A,'rubros_id_opex (2)'!B:B,"RUBRO MC"),J1188)</f>
        <v>11</v>
      </c>
      <c r="AB1188" s="115" t="str">
        <f>UPPER(_xlfn.XLOOKUP(Z1188,sectores_id!B:B,sectores_id!A:A))</f>
        <v>EXPORTACION</v>
      </c>
      <c r="AC1188" s="156" t="str">
        <f>_xlfn.XLOOKUP(AA1188,'rubros_id_opex (2)'!B:B,'rubros_id_opex (2)'!A:A,gastos_final[[#This Row],[Líneas de factura/Producto]])</f>
        <v>REPARACIONES</v>
      </c>
      <c r="AD1188" s="115">
        <f>SUMIFS(Y:Y,C:C,gastos_final[[#This Row],[Número]])</f>
        <v>145200</v>
      </c>
      <c r="AE1188" s="177">
        <f>gastos_final[[#This Row],[MONTO_FINAL]]*-1-gastos_final[[#This Row],[monto_total_ampliado]]</f>
        <v>0</v>
      </c>
    </row>
    <row r="1189" spans="1:31" x14ac:dyDescent="0.3">
      <c r="A1189" vm="11">
        <v>46071</v>
      </c>
      <c r="B1189" t="s">
        <v>1127</v>
      </c>
      <c r="C1189" t="s">
        <v>1128</v>
      </c>
      <c r="D1189" s="143">
        <v>-145200</v>
      </c>
      <c r="E1189" t="s">
        <v>1129</v>
      </c>
      <c r="F1189">
        <v>1</v>
      </c>
      <c r="G1189" s="143">
        <v>120000</v>
      </c>
      <c r="H1189" t="s">
        <v>511</v>
      </c>
      <c r="I1189" t="s">
        <v>12</v>
      </c>
      <c r="J1189" t="s">
        <v>137</v>
      </c>
      <c r="K1189" t="s">
        <v>473</v>
      </c>
      <c r="L1189" t="s">
        <v>156</v>
      </c>
      <c r="M1189">
        <v>0</v>
      </c>
      <c r="N1189" t="s">
        <v>35</v>
      </c>
      <c r="O1189" t="s">
        <v>492</v>
      </c>
      <c r="P1189">
        <v>10</v>
      </c>
      <c r="Q1189" t="s">
        <v>465</v>
      </c>
      <c r="R1189">
        <v>1</v>
      </c>
      <c r="S1189" s="144">
        <v>-145200</v>
      </c>
      <c r="T1189">
        <v>1</v>
      </c>
      <c r="U1189" t="s">
        <v>199</v>
      </c>
      <c r="V1189" t="s">
        <v>50</v>
      </c>
      <c r="W1189" s="115" t="str">
        <f t="shared" si="38"/>
        <v>CC1NFU</v>
      </c>
      <c r="X1189" s="115">
        <f>_xlfn.XLOOKUP(W1189,'cco '!C:C,'cco '!D:D,0)</f>
        <v>1.4065386597374174E-2</v>
      </c>
      <c r="Y1189" s="116">
        <f t="shared" si="39"/>
        <v>2042.2941339387301</v>
      </c>
      <c r="Z1189" s="115">
        <f>_xlfn.XLOOKUP(V1189,sectores_id!A:A,sectores_id!B:B)</f>
        <v>6</v>
      </c>
      <c r="AA1189" s="115">
        <f>IF(J1189="OPEX",_xlfn.XLOOKUP(I1189,'rubros_id_opex (2)'!A:A,'rubros_id_opex (2)'!B:B,"RUBRO MC"),J1189)</f>
        <v>11</v>
      </c>
      <c r="AB1189" s="115" t="str">
        <f>UPPER(_xlfn.XLOOKUP(Z1189,sectores_id!B:B,sectores_id!A:A))</f>
        <v>NFU</v>
      </c>
      <c r="AC1189" s="156" t="str">
        <f>_xlfn.XLOOKUP(AA1189,'rubros_id_opex (2)'!B:B,'rubros_id_opex (2)'!A:A,gastos_final[[#This Row],[Líneas de factura/Producto]])</f>
        <v>REPARACIONES</v>
      </c>
      <c r="AD1189" s="115">
        <f>SUMIFS(Y:Y,C:C,gastos_final[[#This Row],[Número]])</f>
        <v>145200</v>
      </c>
      <c r="AE1189" s="177">
        <f>gastos_final[[#This Row],[MONTO_FINAL]]*-1-gastos_final[[#This Row],[monto_total_ampliado]]</f>
        <v>0</v>
      </c>
    </row>
    <row r="1190" spans="1:31" x14ac:dyDescent="0.3">
      <c r="A1190" vm="11">
        <v>46071</v>
      </c>
      <c r="B1190" t="s">
        <v>1127</v>
      </c>
      <c r="C1190" t="s">
        <v>1128</v>
      </c>
      <c r="D1190" s="143">
        <v>-145200</v>
      </c>
      <c r="E1190" t="s">
        <v>1129</v>
      </c>
      <c r="F1190">
        <v>1</v>
      </c>
      <c r="G1190" s="143">
        <v>120000</v>
      </c>
      <c r="H1190" t="s">
        <v>511</v>
      </c>
      <c r="I1190" t="s">
        <v>12</v>
      </c>
      <c r="J1190" t="s">
        <v>137</v>
      </c>
      <c r="K1190" t="s">
        <v>473</v>
      </c>
      <c r="L1190" t="s">
        <v>156</v>
      </c>
      <c r="M1190">
        <v>0</v>
      </c>
      <c r="N1190" t="s">
        <v>35</v>
      </c>
      <c r="O1190" t="s">
        <v>492</v>
      </c>
      <c r="P1190">
        <v>10</v>
      </c>
      <c r="Q1190" t="s">
        <v>465</v>
      </c>
      <c r="R1190">
        <v>1</v>
      </c>
      <c r="S1190" s="144">
        <v>-145200</v>
      </c>
      <c r="T1190">
        <v>1</v>
      </c>
      <c r="U1190" t="s">
        <v>199</v>
      </c>
      <c r="V1190" t="s">
        <v>68</v>
      </c>
      <c r="W1190" s="115" t="str">
        <f t="shared" si="38"/>
        <v>CC1PILETAS</v>
      </c>
      <c r="X1190" s="115">
        <f>_xlfn.XLOOKUP(W1190,'cco '!C:C,'cco '!D:D,0)</f>
        <v>0.10760032914202722</v>
      </c>
      <c r="Y1190" s="116">
        <f t="shared" si="39"/>
        <v>15623.567791422352</v>
      </c>
      <c r="Z1190" s="115">
        <f>_xlfn.XLOOKUP(V1190,sectores_id!A:A,sectores_id!B:B)</f>
        <v>7</v>
      </c>
      <c r="AA1190" s="115">
        <f>IF(J1190="OPEX",_xlfn.XLOOKUP(I1190,'rubros_id_opex (2)'!A:A,'rubros_id_opex (2)'!B:B,"RUBRO MC"),J1190)</f>
        <v>11</v>
      </c>
      <c r="AB1190" s="115" t="str">
        <f>UPPER(_xlfn.XLOOKUP(Z1190,sectores_id!B:B,sectores_id!A:A))</f>
        <v>PILETAS</v>
      </c>
      <c r="AC1190" s="156" t="str">
        <f>_xlfn.XLOOKUP(AA1190,'rubros_id_opex (2)'!B:B,'rubros_id_opex (2)'!A:A,gastos_final[[#This Row],[Líneas de factura/Producto]])</f>
        <v>REPARACIONES</v>
      </c>
      <c r="AD1190" s="115">
        <f>SUMIFS(Y:Y,C:C,gastos_final[[#This Row],[Número]])</f>
        <v>145200</v>
      </c>
      <c r="AE1190" s="177">
        <f>gastos_final[[#This Row],[MONTO_FINAL]]*-1-gastos_final[[#This Row],[monto_total_ampliado]]</f>
        <v>0</v>
      </c>
    </row>
    <row r="1191" spans="1:31" x14ac:dyDescent="0.3">
      <c r="A1191" vm="11">
        <v>46071</v>
      </c>
      <c r="B1191" t="s">
        <v>1127</v>
      </c>
      <c r="C1191" t="s">
        <v>1128</v>
      </c>
      <c r="D1191" s="143">
        <v>-145200</v>
      </c>
      <c r="E1191" t="s">
        <v>1129</v>
      </c>
      <c r="F1191">
        <v>1</v>
      </c>
      <c r="G1191" s="143">
        <v>120000</v>
      </c>
      <c r="H1191" t="s">
        <v>511</v>
      </c>
      <c r="I1191" t="s">
        <v>12</v>
      </c>
      <c r="J1191" t="s">
        <v>137</v>
      </c>
      <c r="K1191" t="s">
        <v>473</v>
      </c>
      <c r="L1191" t="s">
        <v>156</v>
      </c>
      <c r="M1191">
        <v>0</v>
      </c>
      <c r="N1191" t="s">
        <v>35</v>
      </c>
      <c r="O1191" t="s">
        <v>492</v>
      </c>
      <c r="P1191">
        <v>10</v>
      </c>
      <c r="Q1191" t="s">
        <v>465</v>
      </c>
      <c r="R1191">
        <v>1</v>
      </c>
      <c r="S1191" s="144">
        <v>-145200</v>
      </c>
      <c r="T1191">
        <v>1</v>
      </c>
      <c r="U1191" t="s">
        <v>199</v>
      </c>
      <c r="V1191" t="s">
        <v>70</v>
      </c>
      <c r="W1191" s="115" t="str">
        <f t="shared" si="38"/>
        <v>CC1REACTORES</v>
      </c>
      <c r="X1191" s="115">
        <f>_xlfn.XLOOKUP(W1191,'cco '!C:C,'cco '!D:D,0)</f>
        <v>3.9675420007119738E-2</v>
      </c>
      <c r="Y1191" s="116">
        <f t="shared" si="39"/>
        <v>5760.8709850337864</v>
      </c>
      <c r="Z1191" s="115">
        <f>_xlfn.XLOOKUP(V1191,sectores_id!A:A,sectores_id!B:B)</f>
        <v>8</v>
      </c>
      <c r="AA1191" s="115">
        <f>IF(J1191="OPEX",_xlfn.XLOOKUP(I1191,'rubros_id_opex (2)'!A:A,'rubros_id_opex (2)'!B:B,"RUBRO MC"),J1191)</f>
        <v>11</v>
      </c>
      <c r="AB1191" s="115" t="str">
        <f>UPPER(_xlfn.XLOOKUP(Z1191,sectores_id!B:B,sectores_id!A:A))</f>
        <v>REACTORES</v>
      </c>
      <c r="AC1191" s="156" t="str">
        <f>_xlfn.XLOOKUP(AA1191,'rubros_id_opex (2)'!B:B,'rubros_id_opex (2)'!A:A,gastos_final[[#This Row],[Líneas de factura/Producto]])</f>
        <v>REPARACIONES</v>
      </c>
      <c r="AD1191" s="115">
        <f>SUMIFS(Y:Y,C:C,gastos_final[[#This Row],[Número]])</f>
        <v>145200</v>
      </c>
      <c r="AE1191" s="177">
        <f>gastos_final[[#This Row],[MONTO_FINAL]]*-1-gastos_final[[#This Row],[monto_total_ampliado]]</f>
        <v>0</v>
      </c>
    </row>
    <row r="1192" spans="1:31" x14ac:dyDescent="0.3">
      <c r="A1192" vm="11">
        <v>46071</v>
      </c>
      <c r="B1192" t="s">
        <v>1127</v>
      </c>
      <c r="C1192" t="s">
        <v>1128</v>
      </c>
      <c r="D1192" s="143">
        <v>-145200</v>
      </c>
      <c r="E1192" t="s">
        <v>1129</v>
      </c>
      <c r="F1192">
        <v>1</v>
      </c>
      <c r="G1192" s="143">
        <v>120000</v>
      </c>
      <c r="H1192" t="s">
        <v>511</v>
      </c>
      <c r="I1192" t="s">
        <v>12</v>
      </c>
      <c r="J1192" t="s">
        <v>137</v>
      </c>
      <c r="K1192" t="s">
        <v>473</v>
      </c>
      <c r="L1192" t="s">
        <v>156</v>
      </c>
      <c r="M1192">
        <v>0</v>
      </c>
      <c r="N1192" t="s">
        <v>35</v>
      </c>
      <c r="O1192" t="s">
        <v>492</v>
      </c>
      <c r="P1192">
        <v>10</v>
      </c>
      <c r="Q1192" t="s">
        <v>465</v>
      </c>
      <c r="R1192">
        <v>1</v>
      </c>
      <c r="S1192" s="144">
        <v>-145200</v>
      </c>
      <c r="T1192">
        <v>1</v>
      </c>
      <c r="U1192" t="s">
        <v>199</v>
      </c>
      <c r="V1192" t="s">
        <v>181</v>
      </c>
      <c r="W1192" s="115" t="str">
        <f t="shared" si="38"/>
        <v>CC1TIERRAS FILTRANTES</v>
      </c>
      <c r="X1192" s="115">
        <f>_xlfn.XLOOKUP(W1192,'cco '!C:C,'cco '!D:D,0)</f>
        <v>0</v>
      </c>
      <c r="Y1192" s="116">
        <f t="shared" si="39"/>
        <v>0</v>
      </c>
      <c r="Z1192" s="115">
        <f>_xlfn.XLOOKUP(V1192,sectores_id!A:A,sectores_id!B:B)</f>
        <v>9</v>
      </c>
      <c r="AA1192" s="115">
        <f>IF(J1192="OPEX",_xlfn.XLOOKUP(I1192,'rubros_id_opex (2)'!A:A,'rubros_id_opex (2)'!B:B,"RUBRO MC"),J1192)</f>
        <v>11</v>
      </c>
      <c r="AB1192" s="115" t="str">
        <f>UPPER(_xlfn.XLOOKUP(Z1192,sectores_id!B:B,sectores_id!A:A))</f>
        <v>TIERRAS FILTRANTES</v>
      </c>
      <c r="AC1192" s="156" t="str">
        <f>_xlfn.XLOOKUP(AA1192,'rubros_id_opex (2)'!B:B,'rubros_id_opex (2)'!A:A,gastos_final[[#This Row],[Líneas de factura/Producto]])</f>
        <v>REPARACIONES</v>
      </c>
      <c r="AD1192" s="115">
        <f>SUMIFS(Y:Y,C:C,gastos_final[[#This Row],[Número]])</f>
        <v>145200</v>
      </c>
      <c r="AE1192" s="177">
        <f>gastos_final[[#This Row],[MONTO_FINAL]]*-1-gastos_final[[#This Row],[monto_total_ampliado]]</f>
        <v>0</v>
      </c>
    </row>
    <row r="1193" spans="1:31" x14ac:dyDescent="0.3">
      <c r="A1193" vm="3">
        <v>46066</v>
      </c>
      <c r="B1193" t="s">
        <v>1035</v>
      </c>
      <c r="C1193" t="s">
        <v>1039</v>
      </c>
      <c r="D1193" s="143">
        <v>-137600</v>
      </c>
      <c r="E1193" t="s">
        <v>1040</v>
      </c>
      <c r="F1193">
        <v>1</v>
      </c>
      <c r="G1193" s="143">
        <v>113719.01</v>
      </c>
      <c r="H1193" t="s">
        <v>511</v>
      </c>
      <c r="I1193" t="s">
        <v>17</v>
      </c>
      <c r="J1193" t="s">
        <v>157</v>
      </c>
      <c r="K1193" t="s">
        <v>473</v>
      </c>
      <c r="L1193" t="s">
        <v>156</v>
      </c>
      <c r="M1193">
        <v>0</v>
      </c>
      <c r="N1193" t="s">
        <v>35</v>
      </c>
      <c r="O1193" t="s">
        <v>492</v>
      </c>
      <c r="P1193">
        <v>10</v>
      </c>
      <c r="Q1193" t="s">
        <v>465</v>
      </c>
      <c r="R1193">
        <v>1</v>
      </c>
      <c r="S1193" s="144">
        <v>-137600</v>
      </c>
      <c r="T1193">
        <v>1</v>
      </c>
      <c r="U1193" t="s">
        <v>199</v>
      </c>
      <c r="V1193" t="s">
        <v>72</v>
      </c>
      <c r="W1193" s="115" t="str">
        <f t="shared" si="38"/>
        <v>CC1BACHAS</v>
      </c>
      <c r="X1193" s="115">
        <f>_xlfn.XLOOKUP(W1193,'cco '!C:C,'cco '!D:D,0)</f>
        <v>3.2417236735101898E-2</v>
      </c>
      <c r="Y1193" s="116">
        <f t="shared" si="39"/>
        <v>4460.6117747500211</v>
      </c>
      <c r="Z1193" s="115">
        <f>_xlfn.XLOOKUP(V1193,sectores_id!A:A,sectores_id!B:B)</f>
        <v>1</v>
      </c>
      <c r="AA1193" s="115" t="str">
        <f>IF(J1193="OPEX",_xlfn.XLOOKUP(I1193,'rubros_id_opex (2)'!A:A,'rubros_id_opex (2)'!B:B,"RUBRO MC"),J1193)</f>
        <v>CAPEX</v>
      </c>
      <c r="AB1193" s="115" t="str">
        <f>UPPER(_xlfn.XLOOKUP(Z1193,sectores_id!B:B,sectores_id!A:A))</f>
        <v>BACHAS</v>
      </c>
      <c r="AC1193" s="156" t="str">
        <f>_xlfn.XLOOKUP(AA1193,'rubros_id_opex (2)'!B:B,'rubros_id_opex (2)'!A:A,gastos_final[[#This Row],[Líneas de factura/Producto]])</f>
        <v>INVERSION</v>
      </c>
      <c r="AD1193" s="115">
        <f>SUMIFS(Y:Y,C:C,gastos_final[[#This Row],[Número]])</f>
        <v>137599.99999999997</v>
      </c>
      <c r="AE1193" s="177">
        <f>gastos_final[[#This Row],[MONTO_FINAL]]*-1-gastos_final[[#This Row],[monto_total_ampliado]]</f>
        <v>0</v>
      </c>
    </row>
    <row r="1194" spans="1:31" x14ac:dyDescent="0.3">
      <c r="A1194" vm="3">
        <v>46066</v>
      </c>
      <c r="B1194" t="s">
        <v>1035</v>
      </c>
      <c r="C1194" t="s">
        <v>1039</v>
      </c>
      <c r="D1194" s="143">
        <v>-137600</v>
      </c>
      <c r="E1194" t="s">
        <v>1040</v>
      </c>
      <c r="F1194">
        <v>1</v>
      </c>
      <c r="G1194" s="143">
        <v>113719.01</v>
      </c>
      <c r="H1194" t="s">
        <v>511</v>
      </c>
      <c r="I1194" t="s">
        <v>17</v>
      </c>
      <c r="J1194" t="s">
        <v>157</v>
      </c>
      <c r="K1194" t="s">
        <v>473</v>
      </c>
      <c r="L1194" t="s">
        <v>156</v>
      </c>
      <c r="M1194">
        <v>0</v>
      </c>
      <c r="N1194" t="s">
        <v>35</v>
      </c>
      <c r="O1194" t="s">
        <v>492</v>
      </c>
      <c r="P1194">
        <v>10</v>
      </c>
      <c r="Q1194" t="s">
        <v>465</v>
      </c>
      <c r="R1194">
        <v>1</v>
      </c>
      <c r="S1194" s="144">
        <v>-137600</v>
      </c>
      <c r="T1194">
        <v>1</v>
      </c>
      <c r="U1194" t="s">
        <v>199</v>
      </c>
      <c r="V1194" t="s">
        <v>77</v>
      </c>
      <c r="W1194" s="115" t="str">
        <f t="shared" si="38"/>
        <v>CC1CEREAL &amp; POLVILLO</v>
      </c>
      <c r="X1194" s="115">
        <f>_xlfn.XLOOKUP(W1194,'cco '!C:C,'cco '!D:D,0)</f>
        <v>7.0597149630605652E-3</v>
      </c>
      <c r="Y1194" s="116">
        <f t="shared" si="39"/>
        <v>971.4167789171338</v>
      </c>
      <c r="Z1194" s="115">
        <f>_xlfn.XLOOKUP(V1194,sectores_id!A:A,sectores_id!B:B)</f>
        <v>2</v>
      </c>
      <c r="AA1194" s="115" t="str">
        <f>IF(J1194="OPEX",_xlfn.XLOOKUP(I1194,'rubros_id_opex (2)'!A:A,'rubros_id_opex (2)'!B:B,"RUBRO MC"),J1194)</f>
        <v>CAPEX</v>
      </c>
      <c r="AB1194" s="115" t="str">
        <f>UPPER(_xlfn.XLOOKUP(Z1194,sectores_id!B:B,sectores_id!A:A))</f>
        <v>CEREAL &amp; POLVILLO</v>
      </c>
      <c r="AC1194" s="156" t="str">
        <f>_xlfn.XLOOKUP(AA1194,'rubros_id_opex (2)'!B:B,'rubros_id_opex (2)'!A:A,gastos_final[[#This Row],[Líneas de factura/Producto]])</f>
        <v>INVERSION</v>
      </c>
      <c r="AD1194" s="115">
        <f>SUMIFS(Y:Y,C:C,gastos_final[[#This Row],[Número]])</f>
        <v>137599.99999999997</v>
      </c>
      <c r="AE1194" s="177">
        <f>gastos_final[[#This Row],[MONTO_FINAL]]*-1-gastos_final[[#This Row],[monto_total_ampliado]]</f>
        <v>0</v>
      </c>
    </row>
    <row r="1195" spans="1:31" x14ac:dyDescent="0.3">
      <c r="A1195" vm="3">
        <v>46066</v>
      </c>
      <c r="B1195" t="s">
        <v>1035</v>
      </c>
      <c r="C1195" t="s">
        <v>1039</v>
      </c>
      <c r="D1195" s="143">
        <v>-137600</v>
      </c>
      <c r="E1195" t="s">
        <v>1040</v>
      </c>
      <c r="F1195">
        <v>1</v>
      </c>
      <c r="G1195" s="143">
        <v>113719.01</v>
      </c>
      <c r="H1195" t="s">
        <v>511</v>
      </c>
      <c r="I1195" t="s">
        <v>17</v>
      </c>
      <c r="J1195" t="s">
        <v>157</v>
      </c>
      <c r="K1195" t="s">
        <v>473</v>
      </c>
      <c r="L1195" t="s">
        <v>156</v>
      </c>
      <c r="M1195">
        <v>0</v>
      </c>
      <c r="N1195" t="s">
        <v>35</v>
      </c>
      <c r="O1195" t="s">
        <v>492</v>
      </c>
      <c r="P1195">
        <v>10</v>
      </c>
      <c r="Q1195" t="s">
        <v>465</v>
      </c>
      <c r="R1195">
        <v>1</v>
      </c>
      <c r="S1195" s="144">
        <v>-137600</v>
      </c>
      <c r="T1195">
        <v>1</v>
      </c>
      <c r="U1195" t="s">
        <v>199</v>
      </c>
      <c r="V1195" t="s">
        <v>75</v>
      </c>
      <c r="W1195" s="115" t="str">
        <f t="shared" si="38"/>
        <v>CC1COMPOST &amp; FERTILIZANTES</v>
      </c>
      <c r="X1195" s="115">
        <f>_xlfn.XLOOKUP(W1195,'cco '!C:C,'cco '!D:D,0)</f>
        <v>4.0653249223577111E-4</v>
      </c>
      <c r="Y1195" s="116">
        <f t="shared" si="39"/>
        <v>55.938870931642107</v>
      </c>
      <c r="Z1195" s="115">
        <f>_xlfn.XLOOKUP(V1195,sectores_id!A:A,sectores_id!B:B)</f>
        <v>10</v>
      </c>
      <c r="AA1195" s="115" t="str">
        <f>IF(J1195="OPEX",_xlfn.XLOOKUP(I1195,'rubros_id_opex (2)'!A:A,'rubros_id_opex (2)'!B:B,"RUBRO MC"),J1195)</f>
        <v>CAPEX</v>
      </c>
      <c r="AB1195" s="115" t="str">
        <f>UPPER(_xlfn.XLOOKUP(Z1195,sectores_id!B:B,sectores_id!A:A))</f>
        <v>COMPOST &amp; FERTILIZANTES</v>
      </c>
      <c r="AC1195" s="156" t="str">
        <f>_xlfn.XLOOKUP(AA1195,'rubros_id_opex (2)'!B:B,'rubros_id_opex (2)'!A:A,gastos_final[[#This Row],[Líneas de factura/Producto]])</f>
        <v>INVERSION</v>
      </c>
      <c r="AD1195" s="115">
        <f>SUMIFS(Y:Y,C:C,gastos_final[[#This Row],[Número]])</f>
        <v>137599.99999999997</v>
      </c>
      <c r="AE1195" s="177">
        <f>gastos_final[[#This Row],[MONTO_FINAL]]*-1-gastos_final[[#This Row],[monto_total_ampliado]]</f>
        <v>0</v>
      </c>
    </row>
    <row r="1196" spans="1:31" x14ac:dyDescent="0.3">
      <c r="A1196" vm="3">
        <v>46066</v>
      </c>
      <c r="B1196" t="s">
        <v>1035</v>
      </c>
      <c r="C1196" t="s">
        <v>1039</v>
      </c>
      <c r="D1196" s="143">
        <v>-137600</v>
      </c>
      <c r="E1196" t="s">
        <v>1040</v>
      </c>
      <c r="F1196">
        <v>1</v>
      </c>
      <c r="G1196" s="143">
        <v>113719.01</v>
      </c>
      <c r="H1196" t="s">
        <v>511</v>
      </c>
      <c r="I1196" t="s">
        <v>17</v>
      </c>
      <c r="J1196" t="s">
        <v>157</v>
      </c>
      <c r="K1196" t="s">
        <v>473</v>
      </c>
      <c r="L1196" t="s">
        <v>156</v>
      </c>
      <c r="M1196">
        <v>0</v>
      </c>
      <c r="N1196" t="s">
        <v>35</v>
      </c>
      <c r="O1196" t="s">
        <v>492</v>
      </c>
      <c r="P1196">
        <v>10</v>
      </c>
      <c r="Q1196" t="s">
        <v>465</v>
      </c>
      <c r="R1196">
        <v>1</v>
      </c>
      <c r="S1196" s="144">
        <v>-137600</v>
      </c>
      <c r="T1196">
        <v>1</v>
      </c>
      <c r="U1196" t="s">
        <v>199</v>
      </c>
      <c r="V1196" t="s">
        <v>66</v>
      </c>
      <c r="W1196" s="115" t="str">
        <f t="shared" si="38"/>
        <v>CC1DISPOSICIÓN FINAL RESIDUOS LIQUIDOS</v>
      </c>
      <c r="X1196" s="115">
        <f>_xlfn.XLOOKUP(W1196,'cco '!C:C,'cco '!D:D,0)</f>
        <v>5.9791078481547098E-2</v>
      </c>
      <c r="Y1196" s="116">
        <f t="shared" si="39"/>
        <v>8227.2523990608806</v>
      </c>
      <c r="Z1196" s="115">
        <f>_xlfn.XLOOKUP(V1196,sectores_id!A:A,sectores_id!B:B)</f>
        <v>3</v>
      </c>
      <c r="AA1196" s="115" t="str">
        <f>IF(J1196="OPEX",_xlfn.XLOOKUP(I1196,'rubros_id_opex (2)'!A:A,'rubros_id_opex (2)'!B:B,"RUBRO MC"),J1196)</f>
        <v>CAPEX</v>
      </c>
      <c r="AB1196" s="115" t="str">
        <f>UPPER(_xlfn.XLOOKUP(Z1196,sectores_id!B:B,sectores_id!A:A))</f>
        <v>DISP. FINAL RESIDUOS LÍQUIDOS</v>
      </c>
      <c r="AC1196" s="156" t="str">
        <f>_xlfn.XLOOKUP(AA1196,'rubros_id_opex (2)'!B:B,'rubros_id_opex (2)'!A:A,gastos_final[[#This Row],[Líneas de factura/Producto]])</f>
        <v>INVERSION</v>
      </c>
      <c r="AD1196" s="115">
        <f>SUMIFS(Y:Y,C:C,gastos_final[[#This Row],[Número]])</f>
        <v>137599.99999999997</v>
      </c>
      <c r="AE1196" s="177">
        <f>gastos_final[[#This Row],[MONTO_FINAL]]*-1-gastos_final[[#This Row],[monto_total_ampliado]]</f>
        <v>0</v>
      </c>
    </row>
    <row r="1197" spans="1:31" x14ac:dyDescent="0.3">
      <c r="A1197" vm="3">
        <v>46066</v>
      </c>
      <c r="B1197" t="s">
        <v>1035</v>
      </c>
      <c r="C1197" t="s">
        <v>1039</v>
      </c>
      <c r="D1197" s="143">
        <v>-137600</v>
      </c>
      <c r="E1197" t="s">
        <v>1040</v>
      </c>
      <c r="F1197">
        <v>1</v>
      </c>
      <c r="G1197" s="143">
        <v>113719.01</v>
      </c>
      <c r="H1197" t="s">
        <v>511</v>
      </c>
      <c r="I1197" t="s">
        <v>17</v>
      </c>
      <c r="J1197" t="s">
        <v>157</v>
      </c>
      <c r="K1197" t="s">
        <v>473</v>
      </c>
      <c r="L1197" t="s">
        <v>156</v>
      </c>
      <c r="M1197">
        <v>0</v>
      </c>
      <c r="N1197" t="s">
        <v>35</v>
      </c>
      <c r="O1197" t="s">
        <v>492</v>
      </c>
      <c r="P1197">
        <v>10</v>
      </c>
      <c r="Q1197" t="s">
        <v>465</v>
      </c>
      <c r="R1197">
        <v>1</v>
      </c>
      <c r="S1197" s="144">
        <v>-137600</v>
      </c>
      <c r="T1197">
        <v>1</v>
      </c>
      <c r="U1197" t="s">
        <v>199</v>
      </c>
      <c r="V1197" t="s">
        <v>63</v>
      </c>
      <c r="W1197" s="115" t="str">
        <f t="shared" si="38"/>
        <v>CC1DISPOSICIÓN FINAL RESIDUOS SOLIDOS</v>
      </c>
      <c r="X1197" s="115">
        <f>_xlfn.XLOOKUP(W1197,'cco '!C:C,'cco '!D:D,0)</f>
        <v>4.8738124634855849E-3</v>
      </c>
      <c r="Y1197" s="116">
        <f t="shared" si="39"/>
        <v>670.6365949756165</v>
      </c>
      <c r="Z1197" s="115">
        <f>_xlfn.XLOOKUP(V1197,sectores_id!A:A,sectores_id!B:B)</f>
        <v>4</v>
      </c>
      <c r="AA1197" s="115" t="str">
        <f>IF(J1197="OPEX",_xlfn.XLOOKUP(I1197,'rubros_id_opex (2)'!A:A,'rubros_id_opex (2)'!B:B,"RUBRO MC"),J1197)</f>
        <v>CAPEX</v>
      </c>
      <c r="AB1197" s="115" t="str">
        <f>UPPER(_xlfn.XLOOKUP(Z1197,sectores_id!B:B,sectores_id!A:A))</f>
        <v>DISP. FINAL RESIDUOS SÓLIDOS</v>
      </c>
      <c r="AC1197" s="156" t="str">
        <f>_xlfn.XLOOKUP(AA1197,'rubros_id_opex (2)'!B:B,'rubros_id_opex (2)'!A:A,gastos_final[[#This Row],[Líneas de factura/Producto]])</f>
        <v>INVERSION</v>
      </c>
      <c r="AD1197" s="115">
        <f>SUMIFS(Y:Y,C:C,gastos_final[[#This Row],[Número]])</f>
        <v>137599.99999999997</v>
      </c>
      <c r="AE1197" s="177">
        <f>gastos_final[[#This Row],[MONTO_FINAL]]*-1-gastos_final[[#This Row],[monto_total_ampliado]]</f>
        <v>0</v>
      </c>
    </row>
    <row r="1198" spans="1:31" x14ac:dyDescent="0.3">
      <c r="A1198" vm="3">
        <v>46066</v>
      </c>
      <c r="B1198" t="s">
        <v>1035</v>
      </c>
      <c r="C1198" t="s">
        <v>1039</v>
      </c>
      <c r="D1198" s="143">
        <v>-137600</v>
      </c>
      <c r="E1198" t="s">
        <v>1040</v>
      </c>
      <c r="F1198">
        <v>1</v>
      </c>
      <c r="G1198" s="143">
        <v>113719.01</v>
      </c>
      <c r="H1198" t="s">
        <v>511</v>
      </c>
      <c r="I1198" t="s">
        <v>17</v>
      </c>
      <c r="J1198" t="s">
        <v>157</v>
      </c>
      <c r="K1198" t="s">
        <v>473</v>
      </c>
      <c r="L1198" t="s">
        <v>156</v>
      </c>
      <c r="M1198">
        <v>0</v>
      </c>
      <c r="N1198" t="s">
        <v>35</v>
      </c>
      <c r="O1198" t="s">
        <v>492</v>
      </c>
      <c r="P1198">
        <v>10</v>
      </c>
      <c r="Q1198" t="s">
        <v>465</v>
      </c>
      <c r="R1198">
        <v>1</v>
      </c>
      <c r="S1198" s="144">
        <v>-137600</v>
      </c>
      <c r="T1198">
        <v>1</v>
      </c>
      <c r="U1198" t="s">
        <v>199</v>
      </c>
      <c r="V1198" t="s">
        <v>80</v>
      </c>
      <c r="W1198" s="115" t="str">
        <f t="shared" si="38"/>
        <v>CC1EXPORTACION</v>
      </c>
      <c r="X1198" s="115">
        <f>_xlfn.XLOOKUP(W1198,'cco '!C:C,'cco '!D:D,0)</f>
        <v>0.73411048911804788</v>
      </c>
      <c r="Y1198" s="116">
        <f t="shared" si="39"/>
        <v>101013.60330264339</v>
      </c>
      <c r="Z1198" s="115">
        <f>_xlfn.XLOOKUP(V1198,sectores_id!A:A,sectores_id!B:B)</f>
        <v>5</v>
      </c>
      <c r="AA1198" s="115" t="str">
        <f>IF(J1198="OPEX",_xlfn.XLOOKUP(I1198,'rubros_id_opex (2)'!A:A,'rubros_id_opex (2)'!B:B,"RUBRO MC"),J1198)</f>
        <v>CAPEX</v>
      </c>
      <c r="AB1198" s="115" t="str">
        <f>UPPER(_xlfn.XLOOKUP(Z1198,sectores_id!B:B,sectores_id!A:A))</f>
        <v>EXPORTACION</v>
      </c>
      <c r="AC1198" s="156" t="str">
        <f>_xlfn.XLOOKUP(AA1198,'rubros_id_opex (2)'!B:B,'rubros_id_opex (2)'!A:A,gastos_final[[#This Row],[Líneas de factura/Producto]])</f>
        <v>INVERSION</v>
      </c>
      <c r="AD1198" s="115">
        <f>SUMIFS(Y:Y,C:C,gastos_final[[#This Row],[Número]])</f>
        <v>137599.99999999997</v>
      </c>
      <c r="AE1198" s="177">
        <f>gastos_final[[#This Row],[MONTO_FINAL]]*-1-gastos_final[[#This Row],[monto_total_ampliado]]</f>
        <v>0</v>
      </c>
    </row>
    <row r="1199" spans="1:31" x14ac:dyDescent="0.3">
      <c r="A1199" vm="3">
        <v>46066</v>
      </c>
      <c r="B1199" t="s">
        <v>1035</v>
      </c>
      <c r="C1199" t="s">
        <v>1039</v>
      </c>
      <c r="D1199" s="143">
        <v>-137600</v>
      </c>
      <c r="E1199" t="s">
        <v>1040</v>
      </c>
      <c r="F1199">
        <v>1</v>
      </c>
      <c r="G1199" s="143">
        <v>113719.01</v>
      </c>
      <c r="H1199" t="s">
        <v>511</v>
      </c>
      <c r="I1199" t="s">
        <v>17</v>
      </c>
      <c r="J1199" t="s">
        <v>157</v>
      </c>
      <c r="K1199" t="s">
        <v>473</v>
      </c>
      <c r="L1199" t="s">
        <v>156</v>
      </c>
      <c r="M1199">
        <v>0</v>
      </c>
      <c r="N1199" t="s">
        <v>35</v>
      </c>
      <c r="O1199" t="s">
        <v>492</v>
      </c>
      <c r="P1199">
        <v>10</v>
      </c>
      <c r="Q1199" t="s">
        <v>465</v>
      </c>
      <c r="R1199">
        <v>1</v>
      </c>
      <c r="S1199" s="144">
        <v>-137600</v>
      </c>
      <c r="T1199">
        <v>1</v>
      </c>
      <c r="U1199" t="s">
        <v>199</v>
      </c>
      <c r="V1199" t="s">
        <v>50</v>
      </c>
      <c r="W1199" s="115" t="str">
        <f t="shared" si="38"/>
        <v>CC1NFU</v>
      </c>
      <c r="X1199" s="115">
        <f>_xlfn.XLOOKUP(W1199,'cco '!C:C,'cco '!D:D,0)</f>
        <v>1.4065386597374174E-2</v>
      </c>
      <c r="Y1199" s="116">
        <f t="shared" si="39"/>
        <v>1935.3971957986862</v>
      </c>
      <c r="Z1199" s="115">
        <f>_xlfn.XLOOKUP(V1199,sectores_id!A:A,sectores_id!B:B)</f>
        <v>6</v>
      </c>
      <c r="AA1199" s="115" t="str">
        <f>IF(J1199="OPEX",_xlfn.XLOOKUP(I1199,'rubros_id_opex (2)'!A:A,'rubros_id_opex (2)'!B:B,"RUBRO MC"),J1199)</f>
        <v>CAPEX</v>
      </c>
      <c r="AB1199" s="115" t="str">
        <f>UPPER(_xlfn.XLOOKUP(Z1199,sectores_id!B:B,sectores_id!A:A))</f>
        <v>NFU</v>
      </c>
      <c r="AC1199" s="156" t="str">
        <f>_xlfn.XLOOKUP(AA1199,'rubros_id_opex (2)'!B:B,'rubros_id_opex (2)'!A:A,gastos_final[[#This Row],[Líneas de factura/Producto]])</f>
        <v>INVERSION</v>
      </c>
      <c r="AD1199" s="115">
        <f>SUMIFS(Y:Y,C:C,gastos_final[[#This Row],[Número]])</f>
        <v>137599.99999999997</v>
      </c>
      <c r="AE1199" s="177">
        <f>gastos_final[[#This Row],[MONTO_FINAL]]*-1-gastos_final[[#This Row],[monto_total_ampliado]]</f>
        <v>0</v>
      </c>
    </row>
    <row r="1200" spans="1:31" x14ac:dyDescent="0.3">
      <c r="A1200" vm="3">
        <v>46066</v>
      </c>
      <c r="B1200" t="s">
        <v>1035</v>
      </c>
      <c r="C1200" t="s">
        <v>1039</v>
      </c>
      <c r="D1200" s="143">
        <v>-137600</v>
      </c>
      <c r="E1200" t="s">
        <v>1040</v>
      </c>
      <c r="F1200">
        <v>1</v>
      </c>
      <c r="G1200" s="143">
        <v>113719.01</v>
      </c>
      <c r="H1200" t="s">
        <v>511</v>
      </c>
      <c r="I1200" t="s">
        <v>17</v>
      </c>
      <c r="J1200" t="s">
        <v>157</v>
      </c>
      <c r="K1200" t="s">
        <v>473</v>
      </c>
      <c r="L1200" t="s">
        <v>156</v>
      </c>
      <c r="M1200">
        <v>0</v>
      </c>
      <c r="N1200" t="s">
        <v>35</v>
      </c>
      <c r="O1200" t="s">
        <v>492</v>
      </c>
      <c r="P1200">
        <v>10</v>
      </c>
      <c r="Q1200" t="s">
        <v>465</v>
      </c>
      <c r="R1200">
        <v>1</v>
      </c>
      <c r="S1200" s="144">
        <v>-137600</v>
      </c>
      <c r="T1200">
        <v>1</v>
      </c>
      <c r="U1200" t="s">
        <v>199</v>
      </c>
      <c r="V1200" t="s">
        <v>68</v>
      </c>
      <c r="W1200" s="115" t="str">
        <f t="shared" si="38"/>
        <v>CC1PILETAS</v>
      </c>
      <c r="X1200" s="115">
        <f>_xlfn.XLOOKUP(W1200,'cco '!C:C,'cco '!D:D,0)</f>
        <v>0.10760032914202722</v>
      </c>
      <c r="Y1200" s="116">
        <f t="shared" si="39"/>
        <v>14805.805289942946</v>
      </c>
      <c r="Z1200" s="115">
        <f>_xlfn.XLOOKUP(V1200,sectores_id!A:A,sectores_id!B:B)</f>
        <v>7</v>
      </c>
      <c r="AA1200" s="115" t="str">
        <f>IF(J1200="OPEX",_xlfn.XLOOKUP(I1200,'rubros_id_opex (2)'!A:A,'rubros_id_opex (2)'!B:B,"RUBRO MC"),J1200)</f>
        <v>CAPEX</v>
      </c>
      <c r="AB1200" s="115" t="str">
        <f>UPPER(_xlfn.XLOOKUP(Z1200,sectores_id!B:B,sectores_id!A:A))</f>
        <v>PILETAS</v>
      </c>
      <c r="AC1200" s="156" t="str">
        <f>_xlfn.XLOOKUP(AA1200,'rubros_id_opex (2)'!B:B,'rubros_id_opex (2)'!A:A,gastos_final[[#This Row],[Líneas de factura/Producto]])</f>
        <v>INVERSION</v>
      </c>
      <c r="AD1200" s="115">
        <f>SUMIFS(Y:Y,C:C,gastos_final[[#This Row],[Número]])</f>
        <v>137599.99999999997</v>
      </c>
      <c r="AE1200" s="177">
        <f>gastos_final[[#This Row],[MONTO_FINAL]]*-1-gastos_final[[#This Row],[monto_total_ampliado]]</f>
        <v>0</v>
      </c>
    </row>
    <row r="1201" spans="1:31" x14ac:dyDescent="0.3">
      <c r="A1201" vm="3">
        <v>46066</v>
      </c>
      <c r="B1201" t="s">
        <v>1035</v>
      </c>
      <c r="C1201" t="s">
        <v>1039</v>
      </c>
      <c r="D1201" s="143">
        <v>-137600</v>
      </c>
      <c r="E1201" t="s">
        <v>1040</v>
      </c>
      <c r="F1201">
        <v>1</v>
      </c>
      <c r="G1201" s="143">
        <v>113719.01</v>
      </c>
      <c r="H1201" t="s">
        <v>511</v>
      </c>
      <c r="I1201" t="s">
        <v>17</v>
      </c>
      <c r="J1201" t="s">
        <v>157</v>
      </c>
      <c r="K1201" t="s">
        <v>473</v>
      </c>
      <c r="L1201" t="s">
        <v>156</v>
      </c>
      <c r="M1201">
        <v>0</v>
      </c>
      <c r="N1201" t="s">
        <v>35</v>
      </c>
      <c r="O1201" t="s">
        <v>492</v>
      </c>
      <c r="P1201">
        <v>10</v>
      </c>
      <c r="Q1201" t="s">
        <v>465</v>
      </c>
      <c r="R1201">
        <v>1</v>
      </c>
      <c r="S1201" s="144">
        <v>-137600</v>
      </c>
      <c r="T1201">
        <v>1</v>
      </c>
      <c r="U1201" t="s">
        <v>199</v>
      </c>
      <c r="V1201" t="s">
        <v>70</v>
      </c>
      <c r="W1201" s="115" t="str">
        <f t="shared" si="38"/>
        <v>CC1REACTORES</v>
      </c>
      <c r="X1201" s="115">
        <f>_xlfn.XLOOKUP(W1201,'cco '!C:C,'cco '!D:D,0)</f>
        <v>3.9675420007119738E-2</v>
      </c>
      <c r="Y1201" s="116">
        <f t="shared" si="39"/>
        <v>5459.3377929796761</v>
      </c>
      <c r="Z1201" s="115">
        <f>_xlfn.XLOOKUP(V1201,sectores_id!A:A,sectores_id!B:B)</f>
        <v>8</v>
      </c>
      <c r="AA1201" s="115" t="str">
        <f>IF(J1201="OPEX",_xlfn.XLOOKUP(I1201,'rubros_id_opex (2)'!A:A,'rubros_id_opex (2)'!B:B,"RUBRO MC"),J1201)</f>
        <v>CAPEX</v>
      </c>
      <c r="AB1201" s="115" t="str">
        <f>UPPER(_xlfn.XLOOKUP(Z1201,sectores_id!B:B,sectores_id!A:A))</f>
        <v>REACTORES</v>
      </c>
      <c r="AC1201" s="156" t="str">
        <f>_xlfn.XLOOKUP(AA1201,'rubros_id_opex (2)'!B:B,'rubros_id_opex (2)'!A:A,gastos_final[[#This Row],[Líneas de factura/Producto]])</f>
        <v>INVERSION</v>
      </c>
      <c r="AD1201" s="115">
        <f>SUMIFS(Y:Y,C:C,gastos_final[[#This Row],[Número]])</f>
        <v>137599.99999999997</v>
      </c>
      <c r="AE1201" s="177">
        <f>gastos_final[[#This Row],[MONTO_FINAL]]*-1-gastos_final[[#This Row],[monto_total_ampliado]]</f>
        <v>0</v>
      </c>
    </row>
    <row r="1202" spans="1:31" x14ac:dyDescent="0.3">
      <c r="A1202" vm="3">
        <v>46066</v>
      </c>
      <c r="B1202" t="s">
        <v>1035</v>
      </c>
      <c r="C1202" t="s">
        <v>1039</v>
      </c>
      <c r="D1202" s="143">
        <v>-137600</v>
      </c>
      <c r="E1202" t="s">
        <v>1040</v>
      </c>
      <c r="F1202">
        <v>1</v>
      </c>
      <c r="G1202" s="143">
        <v>113719.01</v>
      </c>
      <c r="H1202" t="s">
        <v>511</v>
      </c>
      <c r="I1202" t="s">
        <v>17</v>
      </c>
      <c r="J1202" t="s">
        <v>157</v>
      </c>
      <c r="K1202" t="s">
        <v>473</v>
      </c>
      <c r="L1202" t="s">
        <v>156</v>
      </c>
      <c r="M1202">
        <v>0</v>
      </c>
      <c r="N1202" t="s">
        <v>35</v>
      </c>
      <c r="O1202" t="s">
        <v>492</v>
      </c>
      <c r="P1202">
        <v>10</v>
      </c>
      <c r="Q1202" t="s">
        <v>465</v>
      </c>
      <c r="R1202">
        <v>1</v>
      </c>
      <c r="S1202" s="144">
        <v>-137600</v>
      </c>
      <c r="T1202">
        <v>1</v>
      </c>
      <c r="U1202" t="s">
        <v>199</v>
      </c>
      <c r="V1202" t="s">
        <v>181</v>
      </c>
      <c r="W1202" s="115" t="str">
        <f t="shared" si="38"/>
        <v>CC1TIERRAS FILTRANTES</v>
      </c>
      <c r="X1202" s="115">
        <f>_xlfn.XLOOKUP(W1202,'cco '!C:C,'cco '!D:D,0)</f>
        <v>0</v>
      </c>
      <c r="Y1202" s="116">
        <f t="shared" si="39"/>
        <v>0</v>
      </c>
      <c r="Z1202" s="115">
        <f>_xlfn.XLOOKUP(V1202,sectores_id!A:A,sectores_id!B:B)</f>
        <v>9</v>
      </c>
      <c r="AA1202" s="115" t="str">
        <f>IF(J1202="OPEX",_xlfn.XLOOKUP(I1202,'rubros_id_opex (2)'!A:A,'rubros_id_opex (2)'!B:B,"RUBRO MC"),J1202)</f>
        <v>CAPEX</v>
      </c>
      <c r="AB1202" s="115" t="str">
        <f>UPPER(_xlfn.XLOOKUP(Z1202,sectores_id!B:B,sectores_id!A:A))</f>
        <v>TIERRAS FILTRANTES</v>
      </c>
      <c r="AC1202" s="156" t="str">
        <f>_xlfn.XLOOKUP(AA1202,'rubros_id_opex (2)'!B:B,'rubros_id_opex (2)'!A:A,gastos_final[[#This Row],[Líneas de factura/Producto]])</f>
        <v>INVERSION</v>
      </c>
      <c r="AD1202" s="115">
        <f>SUMIFS(Y:Y,C:C,gastos_final[[#This Row],[Número]])</f>
        <v>137599.99999999997</v>
      </c>
      <c r="AE1202" s="177">
        <f>gastos_final[[#This Row],[MONTO_FINAL]]*-1-gastos_final[[#This Row],[monto_total_ampliado]]</f>
        <v>0</v>
      </c>
    </row>
    <row r="1203" spans="1:31" x14ac:dyDescent="0.3">
      <c r="A1203" vm="5">
        <v>46055</v>
      </c>
      <c r="B1203" t="s">
        <v>813</v>
      </c>
      <c r="C1203" t="s">
        <v>816</v>
      </c>
      <c r="D1203" s="143">
        <v>-132330</v>
      </c>
      <c r="E1203" t="s">
        <v>817</v>
      </c>
      <c r="F1203">
        <v>1</v>
      </c>
      <c r="G1203" s="143">
        <v>132330</v>
      </c>
      <c r="H1203" t="s">
        <v>511</v>
      </c>
      <c r="I1203" t="s">
        <v>10</v>
      </c>
      <c r="J1203" t="s">
        <v>137</v>
      </c>
      <c r="K1203" t="s">
        <v>473</v>
      </c>
      <c r="L1203" t="s">
        <v>156</v>
      </c>
      <c r="M1203">
        <v>0</v>
      </c>
      <c r="N1203" t="s">
        <v>35</v>
      </c>
      <c r="O1203" t="s">
        <v>492</v>
      </c>
      <c r="P1203">
        <v>10</v>
      </c>
      <c r="Q1203" t="s">
        <v>465</v>
      </c>
      <c r="R1203">
        <v>1</v>
      </c>
      <c r="S1203" s="144">
        <v>-132330</v>
      </c>
      <c r="T1203">
        <v>1</v>
      </c>
      <c r="U1203" t="s">
        <v>199</v>
      </c>
      <c r="V1203" t="s">
        <v>72</v>
      </c>
      <c r="W1203" s="115" t="str">
        <f t="shared" si="38"/>
        <v>CC1BACHAS</v>
      </c>
      <c r="X1203" s="115">
        <f>_xlfn.XLOOKUP(W1203,'cco '!C:C,'cco '!D:D,0)</f>
        <v>3.2417236735101898E-2</v>
      </c>
      <c r="Y1203" s="116">
        <f t="shared" si="39"/>
        <v>4289.7729371560345</v>
      </c>
      <c r="Z1203" s="115">
        <f>_xlfn.XLOOKUP(V1203,sectores_id!A:A,sectores_id!B:B)</f>
        <v>1</v>
      </c>
      <c r="AA1203" s="115">
        <f>IF(J1203="OPEX",_xlfn.XLOOKUP(I1203,'rubros_id_opex (2)'!A:A,'rubros_id_opex (2)'!B:B,"RUBRO MC"),J1203)</f>
        <v>13</v>
      </c>
      <c r="AB1203" s="115" t="str">
        <f>UPPER(_xlfn.XLOOKUP(Z1203,sectores_id!B:B,sectores_id!A:A))</f>
        <v>BACHAS</v>
      </c>
      <c r="AC1203" s="156" t="str">
        <f>_xlfn.XLOOKUP(AA1203,'rubros_id_opex (2)'!B:B,'rubros_id_opex (2)'!A:A,gastos_final[[#This Row],[Líneas de factura/Producto]])</f>
        <v>SERVICIOS</v>
      </c>
      <c r="AD1203" s="115">
        <f>SUMIFS(Y:Y,C:C,gastos_final[[#This Row],[Número]])</f>
        <v>132329.99999999997</v>
      </c>
      <c r="AE1203" s="177">
        <f>gastos_final[[#This Row],[MONTO_FINAL]]*-1-gastos_final[[#This Row],[monto_total_ampliado]]</f>
        <v>0</v>
      </c>
    </row>
    <row r="1204" spans="1:31" x14ac:dyDescent="0.3">
      <c r="A1204" vm="5">
        <v>46055</v>
      </c>
      <c r="B1204" t="s">
        <v>813</v>
      </c>
      <c r="C1204" t="s">
        <v>816</v>
      </c>
      <c r="D1204" s="143">
        <v>-132330</v>
      </c>
      <c r="E1204" t="s">
        <v>817</v>
      </c>
      <c r="F1204">
        <v>1</v>
      </c>
      <c r="G1204" s="143">
        <v>132330</v>
      </c>
      <c r="H1204" t="s">
        <v>511</v>
      </c>
      <c r="I1204" t="s">
        <v>10</v>
      </c>
      <c r="J1204" t="s">
        <v>137</v>
      </c>
      <c r="K1204" t="s">
        <v>473</v>
      </c>
      <c r="L1204" t="s">
        <v>156</v>
      </c>
      <c r="M1204">
        <v>0</v>
      </c>
      <c r="N1204" t="s">
        <v>35</v>
      </c>
      <c r="O1204" t="s">
        <v>492</v>
      </c>
      <c r="P1204">
        <v>10</v>
      </c>
      <c r="Q1204" t="s">
        <v>465</v>
      </c>
      <c r="R1204">
        <v>1</v>
      </c>
      <c r="S1204" s="144">
        <v>-132330</v>
      </c>
      <c r="T1204">
        <v>1</v>
      </c>
      <c r="U1204" t="s">
        <v>199</v>
      </c>
      <c r="V1204" t="s">
        <v>77</v>
      </c>
      <c r="W1204" s="115" t="str">
        <f t="shared" ref="W1204:W1267" si="40">_xlfn.CONCAT(N1204,V1204)</f>
        <v>CC1CEREAL &amp; POLVILLO</v>
      </c>
      <c r="X1204" s="115">
        <f>_xlfn.XLOOKUP(W1204,'cco '!C:C,'cco '!D:D,0)</f>
        <v>7.0597149630605652E-3</v>
      </c>
      <c r="Y1204" s="116">
        <f t="shared" ref="Y1204:Y1267" si="41">$X1204*$S1204*-1</f>
        <v>934.21208106180461</v>
      </c>
      <c r="Z1204" s="115">
        <f>_xlfn.XLOOKUP(V1204,sectores_id!A:A,sectores_id!B:B)</f>
        <v>2</v>
      </c>
      <c r="AA1204" s="115">
        <f>IF(J1204="OPEX",_xlfn.XLOOKUP(I1204,'rubros_id_opex (2)'!A:A,'rubros_id_opex (2)'!B:B,"RUBRO MC"),J1204)</f>
        <v>13</v>
      </c>
      <c r="AB1204" s="115" t="str">
        <f>UPPER(_xlfn.XLOOKUP(Z1204,sectores_id!B:B,sectores_id!A:A))</f>
        <v>CEREAL &amp; POLVILLO</v>
      </c>
      <c r="AC1204" s="156" t="str">
        <f>_xlfn.XLOOKUP(AA1204,'rubros_id_opex (2)'!B:B,'rubros_id_opex (2)'!A:A,gastos_final[[#This Row],[Líneas de factura/Producto]])</f>
        <v>SERVICIOS</v>
      </c>
      <c r="AD1204" s="115">
        <f>SUMIFS(Y:Y,C:C,gastos_final[[#This Row],[Número]])</f>
        <v>132329.99999999997</v>
      </c>
      <c r="AE1204" s="177">
        <f>gastos_final[[#This Row],[MONTO_FINAL]]*-1-gastos_final[[#This Row],[monto_total_ampliado]]</f>
        <v>0</v>
      </c>
    </row>
    <row r="1205" spans="1:31" x14ac:dyDescent="0.3">
      <c r="A1205" vm="5">
        <v>46055</v>
      </c>
      <c r="B1205" t="s">
        <v>813</v>
      </c>
      <c r="C1205" t="s">
        <v>816</v>
      </c>
      <c r="D1205" s="143">
        <v>-132330</v>
      </c>
      <c r="E1205" t="s">
        <v>817</v>
      </c>
      <c r="F1205">
        <v>1</v>
      </c>
      <c r="G1205" s="143">
        <v>132330</v>
      </c>
      <c r="H1205" t="s">
        <v>511</v>
      </c>
      <c r="I1205" t="s">
        <v>10</v>
      </c>
      <c r="J1205" t="s">
        <v>137</v>
      </c>
      <c r="K1205" t="s">
        <v>473</v>
      </c>
      <c r="L1205" t="s">
        <v>156</v>
      </c>
      <c r="M1205">
        <v>0</v>
      </c>
      <c r="N1205" t="s">
        <v>35</v>
      </c>
      <c r="O1205" t="s">
        <v>492</v>
      </c>
      <c r="P1205">
        <v>10</v>
      </c>
      <c r="Q1205" t="s">
        <v>465</v>
      </c>
      <c r="R1205">
        <v>1</v>
      </c>
      <c r="S1205" s="144">
        <v>-132330</v>
      </c>
      <c r="T1205">
        <v>1</v>
      </c>
      <c r="U1205" t="s">
        <v>199</v>
      </c>
      <c r="V1205" t="s">
        <v>75</v>
      </c>
      <c r="W1205" s="115" t="str">
        <f t="shared" si="40"/>
        <v>CC1COMPOST &amp; FERTILIZANTES</v>
      </c>
      <c r="X1205" s="115">
        <f>_xlfn.XLOOKUP(W1205,'cco '!C:C,'cco '!D:D,0)</f>
        <v>4.0653249223577111E-4</v>
      </c>
      <c r="Y1205" s="116">
        <f t="shared" si="41"/>
        <v>53.796444697559593</v>
      </c>
      <c r="Z1205" s="115">
        <f>_xlfn.XLOOKUP(V1205,sectores_id!A:A,sectores_id!B:B)</f>
        <v>10</v>
      </c>
      <c r="AA1205" s="115">
        <f>IF(J1205="OPEX",_xlfn.XLOOKUP(I1205,'rubros_id_opex (2)'!A:A,'rubros_id_opex (2)'!B:B,"RUBRO MC"),J1205)</f>
        <v>13</v>
      </c>
      <c r="AB1205" s="115" t="str">
        <f>UPPER(_xlfn.XLOOKUP(Z1205,sectores_id!B:B,sectores_id!A:A))</f>
        <v>COMPOST &amp; FERTILIZANTES</v>
      </c>
      <c r="AC1205" s="156" t="str">
        <f>_xlfn.XLOOKUP(AA1205,'rubros_id_opex (2)'!B:B,'rubros_id_opex (2)'!A:A,gastos_final[[#This Row],[Líneas de factura/Producto]])</f>
        <v>SERVICIOS</v>
      </c>
      <c r="AD1205" s="115">
        <f>SUMIFS(Y:Y,C:C,gastos_final[[#This Row],[Número]])</f>
        <v>132329.99999999997</v>
      </c>
      <c r="AE1205" s="177">
        <f>gastos_final[[#This Row],[MONTO_FINAL]]*-1-gastos_final[[#This Row],[monto_total_ampliado]]</f>
        <v>0</v>
      </c>
    </row>
    <row r="1206" spans="1:31" x14ac:dyDescent="0.3">
      <c r="A1206" vm="5">
        <v>46055</v>
      </c>
      <c r="B1206" t="s">
        <v>813</v>
      </c>
      <c r="C1206" t="s">
        <v>816</v>
      </c>
      <c r="D1206" s="143">
        <v>-132330</v>
      </c>
      <c r="E1206" t="s">
        <v>817</v>
      </c>
      <c r="F1206">
        <v>1</v>
      </c>
      <c r="G1206" s="143">
        <v>132330</v>
      </c>
      <c r="H1206" t="s">
        <v>511</v>
      </c>
      <c r="I1206" t="s">
        <v>10</v>
      </c>
      <c r="J1206" t="s">
        <v>137</v>
      </c>
      <c r="K1206" t="s">
        <v>473</v>
      </c>
      <c r="L1206" t="s">
        <v>156</v>
      </c>
      <c r="M1206">
        <v>0</v>
      </c>
      <c r="N1206" t="s">
        <v>35</v>
      </c>
      <c r="O1206" t="s">
        <v>492</v>
      </c>
      <c r="P1206">
        <v>10</v>
      </c>
      <c r="Q1206" t="s">
        <v>465</v>
      </c>
      <c r="R1206">
        <v>1</v>
      </c>
      <c r="S1206" s="144">
        <v>-132330</v>
      </c>
      <c r="T1206">
        <v>1</v>
      </c>
      <c r="U1206" t="s">
        <v>199</v>
      </c>
      <c r="V1206" t="s">
        <v>66</v>
      </c>
      <c r="W1206" s="115" t="str">
        <f t="shared" si="40"/>
        <v>CC1DISPOSICIÓN FINAL RESIDUOS LIQUIDOS</v>
      </c>
      <c r="X1206" s="115">
        <f>_xlfn.XLOOKUP(W1206,'cco '!C:C,'cco '!D:D,0)</f>
        <v>5.9791078481547098E-2</v>
      </c>
      <c r="Y1206" s="116">
        <f t="shared" si="41"/>
        <v>7912.1534154631272</v>
      </c>
      <c r="Z1206" s="115">
        <f>_xlfn.XLOOKUP(V1206,sectores_id!A:A,sectores_id!B:B)</f>
        <v>3</v>
      </c>
      <c r="AA1206" s="115">
        <f>IF(J1206="OPEX",_xlfn.XLOOKUP(I1206,'rubros_id_opex (2)'!A:A,'rubros_id_opex (2)'!B:B,"RUBRO MC"),J1206)</f>
        <v>13</v>
      </c>
      <c r="AB1206" s="115" t="str">
        <f>UPPER(_xlfn.XLOOKUP(Z1206,sectores_id!B:B,sectores_id!A:A))</f>
        <v>DISP. FINAL RESIDUOS LÍQUIDOS</v>
      </c>
      <c r="AC1206" s="156" t="str">
        <f>_xlfn.XLOOKUP(AA1206,'rubros_id_opex (2)'!B:B,'rubros_id_opex (2)'!A:A,gastos_final[[#This Row],[Líneas de factura/Producto]])</f>
        <v>SERVICIOS</v>
      </c>
      <c r="AD1206" s="115">
        <f>SUMIFS(Y:Y,C:C,gastos_final[[#This Row],[Número]])</f>
        <v>132329.99999999997</v>
      </c>
      <c r="AE1206" s="177">
        <f>gastos_final[[#This Row],[MONTO_FINAL]]*-1-gastos_final[[#This Row],[monto_total_ampliado]]</f>
        <v>0</v>
      </c>
    </row>
    <row r="1207" spans="1:31" x14ac:dyDescent="0.3">
      <c r="A1207" vm="5">
        <v>46055</v>
      </c>
      <c r="B1207" t="s">
        <v>813</v>
      </c>
      <c r="C1207" t="s">
        <v>816</v>
      </c>
      <c r="D1207" s="143">
        <v>-132330</v>
      </c>
      <c r="E1207" t="s">
        <v>817</v>
      </c>
      <c r="F1207">
        <v>1</v>
      </c>
      <c r="G1207" s="143">
        <v>132330</v>
      </c>
      <c r="H1207" t="s">
        <v>511</v>
      </c>
      <c r="I1207" t="s">
        <v>10</v>
      </c>
      <c r="J1207" t="s">
        <v>137</v>
      </c>
      <c r="K1207" t="s">
        <v>473</v>
      </c>
      <c r="L1207" t="s">
        <v>156</v>
      </c>
      <c r="M1207">
        <v>0</v>
      </c>
      <c r="N1207" t="s">
        <v>35</v>
      </c>
      <c r="O1207" t="s">
        <v>492</v>
      </c>
      <c r="P1207">
        <v>10</v>
      </c>
      <c r="Q1207" t="s">
        <v>465</v>
      </c>
      <c r="R1207">
        <v>1</v>
      </c>
      <c r="S1207" s="144">
        <v>-132330</v>
      </c>
      <c r="T1207">
        <v>1</v>
      </c>
      <c r="U1207" t="s">
        <v>199</v>
      </c>
      <c r="V1207" t="s">
        <v>63</v>
      </c>
      <c r="W1207" s="115" t="str">
        <f t="shared" si="40"/>
        <v>CC1DISPOSICIÓN FINAL RESIDUOS SOLIDOS</v>
      </c>
      <c r="X1207" s="115">
        <f>_xlfn.XLOOKUP(W1207,'cco '!C:C,'cco '!D:D,0)</f>
        <v>4.8738124634855849E-3</v>
      </c>
      <c r="Y1207" s="116">
        <f t="shared" si="41"/>
        <v>644.95160329304747</v>
      </c>
      <c r="Z1207" s="115">
        <f>_xlfn.XLOOKUP(V1207,sectores_id!A:A,sectores_id!B:B)</f>
        <v>4</v>
      </c>
      <c r="AA1207" s="115">
        <f>IF(J1207="OPEX",_xlfn.XLOOKUP(I1207,'rubros_id_opex (2)'!A:A,'rubros_id_opex (2)'!B:B,"RUBRO MC"),J1207)</f>
        <v>13</v>
      </c>
      <c r="AB1207" s="115" t="str">
        <f>UPPER(_xlfn.XLOOKUP(Z1207,sectores_id!B:B,sectores_id!A:A))</f>
        <v>DISP. FINAL RESIDUOS SÓLIDOS</v>
      </c>
      <c r="AC1207" s="156" t="str">
        <f>_xlfn.XLOOKUP(AA1207,'rubros_id_opex (2)'!B:B,'rubros_id_opex (2)'!A:A,gastos_final[[#This Row],[Líneas de factura/Producto]])</f>
        <v>SERVICIOS</v>
      </c>
      <c r="AD1207" s="115">
        <f>SUMIFS(Y:Y,C:C,gastos_final[[#This Row],[Número]])</f>
        <v>132329.99999999997</v>
      </c>
      <c r="AE1207" s="177">
        <f>gastos_final[[#This Row],[MONTO_FINAL]]*-1-gastos_final[[#This Row],[monto_total_ampliado]]</f>
        <v>0</v>
      </c>
    </row>
    <row r="1208" spans="1:31" x14ac:dyDescent="0.3">
      <c r="A1208" vm="5">
        <v>46055</v>
      </c>
      <c r="B1208" t="s">
        <v>813</v>
      </c>
      <c r="C1208" t="s">
        <v>816</v>
      </c>
      <c r="D1208" s="143">
        <v>-132330</v>
      </c>
      <c r="E1208" t="s">
        <v>817</v>
      </c>
      <c r="F1208">
        <v>1</v>
      </c>
      <c r="G1208" s="143">
        <v>132330</v>
      </c>
      <c r="H1208" t="s">
        <v>511</v>
      </c>
      <c r="I1208" t="s">
        <v>10</v>
      </c>
      <c r="J1208" t="s">
        <v>137</v>
      </c>
      <c r="K1208" t="s">
        <v>473</v>
      </c>
      <c r="L1208" t="s">
        <v>156</v>
      </c>
      <c r="M1208">
        <v>0</v>
      </c>
      <c r="N1208" t="s">
        <v>35</v>
      </c>
      <c r="O1208" t="s">
        <v>492</v>
      </c>
      <c r="P1208">
        <v>10</v>
      </c>
      <c r="Q1208" t="s">
        <v>465</v>
      </c>
      <c r="R1208">
        <v>1</v>
      </c>
      <c r="S1208" s="144">
        <v>-132330</v>
      </c>
      <c r="T1208">
        <v>1</v>
      </c>
      <c r="U1208" t="s">
        <v>199</v>
      </c>
      <c r="V1208" t="s">
        <v>80</v>
      </c>
      <c r="W1208" s="115" t="str">
        <f t="shared" si="40"/>
        <v>CC1EXPORTACION</v>
      </c>
      <c r="X1208" s="115">
        <f>_xlfn.XLOOKUP(W1208,'cco '!C:C,'cco '!D:D,0)</f>
        <v>0.73411048911804788</v>
      </c>
      <c r="Y1208" s="116">
        <f t="shared" si="41"/>
        <v>97144.84102499127</v>
      </c>
      <c r="Z1208" s="115">
        <f>_xlfn.XLOOKUP(V1208,sectores_id!A:A,sectores_id!B:B)</f>
        <v>5</v>
      </c>
      <c r="AA1208" s="115">
        <f>IF(J1208="OPEX",_xlfn.XLOOKUP(I1208,'rubros_id_opex (2)'!A:A,'rubros_id_opex (2)'!B:B,"RUBRO MC"),J1208)</f>
        <v>13</v>
      </c>
      <c r="AB1208" s="115" t="str">
        <f>UPPER(_xlfn.XLOOKUP(Z1208,sectores_id!B:B,sectores_id!A:A))</f>
        <v>EXPORTACION</v>
      </c>
      <c r="AC1208" s="156" t="str">
        <f>_xlfn.XLOOKUP(AA1208,'rubros_id_opex (2)'!B:B,'rubros_id_opex (2)'!A:A,gastos_final[[#This Row],[Líneas de factura/Producto]])</f>
        <v>SERVICIOS</v>
      </c>
      <c r="AD1208" s="115">
        <f>SUMIFS(Y:Y,C:C,gastos_final[[#This Row],[Número]])</f>
        <v>132329.99999999997</v>
      </c>
      <c r="AE1208" s="177">
        <f>gastos_final[[#This Row],[MONTO_FINAL]]*-1-gastos_final[[#This Row],[monto_total_ampliado]]</f>
        <v>0</v>
      </c>
    </row>
    <row r="1209" spans="1:31" x14ac:dyDescent="0.3">
      <c r="A1209" vm="5">
        <v>46055</v>
      </c>
      <c r="B1209" t="s">
        <v>813</v>
      </c>
      <c r="C1209" t="s">
        <v>816</v>
      </c>
      <c r="D1209" s="143">
        <v>-132330</v>
      </c>
      <c r="E1209" t="s">
        <v>817</v>
      </c>
      <c r="F1209">
        <v>1</v>
      </c>
      <c r="G1209" s="143">
        <v>132330</v>
      </c>
      <c r="H1209" t="s">
        <v>511</v>
      </c>
      <c r="I1209" t="s">
        <v>10</v>
      </c>
      <c r="J1209" t="s">
        <v>137</v>
      </c>
      <c r="K1209" t="s">
        <v>473</v>
      </c>
      <c r="L1209" t="s">
        <v>156</v>
      </c>
      <c r="M1209">
        <v>0</v>
      </c>
      <c r="N1209" t="s">
        <v>35</v>
      </c>
      <c r="O1209" t="s">
        <v>492</v>
      </c>
      <c r="P1209">
        <v>10</v>
      </c>
      <c r="Q1209" t="s">
        <v>465</v>
      </c>
      <c r="R1209">
        <v>1</v>
      </c>
      <c r="S1209" s="144">
        <v>-132330</v>
      </c>
      <c r="T1209">
        <v>1</v>
      </c>
      <c r="U1209" t="s">
        <v>199</v>
      </c>
      <c r="V1209" t="s">
        <v>50</v>
      </c>
      <c r="W1209" s="115" t="str">
        <f t="shared" si="40"/>
        <v>CC1NFU</v>
      </c>
      <c r="X1209" s="115">
        <f>_xlfn.XLOOKUP(W1209,'cco '!C:C,'cco '!D:D,0)</f>
        <v>1.4065386597374174E-2</v>
      </c>
      <c r="Y1209" s="116">
        <f t="shared" si="41"/>
        <v>1861.2726084305243</v>
      </c>
      <c r="Z1209" s="115">
        <f>_xlfn.XLOOKUP(V1209,sectores_id!A:A,sectores_id!B:B)</f>
        <v>6</v>
      </c>
      <c r="AA1209" s="115">
        <f>IF(J1209="OPEX",_xlfn.XLOOKUP(I1209,'rubros_id_opex (2)'!A:A,'rubros_id_opex (2)'!B:B,"RUBRO MC"),J1209)</f>
        <v>13</v>
      </c>
      <c r="AB1209" s="115" t="str">
        <f>UPPER(_xlfn.XLOOKUP(Z1209,sectores_id!B:B,sectores_id!A:A))</f>
        <v>NFU</v>
      </c>
      <c r="AC1209" s="156" t="str">
        <f>_xlfn.XLOOKUP(AA1209,'rubros_id_opex (2)'!B:B,'rubros_id_opex (2)'!A:A,gastos_final[[#This Row],[Líneas de factura/Producto]])</f>
        <v>SERVICIOS</v>
      </c>
      <c r="AD1209" s="115">
        <f>SUMIFS(Y:Y,C:C,gastos_final[[#This Row],[Número]])</f>
        <v>132329.99999999997</v>
      </c>
      <c r="AE1209" s="177">
        <f>gastos_final[[#This Row],[MONTO_FINAL]]*-1-gastos_final[[#This Row],[monto_total_ampliado]]</f>
        <v>0</v>
      </c>
    </row>
    <row r="1210" spans="1:31" x14ac:dyDescent="0.3">
      <c r="A1210" vm="5">
        <v>46055</v>
      </c>
      <c r="B1210" t="s">
        <v>813</v>
      </c>
      <c r="C1210" t="s">
        <v>816</v>
      </c>
      <c r="D1210" s="143">
        <v>-132330</v>
      </c>
      <c r="E1210" t="s">
        <v>817</v>
      </c>
      <c r="F1210">
        <v>1</v>
      </c>
      <c r="G1210" s="143">
        <v>132330</v>
      </c>
      <c r="H1210" t="s">
        <v>511</v>
      </c>
      <c r="I1210" t="s">
        <v>10</v>
      </c>
      <c r="J1210" t="s">
        <v>137</v>
      </c>
      <c r="K1210" t="s">
        <v>473</v>
      </c>
      <c r="L1210" t="s">
        <v>156</v>
      </c>
      <c r="M1210">
        <v>0</v>
      </c>
      <c r="N1210" t="s">
        <v>35</v>
      </c>
      <c r="O1210" t="s">
        <v>492</v>
      </c>
      <c r="P1210">
        <v>10</v>
      </c>
      <c r="Q1210" t="s">
        <v>465</v>
      </c>
      <c r="R1210">
        <v>1</v>
      </c>
      <c r="S1210" s="144">
        <v>-132330</v>
      </c>
      <c r="T1210">
        <v>1</v>
      </c>
      <c r="U1210" t="s">
        <v>199</v>
      </c>
      <c r="V1210" t="s">
        <v>68</v>
      </c>
      <c r="W1210" s="115" t="str">
        <f t="shared" si="40"/>
        <v>CC1PILETAS</v>
      </c>
      <c r="X1210" s="115">
        <f>_xlfn.XLOOKUP(W1210,'cco '!C:C,'cco '!D:D,0)</f>
        <v>0.10760032914202722</v>
      </c>
      <c r="Y1210" s="116">
        <f t="shared" si="41"/>
        <v>14238.751555364463</v>
      </c>
      <c r="Z1210" s="115">
        <f>_xlfn.XLOOKUP(V1210,sectores_id!A:A,sectores_id!B:B)</f>
        <v>7</v>
      </c>
      <c r="AA1210" s="115">
        <f>IF(J1210="OPEX",_xlfn.XLOOKUP(I1210,'rubros_id_opex (2)'!A:A,'rubros_id_opex (2)'!B:B,"RUBRO MC"),J1210)</f>
        <v>13</v>
      </c>
      <c r="AB1210" s="115" t="str">
        <f>UPPER(_xlfn.XLOOKUP(Z1210,sectores_id!B:B,sectores_id!A:A))</f>
        <v>PILETAS</v>
      </c>
      <c r="AC1210" s="156" t="str">
        <f>_xlfn.XLOOKUP(AA1210,'rubros_id_opex (2)'!B:B,'rubros_id_opex (2)'!A:A,gastos_final[[#This Row],[Líneas de factura/Producto]])</f>
        <v>SERVICIOS</v>
      </c>
      <c r="AD1210" s="115">
        <f>SUMIFS(Y:Y,C:C,gastos_final[[#This Row],[Número]])</f>
        <v>132329.99999999997</v>
      </c>
      <c r="AE1210" s="177">
        <f>gastos_final[[#This Row],[MONTO_FINAL]]*-1-gastos_final[[#This Row],[monto_total_ampliado]]</f>
        <v>0</v>
      </c>
    </row>
    <row r="1211" spans="1:31" x14ac:dyDescent="0.3">
      <c r="A1211" vm="5">
        <v>46055</v>
      </c>
      <c r="B1211" t="s">
        <v>813</v>
      </c>
      <c r="C1211" t="s">
        <v>816</v>
      </c>
      <c r="D1211" s="143">
        <v>-132330</v>
      </c>
      <c r="E1211" t="s">
        <v>817</v>
      </c>
      <c r="F1211">
        <v>1</v>
      </c>
      <c r="G1211" s="143">
        <v>132330</v>
      </c>
      <c r="H1211" t="s">
        <v>511</v>
      </c>
      <c r="I1211" t="s">
        <v>10</v>
      </c>
      <c r="J1211" t="s">
        <v>137</v>
      </c>
      <c r="K1211" t="s">
        <v>473</v>
      </c>
      <c r="L1211" t="s">
        <v>156</v>
      </c>
      <c r="M1211">
        <v>0</v>
      </c>
      <c r="N1211" t="s">
        <v>35</v>
      </c>
      <c r="O1211" t="s">
        <v>492</v>
      </c>
      <c r="P1211">
        <v>10</v>
      </c>
      <c r="Q1211" t="s">
        <v>465</v>
      </c>
      <c r="R1211">
        <v>1</v>
      </c>
      <c r="S1211" s="144">
        <v>-132330</v>
      </c>
      <c r="T1211">
        <v>1</v>
      </c>
      <c r="U1211" t="s">
        <v>199</v>
      </c>
      <c r="V1211" t="s">
        <v>70</v>
      </c>
      <c r="W1211" s="115" t="str">
        <f t="shared" si="40"/>
        <v>CC1REACTORES</v>
      </c>
      <c r="X1211" s="115">
        <f>_xlfn.XLOOKUP(W1211,'cco '!C:C,'cco '!D:D,0)</f>
        <v>3.9675420007119738E-2</v>
      </c>
      <c r="Y1211" s="116">
        <f t="shared" si="41"/>
        <v>5250.2483295421553</v>
      </c>
      <c r="Z1211" s="115">
        <f>_xlfn.XLOOKUP(V1211,sectores_id!A:A,sectores_id!B:B)</f>
        <v>8</v>
      </c>
      <c r="AA1211" s="115">
        <f>IF(J1211="OPEX",_xlfn.XLOOKUP(I1211,'rubros_id_opex (2)'!A:A,'rubros_id_opex (2)'!B:B,"RUBRO MC"),J1211)</f>
        <v>13</v>
      </c>
      <c r="AB1211" s="115" t="str">
        <f>UPPER(_xlfn.XLOOKUP(Z1211,sectores_id!B:B,sectores_id!A:A))</f>
        <v>REACTORES</v>
      </c>
      <c r="AC1211" s="156" t="str">
        <f>_xlfn.XLOOKUP(AA1211,'rubros_id_opex (2)'!B:B,'rubros_id_opex (2)'!A:A,gastos_final[[#This Row],[Líneas de factura/Producto]])</f>
        <v>SERVICIOS</v>
      </c>
      <c r="AD1211" s="115">
        <f>SUMIFS(Y:Y,C:C,gastos_final[[#This Row],[Número]])</f>
        <v>132329.99999999997</v>
      </c>
      <c r="AE1211" s="177">
        <f>gastos_final[[#This Row],[MONTO_FINAL]]*-1-gastos_final[[#This Row],[monto_total_ampliado]]</f>
        <v>0</v>
      </c>
    </row>
    <row r="1212" spans="1:31" x14ac:dyDescent="0.3">
      <c r="A1212" vm="5">
        <v>46055</v>
      </c>
      <c r="B1212" t="s">
        <v>813</v>
      </c>
      <c r="C1212" t="s">
        <v>816</v>
      </c>
      <c r="D1212" s="143">
        <v>-132330</v>
      </c>
      <c r="E1212" t="s">
        <v>817</v>
      </c>
      <c r="F1212">
        <v>1</v>
      </c>
      <c r="G1212" s="143">
        <v>132330</v>
      </c>
      <c r="H1212" t="s">
        <v>511</v>
      </c>
      <c r="I1212" t="s">
        <v>10</v>
      </c>
      <c r="J1212" t="s">
        <v>137</v>
      </c>
      <c r="K1212" t="s">
        <v>473</v>
      </c>
      <c r="L1212" t="s">
        <v>156</v>
      </c>
      <c r="M1212">
        <v>0</v>
      </c>
      <c r="N1212" t="s">
        <v>35</v>
      </c>
      <c r="O1212" t="s">
        <v>492</v>
      </c>
      <c r="P1212">
        <v>10</v>
      </c>
      <c r="Q1212" t="s">
        <v>465</v>
      </c>
      <c r="R1212">
        <v>1</v>
      </c>
      <c r="S1212" s="144">
        <v>-132330</v>
      </c>
      <c r="T1212">
        <v>1</v>
      </c>
      <c r="U1212" t="s">
        <v>199</v>
      </c>
      <c r="V1212" t="s">
        <v>181</v>
      </c>
      <c r="W1212" s="115" t="str">
        <f t="shared" si="40"/>
        <v>CC1TIERRAS FILTRANTES</v>
      </c>
      <c r="X1212" s="115">
        <f>_xlfn.XLOOKUP(W1212,'cco '!C:C,'cco '!D:D,0)</f>
        <v>0</v>
      </c>
      <c r="Y1212" s="116">
        <f t="shared" si="41"/>
        <v>0</v>
      </c>
      <c r="Z1212" s="115">
        <f>_xlfn.XLOOKUP(V1212,sectores_id!A:A,sectores_id!B:B)</f>
        <v>9</v>
      </c>
      <c r="AA1212" s="115">
        <f>IF(J1212="OPEX",_xlfn.XLOOKUP(I1212,'rubros_id_opex (2)'!A:A,'rubros_id_opex (2)'!B:B,"RUBRO MC"),J1212)</f>
        <v>13</v>
      </c>
      <c r="AB1212" s="115" t="str">
        <f>UPPER(_xlfn.XLOOKUP(Z1212,sectores_id!B:B,sectores_id!A:A))</f>
        <v>TIERRAS FILTRANTES</v>
      </c>
      <c r="AC1212" s="156" t="str">
        <f>_xlfn.XLOOKUP(AA1212,'rubros_id_opex (2)'!B:B,'rubros_id_opex (2)'!A:A,gastos_final[[#This Row],[Líneas de factura/Producto]])</f>
        <v>SERVICIOS</v>
      </c>
      <c r="AD1212" s="115">
        <f>SUMIFS(Y:Y,C:C,gastos_final[[#This Row],[Número]])</f>
        <v>132329.99999999997</v>
      </c>
      <c r="AE1212" s="177">
        <f>gastos_final[[#This Row],[MONTO_FINAL]]*-1-gastos_final[[#This Row],[monto_total_ampliado]]</f>
        <v>0</v>
      </c>
    </row>
    <row r="1213" spans="1:31" x14ac:dyDescent="0.3">
      <c r="A1213" vm="24">
        <v>46078</v>
      </c>
      <c r="B1213" t="s">
        <v>941</v>
      </c>
      <c r="C1213" t="s">
        <v>942</v>
      </c>
      <c r="D1213" s="143">
        <v>-126126</v>
      </c>
      <c r="E1213" t="s">
        <v>943</v>
      </c>
      <c r="F1213">
        <v>1</v>
      </c>
      <c r="G1213" s="143">
        <v>126126</v>
      </c>
      <c r="H1213" t="s">
        <v>511</v>
      </c>
      <c r="I1213" t="s">
        <v>10</v>
      </c>
      <c r="J1213" t="s">
        <v>137</v>
      </c>
      <c r="K1213" t="s">
        <v>513</v>
      </c>
      <c r="L1213" t="s">
        <v>156</v>
      </c>
      <c r="M1213">
        <v>0</v>
      </c>
      <c r="N1213" t="s">
        <v>39</v>
      </c>
      <c r="O1213" t="s">
        <v>492</v>
      </c>
      <c r="P1213">
        <v>1</v>
      </c>
      <c r="Q1213" t="s">
        <v>50</v>
      </c>
      <c r="R1213">
        <v>1</v>
      </c>
      <c r="S1213" s="144">
        <v>-126126</v>
      </c>
      <c r="T1213">
        <v>1</v>
      </c>
      <c r="U1213" t="s">
        <v>199</v>
      </c>
      <c r="V1213" t="s">
        <v>50</v>
      </c>
      <c r="W1213" s="115" t="str">
        <f t="shared" si="40"/>
        <v>CC7NFU</v>
      </c>
      <c r="X1213" s="115">
        <f>_xlfn.XLOOKUP(W1213,'cco '!C:C,'cco '!D:D,0)</f>
        <v>1</v>
      </c>
      <c r="Y1213" s="116">
        <f t="shared" si="41"/>
        <v>126126</v>
      </c>
      <c r="Z1213" s="115">
        <f>_xlfn.XLOOKUP(V1213,sectores_id!A:A,sectores_id!B:B)</f>
        <v>6</v>
      </c>
      <c r="AA1213" s="115">
        <f>IF(J1213="OPEX",_xlfn.XLOOKUP(I1213,'rubros_id_opex (2)'!A:A,'rubros_id_opex (2)'!B:B,"RUBRO MC"),J1213)</f>
        <v>13</v>
      </c>
      <c r="AB1213" s="115" t="str">
        <f>UPPER(_xlfn.XLOOKUP(Z1213,sectores_id!B:B,sectores_id!A:A))</f>
        <v>NFU</v>
      </c>
      <c r="AC1213" s="156" t="str">
        <f>_xlfn.XLOOKUP(AA1213,'rubros_id_opex (2)'!B:B,'rubros_id_opex (2)'!A:A,gastos_final[[#This Row],[Líneas de factura/Producto]])</f>
        <v>SERVICIOS</v>
      </c>
      <c r="AD1213" s="115">
        <f>SUMIFS(Y:Y,C:C,gastos_final[[#This Row],[Número]])</f>
        <v>126126</v>
      </c>
      <c r="AE1213" s="177">
        <f>gastos_final[[#This Row],[MONTO_FINAL]]*-1-gastos_final[[#This Row],[monto_total_ampliado]]</f>
        <v>0</v>
      </c>
    </row>
    <row r="1214" spans="1:31" x14ac:dyDescent="0.3">
      <c r="A1214" vm="6">
        <v>46063</v>
      </c>
      <c r="B1214" t="s">
        <v>977</v>
      </c>
      <c r="C1214" t="s">
        <v>978</v>
      </c>
      <c r="D1214" s="143">
        <v>-124387.06</v>
      </c>
      <c r="E1214" t="s">
        <v>979</v>
      </c>
      <c r="F1214">
        <v>1</v>
      </c>
      <c r="G1214" s="143">
        <v>102799.22</v>
      </c>
      <c r="H1214" t="s">
        <v>511</v>
      </c>
      <c r="I1214" t="s">
        <v>15</v>
      </c>
      <c r="J1214" t="s">
        <v>137</v>
      </c>
      <c r="K1214" t="s">
        <v>473</v>
      </c>
      <c r="L1214" t="s">
        <v>156</v>
      </c>
      <c r="M1214">
        <v>0</v>
      </c>
      <c r="N1214" t="s">
        <v>40</v>
      </c>
      <c r="O1214" t="s">
        <v>494</v>
      </c>
      <c r="P1214">
        <v>1</v>
      </c>
      <c r="Q1214" t="s">
        <v>68</v>
      </c>
      <c r="R1214">
        <v>1</v>
      </c>
      <c r="S1214" s="144">
        <v>-124387.06</v>
      </c>
      <c r="T1214">
        <v>1</v>
      </c>
      <c r="U1214" t="s">
        <v>199</v>
      </c>
      <c r="V1214" t="s">
        <v>68</v>
      </c>
      <c r="W1214" s="115" t="str">
        <f t="shared" si="40"/>
        <v>CC4PILETAS</v>
      </c>
      <c r="X1214" s="115">
        <f>_xlfn.XLOOKUP(W1214,'cco '!C:C,'cco '!D:D,0)</f>
        <v>1</v>
      </c>
      <c r="Y1214" s="116">
        <f t="shared" si="41"/>
        <v>124387.06</v>
      </c>
      <c r="Z1214" s="115">
        <f>_xlfn.XLOOKUP(V1214,sectores_id!A:A,sectores_id!B:B)</f>
        <v>7</v>
      </c>
      <c r="AA1214" s="115">
        <f>IF(J1214="OPEX",_xlfn.XLOOKUP(I1214,'rubros_id_opex (2)'!A:A,'rubros_id_opex (2)'!B:B,"RUBRO MC"),J1214)</f>
        <v>12</v>
      </c>
      <c r="AB1214" s="115" t="str">
        <f>UPPER(_xlfn.XLOOKUP(Z1214,sectores_id!B:B,sectores_id!A:A))</f>
        <v>PILETAS</v>
      </c>
      <c r="AC1214" s="156" t="str">
        <f>_xlfn.XLOOKUP(AA1214,'rubros_id_opex (2)'!B:B,'rubros_id_opex (2)'!A:A,gastos_final[[#This Row],[Líneas de factura/Producto]])</f>
        <v>REPOSICION</v>
      </c>
      <c r="AD1214" s="115">
        <f>SUMIFS(Y:Y,C:C,gastos_final[[#This Row],[Número]])</f>
        <v>124387.06</v>
      </c>
      <c r="AE1214" s="177">
        <f>gastos_final[[#This Row],[MONTO_FINAL]]*-1-gastos_final[[#This Row],[monto_total_ampliado]]</f>
        <v>0</v>
      </c>
    </row>
    <row r="1215" spans="1:31" x14ac:dyDescent="0.3">
      <c r="A1215" vm="6">
        <v>46063</v>
      </c>
      <c r="B1215" t="s">
        <v>1057</v>
      </c>
      <c r="C1215" t="s">
        <v>1061</v>
      </c>
      <c r="D1215" s="143">
        <v>-112356.75</v>
      </c>
      <c r="E1215" t="s">
        <v>1062</v>
      </c>
      <c r="F1215">
        <v>1</v>
      </c>
      <c r="G1215" s="143">
        <v>92856.82</v>
      </c>
      <c r="H1215" t="s">
        <v>511</v>
      </c>
      <c r="I1215" t="s">
        <v>17</v>
      </c>
      <c r="J1215" t="s">
        <v>157</v>
      </c>
      <c r="K1215" t="s">
        <v>473</v>
      </c>
      <c r="L1215" t="s">
        <v>156</v>
      </c>
      <c r="M1215">
        <v>0</v>
      </c>
      <c r="N1215" t="s">
        <v>40</v>
      </c>
      <c r="O1215" t="s">
        <v>492</v>
      </c>
      <c r="P1215">
        <v>1</v>
      </c>
      <c r="Q1215" t="s">
        <v>68</v>
      </c>
      <c r="R1215">
        <v>1</v>
      </c>
      <c r="S1215" s="144">
        <v>-112356.75</v>
      </c>
      <c r="T1215">
        <v>1</v>
      </c>
      <c r="U1215" t="s">
        <v>199</v>
      </c>
      <c r="V1215" t="s">
        <v>68</v>
      </c>
      <c r="W1215" s="115" t="str">
        <f t="shared" si="40"/>
        <v>CC4PILETAS</v>
      </c>
      <c r="X1215" s="115">
        <f>_xlfn.XLOOKUP(W1215,'cco '!C:C,'cco '!D:D,0)</f>
        <v>1</v>
      </c>
      <c r="Y1215" s="116">
        <f t="shared" si="41"/>
        <v>112356.75</v>
      </c>
      <c r="Z1215" s="115">
        <f>_xlfn.XLOOKUP(V1215,sectores_id!A:A,sectores_id!B:B)</f>
        <v>7</v>
      </c>
      <c r="AA1215" s="115" t="str">
        <f>IF(J1215="OPEX",_xlfn.XLOOKUP(I1215,'rubros_id_opex (2)'!A:A,'rubros_id_opex (2)'!B:B,"RUBRO MC"),J1215)</f>
        <v>CAPEX</v>
      </c>
      <c r="AB1215" s="115" t="str">
        <f>UPPER(_xlfn.XLOOKUP(Z1215,sectores_id!B:B,sectores_id!A:A))</f>
        <v>PILETAS</v>
      </c>
      <c r="AC1215" s="156" t="str">
        <f>_xlfn.XLOOKUP(AA1215,'rubros_id_opex (2)'!B:B,'rubros_id_opex (2)'!A:A,gastos_final[[#This Row],[Líneas de factura/Producto]])</f>
        <v>INVERSION</v>
      </c>
      <c r="AD1215" s="115">
        <f>SUMIFS(Y:Y,C:C,gastos_final[[#This Row],[Número]])</f>
        <v>112356.75</v>
      </c>
      <c r="AE1215" s="177">
        <f>gastos_final[[#This Row],[MONTO_FINAL]]*-1-gastos_final[[#This Row],[monto_total_ampliado]]</f>
        <v>0</v>
      </c>
    </row>
    <row r="1216" spans="1:31" x14ac:dyDescent="0.3">
      <c r="A1216" vm="10">
        <v>46057</v>
      </c>
      <c r="B1216" t="s">
        <v>869</v>
      </c>
      <c r="C1216" t="s">
        <v>872</v>
      </c>
      <c r="D1216" s="143">
        <v>-111730</v>
      </c>
      <c r="E1216" t="s">
        <v>873</v>
      </c>
      <c r="F1216">
        <v>1</v>
      </c>
      <c r="G1216" s="143">
        <v>71370</v>
      </c>
      <c r="H1216" t="s">
        <v>511</v>
      </c>
      <c r="I1216" t="s">
        <v>9</v>
      </c>
      <c r="J1216" t="s">
        <v>137</v>
      </c>
      <c r="K1216" t="s">
        <v>473</v>
      </c>
      <c r="L1216" t="s">
        <v>156</v>
      </c>
      <c r="M1216">
        <v>0</v>
      </c>
      <c r="N1216" t="s">
        <v>35</v>
      </c>
      <c r="O1216" t="s">
        <v>492</v>
      </c>
      <c r="P1216">
        <v>10</v>
      </c>
      <c r="Q1216" t="s">
        <v>465</v>
      </c>
      <c r="R1216">
        <v>1</v>
      </c>
      <c r="S1216" s="144">
        <v>-111730</v>
      </c>
      <c r="T1216">
        <v>1</v>
      </c>
      <c r="U1216" t="s">
        <v>199</v>
      </c>
      <c r="V1216" t="s">
        <v>72</v>
      </c>
      <c r="W1216" s="115" t="str">
        <f t="shared" si="40"/>
        <v>CC1BACHAS</v>
      </c>
      <c r="X1216" s="115">
        <f>_xlfn.XLOOKUP(W1216,'cco '!C:C,'cco '!D:D,0)</f>
        <v>3.2417236735101898E-2</v>
      </c>
      <c r="Y1216" s="116">
        <f t="shared" si="41"/>
        <v>3621.9778604129351</v>
      </c>
      <c r="Z1216" s="115">
        <f>_xlfn.XLOOKUP(V1216,sectores_id!A:A,sectores_id!B:B)</f>
        <v>1</v>
      </c>
      <c r="AA1216" s="115">
        <f>IF(J1216="OPEX",_xlfn.XLOOKUP(I1216,'rubros_id_opex (2)'!A:A,'rubros_id_opex (2)'!B:B,"RUBRO MC"),J1216)</f>
        <v>10</v>
      </c>
      <c r="AB1216" s="115" t="str">
        <f>UPPER(_xlfn.XLOOKUP(Z1216,sectores_id!B:B,sectores_id!A:A))</f>
        <v>BACHAS</v>
      </c>
      <c r="AC1216" s="156" t="str">
        <f>_xlfn.XLOOKUP(AA1216,'rubros_id_opex (2)'!B:B,'rubros_id_opex (2)'!A:A,gastos_final[[#This Row],[Líneas de factura/Producto]])</f>
        <v>PERSONAL</v>
      </c>
      <c r="AD1216" s="115">
        <f>SUMIFS(Y:Y,C:C,gastos_final[[#This Row],[Número]])</f>
        <v>111729.99999999999</v>
      </c>
      <c r="AE1216" s="177">
        <f>gastos_final[[#This Row],[MONTO_FINAL]]*-1-gastos_final[[#This Row],[monto_total_ampliado]]</f>
        <v>0</v>
      </c>
    </row>
    <row r="1217" spans="1:31" x14ac:dyDescent="0.3">
      <c r="A1217" vm="10">
        <v>46057</v>
      </c>
      <c r="B1217" t="s">
        <v>869</v>
      </c>
      <c r="C1217" t="s">
        <v>872</v>
      </c>
      <c r="D1217" s="143">
        <v>-111730</v>
      </c>
      <c r="E1217" t="s">
        <v>873</v>
      </c>
      <c r="F1217">
        <v>1</v>
      </c>
      <c r="G1217" s="143">
        <v>71370</v>
      </c>
      <c r="H1217" t="s">
        <v>511</v>
      </c>
      <c r="I1217" t="s">
        <v>9</v>
      </c>
      <c r="J1217" t="s">
        <v>137</v>
      </c>
      <c r="K1217" t="s">
        <v>473</v>
      </c>
      <c r="L1217" t="s">
        <v>156</v>
      </c>
      <c r="M1217">
        <v>0</v>
      </c>
      <c r="N1217" t="s">
        <v>35</v>
      </c>
      <c r="O1217" t="s">
        <v>492</v>
      </c>
      <c r="P1217">
        <v>10</v>
      </c>
      <c r="Q1217" t="s">
        <v>465</v>
      </c>
      <c r="R1217">
        <v>1</v>
      </c>
      <c r="S1217" s="144">
        <v>-111730</v>
      </c>
      <c r="T1217">
        <v>1</v>
      </c>
      <c r="U1217" t="s">
        <v>199</v>
      </c>
      <c r="V1217" t="s">
        <v>77</v>
      </c>
      <c r="W1217" s="115" t="str">
        <f t="shared" si="40"/>
        <v>CC1CEREAL &amp; POLVILLO</v>
      </c>
      <c r="X1217" s="115">
        <f>_xlfn.XLOOKUP(W1217,'cco '!C:C,'cco '!D:D,0)</f>
        <v>7.0597149630605652E-3</v>
      </c>
      <c r="Y1217" s="116">
        <f t="shared" si="41"/>
        <v>788.78195282275692</v>
      </c>
      <c r="Z1217" s="115">
        <f>_xlfn.XLOOKUP(V1217,sectores_id!A:A,sectores_id!B:B)</f>
        <v>2</v>
      </c>
      <c r="AA1217" s="115">
        <f>IF(J1217="OPEX",_xlfn.XLOOKUP(I1217,'rubros_id_opex (2)'!A:A,'rubros_id_opex (2)'!B:B,"RUBRO MC"),J1217)</f>
        <v>10</v>
      </c>
      <c r="AB1217" s="115" t="str">
        <f>UPPER(_xlfn.XLOOKUP(Z1217,sectores_id!B:B,sectores_id!A:A))</f>
        <v>CEREAL &amp; POLVILLO</v>
      </c>
      <c r="AC1217" s="156" t="str">
        <f>_xlfn.XLOOKUP(AA1217,'rubros_id_opex (2)'!B:B,'rubros_id_opex (2)'!A:A,gastos_final[[#This Row],[Líneas de factura/Producto]])</f>
        <v>PERSONAL</v>
      </c>
      <c r="AD1217" s="115">
        <f>SUMIFS(Y:Y,C:C,gastos_final[[#This Row],[Número]])</f>
        <v>111729.99999999999</v>
      </c>
      <c r="AE1217" s="177">
        <f>gastos_final[[#This Row],[MONTO_FINAL]]*-1-gastos_final[[#This Row],[monto_total_ampliado]]</f>
        <v>0</v>
      </c>
    </row>
    <row r="1218" spans="1:31" x14ac:dyDescent="0.3">
      <c r="A1218" vm="10">
        <v>46057</v>
      </c>
      <c r="B1218" t="s">
        <v>869</v>
      </c>
      <c r="C1218" t="s">
        <v>872</v>
      </c>
      <c r="D1218" s="143">
        <v>-111730</v>
      </c>
      <c r="E1218" t="s">
        <v>873</v>
      </c>
      <c r="F1218">
        <v>1</v>
      </c>
      <c r="G1218" s="143">
        <v>71370</v>
      </c>
      <c r="H1218" t="s">
        <v>511</v>
      </c>
      <c r="I1218" t="s">
        <v>9</v>
      </c>
      <c r="J1218" t="s">
        <v>137</v>
      </c>
      <c r="K1218" t="s">
        <v>473</v>
      </c>
      <c r="L1218" t="s">
        <v>156</v>
      </c>
      <c r="M1218">
        <v>0</v>
      </c>
      <c r="N1218" t="s">
        <v>35</v>
      </c>
      <c r="O1218" t="s">
        <v>492</v>
      </c>
      <c r="P1218">
        <v>10</v>
      </c>
      <c r="Q1218" t="s">
        <v>465</v>
      </c>
      <c r="R1218">
        <v>1</v>
      </c>
      <c r="S1218" s="144">
        <v>-111730</v>
      </c>
      <c r="T1218">
        <v>1</v>
      </c>
      <c r="U1218" t="s">
        <v>199</v>
      </c>
      <c r="V1218" t="s">
        <v>75</v>
      </c>
      <c r="W1218" s="115" t="str">
        <f t="shared" si="40"/>
        <v>CC1COMPOST &amp; FERTILIZANTES</v>
      </c>
      <c r="X1218" s="115">
        <f>_xlfn.XLOOKUP(W1218,'cco '!C:C,'cco '!D:D,0)</f>
        <v>4.0653249223577111E-4</v>
      </c>
      <c r="Y1218" s="116">
        <f t="shared" si="41"/>
        <v>45.421875357502707</v>
      </c>
      <c r="Z1218" s="115">
        <f>_xlfn.XLOOKUP(V1218,sectores_id!A:A,sectores_id!B:B)</f>
        <v>10</v>
      </c>
      <c r="AA1218" s="115">
        <f>IF(J1218="OPEX",_xlfn.XLOOKUP(I1218,'rubros_id_opex (2)'!A:A,'rubros_id_opex (2)'!B:B,"RUBRO MC"),J1218)</f>
        <v>10</v>
      </c>
      <c r="AB1218" s="115" t="str">
        <f>UPPER(_xlfn.XLOOKUP(Z1218,sectores_id!B:B,sectores_id!A:A))</f>
        <v>COMPOST &amp; FERTILIZANTES</v>
      </c>
      <c r="AC1218" s="156" t="str">
        <f>_xlfn.XLOOKUP(AA1218,'rubros_id_opex (2)'!B:B,'rubros_id_opex (2)'!A:A,gastos_final[[#This Row],[Líneas de factura/Producto]])</f>
        <v>PERSONAL</v>
      </c>
      <c r="AD1218" s="115">
        <f>SUMIFS(Y:Y,C:C,gastos_final[[#This Row],[Número]])</f>
        <v>111729.99999999999</v>
      </c>
      <c r="AE1218" s="177">
        <f>gastos_final[[#This Row],[MONTO_FINAL]]*-1-gastos_final[[#This Row],[monto_total_ampliado]]</f>
        <v>0</v>
      </c>
    </row>
    <row r="1219" spans="1:31" x14ac:dyDescent="0.3">
      <c r="A1219" vm="10">
        <v>46057</v>
      </c>
      <c r="B1219" t="s">
        <v>869</v>
      </c>
      <c r="C1219" t="s">
        <v>872</v>
      </c>
      <c r="D1219" s="143">
        <v>-111730</v>
      </c>
      <c r="E1219" t="s">
        <v>873</v>
      </c>
      <c r="F1219">
        <v>1</v>
      </c>
      <c r="G1219" s="143">
        <v>71370</v>
      </c>
      <c r="H1219" t="s">
        <v>511</v>
      </c>
      <c r="I1219" t="s">
        <v>9</v>
      </c>
      <c r="J1219" t="s">
        <v>137</v>
      </c>
      <c r="K1219" t="s">
        <v>473</v>
      </c>
      <c r="L1219" t="s">
        <v>156</v>
      </c>
      <c r="M1219">
        <v>0</v>
      </c>
      <c r="N1219" t="s">
        <v>35</v>
      </c>
      <c r="O1219" t="s">
        <v>492</v>
      </c>
      <c r="P1219">
        <v>10</v>
      </c>
      <c r="Q1219" t="s">
        <v>465</v>
      </c>
      <c r="R1219">
        <v>1</v>
      </c>
      <c r="S1219" s="144">
        <v>-111730</v>
      </c>
      <c r="T1219">
        <v>1</v>
      </c>
      <c r="U1219" t="s">
        <v>199</v>
      </c>
      <c r="V1219" t="s">
        <v>66</v>
      </c>
      <c r="W1219" s="115" t="str">
        <f t="shared" si="40"/>
        <v>CC1DISPOSICIÓN FINAL RESIDUOS LIQUIDOS</v>
      </c>
      <c r="X1219" s="115">
        <f>_xlfn.XLOOKUP(W1219,'cco '!C:C,'cco '!D:D,0)</f>
        <v>5.9791078481547098E-2</v>
      </c>
      <c r="Y1219" s="116">
        <f t="shared" si="41"/>
        <v>6680.4571987432573</v>
      </c>
      <c r="Z1219" s="115">
        <f>_xlfn.XLOOKUP(V1219,sectores_id!A:A,sectores_id!B:B)</f>
        <v>3</v>
      </c>
      <c r="AA1219" s="115">
        <f>IF(J1219="OPEX",_xlfn.XLOOKUP(I1219,'rubros_id_opex (2)'!A:A,'rubros_id_opex (2)'!B:B,"RUBRO MC"),J1219)</f>
        <v>10</v>
      </c>
      <c r="AB1219" s="115" t="str">
        <f>UPPER(_xlfn.XLOOKUP(Z1219,sectores_id!B:B,sectores_id!A:A))</f>
        <v>DISP. FINAL RESIDUOS LÍQUIDOS</v>
      </c>
      <c r="AC1219" s="156" t="str">
        <f>_xlfn.XLOOKUP(AA1219,'rubros_id_opex (2)'!B:B,'rubros_id_opex (2)'!A:A,gastos_final[[#This Row],[Líneas de factura/Producto]])</f>
        <v>PERSONAL</v>
      </c>
      <c r="AD1219" s="115">
        <f>SUMIFS(Y:Y,C:C,gastos_final[[#This Row],[Número]])</f>
        <v>111729.99999999999</v>
      </c>
      <c r="AE1219" s="177">
        <f>gastos_final[[#This Row],[MONTO_FINAL]]*-1-gastos_final[[#This Row],[monto_total_ampliado]]</f>
        <v>0</v>
      </c>
    </row>
    <row r="1220" spans="1:31" x14ac:dyDescent="0.3">
      <c r="A1220" vm="10">
        <v>46057</v>
      </c>
      <c r="B1220" t="s">
        <v>869</v>
      </c>
      <c r="C1220" t="s">
        <v>872</v>
      </c>
      <c r="D1220" s="143">
        <v>-111730</v>
      </c>
      <c r="E1220" t="s">
        <v>873</v>
      </c>
      <c r="F1220">
        <v>1</v>
      </c>
      <c r="G1220" s="143">
        <v>71370</v>
      </c>
      <c r="H1220" t="s">
        <v>511</v>
      </c>
      <c r="I1220" t="s">
        <v>9</v>
      </c>
      <c r="J1220" t="s">
        <v>137</v>
      </c>
      <c r="K1220" t="s">
        <v>473</v>
      </c>
      <c r="L1220" t="s">
        <v>156</v>
      </c>
      <c r="M1220">
        <v>0</v>
      </c>
      <c r="N1220" t="s">
        <v>35</v>
      </c>
      <c r="O1220" t="s">
        <v>492</v>
      </c>
      <c r="P1220">
        <v>10</v>
      </c>
      <c r="Q1220" t="s">
        <v>465</v>
      </c>
      <c r="R1220">
        <v>1</v>
      </c>
      <c r="S1220" s="144">
        <v>-111730</v>
      </c>
      <c r="T1220">
        <v>1</v>
      </c>
      <c r="U1220" t="s">
        <v>199</v>
      </c>
      <c r="V1220" t="s">
        <v>63</v>
      </c>
      <c r="W1220" s="115" t="str">
        <f t="shared" si="40"/>
        <v>CC1DISPOSICIÓN FINAL RESIDUOS SOLIDOS</v>
      </c>
      <c r="X1220" s="115">
        <f>_xlfn.XLOOKUP(W1220,'cco '!C:C,'cco '!D:D,0)</f>
        <v>4.8738124634855849E-3</v>
      </c>
      <c r="Y1220" s="116">
        <f t="shared" si="41"/>
        <v>544.55106654524445</v>
      </c>
      <c r="Z1220" s="115">
        <f>_xlfn.XLOOKUP(V1220,sectores_id!A:A,sectores_id!B:B)</f>
        <v>4</v>
      </c>
      <c r="AA1220" s="115">
        <f>IF(J1220="OPEX",_xlfn.XLOOKUP(I1220,'rubros_id_opex (2)'!A:A,'rubros_id_opex (2)'!B:B,"RUBRO MC"),J1220)</f>
        <v>10</v>
      </c>
      <c r="AB1220" s="115" t="str">
        <f>UPPER(_xlfn.XLOOKUP(Z1220,sectores_id!B:B,sectores_id!A:A))</f>
        <v>DISP. FINAL RESIDUOS SÓLIDOS</v>
      </c>
      <c r="AC1220" s="156" t="str">
        <f>_xlfn.XLOOKUP(AA1220,'rubros_id_opex (2)'!B:B,'rubros_id_opex (2)'!A:A,gastos_final[[#This Row],[Líneas de factura/Producto]])</f>
        <v>PERSONAL</v>
      </c>
      <c r="AD1220" s="115">
        <f>SUMIFS(Y:Y,C:C,gastos_final[[#This Row],[Número]])</f>
        <v>111729.99999999999</v>
      </c>
      <c r="AE1220" s="177">
        <f>gastos_final[[#This Row],[MONTO_FINAL]]*-1-gastos_final[[#This Row],[monto_total_ampliado]]</f>
        <v>0</v>
      </c>
    </row>
    <row r="1221" spans="1:31" x14ac:dyDescent="0.3">
      <c r="A1221" vm="10">
        <v>46057</v>
      </c>
      <c r="B1221" t="s">
        <v>869</v>
      </c>
      <c r="C1221" t="s">
        <v>872</v>
      </c>
      <c r="D1221" s="143">
        <v>-111730</v>
      </c>
      <c r="E1221" t="s">
        <v>873</v>
      </c>
      <c r="F1221">
        <v>1</v>
      </c>
      <c r="G1221" s="143">
        <v>71370</v>
      </c>
      <c r="H1221" t="s">
        <v>511</v>
      </c>
      <c r="I1221" t="s">
        <v>9</v>
      </c>
      <c r="J1221" t="s">
        <v>137</v>
      </c>
      <c r="K1221" t="s">
        <v>473</v>
      </c>
      <c r="L1221" t="s">
        <v>156</v>
      </c>
      <c r="M1221">
        <v>0</v>
      </c>
      <c r="N1221" t="s">
        <v>35</v>
      </c>
      <c r="O1221" t="s">
        <v>492</v>
      </c>
      <c r="P1221">
        <v>10</v>
      </c>
      <c r="Q1221" t="s">
        <v>465</v>
      </c>
      <c r="R1221">
        <v>1</v>
      </c>
      <c r="S1221" s="144">
        <v>-111730</v>
      </c>
      <c r="T1221">
        <v>1</v>
      </c>
      <c r="U1221" t="s">
        <v>199</v>
      </c>
      <c r="V1221" t="s">
        <v>80</v>
      </c>
      <c r="W1221" s="115" t="str">
        <f t="shared" si="40"/>
        <v>CC1EXPORTACION</v>
      </c>
      <c r="X1221" s="115">
        <f>_xlfn.XLOOKUP(W1221,'cco '!C:C,'cco '!D:D,0)</f>
        <v>0.73411048911804788</v>
      </c>
      <c r="Y1221" s="116">
        <f t="shared" si="41"/>
        <v>82022.164949159487</v>
      </c>
      <c r="Z1221" s="115">
        <f>_xlfn.XLOOKUP(V1221,sectores_id!A:A,sectores_id!B:B)</f>
        <v>5</v>
      </c>
      <c r="AA1221" s="115">
        <f>IF(J1221="OPEX",_xlfn.XLOOKUP(I1221,'rubros_id_opex (2)'!A:A,'rubros_id_opex (2)'!B:B,"RUBRO MC"),J1221)</f>
        <v>10</v>
      </c>
      <c r="AB1221" s="115" t="str">
        <f>UPPER(_xlfn.XLOOKUP(Z1221,sectores_id!B:B,sectores_id!A:A))</f>
        <v>EXPORTACION</v>
      </c>
      <c r="AC1221" s="156" t="str">
        <f>_xlfn.XLOOKUP(AA1221,'rubros_id_opex (2)'!B:B,'rubros_id_opex (2)'!A:A,gastos_final[[#This Row],[Líneas de factura/Producto]])</f>
        <v>PERSONAL</v>
      </c>
      <c r="AD1221" s="115">
        <f>SUMIFS(Y:Y,C:C,gastos_final[[#This Row],[Número]])</f>
        <v>111729.99999999999</v>
      </c>
      <c r="AE1221" s="177">
        <f>gastos_final[[#This Row],[MONTO_FINAL]]*-1-gastos_final[[#This Row],[monto_total_ampliado]]</f>
        <v>0</v>
      </c>
    </row>
    <row r="1222" spans="1:31" x14ac:dyDescent="0.3">
      <c r="A1222" vm="10">
        <v>46057</v>
      </c>
      <c r="B1222" t="s">
        <v>869</v>
      </c>
      <c r="C1222" t="s">
        <v>872</v>
      </c>
      <c r="D1222" s="143">
        <v>-111730</v>
      </c>
      <c r="E1222" t="s">
        <v>873</v>
      </c>
      <c r="F1222">
        <v>1</v>
      </c>
      <c r="G1222" s="143">
        <v>71370</v>
      </c>
      <c r="H1222" t="s">
        <v>511</v>
      </c>
      <c r="I1222" t="s">
        <v>9</v>
      </c>
      <c r="J1222" t="s">
        <v>137</v>
      </c>
      <c r="K1222" t="s">
        <v>473</v>
      </c>
      <c r="L1222" t="s">
        <v>156</v>
      </c>
      <c r="M1222">
        <v>0</v>
      </c>
      <c r="N1222" t="s">
        <v>35</v>
      </c>
      <c r="O1222" t="s">
        <v>492</v>
      </c>
      <c r="P1222">
        <v>10</v>
      </c>
      <c r="Q1222" t="s">
        <v>465</v>
      </c>
      <c r="R1222">
        <v>1</v>
      </c>
      <c r="S1222" s="144">
        <v>-111730</v>
      </c>
      <c r="T1222">
        <v>1</v>
      </c>
      <c r="U1222" t="s">
        <v>199</v>
      </c>
      <c r="V1222" t="s">
        <v>50</v>
      </c>
      <c r="W1222" s="115" t="str">
        <f t="shared" si="40"/>
        <v>CC1NFU</v>
      </c>
      <c r="X1222" s="115">
        <f>_xlfn.XLOOKUP(W1222,'cco '!C:C,'cco '!D:D,0)</f>
        <v>1.4065386597374174E-2</v>
      </c>
      <c r="Y1222" s="116">
        <f t="shared" si="41"/>
        <v>1571.5256445246164</v>
      </c>
      <c r="Z1222" s="115">
        <f>_xlfn.XLOOKUP(V1222,sectores_id!A:A,sectores_id!B:B)</f>
        <v>6</v>
      </c>
      <c r="AA1222" s="115">
        <f>IF(J1222="OPEX",_xlfn.XLOOKUP(I1222,'rubros_id_opex (2)'!A:A,'rubros_id_opex (2)'!B:B,"RUBRO MC"),J1222)</f>
        <v>10</v>
      </c>
      <c r="AB1222" s="115" t="str">
        <f>UPPER(_xlfn.XLOOKUP(Z1222,sectores_id!B:B,sectores_id!A:A))</f>
        <v>NFU</v>
      </c>
      <c r="AC1222" s="156" t="str">
        <f>_xlfn.XLOOKUP(AA1222,'rubros_id_opex (2)'!B:B,'rubros_id_opex (2)'!A:A,gastos_final[[#This Row],[Líneas de factura/Producto]])</f>
        <v>PERSONAL</v>
      </c>
      <c r="AD1222" s="115">
        <f>SUMIFS(Y:Y,C:C,gastos_final[[#This Row],[Número]])</f>
        <v>111729.99999999999</v>
      </c>
      <c r="AE1222" s="177">
        <f>gastos_final[[#This Row],[MONTO_FINAL]]*-1-gastos_final[[#This Row],[monto_total_ampliado]]</f>
        <v>0</v>
      </c>
    </row>
    <row r="1223" spans="1:31" x14ac:dyDescent="0.3">
      <c r="A1223" vm="10">
        <v>46057</v>
      </c>
      <c r="B1223" t="s">
        <v>869</v>
      </c>
      <c r="C1223" t="s">
        <v>872</v>
      </c>
      <c r="D1223" s="143">
        <v>-111730</v>
      </c>
      <c r="E1223" t="s">
        <v>873</v>
      </c>
      <c r="F1223">
        <v>1</v>
      </c>
      <c r="G1223" s="143">
        <v>71370</v>
      </c>
      <c r="H1223" t="s">
        <v>511</v>
      </c>
      <c r="I1223" t="s">
        <v>9</v>
      </c>
      <c r="J1223" t="s">
        <v>137</v>
      </c>
      <c r="K1223" t="s">
        <v>473</v>
      </c>
      <c r="L1223" t="s">
        <v>156</v>
      </c>
      <c r="M1223">
        <v>0</v>
      </c>
      <c r="N1223" t="s">
        <v>35</v>
      </c>
      <c r="O1223" t="s">
        <v>492</v>
      </c>
      <c r="P1223">
        <v>10</v>
      </c>
      <c r="Q1223" t="s">
        <v>465</v>
      </c>
      <c r="R1223">
        <v>1</v>
      </c>
      <c r="S1223" s="144">
        <v>-111730</v>
      </c>
      <c r="T1223">
        <v>1</v>
      </c>
      <c r="U1223" t="s">
        <v>199</v>
      </c>
      <c r="V1223" t="s">
        <v>68</v>
      </c>
      <c r="W1223" s="115" t="str">
        <f t="shared" si="40"/>
        <v>CC1PILETAS</v>
      </c>
      <c r="X1223" s="115">
        <f>_xlfn.XLOOKUP(W1223,'cco '!C:C,'cco '!D:D,0)</f>
        <v>0.10760032914202722</v>
      </c>
      <c r="Y1223" s="116">
        <f t="shared" si="41"/>
        <v>12022.184775038701</v>
      </c>
      <c r="Z1223" s="115">
        <f>_xlfn.XLOOKUP(V1223,sectores_id!A:A,sectores_id!B:B)</f>
        <v>7</v>
      </c>
      <c r="AA1223" s="115">
        <f>IF(J1223="OPEX",_xlfn.XLOOKUP(I1223,'rubros_id_opex (2)'!A:A,'rubros_id_opex (2)'!B:B,"RUBRO MC"),J1223)</f>
        <v>10</v>
      </c>
      <c r="AB1223" s="115" t="str">
        <f>UPPER(_xlfn.XLOOKUP(Z1223,sectores_id!B:B,sectores_id!A:A))</f>
        <v>PILETAS</v>
      </c>
      <c r="AC1223" s="156" t="str">
        <f>_xlfn.XLOOKUP(AA1223,'rubros_id_opex (2)'!B:B,'rubros_id_opex (2)'!A:A,gastos_final[[#This Row],[Líneas de factura/Producto]])</f>
        <v>PERSONAL</v>
      </c>
      <c r="AD1223" s="115">
        <f>SUMIFS(Y:Y,C:C,gastos_final[[#This Row],[Número]])</f>
        <v>111729.99999999999</v>
      </c>
      <c r="AE1223" s="177">
        <f>gastos_final[[#This Row],[MONTO_FINAL]]*-1-gastos_final[[#This Row],[monto_total_ampliado]]</f>
        <v>0</v>
      </c>
    </row>
    <row r="1224" spans="1:31" x14ac:dyDescent="0.3">
      <c r="A1224" vm="10">
        <v>46057</v>
      </c>
      <c r="B1224" t="s">
        <v>869</v>
      </c>
      <c r="C1224" t="s">
        <v>872</v>
      </c>
      <c r="D1224" s="143">
        <v>-111730</v>
      </c>
      <c r="E1224" t="s">
        <v>873</v>
      </c>
      <c r="F1224">
        <v>1</v>
      </c>
      <c r="G1224" s="143">
        <v>71370</v>
      </c>
      <c r="H1224" t="s">
        <v>511</v>
      </c>
      <c r="I1224" t="s">
        <v>9</v>
      </c>
      <c r="J1224" t="s">
        <v>137</v>
      </c>
      <c r="K1224" t="s">
        <v>473</v>
      </c>
      <c r="L1224" t="s">
        <v>156</v>
      </c>
      <c r="M1224">
        <v>0</v>
      </c>
      <c r="N1224" t="s">
        <v>35</v>
      </c>
      <c r="O1224" t="s">
        <v>492</v>
      </c>
      <c r="P1224">
        <v>10</v>
      </c>
      <c r="Q1224" t="s">
        <v>465</v>
      </c>
      <c r="R1224">
        <v>1</v>
      </c>
      <c r="S1224" s="144">
        <v>-111730</v>
      </c>
      <c r="T1224">
        <v>1</v>
      </c>
      <c r="U1224" t="s">
        <v>199</v>
      </c>
      <c r="V1224" t="s">
        <v>70</v>
      </c>
      <c r="W1224" s="115" t="str">
        <f t="shared" si="40"/>
        <v>CC1REACTORES</v>
      </c>
      <c r="X1224" s="115">
        <f>_xlfn.XLOOKUP(W1224,'cco '!C:C,'cco '!D:D,0)</f>
        <v>3.9675420007119738E-2</v>
      </c>
      <c r="Y1224" s="116">
        <f t="shared" si="41"/>
        <v>4432.9346773954885</v>
      </c>
      <c r="Z1224" s="115">
        <f>_xlfn.XLOOKUP(V1224,sectores_id!A:A,sectores_id!B:B)</f>
        <v>8</v>
      </c>
      <c r="AA1224" s="115">
        <f>IF(J1224="OPEX",_xlfn.XLOOKUP(I1224,'rubros_id_opex (2)'!A:A,'rubros_id_opex (2)'!B:B,"RUBRO MC"),J1224)</f>
        <v>10</v>
      </c>
      <c r="AB1224" s="115" t="str">
        <f>UPPER(_xlfn.XLOOKUP(Z1224,sectores_id!B:B,sectores_id!A:A))</f>
        <v>REACTORES</v>
      </c>
      <c r="AC1224" s="156" t="str">
        <f>_xlfn.XLOOKUP(AA1224,'rubros_id_opex (2)'!B:B,'rubros_id_opex (2)'!A:A,gastos_final[[#This Row],[Líneas de factura/Producto]])</f>
        <v>PERSONAL</v>
      </c>
      <c r="AD1224" s="115">
        <f>SUMIFS(Y:Y,C:C,gastos_final[[#This Row],[Número]])</f>
        <v>111729.99999999999</v>
      </c>
      <c r="AE1224" s="177">
        <f>gastos_final[[#This Row],[MONTO_FINAL]]*-1-gastos_final[[#This Row],[monto_total_ampliado]]</f>
        <v>0</v>
      </c>
    </row>
    <row r="1225" spans="1:31" x14ac:dyDescent="0.3">
      <c r="A1225" vm="10">
        <v>46057</v>
      </c>
      <c r="B1225" t="s">
        <v>869</v>
      </c>
      <c r="C1225" t="s">
        <v>872</v>
      </c>
      <c r="D1225" s="143">
        <v>-111730</v>
      </c>
      <c r="E1225" t="s">
        <v>873</v>
      </c>
      <c r="F1225">
        <v>1</v>
      </c>
      <c r="G1225" s="143">
        <v>71370</v>
      </c>
      <c r="H1225" t="s">
        <v>511</v>
      </c>
      <c r="I1225" t="s">
        <v>9</v>
      </c>
      <c r="J1225" t="s">
        <v>137</v>
      </c>
      <c r="K1225" t="s">
        <v>473</v>
      </c>
      <c r="L1225" t="s">
        <v>156</v>
      </c>
      <c r="M1225">
        <v>0</v>
      </c>
      <c r="N1225" t="s">
        <v>35</v>
      </c>
      <c r="O1225" t="s">
        <v>492</v>
      </c>
      <c r="P1225">
        <v>10</v>
      </c>
      <c r="Q1225" t="s">
        <v>465</v>
      </c>
      <c r="R1225">
        <v>1</v>
      </c>
      <c r="S1225" s="144">
        <v>-111730</v>
      </c>
      <c r="T1225">
        <v>1</v>
      </c>
      <c r="U1225" t="s">
        <v>199</v>
      </c>
      <c r="V1225" t="s">
        <v>181</v>
      </c>
      <c r="W1225" s="115" t="str">
        <f t="shared" si="40"/>
        <v>CC1TIERRAS FILTRANTES</v>
      </c>
      <c r="X1225" s="115">
        <f>_xlfn.XLOOKUP(W1225,'cco '!C:C,'cco '!D:D,0)</f>
        <v>0</v>
      </c>
      <c r="Y1225" s="116">
        <f t="shared" si="41"/>
        <v>0</v>
      </c>
      <c r="Z1225" s="115">
        <f>_xlfn.XLOOKUP(V1225,sectores_id!A:A,sectores_id!B:B)</f>
        <v>9</v>
      </c>
      <c r="AA1225" s="115">
        <f>IF(J1225="OPEX",_xlfn.XLOOKUP(I1225,'rubros_id_opex (2)'!A:A,'rubros_id_opex (2)'!B:B,"RUBRO MC"),J1225)</f>
        <v>10</v>
      </c>
      <c r="AB1225" s="115" t="str">
        <f>UPPER(_xlfn.XLOOKUP(Z1225,sectores_id!B:B,sectores_id!A:A))</f>
        <v>TIERRAS FILTRANTES</v>
      </c>
      <c r="AC1225" s="156" t="str">
        <f>_xlfn.XLOOKUP(AA1225,'rubros_id_opex (2)'!B:B,'rubros_id_opex (2)'!A:A,gastos_final[[#This Row],[Líneas de factura/Producto]])</f>
        <v>PERSONAL</v>
      </c>
      <c r="AD1225" s="115">
        <f>SUMIFS(Y:Y,C:C,gastos_final[[#This Row],[Número]])</f>
        <v>111729.99999999999</v>
      </c>
      <c r="AE1225" s="177">
        <f>gastos_final[[#This Row],[MONTO_FINAL]]*-1-gastos_final[[#This Row],[monto_total_ampliado]]</f>
        <v>0</v>
      </c>
    </row>
    <row r="1226" spans="1:31" x14ac:dyDescent="0.3">
      <c r="A1226" vm="5">
        <v>46055</v>
      </c>
      <c r="B1226" t="s">
        <v>998</v>
      </c>
      <c r="C1226" t="s">
        <v>999</v>
      </c>
      <c r="D1226" s="143">
        <v>-100088.78</v>
      </c>
      <c r="E1226" t="s">
        <v>1000</v>
      </c>
      <c r="F1226">
        <v>100</v>
      </c>
      <c r="G1226" s="143">
        <v>357.83</v>
      </c>
      <c r="H1226" t="s">
        <v>511</v>
      </c>
      <c r="I1226" t="s">
        <v>14</v>
      </c>
      <c r="J1226" t="s">
        <v>137</v>
      </c>
      <c r="K1226" t="s">
        <v>473</v>
      </c>
      <c r="L1226" t="s">
        <v>156</v>
      </c>
      <c r="M1226">
        <v>0</v>
      </c>
      <c r="N1226" t="s">
        <v>35</v>
      </c>
      <c r="O1226" t="s">
        <v>492</v>
      </c>
      <c r="P1226">
        <v>10</v>
      </c>
      <c r="Q1226" t="s">
        <v>465</v>
      </c>
      <c r="R1226">
        <v>1</v>
      </c>
      <c r="S1226" s="144">
        <v>-100088.78</v>
      </c>
      <c r="T1226">
        <v>100</v>
      </c>
      <c r="U1226" t="s">
        <v>199</v>
      </c>
      <c r="V1226" t="s">
        <v>72</v>
      </c>
      <c r="W1226" s="115" t="str">
        <f t="shared" si="40"/>
        <v>CC1BACHAS</v>
      </c>
      <c r="X1226" s="115">
        <f>_xlfn.XLOOKUP(W1226,'cco '!C:C,'cco '!D:D,0)</f>
        <v>3.2417236735101898E-2</v>
      </c>
      <c r="Y1226" s="116">
        <f t="shared" si="41"/>
        <v>3244.6016757875323</v>
      </c>
      <c r="Z1226" s="115">
        <f>_xlfn.XLOOKUP(V1226,sectores_id!A:A,sectores_id!B:B)</f>
        <v>1</v>
      </c>
      <c r="AA1226" s="115">
        <f>IF(J1226="OPEX",_xlfn.XLOOKUP(I1226,'rubros_id_opex (2)'!A:A,'rubros_id_opex (2)'!B:B,"RUBRO MC"),J1226)</f>
        <v>5</v>
      </c>
      <c r="AB1226" s="115" t="str">
        <f>UPPER(_xlfn.XLOOKUP(Z1226,sectores_id!B:B,sectores_id!A:A))</f>
        <v>BACHAS</v>
      </c>
      <c r="AC1226" s="156" t="str">
        <f>_xlfn.XLOOKUP(AA1226,'rubros_id_opex (2)'!B:B,'rubros_id_opex (2)'!A:A,gastos_final[[#This Row],[Líneas de factura/Producto]])</f>
        <v>INSUMOS</v>
      </c>
      <c r="AD1226" s="115">
        <f>SUMIFS(Y:Y,C:C,gastos_final[[#This Row],[Número]])</f>
        <v>100088.77999999998</v>
      </c>
      <c r="AE1226" s="177">
        <f>gastos_final[[#This Row],[MONTO_FINAL]]*-1-gastos_final[[#This Row],[monto_total_ampliado]]</f>
        <v>0</v>
      </c>
    </row>
    <row r="1227" spans="1:31" x14ac:dyDescent="0.3">
      <c r="A1227" vm="5">
        <v>46055</v>
      </c>
      <c r="B1227" t="s">
        <v>998</v>
      </c>
      <c r="C1227" t="s">
        <v>999</v>
      </c>
      <c r="D1227" s="143">
        <v>-100088.78</v>
      </c>
      <c r="E1227" t="s">
        <v>1000</v>
      </c>
      <c r="F1227">
        <v>100</v>
      </c>
      <c r="G1227" s="143">
        <v>357.83</v>
      </c>
      <c r="H1227" t="s">
        <v>511</v>
      </c>
      <c r="I1227" t="s">
        <v>14</v>
      </c>
      <c r="J1227" t="s">
        <v>137</v>
      </c>
      <c r="K1227" t="s">
        <v>473</v>
      </c>
      <c r="L1227" t="s">
        <v>156</v>
      </c>
      <c r="M1227">
        <v>0</v>
      </c>
      <c r="N1227" t="s">
        <v>35</v>
      </c>
      <c r="O1227" t="s">
        <v>492</v>
      </c>
      <c r="P1227">
        <v>10</v>
      </c>
      <c r="Q1227" t="s">
        <v>465</v>
      </c>
      <c r="R1227">
        <v>1</v>
      </c>
      <c r="S1227" s="144">
        <v>-100088.78</v>
      </c>
      <c r="T1227">
        <v>100</v>
      </c>
      <c r="U1227" t="s">
        <v>199</v>
      </c>
      <c r="V1227" t="s">
        <v>77</v>
      </c>
      <c r="W1227" s="115" t="str">
        <f t="shared" si="40"/>
        <v>CC1CEREAL &amp; POLVILLO</v>
      </c>
      <c r="X1227" s="115">
        <f>_xlfn.XLOOKUP(W1227,'cco '!C:C,'cco '!D:D,0)</f>
        <v>7.0597149630605652E-3</v>
      </c>
      <c r="Y1227" s="116">
        <f t="shared" si="41"/>
        <v>706.59825780047709</v>
      </c>
      <c r="Z1227" s="115">
        <f>_xlfn.XLOOKUP(V1227,sectores_id!A:A,sectores_id!B:B)</f>
        <v>2</v>
      </c>
      <c r="AA1227" s="115">
        <f>IF(J1227="OPEX",_xlfn.XLOOKUP(I1227,'rubros_id_opex (2)'!A:A,'rubros_id_opex (2)'!B:B,"RUBRO MC"),J1227)</f>
        <v>5</v>
      </c>
      <c r="AB1227" s="115" t="str">
        <f>UPPER(_xlfn.XLOOKUP(Z1227,sectores_id!B:B,sectores_id!A:A))</f>
        <v>CEREAL &amp; POLVILLO</v>
      </c>
      <c r="AC1227" s="156" t="str">
        <f>_xlfn.XLOOKUP(AA1227,'rubros_id_opex (2)'!B:B,'rubros_id_opex (2)'!A:A,gastos_final[[#This Row],[Líneas de factura/Producto]])</f>
        <v>INSUMOS</v>
      </c>
      <c r="AD1227" s="115">
        <f>SUMIFS(Y:Y,C:C,gastos_final[[#This Row],[Número]])</f>
        <v>100088.77999999998</v>
      </c>
      <c r="AE1227" s="177">
        <f>gastos_final[[#This Row],[MONTO_FINAL]]*-1-gastos_final[[#This Row],[monto_total_ampliado]]</f>
        <v>0</v>
      </c>
    </row>
    <row r="1228" spans="1:31" x14ac:dyDescent="0.3">
      <c r="A1228" vm="5">
        <v>46055</v>
      </c>
      <c r="B1228" t="s">
        <v>998</v>
      </c>
      <c r="C1228" t="s">
        <v>999</v>
      </c>
      <c r="D1228" s="143">
        <v>-100088.78</v>
      </c>
      <c r="E1228" t="s">
        <v>1000</v>
      </c>
      <c r="F1228">
        <v>100</v>
      </c>
      <c r="G1228" s="143">
        <v>357.83</v>
      </c>
      <c r="H1228" t="s">
        <v>511</v>
      </c>
      <c r="I1228" t="s">
        <v>14</v>
      </c>
      <c r="J1228" t="s">
        <v>137</v>
      </c>
      <c r="K1228" t="s">
        <v>473</v>
      </c>
      <c r="L1228" t="s">
        <v>156</v>
      </c>
      <c r="M1228">
        <v>0</v>
      </c>
      <c r="N1228" t="s">
        <v>35</v>
      </c>
      <c r="O1228" t="s">
        <v>492</v>
      </c>
      <c r="P1228">
        <v>10</v>
      </c>
      <c r="Q1228" t="s">
        <v>465</v>
      </c>
      <c r="R1228">
        <v>1</v>
      </c>
      <c r="S1228" s="144">
        <v>-100088.78</v>
      </c>
      <c r="T1228">
        <v>100</v>
      </c>
      <c r="U1228" t="s">
        <v>199</v>
      </c>
      <c r="V1228" t="s">
        <v>75</v>
      </c>
      <c r="W1228" s="115" t="str">
        <f t="shared" si="40"/>
        <v>CC1COMPOST &amp; FERTILIZANTES</v>
      </c>
      <c r="X1228" s="115">
        <f>_xlfn.XLOOKUP(W1228,'cco '!C:C,'cco '!D:D,0)</f>
        <v>4.0653249223577111E-4</v>
      </c>
      <c r="Y1228" s="116">
        <f t="shared" si="41"/>
        <v>40.689341178237804</v>
      </c>
      <c r="Z1228" s="115">
        <f>_xlfn.XLOOKUP(V1228,sectores_id!A:A,sectores_id!B:B)</f>
        <v>10</v>
      </c>
      <c r="AA1228" s="115">
        <f>IF(J1228="OPEX",_xlfn.XLOOKUP(I1228,'rubros_id_opex (2)'!A:A,'rubros_id_opex (2)'!B:B,"RUBRO MC"),J1228)</f>
        <v>5</v>
      </c>
      <c r="AB1228" s="115" t="str">
        <f>UPPER(_xlfn.XLOOKUP(Z1228,sectores_id!B:B,sectores_id!A:A))</f>
        <v>COMPOST &amp; FERTILIZANTES</v>
      </c>
      <c r="AC1228" s="156" t="str">
        <f>_xlfn.XLOOKUP(AA1228,'rubros_id_opex (2)'!B:B,'rubros_id_opex (2)'!A:A,gastos_final[[#This Row],[Líneas de factura/Producto]])</f>
        <v>INSUMOS</v>
      </c>
      <c r="AD1228" s="115">
        <f>SUMIFS(Y:Y,C:C,gastos_final[[#This Row],[Número]])</f>
        <v>100088.77999999998</v>
      </c>
      <c r="AE1228" s="177">
        <f>gastos_final[[#This Row],[MONTO_FINAL]]*-1-gastos_final[[#This Row],[monto_total_ampliado]]</f>
        <v>0</v>
      </c>
    </row>
    <row r="1229" spans="1:31" x14ac:dyDescent="0.3">
      <c r="A1229" vm="5">
        <v>46055</v>
      </c>
      <c r="B1229" t="s">
        <v>998</v>
      </c>
      <c r="C1229" t="s">
        <v>999</v>
      </c>
      <c r="D1229" s="143">
        <v>-100088.78</v>
      </c>
      <c r="E1229" t="s">
        <v>1000</v>
      </c>
      <c r="F1229">
        <v>100</v>
      </c>
      <c r="G1229" s="143">
        <v>357.83</v>
      </c>
      <c r="H1229" t="s">
        <v>511</v>
      </c>
      <c r="I1229" t="s">
        <v>14</v>
      </c>
      <c r="J1229" t="s">
        <v>137</v>
      </c>
      <c r="K1229" t="s">
        <v>473</v>
      </c>
      <c r="L1229" t="s">
        <v>156</v>
      </c>
      <c r="M1229">
        <v>0</v>
      </c>
      <c r="N1229" t="s">
        <v>35</v>
      </c>
      <c r="O1229" t="s">
        <v>492</v>
      </c>
      <c r="P1229">
        <v>10</v>
      </c>
      <c r="Q1229" t="s">
        <v>465</v>
      </c>
      <c r="R1229">
        <v>1</v>
      </c>
      <c r="S1229" s="144">
        <v>-100088.78</v>
      </c>
      <c r="T1229">
        <v>100</v>
      </c>
      <c r="U1229" t="s">
        <v>199</v>
      </c>
      <c r="V1229" t="s">
        <v>66</v>
      </c>
      <c r="W1229" s="115" t="str">
        <f t="shared" si="40"/>
        <v>CC1DISPOSICIÓN FINAL RESIDUOS LIQUIDOS</v>
      </c>
      <c r="X1229" s="115">
        <f>_xlfn.XLOOKUP(W1229,'cco '!C:C,'cco '!D:D,0)</f>
        <v>5.9791078481547098E-2</v>
      </c>
      <c r="Y1229" s="116">
        <f t="shared" si="41"/>
        <v>5984.4161001023012</v>
      </c>
      <c r="Z1229" s="115">
        <f>_xlfn.XLOOKUP(V1229,sectores_id!A:A,sectores_id!B:B)</f>
        <v>3</v>
      </c>
      <c r="AA1229" s="115">
        <f>IF(J1229="OPEX",_xlfn.XLOOKUP(I1229,'rubros_id_opex (2)'!A:A,'rubros_id_opex (2)'!B:B,"RUBRO MC"),J1229)</f>
        <v>5</v>
      </c>
      <c r="AB1229" s="115" t="str">
        <f>UPPER(_xlfn.XLOOKUP(Z1229,sectores_id!B:B,sectores_id!A:A))</f>
        <v>DISP. FINAL RESIDUOS LÍQUIDOS</v>
      </c>
      <c r="AC1229" s="156" t="str">
        <f>_xlfn.XLOOKUP(AA1229,'rubros_id_opex (2)'!B:B,'rubros_id_opex (2)'!A:A,gastos_final[[#This Row],[Líneas de factura/Producto]])</f>
        <v>INSUMOS</v>
      </c>
      <c r="AD1229" s="115">
        <f>SUMIFS(Y:Y,C:C,gastos_final[[#This Row],[Número]])</f>
        <v>100088.77999999998</v>
      </c>
      <c r="AE1229" s="177">
        <f>gastos_final[[#This Row],[MONTO_FINAL]]*-1-gastos_final[[#This Row],[monto_total_ampliado]]</f>
        <v>0</v>
      </c>
    </row>
    <row r="1230" spans="1:31" x14ac:dyDescent="0.3">
      <c r="A1230" vm="5">
        <v>46055</v>
      </c>
      <c r="B1230" t="s">
        <v>998</v>
      </c>
      <c r="C1230" t="s">
        <v>999</v>
      </c>
      <c r="D1230" s="143">
        <v>-100088.78</v>
      </c>
      <c r="E1230" t="s">
        <v>1000</v>
      </c>
      <c r="F1230">
        <v>100</v>
      </c>
      <c r="G1230" s="143">
        <v>357.83</v>
      </c>
      <c r="H1230" t="s">
        <v>511</v>
      </c>
      <c r="I1230" t="s">
        <v>14</v>
      </c>
      <c r="J1230" t="s">
        <v>137</v>
      </c>
      <c r="K1230" t="s">
        <v>473</v>
      </c>
      <c r="L1230" t="s">
        <v>156</v>
      </c>
      <c r="M1230">
        <v>0</v>
      </c>
      <c r="N1230" t="s">
        <v>35</v>
      </c>
      <c r="O1230" t="s">
        <v>492</v>
      </c>
      <c r="P1230">
        <v>10</v>
      </c>
      <c r="Q1230" t="s">
        <v>465</v>
      </c>
      <c r="R1230">
        <v>1</v>
      </c>
      <c r="S1230" s="144">
        <v>-100088.78</v>
      </c>
      <c r="T1230">
        <v>100</v>
      </c>
      <c r="U1230" t="s">
        <v>199</v>
      </c>
      <c r="V1230" t="s">
        <v>63</v>
      </c>
      <c r="W1230" s="115" t="str">
        <f t="shared" si="40"/>
        <v>CC1DISPOSICIÓN FINAL RESIDUOS SOLIDOS</v>
      </c>
      <c r="X1230" s="115">
        <f>_xlfn.XLOOKUP(W1230,'cco '!C:C,'cco '!D:D,0)</f>
        <v>4.8738124634855849E-3</v>
      </c>
      <c r="Y1230" s="116">
        <f t="shared" si="41"/>
        <v>487.81394341906673</v>
      </c>
      <c r="Z1230" s="115">
        <f>_xlfn.XLOOKUP(V1230,sectores_id!A:A,sectores_id!B:B)</f>
        <v>4</v>
      </c>
      <c r="AA1230" s="115">
        <f>IF(J1230="OPEX",_xlfn.XLOOKUP(I1230,'rubros_id_opex (2)'!A:A,'rubros_id_opex (2)'!B:B,"RUBRO MC"),J1230)</f>
        <v>5</v>
      </c>
      <c r="AB1230" s="115" t="str">
        <f>UPPER(_xlfn.XLOOKUP(Z1230,sectores_id!B:B,sectores_id!A:A))</f>
        <v>DISP. FINAL RESIDUOS SÓLIDOS</v>
      </c>
      <c r="AC1230" s="156" t="str">
        <f>_xlfn.XLOOKUP(AA1230,'rubros_id_opex (2)'!B:B,'rubros_id_opex (2)'!A:A,gastos_final[[#This Row],[Líneas de factura/Producto]])</f>
        <v>INSUMOS</v>
      </c>
      <c r="AD1230" s="115">
        <f>SUMIFS(Y:Y,C:C,gastos_final[[#This Row],[Número]])</f>
        <v>100088.77999999998</v>
      </c>
      <c r="AE1230" s="177">
        <f>gastos_final[[#This Row],[MONTO_FINAL]]*-1-gastos_final[[#This Row],[monto_total_ampliado]]</f>
        <v>0</v>
      </c>
    </row>
    <row r="1231" spans="1:31" x14ac:dyDescent="0.3">
      <c r="A1231" vm="5">
        <v>46055</v>
      </c>
      <c r="B1231" t="s">
        <v>998</v>
      </c>
      <c r="C1231" t="s">
        <v>999</v>
      </c>
      <c r="D1231" s="143">
        <v>-100088.78</v>
      </c>
      <c r="E1231" t="s">
        <v>1000</v>
      </c>
      <c r="F1231">
        <v>100</v>
      </c>
      <c r="G1231" s="143">
        <v>357.83</v>
      </c>
      <c r="H1231" t="s">
        <v>511</v>
      </c>
      <c r="I1231" t="s">
        <v>14</v>
      </c>
      <c r="J1231" t="s">
        <v>137</v>
      </c>
      <c r="K1231" t="s">
        <v>473</v>
      </c>
      <c r="L1231" t="s">
        <v>156</v>
      </c>
      <c r="M1231">
        <v>0</v>
      </c>
      <c r="N1231" t="s">
        <v>35</v>
      </c>
      <c r="O1231" t="s">
        <v>492</v>
      </c>
      <c r="P1231">
        <v>10</v>
      </c>
      <c r="Q1231" t="s">
        <v>465</v>
      </c>
      <c r="R1231">
        <v>1</v>
      </c>
      <c r="S1231" s="144">
        <v>-100088.78</v>
      </c>
      <c r="T1231">
        <v>100</v>
      </c>
      <c r="U1231" t="s">
        <v>199</v>
      </c>
      <c r="V1231" t="s">
        <v>80</v>
      </c>
      <c r="W1231" s="115" t="str">
        <f t="shared" si="40"/>
        <v>CC1EXPORTACION</v>
      </c>
      <c r="X1231" s="115">
        <f>_xlfn.XLOOKUP(W1231,'cco '!C:C,'cco '!D:D,0)</f>
        <v>0.73411048911804788</v>
      </c>
      <c r="Y1231" s="116">
        <f t="shared" si="41"/>
        <v>73476.223241028682</v>
      </c>
      <c r="Z1231" s="115">
        <f>_xlfn.XLOOKUP(V1231,sectores_id!A:A,sectores_id!B:B)</f>
        <v>5</v>
      </c>
      <c r="AA1231" s="115">
        <f>IF(J1231="OPEX",_xlfn.XLOOKUP(I1231,'rubros_id_opex (2)'!A:A,'rubros_id_opex (2)'!B:B,"RUBRO MC"),J1231)</f>
        <v>5</v>
      </c>
      <c r="AB1231" s="115" t="str">
        <f>UPPER(_xlfn.XLOOKUP(Z1231,sectores_id!B:B,sectores_id!A:A))</f>
        <v>EXPORTACION</v>
      </c>
      <c r="AC1231" s="156" t="str">
        <f>_xlfn.XLOOKUP(AA1231,'rubros_id_opex (2)'!B:B,'rubros_id_opex (2)'!A:A,gastos_final[[#This Row],[Líneas de factura/Producto]])</f>
        <v>INSUMOS</v>
      </c>
      <c r="AD1231" s="115">
        <f>SUMIFS(Y:Y,C:C,gastos_final[[#This Row],[Número]])</f>
        <v>100088.77999999998</v>
      </c>
      <c r="AE1231" s="177">
        <f>gastos_final[[#This Row],[MONTO_FINAL]]*-1-gastos_final[[#This Row],[monto_total_ampliado]]</f>
        <v>0</v>
      </c>
    </row>
    <row r="1232" spans="1:31" x14ac:dyDescent="0.3">
      <c r="A1232" vm="5">
        <v>46055</v>
      </c>
      <c r="B1232" t="s">
        <v>998</v>
      </c>
      <c r="C1232" t="s">
        <v>999</v>
      </c>
      <c r="D1232" s="143">
        <v>-100088.78</v>
      </c>
      <c r="E1232" t="s">
        <v>1000</v>
      </c>
      <c r="F1232">
        <v>100</v>
      </c>
      <c r="G1232" s="143">
        <v>357.83</v>
      </c>
      <c r="H1232" t="s">
        <v>511</v>
      </c>
      <c r="I1232" t="s">
        <v>14</v>
      </c>
      <c r="J1232" t="s">
        <v>137</v>
      </c>
      <c r="K1232" t="s">
        <v>473</v>
      </c>
      <c r="L1232" t="s">
        <v>156</v>
      </c>
      <c r="M1232">
        <v>0</v>
      </c>
      <c r="N1232" t="s">
        <v>35</v>
      </c>
      <c r="O1232" t="s">
        <v>492</v>
      </c>
      <c r="P1232">
        <v>10</v>
      </c>
      <c r="Q1232" t="s">
        <v>465</v>
      </c>
      <c r="R1232">
        <v>1</v>
      </c>
      <c r="S1232" s="144">
        <v>-100088.78</v>
      </c>
      <c r="T1232">
        <v>100</v>
      </c>
      <c r="U1232" t="s">
        <v>199</v>
      </c>
      <c r="V1232" t="s">
        <v>50</v>
      </c>
      <c r="W1232" s="115" t="str">
        <f t="shared" si="40"/>
        <v>CC1NFU</v>
      </c>
      <c r="X1232" s="115">
        <f>_xlfn.XLOOKUP(W1232,'cco '!C:C,'cco '!D:D,0)</f>
        <v>1.4065386597374174E-2</v>
      </c>
      <c r="Y1232" s="116">
        <f t="shared" si="41"/>
        <v>1407.7873847595322</v>
      </c>
      <c r="Z1232" s="115">
        <f>_xlfn.XLOOKUP(V1232,sectores_id!A:A,sectores_id!B:B)</f>
        <v>6</v>
      </c>
      <c r="AA1232" s="115">
        <f>IF(J1232="OPEX",_xlfn.XLOOKUP(I1232,'rubros_id_opex (2)'!A:A,'rubros_id_opex (2)'!B:B,"RUBRO MC"),J1232)</f>
        <v>5</v>
      </c>
      <c r="AB1232" s="115" t="str">
        <f>UPPER(_xlfn.XLOOKUP(Z1232,sectores_id!B:B,sectores_id!A:A))</f>
        <v>NFU</v>
      </c>
      <c r="AC1232" s="156" t="str">
        <f>_xlfn.XLOOKUP(AA1232,'rubros_id_opex (2)'!B:B,'rubros_id_opex (2)'!A:A,gastos_final[[#This Row],[Líneas de factura/Producto]])</f>
        <v>INSUMOS</v>
      </c>
      <c r="AD1232" s="115">
        <f>SUMIFS(Y:Y,C:C,gastos_final[[#This Row],[Número]])</f>
        <v>100088.77999999998</v>
      </c>
      <c r="AE1232" s="177">
        <f>gastos_final[[#This Row],[MONTO_FINAL]]*-1-gastos_final[[#This Row],[monto_total_ampliado]]</f>
        <v>0</v>
      </c>
    </row>
    <row r="1233" spans="1:31" x14ac:dyDescent="0.3">
      <c r="A1233" vm="5">
        <v>46055</v>
      </c>
      <c r="B1233" t="s">
        <v>998</v>
      </c>
      <c r="C1233" t="s">
        <v>999</v>
      </c>
      <c r="D1233" s="143">
        <v>-100088.78</v>
      </c>
      <c r="E1233" t="s">
        <v>1000</v>
      </c>
      <c r="F1233">
        <v>100</v>
      </c>
      <c r="G1233" s="143">
        <v>357.83</v>
      </c>
      <c r="H1233" t="s">
        <v>511</v>
      </c>
      <c r="I1233" t="s">
        <v>14</v>
      </c>
      <c r="J1233" t="s">
        <v>137</v>
      </c>
      <c r="K1233" t="s">
        <v>473</v>
      </c>
      <c r="L1233" t="s">
        <v>156</v>
      </c>
      <c r="M1233">
        <v>0</v>
      </c>
      <c r="N1233" t="s">
        <v>35</v>
      </c>
      <c r="O1233" t="s">
        <v>492</v>
      </c>
      <c r="P1233">
        <v>10</v>
      </c>
      <c r="Q1233" t="s">
        <v>465</v>
      </c>
      <c r="R1233">
        <v>1</v>
      </c>
      <c r="S1233" s="144">
        <v>-100088.78</v>
      </c>
      <c r="T1233">
        <v>100</v>
      </c>
      <c r="U1233" t="s">
        <v>199</v>
      </c>
      <c r="V1233" t="s">
        <v>68</v>
      </c>
      <c r="W1233" s="115" t="str">
        <f t="shared" si="40"/>
        <v>CC1PILETAS</v>
      </c>
      <c r="X1233" s="115">
        <f>_xlfn.XLOOKUP(W1233,'cco '!C:C,'cco '!D:D,0)</f>
        <v>0.10760032914202722</v>
      </c>
      <c r="Y1233" s="116">
        <f t="shared" si="41"/>
        <v>10769.585671423951</v>
      </c>
      <c r="Z1233" s="115">
        <f>_xlfn.XLOOKUP(V1233,sectores_id!A:A,sectores_id!B:B)</f>
        <v>7</v>
      </c>
      <c r="AA1233" s="115">
        <f>IF(J1233="OPEX",_xlfn.XLOOKUP(I1233,'rubros_id_opex (2)'!A:A,'rubros_id_opex (2)'!B:B,"RUBRO MC"),J1233)</f>
        <v>5</v>
      </c>
      <c r="AB1233" s="115" t="str">
        <f>UPPER(_xlfn.XLOOKUP(Z1233,sectores_id!B:B,sectores_id!A:A))</f>
        <v>PILETAS</v>
      </c>
      <c r="AC1233" s="156" t="str">
        <f>_xlfn.XLOOKUP(AA1233,'rubros_id_opex (2)'!B:B,'rubros_id_opex (2)'!A:A,gastos_final[[#This Row],[Líneas de factura/Producto]])</f>
        <v>INSUMOS</v>
      </c>
      <c r="AD1233" s="115">
        <f>SUMIFS(Y:Y,C:C,gastos_final[[#This Row],[Número]])</f>
        <v>100088.77999999998</v>
      </c>
      <c r="AE1233" s="177">
        <f>gastos_final[[#This Row],[MONTO_FINAL]]*-1-gastos_final[[#This Row],[monto_total_ampliado]]</f>
        <v>0</v>
      </c>
    </row>
    <row r="1234" spans="1:31" x14ac:dyDescent="0.3">
      <c r="A1234" vm="5">
        <v>46055</v>
      </c>
      <c r="B1234" t="s">
        <v>998</v>
      </c>
      <c r="C1234" t="s">
        <v>999</v>
      </c>
      <c r="D1234" s="143">
        <v>-100088.78</v>
      </c>
      <c r="E1234" t="s">
        <v>1000</v>
      </c>
      <c r="F1234">
        <v>100</v>
      </c>
      <c r="G1234" s="143">
        <v>357.83</v>
      </c>
      <c r="H1234" t="s">
        <v>511</v>
      </c>
      <c r="I1234" t="s">
        <v>14</v>
      </c>
      <c r="J1234" t="s">
        <v>137</v>
      </c>
      <c r="K1234" t="s">
        <v>473</v>
      </c>
      <c r="L1234" t="s">
        <v>156</v>
      </c>
      <c r="M1234">
        <v>0</v>
      </c>
      <c r="N1234" t="s">
        <v>35</v>
      </c>
      <c r="O1234" t="s">
        <v>492</v>
      </c>
      <c r="P1234">
        <v>10</v>
      </c>
      <c r="Q1234" t="s">
        <v>465</v>
      </c>
      <c r="R1234">
        <v>1</v>
      </c>
      <c r="S1234" s="144">
        <v>-100088.78</v>
      </c>
      <c r="T1234">
        <v>100</v>
      </c>
      <c r="U1234" t="s">
        <v>199</v>
      </c>
      <c r="V1234" t="s">
        <v>70</v>
      </c>
      <c r="W1234" s="115" t="str">
        <f t="shared" si="40"/>
        <v>CC1REACTORES</v>
      </c>
      <c r="X1234" s="115">
        <f>_xlfn.XLOOKUP(W1234,'cco '!C:C,'cco '!D:D,0)</f>
        <v>3.9675420007119738E-2</v>
      </c>
      <c r="Y1234" s="116">
        <f t="shared" si="41"/>
        <v>3971.064384500206</v>
      </c>
      <c r="Z1234" s="115">
        <f>_xlfn.XLOOKUP(V1234,sectores_id!A:A,sectores_id!B:B)</f>
        <v>8</v>
      </c>
      <c r="AA1234" s="115">
        <f>IF(J1234="OPEX",_xlfn.XLOOKUP(I1234,'rubros_id_opex (2)'!A:A,'rubros_id_opex (2)'!B:B,"RUBRO MC"),J1234)</f>
        <v>5</v>
      </c>
      <c r="AB1234" s="115" t="str">
        <f>UPPER(_xlfn.XLOOKUP(Z1234,sectores_id!B:B,sectores_id!A:A))</f>
        <v>REACTORES</v>
      </c>
      <c r="AC1234" s="156" t="str">
        <f>_xlfn.XLOOKUP(AA1234,'rubros_id_opex (2)'!B:B,'rubros_id_opex (2)'!A:A,gastos_final[[#This Row],[Líneas de factura/Producto]])</f>
        <v>INSUMOS</v>
      </c>
      <c r="AD1234" s="115">
        <f>SUMIFS(Y:Y,C:C,gastos_final[[#This Row],[Número]])</f>
        <v>100088.77999999998</v>
      </c>
      <c r="AE1234" s="177">
        <f>gastos_final[[#This Row],[MONTO_FINAL]]*-1-gastos_final[[#This Row],[monto_total_ampliado]]</f>
        <v>0</v>
      </c>
    </row>
    <row r="1235" spans="1:31" x14ac:dyDescent="0.3">
      <c r="A1235" vm="5">
        <v>46055</v>
      </c>
      <c r="B1235" t="s">
        <v>998</v>
      </c>
      <c r="C1235" t="s">
        <v>999</v>
      </c>
      <c r="D1235" s="143">
        <v>-100088.78</v>
      </c>
      <c r="E1235" t="s">
        <v>1000</v>
      </c>
      <c r="F1235">
        <v>100</v>
      </c>
      <c r="G1235" s="143">
        <v>357.83</v>
      </c>
      <c r="H1235" t="s">
        <v>511</v>
      </c>
      <c r="I1235" t="s">
        <v>14</v>
      </c>
      <c r="J1235" t="s">
        <v>137</v>
      </c>
      <c r="K1235" t="s">
        <v>473</v>
      </c>
      <c r="L1235" t="s">
        <v>156</v>
      </c>
      <c r="M1235">
        <v>0</v>
      </c>
      <c r="N1235" t="s">
        <v>35</v>
      </c>
      <c r="O1235" t="s">
        <v>492</v>
      </c>
      <c r="P1235">
        <v>10</v>
      </c>
      <c r="Q1235" t="s">
        <v>465</v>
      </c>
      <c r="R1235">
        <v>1</v>
      </c>
      <c r="S1235" s="144">
        <v>-100088.78</v>
      </c>
      <c r="T1235">
        <v>100</v>
      </c>
      <c r="U1235" t="s">
        <v>199</v>
      </c>
      <c r="V1235" t="s">
        <v>181</v>
      </c>
      <c r="W1235" s="115" t="str">
        <f t="shared" si="40"/>
        <v>CC1TIERRAS FILTRANTES</v>
      </c>
      <c r="X1235" s="115">
        <f>_xlfn.XLOOKUP(W1235,'cco '!C:C,'cco '!D:D,0)</f>
        <v>0</v>
      </c>
      <c r="Y1235" s="116">
        <f t="shared" si="41"/>
        <v>0</v>
      </c>
      <c r="Z1235" s="115">
        <f>_xlfn.XLOOKUP(V1235,sectores_id!A:A,sectores_id!B:B)</f>
        <v>9</v>
      </c>
      <c r="AA1235" s="115">
        <f>IF(J1235="OPEX",_xlfn.XLOOKUP(I1235,'rubros_id_opex (2)'!A:A,'rubros_id_opex (2)'!B:B,"RUBRO MC"),J1235)</f>
        <v>5</v>
      </c>
      <c r="AB1235" s="115" t="str">
        <f>UPPER(_xlfn.XLOOKUP(Z1235,sectores_id!B:B,sectores_id!A:A))</f>
        <v>TIERRAS FILTRANTES</v>
      </c>
      <c r="AC1235" s="156" t="str">
        <f>_xlfn.XLOOKUP(AA1235,'rubros_id_opex (2)'!B:B,'rubros_id_opex (2)'!A:A,gastos_final[[#This Row],[Líneas de factura/Producto]])</f>
        <v>INSUMOS</v>
      </c>
      <c r="AD1235" s="115">
        <f>SUMIFS(Y:Y,C:C,gastos_final[[#This Row],[Número]])</f>
        <v>100088.77999999998</v>
      </c>
      <c r="AE1235" s="177">
        <f>gastos_final[[#This Row],[MONTO_FINAL]]*-1-gastos_final[[#This Row],[monto_total_ampliado]]</f>
        <v>0</v>
      </c>
    </row>
    <row r="1236" spans="1:31" x14ac:dyDescent="0.3">
      <c r="A1236" vm="10">
        <v>46057</v>
      </c>
      <c r="B1236" t="s">
        <v>1018</v>
      </c>
      <c r="C1236" t="s">
        <v>1023</v>
      </c>
      <c r="D1236" s="143">
        <v>-100000</v>
      </c>
      <c r="E1236" t="s">
        <v>1024</v>
      </c>
      <c r="F1236">
        <v>1</v>
      </c>
      <c r="G1236" s="143">
        <v>100000</v>
      </c>
      <c r="H1236" t="s">
        <v>511</v>
      </c>
      <c r="I1236" t="s">
        <v>10</v>
      </c>
      <c r="J1236" t="s">
        <v>137</v>
      </c>
      <c r="K1236" t="s">
        <v>473</v>
      </c>
      <c r="L1236" t="s">
        <v>138</v>
      </c>
      <c r="M1236">
        <v>0</v>
      </c>
      <c r="N1236" t="s">
        <v>35</v>
      </c>
      <c r="O1236" t="s">
        <v>492</v>
      </c>
      <c r="P1236">
        <v>10</v>
      </c>
      <c r="Q1236" t="s">
        <v>465</v>
      </c>
      <c r="R1236">
        <v>1</v>
      </c>
      <c r="S1236" s="144">
        <v>-100000</v>
      </c>
      <c r="T1236">
        <v>1</v>
      </c>
      <c r="U1236" t="s">
        <v>199</v>
      </c>
      <c r="V1236" t="s">
        <v>72</v>
      </c>
      <c r="W1236" s="115" t="str">
        <f t="shared" si="40"/>
        <v>CC1BACHAS</v>
      </c>
      <c r="X1236" s="115">
        <f>_xlfn.XLOOKUP(W1236,'cco '!C:C,'cco '!D:D,0)</f>
        <v>3.2417236735101898E-2</v>
      </c>
      <c r="Y1236" s="116">
        <f t="shared" si="41"/>
        <v>3241.7236735101897</v>
      </c>
      <c r="Z1236" s="115">
        <f>_xlfn.XLOOKUP(V1236,sectores_id!A:A,sectores_id!B:B)</f>
        <v>1</v>
      </c>
      <c r="AA1236" s="115">
        <f>IF(J1236="OPEX",_xlfn.XLOOKUP(I1236,'rubros_id_opex (2)'!A:A,'rubros_id_opex (2)'!B:B,"RUBRO MC"),J1236)</f>
        <v>13</v>
      </c>
      <c r="AB1236" s="115" t="str">
        <f>UPPER(_xlfn.XLOOKUP(Z1236,sectores_id!B:B,sectores_id!A:A))</f>
        <v>BACHAS</v>
      </c>
      <c r="AC1236" s="156" t="str">
        <f>_xlfn.XLOOKUP(AA1236,'rubros_id_opex (2)'!B:B,'rubros_id_opex (2)'!A:A,gastos_final[[#This Row],[Líneas de factura/Producto]])</f>
        <v>SERVICIOS</v>
      </c>
      <c r="AD1236" s="115">
        <f>SUMIFS(Y:Y,C:C,gastos_final[[#This Row],[Número]])</f>
        <v>99999.999999999985</v>
      </c>
      <c r="AE1236" s="177">
        <f>gastos_final[[#This Row],[MONTO_FINAL]]*-1-gastos_final[[#This Row],[monto_total_ampliado]]</f>
        <v>0</v>
      </c>
    </row>
    <row r="1237" spans="1:31" x14ac:dyDescent="0.3">
      <c r="A1237" vm="10">
        <v>46057</v>
      </c>
      <c r="B1237" t="s">
        <v>1018</v>
      </c>
      <c r="C1237" t="s">
        <v>1023</v>
      </c>
      <c r="D1237" s="143">
        <v>-100000</v>
      </c>
      <c r="E1237" t="s">
        <v>1024</v>
      </c>
      <c r="F1237">
        <v>1</v>
      </c>
      <c r="G1237" s="143">
        <v>100000</v>
      </c>
      <c r="H1237" t="s">
        <v>511</v>
      </c>
      <c r="I1237" t="s">
        <v>10</v>
      </c>
      <c r="J1237" t="s">
        <v>137</v>
      </c>
      <c r="K1237" t="s">
        <v>473</v>
      </c>
      <c r="L1237" t="s">
        <v>138</v>
      </c>
      <c r="M1237">
        <v>0</v>
      </c>
      <c r="N1237" t="s">
        <v>35</v>
      </c>
      <c r="O1237" t="s">
        <v>492</v>
      </c>
      <c r="P1237">
        <v>10</v>
      </c>
      <c r="Q1237" t="s">
        <v>465</v>
      </c>
      <c r="R1237">
        <v>1</v>
      </c>
      <c r="S1237" s="144">
        <v>-100000</v>
      </c>
      <c r="T1237">
        <v>1</v>
      </c>
      <c r="U1237" t="s">
        <v>199</v>
      </c>
      <c r="V1237" t="s">
        <v>77</v>
      </c>
      <c r="W1237" s="115" t="str">
        <f t="shared" si="40"/>
        <v>CC1CEREAL &amp; POLVILLO</v>
      </c>
      <c r="X1237" s="115">
        <f>_xlfn.XLOOKUP(W1237,'cco '!C:C,'cco '!D:D,0)</f>
        <v>7.0597149630605652E-3</v>
      </c>
      <c r="Y1237" s="116">
        <f t="shared" si="41"/>
        <v>705.97149630605657</v>
      </c>
      <c r="Z1237" s="115">
        <f>_xlfn.XLOOKUP(V1237,sectores_id!A:A,sectores_id!B:B)</f>
        <v>2</v>
      </c>
      <c r="AA1237" s="115">
        <f>IF(J1237="OPEX",_xlfn.XLOOKUP(I1237,'rubros_id_opex (2)'!A:A,'rubros_id_opex (2)'!B:B,"RUBRO MC"),J1237)</f>
        <v>13</v>
      </c>
      <c r="AB1237" s="115" t="str">
        <f>UPPER(_xlfn.XLOOKUP(Z1237,sectores_id!B:B,sectores_id!A:A))</f>
        <v>CEREAL &amp; POLVILLO</v>
      </c>
      <c r="AC1237" s="156" t="str">
        <f>_xlfn.XLOOKUP(AA1237,'rubros_id_opex (2)'!B:B,'rubros_id_opex (2)'!A:A,gastos_final[[#This Row],[Líneas de factura/Producto]])</f>
        <v>SERVICIOS</v>
      </c>
      <c r="AD1237" s="115">
        <f>SUMIFS(Y:Y,C:C,gastos_final[[#This Row],[Número]])</f>
        <v>99999.999999999985</v>
      </c>
      <c r="AE1237" s="177">
        <f>gastos_final[[#This Row],[MONTO_FINAL]]*-1-gastos_final[[#This Row],[monto_total_ampliado]]</f>
        <v>0</v>
      </c>
    </row>
    <row r="1238" spans="1:31" x14ac:dyDescent="0.3">
      <c r="A1238" vm="10">
        <v>46057</v>
      </c>
      <c r="B1238" t="s">
        <v>1018</v>
      </c>
      <c r="C1238" t="s">
        <v>1023</v>
      </c>
      <c r="D1238" s="143">
        <v>-100000</v>
      </c>
      <c r="E1238" t="s">
        <v>1024</v>
      </c>
      <c r="F1238">
        <v>1</v>
      </c>
      <c r="G1238" s="143">
        <v>100000</v>
      </c>
      <c r="H1238" t="s">
        <v>511</v>
      </c>
      <c r="I1238" t="s">
        <v>10</v>
      </c>
      <c r="J1238" t="s">
        <v>137</v>
      </c>
      <c r="K1238" t="s">
        <v>473</v>
      </c>
      <c r="L1238" t="s">
        <v>138</v>
      </c>
      <c r="M1238">
        <v>0</v>
      </c>
      <c r="N1238" t="s">
        <v>35</v>
      </c>
      <c r="O1238" t="s">
        <v>492</v>
      </c>
      <c r="P1238">
        <v>10</v>
      </c>
      <c r="Q1238" t="s">
        <v>465</v>
      </c>
      <c r="R1238">
        <v>1</v>
      </c>
      <c r="S1238" s="144">
        <v>-100000</v>
      </c>
      <c r="T1238">
        <v>1</v>
      </c>
      <c r="U1238" t="s">
        <v>199</v>
      </c>
      <c r="V1238" t="s">
        <v>75</v>
      </c>
      <c r="W1238" s="115" t="str">
        <f t="shared" si="40"/>
        <v>CC1COMPOST &amp; FERTILIZANTES</v>
      </c>
      <c r="X1238" s="115">
        <f>_xlfn.XLOOKUP(W1238,'cco '!C:C,'cco '!D:D,0)</f>
        <v>4.0653249223577111E-4</v>
      </c>
      <c r="Y1238" s="116">
        <f t="shared" si="41"/>
        <v>40.653249223577113</v>
      </c>
      <c r="Z1238" s="115">
        <f>_xlfn.XLOOKUP(V1238,sectores_id!A:A,sectores_id!B:B)</f>
        <v>10</v>
      </c>
      <c r="AA1238" s="115">
        <f>IF(J1238="OPEX",_xlfn.XLOOKUP(I1238,'rubros_id_opex (2)'!A:A,'rubros_id_opex (2)'!B:B,"RUBRO MC"),J1238)</f>
        <v>13</v>
      </c>
      <c r="AB1238" s="115" t="str">
        <f>UPPER(_xlfn.XLOOKUP(Z1238,sectores_id!B:B,sectores_id!A:A))</f>
        <v>COMPOST &amp; FERTILIZANTES</v>
      </c>
      <c r="AC1238" s="156" t="str">
        <f>_xlfn.XLOOKUP(AA1238,'rubros_id_opex (2)'!B:B,'rubros_id_opex (2)'!A:A,gastos_final[[#This Row],[Líneas de factura/Producto]])</f>
        <v>SERVICIOS</v>
      </c>
      <c r="AD1238" s="115">
        <f>SUMIFS(Y:Y,C:C,gastos_final[[#This Row],[Número]])</f>
        <v>99999.999999999985</v>
      </c>
      <c r="AE1238" s="177">
        <f>gastos_final[[#This Row],[MONTO_FINAL]]*-1-gastos_final[[#This Row],[monto_total_ampliado]]</f>
        <v>0</v>
      </c>
    </row>
    <row r="1239" spans="1:31" x14ac:dyDescent="0.3">
      <c r="A1239" vm="10">
        <v>46057</v>
      </c>
      <c r="B1239" t="s">
        <v>1018</v>
      </c>
      <c r="C1239" t="s">
        <v>1023</v>
      </c>
      <c r="D1239" s="143">
        <v>-100000</v>
      </c>
      <c r="E1239" t="s">
        <v>1024</v>
      </c>
      <c r="F1239">
        <v>1</v>
      </c>
      <c r="G1239" s="143">
        <v>100000</v>
      </c>
      <c r="H1239" t="s">
        <v>511</v>
      </c>
      <c r="I1239" t="s">
        <v>10</v>
      </c>
      <c r="J1239" t="s">
        <v>137</v>
      </c>
      <c r="K1239" t="s">
        <v>473</v>
      </c>
      <c r="L1239" t="s">
        <v>138</v>
      </c>
      <c r="M1239">
        <v>0</v>
      </c>
      <c r="N1239" t="s">
        <v>35</v>
      </c>
      <c r="O1239" t="s">
        <v>492</v>
      </c>
      <c r="P1239">
        <v>10</v>
      </c>
      <c r="Q1239" t="s">
        <v>465</v>
      </c>
      <c r="R1239">
        <v>1</v>
      </c>
      <c r="S1239" s="144">
        <v>-100000</v>
      </c>
      <c r="T1239">
        <v>1</v>
      </c>
      <c r="U1239" t="s">
        <v>199</v>
      </c>
      <c r="V1239" t="s">
        <v>66</v>
      </c>
      <c r="W1239" s="115" t="str">
        <f t="shared" si="40"/>
        <v>CC1DISPOSICIÓN FINAL RESIDUOS LIQUIDOS</v>
      </c>
      <c r="X1239" s="115">
        <f>_xlfn.XLOOKUP(W1239,'cco '!C:C,'cco '!D:D,0)</f>
        <v>5.9791078481547098E-2</v>
      </c>
      <c r="Y1239" s="116">
        <f t="shared" si="41"/>
        <v>5979.1078481547102</v>
      </c>
      <c r="Z1239" s="115">
        <f>_xlfn.XLOOKUP(V1239,sectores_id!A:A,sectores_id!B:B)</f>
        <v>3</v>
      </c>
      <c r="AA1239" s="115">
        <f>IF(J1239="OPEX",_xlfn.XLOOKUP(I1239,'rubros_id_opex (2)'!A:A,'rubros_id_opex (2)'!B:B,"RUBRO MC"),J1239)</f>
        <v>13</v>
      </c>
      <c r="AB1239" s="115" t="str">
        <f>UPPER(_xlfn.XLOOKUP(Z1239,sectores_id!B:B,sectores_id!A:A))</f>
        <v>DISP. FINAL RESIDUOS LÍQUIDOS</v>
      </c>
      <c r="AC1239" s="156" t="str">
        <f>_xlfn.XLOOKUP(AA1239,'rubros_id_opex (2)'!B:B,'rubros_id_opex (2)'!A:A,gastos_final[[#This Row],[Líneas de factura/Producto]])</f>
        <v>SERVICIOS</v>
      </c>
      <c r="AD1239" s="115">
        <f>SUMIFS(Y:Y,C:C,gastos_final[[#This Row],[Número]])</f>
        <v>99999.999999999985</v>
      </c>
      <c r="AE1239" s="177">
        <f>gastos_final[[#This Row],[MONTO_FINAL]]*-1-gastos_final[[#This Row],[monto_total_ampliado]]</f>
        <v>0</v>
      </c>
    </row>
    <row r="1240" spans="1:31" x14ac:dyDescent="0.3">
      <c r="A1240" vm="10">
        <v>46057</v>
      </c>
      <c r="B1240" t="s">
        <v>1018</v>
      </c>
      <c r="C1240" t="s">
        <v>1023</v>
      </c>
      <c r="D1240" s="143">
        <v>-100000</v>
      </c>
      <c r="E1240" t="s">
        <v>1024</v>
      </c>
      <c r="F1240">
        <v>1</v>
      </c>
      <c r="G1240" s="143">
        <v>100000</v>
      </c>
      <c r="H1240" t="s">
        <v>511</v>
      </c>
      <c r="I1240" t="s">
        <v>10</v>
      </c>
      <c r="J1240" t="s">
        <v>137</v>
      </c>
      <c r="K1240" t="s">
        <v>473</v>
      </c>
      <c r="L1240" t="s">
        <v>138</v>
      </c>
      <c r="M1240">
        <v>0</v>
      </c>
      <c r="N1240" t="s">
        <v>35</v>
      </c>
      <c r="O1240" t="s">
        <v>492</v>
      </c>
      <c r="P1240">
        <v>10</v>
      </c>
      <c r="Q1240" t="s">
        <v>465</v>
      </c>
      <c r="R1240">
        <v>1</v>
      </c>
      <c r="S1240" s="144">
        <v>-100000</v>
      </c>
      <c r="T1240">
        <v>1</v>
      </c>
      <c r="U1240" t="s">
        <v>199</v>
      </c>
      <c r="V1240" t="s">
        <v>63</v>
      </c>
      <c r="W1240" s="115" t="str">
        <f t="shared" si="40"/>
        <v>CC1DISPOSICIÓN FINAL RESIDUOS SOLIDOS</v>
      </c>
      <c r="X1240" s="115">
        <f>_xlfn.XLOOKUP(W1240,'cco '!C:C,'cco '!D:D,0)</f>
        <v>4.8738124634855849E-3</v>
      </c>
      <c r="Y1240" s="116">
        <f t="shared" si="41"/>
        <v>487.38124634855848</v>
      </c>
      <c r="Z1240" s="115">
        <f>_xlfn.XLOOKUP(V1240,sectores_id!A:A,sectores_id!B:B)</f>
        <v>4</v>
      </c>
      <c r="AA1240" s="115">
        <f>IF(J1240="OPEX",_xlfn.XLOOKUP(I1240,'rubros_id_opex (2)'!A:A,'rubros_id_opex (2)'!B:B,"RUBRO MC"),J1240)</f>
        <v>13</v>
      </c>
      <c r="AB1240" s="115" t="str">
        <f>UPPER(_xlfn.XLOOKUP(Z1240,sectores_id!B:B,sectores_id!A:A))</f>
        <v>DISP. FINAL RESIDUOS SÓLIDOS</v>
      </c>
      <c r="AC1240" s="156" t="str">
        <f>_xlfn.XLOOKUP(AA1240,'rubros_id_opex (2)'!B:B,'rubros_id_opex (2)'!A:A,gastos_final[[#This Row],[Líneas de factura/Producto]])</f>
        <v>SERVICIOS</v>
      </c>
      <c r="AD1240" s="115">
        <f>SUMIFS(Y:Y,C:C,gastos_final[[#This Row],[Número]])</f>
        <v>99999.999999999985</v>
      </c>
      <c r="AE1240" s="177">
        <f>gastos_final[[#This Row],[MONTO_FINAL]]*-1-gastos_final[[#This Row],[monto_total_ampliado]]</f>
        <v>0</v>
      </c>
    </row>
    <row r="1241" spans="1:31" x14ac:dyDescent="0.3">
      <c r="A1241" vm="10">
        <v>46057</v>
      </c>
      <c r="B1241" t="s">
        <v>1018</v>
      </c>
      <c r="C1241" t="s">
        <v>1023</v>
      </c>
      <c r="D1241" s="143">
        <v>-100000</v>
      </c>
      <c r="E1241" t="s">
        <v>1024</v>
      </c>
      <c r="F1241">
        <v>1</v>
      </c>
      <c r="G1241" s="143">
        <v>100000</v>
      </c>
      <c r="H1241" t="s">
        <v>511</v>
      </c>
      <c r="I1241" t="s">
        <v>10</v>
      </c>
      <c r="J1241" t="s">
        <v>137</v>
      </c>
      <c r="K1241" t="s">
        <v>473</v>
      </c>
      <c r="L1241" t="s">
        <v>138</v>
      </c>
      <c r="M1241">
        <v>0</v>
      </c>
      <c r="N1241" t="s">
        <v>35</v>
      </c>
      <c r="O1241" t="s">
        <v>492</v>
      </c>
      <c r="P1241">
        <v>10</v>
      </c>
      <c r="Q1241" t="s">
        <v>465</v>
      </c>
      <c r="R1241">
        <v>1</v>
      </c>
      <c r="S1241" s="144">
        <v>-100000</v>
      </c>
      <c r="T1241">
        <v>1</v>
      </c>
      <c r="U1241" t="s">
        <v>199</v>
      </c>
      <c r="V1241" t="s">
        <v>80</v>
      </c>
      <c r="W1241" s="115" t="str">
        <f t="shared" si="40"/>
        <v>CC1EXPORTACION</v>
      </c>
      <c r="X1241" s="115">
        <f>_xlfn.XLOOKUP(W1241,'cco '!C:C,'cco '!D:D,0)</f>
        <v>0.73411048911804788</v>
      </c>
      <c r="Y1241" s="116">
        <f t="shared" si="41"/>
        <v>73411.048911804784</v>
      </c>
      <c r="Z1241" s="115">
        <f>_xlfn.XLOOKUP(V1241,sectores_id!A:A,sectores_id!B:B)</f>
        <v>5</v>
      </c>
      <c r="AA1241" s="115">
        <f>IF(J1241="OPEX",_xlfn.XLOOKUP(I1241,'rubros_id_opex (2)'!A:A,'rubros_id_opex (2)'!B:B,"RUBRO MC"),J1241)</f>
        <v>13</v>
      </c>
      <c r="AB1241" s="115" t="str">
        <f>UPPER(_xlfn.XLOOKUP(Z1241,sectores_id!B:B,sectores_id!A:A))</f>
        <v>EXPORTACION</v>
      </c>
      <c r="AC1241" s="156" t="str">
        <f>_xlfn.XLOOKUP(AA1241,'rubros_id_opex (2)'!B:B,'rubros_id_opex (2)'!A:A,gastos_final[[#This Row],[Líneas de factura/Producto]])</f>
        <v>SERVICIOS</v>
      </c>
      <c r="AD1241" s="115">
        <f>SUMIFS(Y:Y,C:C,gastos_final[[#This Row],[Número]])</f>
        <v>99999.999999999985</v>
      </c>
      <c r="AE1241" s="177">
        <f>gastos_final[[#This Row],[MONTO_FINAL]]*-1-gastos_final[[#This Row],[monto_total_ampliado]]</f>
        <v>0</v>
      </c>
    </row>
    <row r="1242" spans="1:31" x14ac:dyDescent="0.3">
      <c r="A1242" vm="10">
        <v>46057</v>
      </c>
      <c r="B1242" t="s">
        <v>1018</v>
      </c>
      <c r="C1242" t="s">
        <v>1023</v>
      </c>
      <c r="D1242" s="143">
        <v>-100000</v>
      </c>
      <c r="E1242" t="s">
        <v>1024</v>
      </c>
      <c r="F1242">
        <v>1</v>
      </c>
      <c r="G1242" s="143">
        <v>100000</v>
      </c>
      <c r="H1242" t="s">
        <v>511</v>
      </c>
      <c r="I1242" t="s">
        <v>10</v>
      </c>
      <c r="J1242" t="s">
        <v>137</v>
      </c>
      <c r="K1242" t="s">
        <v>473</v>
      </c>
      <c r="L1242" t="s">
        <v>138</v>
      </c>
      <c r="M1242">
        <v>0</v>
      </c>
      <c r="N1242" t="s">
        <v>35</v>
      </c>
      <c r="O1242" t="s">
        <v>492</v>
      </c>
      <c r="P1242">
        <v>10</v>
      </c>
      <c r="Q1242" t="s">
        <v>465</v>
      </c>
      <c r="R1242">
        <v>1</v>
      </c>
      <c r="S1242" s="144">
        <v>-100000</v>
      </c>
      <c r="T1242">
        <v>1</v>
      </c>
      <c r="U1242" t="s">
        <v>199</v>
      </c>
      <c r="V1242" t="s">
        <v>50</v>
      </c>
      <c r="W1242" s="115" t="str">
        <f t="shared" si="40"/>
        <v>CC1NFU</v>
      </c>
      <c r="X1242" s="115">
        <f>_xlfn.XLOOKUP(W1242,'cco '!C:C,'cco '!D:D,0)</f>
        <v>1.4065386597374174E-2</v>
      </c>
      <c r="Y1242" s="116">
        <f t="shared" si="41"/>
        <v>1406.5386597374174</v>
      </c>
      <c r="Z1242" s="115">
        <f>_xlfn.XLOOKUP(V1242,sectores_id!A:A,sectores_id!B:B)</f>
        <v>6</v>
      </c>
      <c r="AA1242" s="115">
        <f>IF(J1242="OPEX",_xlfn.XLOOKUP(I1242,'rubros_id_opex (2)'!A:A,'rubros_id_opex (2)'!B:B,"RUBRO MC"),J1242)</f>
        <v>13</v>
      </c>
      <c r="AB1242" s="115" t="str">
        <f>UPPER(_xlfn.XLOOKUP(Z1242,sectores_id!B:B,sectores_id!A:A))</f>
        <v>NFU</v>
      </c>
      <c r="AC1242" s="156" t="str">
        <f>_xlfn.XLOOKUP(AA1242,'rubros_id_opex (2)'!B:B,'rubros_id_opex (2)'!A:A,gastos_final[[#This Row],[Líneas de factura/Producto]])</f>
        <v>SERVICIOS</v>
      </c>
      <c r="AD1242" s="115">
        <f>SUMIFS(Y:Y,C:C,gastos_final[[#This Row],[Número]])</f>
        <v>99999.999999999985</v>
      </c>
      <c r="AE1242" s="177">
        <f>gastos_final[[#This Row],[MONTO_FINAL]]*-1-gastos_final[[#This Row],[monto_total_ampliado]]</f>
        <v>0</v>
      </c>
    </row>
    <row r="1243" spans="1:31" x14ac:dyDescent="0.3">
      <c r="A1243" vm="10">
        <v>46057</v>
      </c>
      <c r="B1243" t="s">
        <v>1018</v>
      </c>
      <c r="C1243" t="s">
        <v>1023</v>
      </c>
      <c r="D1243" s="143">
        <v>-100000</v>
      </c>
      <c r="E1243" t="s">
        <v>1024</v>
      </c>
      <c r="F1243">
        <v>1</v>
      </c>
      <c r="G1243" s="143">
        <v>100000</v>
      </c>
      <c r="H1243" t="s">
        <v>511</v>
      </c>
      <c r="I1243" t="s">
        <v>10</v>
      </c>
      <c r="J1243" t="s">
        <v>137</v>
      </c>
      <c r="K1243" t="s">
        <v>473</v>
      </c>
      <c r="L1243" t="s">
        <v>138</v>
      </c>
      <c r="M1243">
        <v>0</v>
      </c>
      <c r="N1243" t="s">
        <v>35</v>
      </c>
      <c r="O1243" t="s">
        <v>492</v>
      </c>
      <c r="P1243">
        <v>10</v>
      </c>
      <c r="Q1243" t="s">
        <v>465</v>
      </c>
      <c r="R1243">
        <v>1</v>
      </c>
      <c r="S1243" s="144">
        <v>-100000</v>
      </c>
      <c r="T1243">
        <v>1</v>
      </c>
      <c r="U1243" t="s">
        <v>199</v>
      </c>
      <c r="V1243" t="s">
        <v>68</v>
      </c>
      <c r="W1243" s="115" t="str">
        <f t="shared" si="40"/>
        <v>CC1PILETAS</v>
      </c>
      <c r="X1243" s="115">
        <f>_xlfn.XLOOKUP(W1243,'cco '!C:C,'cco '!D:D,0)</f>
        <v>0.10760032914202722</v>
      </c>
      <c r="Y1243" s="116">
        <f t="shared" si="41"/>
        <v>10760.032914202722</v>
      </c>
      <c r="Z1243" s="115">
        <f>_xlfn.XLOOKUP(V1243,sectores_id!A:A,sectores_id!B:B)</f>
        <v>7</v>
      </c>
      <c r="AA1243" s="115">
        <f>IF(J1243="OPEX",_xlfn.XLOOKUP(I1243,'rubros_id_opex (2)'!A:A,'rubros_id_opex (2)'!B:B,"RUBRO MC"),J1243)</f>
        <v>13</v>
      </c>
      <c r="AB1243" s="115" t="str">
        <f>UPPER(_xlfn.XLOOKUP(Z1243,sectores_id!B:B,sectores_id!A:A))</f>
        <v>PILETAS</v>
      </c>
      <c r="AC1243" s="156" t="str">
        <f>_xlfn.XLOOKUP(AA1243,'rubros_id_opex (2)'!B:B,'rubros_id_opex (2)'!A:A,gastos_final[[#This Row],[Líneas de factura/Producto]])</f>
        <v>SERVICIOS</v>
      </c>
      <c r="AD1243" s="115">
        <f>SUMIFS(Y:Y,C:C,gastos_final[[#This Row],[Número]])</f>
        <v>99999.999999999985</v>
      </c>
      <c r="AE1243" s="177">
        <f>gastos_final[[#This Row],[MONTO_FINAL]]*-1-gastos_final[[#This Row],[monto_total_ampliado]]</f>
        <v>0</v>
      </c>
    </row>
    <row r="1244" spans="1:31" x14ac:dyDescent="0.3">
      <c r="A1244" vm="10">
        <v>46057</v>
      </c>
      <c r="B1244" t="s">
        <v>1018</v>
      </c>
      <c r="C1244" t="s">
        <v>1023</v>
      </c>
      <c r="D1244" s="143">
        <v>-100000</v>
      </c>
      <c r="E1244" t="s">
        <v>1024</v>
      </c>
      <c r="F1244">
        <v>1</v>
      </c>
      <c r="G1244" s="143">
        <v>100000</v>
      </c>
      <c r="H1244" t="s">
        <v>511</v>
      </c>
      <c r="I1244" t="s">
        <v>10</v>
      </c>
      <c r="J1244" t="s">
        <v>137</v>
      </c>
      <c r="K1244" t="s">
        <v>473</v>
      </c>
      <c r="L1244" t="s">
        <v>138</v>
      </c>
      <c r="M1244">
        <v>0</v>
      </c>
      <c r="N1244" t="s">
        <v>35</v>
      </c>
      <c r="O1244" t="s">
        <v>492</v>
      </c>
      <c r="P1244">
        <v>10</v>
      </c>
      <c r="Q1244" t="s">
        <v>465</v>
      </c>
      <c r="R1244">
        <v>1</v>
      </c>
      <c r="S1244" s="144">
        <v>-100000</v>
      </c>
      <c r="T1244">
        <v>1</v>
      </c>
      <c r="U1244" t="s">
        <v>199</v>
      </c>
      <c r="V1244" t="s">
        <v>70</v>
      </c>
      <c r="W1244" s="115" t="str">
        <f t="shared" si="40"/>
        <v>CC1REACTORES</v>
      </c>
      <c r="X1244" s="115">
        <f>_xlfn.XLOOKUP(W1244,'cco '!C:C,'cco '!D:D,0)</f>
        <v>3.9675420007119738E-2</v>
      </c>
      <c r="Y1244" s="116">
        <f t="shared" si="41"/>
        <v>3967.5420007119737</v>
      </c>
      <c r="Z1244" s="115">
        <f>_xlfn.XLOOKUP(V1244,sectores_id!A:A,sectores_id!B:B)</f>
        <v>8</v>
      </c>
      <c r="AA1244" s="115">
        <f>IF(J1244="OPEX",_xlfn.XLOOKUP(I1244,'rubros_id_opex (2)'!A:A,'rubros_id_opex (2)'!B:B,"RUBRO MC"),J1244)</f>
        <v>13</v>
      </c>
      <c r="AB1244" s="115" t="str">
        <f>UPPER(_xlfn.XLOOKUP(Z1244,sectores_id!B:B,sectores_id!A:A))</f>
        <v>REACTORES</v>
      </c>
      <c r="AC1244" s="156" t="str">
        <f>_xlfn.XLOOKUP(AA1244,'rubros_id_opex (2)'!B:B,'rubros_id_opex (2)'!A:A,gastos_final[[#This Row],[Líneas de factura/Producto]])</f>
        <v>SERVICIOS</v>
      </c>
      <c r="AD1244" s="115">
        <f>SUMIFS(Y:Y,C:C,gastos_final[[#This Row],[Número]])</f>
        <v>99999.999999999985</v>
      </c>
      <c r="AE1244" s="177">
        <f>gastos_final[[#This Row],[MONTO_FINAL]]*-1-gastos_final[[#This Row],[monto_total_ampliado]]</f>
        <v>0</v>
      </c>
    </row>
    <row r="1245" spans="1:31" x14ac:dyDescent="0.3">
      <c r="A1245" vm="10">
        <v>46057</v>
      </c>
      <c r="B1245" t="s">
        <v>1018</v>
      </c>
      <c r="C1245" t="s">
        <v>1023</v>
      </c>
      <c r="D1245" s="143">
        <v>-100000</v>
      </c>
      <c r="E1245" t="s">
        <v>1024</v>
      </c>
      <c r="F1245">
        <v>1</v>
      </c>
      <c r="G1245" s="143">
        <v>100000</v>
      </c>
      <c r="H1245" t="s">
        <v>511</v>
      </c>
      <c r="I1245" t="s">
        <v>10</v>
      </c>
      <c r="J1245" t="s">
        <v>137</v>
      </c>
      <c r="K1245" t="s">
        <v>473</v>
      </c>
      <c r="L1245" t="s">
        <v>138</v>
      </c>
      <c r="M1245">
        <v>0</v>
      </c>
      <c r="N1245" t="s">
        <v>35</v>
      </c>
      <c r="O1245" t="s">
        <v>492</v>
      </c>
      <c r="P1245">
        <v>10</v>
      </c>
      <c r="Q1245" t="s">
        <v>465</v>
      </c>
      <c r="R1245">
        <v>1</v>
      </c>
      <c r="S1245" s="144">
        <v>-100000</v>
      </c>
      <c r="T1245">
        <v>1</v>
      </c>
      <c r="U1245" t="s">
        <v>199</v>
      </c>
      <c r="V1245" t="s">
        <v>181</v>
      </c>
      <c r="W1245" s="115" t="str">
        <f t="shared" si="40"/>
        <v>CC1TIERRAS FILTRANTES</v>
      </c>
      <c r="X1245" s="115">
        <f>_xlfn.XLOOKUP(W1245,'cco '!C:C,'cco '!D:D,0)</f>
        <v>0</v>
      </c>
      <c r="Y1245" s="116">
        <f t="shared" si="41"/>
        <v>0</v>
      </c>
      <c r="Z1245" s="115">
        <f>_xlfn.XLOOKUP(V1245,sectores_id!A:A,sectores_id!B:B)</f>
        <v>9</v>
      </c>
      <c r="AA1245" s="115">
        <f>IF(J1245="OPEX",_xlfn.XLOOKUP(I1245,'rubros_id_opex (2)'!A:A,'rubros_id_opex (2)'!B:B,"RUBRO MC"),J1245)</f>
        <v>13</v>
      </c>
      <c r="AB1245" s="115" t="str">
        <f>UPPER(_xlfn.XLOOKUP(Z1245,sectores_id!B:B,sectores_id!A:A))</f>
        <v>TIERRAS FILTRANTES</v>
      </c>
      <c r="AC1245" s="156" t="str">
        <f>_xlfn.XLOOKUP(AA1245,'rubros_id_opex (2)'!B:B,'rubros_id_opex (2)'!A:A,gastos_final[[#This Row],[Líneas de factura/Producto]])</f>
        <v>SERVICIOS</v>
      </c>
      <c r="AD1245" s="115">
        <f>SUMIFS(Y:Y,C:C,gastos_final[[#This Row],[Número]])</f>
        <v>99999.999999999985</v>
      </c>
      <c r="AE1245" s="177">
        <f>gastos_final[[#This Row],[MONTO_FINAL]]*-1-gastos_final[[#This Row],[monto_total_ampliado]]</f>
        <v>0</v>
      </c>
    </row>
    <row r="1246" spans="1:31" x14ac:dyDescent="0.3">
      <c r="A1246" vm="21">
        <v>46058</v>
      </c>
      <c r="B1246" t="s">
        <v>1132</v>
      </c>
      <c r="C1246" t="s">
        <v>1133</v>
      </c>
      <c r="D1246" s="143">
        <v>-99012.64</v>
      </c>
      <c r="E1246" t="s">
        <v>1134</v>
      </c>
      <c r="F1246">
        <v>1</v>
      </c>
      <c r="G1246" s="143">
        <v>81828.63</v>
      </c>
      <c r="H1246" t="s">
        <v>511</v>
      </c>
      <c r="I1246" t="s">
        <v>16</v>
      </c>
      <c r="J1246" t="s">
        <v>137</v>
      </c>
      <c r="K1246" t="s">
        <v>473</v>
      </c>
      <c r="L1246" t="s">
        <v>156</v>
      </c>
      <c r="M1246">
        <v>0</v>
      </c>
      <c r="N1246" t="s">
        <v>35</v>
      </c>
      <c r="O1246" t="s">
        <v>492</v>
      </c>
      <c r="P1246">
        <v>10</v>
      </c>
      <c r="Q1246" t="s">
        <v>465</v>
      </c>
      <c r="R1246">
        <v>1</v>
      </c>
      <c r="S1246" s="144">
        <v>-99012.64</v>
      </c>
      <c r="T1246">
        <v>1</v>
      </c>
      <c r="U1246" t="s">
        <v>199</v>
      </c>
      <c r="V1246" t="s">
        <v>72</v>
      </c>
      <c r="W1246" s="115" t="str">
        <f t="shared" si="40"/>
        <v>CC1BACHAS</v>
      </c>
      <c r="X1246" s="115">
        <f>_xlfn.XLOOKUP(W1246,'cco '!C:C,'cco '!D:D,0)</f>
        <v>3.2417236735101898E-2</v>
      </c>
      <c r="Y1246" s="116">
        <f t="shared" si="41"/>
        <v>3209.7161906474194</v>
      </c>
      <c r="Z1246" s="115">
        <f>_xlfn.XLOOKUP(V1246,sectores_id!A:A,sectores_id!B:B)</f>
        <v>1</v>
      </c>
      <c r="AA1246" s="115">
        <f>IF(J1246="OPEX",_xlfn.XLOOKUP(I1246,'rubros_id_opex (2)'!A:A,'rubros_id_opex (2)'!B:B,"RUBRO MC"),J1246)</f>
        <v>9</v>
      </c>
      <c r="AB1246" s="115" t="str">
        <f>UPPER(_xlfn.XLOOKUP(Z1246,sectores_id!B:B,sectores_id!A:A))</f>
        <v>BACHAS</v>
      </c>
      <c r="AC1246" s="156" t="str">
        <f>_xlfn.XLOOKUP(AA1246,'rubros_id_opex (2)'!B:B,'rubros_id_opex (2)'!A:A,gastos_final[[#This Row],[Líneas de factura/Producto]])</f>
        <v>MANTENIMIENTO PREVENTIVO</v>
      </c>
      <c r="AD1246" s="115">
        <f>SUMIFS(Y:Y,C:C,gastos_final[[#This Row],[Número]])</f>
        <v>99012.64</v>
      </c>
      <c r="AE1246" s="177">
        <f>gastos_final[[#This Row],[MONTO_FINAL]]*-1-gastos_final[[#This Row],[monto_total_ampliado]]</f>
        <v>0</v>
      </c>
    </row>
    <row r="1247" spans="1:31" x14ac:dyDescent="0.3">
      <c r="A1247" vm="21">
        <v>46058</v>
      </c>
      <c r="B1247" t="s">
        <v>1132</v>
      </c>
      <c r="C1247" t="s">
        <v>1133</v>
      </c>
      <c r="D1247" s="143">
        <v>-99012.64</v>
      </c>
      <c r="E1247" t="s">
        <v>1134</v>
      </c>
      <c r="F1247">
        <v>1</v>
      </c>
      <c r="G1247" s="143">
        <v>81828.63</v>
      </c>
      <c r="H1247" t="s">
        <v>511</v>
      </c>
      <c r="I1247" t="s">
        <v>16</v>
      </c>
      <c r="J1247" t="s">
        <v>137</v>
      </c>
      <c r="K1247" t="s">
        <v>473</v>
      </c>
      <c r="L1247" t="s">
        <v>156</v>
      </c>
      <c r="M1247">
        <v>0</v>
      </c>
      <c r="N1247" t="s">
        <v>35</v>
      </c>
      <c r="O1247" t="s">
        <v>492</v>
      </c>
      <c r="P1247">
        <v>10</v>
      </c>
      <c r="Q1247" t="s">
        <v>465</v>
      </c>
      <c r="R1247">
        <v>1</v>
      </c>
      <c r="S1247" s="144">
        <v>-99012.64</v>
      </c>
      <c r="T1247">
        <v>1</v>
      </c>
      <c r="U1247" t="s">
        <v>199</v>
      </c>
      <c r="V1247" t="s">
        <v>77</v>
      </c>
      <c r="W1247" s="115" t="str">
        <f t="shared" si="40"/>
        <v>CC1CEREAL &amp; POLVILLO</v>
      </c>
      <c r="X1247" s="115">
        <f>_xlfn.XLOOKUP(W1247,'cco '!C:C,'cco '!D:D,0)</f>
        <v>7.0597149630605652E-3</v>
      </c>
      <c r="Y1247" s="116">
        <f t="shared" si="41"/>
        <v>699.00101614012908</v>
      </c>
      <c r="Z1247" s="115">
        <f>_xlfn.XLOOKUP(V1247,sectores_id!A:A,sectores_id!B:B)</f>
        <v>2</v>
      </c>
      <c r="AA1247" s="115">
        <f>IF(J1247="OPEX",_xlfn.XLOOKUP(I1247,'rubros_id_opex (2)'!A:A,'rubros_id_opex (2)'!B:B,"RUBRO MC"),J1247)</f>
        <v>9</v>
      </c>
      <c r="AB1247" s="115" t="str">
        <f>UPPER(_xlfn.XLOOKUP(Z1247,sectores_id!B:B,sectores_id!A:A))</f>
        <v>CEREAL &amp; POLVILLO</v>
      </c>
      <c r="AC1247" s="156" t="str">
        <f>_xlfn.XLOOKUP(AA1247,'rubros_id_opex (2)'!B:B,'rubros_id_opex (2)'!A:A,gastos_final[[#This Row],[Líneas de factura/Producto]])</f>
        <v>MANTENIMIENTO PREVENTIVO</v>
      </c>
      <c r="AD1247" s="115">
        <f>SUMIFS(Y:Y,C:C,gastos_final[[#This Row],[Número]])</f>
        <v>99012.64</v>
      </c>
      <c r="AE1247" s="177">
        <f>gastos_final[[#This Row],[MONTO_FINAL]]*-1-gastos_final[[#This Row],[monto_total_ampliado]]</f>
        <v>0</v>
      </c>
    </row>
    <row r="1248" spans="1:31" x14ac:dyDescent="0.3">
      <c r="A1248" vm="21">
        <v>46058</v>
      </c>
      <c r="B1248" t="s">
        <v>1132</v>
      </c>
      <c r="C1248" t="s">
        <v>1133</v>
      </c>
      <c r="D1248" s="143">
        <v>-99012.64</v>
      </c>
      <c r="E1248" t="s">
        <v>1134</v>
      </c>
      <c r="F1248">
        <v>1</v>
      </c>
      <c r="G1248" s="143">
        <v>81828.63</v>
      </c>
      <c r="H1248" t="s">
        <v>511</v>
      </c>
      <c r="I1248" t="s">
        <v>16</v>
      </c>
      <c r="J1248" t="s">
        <v>137</v>
      </c>
      <c r="K1248" t="s">
        <v>473</v>
      </c>
      <c r="L1248" t="s">
        <v>156</v>
      </c>
      <c r="M1248">
        <v>0</v>
      </c>
      <c r="N1248" t="s">
        <v>35</v>
      </c>
      <c r="O1248" t="s">
        <v>492</v>
      </c>
      <c r="P1248">
        <v>10</v>
      </c>
      <c r="Q1248" t="s">
        <v>465</v>
      </c>
      <c r="R1248">
        <v>1</v>
      </c>
      <c r="S1248" s="144">
        <v>-99012.64</v>
      </c>
      <c r="T1248">
        <v>1</v>
      </c>
      <c r="U1248" t="s">
        <v>199</v>
      </c>
      <c r="V1248" t="s">
        <v>75</v>
      </c>
      <c r="W1248" s="115" t="str">
        <f t="shared" si="40"/>
        <v>CC1COMPOST &amp; FERTILIZANTES</v>
      </c>
      <c r="X1248" s="115">
        <f>_xlfn.XLOOKUP(W1248,'cco '!C:C,'cco '!D:D,0)</f>
        <v>4.0653249223577111E-4</v>
      </c>
      <c r="Y1248" s="116">
        <f t="shared" si="41"/>
        <v>40.251855302043197</v>
      </c>
      <c r="Z1248" s="115">
        <f>_xlfn.XLOOKUP(V1248,sectores_id!A:A,sectores_id!B:B)</f>
        <v>10</v>
      </c>
      <c r="AA1248" s="115">
        <f>IF(J1248="OPEX",_xlfn.XLOOKUP(I1248,'rubros_id_opex (2)'!A:A,'rubros_id_opex (2)'!B:B,"RUBRO MC"),J1248)</f>
        <v>9</v>
      </c>
      <c r="AB1248" s="115" t="str">
        <f>UPPER(_xlfn.XLOOKUP(Z1248,sectores_id!B:B,sectores_id!A:A))</f>
        <v>COMPOST &amp; FERTILIZANTES</v>
      </c>
      <c r="AC1248" s="156" t="str">
        <f>_xlfn.XLOOKUP(AA1248,'rubros_id_opex (2)'!B:B,'rubros_id_opex (2)'!A:A,gastos_final[[#This Row],[Líneas de factura/Producto]])</f>
        <v>MANTENIMIENTO PREVENTIVO</v>
      </c>
      <c r="AD1248" s="115">
        <f>SUMIFS(Y:Y,C:C,gastos_final[[#This Row],[Número]])</f>
        <v>99012.64</v>
      </c>
      <c r="AE1248" s="177">
        <f>gastos_final[[#This Row],[MONTO_FINAL]]*-1-gastos_final[[#This Row],[monto_total_ampliado]]</f>
        <v>0</v>
      </c>
    </row>
    <row r="1249" spans="1:31" x14ac:dyDescent="0.3">
      <c r="A1249" vm="21">
        <v>46058</v>
      </c>
      <c r="B1249" t="s">
        <v>1132</v>
      </c>
      <c r="C1249" t="s">
        <v>1133</v>
      </c>
      <c r="D1249" s="143">
        <v>-99012.64</v>
      </c>
      <c r="E1249" t="s">
        <v>1134</v>
      </c>
      <c r="F1249">
        <v>1</v>
      </c>
      <c r="G1249" s="143">
        <v>81828.63</v>
      </c>
      <c r="H1249" t="s">
        <v>511</v>
      </c>
      <c r="I1249" t="s">
        <v>16</v>
      </c>
      <c r="J1249" t="s">
        <v>137</v>
      </c>
      <c r="K1249" t="s">
        <v>473</v>
      </c>
      <c r="L1249" t="s">
        <v>156</v>
      </c>
      <c r="M1249">
        <v>0</v>
      </c>
      <c r="N1249" t="s">
        <v>35</v>
      </c>
      <c r="O1249" t="s">
        <v>492</v>
      </c>
      <c r="P1249">
        <v>10</v>
      </c>
      <c r="Q1249" t="s">
        <v>465</v>
      </c>
      <c r="R1249">
        <v>1</v>
      </c>
      <c r="S1249" s="144">
        <v>-99012.64</v>
      </c>
      <c r="T1249">
        <v>1</v>
      </c>
      <c r="U1249" t="s">
        <v>199</v>
      </c>
      <c r="V1249" t="s">
        <v>66</v>
      </c>
      <c r="W1249" s="115" t="str">
        <f t="shared" si="40"/>
        <v>CC1DISPOSICIÓN FINAL RESIDUOS LIQUIDOS</v>
      </c>
      <c r="X1249" s="115">
        <f>_xlfn.XLOOKUP(W1249,'cco '!C:C,'cco '!D:D,0)</f>
        <v>5.9791078481547098E-2</v>
      </c>
      <c r="Y1249" s="116">
        <f t="shared" si="41"/>
        <v>5920.0725289051697</v>
      </c>
      <c r="Z1249" s="115">
        <f>_xlfn.XLOOKUP(V1249,sectores_id!A:A,sectores_id!B:B)</f>
        <v>3</v>
      </c>
      <c r="AA1249" s="115">
        <f>IF(J1249="OPEX",_xlfn.XLOOKUP(I1249,'rubros_id_opex (2)'!A:A,'rubros_id_opex (2)'!B:B,"RUBRO MC"),J1249)</f>
        <v>9</v>
      </c>
      <c r="AB1249" s="115" t="str">
        <f>UPPER(_xlfn.XLOOKUP(Z1249,sectores_id!B:B,sectores_id!A:A))</f>
        <v>DISP. FINAL RESIDUOS LÍQUIDOS</v>
      </c>
      <c r="AC1249" s="156" t="str">
        <f>_xlfn.XLOOKUP(AA1249,'rubros_id_opex (2)'!B:B,'rubros_id_opex (2)'!A:A,gastos_final[[#This Row],[Líneas de factura/Producto]])</f>
        <v>MANTENIMIENTO PREVENTIVO</v>
      </c>
      <c r="AD1249" s="115">
        <f>SUMIFS(Y:Y,C:C,gastos_final[[#This Row],[Número]])</f>
        <v>99012.64</v>
      </c>
      <c r="AE1249" s="177">
        <f>gastos_final[[#This Row],[MONTO_FINAL]]*-1-gastos_final[[#This Row],[monto_total_ampliado]]</f>
        <v>0</v>
      </c>
    </row>
    <row r="1250" spans="1:31" x14ac:dyDescent="0.3">
      <c r="A1250" vm="21">
        <v>46058</v>
      </c>
      <c r="B1250" t="s">
        <v>1132</v>
      </c>
      <c r="C1250" t="s">
        <v>1133</v>
      </c>
      <c r="D1250" s="143">
        <v>-99012.64</v>
      </c>
      <c r="E1250" t="s">
        <v>1134</v>
      </c>
      <c r="F1250">
        <v>1</v>
      </c>
      <c r="G1250" s="143">
        <v>81828.63</v>
      </c>
      <c r="H1250" t="s">
        <v>511</v>
      </c>
      <c r="I1250" t="s">
        <v>16</v>
      </c>
      <c r="J1250" t="s">
        <v>137</v>
      </c>
      <c r="K1250" t="s">
        <v>473</v>
      </c>
      <c r="L1250" t="s">
        <v>156</v>
      </c>
      <c r="M1250">
        <v>0</v>
      </c>
      <c r="N1250" t="s">
        <v>35</v>
      </c>
      <c r="O1250" t="s">
        <v>492</v>
      </c>
      <c r="P1250">
        <v>10</v>
      </c>
      <c r="Q1250" t="s">
        <v>465</v>
      </c>
      <c r="R1250">
        <v>1</v>
      </c>
      <c r="S1250" s="144">
        <v>-99012.64</v>
      </c>
      <c r="T1250">
        <v>1</v>
      </c>
      <c r="U1250" t="s">
        <v>199</v>
      </c>
      <c r="V1250" t="s">
        <v>63</v>
      </c>
      <c r="W1250" s="115" t="str">
        <f t="shared" si="40"/>
        <v>CC1DISPOSICIÓN FINAL RESIDUOS SOLIDOS</v>
      </c>
      <c r="X1250" s="115">
        <f>_xlfn.XLOOKUP(W1250,'cco '!C:C,'cco '!D:D,0)</f>
        <v>4.8738124634855849E-3</v>
      </c>
      <c r="Y1250" s="116">
        <f t="shared" si="41"/>
        <v>482.56903887461135</v>
      </c>
      <c r="Z1250" s="115">
        <f>_xlfn.XLOOKUP(V1250,sectores_id!A:A,sectores_id!B:B)</f>
        <v>4</v>
      </c>
      <c r="AA1250" s="115">
        <f>IF(J1250="OPEX",_xlfn.XLOOKUP(I1250,'rubros_id_opex (2)'!A:A,'rubros_id_opex (2)'!B:B,"RUBRO MC"),J1250)</f>
        <v>9</v>
      </c>
      <c r="AB1250" s="115" t="str">
        <f>UPPER(_xlfn.XLOOKUP(Z1250,sectores_id!B:B,sectores_id!A:A))</f>
        <v>DISP. FINAL RESIDUOS SÓLIDOS</v>
      </c>
      <c r="AC1250" s="156" t="str">
        <f>_xlfn.XLOOKUP(AA1250,'rubros_id_opex (2)'!B:B,'rubros_id_opex (2)'!A:A,gastos_final[[#This Row],[Líneas de factura/Producto]])</f>
        <v>MANTENIMIENTO PREVENTIVO</v>
      </c>
      <c r="AD1250" s="115">
        <f>SUMIFS(Y:Y,C:C,gastos_final[[#This Row],[Número]])</f>
        <v>99012.64</v>
      </c>
      <c r="AE1250" s="177">
        <f>gastos_final[[#This Row],[MONTO_FINAL]]*-1-gastos_final[[#This Row],[monto_total_ampliado]]</f>
        <v>0</v>
      </c>
    </row>
    <row r="1251" spans="1:31" x14ac:dyDescent="0.3">
      <c r="A1251" vm="21">
        <v>46058</v>
      </c>
      <c r="B1251" t="s">
        <v>1132</v>
      </c>
      <c r="C1251" t="s">
        <v>1133</v>
      </c>
      <c r="D1251" s="143">
        <v>-99012.64</v>
      </c>
      <c r="E1251" t="s">
        <v>1134</v>
      </c>
      <c r="F1251">
        <v>1</v>
      </c>
      <c r="G1251" s="143">
        <v>81828.63</v>
      </c>
      <c r="H1251" t="s">
        <v>511</v>
      </c>
      <c r="I1251" t="s">
        <v>16</v>
      </c>
      <c r="J1251" t="s">
        <v>137</v>
      </c>
      <c r="K1251" t="s">
        <v>473</v>
      </c>
      <c r="L1251" t="s">
        <v>156</v>
      </c>
      <c r="M1251">
        <v>0</v>
      </c>
      <c r="N1251" t="s">
        <v>35</v>
      </c>
      <c r="O1251" t="s">
        <v>492</v>
      </c>
      <c r="P1251">
        <v>10</v>
      </c>
      <c r="Q1251" t="s">
        <v>465</v>
      </c>
      <c r="R1251">
        <v>1</v>
      </c>
      <c r="S1251" s="144">
        <v>-99012.64</v>
      </c>
      <c r="T1251">
        <v>1</v>
      </c>
      <c r="U1251" t="s">
        <v>199</v>
      </c>
      <c r="V1251" t="s">
        <v>80</v>
      </c>
      <c r="W1251" s="115" t="str">
        <f t="shared" si="40"/>
        <v>CC1EXPORTACION</v>
      </c>
      <c r="X1251" s="115">
        <f>_xlfn.XLOOKUP(W1251,'cco '!C:C,'cco '!D:D,0)</f>
        <v>0.73411048911804788</v>
      </c>
      <c r="Y1251" s="116">
        <f t="shared" si="41"/>
        <v>72686.217579269185</v>
      </c>
      <c r="Z1251" s="115">
        <f>_xlfn.XLOOKUP(V1251,sectores_id!A:A,sectores_id!B:B)</f>
        <v>5</v>
      </c>
      <c r="AA1251" s="115">
        <f>IF(J1251="OPEX",_xlfn.XLOOKUP(I1251,'rubros_id_opex (2)'!A:A,'rubros_id_opex (2)'!B:B,"RUBRO MC"),J1251)</f>
        <v>9</v>
      </c>
      <c r="AB1251" s="115" t="str">
        <f>UPPER(_xlfn.XLOOKUP(Z1251,sectores_id!B:B,sectores_id!A:A))</f>
        <v>EXPORTACION</v>
      </c>
      <c r="AC1251" s="156" t="str">
        <f>_xlfn.XLOOKUP(AA1251,'rubros_id_opex (2)'!B:B,'rubros_id_opex (2)'!A:A,gastos_final[[#This Row],[Líneas de factura/Producto]])</f>
        <v>MANTENIMIENTO PREVENTIVO</v>
      </c>
      <c r="AD1251" s="115">
        <f>SUMIFS(Y:Y,C:C,gastos_final[[#This Row],[Número]])</f>
        <v>99012.64</v>
      </c>
      <c r="AE1251" s="177">
        <f>gastos_final[[#This Row],[MONTO_FINAL]]*-1-gastos_final[[#This Row],[monto_total_ampliado]]</f>
        <v>0</v>
      </c>
    </row>
    <row r="1252" spans="1:31" x14ac:dyDescent="0.3">
      <c r="A1252" vm="21">
        <v>46058</v>
      </c>
      <c r="B1252" t="s">
        <v>1132</v>
      </c>
      <c r="C1252" t="s">
        <v>1133</v>
      </c>
      <c r="D1252" s="143">
        <v>-99012.64</v>
      </c>
      <c r="E1252" t="s">
        <v>1134</v>
      </c>
      <c r="F1252">
        <v>1</v>
      </c>
      <c r="G1252" s="143">
        <v>81828.63</v>
      </c>
      <c r="H1252" t="s">
        <v>511</v>
      </c>
      <c r="I1252" t="s">
        <v>16</v>
      </c>
      <c r="J1252" t="s">
        <v>137</v>
      </c>
      <c r="K1252" t="s">
        <v>473</v>
      </c>
      <c r="L1252" t="s">
        <v>156</v>
      </c>
      <c r="M1252">
        <v>0</v>
      </c>
      <c r="N1252" t="s">
        <v>35</v>
      </c>
      <c r="O1252" t="s">
        <v>492</v>
      </c>
      <c r="P1252">
        <v>10</v>
      </c>
      <c r="Q1252" t="s">
        <v>465</v>
      </c>
      <c r="R1252">
        <v>1</v>
      </c>
      <c r="S1252" s="144">
        <v>-99012.64</v>
      </c>
      <c r="T1252">
        <v>1</v>
      </c>
      <c r="U1252" t="s">
        <v>199</v>
      </c>
      <c r="V1252" t="s">
        <v>50</v>
      </c>
      <c r="W1252" s="115" t="str">
        <f t="shared" si="40"/>
        <v>CC1NFU</v>
      </c>
      <c r="X1252" s="115">
        <f>_xlfn.XLOOKUP(W1252,'cco '!C:C,'cco '!D:D,0)</f>
        <v>1.4065386597374174E-2</v>
      </c>
      <c r="Y1252" s="116">
        <f t="shared" si="41"/>
        <v>1392.6510596266339</v>
      </c>
      <c r="Z1252" s="115">
        <f>_xlfn.XLOOKUP(V1252,sectores_id!A:A,sectores_id!B:B)</f>
        <v>6</v>
      </c>
      <c r="AA1252" s="115">
        <f>IF(J1252="OPEX",_xlfn.XLOOKUP(I1252,'rubros_id_opex (2)'!A:A,'rubros_id_opex (2)'!B:B,"RUBRO MC"),J1252)</f>
        <v>9</v>
      </c>
      <c r="AB1252" s="115" t="str">
        <f>UPPER(_xlfn.XLOOKUP(Z1252,sectores_id!B:B,sectores_id!A:A))</f>
        <v>NFU</v>
      </c>
      <c r="AC1252" s="156" t="str">
        <f>_xlfn.XLOOKUP(AA1252,'rubros_id_opex (2)'!B:B,'rubros_id_opex (2)'!A:A,gastos_final[[#This Row],[Líneas de factura/Producto]])</f>
        <v>MANTENIMIENTO PREVENTIVO</v>
      </c>
      <c r="AD1252" s="115">
        <f>SUMIFS(Y:Y,C:C,gastos_final[[#This Row],[Número]])</f>
        <v>99012.64</v>
      </c>
      <c r="AE1252" s="177">
        <f>gastos_final[[#This Row],[MONTO_FINAL]]*-1-gastos_final[[#This Row],[monto_total_ampliado]]</f>
        <v>0</v>
      </c>
    </row>
    <row r="1253" spans="1:31" x14ac:dyDescent="0.3">
      <c r="A1253" vm="21">
        <v>46058</v>
      </c>
      <c r="B1253" t="s">
        <v>1132</v>
      </c>
      <c r="C1253" t="s">
        <v>1133</v>
      </c>
      <c r="D1253" s="143">
        <v>-99012.64</v>
      </c>
      <c r="E1253" t="s">
        <v>1134</v>
      </c>
      <c r="F1253">
        <v>1</v>
      </c>
      <c r="G1253" s="143">
        <v>81828.63</v>
      </c>
      <c r="H1253" t="s">
        <v>511</v>
      </c>
      <c r="I1253" t="s">
        <v>16</v>
      </c>
      <c r="J1253" t="s">
        <v>137</v>
      </c>
      <c r="K1253" t="s">
        <v>473</v>
      </c>
      <c r="L1253" t="s">
        <v>156</v>
      </c>
      <c r="M1253">
        <v>0</v>
      </c>
      <c r="N1253" t="s">
        <v>35</v>
      </c>
      <c r="O1253" t="s">
        <v>492</v>
      </c>
      <c r="P1253">
        <v>10</v>
      </c>
      <c r="Q1253" t="s">
        <v>465</v>
      </c>
      <c r="R1253">
        <v>1</v>
      </c>
      <c r="S1253" s="144">
        <v>-99012.64</v>
      </c>
      <c r="T1253">
        <v>1</v>
      </c>
      <c r="U1253" t="s">
        <v>199</v>
      </c>
      <c r="V1253" t="s">
        <v>68</v>
      </c>
      <c r="W1253" s="115" t="str">
        <f t="shared" si="40"/>
        <v>CC1PILETAS</v>
      </c>
      <c r="X1253" s="115">
        <f>_xlfn.XLOOKUP(W1253,'cco '!C:C,'cco '!D:D,0)</f>
        <v>0.10760032914202722</v>
      </c>
      <c r="Y1253" s="116">
        <f t="shared" si="41"/>
        <v>10653.792653221049</v>
      </c>
      <c r="Z1253" s="115">
        <f>_xlfn.XLOOKUP(V1253,sectores_id!A:A,sectores_id!B:B)</f>
        <v>7</v>
      </c>
      <c r="AA1253" s="115">
        <f>IF(J1253="OPEX",_xlfn.XLOOKUP(I1253,'rubros_id_opex (2)'!A:A,'rubros_id_opex (2)'!B:B,"RUBRO MC"),J1253)</f>
        <v>9</v>
      </c>
      <c r="AB1253" s="115" t="str">
        <f>UPPER(_xlfn.XLOOKUP(Z1253,sectores_id!B:B,sectores_id!A:A))</f>
        <v>PILETAS</v>
      </c>
      <c r="AC1253" s="156" t="str">
        <f>_xlfn.XLOOKUP(AA1253,'rubros_id_opex (2)'!B:B,'rubros_id_opex (2)'!A:A,gastos_final[[#This Row],[Líneas de factura/Producto]])</f>
        <v>MANTENIMIENTO PREVENTIVO</v>
      </c>
      <c r="AD1253" s="115">
        <f>SUMIFS(Y:Y,C:C,gastos_final[[#This Row],[Número]])</f>
        <v>99012.64</v>
      </c>
      <c r="AE1253" s="177">
        <f>gastos_final[[#This Row],[MONTO_FINAL]]*-1-gastos_final[[#This Row],[monto_total_ampliado]]</f>
        <v>0</v>
      </c>
    </row>
    <row r="1254" spans="1:31" x14ac:dyDescent="0.3">
      <c r="A1254" vm="21">
        <v>46058</v>
      </c>
      <c r="B1254" t="s">
        <v>1132</v>
      </c>
      <c r="C1254" t="s">
        <v>1133</v>
      </c>
      <c r="D1254" s="143">
        <v>-99012.64</v>
      </c>
      <c r="E1254" t="s">
        <v>1134</v>
      </c>
      <c r="F1254">
        <v>1</v>
      </c>
      <c r="G1254" s="143">
        <v>81828.63</v>
      </c>
      <c r="H1254" t="s">
        <v>511</v>
      </c>
      <c r="I1254" t="s">
        <v>16</v>
      </c>
      <c r="J1254" t="s">
        <v>137</v>
      </c>
      <c r="K1254" t="s">
        <v>473</v>
      </c>
      <c r="L1254" t="s">
        <v>156</v>
      </c>
      <c r="M1254">
        <v>0</v>
      </c>
      <c r="N1254" t="s">
        <v>35</v>
      </c>
      <c r="O1254" t="s">
        <v>492</v>
      </c>
      <c r="P1254">
        <v>10</v>
      </c>
      <c r="Q1254" t="s">
        <v>465</v>
      </c>
      <c r="R1254">
        <v>1</v>
      </c>
      <c r="S1254" s="144">
        <v>-99012.64</v>
      </c>
      <c r="T1254">
        <v>1</v>
      </c>
      <c r="U1254" t="s">
        <v>199</v>
      </c>
      <c r="V1254" t="s">
        <v>70</v>
      </c>
      <c r="W1254" s="115" t="str">
        <f t="shared" si="40"/>
        <v>CC1REACTORES</v>
      </c>
      <c r="X1254" s="115">
        <f>_xlfn.XLOOKUP(W1254,'cco '!C:C,'cco '!D:D,0)</f>
        <v>3.9675420007119738E-2</v>
      </c>
      <c r="Y1254" s="116">
        <f t="shared" si="41"/>
        <v>3928.3680780137443</v>
      </c>
      <c r="Z1254" s="115">
        <f>_xlfn.XLOOKUP(V1254,sectores_id!A:A,sectores_id!B:B)</f>
        <v>8</v>
      </c>
      <c r="AA1254" s="115">
        <f>IF(J1254="OPEX",_xlfn.XLOOKUP(I1254,'rubros_id_opex (2)'!A:A,'rubros_id_opex (2)'!B:B,"RUBRO MC"),J1254)</f>
        <v>9</v>
      </c>
      <c r="AB1254" s="115" t="str">
        <f>UPPER(_xlfn.XLOOKUP(Z1254,sectores_id!B:B,sectores_id!A:A))</f>
        <v>REACTORES</v>
      </c>
      <c r="AC1254" s="156" t="str">
        <f>_xlfn.XLOOKUP(AA1254,'rubros_id_opex (2)'!B:B,'rubros_id_opex (2)'!A:A,gastos_final[[#This Row],[Líneas de factura/Producto]])</f>
        <v>MANTENIMIENTO PREVENTIVO</v>
      </c>
      <c r="AD1254" s="115">
        <f>SUMIFS(Y:Y,C:C,gastos_final[[#This Row],[Número]])</f>
        <v>99012.64</v>
      </c>
      <c r="AE1254" s="177">
        <f>gastos_final[[#This Row],[MONTO_FINAL]]*-1-gastos_final[[#This Row],[monto_total_ampliado]]</f>
        <v>0</v>
      </c>
    </row>
    <row r="1255" spans="1:31" x14ac:dyDescent="0.3">
      <c r="A1255" vm="21">
        <v>46058</v>
      </c>
      <c r="B1255" t="s">
        <v>1132</v>
      </c>
      <c r="C1255" t="s">
        <v>1133</v>
      </c>
      <c r="D1255" s="143">
        <v>-99012.64</v>
      </c>
      <c r="E1255" t="s">
        <v>1134</v>
      </c>
      <c r="F1255">
        <v>1</v>
      </c>
      <c r="G1255" s="143">
        <v>81828.63</v>
      </c>
      <c r="H1255" t="s">
        <v>511</v>
      </c>
      <c r="I1255" t="s">
        <v>16</v>
      </c>
      <c r="J1255" t="s">
        <v>137</v>
      </c>
      <c r="K1255" t="s">
        <v>473</v>
      </c>
      <c r="L1255" t="s">
        <v>156</v>
      </c>
      <c r="M1255">
        <v>0</v>
      </c>
      <c r="N1255" t="s">
        <v>35</v>
      </c>
      <c r="O1255" t="s">
        <v>492</v>
      </c>
      <c r="P1255">
        <v>10</v>
      </c>
      <c r="Q1255" t="s">
        <v>465</v>
      </c>
      <c r="R1255">
        <v>1</v>
      </c>
      <c r="S1255" s="144">
        <v>-99012.64</v>
      </c>
      <c r="T1255">
        <v>1</v>
      </c>
      <c r="U1255" t="s">
        <v>199</v>
      </c>
      <c r="V1255" t="s">
        <v>181</v>
      </c>
      <c r="W1255" s="115" t="str">
        <f t="shared" si="40"/>
        <v>CC1TIERRAS FILTRANTES</v>
      </c>
      <c r="X1255" s="115">
        <f>_xlfn.XLOOKUP(W1255,'cco '!C:C,'cco '!D:D,0)</f>
        <v>0</v>
      </c>
      <c r="Y1255" s="116">
        <f t="shared" si="41"/>
        <v>0</v>
      </c>
      <c r="Z1255" s="115">
        <f>_xlfn.XLOOKUP(V1255,sectores_id!A:A,sectores_id!B:B)</f>
        <v>9</v>
      </c>
      <c r="AA1255" s="115">
        <f>IF(J1255="OPEX",_xlfn.XLOOKUP(I1255,'rubros_id_opex (2)'!A:A,'rubros_id_opex (2)'!B:B,"RUBRO MC"),J1255)</f>
        <v>9</v>
      </c>
      <c r="AB1255" s="115" t="str">
        <f>UPPER(_xlfn.XLOOKUP(Z1255,sectores_id!B:B,sectores_id!A:A))</f>
        <v>TIERRAS FILTRANTES</v>
      </c>
      <c r="AC1255" s="156" t="str">
        <f>_xlfn.XLOOKUP(AA1255,'rubros_id_opex (2)'!B:B,'rubros_id_opex (2)'!A:A,gastos_final[[#This Row],[Líneas de factura/Producto]])</f>
        <v>MANTENIMIENTO PREVENTIVO</v>
      </c>
      <c r="AD1255" s="115">
        <f>SUMIFS(Y:Y,C:C,gastos_final[[#This Row],[Número]])</f>
        <v>99012.64</v>
      </c>
      <c r="AE1255" s="177">
        <f>gastos_final[[#This Row],[MONTO_FINAL]]*-1-gastos_final[[#This Row],[monto_total_ampliado]]</f>
        <v>0</v>
      </c>
    </row>
    <row r="1256" spans="1:31" x14ac:dyDescent="0.3">
      <c r="A1256" vm="9">
        <v>46077</v>
      </c>
      <c r="B1256" t="s">
        <v>1071</v>
      </c>
      <c r="C1256" t="s">
        <v>1072</v>
      </c>
      <c r="D1256" s="143">
        <v>-83490</v>
      </c>
      <c r="E1256" t="s">
        <v>14</v>
      </c>
      <c r="F1256">
        <v>1</v>
      </c>
      <c r="G1256" s="143">
        <v>69000</v>
      </c>
      <c r="H1256" t="s">
        <v>511</v>
      </c>
      <c r="I1256" t="s">
        <v>14</v>
      </c>
      <c r="J1256" t="s">
        <v>137</v>
      </c>
      <c r="K1256" t="s">
        <v>473</v>
      </c>
      <c r="L1256" t="s">
        <v>156</v>
      </c>
      <c r="M1256">
        <v>0</v>
      </c>
      <c r="N1256" t="s">
        <v>45</v>
      </c>
      <c r="O1256" t="s">
        <v>492</v>
      </c>
      <c r="P1256">
        <v>1</v>
      </c>
      <c r="Q1256" t="s">
        <v>70</v>
      </c>
      <c r="R1256">
        <v>1</v>
      </c>
      <c r="S1256" s="144">
        <v>-83490</v>
      </c>
      <c r="T1256">
        <v>1</v>
      </c>
      <c r="U1256" t="s">
        <v>199</v>
      </c>
      <c r="V1256" t="s">
        <v>70</v>
      </c>
      <c r="W1256" s="115" t="str">
        <f t="shared" si="40"/>
        <v>CC5REACTORES</v>
      </c>
      <c r="X1256" s="115">
        <f>_xlfn.XLOOKUP(W1256,'cco '!C:C,'cco '!D:D,0)</f>
        <v>1</v>
      </c>
      <c r="Y1256" s="116">
        <f t="shared" si="41"/>
        <v>83490</v>
      </c>
      <c r="Z1256" s="115">
        <f>_xlfn.XLOOKUP(V1256,sectores_id!A:A,sectores_id!B:B)</f>
        <v>8</v>
      </c>
      <c r="AA1256" s="115">
        <f>IF(J1256="OPEX",_xlfn.XLOOKUP(I1256,'rubros_id_opex (2)'!A:A,'rubros_id_opex (2)'!B:B,"RUBRO MC"),J1256)</f>
        <v>5</v>
      </c>
      <c r="AB1256" s="115" t="str">
        <f>UPPER(_xlfn.XLOOKUP(Z1256,sectores_id!B:B,sectores_id!A:A))</f>
        <v>REACTORES</v>
      </c>
      <c r="AC1256" s="156" t="str">
        <f>_xlfn.XLOOKUP(AA1256,'rubros_id_opex (2)'!B:B,'rubros_id_opex (2)'!A:A,gastos_final[[#This Row],[Líneas de factura/Producto]])</f>
        <v>INSUMOS</v>
      </c>
      <c r="AD1256" s="115">
        <f>SUMIFS(Y:Y,C:C,gastos_final[[#This Row],[Número]])</f>
        <v>83490</v>
      </c>
      <c r="AE1256" s="177">
        <f>gastos_final[[#This Row],[MONTO_FINAL]]*-1-gastos_final[[#This Row],[monto_total_ampliado]]</f>
        <v>0</v>
      </c>
    </row>
    <row r="1257" spans="1:31" x14ac:dyDescent="0.3">
      <c r="A1257" vm="11">
        <v>46071</v>
      </c>
      <c r="B1257" t="s">
        <v>996</v>
      </c>
      <c r="C1257" t="s">
        <v>997</v>
      </c>
      <c r="D1257" s="143">
        <v>-80000</v>
      </c>
      <c r="E1257" t="s">
        <v>14</v>
      </c>
      <c r="F1257">
        <v>5</v>
      </c>
      <c r="G1257" s="143">
        <v>13223.14</v>
      </c>
      <c r="H1257" t="s">
        <v>511</v>
      </c>
      <c r="I1257" t="s">
        <v>14</v>
      </c>
      <c r="J1257" t="s">
        <v>137</v>
      </c>
      <c r="K1257" t="s">
        <v>473</v>
      </c>
      <c r="L1257" t="s">
        <v>156</v>
      </c>
      <c r="M1257">
        <v>0</v>
      </c>
      <c r="N1257" t="s">
        <v>34</v>
      </c>
      <c r="O1257" t="s">
        <v>492</v>
      </c>
      <c r="P1257">
        <v>1</v>
      </c>
      <c r="Q1257" t="s">
        <v>80</v>
      </c>
      <c r="R1257">
        <v>1</v>
      </c>
      <c r="S1257" s="144">
        <v>-80000</v>
      </c>
      <c r="T1257">
        <v>5</v>
      </c>
      <c r="U1257" t="s">
        <v>199</v>
      </c>
      <c r="V1257" t="s">
        <v>80</v>
      </c>
      <c r="W1257" s="115" t="str">
        <f t="shared" si="40"/>
        <v>CC11EXPORTACION</v>
      </c>
      <c r="X1257" s="115">
        <f>_xlfn.XLOOKUP(W1257,'cco '!C:C,'cco '!D:D,0)</f>
        <v>1</v>
      </c>
      <c r="Y1257" s="116">
        <f t="shared" si="41"/>
        <v>80000</v>
      </c>
      <c r="Z1257" s="115">
        <f>_xlfn.XLOOKUP(V1257,sectores_id!A:A,sectores_id!B:B)</f>
        <v>5</v>
      </c>
      <c r="AA1257" s="115">
        <f>IF(J1257="OPEX",_xlfn.XLOOKUP(I1257,'rubros_id_opex (2)'!A:A,'rubros_id_opex (2)'!B:B,"RUBRO MC"),J1257)</f>
        <v>5</v>
      </c>
      <c r="AB1257" s="115" t="str">
        <f>UPPER(_xlfn.XLOOKUP(Z1257,sectores_id!B:B,sectores_id!A:A))</f>
        <v>EXPORTACION</v>
      </c>
      <c r="AC1257" s="156" t="str">
        <f>_xlfn.XLOOKUP(AA1257,'rubros_id_opex (2)'!B:B,'rubros_id_opex (2)'!A:A,gastos_final[[#This Row],[Líneas de factura/Producto]])</f>
        <v>INSUMOS</v>
      </c>
      <c r="AD1257" s="115">
        <f>SUMIFS(Y:Y,C:C,gastos_final[[#This Row],[Número]])</f>
        <v>80000</v>
      </c>
      <c r="AE1257" s="177">
        <f>gastos_final[[#This Row],[MONTO_FINAL]]*-1-gastos_final[[#This Row],[monto_total_ampliado]]</f>
        <v>0</v>
      </c>
    </row>
    <row r="1258" spans="1:31" x14ac:dyDescent="0.3">
      <c r="A1258" vm="17">
        <v>46079</v>
      </c>
      <c r="B1258" t="s">
        <v>838</v>
      </c>
      <c r="C1258" t="s">
        <v>839</v>
      </c>
      <c r="D1258" s="143">
        <v>-70000</v>
      </c>
      <c r="E1258" t="s">
        <v>840</v>
      </c>
      <c r="F1258">
        <v>1</v>
      </c>
      <c r="G1258" s="143">
        <v>70000</v>
      </c>
      <c r="H1258" t="s">
        <v>511</v>
      </c>
      <c r="I1258" t="s">
        <v>16</v>
      </c>
      <c r="J1258" t="s">
        <v>137</v>
      </c>
      <c r="K1258" t="s">
        <v>473</v>
      </c>
      <c r="L1258" t="s">
        <v>156</v>
      </c>
      <c r="M1258">
        <v>0</v>
      </c>
      <c r="N1258" t="s">
        <v>35</v>
      </c>
      <c r="O1258" t="s">
        <v>492</v>
      </c>
      <c r="P1258">
        <v>10</v>
      </c>
      <c r="Q1258" t="s">
        <v>465</v>
      </c>
      <c r="R1258">
        <v>1</v>
      </c>
      <c r="S1258" s="144">
        <v>-70000</v>
      </c>
      <c r="T1258">
        <v>1</v>
      </c>
      <c r="U1258" t="s">
        <v>199</v>
      </c>
      <c r="V1258" t="s">
        <v>72</v>
      </c>
      <c r="W1258" s="115" t="str">
        <f t="shared" si="40"/>
        <v>CC1BACHAS</v>
      </c>
      <c r="X1258" s="115">
        <f>_xlfn.XLOOKUP(W1258,'cco '!C:C,'cco '!D:D,0)</f>
        <v>3.2417236735101898E-2</v>
      </c>
      <c r="Y1258" s="116">
        <f t="shared" si="41"/>
        <v>2269.2065714571327</v>
      </c>
      <c r="Z1258" s="115">
        <f>_xlfn.XLOOKUP(V1258,sectores_id!A:A,sectores_id!B:B)</f>
        <v>1</v>
      </c>
      <c r="AA1258" s="115">
        <f>IF(J1258="OPEX",_xlfn.XLOOKUP(I1258,'rubros_id_opex (2)'!A:A,'rubros_id_opex (2)'!B:B,"RUBRO MC"),J1258)</f>
        <v>9</v>
      </c>
      <c r="AB1258" s="115" t="str">
        <f>UPPER(_xlfn.XLOOKUP(Z1258,sectores_id!B:B,sectores_id!A:A))</f>
        <v>BACHAS</v>
      </c>
      <c r="AC1258" s="156" t="str">
        <f>_xlfn.XLOOKUP(AA1258,'rubros_id_opex (2)'!B:B,'rubros_id_opex (2)'!A:A,gastos_final[[#This Row],[Líneas de factura/Producto]])</f>
        <v>MANTENIMIENTO PREVENTIVO</v>
      </c>
      <c r="AD1258" s="115">
        <f>SUMIFS(Y:Y,C:C,gastos_final[[#This Row],[Número]])</f>
        <v>70000</v>
      </c>
      <c r="AE1258" s="177">
        <f>gastos_final[[#This Row],[MONTO_FINAL]]*-1-gastos_final[[#This Row],[monto_total_ampliado]]</f>
        <v>0</v>
      </c>
    </row>
    <row r="1259" spans="1:31" x14ac:dyDescent="0.3">
      <c r="A1259" vm="17">
        <v>46079</v>
      </c>
      <c r="B1259" t="s">
        <v>838</v>
      </c>
      <c r="C1259" t="s">
        <v>839</v>
      </c>
      <c r="D1259" s="143">
        <v>-70000</v>
      </c>
      <c r="E1259" t="s">
        <v>840</v>
      </c>
      <c r="F1259">
        <v>1</v>
      </c>
      <c r="G1259" s="143">
        <v>70000</v>
      </c>
      <c r="H1259" t="s">
        <v>511</v>
      </c>
      <c r="I1259" t="s">
        <v>16</v>
      </c>
      <c r="J1259" t="s">
        <v>137</v>
      </c>
      <c r="K1259" t="s">
        <v>473</v>
      </c>
      <c r="L1259" t="s">
        <v>156</v>
      </c>
      <c r="M1259">
        <v>0</v>
      </c>
      <c r="N1259" t="s">
        <v>35</v>
      </c>
      <c r="O1259" t="s">
        <v>492</v>
      </c>
      <c r="P1259">
        <v>10</v>
      </c>
      <c r="Q1259" t="s">
        <v>465</v>
      </c>
      <c r="R1259">
        <v>1</v>
      </c>
      <c r="S1259" s="144">
        <v>-70000</v>
      </c>
      <c r="T1259">
        <v>1</v>
      </c>
      <c r="U1259" t="s">
        <v>199</v>
      </c>
      <c r="V1259" t="s">
        <v>77</v>
      </c>
      <c r="W1259" s="115" t="str">
        <f t="shared" si="40"/>
        <v>CC1CEREAL &amp; POLVILLO</v>
      </c>
      <c r="X1259" s="115">
        <f>_xlfn.XLOOKUP(W1259,'cco '!C:C,'cco '!D:D,0)</f>
        <v>7.0597149630605652E-3</v>
      </c>
      <c r="Y1259" s="116">
        <f t="shared" si="41"/>
        <v>494.18004741423954</v>
      </c>
      <c r="Z1259" s="115">
        <f>_xlfn.XLOOKUP(V1259,sectores_id!A:A,sectores_id!B:B)</f>
        <v>2</v>
      </c>
      <c r="AA1259" s="115">
        <f>IF(J1259="OPEX",_xlfn.XLOOKUP(I1259,'rubros_id_opex (2)'!A:A,'rubros_id_opex (2)'!B:B,"RUBRO MC"),J1259)</f>
        <v>9</v>
      </c>
      <c r="AB1259" s="115" t="str">
        <f>UPPER(_xlfn.XLOOKUP(Z1259,sectores_id!B:B,sectores_id!A:A))</f>
        <v>CEREAL &amp; POLVILLO</v>
      </c>
      <c r="AC1259" s="156" t="str">
        <f>_xlfn.XLOOKUP(AA1259,'rubros_id_opex (2)'!B:B,'rubros_id_opex (2)'!A:A,gastos_final[[#This Row],[Líneas de factura/Producto]])</f>
        <v>MANTENIMIENTO PREVENTIVO</v>
      </c>
      <c r="AD1259" s="115">
        <f>SUMIFS(Y:Y,C:C,gastos_final[[#This Row],[Número]])</f>
        <v>70000</v>
      </c>
      <c r="AE1259" s="177">
        <f>gastos_final[[#This Row],[MONTO_FINAL]]*-1-gastos_final[[#This Row],[monto_total_ampliado]]</f>
        <v>0</v>
      </c>
    </row>
    <row r="1260" spans="1:31" x14ac:dyDescent="0.3">
      <c r="A1260" vm="17">
        <v>46079</v>
      </c>
      <c r="B1260" t="s">
        <v>838</v>
      </c>
      <c r="C1260" t="s">
        <v>839</v>
      </c>
      <c r="D1260" s="143">
        <v>-70000</v>
      </c>
      <c r="E1260" t="s">
        <v>840</v>
      </c>
      <c r="F1260">
        <v>1</v>
      </c>
      <c r="G1260" s="143">
        <v>70000</v>
      </c>
      <c r="H1260" t="s">
        <v>511</v>
      </c>
      <c r="I1260" t="s">
        <v>16</v>
      </c>
      <c r="J1260" t="s">
        <v>137</v>
      </c>
      <c r="K1260" t="s">
        <v>473</v>
      </c>
      <c r="L1260" t="s">
        <v>156</v>
      </c>
      <c r="M1260">
        <v>0</v>
      </c>
      <c r="N1260" t="s">
        <v>35</v>
      </c>
      <c r="O1260" t="s">
        <v>492</v>
      </c>
      <c r="P1260">
        <v>10</v>
      </c>
      <c r="Q1260" t="s">
        <v>465</v>
      </c>
      <c r="R1260">
        <v>1</v>
      </c>
      <c r="S1260" s="144">
        <v>-70000</v>
      </c>
      <c r="T1260">
        <v>1</v>
      </c>
      <c r="U1260" t="s">
        <v>199</v>
      </c>
      <c r="V1260" t="s">
        <v>75</v>
      </c>
      <c r="W1260" s="115" t="str">
        <f t="shared" si="40"/>
        <v>CC1COMPOST &amp; FERTILIZANTES</v>
      </c>
      <c r="X1260" s="115">
        <f>_xlfn.XLOOKUP(W1260,'cco '!C:C,'cco '!D:D,0)</f>
        <v>4.0653249223577111E-4</v>
      </c>
      <c r="Y1260" s="116">
        <f t="shared" si="41"/>
        <v>28.457274456503978</v>
      </c>
      <c r="Z1260" s="115">
        <f>_xlfn.XLOOKUP(V1260,sectores_id!A:A,sectores_id!B:B)</f>
        <v>10</v>
      </c>
      <c r="AA1260" s="115">
        <f>IF(J1260="OPEX",_xlfn.XLOOKUP(I1260,'rubros_id_opex (2)'!A:A,'rubros_id_opex (2)'!B:B,"RUBRO MC"),J1260)</f>
        <v>9</v>
      </c>
      <c r="AB1260" s="115" t="str">
        <f>UPPER(_xlfn.XLOOKUP(Z1260,sectores_id!B:B,sectores_id!A:A))</f>
        <v>COMPOST &amp; FERTILIZANTES</v>
      </c>
      <c r="AC1260" s="156" t="str">
        <f>_xlfn.XLOOKUP(AA1260,'rubros_id_opex (2)'!B:B,'rubros_id_opex (2)'!A:A,gastos_final[[#This Row],[Líneas de factura/Producto]])</f>
        <v>MANTENIMIENTO PREVENTIVO</v>
      </c>
      <c r="AD1260" s="115">
        <f>SUMIFS(Y:Y,C:C,gastos_final[[#This Row],[Número]])</f>
        <v>70000</v>
      </c>
      <c r="AE1260" s="177">
        <f>gastos_final[[#This Row],[MONTO_FINAL]]*-1-gastos_final[[#This Row],[monto_total_ampliado]]</f>
        <v>0</v>
      </c>
    </row>
    <row r="1261" spans="1:31" x14ac:dyDescent="0.3">
      <c r="A1261" vm="17">
        <v>46079</v>
      </c>
      <c r="B1261" t="s">
        <v>838</v>
      </c>
      <c r="C1261" t="s">
        <v>839</v>
      </c>
      <c r="D1261" s="143">
        <v>-70000</v>
      </c>
      <c r="E1261" t="s">
        <v>840</v>
      </c>
      <c r="F1261">
        <v>1</v>
      </c>
      <c r="G1261" s="143">
        <v>70000</v>
      </c>
      <c r="H1261" t="s">
        <v>511</v>
      </c>
      <c r="I1261" t="s">
        <v>16</v>
      </c>
      <c r="J1261" t="s">
        <v>137</v>
      </c>
      <c r="K1261" t="s">
        <v>473</v>
      </c>
      <c r="L1261" t="s">
        <v>156</v>
      </c>
      <c r="M1261">
        <v>0</v>
      </c>
      <c r="N1261" t="s">
        <v>35</v>
      </c>
      <c r="O1261" t="s">
        <v>492</v>
      </c>
      <c r="P1261">
        <v>10</v>
      </c>
      <c r="Q1261" t="s">
        <v>465</v>
      </c>
      <c r="R1261">
        <v>1</v>
      </c>
      <c r="S1261" s="144">
        <v>-70000</v>
      </c>
      <c r="T1261">
        <v>1</v>
      </c>
      <c r="U1261" t="s">
        <v>199</v>
      </c>
      <c r="V1261" t="s">
        <v>66</v>
      </c>
      <c r="W1261" s="115" t="str">
        <f t="shared" si="40"/>
        <v>CC1DISPOSICIÓN FINAL RESIDUOS LIQUIDOS</v>
      </c>
      <c r="X1261" s="115">
        <f>_xlfn.XLOOKUP(W1261,'cco '!C:C,'cco '!D:D,0)</f>
        <v>5.9791078481547098E-2</v>
      </c>
      <c r="Y1261" s="116">
        <f t="shared" si="41"/>
        <v>4185.3754937082967</v>
      </c>
      <c r="Z1261" s="115">
        <f>_xlfn.XLOOKUP(V1261,sectores_id!A:A,sectores_id!B:B)</f>
        <v>3</v>
      </c>
      <c r="AA1261" s="115">
        <f>IF(J1261="OPEX",_xlfn.XLOOKUP(I1261,'rubros_id_opex (2)'!A:A,'rubros_id_opex (2)'!B:B,"RUBRO MC"),J1261)</f>
        <v>9</v>
      </c>
      <c r="AB1261" s="115" t="str">
        <f>UPPER(_xlfn.XLOOKUP(Z1261,sectores_id!B:B,sectores_id!A:A))</f>
        <v>DISP. FINAL RESIDUOS LÍQUIDOS</v>
      </c>
      <c r="AC1261" s="156" t="str">
        <f>_xlfn.XLOOKUP(AA1261,'rubros_id_opex (2)'!B:B,'rubros_id_opex (2)'!A:A,gastos_final[[#This Row],[Líneas de factura/Producto]])</f>
        <v>MANTENIMIENTO PREVENTIVO</v>
      </c>
      <c r="AD1261" s="115">
        <f>SUMIFS(Y:Y,C:C,gastos_final[[#This Row],[Número]])</f>
        <v>70000</v>
      </c>
      <c r="AE1261" s="177">
        <f>gastos_final[[#This Row],[MONTO_FINAL]]*-1-gastos_final[[#This Row],[monto_total_ampliado]]</f>
        <v>0</v>
      </c>
    </row>
    <row r="1262" spans="1:31" x14ac:dyDescent="0.3">
      <c r="A1262" vm="17">
        <v>46079</v>
      </c>
      <c r="B1262" t="s">
        <v>838</v>
      </c>
      <c r="C1262" t="s">
        <v>839</v>
      </c>
      <c r="D1262" s="143">
        <v>-70000</v>
      </c>
      <c r="E1262" t="s">
        <v>840</v>
      </c>
      <c r="F1262">
        <v>1</v>
      </c>
      <c r="G1262" s="143">
        <v>70000</v>
      </c>
      <c r="H1262" t="s">
        <v>511</v>
      </c>
      <c r="I1262" t="s">
        <v>16</v>
      </c>
      <c r="J1262" t="s">
        <v>137</v>
      </c>
      <c r="K1262" t="s">
        <v>473</v>
      </c>
      <c r="L1262" t="s">
        <v>156</v>
      </c>
      <c r="M1262">
        <v>0</v>
      </c>
      <c r="N1262" t="s">
        <v>35</v>
      </c>
      <c r="O1262" t="s">
        <v>492</v>
      </c>
      <c r="P1262">
        <v>10</v>
      </c>
      <c r="Q1262" t="s">
        <v>465</v>
      </c>
      <c r="R1262">
        <v>1</v>
      </c>
      <c r="S1262" s="144">
        <v>-70000</v>
      </c>
      <c r="T1262">
        <v>1</v>
      </c>
      <c r="U1262" t="s">
        <v>199</v>
      </c>
      <c r="V1262" t="s">
        <v>63</v>
      </c>
      <c r="W1262" s="115" t="str">
        <f t="shared" si="40"/>
        <v>CC1DISPOSICIÓN FINAL RESIDUOS SOLIDOS</v>
      </c>
      <c r="X1262" s="115">
        <f>_xlfn.XLOOKUP(W1262,'cco '!C:C,'cco '!D:D,0)</f>
        <v>4.8738124634855849E-3</v>
      </c>
      <c r="Y1262" s="116">
        <f t="shared" si="41"/>
        <v>341.16687244399094</v>
      </c>
      <c r="Z1262" s="115">
        <f>_xlfn.XLOOKUP(V1262,sectores_id!A:A,sectores_id!B:B)</f>
        <v>4</v>
      </c>
      <c r="AA1262" s="115">
        <f>IF(J1262="OPEX",_xlfn.XLOOKUP(I1262,'rubros_id_opex (2)'!A:A,'rubros_id_opex (2)'!B:B,"RUBRO MC"),J1262)</f>
        <v>9</v>
      </c>
      <c r="AB1262" s="115" t="str">
        <f>UPPER(_xlfn.XLOOKUP(Z1262,sectores_id!B:B,sectores_id!A:A))</f>
        <v>DISP. FINAL RESIDUOS SÓLIDOS</v>
      </c>
      <c r="AC1262" s="156" t="str">
        <f>_xlfn.XLOOKUP(AA1262,'rubros_id_opex (2)'!B:B,'rubros_id_opex (2)'!A:A,gastos_final[[#This Row],[Líneas de factura/Producto]])</f>
        <v>MANTENIMIENTO PREVENTIVO</v>
      </c>
      <c r="AD1262" s="115">
        <f>SUMIFS(Y:Y,C:C,gastos_final[[#This Row],[Número]])</f>
        <v>70000</v>
      </c>
      <c r="AE1262" s="177">
        <f>gastos_final[[#This Row],[MONTO_FINAL]]*-1-gastos_final[[#This Row],[monto_total_ampliado]]</f>
        <v>0</v>
      </c>
    </row>
    <row r="1263" spans="1:31" x14ac:dyDescent="0.3">
      <c r="A1263" vm="17">
        <v>46079</v>
      </c>
      <c r="B1263" t="s">
        <v>838</v>
      </c>
      <c r="C1263" t="s">
        <v>839</v>
      </c>
      <c r="D1263" s="143">
        <v>-70000</v>
      </c>
      <c r="E1263" t="s">
        <v>840</v>
      </c>
      <c r="F1263">
        <v>1</v>
      </c>
      <c r="G1263" s="143">
        <v>70000</v>
      </c>
      <c r="H1263" t="s">
        <v>511</v>
      </c>
      <c r="I1263" t="s">
        <v>16</v>
      </c>
      <c r="J1263" t="s">
        <v>137</v>
      </c>
      <c r="K1263" t="s">
        <v>473</v>
      </c>
      <c r="L1263" t="s">
        <v>156</v>
      </c>
      <c r="M1263">
        <v>0</v>
      </c>
      <c r="N1263" t="s">
        <v>35</v>
      </c>
      <c r="O1263" t="s">
        <v>492</v>
      </c>
      <c r="P1263">
        <v>10</v>
      </c>
      <c r="Q1263" t="s">
        <v>465</v>
      </c>
      <c r="R1263">
        <v>1</v>
      </c>
      <c r="S1263" s="144">
        <v>-70000</v>
      </c>
      <c r="T1263">
        <v>1</v>
      </c>
      <c r="U1263" t="s">
        <v>199</v>
      </c>
      <c r="V1263" t="s">
        <v>80</v>
      </c>
      <c r="W1263" s="115" t="str">
        <f t="shared" si="40"/>
        <v>CC1EXPORTACION</v>
      </c>
      <c r="X1263" s="115">
        <f>_xlfn.XLOOKUP(W1263,'cco '!C:C,'cco '!D:D,0)</f>
        <v>0.73411048911804788</v>
      </c>
      <c r="Y1263" s="116">
        <f t="shared" si="41"/>
        <v>51387.734238263351</v>
      </c>
      <c r="Z1263" s="115">
        <f>_xlfn.XLOOKUP(V1263,sectores_id!A:A,sectores_id!B:B)</f>
        <v>5</v>
      </c>
      <c r="AA1263" s="115">
        <f>IF(J1263="OPEX",_xlfn.XLOOKUP(I1263,'rubros_id_opex (2)'!A:A,'rubros_id_opex (2)'!B:B,"RUBRO MC"),J1263)</f>
        <v>9</v>
      </c>
      <c r="AB1263" s="115" t="str">
        <f>UPPER(_xlfn.XLOOKUP(Z1263,sectores_id!B:B,sectores_id!A:A))</f>
        <v>EXPORTACION</v>
      </c>
      <c r="AC1263" s="156" t="str">
        <f>_xlfn.XLOOKUP(AA1263,'rubros_id_opex (2)'!B:B,'rubros_id_opex (2)'!A:A,gastos_final[[#This Row],[Líneas de factura/Producto]])</f>
        <v>MANTENIMIENTO PREVENTIVO</v>
      </c>
      <c r="AD1263" s="115">
        <f>SUMIFS(Y:Y,C:C,gastos_final[[#This Row],[Número]])</f>
        <v>70000</v>
      </c>
      <c r="AE1263" s="177">
        <f>gastos_final[[#This Row],[MONTO_FINAL]]*-1-gastos_final[[#This Row],[monto_total_ampliado]]</f>
        <v>0</v>
      </c>
    </row>
    <row r="1264" spans="1:31" x14ac:dyDescent="0.3">
      <c r="A1264" vm="17">
        <v>46079</v>
      </c>
      <c r="B1264" t="s">
        <v>838</v>
      </c>
      <c r="C1264" t="s">
        <v>839</v>
      </c>
      <c r="D1264" s="143">
        <v>-70000</v>
      </c>
      <c r="E1264" t="s">
        <v>840</v>
      </c>
      <c r="F1264">
        <v>1</v>
      </c>
      <c r="G1264" s="143">
        <v>70000</v>
      </c>
      <c r="H1264" t="s">
        <v>511</v>
      </c>
      <c r="I1264" t="s">
        <v>16</v>
      </c>
      <c r="J1264" t="s">
        <v>137</v>
      </c>
      <c r="K1264" t="s">
        <v>473</v>
      </c>
      <c r="L1264" t="s">
        <v>156</v>
      </c>
      <c r="M1264">
        <v>0</v>
      </c>
      <c r="N1264" t="s">
        <v>35</v>
      </c>
      <c r="O1264" t="s">
        <v>492</v>
      </c>
      <c r="P1264">
        <v>10</v>
      </c>
      <c r="Q1264" t="s">
        <v>465</v>
      </c>
      <c r="R1264">
        <v>1</v>
      </c>
      <c r="S1264" s="144">
        <v>-70000</v>
      </c>
      <c r="T1264">
        <v>1</v>
      </c>
      <c r="U1264" t="s">
        <v>199</v>
      </c>
      <c r="V1264" t="s">
        <v>50</v>
      </c>
      <c r="W1264" s="115" t="str">
        <f t="shared" si="40"/>
        <v>CC1NFU</v>
      </c>
      <c r="X1264" s="115">
        <f>_xlfn.XLOOKUP(W1264,'cco '!C:C,'cco '!D:D,0)</f>
        <v>1.4065386597374174E-2</v>
      </c>
      <c r="Y1264" s="116">
        <f t="shared" si="41"/>
        <v>984.5770618161921</v>
      </c>
      <c r="Z1264" s="115">
        <f>_xlfn.XLOOKUP(V1264,sectores_id!A:A,sectores_id!B:B)</f>
        <v>6</v>
      </c>
      <c r="AA1264" s="115">
        <f>IF(J1264="OPEX",_xlfn.XLOOKUP(I1264,'rubros_id_opex (2)'!A:A,'rubros_id_opex (2)'!B:B,"RUBRO MC"),J1264)</f>
        <v>9</v>
      </c>
      <c r="AB1264" s="115" t="str">
        <f>UPPER(_xlfn.XLOOKUP(Z1264,sectores_id!B:B,sectores_id!A:A))</f>
        <v>NFU</v>
      </c>
      <c r="AC1264" s="156" t="str">
        <f>_xlfn.XLOOKUP(AA1264,'rubros_id_opex (2)'!B:B,'rubros_id_opex (2)'!A:A,gastos_final[[#This Row],[Líneas de factura/Producto]])</f>
        <v>MANTENIMIENTO PREVENTIVO</v>
      </c>
      <c r="AD1264" s="115">
        <f>SUMIFS(Y:Y,C:C,gastos_final[[#This Row],[Número]])</f>
        <v>70000</v>
      </c>
      <c r="AE1264" s="177">
        <f>gastos_final[[#This Row],[MONTO_FINAL]]*-1-gastos_final[[#This Row],[monto_total_ampliado]]</f>
        <v>0</v>
      </c>
    </row>
    <row r="1265" spans="1:31" x14ac:dyDescent="0.3">
      <c r="A1265" vm="17">
        <v>46079</v>
      </c>
      <c r="B1265" t="s">
        <v>838</v>
      </c>
      <c r="C1265" t="s">
        <v>839</v>
      </c>
      <c r="D1265" s="143">
        <v>-70000</v>
      </c>
      <c r="E1265" t="s">
        <v>840</v>
      </c>
      <c r="F1265">
        <v>1</v>
      </c>
      <c r="G1265" s="143">
        <v>70000</v>
      </c>
      <c r="H1265" t="s">
        <v>511</v>
      </c>
      <c r="I1265" t="s">
        <v>16</v>
      </c>
      <c r="J1265" t="s">
        <v>137</v>
      </c>
      <c r="K1265" t="s">
        <v>473</v>
      </c>
      <c r="L1265" t="s">
        <v>156</v>
      </c>
      <c r="M1265">
        <v>0</v>
      </c>
      <c r="N1265" t="s">
        <v>35</v>
      </c>
      <c r="O1265" t="s">
        <v>492</v>
      </c>
      <c r="P1265">
        <v>10</v>
      </c>
      <c r="Q1265" t="s">
        <v>465</v>
      </c>
      <c r="R1265">
        <v>1</v>
      </c>
      <c r="S1265" s="144">
        <v>-70000</v>
      </c>
      <c r="T1265">
        <v>1</v>
      </c>
      <c r="U1265" t="s">
        <v>199</v>
      </c>
      <c r="V1265" t="s">
        <v>68</v>
      </c>
      <c r="W1265" s="115" t="str">
        <f t="shared" si="40"/>
        <v>CC1PILETAS</v>
      </c>
      <c r="X1265" s="115">
        <f>_xlfn.XLOOKUP(W1265,'cco '!C:C,'cco '!D:D,0)</f>
        <v>0.10760032914202722</v>
      </c>
      <c r="Y1265" s="116">
        <f t="shared" si="41"/>
        <v>7532.0230399419052</v>
      </c>
      <c r="Z1265" s="115">
        <f>_xlfn.XLOOKUP(V1265,sectores_id!A:A,sectores_id!B:B)</f>
        <v>7</v>
      </c>
      <c r="AA1265" s="115">
        <f>IF(J1265="OPEX",_xlfn.XLOOKUP(I1265,'rubros_id_opex (2)'!A:A,'rubros_id_opex (2)'!B:B,"RUBRO MC"),J1265)</f>
        <v>9</v>
      </c>
      <c r="AB1265" s="115" t="str">
        <f>UPPER(_xlfn.XLOOKUP(Z1265,sectores_id!B:B,sectores_id!A:A))</f>
        <v>PILETAS</v>
      </c>
      <c r="AC1265" s="156" t="str">
        <f>_xlfn.XLOOKUP(AA1265,'rubros_id_opex (2)'!B:B,'rubros_id_opex (2)'!A:A,gastos_final[[#This Row],[Líneas de factura/Producto]])</f>
        <v>MANTENIMIENTO PREVENTIVO</v>
      </c>
      <c r="AD1265" s="115">
        <f>SUMIFS(Y:Y,C:C,gastos_final[[#This Row],[Número]])</f>
        <v>70000</v>
      </c>
      <c r="AE1265" s="177">
        <f>gastos_final[[#This Row],[MONTO_FINAL]]*-1-gastos_final[[#This Row],[monto_total_ampliado]]</f>
        <v>0</v>
      </c>
    </row>
    <row r="1266" spans="1:31" x14ac:dyDescent="0.3">
      <c r="A1266" vm="17">
        <v>46079</v>
      </c>
      <c r="B1266" t="s">
        <v>838</v>
      </c>
      <c r="C1266" t="s">
        <v>839</v>
      </c>
      <c r="D1266" s="143">
        <v>-70000</v>
      </c>
      <c r="E1266" t="s">
        <v>840</v>
      </c>
      <c r="F1266">
        <v>1</v>
      </c>
      <c r="G1266" s="143">
        <v>70000</v>
      </c>
      <c r="H1266" t="s">
        <v>511</v>
      </c>
      <c r="I1266" t="s">
        <v>16</v>
      </c>
      <c r="J1266" t="s">
        <v>137</v>
      </c>
      <c r="K1266" t="s">
        <v>473</v>
      </c>
      <c r="L1266" t="s">
        <v>156</v>
      </c>
      <c r="M1266">
        <v>0</v>
      </c>
      <c r="N1266" t="s">
        <v>35</v>
      </c>
      <c r="O1266" t="s">
        <v>492</v>
      </c>
      <c r="P1266">
        <v>10</v>
      </c>
      <c r="Q1266" t="s">
        <v>465</v>
      </c>
      <c r="R1266">
        <v>1</v>
      </c>
      <c r="S1266" s="144">
        <v>-70000</v>
      </c>
      <c r="T1266">
        <v>1</v>
      </c>
      <c r="U1266" t="s">
        <v>199</v>
      </c>
      <c r="V1266" t="s">
        <v>70</v>
      </c>
      <c r="W1266" s="115" t="str">
        <f t="shared" si="40"/>
        <v>CC1REACTORES</v>
      </c>
      <c r="X1266" s="115">
        <f>_xlfn.XLOOKUP(W1266,'cco '!C:C,'cco '!D:D,0)</f>
        <v>3.9675420007119738E-2</v>
      </c>
      <c r="Y1266" s="116">
        <f t="shared" si="41"/>
        <v>2777.2794004983816</v>
      </c>
      <c r="Z1266" s="115">
        <f>_xlfn.XLOOKUP(V1266,sectores_id!A:A,sectores_id!B:B)</f>
        <v>8</v>
      </c>
      <c r="AA1266" s="115">
        <f>IF(J1266="OPEX",_xlfn.XLOOKUP(I1266,'rubros_id_opex (2)'!A:A,'rubros_id_opex (2)'!B:B,"RUBRO MC"),J1266)</f>
        <v>9</v>
      </c>
      <c r="AB1266" s="115" t="str">
        <f>UPPER(_xlfn.XLOOKUP(Z1266,sectores_id!B:B,sectores_id!A:A))</f>
        <v>REACTORES</v>
      </c>
      <c r="AC1266" s="156" t="str">
        <f>_xlfn.XLOOKUP(AA1266,'rubros_id_opex (2)'!B:B,'rubros_id_opex (2)'!A:A,gastos_final[[#This Row],[Líneas de factura/Producto]])</f>
        <v>MANTENIMIENTO PREVENTIVO</v>
      </c>
      <c r="AD1266" s="115">
        <f>SUMIFS(Y:Y,C:C,gastos_final[[#This Row],[Número]])</f>
        <v>70000</v>
      </c>
      <c r="AE1266" s="177">
        <f>gastos_final[[#This Row],[MONTO_FINAL]]*-1-gastos_final[[#This Row],[monto_total_ampliado]]</f>
        <v>0</v>
      </c>
    </row>
    <row r="1267" spans="1:31" x14ac:dyDescent="0.3">
      <c r="A1267" vm="17">
        <v>46079</v>
      </c>
      <c r="B1267" t="s">
        <v>838</v>
      </c>
      <c r="C1267" t="s">
        <v>839</v>
      </c>
      <c r="D1267" s="143">
        <v>-70000</v>
      </c>
      <c r="E1267" t="s">
        <v>840</v>
      </c>
      <c r="F1267">
        <v>1</v>
      </c>
      <c r="G1267" s="143">
        <v>70000</v>
      </c>
      <c r="H1267" t="s">
        <v>511</v>
      </c>
      <c r="I1267" t="s">
        <v>16</v>
      </c>
      <c r="J1267" t="s">
        <v>137</v>
      </c>
      <c r="K1267" t="s">
        <v>473</v>
      </c>
      <c r="L1267" t="s">
        <v>156</v>
      </c>
      <c r="M1267">
        <v>0</v>
      </c>
      <c r="N1267" t="s">
        <v>35</v>
      </c>
      <c r="O1267" t="s">
        <v>492</v>
      </c>
      <c r="P1267">
        <v>10</v>
      </c>
      <c r="Q1267" t="s">
        <v>465</v>
      </c>
      <c r="R1267">
        <v>1</v>
      </c>
      <c r="S1267" s="144">
        <v>-70000</v>
      </c>
      <c r="T1267">
        <v>1</v>
      </c>
      <c r="U1267" t="s">
        <v>199</v>
      </c>
      <c r="V1267" t="s">
        <v>181</v>
      </c>
      <c r="W1267" s="115" t="str">
        <f t="shared" si="40"/>
        <v>CC1TIERRAS FILTRANTES</v>
      </c>
      <c r="X1267" s="115">
        <f>_xlfn.XLOOKUP(W1267,'cco '!C:C,'cco '!D:D,0)</f>
        <v>0</v>
      </c>
      <c r="Y1267" s="116">
        <f t="shared" si="41"/>
        <v>0</v>
      </c>
      <c r="Z1267" s="115">
        <f>_xlfn.XLOOKUP(V1267,sectores_id!A:A,sectores_id!B:B)</f>
        <v>9</v>
      </c>
      <c r="AA1267" s="115">
        <f>IF(J1267="OPEX",_xlfn.XLOOKUP(I1267,'rubros_id_opex (2)'!A:A,'rubros_id_opex (2)'!B:B,"RUBRO MC"),J1267)</f>
        <v>9</v>
      </c>
      <c r="AB1267" s="115" t="str">
        <f>UPPER(_xlfn.XLOOKUP(Z1267,sectores_id!B:B,sectores_id!A:A))</f>
        <v>TIERRAS FILTRANTES</v>
      </c>
      <c r="AC1267" s="156" t="str">
        <f>_xlfn.XLOOKUP(AA1267,'rubros_id_opex (2)'!B:B,'rubros_id_opex (2)'!A:A,gastos_final[[#This Row],[Líneas de factura/Producto]])</f>
        <v>MANTENIMIENTO PREVENTIVO</v>
      </c>
      <c r="AD1267" s="115">
        <f>SUMIFS(Y:Y,C:C,gastos_final[[#This Row],[Número]])</f>
        <v>70000</v>
      </c>
      <c r="AE1267" s="177">
        <f>gastos_final[[#This Row],[MONTO_FINAL]]*-1-gastos_final[[#This Row],[monto_total_ampliado]]</f>
        <v>0</v>
      </c>
    </row>
    <row r="1268" spans="1:31" x14ac:dyDescent="0.3">
      <c r="A1268" vm="3">
        <v>46066</v>
      </c>
      <c r="B1268" t="s">
        <v>854</v>
      </c>
      <c r="C1268" t="s">
        <v>857</v>
      </c>
      <c r="D1268" s="143">
        <v>-69635.67</v>
      </c>
      <c r="E1268" t="s">
        <v>858</v>
      </c>
      <c r="F1268">
        <v>1</v>
      </c>
      <c r="G1268" s="143">
        <v>39337.410000000003</v>
      </c>
      <c r="H1268" t="s">
        <v>511</v>
      </c>
      <c r="I1268" t="s">
        <v>17</v>
      </c>
      <c r="J1268" t="s">
        <v>157</v>
      </c>
      <c r="K1268" t="s">
        <v>473</v>
      </c>
      <c r="L1268" t="s">
        <v>138</v>
      </c>
      <c r="M1268">
        <v>0</v>
      </c>
      <c r="N1268" t="s">
        <v>40</v>
      </c>
      <c r="O1268" t="s">
        <v>492</v>
      </c>
      <c r="P1268">
        <v>1</v>
      </c>
      <c r="Q1268" t="s">
        <v>68</v>
      </c>
      <c r="R1268">
        <v>1</v>
      </c>
      <c r="S1268" s="144">
        <v>-69635.67</v>
      </c>
      <c r="T1268">
        <v>1</v>
      </c>
      <c r="U1268" t="s">
        <v>199</v>
      </c>
      <c r="V1268" t="s">
        <v>68</v>
      </c>
      <c r="W1268" s="115" t="str">
        <f t="shared" ref="W1268:W1331" si="42">_xlfn.CONCAT(N1268,V1268)</f>
        <v>CC4PILETAS</v>
      </c>
      <c r="X1268" s="115">
        <f>_xlfn.XLOOKUP(W1268,'cco '!C:C,'cco '!D:D,0)</f>
        <v>1</v>
      </c>
      <c r="Y1268" s="116">
        <f t="shared" ref="Y1268:Y1336" si="43">$X1268*$S1268*-1</f>
        <v>69635.67</v>
      </c>
      <c r="Z1268" s="115">
        <f>_xlfn.XLOOKUP(V1268,sectores_id!A:A,sectores_id!B:B)</f>
        <v>7</v>
      </c>
      <c r="AA1268" s="115" t="str">
        <f>IF(J1268="OPEX",_xlfn.XLOOKUP(I1268,'rubros_id_opex (2)'!A:A,'rubros_id_opex (2)'!B:B,"RUBRO MC"),J1268)</f>
        <v>CAPEX</v>
      </c>
      <c r="AB1268" s="115" t="str">
        <f>UPPER(_xlfn.XLOOKUP(Z1268,sectores_id!B:B,sectores_id!A:A))</f>
        <v>PILETAS</v>
      </c>
      <c r="AC1268" s="156" t="str">
        <f>_xlfn.XLOOKUP(AA1268,'rubros_id_opex (2)'!B:B,'rubros_id_opex (2)'!A:A,gastos_final[[#This Row],[Líneas de factura/Producto]])</f>
        <v>INVERSION</v>
      </c>
      <c r="AD1268" s="115">
        <f>SUMIFS(Y:Y,C:C,gastos_final[[#This Row],[Número]])</f>
        <v>69635.67</v>
      </c>
      <c r="AE1268" s="177">
        <f>gastos_final[[#This Row],[MONTO_FINAL]]*-1-gastos_final[[#This Row],[monto_total_ampliado]]</f>
        <v>0</v>
      </c>
    </row>
    <row r="1269" spans="1:31" x14ac:dyDescent="0.3">
      <c r="A1269" vm="5">
        <v>46055</v>
      </c>
      <c r="B1269" t="s">
        <v>1096</v>
      </c>
      <c r="C1269" t="s">
        <v>1036</v>
      </c>
      <c r="D1269" s="143">
        <v>-63041</v>
      </c>
      <c r="E1269" t="s">
        <v>1097</v>
      </c>
      <c r="F1269">
        <v>2</v>
      </c>
      <c r="G1269" s="143">
        <v>26050</v>
      </c>
      <c r="H1269" t="s">
        <v>511</v>
      </c>
      <c r="I1269" t="s">
        <v>9</v>
      </c>
      <c r="J1269" t="s">
        <v>137</v>
      </c>
      <c r="K1269" t="s">
        <v>473</v>
      </c>
      <c r="L1269" t="s">
        <v>138</v>
      </c>
      <c r="M1269">
        <v>0</v>
      </c>
      <c r="N1269" t="s">
        <v>35</v>
      </c>
      <c r="O1269" t="s">
        <v>492</v>
      </c>
      <c r="P1269">
        <v>10</v>
      </c>
      <c r="Q1269" t="s">
        <v>465</v>
      </c>
      <c r="R1269">
        <v>1</v>
      </c>
      <c r="S1269" s="144">
        <v>-63041</v>
      </c>
      <c r="T1269">
        <v>2</v>
      </c>
      <c r="U1269" t="s">
        <v>199</v>
      </c>
      <c r="V1269" t="s">
        <v>72</v>
      </c>
      <c r="W1269" s="115" t="str">
        <f t="shared" si="42"/>
        <v>CC1BACHAS</v>
      </c>
      <c r="X1269" s="115">
        <f>_xlfn.XLOOKUP(W1269,'cco '!C:C,'cco '!D:D,0)</f>
        <v>3.2417236735101898E-2</v>
      </c>
      <c r="Y1269" s="116">
        <f t="shared" si="43"/>
        <v>2043.6150210175588</v>
      </c>
      <c r="Z1269" s="115">
        <f>_xlfn.XLOOKUP(V1269,sectores_id!A:A,sectores_id!B:B)</f>
        <v>1</v>
      </c>
      <c r="AA1269" s="115">
        <f>IF(J1269="OPEX",_xlfn.XLOOKUP(I1269,'rubros_id_opex (2)'!A:A,'rubros_id_opex (2)'!B:B,"RUBRO MC"),J1269)</f>
        <v>10</v>
      </c>
      <c r="AB1269" s="115" t="str">
        <f>UPPER(_xlfn.XLOOKUP(Z1269,sectores_id!B:B,sectores_id!A:A))</f>
        <v>BACHAS</v>
      </c>
      <c r="AC1269" s="156" t="str">
        <f>_xlfn.XLOOKUP(AA1269,'rubros_id_opex (2)'!B:B,'rubros_id_opex (2)'!A:A,gastos_final[[#This Row],[Líneas de factura/Producto]])</f>
        <v>PERSONAL</v>
      </c>
      <c r="AD1269" s="115">
        <f>SUMIFS(Y:Y,C:C,gastos_final[[#This Row],[Número]])</f>
        <v>278856.24</v>
      </c>
      <c r="AE1269" s="177">
        <f>gastos_final[[#This Row],[MONTO_FINAL]]*-1-gastos_final[[#This Row],[monto_total_ampliado]]</f>
        <v>-215815.24</v>
      </c>
    </row>
    <row r="1270" spans="1:31" x14ac:dyDescent="0.3">
      <c r="A1270" vm="5">
        <v>46055</v>
      </c>
      <c r="B1270" t="s">
        <v>1096</v>
      </c>
      <c r="C1270" t="s">
        <v>1036</v>
      </c>
      <c r="D1270" s="143">
        <v>-63041</v>
      </c>
      <c r="E1270" t="s">
        <v>1097</v>
      </c>
      <c r="F1270">
        <v>2</v>
      </c>
      <c r="G1270" s="143">
        <v>26050</v>
      </c>
      <c r="H1270" t="s">
        <v>511</v>
      </c>
      <c r="I1270" t="s">
        <v>9</v>
      </c>
      <c r="J1270" t="s">
        <v>137</v>
      </c>
      <c r="K1270" t="s">
        <v>473</v>
      </c>
      <c r="L1270" t="s">
        <v>138</v>
      </c>
      <c r="M1270">
        <v>0</v>
      </c>
      <c r="N1270" t="s">
        <v>35</v>
      </c>
      <c r="O1270" t="s">
        <v>492</v>
      </c>
      <c r="P1270">
        <v>10</v>
      </c>
      <c r="Q1270" t="s">
        <v>465</v>
      </c>
      <c r="R1270">
        <v>1</v>
      </c>
      <c r="S1270" s="144">
        <v>-63041</v>
      </c>
      <c r="T1270">
        <v>2</v>
      </c>
      <c r="U1270" t="s">
        <v>199</v>
      </c>
      <c r="V1270" t="s">
        <v>77</v>
      </c>
      <c r="W1270" s="115" t="str">
        <f t="shared" si="42"/>
        <v>CC1CEREAL &amp; POLVILLO</v>
      </c>
      <c r="X1270" s="115">
        <f>_xlfn.XLOOKUP(W1270,'cco '!C:C,'cco '!D:D,0)</f>
        <v>7.0597149630605652E-3</v>
      </c>
      <c r="Y1270" s="116">
        <f t="shared" si="43"/>
        <v>445.05149098630108</v>
      </c>
      <c r="Z1270" s="115">
        <f>_xlfn.XLOOKUP(V1270,sectores_id!A:A,sectores_id!B:B)</f>
        <v>2</v>
      </c>
      <c r="AA1270" s="115">
        <f>IF(J1270="OPEX",_xlfn.XLOOKUP(I1270,'rubros_id_opex (2)'!A:A,'rubros_id_opex (2)'!B:B,"RUBRO MC"),J1270)</f>
        <v>10</v>
      </c>
      <c r="AB1270" s="115" t="str">
        <f>UPPER(_xlfn.XLOOKUP(Z1270,sectores_id!B:B,sectores_id!A:A))</f>
        <v>CEREAL &amp; POLVILLO</v>
      </c>
      <c r="AC1270" s="156" t="str">
        <f>_xlfn.XLOOKUP(AA1270,'rubros_id_opex (2)'!B:B,'rubros_id_opex (2)'!A:A,gastos_final[[#This Row],[Líneas de factura/Producto]])</f>
        <v>PERSONAL</v>
      </c>
      <c r="AD1270" s="115">
        <f>SUMIFS(Y:Y,C:C,gastos_final[[#This Row],[Número]])</f>
        <v>278856.24</v>
      </c>
      <c r="AE1270" s="177">
        <f>gastos_final[[#This Row],[MONTO_FINAL]]*-1-gastos_final[[#This Row],[monto_total_ampliado]]</f>
        <v>-215815.24</v>
      </c>
    </row>
    <row r="1271" spans="1:31" x14ac:dyDescent="0.3">
      <c r="A1271" vm="5">
        <v>46055</v>
      </c>
      <c r="B1271" t="s">
        <v>1096</v>
      </c>
      <c r="C1271" t="s">
        <v>1036</v>
      </c>
      <c r="D1271" s="143">
        <v>-63041</v>
      </c>
      <c r="E1271" t="s">
        <v>1097</v>
      </c>
      <c r="F1271">
        <v>2</v>
      </c>
      <c r="G1271" s="143">
        <v>26050</v>
      </c>
      <c r="H1271" t="s">
        <v>511</v>
      </c>
      <c r="I1271" t="s">
        <v>9</v>
      </c>
      <c r="J1271" t="s">
        <v>137</v>
      </c>
      <c r="K1271" t="s">
        <v>473</v>
      </c>
      <c r="L1271" t="s">
        <v>138</v>
      </c>
      <c r="M1271">
        <v>0</v>
      </c>
      <c r="N1271" t="s">
        <v>35</v>
      </c>
      <c r="O1271" t="s">
        <v>492</v>
      </c>
      <c r="P1271">
        <v>10</v>
      </c>
      <c r="Q1271" t="s">
        <v>465</v>
      </c>
      <c r="R1271">
        <v>1</v>
      </c>
      <c r="S1271" s="144">
        <v>-63041</v>
      </c>
      <c r="T1271">
        <v>2</v>
      </c>
      <c r="U1271" t="s">
        <v>199</v>
      </c>
      <c r="V1271" t="s">
        <v>75</v>
      </c>
      <c r="W1271" s="115" t="str">
        <f t="shared" si="42"/>
        <v>CC1COMPOST &amp; FERTILIZANTES</v>
      </c>
      <c r="X1271" s="115">
        <f>_xlfn.XLOOKUP(W1271,'cco '!C:C,'cco '!D:D,0)</f>
        <v>4.0653249223577111E-4</v>
      </c>
      <c r="Y1271" s="116">
        <f t="shared" si="43"/>
        <v>25.628214843035245</v>
      </c>
      <c r="Z1271" s="115">
        <f>_xlfn.XLOOKUP(V1271,sectores_id!A:A,sectores_id!B:B)</f>
        <v>10</v>
      </c>
      <c r="AA1271" s="115">
        <f>IF(J1271="OPEX",_xlfn.XLOOKUP(I1271,'rubros_id_opex (2)'!A:A,'rubros_id_opex (2)'!B:B,"RUBRO MC"),J1271)</f>
        <v>10</v>
      </c>
      <c r="AB1271" s="115" t="str">
        <f>UPPER(_xlfn.XLOOKUP(Z1271,sectores_id!B:B,sectores_id!A:A))</f>
        <v>COMPOST &amp; FERTILIZANTES</v>
      </c>
      <c r="AC1271" s="156" t="str">
        <f>_xlfn.XLOOKUP(AA1271,'rubros_id_opex (2)'!B:B,'rubros_id_opex (2)'!A:A,gastos_final[[#This Row],[Líneas de factura/Producto]])</f>
        <v>PERSONAL</v>
      </c>
      <c r="AD1271" s="115">
        <f>SUMIFS(Y:Y,C:C,gastos_final[[#This Row],[Número]])</f>
        <v>278856.24</v>
      </c>
      <c r="AE1271" s="177">
        <f>gastos_final[[#This Row],[MONTO_FINAL]]*-1-gastos_final[[#This Row],[monto_total_ampliado]]</f>
        <v>-215815.24</v>
      </c>
    </row>
    <row r="1272" spans="1:31" x14ac:dyDescent="0.3">
      <c r="A1272" vm="5">
        <v>46055</v>
      </c>
      <c r="B1272" t="s">
        <v>1096</v>
      </c>
      <c r="C1272" t="s">
        <v>1036</v>
      </c>
      <c r="D1272" s="143">
        <v>-63041</v>
      </c>
      <c r="E1272" t="s">
        <v>1097</v>
      </c>
      <c r="F1272">
        <v>2</v>
      </c>
      <c r="G1272" s="143">
        <v>26050</v>
      </c>
      <c r="H1272" t="s">
        <v>511</v>
      </c>
      <c r="I1272" t="s">
        <v>9</v>
      </c>
      <c r="J1272" t="s">
        <v>137</v>
      </c>
      <c r="K1272" t="s">
        <v>473</v>
      </c>
      <c r="L1272" t="s">
        <v>138</v>
      </c>
      <c r="M1272">
        <v>0</v>
      </c>
      <c r="N1272" t="s">
        <v>35</v>
      </c>
      <c r="O1272" t="s">
        <v>492</v>
      </c>
      <c r="P1272">
        <v>10</v>
      </c>
      <c r="Q1272" t="s">
        <v>465</v>
      </c>
      <c r="R1272">
        <v>1</v>
      </c>
      <c r="S1272" s="144">
        <v>-63041</v>
      </c>
      <c r="T1272">
        <v>2</v>
      </c>
      <c r="U1272" t="s">
        <v>199</v>
      </c>
      <c r="V1272" t="s">
        <v>66</v>
      </c>
      <c r="W1272" s="115" t="str">
        <f t="shared" si="42"/>
        <v>CC1DISPOSICIÓN FINAL RESIDUOS LIQUIDOS</v>
      </c>
      <c r="X1272" s="115">
        <f>_xlfn.XLOOKUP(W1272,'cco '!C:C,'cco '!D:D,0)</f>
        <v>5.9791078481547098E-2</v>
      </c>
      <c r="Y1272" s="116">
        <f t="shared" si="43"/>
        <v>3769.2893785552105</v>
      </c>
      <c r="Z1272" s="115">
        <f>_xlfn.XLOOKUP(V1272,sectores_id!A:A,sectores_id!B:B)</f>
        <v>3</v>
      </c>
      <c r="AA1272" s="115">
        <f>IF(J1272="OPEX",_xlfn.XLOOKUP(I1272,'rubros_id_opex (2)'!A:A,'rubros_id_opex (2)'!B:B,"RUBRO MC"),J1272)</f>
        <v>10</v>
      </c>
      <c r="AB1272" s="115" t="str">
        <f>UPPER(_xlfn.XLOOKUP(Z1272,sectores_id!B:B,sectores_id!A:A))</f>
        <v>DISP. FINAL RESIDUOS LÍQUIDOS</v>
      </c>
      <c r="AC1272" s="156" t="str">
        <f>_xlfn.XLOOKUP(AA1272,'rubros_id_opex (2)'!B:B,'rubros_id_opex (2)'!A:A,gastos_final[[#This Row],[Líneas de factura/Producto]])</f>
        <v>PERSONAL</v>
      </c>
      <c r="AD1272" s="115">
        <f>SUMIFS(Y:Y,C:C,gastos_final[[#This Row],[Número]])</f>
        <v>278856.24</v>
      </c>
      <c r="AE1272" s="177">
        <f>gastos_final[[#This Row],[MONTO_FINAL]]*-1-gastos_final[[#This Row],[monto_total_ampliado]]</f>
        <v>-215815.24</v>
      </c>
    </row>
    <row r="1273" spans="1:31" x14ac:dyDescent="0.3">
      <c r="A1273" vm="5">
        <v>46055</v>
      </c>
      <c r="B1273" t="s">
        <v>1096</v>
      </c>
      <c r="C1273" t="s">
        <v>1036</v>
      </c>
      <c r="D1273" s="143">
        <v>-63041</v>
      </c>
      <c r="E1273" t="s">
        <v>1097</v>
      </c>
      <c r="F1273">
        <v>2</v>
      </c>
      <c r="G1273" s="143">
        <v>26050</v>
      </c>
      <c r="H1273" t="s">
        <v>511</v>
      </c>
      <c r="I1273" t="s">
        <v>9</v>
      </c>
      <c r="J1273" t="s">
        <v>137</v>
      </c>
      <c r="K1273" t="s">
        <v>473</v>
      </c>
      <c r="L1273" t="s">
        <v>138</v>
      </c>
      <c r="M1273">
        <v>0</v>
      </c>
      <c r="N1273" t="s">
        <v>35</v>
      </c>
      <c r="O1273" t="s">
        <v>492</v>
      </c>
      <c r="P1273">
        <v>10</v>
      </c>
      <c r="Q1273" t="s">
        <v>465</v>
      </c>
      <c r="R1273">
        <v>1</v>
      </c>
      <c r="S1273" s="144">
        <v>-63041</v>
      </c>
      <c r="T1273">
        <v>2</v>
      </c>
      <c r="U1273" t="s">
        <v>199</v>
      </c>
      <c r="V1273" t="s">
        <v>63</v>
      </c>
      <c r="W1273" s="115" t="str">
        <f t="shared" si="42"/>
        <v>CC1DISPOSICIÓN FINAL RESIDUOS SOLIDOS</v>
      </c>
      <c r="X1273" s="115">
        <f>_xlfn.XLOOKUP(W1273,'cco '!C:C,'cco '!D:D,0)</f>
        <v>4.8738124634855849E-3</v>
      </c>
      <c r="Y1273" s="116">
        <f t="shared" si="43"/>
        <v>307.25001151059473</v>
      </c>
      <c r="Z1273" s="115">
        <f>_xlfn.XLOOKUP(V1273,sectores_id!A:A,sectores_id!B:B)</f>
        <v>4</v>
      </c>
      <c r="AA1273" s="115">
        <f>IF(J1273="OPEX",_xlfn.XLOOKUP(I1273,'rubros_id_opex (2)'!A:A,'rubros_id_opex (2)'!B:B,"RUBRO MC"),J1273)</f>
        <v>10</v>
      </c>
      <c r="AB1273" s="115" t="str">
        <f>UPPER(_xlfn.XLOOKUP(Z1273,sectores_id!B:B,sectores_id!A:A))</f>
        <v>DISP. FINAL RESIDUOS SÓLIDOS</v>
      </c>
      <c r="AC1273" s="156" t="str">
        <f>_xlfn.XLOOKUP(AA1273,'rubros_id_opex (2)'!B:B,'rubros_id_opex (2)'!A:A,gastos_final[[#This Row],[Líneas de factura/Producto]])</f>
        <v>PERSONAL</v>
      </c>
      <c r="AD1273" s="115">
        <f>SUMIFS(Y:Y,C:C,gastos_final[[#This Row],[Número]])</f>
        <v>278856.24</v>
      </c>
      <c r="AE1273" s="177">
        <f>gastos_final[[#This Row],[MONTO_FINAL]]*-1-gastos_final[[#This Row],[monto_total_ampliado]]</f>
        <v>-215815.24</v>
      </c>
    </row>
    <row r="1274" spans="1:31" x14ac:dyDescent="0.3">
      <c r="A1274" vm="5">
        <v>46055</v>
      </c>
      <c r="B1274" t="s">
        <v>1096</v>
      </c>
      <c r="C1274" t="s">
        <v>1036</v>
      </c>
      <c r="D1274" s="143">
        <v>-63041</v>
      </c>
      <c r="E1274" t="s">
        <v>1097</v>
      </c>
      <c r="F1274">
        <v>2</v>
      </c>
      <c r="G1274" s="143">
        <v>26050</v>
      </c>
      <c r="H1274" t="s">
        <v>511</v>
      </c>
      <c r="I1274" t="s">
        <v>9</v>
      </c>
      <c r="J1274" t="s">
        <v>137</v>
      </c>
      <c r="K1274" t="s">
        <v>473</v>
      </c>
      <c r="L1274" t="s">
        <v>138</v>
      </c>
      <c r="M1274">
        <v>0</v>
      </c>
      <c r="N1274" t="s">
        <v>35</v>
      </c>
      <c r="O1274" t="s">
        <v>492</v>
      </c>
      <c r="P1274">
        <v>10</v>
      </c>
      <c r="Q1274" t="s">
        <v>465</v>
      </c>
      <c r="R1274">
        <v>1</v>
      </c>
      <c r="S1274" s="144">
        <v>-63041</v>
      </c>
      <c r="T1274">
        <v>2</v>
      </c>
      <c r="U1274" t="s">
        <v>199</v>
      </c>
      <c r="V1274" t="s">
        <v>80</v>
      </c>
      <c r="W1274" s="115" t="str">
        <f t="shared" si="42"/>
        <v>CC1EXPORTACION</v>
      </c>
      <c r="X1274" s="115">
        <f>_xlfn.XLOOKUP(W1274,'cco '!C:C,'cco '!D:D,0)</f>
        <v>0.73411048911804788</v>
      </c>
      <c r="Y1274" s="116">
        <f t="shared" si="43"/>
        <v>46279.059344490859</v>
      </c>
      <c r="Z1274" s="115">
        <f>_xlfn.XLOOKUP(V1274,sectores_id!A:A,sectores_id!B:B)</f>
        <v>5</v>
      </c>
      <c r="AA1274" s="115">
        <f>IF(J1274="OPEX",_xlfn.XLOOKUP(I1274,'rubros_id_opex (2)'!A:A,'rubros_id_opex (2)'!B:B,"RUBRO MC"),J1274)</f>
        <v>10</v>
      </c>
      <c r="AB1274" s="115" t="str">
        <f>UPPER(_xlfn.XLOOKUP(Z1274,sectores_id!B:B,sectores_id!A:A))</f>
        <v>EXPORTACION</v>
      </c>
      <c r="AC1274" s="156" t="str">
        <f>_xlfn.XLOOKUP(AA1274,'rubros_id_opex (2)'!B:B,'rubros_id_opex (2)'!A:A,gastos_final[[#This Row],[Líneas de factura/Producto]])</f>
        <v>PERSONAL</v>
      </c>
      <c r="AD1274" s="115">
        <f>SUMIFS(Y:Y,C:C,gastos_final[[#This Row],[Número]])</f>
        <v>278856.24</v>
      </c>
      <c r="AE1274" s="177">
        <f>gastos_final[[#This Row],[MONTO_FINAL]]*-1-gastos_final[[#This Row],[monto_total_ampliado]]</f>
        <v>-215815.24</v>
      </c>
    </row>
    <row r="1275" spans="1:31" x14ac:dyDescent="0.3">
      <c r="A1275" vm="5">
        <v>46055</v>
      </c>
      <c r="B1275" t="s">
        <v>1096</v>
      </c>
      <c r="C1275" t="s">
        <v>1036</v>
      </c>
      <c r="D1275" s="143">
        <v>-63041</v>
      </c>
      <c r="E1275" t="s">
        <v>1097</v>
      </c>
      <c r="F1275">
        <v>2</v>
      </c>
      <c r="G1275" s="143">
        <v>26050</v>
      </c>
      <c r="H1275" t="s">
        <v>511</v>
      </c>
      <c r="I1275" t="s">
        <v>9</v>
      </c>
      <c r="J1275" t="s">
        <v>137</v>
      </c>
      <c r="K1275" t="s">
        <v>473</v>
      </c>
      <c r="L1275" t="s">
        <v>138</v>
      </c>
      <c r="M1275">
        <v>0</v>
      </c>
      <c r="N1275" t="s">
        <v>35</v>
      </c>
      <c r="O1275" t="s">
        <v>492</v>
      </c>
      <c r="P1275">
        <v>10</v>
      </c>
      <c r="Q1275" t="s">
        <v>465</v>
      </c>
      <c r="R1275">
        <v>1</v>
      </c>
      <c r="S1275" s="144">
        <v>-63041</v>
      </c>
      <c r="T1275">
        <v>2</v>
      </c>
      <c r="U1275" t="s">
        <v>199</v>
      </c>
      <c r="V1275" t="s">
        <v>50</v>
      </c>
      <c r="W1275" s="115" t="str">
        <f t="shared" si="42"/>
        <v>CC1NFU</v>
      </c>
      <c r="X1275" s="115">
        <f>_xlfn.XLOOKUP(W1275,'cco '!C:C,'cco '!D:D,0)</f>
        <v>1.4065386597374174E-2</v>
      </c>
      <c r="Y1275" s="116">
        <f t="shared" si="43"/>
        <v>886.69603648506529</v>
      </c>
      <c r="Z1275" s="115">
        <f>_xlfn.XLOOKUP(V1275,sectores_id!A:A,sectores_id!B:B)</f>
        <v>6</v>
      </c>
      <c r="AA1275" s="115">
        <f>IF(J1275="OPEX",_xlfn.XLOOKUP(I1275,'rubros_id_opex (2)'!A:A,'rubros_id_opex (2)'!B:B,"RUBRO MC"),J1275)</f>
        <v>10</v>
      </c>
      <c r="AB1275" s="115" t="str">
        <f>UPPER(_xlfn.XLOOKUP(Z1275,sectores_id!B:B,sectores_id!A:A))</f>
        <v>NFU</v>
      </c>
      <c r="AC1275" s="156" t="str">
        <f>_xlfn.XLOOKUP(AA1275,'rubros_id_opex (2)'!B:B,'rubros_id_opex (2)'!A:A,gastos_final[[#This Row],[Líneas de factura/Producto]])</f>
        <v>PERSONAL</v>
      </c>
      <c r="AD1275" s="115">
        <f>SUMIFS(Y:Y,C:C,gastos_final[[#This Row],[Número]])</f>
        <v>278856.24</v>
      </c>
      <c r="AE1275" s="177">
        <f>gastos_final[[#This Row],[MONTO_FINAL]]*-1-gastos_final[[#This Row],[monto_total_ampliado]]</f>
        <v>-215815.24</v>
      </c>
    </row>
    <row r="1276" spans="1:31" x14ac:dyDescent="0.3">
      <c r="A1276" vm="5">
        <v>46055</v>
      </c>
      <c r="B1276" t="s">
        <v>1096</v>
      </c>
      <c r="C1276" t="s">
        <v>1036</v>
      </c>
      <c r="D1276" s="143">
        <v>-63041</v>
      </c>
      <c r="E1276" t="s">
        <v>1097</v>
      </c>
      <c r="F1276">
        <v>2</v>
      </c>
      <c r="G1276" s="143">
        <v>26050</v>
      </c>
      <c r="H1276" t="s">
        <v>511</v>
      </c>
      <c r="I1276" t="s">
        <v>9</v>
      </c>
      <c r="J1276" t="s">
        <v>137</v>
      </c>
      <c r="K1276" t="s">
        <v>473</v>
      </c>
      <c r="L1276" t="s">
        <v>138</v>
      </c>
      <c r="M1276">
        <v>0</v>
      </c>
      <c r="N1276" t="s">
        <v>35</v>
      </c>
      <c r="O1276" t="s">
        <v>492</v>
      </c>
      <c r="P1276">
        <v>10</v>
      </c>
      <c r="Q1276" t="s">
        <v>465</v>
      </c>
      <c r="R1276">
        <v>1</v>
      </c>
      <c r="S1276" s="144">
        <v>-63041</v>
      </c>
      <c r="T1276">
        <v>2</v>
      </c>
      <c r="U1276" t="s">
        <v>199</v>
      </c>
      <c r="V1276" t="s">
        <v>68</v>
      </c>
      <c r="W1276" s="115" t="str">
        <f t="shared" si="42"/>
        <v>CC1PILETAS</v>
      </c>
      <c r="X1276" s="115">
        <f>_xlfn.XLOOKUP(W1276,'cco '!C:C,'cco '!D:D,0)</f>
        <v>0.10760032914202722</v>
      </c>
      <c r="Y1276" s="116">
        <f t="shared" si="43"/>
        <v>6783.2323494425382</v>
      </c>
      <c r="Z1276" s="115">
        <f>_xlfn.XLOOKUP(V1276,sectores_id!A:A,sectores_id!B:B)</f>
        <v>7</v>
      </c>
      <c r="AA1276" s="115">
        <f>IF(J1276="OPEX",_xlfn.XLOOKUP(I1276,'rubros_id_opex (2)'!A:A,'rubros_id_opex (2)'!B:B,"RUBRO MC"),J1276)</f>
        <v>10</v>
      </c>
      <c r="AB1276" s="115" t="str">
        <f>UPPER(_xlfn.XLOOKUP(Z1276,sectores_id!B:B,sectores_id!A:A))</f>
        <v>PILETAS</v>
      </c>
      <c r="AC1276" s="156" t="str">
        <f>_xlfn.XLOOKUP(AA1276,'rubros_id_opex (2)'!B:B,'rubros_id_opex (2)'!A:A,gastos_final[[#This Row],[Líneas de factura/Producto]])</f>
        <v>PERSONAL</v>
      </c>
      <c r="AD1276" s="115">
        <f>SUMIFS(Y:Y,C:C,gastos_final[[#This Row],[Número]])</f>
        <v>278856.24</v>
      </c>
      <c r="AE1276" s="177">
        <f>gastos_final[[#This Row],[MONTO_FINAL]]*-1-gastos_final[[#This Row],[monto_total_ampliado]]</f>
        <v>-215815.24</v>
      </c>
    </row>
    <row r="1277" spans="1:31" x14ac:dyDescent="0.3">
      <c r="A1277" vm="5">
        <v>46055</v>
      </c>
      <c r="B1277" t="s">
        <v>1096</v>
      </c>
      <c r="C1277" t="s">
        <v>1036</v>
      </c>
      <c r="D1277" s="143">
        <v>-63041</v>
      </c>
      <c r="E1277" t="s">
        <v>1097</v>
      </c>
      <c r="F1277">
        <v>2</v>
      </c>
      <c r="G1277" s="143">
        <v>26050</v>
      </c>
      <c r="H1277" t="s">
        <v>511</v>
      </c>
      <c r="I1277" t="s">
        <v>9</v>
      </c>
      <c r="J1277" t="s">
        <v>137</v>
      </c>
      <c r="K1277" t="s">
        <v>473</v>
      </c>
      <c r="L1277" t="s">
        <v>138</v>
      </c>
      <c r="M1277">
        <v>0</v>
      </c>
      <c r="N1277" t="s">
        <v>35</v>
      </c>
      <c r="O1277" t="s">
        <v>492</v>
      </c>
      <c r="P1277">
        <v>10</v>
      </c>
      <c r="Q1277" t="s">
        <v>465</v>
      </c>
      <c r="R1277">
        <v>1</v>
      </c>
      <c r="S1277" s="144">
        <v>-63041</v>
      </c>
      <c r="T1277">
        <v>2</v>
      </c>
      <c r="U1277" t="s">
        <v>199</v>
      </c>
      <c r="V1277" t="s">
        <v>70</v>
      </c>
      <c r="W1277" s="115" t="str">
        <f t="shared" si="42"/>
        <v>CC1REACTORES</v>
      </c>
      <c r="X1277" s="115">
        <f>_xlfn.XLOOKUP(W1277,'cco '!C:C,'cco '!D:D,0)</f>
        <v>3.9675420007119738E-2</v>
      </c>
      <c r="Y1277" s="116">
        <f t="shared" si="43"/>
        <v>2501.1781526688355</v>
      </c>
      <c r="Z1277" s="115">
        <f>_xlfn.XLOOKUP(V1277,sectores_id!A:A,sectores_id!B:B)</f>
        <v>8</v>
      </c>
      <c r="AA1277" s="115">
        <f>IF(J1277="OPEX",_xlfn.XLOOKUP(I1277,'rubros_id_opex (2)'!A:A,'rubros_id_opex (2)'!B:B,"RUBRO MC"),J1277)</f>
        <v>10</v>
      </c>
      <c r="AB1277" s="115" t="str">
        <f>UPPER(_xlfn.XLOOKUP(Z1277,sectores_id!B:B,sectores_id!A:A))</f>
        <v>REACTORES</v>
      </c>
      <c r="AC1277" s="156" t="str">
        <f>_xlfn.XLOOKUP(AA1277,'rubros_id_opex (2)'!B:B,'rubros_id_opex (2)'!A:A,gastos_final[[#This Row],[Líneas de factura/Producto]])</f>
        <v>PERSONAL</v>
      </c>
      <c r="AD1277" s="115">
        <f>SUMIFS(Y:Y,C:C,gastos_final[[#This Row],[Número]])</f>
        <v>278856.24</v>
      </c>
      <c r="AE1277" s="177">
        <f>gastos_final[[#This Row],[MONTO_FINAL]]*-1-gastos_final[[#This Row],[monto_total_ampliado]]</f>
        <v>-215815.24</v>
      </c>
    </row>
    <row r="1278" spans="1:31" x14ac:dyDescent="0.3">
      <c r="A1278" vm="5">
        <v>46055</v>
      </c>
      <c r="B1278" t="s">
        <v>1096</v>
      </c>
      <c r="C1278" t="s">
        <v>1036</v>
      </c>
      <c r="D1278" s="143">
        <v>-63041</v>
      </c>
      <c r="E1278" t="s">
        <v>1097</v>
      </c>
      <c r="F1278">
        <v>2</v>
      </c>
      <c r="G1278" s="143">
        <v>26050</v>
      </c>
      <c r="H1278" t="s">
        <v>511</v>
      </c>
      <c r="I1278" t="s">
        <v>9</v>
      </c>
      <c r="J1278" t="s">
        <v>137</v>
      </c>
      <c r="K1278" t="s">
        <v>473</v>
      </c>
      <c r="L1278" t="s">
        <v>138</v>
      </c>
      <c r="M1278">
        <v>0</v>
      </c>
      <c r="N1278" t="s">
        <v>35</v>
      </c>
      <c r="O1278" t="s">
        <v>492</v>
      </c>
      <c r="P1278">
        <v>10</v>
      </c>
      <c r="Q1278" t="s">
        <v>465</v>
      </c>
      <c r="R1278">
        <v>1</v>
      </c>
      <c r="S1278" s="144">
        <v>-63041</v>
      </c>
      <c r="T1278">
        <v>2</v>
      </c>
      <c r="U1278" t="s">
        <v>199</v>
      </c>
      <c r="V1278" t="s">
        <v>181</v>
      </c>
      <c r="W1278" s="115" t="str">
        <f t="shared" si="42"/>
        <v>CC1TIERRAS FILTRANTES</v>
      </c>
      <c r="X1278" s="115">
        <f>_xlfn.XLOOKUP(W1278,'cco '!C:C,'cco '!D:D,0)</f>
        <v>0</v>
      </c>
      <c r="Y1278" s="116">
        <f t="shared" si="43"/>
        <v>0</v>
      </c>
      <c r="Z1278" s="115">
        <f>_xlfn.XLOOKUP(V1278,sectores_id!A:A,sectores_id!B:B)</f>
        <v>9</v>
      </c>
      <c r="AA1278" s="115">
        <f>IF(J1278="OPEX",_xlfn.XLOOKUP(I1278,'rubros_id_opex (2)'!A:A,'rubros_id_opex (2)'!B:B,"RUBRO MC"),J1278)</f>
        <v>10</v>
      </c>
      <c r="AB1278" s="115" t="str">
        <f>UPPER(_xlfn.XLOOKUP(Z1278,sectores_id!B:B,sectores_id!A:A))</f>
        <v>TIERRAS FILTRANTES</v>
      </c>
      <c r="AC1278" s="156" t="str">
        <f>_xlfn.XLOOKUP(AA1278,'rubros_id_opex (2)'!B:B,'rubros_id_opex (2)'!A:A,gastos_final[[#This Row],[Líneas de factura/Producto]])</f>
        <v>PERSONAL</v>
      </c>
      <c r="AD1278" s="115">
        <f>SUMIFS(Y:Y,C:C,gastos_final[[#This Row],[Número]])</f>
        <v>278856.24</v>
      </c>
      <c r="AE1278" s="177">
        <f>gastos_final[[#This Row],[MONTO_FINAL]]*-1-gastos_final[[#This Row],[monto_total_ampliado]]</f>
        <v>-215815.24</v>
      </c>
    </row>
    <row r="1279" spans="1:31" x14ac:dyDescent="0.3">
      <c r="A1279" vm="17">
        <v>46079</v>
      </c>
      <c r="B1279" t="s">
        <v>864</v>
      </c>
      <c r="C1279" t="s">
        <v>865</v>
      </c>
      <c r="D1279" s="143">
        <v>-59200</v>
      </c>
      <c r="E1279" t="s">
        <v>866</v>
      </c>
      <c r="F1279">
        <v>1</v>
      </c>
      <c r="G1279" s="143">
        <v>59200</v>
      </c>
      <c r="H1279" t="s">
        <v>511</v>
      </c>
      <c r="I1279" t="s">
        <v>10</v>
      </c>
      <c r="J1279" t="s">
        <v>137</v>
      </c>
      <c r="K1279" t="s">
        <v>473</v>
      </c>
      <c r="L1279" t="s">
        <v>156</v>
      </c>
      <c r="M1279">
        <v>0</v>
      </c>
      <c r="N1279" t="s">
        <v>35</v>
      </c>
      <c r="O1279" t="s">
        <v>493</v>
      </c>
      <c r="P1279">
        <v>10</v>
      </c>
      <c r="Q1279" t="s">
        <v>465</v>
      </c>
      <c r="R1279">
        <v>1</v>
      </c>
      <c r="S1279" s="144">
        <v>-59200</v>
      </c>
      <c r="T1279">
        <v>1</v>
      </c>
      <c r="U1279" t="s">
        <v>199</v>
      </c>
      <c r="V1279" t="s">
        <v>72</v>
      </c>
      <c r="W1279" s="115" t="str">
        <f t="shared" si="42"/>
        <v>CC1BACHAS</v>
      </c>
      <c r="X1279" s="115">
        <f>_xlfn.XLOOKUP(W1279,'cco '!C:C,'cco '!D:D,0)</f>
        <v>3.2417236735101898E-2</v>
      </c>
      <c r="Y1279" s="116">
        <f t="shared" si="43"/>
        <v>1919.1004147180324</v>
      </c>
      <c r="Z1279" s="115">
        <f>_xlfn.XLOOKUP(V1279,sectores_id!A:A,sectores_id!B:B)</f>
        <v>1</v>
      </c>
      <c r="AA1279" s="115">
        <f>IF(J1279="OPEX",_xlfn.XLOOKUP(I1279,'rubros_id_opex (2)'!A:A,'rubros_id_opex (2)'!B:B,"RUBRO MC"),J1279)</f>
        <v>13</v>
      </c>
      <c r="AB1279" s="115" t="str">
        <f>UPPER(_xlfn.XLOOKUP(Z1279,sectores_id!B:B,sectores_id!A:A))</f>
        <v>BACHAS</v>
      </c>
      <c r="AC1279" s="156" t="str">
        <f>_xlfn.XLOOKUP(AA1279,'rubros_id_opex (2)'!B:B,'rubros_id_opex (2)'!A:A,gastos_final[[#This Row],[Líneas de factura/Producto]])</f>
        <v>SERVICIOS</v>
      </c>
      <c r="AD1279" s="115">
        <f>SUMIFS(Y:Y,C:C,gastos_final[[#This Row],[Número]])</f>
        <v>59199.999999999993</v>
      </c>
      <c r="AE1279" s="177">
        <f>gastos_final[[#This Row],[MONTO_FINAL]]*-1-gastos_final[[#This Row],[monto_total_ampliado]]</f>
        <v>0</v>
      </c>
    </row>
    <row r="1280" spans="1:31" x14ac:dyDescent="0.3">
      <c r="A1280" vm="17">
        <v>46079</v>
      </c>
      <c r="B1280" t="s">
        <v>864</v>
      </c>
      <c r="C1280" t="s">
        <v>865</v>
      </c>
      <c r="D1280" s="143">
        <v>-59200</v>
      </c>
      <c r="E1280" t="s">
        <v>866</v>
      </c>
      <c r="F1280">
        <v>1</v>
      </c>
      <c r="G1280" s="143">
        <v>59200</v>
      </c>
      <c r="H1280" t="s">
        <v>511</v>
      </c>
      <c r="I1280" t="s">
        <v>10</v>
      </c>
      <c r="J1280" t="s">
        <v>137</v>
      </c>
      <c r="K1280" t="s">
        <v>473</v>
      </c>
      <c r="L1280" t="s">
        <v>156</v>
      </c>
      <c r="M1280">
        <v>0</v>
      </c>
      <c r="N1280" t="s">
        <v>35</v>
      </c>
      <c r="O1280" t="s">
        <v>493</v>
      </c>
      <c r="P1280">
        <v>10</v>
      </c>
      <c r="Q1280" t="s">
        <v>465</v>
      </c>
      <c r="R1280">
        <v>1</v>
      </c>
      <c r="S1280" s="144">
        <v>-59200</v>
      </c>
      <c r="T1280">
        <v>1</v>
      </c>
      <c r="U1280" t="s">
        <v>199</v>
      </c>
      <c r="V1280" t="s">
        <v>77</v>
      </c>
      <c r="W1280" s="115" t="str">
        <f t="shared" si="42"/>
        <v>CC1CEREAL &amp; POLVILLO</v>
      </c>
      <c r="X1280" s="115">
        <f>_xlfn.XLOOKUP(W1280,'cco '!C:C,'cco '!D:D,0)</f>
        <v>7.0597149630605652E-3</v>
      </c>
      <c r="Y1280" s="116">
        <f t="shared" si="43"/>
        <v>417.93512581318544</v>
      </c>
      <c r="Z1280" s="115">
        <f>_xlfn.XLOOKUP(V1280,sectores_id!A:A,sectores_id!B:B)</f>
        <v>2</v>
      </c>
      <c r="AA1280" s="115">
        <f>IF(J1280="OPEX",_xlfn.XLOOKUP(I1280,'rubros_id_opex (2)'!A:A,'rubros_id_opex (2)'!B:B,"RUBRO MC"),J1280)</f>
        <v>13</v>
      </c>
      <c r="AB1280" s="115" t="str">
        <f>UPPER(_xlfn.XLOOKUP(Z1280,sectores_id!B:B,sectores_id!A:A))</f>
        <v>CEREAL &amp; POLVILLO</v>
      </c>
      <c r="AC1280" s="156" t="str">
        <f>_xlfn.XLOOKUP(AA1280,'rubros_id_opex (2)'!B:B,'rubros_id_opex (2)'!A:A,gastos_final[[#This Row],[Líneas de factura/Producto]])</f>
        <v>SERVICIOS</v>
      </c>
      <c r="AD1280" s="115">
        <f>SUMIFS(Y:Y,C:C,gastos_final[[#This Row],[Número]])</f>
        <v>59199.999999999993</v>
      </c>
      <c r="AE1280" s="177">
        <f>gastos_final[[#This Row],[MONTO_FINAL]]*-1-gastos_final[[#This Row],[monto_total_ampliado]]</f>
        <v>0</v>
      </c>
    </row>
    <row r="1281" spans="1:31" x14ac:dyDescent="0.3">
      <c r="A1281" vm="17">
        <v>46079</v>
      </c>
      <c r="B1281" t="s">
        <v>864</v>
      </c>
      <c r="C1281" t="s">
        <v>865</v>
      </c>
      <c r="D1281" s="143">
        <v>-59200</v>
      </c>
      <c r="E1281" t="s">
        <v>866</v>
      </c>
      <c r="F1281">
        <v>1</v>
      </c>
      <c r="G1281" s="143">
        <v>59200</v>
      </c>
      <c r="H1281" t="s">
        <v>511</v>
      </c>
      <c r="I1281" t="s">
        <v>10</v>
      </c>
      <c r="J1281" t="s">
        <v>137</v>
      </c>
      <c r="K1281" t="s">
        <v>473</v>
      </c>
      <c r="L1281" t="s">
        <v>156</v>
      </c>
      <c r="M1281">
        <v>0</v>
      </c>
      <c r="N1281" t="s">
        <v>35</v>
      </c>
      <c r="O1281" t="s">
        <v>493</v>
      </c>
      <c r="P1281">
        <v>10</v>
      </c>
      <c r="Q1281" t="s">
        <v>465</v>
      </c>
      <c r="R1281">
        <v>1</v>
      </c>
      <c r="S1281" s="144">
        <v>-59200</v>
      </c>
      <c r="T1281">
        <v>1</v>
      </c>
      <c r="U1281" t="s">
        <v>199</v>
      </c>
      <c r="V1281" t="s">
        <v>75</v>
      </c>
      <c r="W1281" s="115" t="str">
        <f t="shared" si="42"/>
        <v>CC1COMPOST &amp; FERTILIZANTES</v>
      </c>
      <c r="X1281" s="115">
        <f>_xlfn.XLOOKUP(W1281,'cco '!C:C,'cco '!D:D,0)</f>
        <v>4.0653249223577111E-4</v>
      </c>
      <c r="Y1281" s="116">
        <f t="shared" si="43"/>
        <v>24.06672354035765</v>
      </c>
      <c r="Z1281" s="115">
        <f>_xlfn.XLOOKUP(V1281,sectores_id!A:A,sectores_id!B:B)</f>
        <v>10</v>
      </c>
      <c r="AA1281" s="115">
        <f>IF(J1281="OPEX",_xlfn.XLOOKUP(I1281,'rubros_id_opex (2)'!A:A,'rubros_id_opex (2)'!B:B,"RUBRO MC"),J1281)</f>
        <v>13</v>
      </c>
      <c r="AB1281" s="115" t="str">
        <f>UPPER(_xlfn.XLOOKUP(Z1281,sectores_id!B:B,sectores_id!A:A))</f>
        <v>COMPOST &amp; FERTILIZANTES</v>
      </c>
      <c r="AC1281" s="156" t="str">
        <f>_xlfn.XLOOKUP(AA1281,'rubros_id_opex (2)'!B:B,'rubros_id_opex (2)'!A:A,gastos_final[[#This Row],[Líneas de factura/Producto]])</f>
        <v>SERVICIOS</v>
      </c>
      <c r="AD1281" s="115">
        <f>SUMIFS(Y:Y,C:C,gastos_final[[#This Row],[Número]])</f>
        <v>59199.999999999993</v>
      </c>
      <c r="AE1281" s="177">
        <f>gastos_final[[#This Row],[MONTO_FINAL]]*-1-gastos_final[[#This Row],[monto_total_ampliado]]</f>
        <v>0</v>
      </c>
    </row>
    <row r="1282" spans="1:31" x14ac:dyDescent="0.3">
      <c r="A1282" vm="17">
        <v>46079</v>
      </c>
      <c r="B1282" t="s">
        <v>864</v>
      </c>
      <c r="C1282" t="s">
        <v>865</v>
      </c>
      <c r="D1282" s="143">
        <v>-59200</v>
      </c>
      <c r="E1282" t="s">
        <v>866</v>
      </c>
      <c r="F1282">
        <v>1</v>
      </c>
      <c r="G1282" s="143">
        <v>59200</v>
      </c>
      <c r="H1282" t="s">
        <v>511</v>
      </c>
      <c r="I1282" t="s">
        <v>10</v>
      </c>
      <c r="J1282" t="s">
        <v>137</v>
      </c>
      <c r="K1282" t="s">
        <v>473</v>
      </c>
      <c r="L1282" t="s">
        <v>156</v>
      </c>
      <c r="M1282">
        <v>0</v>
      </c>
      <c r="N1282" t="s">
        <v>35</v>
      </c>
      <c r="O1282" t="s">
        <v>493</v>
      </c>
      <c r="P1282">
        <v>10</v>
      </c>
      <c r="Q1282" t="s">
        <v>465</v>
      </c>
      <c r="R1282">
        <v>1</v>
      </c>
      <c r="S1282" s="144">
        <v>-59200</v>
      </c>
      <c r="T1282">
        <v>1</v>
      </c>
      <c r="U1282" t="s">
        <v>199</v>
      </c>
      <c r="V1282" t="s">
        <v>66</v>
      </c>
      <c r="W1282" s="115" t="str">
        <f t="shared" si="42"/>
        <v>CC1DISPOSICIÓN FINAL RESIDUOS LIQUIDOS</v>
      </c>
      <c r="X1282" s="115">
        <f>_xlfn.XLOOKUP(W1282,'cco '!C:C,'cco '!D:D,0)</f>
        <v>5.9791078481547098E-2</v>
      </c>
      <c r="Y1282" s="116">
        <f t="shared" si="43"/>
        <v>3539.6318461075884</v>
      </c>
      <c r="Z1282" s="115">
        <f>_xlfn.XLOOKUP(V1282,sectores_id!A:A,sectores_id!B:B)</f>
        <v>3</v>
      </c>
      <c r="AA1282" s="115">
        <f>IF(J1282="OPEX",_xlfn.XLOOKUP(I1282,'rubros_id_opex (2)'!A:A,'rubros_id_opex (2)'!B:B,"RUBRO MC"),J1282)</f>
        <v>13</v>
      </c>
      <c r="AB1282" s="115" t="str">
        <f>UPPER(_xlfn.XLOOKUP(Z1282,sectores_id!B:B,sectores_id!A:A))</f>
        <v>DISP. FINAL RESIDUOS LÍQUIDOS</v>
      </c>
      <c r="AC1282" s="156" t="str">
        <f>_xlfn.XLOOKUP(AA1282,'rubros_id_opex (2)'!B:B,'rubros_id_opex (2)'!A:A,gastos_final[[#This Row],[Líneas de factura/Producto]])</f>
        <v>SERVICIOS</v>
      </c>
      <c r="AD1282" s="115">
        <f>SUMIFS(Y:Y,C:C,gastos_final[[#This Row],[Número]])</f>
        <v>59199.999999999993</v>
      </c>
      <c r="AE1282" s="177">
        <f>gastos_final[[#This Row],[MONTO_FINAL]]*-1-gastos_final[[#This Row],[monto_total_ampliado]]</f>
        <v>0</v>
      </c>
    </row>
    <row r="1283" spans="1:31" x14ac:dyDescent="0.3">
      <c r="A1283" vm="17">
        <v>46079</v>
      </c>
      <c r="B1283" t="s">
        <v>864</v>
      </c>
      <c r="C1283" t="s">
        <v>865</v>
      </c>
      <c r="D1283" s="143">
        <v>-59200</v>
      </c>
      <c r="E1283" t="s">
        <v>866</v>
      </c>
      <c r="F1283">
        <v>1</v>
      </c>
      <c r="G1283" s="143">
        <v>59200</v>
      </c>
      <c r="H1283" t="s">
        <v>511</v>
      </c>
      <c r="I1283" t="s">
        <v>10</v>
      </c>
      <c r="J1283" t="s">
        <v>137</v>
      </c>
      <c r="K1283" t="s">
        <v>473</v>
      </c>
      <c r="L1283" t="s">
        <v>156</v>
      </c>
      <c r="M1283">
        <v>0</v>
      </c>
      <c r="N1283" t="s">
        <v>35</v>
      </c>
      <c r="O1283" t="s">
        <v>493</v>
      </c>
      <c r="P1283">
        <v>10</v>
      </c>
      <c r="Q1283" t="s">
        <v>465</v>
      </c>
      <c r="R1283">
        <v>1</v>
      </c>
      <c r="S1283" s="144">
        <v>-59200</v>
      </c>
      <c r="T1283">
        <v>1</v>
      </c>
      <c r="U1283" t="s">
        <v>199</v>
      </c>
      <c r="V1283" t="s">
        <v>63</v>
      </c>
      <c r="W1283" s="115" t="str">
        <f t="shared" si="42"/>
        <v>CC1DISPOSICIÓN FINAL RESIDUOS SOLIDOS</v>
      </c>
      <c r="X1283" s="115">
        <f>_xlfn.XLOOKUP(W1283,'cco '!C:C,'cco '!D:D,0)</f>
        <v>4.8738124634855849E-3</v>
      </c>
      <c r="Y1283" s="116">
        <f t="shared" si="43"/>
        <v>288.52969783834664</v>
      </c>
      <c r="Z1283" s="115">
        <f>_xlfn.XLOOKUP(V1283,sectores_id!A:A,sectores_id!B:B)</f>
        <v>4</v>
      </c>
      <c r="AA1283" s="115">
        <f>IF(J1283="OPEX",_xlfn.XLOOKUP(I1283,'rubros_id_opex (2)'!A:A,'rubros_id_opex (2)'!B:B,"RUBRO MC"),J1283)</f>
        <v>13</v>
      </c>
      <c r="AB1283" s="115" t="str">
        <f>UPPER(_xlfn.XLOOKUP(Z1283,sectores_id!B:B,sectores_id!A:A))</f>
        <v>DISP. FINAL RESIDUOS SÓLIDOS</v>
      </c>
      <c r="AC1283" s="156" t="str">
        <f>_xlfn.XLOOKUP(AA1283,'rubros_id_opex (2)'!B:B,'rubros_id_opex (2)'!A:A,gastos_final[[#This Row],[Líneas de factura/Producto]])</f>
        <v>SERVICIOS</v>
      </c>
      <c r="AD1283" s="115">
        <f>SUMIFS(Y:Y,C:C,gastos_final[[#This Row],[Número]])</f>
        <v>59199.999999999993</v>
      </c>
      <c r="AE1283" s="177">
        <f>gastos_final[[#This Row],[MONTO_FINAL]]*-1-gastos_final[[#This Row],[monto_total_ampliado]]</f>
        <v>0</v>
      </c>
    </row>
    <row r="1284" spans="1:31" x14ac:dyDescent="0.3">
      <c r="A1284" vm="17">
        <v>46079</v>
      </c>
      <c r="B1284" t="s">
        <v>864</v>
      </c>
      <c r="C1284" t="s">
        <v>865</v>
      </c>
      <c r="D1284" s="143">
        <v>-59200</v>
      </c>
      <c r="E1284" t="s">
        <v>866</v>
      </c>
      <c r="F1284">
        <v>1</v>
      </c>
      <c r="G1284" s="143">
        <v>59200</v>
      </c>
      <c r="H1284" t="s">
        <v>511</v>
      </c>
      <c r="I1284" t="s">
        <v>10</v>
      </c>
      <c r="J1284" t="s">
        <v>137</v>
      </c>
      <c r="K1284" t="s">
        <v>473</v>
      </c>
      <c r="L1284" t="s">
        <v>156</v>
      </c>
      <c r="M1284">
        <v>0</v>
      </c>
      <c r="N1284" t="s">
        <v>35</v>
      </c>
      <c r="O1284" t="s">
        <v>493</v>
      </c>
      <c r="P1284">
        <v>10</v>
      </c>
      <c r="Q1284" t="s">
        <v>465</v>
      </c>
      <c r="R1284">
        <v>1</v>
      </c>
      <c r="S1284" s="144">
        <v>-59200</v>
      </c>
      <c r="T1284">
        <v>1</v>
      </c>
      <c r="U1284" t="s">
        <v>199</v>
      </c>
      <c r="V1284" t="s">
        <v>80</v>
      </c>
      <c r="W1284" s="115" t="str">
        <f t="shared" si="42"/>
        <v>CC1EXPORTACION</v>
      </c>
      <c r="X1284" s="115">
        <f>_xlfn.XLOOKUP(W1284,'cco '!C:C,'cco '!D:D,0)</f>
        <v>0.73411048911804788</v>
      </c>
      <c r="Y1284" s="116">
        <f t="shared" si="43"/>
        <v>43459.340955788437</v>
      </c>
      <c r="Z1284" s="115">
        <f>_xlfn.XLOOKUP(V1284,sectores_id!A:A,sectores_id!B:B)</f>
        <v>5</v>
      </c>
      <c r="AA1284" s="115">
        <f>IF(J1284="OPEX",_xlfn.XLOOKUP(I1284,'rubros_id_opex (2)'!A:A,'rubros_id_opex (2)'!B:B,"RUBRO MC"),J1284)</f>
        <v>13</v>
      </c>
      <c r="AB1284" s="115" t="str">
        <f>UPPER(_xlfn.XLOOKUP(Z1284,sectores_id!B:B,sectores_id!A:A))</f>
        <v>EXPORTACION</v>
      </c>
      <c r="AC1284" s="156" t="str">
        <f>_xlfn.XLOOKUP(AA1284,'rubros_id_opex (2)'!B:B,'rubros_id_opex (2)'!A:A,gastos_final[[#This Row],[Líneas de factura/Producto]])</f>
        <v>SERVICIOS</v>
      </c>
      <c r="AD1284" s="115">
        <f>SUMIFS(Y:Y,C:C,gastos_final[[#This Row],[Número]])</f>
        <v>59199.999999999993</v>
      </c>
      <c r="AE1284" s="177">
        <f>gastos_final[[#This Row],[MONTO_FINAL]]*-1-gastos_final[[#This Row],[monto_total_ampliado]]</f>
        <v>0</v>
      </c>
    </row>
    <row r="1285" spans="1:31" x14ac:dyDescent="0.3">
      <c r="A1285" vm="17">
        <v>46079</v>
      </c>
      <c r="B1285" t="s">
        <v>864</v>
      </c>
      <c r="C1285" t="s">
        <v>865</v>
      </c>
      <c r="D1285" s="143">
        <v>-59200</v>
      </c>
      <c r="E1285" t="s">
        <v>866</v>
      </c>
      <c r="F1285">
        <v>1</v>
      </c>
      <c r="G1285" s="143">
        <v>59200</v>
      </c>
      <c r="H1285" t="s">
        <v>511</v>
      </c>
      <c r="I1285" t="s">
        <v>10</v>
      </c>
      <c r="J1285" t="s">
        <v>137</v>
      </c>
      <c r="K1285" t="s">
        <v>473</v>
      </c>
      <c r="L1285" t="s">
        <v>156</v>
      </c>
      <c r="M1285">
        <v>0</v>
      </c>
      <c r="N1285" t="s">
        <v>35</v>
      </c>
      <c r="O1285" t="s">
        <v>493</v>
      </c>
      <c r="P1285">
        <v>10</v>
      </c>
      <c r="Q1285" t="s">
        <v>465</v>
      </c>
      <c r="R1285">
        <v>1</v>
      </c>
      <c r="S1285" s="144">
        <v>-59200</v>
      </c>
      <c r="T1285">
        <v>1</v>
      </c>
      <c r="U1285" t="s">
        <v>199</v>
      </c>
      <c r="V1285" t="s">
        <v>50</v>
      </c>
      <c r="W1285" s="115" t="str">
        <f t="shared" si="42"/>
        <v>CC1NFU</v>
      </c>
      <c r="X1285" s="115">
        <f>_xlfn.XLOOKUP(W1285,'cco '!C:C,'cco '!D:D,0)</f>
        <v>1.4065386597374174E-2</v>
      </c>
      <c r="Y1285" s="116">
        <f t="shared" si="43"/>
        <v>832.6708865645511</v>
      </c>
      <c r="Z1285" s="115">
        <f>_xlfn.XLOOKUP(V1285,sectores_id!A:A,sectores_id!B:B)</f>
        <v>6</v>
      </c>
      <c r="AA1285" s="115">
        <f>IF(J1285="OPEX",_xlfn.XLOOKUP(I1285,'rubros_id_opex (2)'!A:A,'rubros_id_opex (2)'!B:B,"RUBRO MC"),J1285)</f>
        <v>13</v>
      </c>
      <c r="AB1285" s="115" t="str">
        <f>UPPER(_xlfn.XLOOKUP(Z1285,sectores_id!B:B,sectores_id!A:A))</f>
        <v>NFU</v>
      </c>
      <c r="AC1285" s="156" t="str">
        <f>_xlfn.XLOOKUP(AA1285,'rubros_id_opex (2)'!B:B,'rubros_id_opex (2)'!A:A,gastos_final[[#This Row],[Líneas de factura/Producto]])</f>
        <v>SERVICIOS</v>
      </c>
      <c r="AD1285" s="115">
        <f>SUMIFS(Y:Y,C:C,gastos_final[[#This Row],[Número]])</f>
        <v>59199.999999999993</v>
      </c>
      <c r="AE1285" s="177">
        <f>gastos_final[[#This Row],[MONTO_FINAL]]*-1-gastos_final[[#This Row],[monto_total_ampliado]]</f>
        <v>0</v>
      </c>
    </row>
    <row r="1286" spans="1:31" x14ac:dyDescent="0.3">
      <c r="A1286" vm="17">
        <v>46079</v>
      </c>
      <c r="B1286" t="s">
        <v>864</v>
      </c>
      <c r="C1286" t="s">
        <v>865</v>
      </c>
      <c r="D1286" s="143">
        <v>-59200</v>
      </c>
      <c r="E1286" t="s">
        <v>866</v>
      </c>
      <c r="F1286">
        <v>1</v>
      </c>
      <c r="G1286" s="143">
        <v>59200</v>
      </c>
      <c r="H1286" t="s">
        <v>511</v>
      </c>
      <c r="I1286" t="s">
        <v>10</v>
      </c>
      <c r="J1286" t="s">
        <v>137</v>
      </c>
      <c r="K1286" t="s">
        <v>473</v>
      </c>
      <c r="L1286" t="s">
        <v>156</v>
      </c>
      <c r="M1286">
        <v>0</v>
      </c>
      <c r="N1286" t="s">
        <v>35</v>
      </c>
      <c r="O1286" t="s">
        <v>493</v>
      </c>
      <c r="P1286">
        <v>10</v>
      </c>
      <c r="Q1286" t="s">
        <v>465</v>
      </c>
      <c r="R1286">
        <v>1</v>
      </c>
      <c r="S1286" s="144">
        <v>-59200</v>
      </c>
      <c r="T1286">
        <v>1</v>
      </c>
      <c r="U1286" t="s">
        <v>199</v>
      </c>
      <c r="V1286" t="s">
        <v>68</v>
      </c>
      <c r="W1286" s="115" t="str">
        <f t="shared" si="42"/>
        <v>CC1PILETAS</v>
      </c>
      <c r="X1286" s="115">
        <f>_xlfn.XLOOKUP(W1286,'cco '!C:C,'cco '!D:D,0)</f>
        <v>0.10760032914202722</v>
      </c>
      <c r="Y1286" s="116">
        <f t="shared" si="43"/>
        <v>6369.9394852080113</v>
      </c>
      <c r="Z1286" s="115">
        <f>_xlfn.XLOOKUP(V1286,sectores_id!A:A,sectores_id!B:B)</f>
        <v>7</v>
      </c>
      <c r="AA1286" s="115">
        <f>IF(J1286="OPEX",_xlfn.XLOOKUP(I1286,'rubros_id_opex (2)'!A:A,'rubros_id_opex (2)'!B:B,"RUBRO MC"),J1286)</f>
        <v>13</v>
      </c>
      <c r="AB1286" s="115" t="str">
        <f>UPPER(_xlfn.XLOOKUP(Z1286,sectores_id!B:B,sectores_id!A:A))</f>
        <v>PILETAS</v>
      </c>
      <c r="AC1286" s="156" t="str">
        <f>_xlfn.XLOOKUP(AA1286,'rubros_id_opex (2)'!B:B,'rubros_id_opex (2)'!A:A,gastos_final[[#This Row],[Líneas de factura/Producto]])</f>
        <v>SERVICIOS</v>
      </c>
      <c r="AD1286" s="115">
        <f>SUMIFS(Y:Y,C:C,gastos_final[[#This Row],[Número]])</f>
        <v>59199.999999999993</v>
      </c>
      <c r="AE1286" s="177">
        <f>gastos_final[[#This Row],[MONTO_FINAL]]*-1-gastos_final[[#This Row],[monto_total_ampliado]]</f>
        <v>0</v>
      </c>
    </row>
    <row r="1287" spans="1:31" x14ac:dyDescent="0.3">
      <c r="A1287" vm="17">
        <v>46079</v>
      </c>
      <c r="B1287" t="s">
        <v>864</v>
      </c>
      <c r="C1287" t="s">
        <v>865</v>
      </c>
      <c r="D1287" s="143">
        <v>-59200</v>
      </c>
      <c r="E1287" t="s">
        <v>866</v>
      </c>
      <c r="F1287">
        <v>1</v>
      </c>
      <c r="G1287" s="143">
        <v>59200</v>
      </c>
      <c r="H1287" t="s">
        <v>511</v>
      </c>
      <c r="I1287" t="s">
        <v>10</v>
      </c>
      <c r="J1287" t="s">
        <v>137</v>
      </c>
      <c r="K1287" t="s">
        <v>473</v>
      </c>
      <c r="L1287" t="s">
        <v>156</v>
      </c>
      <c r="M1287">
        <v>0</v>
      </c>
      <c r="N1287" t="s">
        <v>35</v>
      </c>
      <c r="O1287" t="s">
        <v>493</v>
      </c>
      <c r="P1287">
        <v>10</v>
      </c>
      <c r="Q1287" t="s">
        <v>465</v>
      </c>
      <c r="R1287">
        <v>1</v>
      </c>
      <c r="S1287" s="144">
        <v>-59200</v>
      </c>
      <c r="T1287">
        <v>1</v>
      </c>
      <c r="U1287" t="s">
        <v>199</v>
      </c>
      <c r="V1287" t="s">
        <v>70</v>
      </c>
      <c r="W1287" s="115" t="str">
        <f t="shared" si="42"/>
        <v>CC1REACTORES</v>
      </c>
      <c r="X1287" s="115">
        <f>_xlfn.XLOOKUP(W1287,'cco '!C:C,'cco '!D:D,0)</f>
        <v>3.9675420007119738E-2</v>
      </c>
      <c r="Y1287" s="116">
        <f t="shared" si="43"/>
        <v>2348.7848644214887</v>
      </c>
      <c r="Z1287" s="115">
        <f>_xlfn.XLOOKUP(V1287,sectores_id!A:A,sectores_id!B:B)</f>
        <v>8</v>
      </c>
      <c r="AA1287" s="115">
        <f>IF(J1287="OPEX",_xlfn.XLOOKUP(I1287,'rubros_id_opex (2)'!A:A,'rubros_id_opex (2)'!B:B,"RUBRO MC"),J1287)</f>
        <v>13</v>
      </c>
      <c r="AB1287" s="115" t="str">
        <f>UPPER(_xlfn.XLOOKUP(Z1287,sectores_id!B:B,sectores_id!A:A))</f>
        <v>REACTORES</v>
      </c>
      <c r="AC1287" s="156" t="str">
        <f>_xlfn.XLOOKUP(AA1287,'rubros_id_opex (2)'!B:B,'rubros_id_opex (2)'!A:A,gastos_final[[#This Row],[Líneas de factura/Producto]])</f>
        <v>SERVICIOS</v>
      </c>
      <c r="AD1287" s="115">
        <f>SUMIFS(Y:Y,C:C,gastos_final[[#This Row],[Número]])</f>
        <v>59199.999999999993</v>
      </c>
      <c r="AE1287" s="177">
        <f>gastos_final[[#This Row],[MONTO_FINAL]]*-1-gastos_final[[#This Row],[monto_total_ampliado]]</f>
        <v>0</v>
      </c>
    </row>
    <row r="1288" spans="1:31" x14ac:dyDescent="0.3">
      <c r="A1288" vm="17">
        <v>46079</v>
      </c>
      <c r="B1288" t="s">
        <v>864</v>
      </c>
      <c r="C1288" t="s">
        <v>865</v>
      </c>
      <c r="D1288" s="143">
        <v>-59200</v>
      </c>
      <c r="E1288" t="s">
        <v>866</v>
      </c>
      <c r="F1288">
        <v>1</v>
      </c>
      <c r="G1288" s="143">
        <v>59200</v>
      </c>
      <c r="H1288" t="s">
        <v>511</v>
      </c>
      <c r="I1288" t="s">
        <v>10</v>
      </c>
      <c r="J1288" t="s">
        <v>137</v>
      </c>
      <c r="K1288" t="s">
        <v>473</v>
      </c>
      <c r="L1288" t="s">
        <v>156</v>
      </c>
      <c r="M1288">
        <v>0</v>
      </c>
      <c r="N1288" t="s">
        <v>35</v>
      </c>
      <c r="O1288" t="s">
        <v>493</v>
      </c>
      <c r="P1288">
        <v>10</v>
      </c>
      <c r="Q1288" t="s">
        <v>465</v>
      </c>
      <c r="R1288">
        <v>1</v>
      </c>
      <c r="S1288" s="144">
        <v>-59200</v>
      </c>
      <c r="T1288">
        <v>1</v>
      </c>
      <c r="U1288" t="s">
        <v>199</v>
      </c>
      <c r="V1288" t="s">
        <v>181</v>
      </c>
      <c r="W1288" s="115" t="str">
        <f t="shared" si="42"/>
        <v>CC1TIERRAS FILTRANTES</v>
      </c>
      <c r="X1288" s="115">
        <f>_xlfn.XLOOKUP(W1288,'cco '!C:C,'cco '!D:D,0)</f>
        <v>0</v>
      </c>
      <c r="Y1288" s="116">
        <f t="shared" si="43"/>
        <v>0</v>
      </c>
      <c r="Z1288" s="115">
        <f>_xlfn.XLOOKUP(V1288,sectores_id!A:A,sectores_id!B:B)</f>
        <v>9</v>
      </c>
      <c r="AA1288" s="115">
        <f>IF(J1288="OPEX",_xlfn.XLOOKUP(I1288,'rubros_id_opex (2)'!A:A,'rubros_id_opex (2)'!B:B,"RUBRO MC"),J1288)</f>
        <v>13</v>
      </c>
      <c r="AB1288" s="115" t="str">
        <f>UPPER(_xlfn.XLOOKUP(Z1288,sectores_id!B:B,sectores_id!A:A))</f>
        <v>TIERRAS FILTRANTES</v>
      </c>
      <c r="AC1288" s="156" t="str">
        <f>_xlfn.XLOOKUP(AA1288,'rubros_id_opex (2)'!B:B,'rubros_id_opex (2)'!A:A,gastos_final[[#This Row],[Líneas de factura/Producto]])</f>
        <v>SERVICIOS</v>
      </c>
      <c r="AD1288" s="115">
        <f>SUMIFS(Y:Y,C:C,gastos_final[[#This Row],[Número]])</f>
        <v>59199.999999999993</v>
      </c>
      <c r="AE1288" s="177">
        <f>gastos_final[[#This Row],[MONTO_FINAL]]*-1-gastos_final[[#This Row],[monto_total_ampliado]]</f>
        <v>0</v>
      </c>
    </row>
    <row r="1289" spans="1:31" x14ac:dyDescent="0.3">
      <c r="A1289" vm="7">
        <v>46059</v>
      </c>
      <c r="B1289" t="s">
        <v>1028</v>
      </c>
      <c r="C1289" t="s">
        <v>1029</v>
      </c>
      <c r="D1289" s="143">
        <v>-58700</v>
      </c>
      <c r="E1289" t="s">
        <v>1030</v>
      </c>
      <c r="F1289">
        <v>1</v>
      </c>
      <c r="G1289" s="143">
        <v>48512.4</v>
      </c>
      <c r="H1289" t="s">
        <v>511</v>
      </c>
      <c r="I1289" t="s">
        <v>11</v>
      </c>
      <c r="J1289" t="s">
        <v>137</v>
      </c>
      <c r="K1289" t="s">
        <v>473</v>
      </c>
      <c r="L1289" t="s">
        <v>138</v>
      </c>
      <c r="M1289">
        <v>0</v>
      </c>
      <c r="N1289" t="s">
        <v>35</v>
      </c>
      <c r="O1289" t="s">
        <v>492</v>
      </c>
      <c r="P1289">
        <v>10</v>
      </c>
      <c r="Q1289" t="s">
        <v>465</v>
      </c>
      <c r="R1289">
        <v>1</v>
      </c>
      <c r="S1289" s="144">
        <v>-58700</v>
      </c>
      <c r="T1289">
        <v>1</v>
      </c>
      <c r="U1289" t="s">
        <v>199</v>
      </c>
      <c r="V1289" t="s">
        <v>72</v>
      </c>
      <c r="W1289" s="115" t="str">
        <f t="shared" si="42"/>
        <v>CC1BACHAS</v>
      </c>
      <c r="X1289" s="115">
        <f>_xlfn.XLOOKUP(W1289,'cco '!C:C,'cco '!D:D,0)</f>
        <v>3.2417236735101898E-2</v>
      </c>
      <c r="Y1289" s="116">
        <f t="shared" si="43"/>
        <v>1902.8917963504814</v>
      </c>
      <c r="Z1289" s="115">
        <f>_xlfn.XLOOKUP(V1289,sectores_id!A:A,sectores_id!B:B)</f>
        <v>1</v>
      </c>
      <c r="AA1289" s="115">
        <f>IF(J1289="OPEX",_xlfn.XLOOKUP(I1289,'rubros_id_opex (2)'!A:A,'rubros_id_opex (2)'!B:B,"RUBRO MC"),J1289)</f>
        <v>3</v>
      </c>
      <c r="AB1289" s="115" t="str">
        <f>UPPER(_xlfn.XLOOKUP(Z1289,sectores_id!B:B,sectores_id!A:A))</f>
        <v>BACHAS</v>
      </c>
      <c r="AC1289" s="156" t="str">
        <f>_xlfn.XLOOKUP(AA1289,'rubros_id_opex (2)'!B:B,'rubros_id_opex (2)'!A:A,gastos_final[[#This Row],[Líneas de factura/Producto]])</f>
        <v>HIGIENE Y SEGURIDAD</v>
      </c>
      <c r="AD1289" s="115">
        <f>SUMIFS(Y:Y,C:C,gastos_final[[#This Row],[Número]])</f>
        <v>58699.999999999985</v>
      </c>
      <c r="AE1289" s="177">
        <f>gastos_final[[#This Row],[MONTO_FINAL]]*-1-gastos_final[[#This Row],[monto_total_ampliado]]</f>
        <v>0</v>
      </c>
    </row>
    <row r="1290" spans="1:31" x14ac:dyDescent="0.3">
      <c r="A1290" vm="7">
        <v>46059</v>
      </c>
      <c r="B1290" t="s">
        <v>1028</v>
      </c>
      <c r="C1290" t="s">
        <v>1029</v>
      </c>
      <c r="D1290" s="143">
        <v>-58700</v>
      </c>
      <c r="E1290" t="s">
        <v>1030</v>
      </c>
      <c r="F1290">
        <v>1</v>
      </c>
      <c r="G1290" s="143">
        <v>48512.4</v>
      </c>
      <c r="H1290" t="s">
        <v>511</v>
      </c>
      <c r="I1290" t="s">
        <v>11</v>
      </c>
      <c r="J1290" t="s">
        <v>137</v>
      </c>
      <c r="K1290" t="s">
        <v>473</v>
      </c>
      <c r="L1290" t="s">
        <v>138</v>
      </c>
      <c r="M1290">
        <v>0</v>
      </c>
      <c r="N1290" t="s">
        <v>35</v>
      </c>
      <c r="O1290" t="s">
        <v>492</v>
      </c>
      <c r="P1290">
        <v>10</v>
      </c>
      <c r="Q1290" t="s">
        <v>465</v>
      </c>
      <c r="R1290">
        <v>1</v>
      </c>
      <c r="S1290" s="144">
        <v>-58700</v>
      </c>
      <c r="T1290">
        <v>1</v>
      </c>
      <c r="U1290" t="s">
        <v>199</v>
      </c>
      <c r="V1290" t="s">
        <v>77</v>
      </c>
      <c r="W1290" s="115" t="str">
        <f t="shared" si="42"/>
        <v>CC1CEREAL &amp; POLVILLO</v>
      </c>
      <c r="X1290" s="115">
        <f>_xlfn.XLOOKUP(W1290,'cco '!C:C,'cco '!D:D,0)</f>
        <v>7.0597149630605652E-3</v>
      </c>
      <c r="Y1290" s="116">
        <f t="shared" si="43"/>
        <v>414.40526833165518</v>
      </c>
      <c r="Z1290" s="115">
        <f>_xlfn.XLOOKUP(V1290,sectores_id!A:A,sectores_id!B:B)</f>
        <v>2</v>
      </c>
      <c r="AA1290" s="115">
        <f>IF(J1290="OPEX",_xlfn.XLOOKUP(I1290,'rubros_id_opex (2)'!A:A,'rubros_id_opex (2)'!B:B,"RUBRO MC"),J1290)</f>
        <v>3</v>
      </c>
      <c r="AB1290" s="115" t="str">
        <f>UPPER(_xlfn.XLOOKUP(Z1290,sectores_id!B:B,sectores_id!A:A))</f>
        <v>CEREAL &amp; POLVILLO</v>
      </c>
      <c r="AC1290" s="156" t="str">
        <f>_xlfn.XLOOKUP(AA1290,'rubros_id_opex (2)'!B:B,'rubros_id_opex (2)'!A:A,gastos_final[[#This Row],[Líneas de factura/Producto]])</f>
        <v>HIGIENE Y SEGURIDAD</v>
      </c>
      <c r="AD1290" s="115">
        <f>SUMIFS(Y:Y,C:C,gastos_final[[#This Row],[Número]])</f>
        <v>58699.999999999985</v>
      </c>
      <c r="AE1290" s="177">
        <f>gastos_final[[#This Row],[MONTO_FINAL]]*-1-gastos_final[[#This Row],[monto_total_ampliado]]</f>
        <v>0</v>
      </c>
    </row>
    <row r="1291" spans="1:31" x14ac:dyDescent="0.3">
      <c r="A1291" vm="7">
        <v>46059</v>
      </c>
      <c r="B1291" t="s">
        <v>1028</v>
      </c>
      <c r="C1291" t="s">
        <v>1029</v>
      </c>
      <c r="D1291" s="143">
        <v>-58700</v>
      </c>
      <c r="E1291" t="s">
        <v>1030</v>
      </c>
      <c r="F1291">
        <v>1</v>
      </c>
      <c r="G1291" s="143">
        <v>48512.4</v>
      </c>
      <c r="H1291" t="s">
        <v>511</v>
      </c>
      <c r="I1291" t="s">
        <v>11</v>
      </c>
      <c r="J1291" t="s">
        <v>137</v>
      </c>
      <c r="K1291" t="s">
        <v>473</v>
      </c>
      <c r="L1291" t="s">
        <v>138</v>
      </c>
      <c r="M1291">
        <v>0</v>
      </c>
      <c r="N1291" t="s">
        <v>35</v>
      </c>
      <c r="O1291" t="s">
        <v>492</v>
      </c>
      <c r="P1291">
        <v>10</v>
      </c>
      <c r="Q1291" t="s">
        <v>465</v>
      </c>
      <c r="R1291">
        <v>1</v>
      </c>
      <c r="S1291" s="144">
        <v>-58700</v>
      </c>
      <c r="T1291">
        <v>1</v>
      </c>
      <c r="U1291" t="s">
        <v>199</v>
      </c>
      <c r="V1291" t="s">
        <v>75</v>
      </c>
      <c r="W1291" s="115" t="str">
        <f t="shared" si="42"/>
        <v>CC1COMPOST &amp; FERTILIZANTES</v>
      </c>
      <c r="X1291" s="115">
        <f>_xlfn.XLOOKUP(W1291,'cco '!C:C,'cco '!D:D,0)</f>
        <v>4.0653249223577111E-4</v>
      </c>
      <c r="Y1291" s="116">
        <f t="shared" si="43"/>
        <v>23.863457294239765</v>
      </c>
      <c r="Z1291" s="115">
        <f>_xlfn.XLOOKUP(V1291,sectores_id!A:A,sectores_id!B:B)</f>
        <v>10</v>
      </c>
      <c r="AA1291" s="115">
        <f>IF(J1291="OPEX",_xlfn.XLOOKUP(I1291,'rubros_id_opex (2)'!A:A,'rubros_id_opex (2)'!B:B,"RUBRO MC"),J1291)</f>
        <v>3</v>
      </c>
      <c r="AB1291" s="115" t="str">
        <f>UPPER(_xlfn.XLOOKUP(Z1291,sectores_id!B:B,sectores_id!A:A))</f>
        <v>COMPOST &amp; FERTILIZANTES</v>
      </c>
      <c r="AC1291" s="156" t="str">
        <f>_xlfn.XLOOKUP(AA1291,'rubros_id_opex (2)'!B:B,'rubros_id_opex (2)'!A:A,gastos_final[[#This Row],[Líneas de factura/Producto]])</f>
        <v>HIGIENE Y SEGURIDAD</v>
      </c>
      <c r="AD1291" s="115">
        <f>SUMIFS(Y:Y,C:C,gastos_final[[#This Row],[Número]])</f>
        <v>58699.999999999985</v>
      </c>
      <c r="AE1291" s="177">
        <f>gastos_final[[#This Row],[MONTO_FINAL]]*-1-gastos_final[[#This Row],[monto_total_ampliado]]</f>
        <v>0</v>
      </c>
    </row>
    <row r="1292" spans="1:31" x14ac:dyDescent="0.3">
      <c r="A1292" vm="7">
        <v>46059</v>
      </c>
      <c r="B1292" t="s">
        <v>1028</v>
      </c>
      <c r="C1292" t="s">
        <v>1029</v>
      </c>
      <c r="D1292" s="143">
        <v>-58700</v>
      </c>
      <c r="E1292" t="s">
        <v>1030</v>
      </c>
      <c r="F1292">
        <v>1</v>
      </c>
      <c r="G1292" s="143">
        <v>48512.4</v>
      </c>
      <c r="H1292" t="s">
        <v>511</v>
      </c>
      <c r="I1292" t="s">
        <v>11</v>
      </c>
      <c r="J1292" t="s">
        <v>137</v>
      </c>
      <c r="K1292" t="s">
        <v>473</v>
      </c>
      <c r="L1292" t="s">
        <v>138</v>
      </c>
      <c r="M1292">
        <v>0</v>
      </c>
      <c r="N1292" t="s">
        <v>35</v>
      </c>
      <c r="O1292" t="s">
        <v>492</v>
      </c>
      <c r="P1292">
        <v>10</v>
      </c>
      <c r="Q1292" t="s">
        <v>465</v>
      </c>
      <c r="R1292">
        <v>1</v>
      </c>
      <c r="S1292" s="144">
        <v>-58700</v>
      </c>
      <c r="T1292">
        <v>1</v>
      </c>
      <c r="U1292" t="s">
        <v>199</v>
      </c>
      <c r="V1292" t="s">
        <v>66</v>
      </c>
      <c r="W1292" s="115" t="str">
        <f t="shared" si="42"/>
        <v>CC1DISPOSICIÓN FINAL RESIDUOS LIQUIDOS</v>
      </c>
      <c r="X1292" s="115">
        <f>_xlfn.XLOOKUP(W1292,'cco '!C:C,'cco '!D:D,0)</f>
        <v>5.9791078481547098E-2</v>
      </c>
      <c r="Y1292" s="116">
        <f t="shared" si="43"/>
        <v>3509.7363068668146</v>
      </c>
      <c r="Z1292" s="115">
        <f>_xlfn.XLOOKUP(V1292,sectores_id!A:A,sectores_id!B:B)</f>
        <v>3</v>
      </c>
      <c r="AA1292" s="115">
        <f>IF(J1292="OPEX",_xlfn.XLOOKUP(I1292,'rubros_id_opex (2)'!A:A,'rubros_id_opex (2)'!B:B,"RUBRO MC"),J1292)</f>
        <v>3</v>
      </c>
      <c r="AB1292" s="115" t="str">
        <f>UPPER(_xlfn.XLOOKUP(Z1292,sectores_id!B:B,sectores_id!A:A))</f>
        <v>DISP. FINAL RESIDUOS LÍQUIDOS</v>
      </c>
      <c r="AC1292" s="156" t="str">
        <f>_xlfn.XLOOKUP(AA1292,'rubros_id_opex (2)'!B:B,'rubros_id_opex (2)'!A:A,gastos_final[[#This Row],[Líneas de factura/Producto]])</f>
        <v>HIGIENE Y SEGURIDAD</v>
      </c>
      <c r="AD1292" s="115">
        <f>SUMIFS(Y:Y,C:C,gastos_final[[#This Row],[Número]])</f>
        <v>58699.999999999985</v>
      </c>
      <c r="AE1292" s="177">
        <f>gastos_final[[#This Row],[MONTO_FINAL]]*-1-gastos_final[[#This Row],[monto_total_ampliado]]</f>
        <v>0</v>
      </c>
    </row>
    <row r="1293" spans="1:31" x14ac:dyDescent="0.3">
      <c r="A1293" vm="7">
        <v>46059</v>
      </c>
      <c r="B1293" t="s">
        <v>1028</v>
      </c>
      <c r="C1293" t="s">
        <v>1029</v>
      </c>
      <c r="D1293" s="143">
        <v>-58700</v>
      </c>
      <c r="E1293" t="s">
        <v>1030</v>
      </c>
      <c r="F1293">
        <v>1</v>
      </c>
      <c r="G1293" s="143">
        <v>48512.4</v>
      </c>
      <c r="H1293" t="s">
        <v>511</v>
      </c>
      <c r="I1293" t="s">
        <v>11</v>
      </c>
      <c r="J1293" t="s">
        <v>137</v>
      </c>
      <c r="K1293" t="s">
        <v>473</v>
      </c>
      <c r="L1293" t="s">
        <v>138</v>
      </c>
      <c r="M1293">
        <v>0</v>
      </c>
      <c r="N1293" t="s">
        <v>35</v>
      </c>
      <c r="O1293" t="s">
        <v>492</v>
      </c>
      <c r="P1293">
        <v>10</v>
      </c>
      <c r="Q1293" t="s">
        <v>465</v>
      </c>
      <c r="R1293">
        <v>1</v>
      </c>
      <c r="S1293" s="144">
        <v>-58700</v>
      </c>
      <c r="T1293">
        <v>1</v>
      </c>
      <c r="U1293" t="s">
        <v>199</v>
      </c>
      <c r="V1293" t="s">
        <v>63</v>
      </c>
      <c r="W1293" s="115" t="str">
        <f t="shared" si="42"/>
        <v>CC1DISPOSICIÓN FINAL RESIDUOS SOLIDOS</v>
      </c>
      <c r="X1293" s="115">
        <f>_xlfn.XLOOKUP(W1293,'cco '!C:C,'cco '!D:D,0)</f>
        <v>4.8738124634855849E-3</v>
      </c>
      <c r="Y1293" s="116">
        <f t="shared" si="43"/>
        <v>286.09279160660384</v>
      </c>
      <c r="Z1293" s="115">
        <f>_xlfn.XLOOKUP(V1293,sectores_id!A:A,sectores_id!B:B)</f>
        <v>4</v>
      </c>
      <c r="AA1293" s="115">
        <f>IF(J1293="OPEX",_xlfn.XLOOKUP(I1293,'rubros_id_opex (2)'!A:A,'rubros_id_opex (2)'!B:B,"RUBRO MC"),J1293)</f>
        <v>3</v>
      </c>
      <c r="AB1293" s="115" t="str">
        <f>UPPER(_xlfn.XLOOKUP(Z1293,sectores_id!B:B,sectores_id!A:A))</f>
        <v>DISP. FINAL RESIDUOS SÓLIDOS</v>
      </c>
      <c r="AC1293" s="156" t="str">
        <f>_xlfn.XLOOKUP(AA1293,'rubros_id_opex (2)'!B:B,'rubros_id_opex (2)'!A:A,gastos_final[[#This Row],[Líneas de factura/Producto]])</f>
        <v>HIGIENE Y SEGURIDAD</v>
      </c>
      <c r="AD1293" s="115">
        <f>SUMIFS(Y:Y,C:C,gastos_final[[#This Row],[Número]])</f>
        <v>58699.999999999985</v>
      </c>
      <c r="AE1293" s="177">
        <f>gastos_final[[#This Row],[MONTO_FINAL]]*-1-gastos_final[[#This Row],[monto_total_ampliado]]</f>
        <v>0</v>
      </c>
    </row>
    <row r="1294" spans="1:31" x14ac:dyDescent="0.3">
      <c r="A1294" vm="7">
        <v>46059</v>
      </c>
      <c r="B1294" t="s">
        <v>1028</v>
      </c>
      <c r="C1294" t="s">
        <v>1029</v>
      </c>
      <c r="D1294" s="143">
        <v>-58700</v>
      </c>
      <c r="E1294" t="s">
        <v>1030</v>
      </c>
      <c r="F1294">
        <v>1</v>
      </c>
      <c r="G1294" s="143">
        <v>48512.4</v>
      </c>
      <c r="H1294" t="s">
        <v>511</v>
      </c>
      <c r="I1294" t="s">
        <v>11</v>
      </c>
      <c r="J1294" t="s">
        <v>137</v>
      </c>
      <c r="K1294" t="s">
        <v>473</v>
      </c>
      <c r="L1294" t="s">
        <v>138</v>
      </c>
      <c r="M1294">
        <v>0</v>
      </c>
      <c r="N1294" t="s">
        <v>35</v>
      </c>
      <c r="O1294" t="s">
        <v>492</v>
      </c>
      <c r="P1294">
        <v>10</v>
      </c>
      <c r="Q1294" t="s">
        <v>465</v>
      </c>
      <c r="R1294">
        <v>1</v>
      </c>
      <c r="S1294" s="144">
        <v>-58700</v>
      </c>
      <c r="T1294">
        <v>1</v>
      </c>
      <c r="U1294" t="s">
        <v>199</v>
      </c>
      <c r="V1294" t="s">
        <v>80</v>
      </c>
      <c r="W1294" s="115" t="str">
        <f t="shared" si="42"/>
        <v>CC1EXPORTACION</v>
      </c>
      <c r="X1294" s="115">
        <f>_xlfn.XLOOKUP(W1294,'cco '!C:C,'cco '!D:D,0)</f>
        <v>0.73411048911804788</v>
      </c>
      <c r="Y1294" s="116">
        <f t="shared" si="43"/>
        <v>43092.285711229408</v>
      </c>
      <c r="Z1294" s="115">
        <f>_xlfn.XLOOKUP(V1294,sectores_id!A:A,sectores_id!B:B)</f>
        <v>5</v>
      </c>
      <c r="AA1294" s="115">
        <f>IF(J1294="OPEX",_xlfn.XLOOKUP(I1294,'rubros_id_opex (2)'!A:A,'rubros_id_opex (2)'!B:B,"RUBRO MC"),J1294)</f>
        <v>3</v>
      </c>
      <c r="AB1294" s="115" t="str">
        <f>UPPER(_xlfn.XLOOKUP(Z1294,sectores_id!B:B,sectores_id!A:A))</f>
        <v>EXPORTACION</v>
      </c>
      <c r="AC1294" s="156" t="str">
        <f>_xlfn.XLOOKUP(AA1294,'rubros_id_opex (2)'!B:B,'rubros_id_opex (2)'!A:A,gastos_final[[#This Row],[Líneas de factura/Producto]])</f>
        <v>HIGIENE Y SEGURIDAD</v>
      </c>
      <c r="AD1294" s="115">
        <f>SUMIFS(Y:Y,C:C,gastos_final[[#This Row],[Número]])</f>
        <v>58699.999999999985</v>
      </c>
      <c r="AE1294" s="177">
        <f>gastos_final[[#This Row],[MONTO_FINAL]]*-1-gastos_final[[#This Row],[monto_total_ampliado]]</f>
        <v>0</v>
      </c>
    </row>
    <row r="1295" spans="1:31" x14ac:dyDescent="0.3">
      <c r="A1295" vm="7">
        <v>46059</v>
      </c>
      <c r="B1295" t="s">
        <v>1028</v>
      </c>
      <c r="C1295" t="s">
        <v>1029</v>
      </c>
      <c r="D1295" s="143">
        <v>-58700</v>
      </c>
      <c r="E1295" t="s">
        <v>1030</v>
      </c>
      <c r="F1295">
        <v>1</v>
      </c>
      <c r="G1295" s="143">
        <v>48512.4</v>
      </c>
      <c r="H1295" t="s">
        <v>511</v>
      </c>
      <c r="I1295" t="s">
        <v>11</v>
      </c>
      <c r="J1295" t="s">
        <v>137</v>
      </c>
      <c r="K1295" t="s">
        <v>473</v>
      </c>
      <c r="L1295" t="s">
        <v>138</v>
      </c>
      <c r="M1295">
        <v>0</v>
      </c>
      <c r="N1295" t="s">
        <v>35</v>
      </c>
      <c r="O1295" t="s">
        <v>492</v>
      </c>
      <c r="P1295">
        <v>10</v>
      </c>
      <c r="Q1295" t="s">
        <v>465</v>
      </c>
      <c r="R1295">
        <v>1</v>
      </c>
      <c r="S1295" s="144">
        <v>-58700</v>
      </c>
      <c r="T1295">
        <v>1</v>
      </c>
      <c r="U1295" t="s">
        <v>199</v>
      </c>
      <c r="V1295" t="s">
        <v>50</v>
      </c>
      <c r="W1295" s="115" t="str">
        <f t="shared" si="42"/>
        <v>CC1NFU</v>
      </c>
      <c r="X1295" s="115">
        <f>_xlfn.XLOOKUP(W1295,'cco '!C:C,'cco '!D:D,0)</f>
        <v>1.4065386597374174E-2</v>
      </c>
      <c r="Y1295" s="116">
        <f t="shared" si="43"/>
        <v>825.63819326586395</v>
      </c>
      <c r="Z1295" s="115">
        <f>_xlfn.XLOOKUP(V1295,sectores_id!A:A,sectores_id!B:B)</f>
        <v>6</v>
      </c>
      <c r="AA1295" s="115">
        <f>IF(J1295="OPEX",_xlfn.XLOOKUP(I1295,'rubros_id_opex (2)'!A:A,'rubros_id_opex (2)'!B:B,"RUBRO MC"),J1295)</f>
        <v>3</v>
      </c>
      <c r="AB1295" s="115" t="str">
        <f>UPPER(_xlfn.XLOOKUP(Z1295,sectores_id!B:B,sectores_id!A:A))</f>
        <v>NFU</v>
      </c>
      <c r="AC1295" s="156" t="str">
        <f>_xlfn.XLOOKUP(AA1295,'rubros_id_opex (2)'!B:B,'rubros_id_opex (2)'!A:A,gastos_final[[#This Row],[Líneas de factura/Producto]])</f>
        <v>HIGIENE Y SEGURIDAD</v>
      </c>
      <c r="AD1295" s="115">
        <f>SUMIFS(Y:Y,C:C,gastos_final[[#This Row],[Número]])</f>
        <v>58699.999999999985</v>
      </c>
      <c r="AE1295" s="177">
        <f>gastos_final[[#This Row],[MONTO_FINAL]]*-1-gastos_final[[#This Row],[monto_total_ampliado]]</f>
        <v>0</v>
      </c>
    </row>
    <row r="1296" spans="1:31" x14ac:dyDescent="0.3">
      <c r="A1296" vm="7">
        <v>46059</v>
      </c>
      <c r="B1296" t="s">
        <v>1028</v>
      </c>
      <c r="C1296" t="s">
        <v>1029</v>
      </c>
      <c r="D1296" s="143">
        <v>-58700</v>
      </c>
      <c r="E1296" t="s">
        <v>1030</v>
      </c>
      <c r="F1296">
        <v>1</v>
      </c>
      <c r="G1296" s="143">
        <v>48512.4</v>
      </c>
      <c r="H1296" t="s">
        <v>511</v>
      </c>
      <c r="I1296" t="s">
        <v>11</v>
      </c>
      <c r="J1296" t="s">
        <v>137</v>
      </c>
      <c r="K1296" t="s">
        <v>473</v>
      </c>
      <c r="L1296" t="s">
        <v>138</v>
      </c>
      <c r="M1296">
        <v>0</v>
      </c>
      <c r="N1296" t="s">
        <v>35</v>
      </c>
      <c r="O1296" t="s">
        <v>492</v>
      </c>
      <c r="P1296">
        <v>10</v>
      </c>
      <c r="Q1296" t="s">
        <v>465</v>
      </c>
      <c r="R1296">
        <v>1</v>
      </c>
      <c r="S1296" s="144">
        <v>-58700</v>
      </c>
      <c r="T1296">
        <v>1</v>
      </c>
      <c r="U1296" t="s">
        <v>199</v>
      </c>
      <c r="V1296" t="s">
        <v>68</v>
      </c>
      <c r="W1296" s="115" t="str">
        <f t="shared" si="42"/>
        <v>CC1PILETAS</v>
      </c>
      <c r="X1296" s="115">
        <f>_xlfn.XLOOKUP(W1296,'cco '!C:C,'cco '!D:D,0)</f>
        <v>0.10760032914202722</v>
      </c>
      <c r="Y1296" s="116">
        <f t="shared" si="43"/>
        <v>6316.1393206369976</v>
      </c>
      <c r="Z1296" s="115">
        <f>_xlfn.XLOOKUP(V1296,sectores_id!A:A,sectores_id!B:B)</f>
        <v>7</v>
      </c>
      <c r="AA1296" s="115">
        <f>IF(J1296="OPEX",_xlfn.XLOOKUP(I1296,'rubros_id_opex (2)'!A:A,'rubros_id_opex (2)'!B:B,"RUBRO MC"),J1296)</f>
        <v>3</v>
      </c>
      <c r="AB1296" s="115" t="str">
        <f>UPPER(_xlfn.XLOOKUP(Z1296,sectores_id!B:B,sectores_id!A:A))</f>
        <v>PILETAS</v>
      </c>
      <c r="AC1296" s="156" t="str">
        <f>_xlfn.XLOOKUP(AA1296,'rubros_id_opex (2)'!B:B,'rubros_id_opex (2)'!A:A,gastos_final[[#This Row],[Líneas de factura/Producto]])</f>
        <v>HIGIENE Y SEGURIDAD</v>
      </c>
      <c r="AD1296" s="115">
        <f>SUMIFS(Y:Y,C:C,gastos_final[[#This Row],[Número]])</f>
        <v>58699.999999999985</v>
      </c>
      <c r="AE1296" s="177">
        <f>gastos_final[[#This Row],[MONTO_FINAL]]*-1-gastos_final[[#This Row],[monto_total_ampliado]]</f>
        <v>0</v>
      </c>
    </row>
    <row r="1297" spans="1:31" x14ac:dyDescent="0.3">
      <c r="A1297" vm="7">
        <v>46059</v>
      </c>
      <c r="B1297" t="s">
        <v>1028</v>
      </c>
      <c r="C1297" t="s">
        <v>1029</v>
      </c>
      <c r="D1297" s="143">
        <v>-58700</v>
      </c>
      <c r="E1297" t="s">
        <v>1030</v>
      </c>
      <c r="F1297">
        <v>1</v>
      </c>
      <c r="G1297" s="143">
        <v>48512.4</v>
      </c>
      <c r="H1297" t="s">
        <v>511</v>
      </c>
      <c r="I1297" t="s">
        <v>11</v>
      </c>
      <c r="J1297" t="s">
        <v>137</v>
      </c>
      <c r="K1297" t="s">
        <v>473</v>
      </c>
      <c r="L1297" t="s">
        <v>138</v>
      </c>
      <c r="M1297">
        <v>0</v>
      </c>
      <c r="N1297" t="s">
        <v>35</v>
      </c>
      <c r="O1297" t="s">
        <v>492</v>
      </c>
      <c r="P1297">
        <v>10</v>
      </c>
      <c r="Q1297" t="s">
        <v>465</v>
      </c>
      <c r="R1297">
        <v>1</v>
      </c>
      <c r="S1297" s="144">
        <v>-58700</v>
      </c>
      <c r="T1297">
        <v>1</v>
      </c>
      <c r="U1297" t="s">
        <v>199</v>
      </c>
      <c r="V1297" t="s">
        <v>70</v>
      </c>
      <c r="W1297" s="115" t="str">
        <f t="shared" si="42"/>
        <v>CC1REACTORES</v>
      </c>
      <c r="X1297" s="115">
        <f>_xlfn.XLOOKUP(W1297,'cco '!C:C,'cco '!D:D,0)</f>
        <v>3.9675420007119738E-2</v>
      </c>
      <c r="Y1297" s="116">
        <f t="shared" si="43"/>
        <v>2328.9471544179287</v>
      </c>
      <c r="Z1297" s="115">
        <f>_xlfn.XLOOKUP(V1297,sectores_id!A:A,sectores_id!B:B)</f>
        <v>8</v>
      </c>
      <c r="AA1297" s="115">
        <f>IF(J1297="OPEX",_xlfn.XLOOKUP(I1297,'rubros_id_opex (2)'!A:A,'rubros_id_opex (2)'!B:B,"RUBRO MC"),J1297)</f>
        <v>3</v>
      </c>
      <c r="AB1297" s="115" t="str">
        <f>UPPER(_xlfn.XLOOKUP(Z1297,sectores_id!B:B,sectores_id!A:A))</f>
        <v>REACTORES</v>
      </c>
      <c r="AC1297" s="156" t="str">
        <f>_xlfn.XLOOKUP(AA1297,'rubros_id_opex (2)'!B:B,'rubros_id_opex (2)'!A:A,gastos_final[[#This Row],[Líneas de factura/Producto]])</f>
        <v>HIGIENE Y SEGURIDAD</v>
      </c>
      <c r="AD1297" s="115">
        <f>SUMIFS(Y:Y,C:C,gastos_final[[#This Row],[Número]])</f>
        <v>58699.999999999985</v>
      </c>
      <c r="AE1297" s="177">
        <f>gastos_final[[#This Row],[MONTO_FINAL]]*-1-gastos_final[[#This Row],[monto_total_ampliado]]</f>
        <v>0</v>
      </c>
    </row>
    <row r="1298" spans="1:31" x14ac:dyDescent="0.3">
      <c r="A1298" vm="7">
        <v>46059</v>
      </c>
      <c r="B1298" t="s">
        <v>1028</v>
      </c>
      <c r="C1298" t="s">
        <v>1029</v>
      </c>
      <c r="D1298" s="143">
        <v>-58700</v>
      </c>
      <c r="E1298" t="s">
        <v>1030</v>
      </c>
      <c r="F1298">
        <v>1</v>
      </c>
      <c r="G1298" s="143">
        <v>48512.4</v>
      </c>
      <c r="H1298" t="s">
        <v>511</v>
      </c>
      <c r="I1298" t="s">
        <v>11</v>
      </c>
      <c r="J1298" t="s">
        <v>137</v>
      </c>
      <c r="K1298" t="s">
        <v>473</v>
      </c>
      <c r="L1298" t="s">
        <v>138</v>
      </c>
      <c r="M1298">
        <v>0</v>
      </c>
      <c r="N1298" t="s">
        <v>35</v>
      </c>
      <c r="O1298" t="s">
        <v>492</v>
      </c>
      <c r="P1298">
        <v>10</v>
      </c>
      <c r="Q1298" t="s">
        <v>465</v>
      </c>
      <c r="R1298">
        <v>1</v>
      </c>
      <c r="S1298" s="144">
        <v>-58700</v>
      </c>
      <c r="T1298">
        <v>1</v>
      </c>
      <c r="U1298" t="s">
        <v>199</v>
      </c>
      <c r="V1298" t="s">
        <v>181</v>
      </c>
      <c r="W1298" s="115" t="str">
        <f t="shared" si="42"/>
        <v>CC1TIERRAS FILTRANTES</v>
      </c>
      <c r="X1298" s="115">
        <f>_xlfn.XLOOKUP(W1298,'cco '!C:C,'cco '!D:D,0)</f>
        <v>0</v>
      </c>
      <c r="Y1298" s="116">
        <f t="shared" si="43"/>
        <v>0</v>
      </c>
      <c r="Z1298" s="115">
        <f>_xlfn.XLOOKUP(V1298,sectores_id!A:A,sectores_id!B:B)</f>
        <v>9</v>
      </c>
      <c r="AA1298" s="115">
        <f>IF(J1298="OPEX",_xlfn.XLOOKUP(I1298,'rubros_id_opex (2)'!A:A,'rubros_id_opex (2)'!B:B,"RUBRO MC"),J1298)</f>
        <v>3</v>
      </c>
      <c r="AB1298" s="115" t="str">
        <f>UPPER(_xlfn.XLOOKUP(Z1298,sectores_id!B:B,sectores_id!A:A))</f>
        <v>TIERRAS FILTRANTES</v>
      </c>
      <c r="AC1298" s="156" t="str">
        <f>_xlfn.XLOOKUP(AA1298,'rubros_id_opex (2)'!B:B,'rubros_id_opex (2)'!A:A,gastos_final[[#This Row],[Líneas de factura/Producto]])</f>
        <v>HIGIENE Y SEGURIDAD</v>
      </c>
      <c r="AD1298" s="115">
        <f>SUMIFS(Y:Y,C:C,gastos_final[[#This Row],[Número]])</f>
        <v>58699.999999999985</v>
      </c>
      <c r="AE1298" s="177">
        <f>gastos_final[[#This Row],[MONTO_FINAL]]*-1-gastos_final[[#This Row],[monto_total_ampliado]]</f>
        <v>0</v>
      </c>
    </row>
    <row r="1299" spans="1:31" x14ac:dyDescent="0.3">
      <c r="A1299" vm="21">
        <v>46058</v>
      </c>
      <c r="B1299" t="s">
        <v>1101</v>
      </c>
      <c r="C1299" t="s">
        <v>1109</v>
      </c>
      <c r="D1299" s="143">
        <v>-49874.43</v>
      </c>
      <c r="E1299" t="s">
        <v>1110</v>
      </c>
      <c r="F1299">
        <v>1</v>
      </c>
      <c r="G1299" s="143">
        <v>41218.54</v>
      </c>
      <c r="H1299" t="s">
        <v>511</v>
      </c>
      <c r="I1299" t="s">
        <v>10</v>
      </c>
      <c r="J1299" t="s">
        <v>137</v>
      </c>
      <c r="K1299" t="s">
        <v>473</v>
      </c>
      <c r="L1299" t="s">
        <v>156</v>
      </c>
      <c r="M1299">
        <v>0</v>
      </c>
      <c r="N1299" t="s">
        <v>35</v>
      </c>
      <c r="O1299" t="s">
        <v>492</v>
      </c>
      <c r="P1299">
        <v>10</v>
      </c>
      <c r="Q1299" t="s">
        <v>465</v>
      </c>
      <c r="R1299">
        <v>1</v>
      </c>
      <c r="S1299" s="144">
        <v>-49874.43</v>
      </c>
      <c r="T1299">
        <v>1</v>
      </c>
      <c r="U1299" t="s">
        <v>199</v>
      </c>
      <c r="V1299" t="s">
        <v>72</v>
      </c>
      <c r="W1299" s="115" t="str">
        <f t="shared" si="42"/>
        <v>CC1BACHAS</v>
      </c>
      <c r="X1299" s="115">
        <f>_xlfn.XLOOKUP(W1299,'cco '!C:C,'cco '!D:D,0)</f>
        <v>3.2417236735101898E-2</v>
      </c>
      <c r="Y1299" s="116">
        <f t="shared" si="43"/>
        <v>1616.7912043382682</v>
      </c>
      <c r="Z1299" s="115">
        <f>_xlfn.XLOOKUP(V1299,sectores_id!A:A,sectores_id!B:B)</f>
        <v>1</v>
      </c>
      <c r="AA1299" s="115">
        <f>IF(J1299="OPEX",_xlfn.XLOOKUP(I1299,'rubros_id_opex (2)'!A:A,'rubros_id_opex (2)'!B:B,"RUBRO MC"),J1299)</f>
        <v>13</v>
      </c>
      <c r="AB1299" s="115" t="str">
        <f>UPPER(_xlfn.XLOOKUP(Z1299,sectores_id!B:B,sectores_id!A:A))</f>
        <v>BACHAS</v>
      </c>
      <c r="AC1299" s="156" t="str">
        <f>_xlfn.XLOOKUP(AA1299,'rubros_id_opex (2)'!B:B,'rubros_id_opex (2)'!A:A,gastos_final[[#This Row],[Líneas de factura/Producto]])</f>
        <v>SERVICIOS</v>
      </c>
      <c r="AD1299" s="115">
        <f>SUMIFS(Y:Y,C:C,gastos_final[[#This Row],[Número]])</f>
        <v>49874.429999999993</v>
      </c>
      <c r="AE1299" s="177">
        <f>gastos_final[[#This Row],[MONTO_FINAL]]*-1-gastos_final[[#This Row],[monto_total_ampliado]]</f>
        <v>0</v>
      </c>
    </row>
    <row r="1300" spans="1:31" x14ac:dyDescent="0.3">
      <c r="A1300" vm="21">
        <v>46058</v>
      </c>
      <c r="B1300" t="s">
        <v>1101</v>
      </c>
      <c r="C1300" t="s">
        <v>1109</v>
      </c>
      <c r="D1300" s="143">
        <v>-49874.43</v>
      </c>
      <c r="E1300" t="s">
        <v>1110</v>
      </c>
      <c r="F1300">
        <v>1</v>
      </c>
      <c r="G1300" s="143">
        <v>41218.54</v>
      </c>
      <c r="H1300" t="s">
        <v>511</v>
      </c>
      <c r="I1300" t="s">
        <v>10</v>
      </c>
      <c r="J1300" t="s">
        <v>137</v>
      </c>
      <c r="K1300" t="s">
        <v>473</v>
      </c>
      <c r="L1300" t="s">
        <v>156</v>
      </c>
      <c r="M1300">
        <v>0</v>
      </c>
      <c r="N1300" t="s">
        <v>35</v>
      </c>
      <c r="O1300" t="s">
        <v>492</v>
      </c>
      <c r="P1300">
        <v>10</v>
      </c>
      <c r="Q1300" t="s">
        <v>465</v>
      </c>
      <c r="R1300">
        <v>1</v>
      </c>
      <c r="S1300" s="144">
        <v>-49874.43</v>
      </c>
      <c r="T1300">
        <v>1</v>
      </c>
      <c r="U1300" t="s">
        <v>199</v>
      </c>
      <c r="V1300" t="s">
        <v>77</v>
      </c>
      <c r="W1300" s="115" t="str">
        <f t="shared" si="42"/>
        <v>CC1CEREAL &amp; POLVILLO</v>
      </c>
      <c r="X1300" s="115">
        <f>_xlfn.XLOOKUP(W1300,'cco '!C:C,'cco '!D:D,0)</f>
        <v>7.0597149630605652E-3</v>
      </c>
      <c r="Y1300" s="116">
        <f t="shared" si="43"/>
        <v>352.09925974511674</v>
      </c>
      <c r="Z1300" s="115">
        <f>_xlfn.XLOOKUP(V1300,sectores_id!A:A,sectores_id!B:B)</f>
        <v>2</v>
      </c>
      <c r="AA1300" s="115">
        <f>IF(J1300="OPEX",_xlfn.XLOOKUP(I1300,'rubros_id_opex (2)'!A:A,'rubros_id_opex (2)'!B:B,"RUBRO MC"),J1300)</f>
        <v>13</v>
      </c>
      <c r="AB1300" s="115" t="str">
        <f>UPPER(_xlfn.XLOOKUP(Z1300,sectores_id!B:B,sectores_id!A:A))</f>
        <v>CEREAL &amp; POLVILLO</v>
      </c>
      <c r="AC1300" s="156" t="str">
        <f>_xlfn.XLOOKUP(AA1300,'rubros_id_opex (2)'!B:B,'rubros_id_opex (2)'!A:A,gastos_final[[#This Row],[Líneas de factura/Producto]])</f>
        <v>SERVICIOS</v>
      </c>
      <c r="AD1300" s="115">
        <f>SUMIFS(Y:Y,C:C,gastos_final[[#This Row],[Número]])</f>
        <v>49874.429999999993</v>
      </c>
      <c r="AE1300" s="177">
        <f>gastos_final[[#This Row],[MONTO_FINAL]]*-1-gastos_final[[#This Row],[monto_total_ampliado]]</f>
        <v>0</v>
      </c>
    </row>
    <row r="1301" spans="1:31" x14ac:dyDescent="0.3">
      <c r="A1301" vm="21">
        <v>46058</v>
      </c>
      <c r="B1301" t="s">
        <v>1101</v>
      </c>
      <c r="C1301" t="s">
        <v>1109</v>
      </c>
      <c r="D1301" s="143">
        <v>-49874.43</v>
      </c>
      <c r="E1301" t="s">
        <v>1110</v>
      </c>
      <c r="F1301">
        <v>1</v>
      </c>
      <c r="G1301" s="143">
        <v>41218.54</v>
      </c>
      <c r="H1301" t="s">
        <v>511</v>
      </c>
      <c r="I1301" t="s">
        <v>10</v>
      </c>
      <c r="J1301" t="s">
        <v>137</v>
      </c>
      <c r="K1301" t="s">
        <v>473</v>
      </c>
      <c r="L1301" t="s">
        <v>156</v>
      </c>
      <c r="M1301">
        <v>0</v>
      </c>
      <c r="N1301" t="s">
        <v>35</v>
      </c>
      <c r="O1301" t="s">
        <v>492</v>
      </c>
      <c r="P1301">
        <v>10</v>
      </c>
      <c r="Q1301" t="s">
        <v>465</v>
      </c>
      <c r="R1301">
        <v>1</v>
      </c>
      <c r="S1301" s="144">
        <v>-49874.43</v>
      </c>
      <c r="T1301">
        <v>1</v>
      </c>
      <c r="U1301" t="s">
        <v>199</v>
      </c>
      <c r="V1301" t="s">
        <v>75</v>
      </c>
      <c r="W1301" s="115" t="str">
        <f t="shared" si="42"/>
        <v>CC1COMPOST &amp; FERTILIZANTES</v>
      </c>
      <c r="X1301" s="115">
        <f>_xlfn.XLOOKUP(W1301,'cco '!C:C,'cco '!D:D,0)</f>
        <v>4.0653249223577111E-4</v>
      </c>
      <c r="Y1301" s="116">
        <f t="shared" si="43"/>
        <v>20.275576326738509</v>
      </c>
      <c r="Z1301" s="115">
        <f>_xlfn.XLOOKUP(V1301,sectores_id!A:A,sectores_id!B:B)</f>
        <v>10</v>
      </c>
      <c r="AA1301" s="115">
        <f>IF(J1301="OPEX",_xlfn.XLOOKUP(I1301,'rubros_id_opex (2)'!A:A,'rubros_id_opex (2)'!B:B,"RUBRO MC"),J1301)</f>
        <v>13</v>
      </c>
      <c r="AB1301" s="115" t="str">
        <f>UPPER(_xlfn.XLOOKUP(Z1301,sectores_id!B:B,sectores_id!A:A))</f>
        <v>COMPOST &amp; FERTILIZANTES</v>
      </c>
      <c r="AC1301" s="156" t="str">
        <f>_xlfn.XLOOKUP(AA1301,'rubros_id_opex (2)'!B:B,'rubros_id_opex (2)'!A:A,gastos_final[[#This Row],[Líneas de factura/Producto]])</f>
        <v>SERVICIOS</v>
      </c>
      <c r="AD1301" s="115">
        <f>SUMIFS(Y:Y,C:C,gastos_final[[#This Row],[Número]])</f>
        <v>49874.429999999993</v>
      </c>
      <c r="AE1301" s="177">
        <f>gastos_final[[#This Row],[MONTO_FINAL]]*-1-gastos_final[[#This Row],[monto_total_ampliado]]</f>
        <v>0</v>
      </c>
    </row>
    <row r="1302" spans="1:31" x14ac:dyDescent="0.3">
      <c r="A1302" vm="21">
        <v>46058</v>
      </c>
      <c r="B1302" t="s">
        <v>1101</v>
      </c>
      <c r="C1302" t="s">
        <v>1109</v>
      </c>
      <c r="D1302" s="143">
        <v>-49874.43</v>
      </c>
      <c r="E1302" t="s">
        <v>1110</v>
      </c>
      <c r="F1302">
        <v>1</v>
      </c>
      <c r="G1302" s="143">
        <v>41218.54</v>
      </c>
      <c r="H1302" t="s">
        <v>511</v>
      </c>
      <c r="I1302" t="s">
        <v>10</v>
      </c>
      <c r="J1302" t="s">
        <v>137</v>
      </c>
      <c r="K1302" t="s">
        <v>473</v>
      </c>
      <c r="L1302" t="s">
        <v>156</v>
      </c>
      <c r="M1302">
        <v>0</v>
      </c>
      <c r="N1302" t="s">
        <v>35</v>
      </c>
      <c r="O1302" t="s">
        <v>492</v>
      </c>
      <c r="P1302">
        <v>10</v>
      </c>
      <c r="Q1302" t="s">
        <v>465</v>
      </c>
      <c r="R1302">
        <v>1</v>
      </c>
      <c r="S1302" s="144">
        <v>-49874.43</v>
      </c>
      <c r="T1302">
        <v>1</v>
      </c>
      <c r="U1302" t="s">
        <v>199</v>
      </c>
      <c r="V1302" t="s">
        <v>66</v>
      </c>
      <c r="W1302" s="115" t="str">
        <f t="shared" si="42"/>
        <v>CC1DISPOSICIÓN FINAL RESIDUOS LIQUIDOS</v>
      </c>
      <c r="X1302" s="115">
        <f>_xlfn.XLOOKUP(W1302,'cco '!C:C,'cco '!D:D,0)</f>
        <v>5.9791078481547098E-2</v>
      </c>
      <c r="Y1302" s="116">
        <f t="shared" si="43"/>
        <v>2982.0459583524271</v>
      </c>
      <c r="Z1302" s="115">
        <f>_xlfn.XLOOKUP(V1302,sectores_id!A:A,sectores_id!B:B)</f>
        <v>3</v>
      </c>
      <c r="AA1302" s="115">
        <f>IF(J1302="OPEX",_xlfn.XLOOKUP(I1302,'rubros_id_opex (2)'!A:A,'rubros_id_opex (2)'!B:B,"RUBRO MC"),J1302)</f>
        <v>13</v>
      </c>
      <c r="AB1302" s="115" t="str">
        <f>UPPER(_xlfn.XLOOKUP(Z1302,sectores_id!B:B,sectores_id!A:A))</f>
        <v>DISP. FINAL RESIDUOS LÍQUIDOS</v>
      </c>
      <c r="AC1302" s="156" t="str">
        <f>_xlfn.XLOOKUP(AA1302,'rubros_id_opex (2)'!B:B,'rubros_id_opex (2)'!A:A,gastos_final[[#This Row],[Líneas de factura/Producto]])</f>
        <v>SERVICIOS</v>
      </c>
      <c r="AD1302" s="115">
        <f>SUMIFS(Y:Y,C:C,gastos_final[[#This Row],[Número]])</f>
        <v>49874.429999999993</v>
      </c>
      <c r="AE1302" s="177">
        <f>gastos_final[[#This Row],[MONTO_FINAL]]*-1-gastos_final[[#This Row],[monto_total_ampliado]]</f>
        <v>0</v>
      </c>
    </row>
    <row r="1303" spans="1:31" x14ac:dyDescent="0.3">
      <c r="A1303" vm="21">
        <v>46058</v>
      </c>
      <c r="B1303" t="s">
        <v>1101</v>
      </c>
      <c r="C1303" t="s">
        <v>1109</v>
      </c>
      <c r="D1303" s="143">
        <v>-49874.43</v>
      </c>
      <c r="E1303" t="s">
        <v>1110</v>
      </c>
      <c r="F1303">
        <v>1</v>
      </c>
      <c r="G1303" s="143">
        <v>41218.54</v>
      </c>
      <c r="H1303" t="s">
        <v>511</v>
      </c>
      <c r="I1303" t="s">
        <v>10</v>
      </c>
      <c r="J1303" t="s">
        <v>137</v>
      </c>
      <c r="K1303" t="s">
        <v>473</v>
      </c>
      <c r="L1303" t="s">
        <v>156</v>
      </c>
      <c r="M1303">
        <v>0</v>
      </c>
      <c r="N1303" t="s">
        <v>35</v>
      </c>
      <c r="O1303" t="s">
        <v>492</v>
      </c>
      <c r="P1303">
        <v>10</v>
      </c>
      <c r="Q1303" t="s">
        <v>465</v>
      </c>
      <c r="R1303">
        <v>1</v>
      </c>
      <c r="S1303" s="144">
        <v>-49874.43</v>
      </c>
      <c r="T1303">
        <v>1</v>
      </c>
      <c r="U1303" t="s">
        <v>199</v>
      </c>
      <c r="V1303" t="s">
        <v>63</v>
      </c>
      <c r="W1303" s="115" t="str">
        <f t="shared" si="42"/>
        <v>CC1DISPOSICIÓN FINAL RESIDUOS SOLIDOS</v>
      </c>
      <c r="X1303" s="115">
        <f>_xlfn.XLOOKUP(W1303,'cco '!C:C,'cco '!D:D,0)</f>
        <v>4.8738124634855849E-3</v>
      </c>
      <c r="Y1303" s="116">
        <f t="shared" si="43"/>
        <v>243.07861854323937</v>
      </c>
      <c r="Z1303" s="115">
        <f>_xlfn.XLOOKUP(V1303,sectores_id!A:A,sectores_id!B:B)</f>
        <v>4</v>
      </c>
      <c r="AA1303" s="115">
        <f>IF(J1303="OPEX",_xlfn.XLOOKUP(I1303,'rubros_id_opex (2)'!A:A,'rubros_id_opex (2)'!B:B,"RUBRO MC"),J1303)</f>
        <v>13</v>
      </c>
      <c r="AB1303" s="115" t="str">
        <f>UPPER(_xlfn.XLOOKUP(Z1303,sectores_id!B:B,sectores_id!A:A))</f>
        <v>DISP. FINAL RESIDUOS SÓLIDOS</v>
      </c>
      <c r="AC1303" s="156" t="str">
        <f>_xlfn.XLOOKUP(AA1303,'rubros_id_opex (2)'!B:B,'rubros_id_opex (2)'!A:A,gastos_final[[#This Row],[Líneas de factura/Producto]])</f>
        <v>SERVICIOS</v>
      </c>
      <c r="AD1303" s="115">
        <f>SUMIFS(Y:Y,C:C,gastos_final[[#This Row],[Número]])</f>
        <v>49874.429999999993</v>
      </c>
      <c r="AE1303" s="177">
        <f>gastos_final[[#This Row],[MONTO_FINAL]]*-1-gastos_final[[#This Row],[monto_total_ampliado]]</f>
        <v>0</v>
      </c>
    </row>
    <row r="1304" spans="1:31" x14ac:dyDescent="0.3">
      <c r="A1304" vm="21">
        <v>46058</v>
      </c>
      <c r="B1304" t="s">
        <v>1101</v>
      </c>
      <c r="C1304" t="s">
        <v>1109</v>
      </c>
      <c r="D1304" s="143">
        <v>-49874.43</v>
      </c>
      <c r="E1304" t="s">
        <v>1110</v>
      </c>
      <c r="F1304">
        <v>1</v>
      </c>
      <c r="G1304" s="143">
        <v>41218.54</v>
      </c>
      <c r="H1304" t="s">
        <v>511</v>
      </c>
      <c r="I1304" t="s">
        <v>10</v>
      </c>
      <c r="J1304" t="s">
        <v>137</v>
      </c>
      <c r="K1304" t="s">
        <v>473</v>
      </c>
      <c r="L1304" t="s">
        <v>156</v>
      </c>
      <c r="M1304">
        <v>0</v>
      </c>
      <c r="N1304" t="s">
        <v>35</v>
      </c>
      <c r="O1304" t="s">
        <v>492</v>
      </c>
      <c r="P1304">
        <v>10</v>
      </c>
      <c r="Q1304" t="s">
        <v>465</v>
      </c>
      <c r="R1304">
        <v>1</v>
      </c>
      <c r="S1304" s="144">
        <v>-49874.43</v>
      </c>
      <c r="T1304">
        <v>1</v>
      </c>
      <c r="U1304" t="s">
        <v>199</v>
      </c>
      <c r="V1304" t="s">
        <v>80</v>
      </c>
      <c r="W1304" s="115" t="str">
        <f t="shared" si="42"/>
        <v>CC1EXPORTACION</v>
      </c>
      <c r="X1304" s="115">
        <f>_xlfn.XLOOKUP(W1304,'cco '!C:C,'cco '!D:D,0)</f>
        <v>0.73411048911804788</v>
      </c>
      <c r="Y1304" s="116">
        <f t="shared" si="43"/>
        <v>36613.342201783838</v>
      </c>
      <c r="Z1304" s="115">
        <f>_xlfn.XLOOKUP(V1304,sectores_id!A:A,sectores_id!B:B)</f>
        <v>5</v>
      </c>
      <c r="AA1304" s="115">
        <f>IF(J1304="OPEX",_xlfn.XLOOKUP(I1304,'rubros_id_opex (2)'!A:A,'rubros_id_opex (2)'!B:B,"RUBRO MC"),J1304)</f>
        <v>13</v>
      </c>
      <c r="AB1304" s="115" t="str">
        <f>UPPER(_xlfn.XLOOKUP(Z1304,sectores_id!B:B,sectores_id!A:A))</f>
        <v>EXPORTACION</v>
      </c>
      <c r="AC1304" s="156" t="str">
        <f>_xlfn.XLOOKUP(AA1304,'rubros_id_opex (2)'!B:B,'rubros_id_opex (2)'!A:A,gastos_final[[#This Row],[Líneas de factura/Producto]])</f>
        <v>SERVICIOS</v>
      </c>
      <c r="AD1304" s="115">
        <f>SUMIFS(Y:Y,C:C,gastos_final[[#This Row],[Número]])</f>
        <v>49874.429999999993</v>
      </c>
      <c r="AE1304" s="177">
        <f>gastos_final[[#This Row],[MONTO_FINAL]]*-1-gastos_final[[#This Row],[monto_total_ampliado]]</f>
        <v>0</v>
      </c>
    </row>
    <row r="1305" spans="1:31" x14ac:dyDescent="0.3">
      <c r="A1305" vm="21">
        <v>46058</v>
      </c>
      <c r="B1305" t="s">
        <v>1101</v>
      </c>
      <c r="C1305" t="s">
        <v>1109</v>
      </c>
      <c r="D1305" s="143">
        <v>-49874.43</v>
      </c>
      <c r="E1305" t="s">
        <v>1110</v>
      </c>
      <c r="F1305">
        <v>1</v>
      </c>
      <c r="G1305" s="143">
        <v>41218.54</v>
      </c>
      <c r="H1305" t="s">
        <v>511</v>
      </c>
      <c r="I1305" t="s">
        <v>10</v>
      </c>
      <c r="J1305" t="s">
        <v>137</v>
      </c>
      <c r="K1305" t="s">
        <v>473</v>
      </c>
      <c r="L1305" t="s">
        <v>156</v>
      </c>
      <c r="M1305">
        <v>0</v>
      </c>
      <c r="N1305" t="s">
        <v>35</v>
      </c>
      <c r="O1305" t="s">
        <v>492</v>
      </c>
      <c r="P1305">
        <v>10</v>
      </c>
      <c r="Q1305" t="s">
        <v>465</v>
      </c>
      <c r="R1305">
        <v>1</v>
      </c>
      <c r="S1305" s="144">
        <v>-49874.43</v>
      </c>
      <c r="T1305">
        <v>1</v>
      </c>
      <c r="U1305" t="s">
        <v>199</v>
      </c>
      <c r="V1305" t="s">
        <v>50</v>
      </c>
      <c r="W1305" s="115" t="str">
        <f t="shared" si="42"/>
        <v>CC1NFU</v>
      </c>
      <c r="X1305" s="115">
        <f>_xlfn.XLOOKUP(W1305,'cco '!C:C,'cco '!D:D,0)</f>
        <v>1.4065386597374174E-2</v>
      </c>
      <c r="Y1305" s="116">
        <f t="shared" si="43"/>
        <v>701.50313927367642</v>
      </c>
      <c r="Z1305" s="115">
        <f>_xlfn.XLOOKUP(V1305,sectores_id!A:A,sectores_id!B:B)</f>
        <v>6</v>
      </c>
      <c r="AA1305" s="115">
        <f>IF(J1305="OPEX",_xlfn.XLOOKUP(I1305,'rubros_id_opex (2)'!A:A,'rubros_id_opex (2)'!B:B,"RUBRO MC"),J1305)</f>
        <v>13</v>
      </c>
      <c r="AB1305" s="115" t="str">
        <f>UPPER(_xlfn.XLOOKUP(Z1305,sectores_id!B:B,sectores_id!A:A))</f>
        <v>NFU</v>
      </c>
      <c r="AC1305" s="156" t="str">
        <f>_xlfn.XLOOKUP(AA1305,'rubros_id_opex (2)'!B:B,'rubros_id_opex (2)'!A:A,gastos_final[[#This Row],[Líneas de factura/Producto]])</f>
        <v>SERVICIOS</v>
      </c>
      <c r="AD1305" s="115">
        <f>SUMIFS(Y:Y,C:C,gastos_final[[#This Row],[Número]])</f>
        <v>49874.429999999993</v>
      </c>
      <c r="AE1305" s="177">
        <f>gastos_final[[#This Row],[MONTO_FINAL]]*-1-gastos_final[[#This Row],[monto_total_ampliado]]</f>
        <v>0</v>
      </c>
    </row>
    <row r="1306" spans="1:31" x14ac:dyDescent="0.3">
      <c r="A1306" vm="21">
        <v>46058</v>
      </c>
      <c r="B1306" t="s">
        <v>1101</v>
      </c>
      <c r="C1306" t="s">
        <v>1109</v>
      </c>
      <c r="D1306" s="143">
        <v>-49874.43</v>
      </c>
      <c r="E1306" t="s">
        <v>1110</v>
      </c>
      <c r="F1306">
        <v>1</v>
      </c>
      <c r="G1306" s="143">
        <v>41218.54</v>
      </c>
      <c r="H1306" t="s">
        <v>511</v>
      </c>
      <c r="I1306" t="s">
        <v>10</v>
      </c>
      <c r="J1306" t="s">
        <v>137</v>
      </c>
      <c r="K1306" t="s">
        <v>473</v>
      </c>
      <c r="L1306" t="s">
        <v>156</v>
      </c>
      <c r="M1306">
        <v>0</v>
      </c>
      <c r="N1306" t="s">
        <v>35</v>
      </c>
      <c r="O1306" t="s">
        <v>492</v>
      </c>
      <c r="P1306">
        <v>10</v>
      </c>
      <c r="Q1306" t="s">
        <v>465</v>
      </c>
      <c r="R1306">
        <v>1</v>
      </c>
      <c r="S1306" s="144">
        <v>-49874.43</v>
      </c>
      <c r="T1306">
        <v>1</v>
      </c>
      <c r="U1306" t="s">
        <v>199</v>
      </c>
      <c r="V1306" t="s">
        <v>68</v>
      </c>
      <c r="W1306" s="115" t="str">
        <f t="shared" si="42"/>
        <v>CC1PILETAS</v>
      </c>
      <c r="X1306" s="115">
        <f>_xlfn.XLOOKUP(W1306,'cco '!C:C,'cco '!D:D,0)</f>
        <v>0.10760032914202722</v>
      </c>
      <c r="Y1306" s="116">
        <f t="shared" si="43"/>
        <v>5366.5050837709969</v>
      </c>
      <c r="Z1306" s="115">
        <f>_xlfn.XLOOKUP(V1306,sectores_id!A:A,sectores_id!B:B)</f>
        <v>7</v>
      </c>
      <c r="AA1306" s="115">
        <f>IF(J1306="OPEX",_xlfn.XLOOKUP(I1306,'rubros_id_opex (2)'!A:A,'rubros_id_opex (2)'!B:B,"RUBRO MC"),J1306)</f>
        <v>13</v>
      </c>
      <c r="AB1306" s="115" t="str">
        <f>UPPER(_xlfn.XLOOKUP(Z1306,sectores_id!B:B,sectores_id!A:A))</f>
        <v>PILETAS</v>
      </c>
      <c r="AC1306" s="156" t="str">
        <f>_xlfn.XLOOKUP(AA1306,'rubros_id_opex (2)'!B:B,'rubros_id_opex (2)'!A:A,gastos_final[[#This Row],[Líneas de factura/Producto]])</f>
        <v>SERVICIOS</v>
      </c>
      <c r="AD1306" s="115">
        <f>SUMIFS(Y:Y,C:C,gastos_final[[#This Row],[Número]])</f>
        <v>49874.429999999993</v>
      </c>
      <c r="AE1306" s="177">
        <f>gastos_final[[#This Row],[MONTO_FINAL]]*-1-gastos_final[[#This Row],[monto_total_ampliado]]</f>
        <v>0</v>
      </c>
    </row>
    <row r="1307" spans="1:31" x14ac:dyDescent="0.3">
      <c r="A1307" vm="21">
        <v>46058</v>
      </c>
      <c r="B1307" t="s">
        <v>1101</v>
      </c>
      <c r="C1307" t="s">
        <v>1109</v>
      </c>
      <c r="D1307" s="143">
        <v>-49874.43</v>
      </c>
      <c r="E1307" t="s">
        <v>1110</v>
      </c>
      <c r="F1307">
        <v>1</v>
      </c>
      <c r="G1307" s="143">
        <v>41218.54</v>
      </c>
      <c r="H1307" t="s">
        <v>511</v>
      </c>
      <c r="I1307" t="s">
        <v>10</v>
      </c>
      <c r="J1307" t="s">
        <v>137</v>
      </c>
      <c r="K1307" t="s">
        <v>473</v>
      </c>
      <c r="L1307" t="s">
        <v>156</v>
      </c>
      <c r="M1307">
        <v>0</v>
      </c>
      <c r="N1307" t="s">
        <v>35</v>
      </c>
      <c r="O1307" t="s">
        <v>492</v>
      </c>
      <c r="P1307">
        <v>10</v>
      </c>
      <c r="Q1307" t="s">
        <v>465</v>
      </c>
      <c r="R1307">
        <v>1</v>
      </c>
      <c r="S1307" s="144">
        <v>-49874.43</v>
      </c>
      <c r="T1307">
        <v>1</v>
      </c>
      <c r="U1307" t="s">
        <v>199</v>
      </c>
      <c r="V1307" t="s">
        <v>70</v>
      </c>
      <c r="W1307" s="115" t="str">
        <f t="shared" si="42"/>
        <v>CC1REACTORES</v>
      </c>
      <c r="X1307" s="115">
        <f>_xlfn.XLOOKUP(W1307,'cco '!C:C,'cco '!D:D,0)</f>
        <v>3.9675420007119738E-2</v>
      </c>
      <c r="Y1307" s="116">
        <f t="shared" si="43"/>
        <v>1978.788957865693</v>
      </c>
      <c r="Z1307" s="115">
        <f>_xlfn.XLOOKUP(V1307,sectores_id!A:A,sectores_id!B:B)</f>
        <v>8</v>
      </c>
      <c r="AA1307" s="115">
        <f>IF(J1307="OPEX",_xlfn.XLOOKUP(I1307,'rubros_id_opex (2)'!A:A,'rubros_id_opex (2)'!B:B,"RUBRO MC"),J1307)</f>
        <v>13</v>
      </c>
      <c r="AB1307" s="115" t="str">
        <f>UPPER(_xlfn.XLOOKUP(Z1307,sectores_id!B:B,sectores_id!A:A))</f>
        <v>REACTORES</v>
      </c>
      <c r="AC1307" s="156" t="str">
        <f>_xlfn.XLOOKUP(AA1307,'rubros_id_opex (2)'!B:B,'rubros_id_opex (2)'!A:A,gastos_final[[#This Row],[Líneas de factura/Producto]])</f>
        <v>SERVICIOS</v>
      </c>
      <c r="AD1307" s="115">
        <f>SUMIFS(Y:Y,C:C,gastos_final[[#This Row],[Número]])</f>
        <v>49874.429999999993</v>
      </c>
      <c r="AE1307" s="177">
        <f>gastos_final[[#This Row],[MONTO_FINAL]]*-1-gastos_final[[#This Row],[monto_total_ampliado]]</f>
        <v>0</v>
      </c>
    </row>
    <row r="1308" spans="1:31" x14ac:dyDescent="0.3">
      <c r="A1308" vm="21">
        <v>46058</v>
      </c>
      <c r="B1308" t="s">
        <v>1101</v>
      </c>
      <c r="C1308" t="s">
        <v>1109</v>
      </c>
      <c r="D1308" s="143">
        <v>-49874.43</v>
      </c>
      <c r="E1308" t="s">
        <v>1110</v>
      </c>
      <c r="F1308">
        <v>1</v>
      </c>
      <c r="G1308" s="143">
        <v>41218.54</v>
      </c>
      <c r="H1308" t="s">
        <v>511</v>
      </c>
      <c r="I1308" t="s">
        <v>10</v>
      </c>
      <c r="J1308" t="s">
        <v>137</v>
      </c>
      <c r="K1308" t="s">
        <v>473</v>
      </c>
      <c r="L1308" t="s">
        <v>156</v>
      </c>
      <c r="M1308">
        <v>0</v>
      </c>
      <c r="N1308" t="s">
        <v>35</v>
      </c>
      <c r="O1308" t="s">
        <v>492</v>
      </c>
      <c r="P1308">
        <v>10</v>
      </c>
      <c r="Q1308" t="s">
        <v>465</v>
      </c>
      <c r="R1308">
        <v>1</v>
      </c>
      <c r="S1308" s="144">
        <v>-49874.43</v>
      </c>
      <c r="T1308">
        <v>1</v>
      </c>
      <c r="U1308" t="s">
        <v>199</v>
      </c>
      <c r="V1308" t="s">
        <v>181</v>
      </c>
      <c r="W1308" s="115" t="str">
        <f t="shared" si="42"/>
        <v>CC1TIERRAS FILTRANTES</v>
      </c>
      <c r="X1308" s="115">
        <f>_xlfn.XLOOKUP(W1308,'cco '!C:C,'cco '!D:D,0)</f>
        <v>0</v>
      </c>
      <c r="Y1308" s="116">
        <f t="shared" si="43"/>
        <v>0</v>
      </c>
      <c r="Z1308" s="115">
        <f>_xlfn.XLOOKUP(V1308,sectores_id!A:A,sectores_id!B:B)</f>
        <v>9</v>
      </c>
      <c r="AA1308" s="115">
        <f>IF(J1308="OPEX",_xlfn.XLOOKUP(I1308,'rubros_id_opex (2)'!A:A,'rubros_id_opex (2)'!B:B,"RUBRO MC"),J1308)</f>
        <v>13</v>
      </c>
      <c r="AB1308" s="115" t="str">
        <f>UPPER(_xlfn.XLOOKUP(Z1308,sectores_id!B:B,sectores_id!A:A))</f>
        <v>TIERRAS FILTRANTES</v>
      </c>
      <c r="AC1308" s="156" t="str">
        <f>_xlfn.XLOOKUP(AA1308,'rubros_id_opex (2)'!B:B,'rubros_id_opex (2)'!A:A,gastos_final[[#This Row],[Líneas de factura/Producto]])</f>
        <v>SERVICIOS</v>
      </c>
      <c r="AD1308" s="115">
        <f>SUMIFS(Y:Y,C:C,gastos_final[[#This Row],[Número]])</f>
        <v>49874.429999999993</v>
      </c>
      <c r="AE1308" s="177">
        <f>gastos_final[[#This Row],[MONTO_FINAL]]*-1-gastos_final[[#This Row],[monto_total_ampliado]]</f>
        <v>0</v>
      </c>
    </row>
    <row r="1309" spans="1:31" x14ac:dyDescent="0.3">
      <c r="A1309" vm="21">
        <v>46058</v>
      </c>
      <c r="B1309" t="s">
        <v>1101</v>
      </c>
      <c r="C1309" t="s">
        <v>1111</v>
      </c>
      <c r="D1309" s="143">
        <v>-49874.43</v>
      </c>
      <c r="E1309" t="s">
        <v>1112</v>
      </c>
      <c r="F1309">
        <v>1</v>
      </c>
      <c r="G1309" s="143">
        <v>41218.54</v>
      </c>
      <c r="H1309" t="s">
        <v>511</v>
      </c>
      <c r="I1309" t="s">
        <v>10</v>
      </c>
      <c r="J1309" t="s">
        <v>137</v>
      </c>
      <c r="K1309" t="s">
        <v>473</v>
      </c>
      <c r="L1309" t="s">
        <v>156</v>
      </c>
      <c r="M1309">
        <v>0</v>
      </c>
      <c r="N1309" t="s">
        <v>35</v>
      </c>
      <c r="O1309" t="s">
        <v>492</v>
      </c>
      <c r="P1309">
        <v>10</v>
      </c>
      <c r="Q1309" t="s">
        <v>465</v>
      </c>
      <c r="R1309">
        <v>1</v>
      </c>
      <c r="S1309" s="144">
        <v>-49874.43</v>
      </c>
      <c r="T1309">
        <v>1</v>
      </c>
      <c r="U1309" t="s">
        <v>199</v>
      </c>
      <c r="V1309" t="s">
        <v>72</v>
      </c>
      <c r="W1309" s="115" t="str">
        <f t="shared" si="42"/>
        <v>CC1BACHAS</v>
      </c>
      <c r="X1309" s="115">
        <f>_xlfn.XLOOKUP(W1309,'cco '!C:C,'cco '!D:D,0)</f>
        <v>3.2417236735101898E-2</v>
      </c>
      <c r="Y1309" s="116">
        <f t="shared" si="43"/>
        <v>1616.7912043382682</v>
      </c>
      <c r="Z1309" s="115">
        <f>_xlfn.XLOOKUP(V1309,sectores_id!A:A,sectores_id!B:B)</f>
        <v>1</v>
      </c>
      <c r="AA1309" s="115">
        <f>IF(J1309="OPEX",_xlfn.XLOOKUP(I1309,'rubros_id_opex (2)'!A:A,'rubros_id_opex (2)'!B:B,"RUBRO MC"),J1309)</f>
        <v>13</v>
      </c>
      <c r="AB1309" s="115" t="str">
        <f>UPPER(_xlfn.XLOOKUP(Z1309,sectores_id!B:B,sectores_id!A:A))</f>
        <v>BACHAS</v>
      </c>
      <c r="AC1309" s="156" t="str">
        <f>_xlfn.XLOOKUP(AA1309,'rubros_id_opex (2)'!B:B,'rubros_id_opex (2)'!A:A,gastos_final[[#This Row],[Líneas de factura/Producto]])</f>
        <v>SERVICIOS</v>
      </c>
      <c r="AD1309" s="115">
        <f>SUMIFS(Y:Y,C:C,gastos_final[[#This Row],[Número]])</f>
        <v>49874.429999999993</v>
      </c>
      <c r="AE1309" s="177">
        <f>gastos_final[[#This Row],[MONTO_FINAL]]*-1-gastos_final[[#This Row],[monto_total_ampliado]]</f>
        <v>0</v>
      </c>
    </row>
    <row r="1310" spans="1:31" x14ac:dyDescent="0.3">
      <c r="A1310" vm="21">
        <v>46058</v>
      </c>
      <c r="B1310" t="s">
        <v>1101</v>
      </c>
      <c r="C1310" t="s">
        <v>1111</v>
      </c>
      <c r="D1310" s="143">
        <v>-49874.43</v>
      </c>
      <c r="E1310" t="s">
        <v>1112</v>
      </c>
      <c r="F1310">
        <v>1</v>
      </c>
      <c r="G1310" s="143">
        <v>41218.54</v>
      </c>
      <c r="H1310" t="s">
        <v>511</v>
      </c>
      <c r="I1310" t="s">
        <v>10</v>
      </c>
      <c r="J1310" t="s">
        <v>137</v>
      </c>
      <c r="K1310" t="s">
        <v>473</v>
      </c>
      <c r="L1310" t="s">
        <v>156</v>
      </c>
      <c r="M1310">
        <v>0</v>
      </c>
      <c r="N1310" t="s">
        <v>35</v>
      </c>
      <c r="O1310" t="s">
        <v>492</v>
      </c>
      <c r="P1310">
        <v>10</v>
      </c>
      <c r="Q1310" t="s">
        <v>465</v>
      </c>
      <c r="R1310">
        <v>1</v>
      </c>
      <c r="S1310" s="144">
        <v>-49874.43</v>
      </c>
      <c r="T1310">
        <v>1</v>
      </c>
      <c r="U1310" t="s">
        <v>199</v>
      </c>
      <c r="V1310" t="s">
        <v>77</v>
      </c>
      <c r="W1310" s="115" t="str">
        <f t="shared" si="42"/>
        <v>CC1CEREAL &amp; POLVILLO</v>
      </c>
      <c r="X1310" s="115">
        <f>_xlfn.XLOOKUP(W1310,'cco '!C:C,'cco '!D:D,0)</f>
        <v>7.0597149630605652E-3</v>
      </c>
      <c r="Y1310" s="116">
        <f t="shared" si="43"/>
        <v>352.09925974511674</v>
      </c>
      <c r="Z1310" s="115">
        <f>_xlfn.XLOOKUP(V1310,sectores_id!A:A,sectores_id!B:B)</f>
        <v>2</v>
      </c>
      <c r="AA1310" s="115">
        <f>IF(J1310="OPEX",_xlfn.XLOOKUP(I1310,'rubros_id_opex (2)'!A:A,'rubros_id_opex (2)'!B:B,"RUBRO MC"),J1310)</f>
        <v>13</v>
      </c>
      <c r="AB1310" s="115" t="str">
        <f>UPPER(_xlfn.XLOOKUP(Z1310,sectores_id!B:B,sectores_id!A:A))</f>
        <v>CEREAL &amp; POLVILLO</v>
      </c>
      <c r="AC1310" s="156" t="str">
        <f>_xlfn.XLOOKUP(AA1310,'rubros_id_opex (2)'!B:B,'rubros_id_opex (2)'!A:A,gastos_final[[#This Row],[Líneas de factura/Producto]])</f>
        <v>SERVICIOS</v>
      </c>
      <c r="AD1310" s="115">
        <f>SUMIFS(Y:Y,C:C,gastos_final[[#This Row],[Número]])</f>
        <v>49874.429999999993</v>
      </c>
      <c r="AE1310" s="177">
        <f>gastos_final[[#This Row],[MONTO_FINAL]]*-1-gastos_final[[#This Row],[monto_total_ampliado]]</f>
        <v>0</v>
      </c>
    </row>
    <row r="1311" spans="1:31" x14ac:dyDescent="0.3">
      <c r="A1311" vm="21">
        <v>46058</v>
      </c>
      <c r="B1311" t="s">
        <v>1101</v>
      </c>
      <c r="C1311" t="s">
        <v>1111</v>
      </c>
      <c r="D1311" s="143">
        <v>-49874.43</v>
      </c>
      <c r="E1311" t="s">
        <v>1112</v>
      </c>
      <c r="F1311">
        <v>1</v>
      </c>
      <c r="G1311" s="143">
        <v>41218.54</v>
      </c>
      <c r="H1311" t="s">
        <v>511</v>
      </c>
      <c r="I1311" t="s">
        <v>10</v>
      </c>
      <c r="J1311" t="s">
        <v>137</v>
      </c>
      <c r="K1311" t="s">
        <v>473</v>
      </c>
      <c r="L1311" t="s">
        <v>156</v>
      </c>
      <c r="M1311">
        <v>0</v>
      </c>
      <c r="N1311" t="s">
        <v>35</v>
      </c>
      <c r="O1311" t="s">
        <v>492</v>
      </c>
      <c r="P1311">
        <v>10</v>
      </c>
      <c r="Q1311" t="s">
        <v>465</v>
      </c>
      <c r="R1311">
        <v>1</v>
      </c>
      <c r="S1311" s="144">
        <v>-49874.43</v>
      </c>
      <c r="T1311">
        <v>1</v>
      </c>
      <c r="U1311" t="s">
        <v>199</v>
      </c>
      <c r="V1311" t="s">
        <v>75</v>
      </c>
      <c r="W1311" s="115" t="str">
        <f t="shared" si="42"/>
        <v>CC1COMPOST &amp; FERTILIZANTES</v>
      </c>
      <c r="X1311" s="115">
        <f>_xlfn.XLOOKUP(W1311,'cco '!C:C,'cco '!D:D,0)</f>
        <v>4.0653249223577111E-4</v>
      </c>
      <c r="Y1311" s="116">
        <f t="shared" si="43"/>
        <v>20.275576326738509</v>
      </c>
      <c r="Z1311" s="115">
        <f>_xlfn.XLOOKUP(V1311,sectores_id!A:A,sectores_id!B:B)</f>
        <v>10</v>
      </c>
      <c r="AA1311" s="115">
        <f>IF(J1311="OPEX",_xlfn.XLOOKUP(I1311,'rubros_id_opex (2)'!A:A,'rubros_id_opex (2)'!B:B,"RUBRO MC"),J1311)</f>
        <v>13</v>
      </c>
      <c r="AB1311" s="115" t="str">
        <f>UPPER(_xlfn.XLOOKUP(Z1311,sectores_id!B:B,sectores_id!A:A))</f>
        <v>COMPOST &amp; FERTILIZANTES</v>
      </c>
      <c r="AC1311" s="156" t="str">
        <f>_xlfn.XLOOKUP(AA1311,'rubros_id_opex (2)'!B:B,'rubros_id_opex (2)'!A:A,gastos_final[[#This Row],[Líneas de factura/Producto]])</f>
        <v>SERVICIOS</v>
      </c>
      <c r="AD1311" s="115">
        <f>SUMIFS(Y:Y,C:C,gastos_final[[#This Row],[Número]])</f>
        <v>49874.429999999993</v>
      </c>
      <c r="AE1311" s="177">
        <f>gastos_final[[#This Row],[MONTO_FINAL]]*-1-gastos_final[[#This Row],[monto_total_ampliado]]</f>
        <v>0</v>
      </c>
    </row>
    <row r="1312" spans="1:31" x14ac:dyDescent="0.3">
      <c r="A1312" vm="21">
        <v>46058</v>
      </c>
      <c r="B1312" t="s">
        <v>1101</v>
      </c>
      <c r="C1312" t="s">
        <v>1111</v>
      </c>
      <c r="D1312" s="143">
        <v>-49874.43</v>
      </c>
      <c r="E1312" t="s">
        <v>1112</v>
      </c>
      <c r="F1312">
        <v>1</v>
      </c>
      <c r="G1312" s="143">
        <v>41218.54</v>
      </c>
      <c r="H1312" t="s">
        <v>511</v>
      </c>
      <c r="I1312" t="s">
        <v>10</v>
      </c>
      <c r="J1312" t="s">
        <v>137</v>
      </c>
      <c r="K1312" t="s">
        <v>473</v>
      </c>
      <c r="L1312" t="s">
        <v>156</v>
      </c>
      <c r="M1312">
        <v>0</v>
      </c>
      <c r="N1312" t="s">
        <v>35</v>
      </c>
      <c r="O1312" t="s">
        <v>492</v>
      </c>
      <c r="P1312">
        <v>10</v>
      </c>
      <c r="Q1312" t="s">
        <v>465</v>
      </c>
      <c r="R1312">
        <v>1</v>
      </c>
      <c r="S1312" s="144">
        <v>-49874.43</v>
      </c>
      <c r="T1312">
        <v>1</v>
      </c>
      <c r="U1312" t="s">
        <v>199</v>
      </c>
      <c r="V1312" t="s">
        <v>66</v>
      </c>
      <c r="W1312" s="115" t="str">
        <f t="shared" si="42"/>
        <v>CC1DISPOSICIÓN FINAL RESIDUOS LIQUIDOS</v>
      </c>
      <c r="X1312" s="115">
        <f>_xlfn.XLOOKUP(W1312,'cco '!C:C,'cco '!D:D,0)</f>
        <v>5.9791078481547098E-2</v>
      </c>
      <c r="Y1312" s="116">
        <f t="shared" si="43"/>
        <v>2982.0459583524271</v>
      </c>
      <c r="Z1312" s="115">
        <f>_xlfn.XLOOKUP(V1312,sectores_id!A:A,sectores_id!B:B)</f>
        <v>3</v>
      </c>
      <c r="AA1312" s="115">
        <f>IF(J1312="OPEX",_xlfn.XLOOKUP(I1312,'rubros_id_opex (2)'!A:A,'rubros_id_opex (2)'!B:B,"RUBRO MC"),J1312)</f>
        <v>13</v>
      </c>
      <c r="AB1312" s="115" t="str">
        <f>UPPER(_xlfn.XLOOKUP(Z1312,sectores_id!B:B,sectores_id!A:A))</f>
        <v>DISP. FINAL RESIDUOS LÍQUIDOS</v>
      </c>
      <c r="AC1312" s="156" t="str">
        <f>_xlfn.XLOOKUP(AA1312,'rubros_id_opex (2)'!B:B,'rubros_id_opex (2)'!A:A,gastos_final[[#This Row],[Líneas de factura/Producto]])</f>
        <v>SERVICIOS</v>
      </c>
      <c r="AD1312" s="115">
        <f>SUMIFS(Y:Y,C:C,gastos_final[[#This Row],[Número]])</f>
        <v>49874.429999999993</v>
      </c>
      <c r="AE1312" s="177">
        <f>gastos_final[[#This Row],[MONTO_FINAL]]*-1-gastos_final[[#This Row],[monto_total_ampliado]]</f>
        <v>0</v>
      </c>
    </row>
    <row r="1313" spans="1:31" x14ac:dyDescent="0.3">
      <c r="A1313" vm="21">
        <v>46058</v>
      </c>
      <c r="B1313" t="s">
        <v>1101</v>
      </c>
      <c r="C1313" t="s">
        <v>1111</v>
      </c>
      <c r="D1313" s="143">
        <v>-49874.43</v>
      </c>
      <c r="E1313" t="s">
        <v>1112</v>
      </c>
      <c r="F1313">
        <v>1</v>
      </c>
      <c r="G1313" s="143">
        <v>41218.54</v>
      </c>
      <c r="H1313" t="s">
        <v>511</v>
      </c>
      <c r="I1313" t="s">
        <v>10</v>
      </c>
      <c r="J1313" t="s">
        <v>137</v>
      </c>
      <c r="K1313" t="s">
        <v>473</v>
      </c>
      <c r="L1313" t="s">
        <v>156</v>
      </c>
      <c r="M1313">
        <v>0</v>
      </c>
      <c r="N1313" t="s">
        <v>35</v>
      </c>
      <c r="O1313" t="s">
        <v>492</v>
      </c>
      <c r="P1313">
        <v>10</v>
      </c>
      <c r="Q1313" t="s">
        <v>465</v>
      </c>
      <c r="R1313">
        <v>1</v>
      </c>
      <c r="S1313" s="144">
        <v>-49874.43</v>
      </c>
      <c r="T1313">
        <v>1</v>
      </c>
      <c r="U1313" t="s">
        <v>199</v>
      </c>
      <c r="V1313" t="s">
        <v>63</v>
      </c>
      <c r="W1313" s="115" t="str">
        <f t="shared" si="42"/>
        <v>CC1DISPOSICIÓN FINAL RESIDUOS SOLIDOS</v>
      </c>
      <c r="X1313" s="115">
        <f>_xlfn.XLOOKUP(W1313,'cco '!C:C,'cco '!D:D,0)</f>
        <v>4.8738124634855849E-3</v>
      </c>
      <c r="Y1313" s="116">
        <f t="shared" si="43"/>
        <v>243.07861854323937</v>
      </c>
      <c r="Z1313" s="115">
        <f>_xlfn.XLOOKUP(V1313,sectores_id!A:A,sectores_id!B:B)</f>
        <v>4</v>
      </c>
      <c r="AA1313" s="115">
        <f>IF(J1313="OPEX",_xlfn.XLOOKUP(I1313,'rubros_id_opex (2)'!A:A,'rubros_id_opex (2)'!B:B,"RUBRO MC"),J1313)</f>
        <v>13</v>
      </c>
      <c r="AB1313" s="115" t="str">
        <f>UPPER(_xlfn.XLOOKUP(Z1313,sectores_id!B:B,sectores_id!A:A))</f>
        <v>DISP. FINAL RESIDUOS SÓLIDOS</v>
      </c>
      <c r="AC1313" s="156" t="str">
        <f>_xlfn.XLOOKUP(AA1313,'rubros_id_opex (2)'!B:B,'rubros_id_opex (2)'!A:A,gastos_final[[#This Row],[Líneas de factura/Producto]])</f>
        <v>SERVICIOS</v>
      </c>
      <c r="AD1313" s="115">
        <f>SUMIFS(Y:Y,C:C,gastos_final[[#This Row],[Número]])</f>
        <v>49874.429999999993</v>
      </c>
      <c r="AE1313" s="177">
        <f>gastos_final[[#This Row],[MONTO_FINAL]]*-1-gastos_final[[#This Row],[monto_total_ampliado]]</f>
        <v>0</v>
      </c>
    </row>
    <row r="1314" spans="1:31" x14ac:dyDescent="0.3">
      <c r="A1314" vm="21">
        <v>46058</v>
      </c>
      <c r="B1314" t="s">
        <v>1101</v>
      </c>
      <c r="C1314" t="s">
        <v>1111</v>
      </c>
      <c r="D1314" s="143">
        <v>-49874.43</v>
      </c>
      <c r="E1314" t="s">
        <v>1112</v>
      </c>
      <c r="F1314">
        <v>1</v>
      </c>
      <c r="G1314" s="143">
        <v>41218.54</v>
      </c>
      <c r="H1314" t="s">
        <v>511</v>
      </c>
      <c r="I1314" t="s">
        <v>10</v>
      </c>
      <c r="J1314" t="s">
        <v>137</v>
      </c>
      <c r="K1314" t="s">
        <v>473</v>
      </c>
      <c r="L1314" t="s">
        <v>156</v>
      </c>
      <c r="M1314">
        <v>0</v>
      </c>
      <c r="N1314" t="s">
        <v>35</v>
      </c>
      <c r="O1314" t="s">
        <v>492</v>
      </c>
      <c r="P1314">
        <v>10</v>
      </c>
      <c r="Q1314" t="s">
        <v>465</v>
      </c>
      <c r="R1314">
        <v>1</v>
      </c>
      <c r="S1314" s="144">
        <v>-49874.43</v>
      </c>
      <c r="T1314">
        <v>1</v>
      </c>
      <c r="U1314" t="s">
        <v>199</v>
      </c>
      <c r="V1314" t="s">
        <v>80</v>
      </c>
      <c r="W1314" s="115" t="str">
        <f t="shared" si="42"/>
        <v>CC1EXPORTACION</v>
      </c>
      <c r="X1314" s="115">
        <f>_xlfn.XLOOKUP(W1314,'cco '!C:C,'cco '!D:D,0)</f>
        <v>0.73411048911804788</v>
      </c>
      <c r="Y1314" s="116">
        <f t="shared" si="43"/>
        <v>36613.342201783838</v>
      </c>
      <c r="Z1314" s="115">
        <f>_xlfn.XLOOKUP(V1314,sectores_id!A:A,sectores_id!B:B)</f>
        <v>5</v>
      </c>
      <c r="AA1314" s="115">
        <f>IF(J1314="OPEX",_xlfn.XLOOKUP(I1314,'rubros_id_opex (2)'!A:A,'rubros_id_opex (2)'!B:B,"RUBRO MC"),J1314)</f>
        <v>13</v>
      </c>
      <c r="AB1314" s="115" t="str">
        <f>UPPER(_xlfn.XLOOKUP(Z1314,sectores_id!B:B,sectores_id!A:A))</f>
        <v>EXPORTACION</v>
      </c>
      <c r="AC1314" s="156" t="str">
        <f>_xlfn.XLOOKUP(AA1314,'rubros_id_opex (2)'!B:B,'rubros_id_opex (2)'!A:A,gastos_final[[#This Row],[Líneas de factura/Producto]])</f>
        <v>SERVICIOS</v>
      </c>
      <c r="AD1314" s="115">
        <f>SUMIFS(Y:Y,C:C,gastos_final[[#This Row],[Número]])</f>
        <v>49874.429999999993</v>
      </c>
      <c r="AE1314" s="177">
        <f>gastos_final[[#This Row],[MONTO_FINAL]]*-1-gastos_final[[#This Row],[monto_total_ampliado]]</f>
        <v>0</v>
      </c>
    </row>
    <row r="1315" spans="1:31" x14ac:dyDescent="0.3">
      <c r="A1315" vm="21">
        <v>46058</v>
      </c>
      <c r="B1315" t="s">
        <v>1101</v>
      </c>
      <c r="C1315" t="s">
        <v>1111</v>
      </c>
      <c r="D1315" s="143">
        <v>-49874.43</v>
      </c>
      <c r="E1315" t="s">
        <v>1112</v>
      </c>
      <c r="F1315">
        <v>1</v>
      </c>
      <c r="G1315" s="143">
        <v>41218.54</v>
      </c>
      <c r="H1315" t="s">
        <v>511</v>
      </c>
      <c r="I1315" t="s">
        <v>10</v>
      </c>
      <c r="J1315" t="s">
        <v>137</v>
      </c>
      <c r="K1315" t="s">
        <v>473</v>
      </c>
      <c r="L1315" t="s">
        <v>156</v>
      </c>
      <c r="M1315">
        <v>0</v>
      </c>
      <c r="N1315" t="s">
        <v>35</v>
      </c>
      <c r="O1315" t="s">
        <v>492</v>
      </c>
      <c r="P1315">
        <v>10</v>
      </c>
      <c r="Q1315" t="s">
        <v>465</v>
      </c>
      <c r="R1315">
        <v>1</v>
      </c>
      <c r="S1315" s="144">
        <v>-49874.43</v>
      </c>
      <c r="T1315">
        <v>1</v>
      </c>
      <c r="U1315" t="s">
        <v>199</v>
      </c>
      <c r="V1315" t="s">
        <v>50</v>
      </c>
      <c r="W1315" s="115" t="str">
        <f t="shared" si="42"/>
        <v>CC1NFU</v>
      </c>
      <c r="X1315" s="115">
        <f>_xlfn.XLOOKUP(W1315,'cco '!C:C,'cco '!D:D,0)</f>
        <v>1.4065386597374174E-2</v>
      </c>
      <c r="Y1315" s="116">
        <f t="shared" si="43"/>
        <v>701.50313927367642</v>
      </c>
      <c r="Z1315" s="115">
        <f>_xlfn.XLOOKUP(V1315,sectores_id!A:A,sectores_id!B:B)</f>
        <v>6</v>
      </c>
      <c r="AA1315" s="115">
        <f>IF(J1315="OPEX",_xlfn.XLOOKUP(I1315,'rubros_id_opex (2)'!A:A,'rubros_id_opex (2)'!B:B,"RUBRO MC"),J1315)</f>
        <v>13</v>
      </c>
      <c r="AB1315" s="115" t="str">
        <f>UPPER(_xlfn.XLOOKUP(Z1315,sectores_id!B:B,sectores_id!A:A))</f>
        <v>NFU</v>
      </c>
      <c r="AC1315" s="156" t="str">
        <f>_xlfn.XLOOKUP(AA1315,'rubros_id_opex (2)'!B:B,'rubros_id_opex (2)'!A:A,gastos_final[[#This Row],[Líneas de factura/Producto]])</f>
        <v>SERVICIOS</v>
      </c>
      <c r="AD1315" s="115">
        <f>SUMIFS(Y:Y,C:C,gastos_final[[#This Row],[Número]])</f>
        <v>49874.429999999993</v>
      </c>
      <c r="AE1315" s="177">
        <f>gastos_final[[#This Row],[MONTO_FINAL]]*-1-gastos_final[[#This Row],[monto_total_ampliado]]</f>
        <v>0</v>
      </c>
    </row>
    <row r="1316" spans="1:31" x14ac:dyDescent="0.3">
      <c r="A1316" vm="21">
        <v>46058</v>
      </c>
      <c r="B1316" t="s">
        <v>1101</v>
      </c>
      <c r="C1316" t="s">
        <v>1111</v>
      </c>
      <c r="D1316" s="143">
        <v>-49874.43</v>
      </c>
      <c r="E1316" t="s">
        <v>1112</v>
      </c>
      <c r="F1316">
        <v>1</v>
      </c>
      <c r="G1316" s="143">
        <v>41218.54</v>
      </c>
      <c r="H1316" t="s">
        <v>511</v>
      </c>
      <c r="I1316" t="s">
        <v>10</v>
      </c>
      <c r="J1316" t="s">
        <v>137</v>
      </c>
      <c r="K1316" t="s">
        <v>473</v>
      </c>
      <c r="L1316" t="s">
        <v>156</v>
      </c>
      <c r="M1316">
        <v>0</v>
      </c>
      <c r="N1316" t="s">
        <v>35</v>
      </c>
      <c r="O1316" t="s">
        <v>492</v>
      </c>
      <c r="P1316">
        <v>10</v>
      </c>
      <c r="Q1316" t="s">
        <v>465</v>
      </c>
      <c r="R1316">
        <v>1</v>
      </c>
      <c r="S1316" s="144">
        <v>-49874.43</v>
      </c>
      <c r="T1316">
        <v>1</v>
      </c>
      <c r="U1316" t="s">
        <v>199</v>
      </c>
      <c r="V1316" t="s">
        <v>68</v>
      </c>
      <c r="W1316" s="115" t="str">
        <f t="shared" si="42"/>
        <v>CC1PILETAS</v>
      </c>
      <c r="X1316" s="115">
        <f>_xlfn.XLOOKUP(W1316,'cco '!C:C,'cco '!D:D,0)</f>
        <v>0.10760032914202722</v>
      </c>
      <c r="Y1316" s="116">
        <f t="shared" si="43"/>
        <v>5366.5050837709969</v>
      </c>
      <c r="Z1316" s="115">
        <f>_xlfn.XLOOKUP(V1316,sectores_id!A:A,sectores_id!B:B)</f>
        <v>7</v>
      </c>
      <c r="AA1316" s="115">
        <f>IF(J1316="OPEX",_xlfn.XLOOKUP(I1316,'rubros_id_opex (2)'!A:A,'rubros_id_opex (2)'!B:B,"RUBRO MC"),J1316)</f>
        <v>13</v>
      </c>
      <c r="AB1316" s="115" t="str">
        <f>UPPER(_xlfn.XLOOKUP(Z1316,sectores_id!B:B,sectores_id!A:A))</f>
        <v>PILETAS</v>
      </c>
      <c r="AC1316" s="156" t="str">
        <f>_xlfn.XLOOKUP(AA1316,'rubros_id_opex (2)'!B:B,'rubros_id_opex (2)'!A:A,gastos_final[[#This Row],[Líneas de factura/Producto]])</f>
        <v>SERVICIOS</v>
      </c>
      <c r="AD1316" s="115">
        <f>SUMIFS(Y:Y,C:C,gastos_final[[#This Row],[Número]])</f>
        <v>49874.429999999993</v>
      </c>
      <c r="AE1316" s="177">
        <f>gastos_final[[#This Row],[MONTO_FINAL]]*-1-gastos_final[[#This Row],[monto_total_ampliado]]</f>
        <v>0</v>
      </c>
    </row>
    <row r="1317" spans="1:31" x14ac:dyDescent="0.3">
      <c r="A1317" vm="21">
        <v>46058</v>
      </c>
      <c r="B1317" t="s">
        <v>1101</v>
      </c>
      <c r="C1317" t="s">
        <v>1111</v>
      </c>
      <c r="D1317" s="143">
        <v>-49874.43</v>
      </c>
      <c r="E1317" t="s">
        <v>1112</v>
      </c>
      <c r="F1317">
        <v>1</v>
      </c>
      <c r="G1317" s="143">
        <v>41218.54</v>
      </c>
      <c r="H1317" t="s">
        <v>511</v>
      </c>
      <c r="I1317" t="s">
        <v>10</v>
      </c>
      <c r="J1317" t="s">
        <v>137</v>
      </c>
      <c r="K1317" t="s">
        <v>473</v>
      </c>
      <c r="L1317" t="s">
        <v>156</v>
      </c>
      <c r="M1317">
        <v>0</v>
      </c>
      <c r="N1317" t="s">
        <v>35</v>
      </c>
      <c r="O1317" t="s">
        <v>492</v>
      </c>
      <c r="P1317">
        <v>10</v>
      </c>
      <c r="Q1317" t="s">
        <v>465</v>
      </c>
      <c r="R1317">
        <v>1</v>
      </c>
      <c r="S1317" s="144">
        <v>-49874.43</v>
      </c>
      <c r="T1317">
        <v>1</v>
      </c>
      <c r="U1317" t="s">
        <v>199</v>
      </c>
      <c r="V1317" t="s">
        <v>70</v>
      </c>
      <c r="W1317" s="115" t="str">
        <f t="shared" si="42"/>
        <v>CC1REACTORES</v>
      </c>
      <c r="X1317" s="115">
        <f>_xlfn.XLOOKUP(W1317,'cco '!C:C,'cco '!D:D,0)</f>
        <v>3.9675420007119738E-2</v>
      </c>
      <c r="Y1317" s="116">
        <f t="shared" si="43"/>
        <v>1978.788957865693</v>
      </c>
      <c r="Z1317" s="115">
        <f>_xlfn.XLOOKUP(V1317,sectores_id!A:A,sectores_id!B:B)</f>
        <v>8</v>
      </c>
      <c r="AA1317" s="115">
        <f>IF(J1317="OPEX",_xlfn.XLOOKUP(I1317,'rubros_id_opex (2)'!A:A,'rubros_id_opex (2)'!B:B,"RUBRO MC"),J1317)</f>
        <v>13</v>
      </c>
      <c r="AB1317" s="115" t="str">
        <f>UPPER(_xlfn.XLOOKUP(Z1317,sectores_id!B:B,sectores_id!A:A))</f>
        <v>REACTORES</v>
      </c>
      <c r="AC1317" s="156" t="str">
        <f>_xlfn.XLOOKUP(AA1317,'rubros_id_opex (2)'!B:B,'rubros_id_opex (2)'!A:A,gastos_final[[#This Row],[Líneas de factura/Producto]])</f>
        <v>SERVICIOS</v>
      </c>
      <c r="AD1317" s="115">
        <f>SUMIFS(Y:Y,C:C,gastos_final[[#This Row],[Número]])</f>
        <v>49874.429999999993</v>
      </c>
      <c r="AE1317" s="177">
        <f>gastos_final[[#This Row],[MONTO_FINAL]]*-1-gastos_final[[#This Row],[monto_total_ampliado]]</f>
        <v>0</v>
      </c>
    </row>
    <row r="1318" spans="1:31" x14ac:dyDescent="0.3">
      <c r="A1318" vm="21">
        <v>46058</v>
      </c>
      <c r="B1318" t="s">
        <v>1101</v>
      </c>
      <c r="C1318" t="s">
        <v>1111</v>
      </c>
      <c r="D1318" s="143">
        <v>-49874.43</v>
      </c>
      <c r="E1318" t="s">
        <v>1112</v>
      </c>
      <c r="F1318">
        <v>1</v>
      </c>
      <c r="G1318" s="143">
        <v>41218.54</v>
      </c>
      <c r="H1318" t="s">
        <v>511</v>
      </c>
      <c r="I1318" t="s">
        <v>10</v>
      </c>
      <c r="J1318" t="s">
        <v>137</v>
      </c>
      <c r="K1318" t="s">
        <v>473</v>
      </c>
      <c r="L1318" t="s">
        <v>156</v>
      </c>
      <c r="M1318">
        <v>0</v>
      </c>
      <c r="N1318" t="s">
        <v>35</v>
      </c>
      <c r="O1318" t="s">
        <v>492</v>
      </c>
      <c r="P1318">
        <v>10</v>
      </c>
      <c r="Q1318" t="s">
        <v>465</v>
      </c>
      <c r="R1318">
        <v>1</v>
      </c>
      <c r="S1318" s="144">
        <v>-49874.43</v>
      </c>
      <c r="T1318">
        <v>1</v>
      </c>
      <c r="U1318" t="s">
        <v>199</v>
      </c>
      <c r="V1318" t="s">
        <v>181</v>
      </c>
      <c r="W1318" s="115" t="str">
        <f t="shared" si="42"/>
        <v>CC1TIERRAS FILTRANTES</v>
      </c>
      <c r="X1318" s="115">
        <f>_xlfn.XLOOKUP(W1318,'cco '!C:C,'cco '!D:D,0)</f>
        <v>0</v>
      </c>
      <c r="Y1318" s="116">
        <f t="shared" si="43"/>
        <v>0</v>
      </c>
      <c r="Z1318" s="115">
        <f>_xlfn.XLOOKUP(V1318,sectores_id!A:A,sectores_id!B:B)</f>
        <v>9</v>
      </c>
      <c r="AA1318" s="115">
        <f>IF(J1318="OPEX",_xlfn.XLOOKUP(I1318,'rubros_id_opex (2)'!A:A,'rubros_id_opex (2)'!B:B,"RUBRO MC"),J1318)</f>
        <v>13</v>
      </c>
      <c r="AB1318" s="115" t="str">
        <f>UPPER(_xlfn.XLOOKUP(Z1318,sectores_id!B:B,sectores_id!A:A))</f>
        <v>TIERRAS FILTRANTES</v>
      </c>
      <c r="AC1318" s="156" t="str">
        <f>_xlfn.XLOOKUP(AA1318,'rubros_id_opex (2)'!B:B,'rubros_id_opex (2)'!A:A,gastos_final[[#This Row],[Líneas de factura/Producto]])</f>
        <v>SERVICIOS</v>
      </c>
      <c r="AD1318" s="115">
        <f>SUMIFS(Y:Y,C:C,gastos_final[[#This Row],[Número]])</f>
        <v>49874.429999999993</v>
      </c>
      <c r="AE1318" s="177">
        <f>gastos_final[[#This Row],[MONTO_FINAL]]*-1-gastos_final[[#This Row],[monto_total_ampliado]]</f>
        <v>0</v>
      </c>
    </row>
    <row r="1319" spans="1:31" x14ac:dyDescent="0.3">
      <c r="A1319" vm="17">
        <v>46079</v>
      </c>
      <c r="B1319" t="s">
        <v>1122</v>
      </c>
      <c r="C1319" t="s">
        <v>1123</v>
      </c>
      <c r="D1319" s="143">
        <v>-48400</v>
      </c>
      <c r="E1319" t="s">
        <v>1124</v>
      </c>
      <c r="F1319">
        <v>1</v>
      </c>
      <c r="G1319" s="143">
        <v>40000</v>
      </c>
      <c r="H1319" t="s">
        <v>511</v>
      </c>
      <c r="I1319" t="s">
        <v>15</v>
      </c>
      <c r="J1319" t="s">
        <v>137</v>
      </c>
      <c r="K1319" t="s">
        <v>473</v>
      </c>
      <c r="L1319" t="s">
        <v>156</v>
      </c>
      <c r="M1319">
        <v>0</v>
      </c>
      <c r="N1319" t="s">
        <v>35</v>
      </c>
      <c r="O1319" t="s">
        <v>492</v>
      </c>
      <c r="P1319">
        <v>10</v>
      </c>
      <c r="Q1319" t="s">
        <v>465</v>
      </c>
      <c r="R1319">
        <v>1</v>
      </c>
      <c r="S1319" s="144">
        <v>-48400</v>
      </c>
      <c r="T1319">
        <v>1</v>
      </c>
      <c r="U1319" t="s">
        <v>199</v>
      </c>
      <c r="V1319" t="s">
        <v>72</v>
      </c>
      <c r="W1319" s="115" t="str">
        <f t="shared" si="42"/>
        <v>CC1BACHAS</v>
      </c>
      <c r="X1319" s="115">
        <f>_xlfn.XLOOKUP(W1319,'cco '!C:C,'cco '!D:D,0)</f>
        <v>3.2417236735101898E-2</v>
      </c>
      <c r="Y1319" s="116">
        <f t="shared" si="43"/>
        <v>1568.994257978932</v>
      </c>
      <c r="Z1319" s="115">
        <f>_xlfn.XLOOKUP(V1319,sectores_id!A:A,sectores_id!B:B)</f>
        <v>1</v>
      </c>
      <c r="AA1319" s="115">
        <f>IF(J1319="OPEX",_xlfn.XLOOKUP(I1319,'rubros_id_opex (2)'!A:A,'rubros_id_opex (2)'!B:B,"RUBRO MC"),J1319)</f>
        <v>12</v>
      </c>
      <c r="AB1319" s="115" t="str">
        <f>UPPER(_xlfn.XLOOKUP(Z1319,sectores_id!B:B,sectores_id!A:A))</f>
        <v>BACHAS</v>
      </c>
      <c r="AC1319" s="156" t="str">
        <f>_xlfn.XLOOKUP(AA1319,'rubros_id_opex (2)'!B:B,'rubros_id_opex (2)'!A:A,gastos_final[[#This Row],[Líneas de factura/Producto]])</f>
        <v>REPOSICION</v>
      </c>
      <c r="AD1319" s="115">
        <f>SUMIFS(Y:Y,C:C,gastos_final[[#This Row],[Número]])</f>
        <v>48400</v>
      </c>
      <c r="AE1319" s="177">
        <f>gastos_final[[#This Row],[MONTO_FINAL]]*-1-gastos_final[[#This Row],[monto_total_ampliado]]</f>
        <v>0</v>
      </c>
    </row>
    <row r="1320" spans="1:31" x14ac:dyDescent="0.3">
      <c r="A1320" vm="17">
        <v>46079</v>
      </c>
      <c r="B1320" t="s">
        <v>1122</v>
      </c>
      <c r="C1320" t="s">
        <v>1123</v>
      </c>
      <c r="D1320" s="143">
        <v>-48400</v>
      </c>
      <c r="E1320" t="s">
        <v>1124</v>
      </c>
      <c r="F1320">
        <v>1</v>
      </c>
      <c r="G1320" s="143">
        <v>40000</v>
      </c>
      <c r="H1320" t="s">
        <v>511</v>
      </c>
      <c r="I1320" t="s">
        <v>15</v>
      </c>
      <c r="J1320" t="s">
        <v>137</v>
      </c>
      <c r="K1320" t="s">
        <v>473</v>
      </c>
      <c r="L1320" t="s">
        <v>156</v>
      </c>
      <c r="M1320">
        <v>0</v>
      </c>
      <c r="N1320" t="s">
        <v>35</v>
      </c>
      <c r="O1320" t="s">
        <v>492</v>
      </c>
      <c r="P1320">
        <v>10</v>
      </c>
      <c r="Q1320" t="s">
        <v>465</v>
      </c>
      <c r="R1320">
        <v>1</v>
      </c>
      <c r="S1320" s="144">
        <v>-48400</v>
      </c>
      <c r="T1320">
        <v>1</v>
      </c>
      <c r="U1320" t="s">
        <v>199</v>
      </c>
      <c r="V1320" t="s">
        <v>77</v>
      </c>
      <c r="W1320" s="115" t="str">
        <f t="shared" si="42"/>
        <v>CC1CEREAL &amp; POLVILLO</v>
      </c>
      <c r="X1320" s="115">
        <f>_xlfn.XLOOKUP(W1320,'cco '!C:C,'cco '!D:D,0)</f>
        <v>7.0597149630605652E-3</v>
      </c>
      <c r="Y1320" s="116">
        <f t="shared" si="43"/>
        <v>341.69020421213133</v>
      </c>
      <c r="Z1320" s="115">
        <f>_xlfn.XLOOKUP(V1320,sectores_id!A:A,sectores_id!B:B)</f>
        <v>2</v>
      </c>
      <c r="AA1320" s="115">
        <f>IF(J1320="OPEX",_xlfn.XLOOKUP(I1320,'rubros_id_opex (2)'!A:A,'rubros_id_opex (2)'!B:B,"RUBRO MC"),J1320)</f>
        <v>12</v>
      </c>
      <c r="AB1320" s="115" t="str">
        <f>UPPER(_xlfn.XLOOKUP(Z1320,sectores_id!B:B,sectores_id!A:A))</f>
        <v>CEREAL &amp; POLVILLO</v>
      </c>
      <c r="AC1320" s="156" t="str">
        <f>_xlfn.XLOOKUP(AA1320,'rubros_id_opex (2)'!B:B,'rubros_id_opex (2)'!A:A,gastos_final[[#This Row],[Líneas de factura/Producto]])</f>
        <v>REPOSICION</v>
      </c>
      <c r="AD1320" s="115">
        <f>SUMIFS(Y:Y,C:C,gastos_final[[#This Row],[Número]])</f>
        <v>48400</v>
      </c>
      <c r="AE1320" s="177">
        <f>gastos_final[[#This Row],[MONTO_FINAL]]*-1-gastos_final[[#This Row],[monto_total_ampliado]]</f>
        <v>0</v>
      </c>
    </row>
    <row r="1321" spans="1:31" x14ac:dyDescent="0.3">
      <c r="A1321" vm="17">
        <v>46079</v>
      </c>
      <c r="B1321" t="s">
        <v>1122</v>
      </c>
      <c r="C1321" t="s">
        <v>1123</v>
      </c>
      <c r="D1321" s="143">
        <v>-48400</v>
      </c>
      <c r="E1321" t="s">
        <v>1124</v>
      </c>
      <c r="F1321">
        <v>1</v>
      </c>
      <c r="G1321" s="143">
        <v>40000</v>
      </c>
      <c r="H1321" t="s">
        <v>511</v>
      </c>
      <c r="I1321" t="s">
        <v>15</v>
      </c>
      <c r="J1321" t="s">
        <v>137</v>
      </c>
      <c r="K1321" t="s">
        <v>473</v>
      </c>
      <c r="L1321" t="s">
        <v>156</v>
      </c>
      <c r="M1321">
        <v>0</v>
      </c>
      <c r="N1321" t="s">
        <v>35</v>
      </c>
      <c r="O1321" t="s">
        <v>492</v>
      </c>
      <c r="P1321">
        <v>10</v>
      </c>
      <c r="Q1321" t="s">
        <v>465</v>
      </c>
      <c r="R1321">
        <v>1</v>
      </c>
      <c r="S1321" s="144">
        <v>-48400</v>
      </c>
      <c r="T1321">
        <v>1</v>
      </c>
      <c r="U1321" t="s">
        <v>199</v>
      </c>
      <c r="V1321" t="s">
        <v>75</v>
      </c>
      <c r="W1321" s="115" t="str">
        <f t="shared" si="42"/>
        <v>CC1COMPOST &amp; FERTILIZANTES</v>
      </c>
      <c r="X1321" s="115">
        <f>_xlfn.XLOOKUP(W1321,'cco '!C:C,'cco '!D:D,0)</f>
        <v>4.0653249223577111E-4</v>
      </c>
      <c r="Y1321" s="116">
        <f t="shared" si="43"/>
        <v>19.676172624211322</v>
      </c>
      <c r="Z1321" s="115">
        <f>_xlfn.XLOOKUP(V1321,sectores_id!A:A,sectores_id!B:B)</f>
        <v>10</v>
      </c>
      <c r="AA1321" s="115">
        <f>IF(J1321="OPEX",_xlfn.XLOOKUP(I1321,'rubros_id_opex (2)'!A:A,'rubros_id_opex (2)'!B:B,"RUBRO MC"),J1321)</f>
        <v>12</v>
      </c>
      <c r="AB1321" s="115" t="str">
        <f>UPPER(_xlfn.XLOOKUP(Z1321,sectores_id!B:B,sectores_id!A:A))</f>
        <v>COMPOST &amp; FERTILIZANTES</v>
      </c>
      <c r="AC1321" s="156" t="str">
        <f>_xlfn.XLOOKUP(AA1321,'rubros_id_opex (2)'!B:B,'rubros_id_opex (2)'!A:A,gastos_final[[#This Row],[Líneas de factura/Producto]])</f>
        <v>REPOSICION</v>
      </c>
      <c r="AD1321" s="115">
        <f>SUMIFS(Y:Y,C:C,gastos_final[[#This Row],[Número]])</f>
        <v>48400</v>
      </c>
      <c r="AE1321" s="177">
        <f>gastos_final[[#This Row],[MONTO_FINAL]]*-1-gastos_final[[#This Row],[monto_total_ampliado]]</f>
        <v>0</v>
      </c>
    </row>
    <row r="1322" spans="1:31" x14ac:dyDescent="0.3">
      <c r="A1322" vm="17">
        <v>46079</v>
      </c>
      <c r="B1322" t="s">
        <v>1122</v>
      </c>
      <c r="C1322" t="s">
        <v>1123</v>
      </c>
      <c r="D1322" s="143">
        <v>-48400</v>
      </c>
      <c r="E1322" t="s">
        <v>1124</v>
      </c>
      <c r="F1322">
        <v>1</v>
      </c>
      <c r="G1322" s="143">
        <v>40000</v>
      </c>
      <c r="H1322" t="s">
        <v>511</v>
      </c>
      <c r="I1322" t="s">
        <v>15</v>
      </c>
      <c r="J1322" t="s">
        <v>137</v>
      </c>
      <c r="K1322" t="s">
        <v>473</v>
      </c>
      <c r="L1322" t="s">
        <v>156</v>
      </c>
      <c r="M1322">
        <v>0</v>
      </c>
      <c r="N1322" t="s">
        <v>35</v>
      </c>
      <c r="O1322" t="s">
        <v>492</v>
      </c>
      <c r="P1322">
        <v>10</v>
      </c>
      <c r="Q1322" t="s">
        <v>465</v>
      </c>
      <c r="R1322">
        <v>1</v>
      </c>
      <c r="S1322" s="144">
        <v>-48400</v>
      </c>
      <c r="T1322">
        <v>1</v>
      </c>
      <c r="U1322" t="s">
        <v>199</v>
      </c>
      <c r="V1322" t="s">
        <v>66</v>
      </c>
      <c r="W1322" s="115" t="str">
        <f t="shared" si="42"/>
        <v>CC1DISPOSICIÓN FINAL RESIDUOS LIQUIDOS</v>
      </c>
      <c r="X1322" s="115">
        <f>_xlfn.XLOOKUP(W1322,'cco '!C:C,'cco '!D:D,0)</f>
        <v>5.9791078481547098E-2</v>
      </c>
      <c r="Y1322" s="116">
        <f t="shared" si="43"/>
        <v>2893.8881985068797</v>
      </c>
      <c r="Z1322" s="115">
        <f>_xlfn.XLOOKUP(V1322,sectores_id!A:A,sectores_id!B:B)</f>
        <v>3</v>
      </c>
      <c r="AA1322" s="115">
        <f>IF(J1322="OPEX",_xlfn.XLOOKUP(I1322,'rubros_id_opex (2)'!A:A,'rubros_id_opex (2)'!B:B,"RUBRO MC"),J1322)</f>
        <v>12</v>
      </c>
      <c r="AB1322" s="115" t="str">
        <f>UPPER(_xlfn.XLOOKUP(Z1322,sectores_id!B:B,sectores_id!A:A))</f>
        <v>DISP. FINAL RESIDUOS LÍQUIDOS</v>
      </c>
      <c r="AC1322" s="156" t="str">
        <f>_xlfn.XLOOKUP(AA1322,'rubros_id_opex (2)'!B:B,'rubros_id_opex (2)'!A:A,gastos_final[[#This Row],[Líneas de factura/Producto]])</f>
        <v>REPOSICION</v>
      </c>
      <c r="AD1322" s="115">
        <f>SUMIFS(Y:Y,C:C,gastos_final[[#This Row],[Número]])</f>
        <v>48400</v>
      </c>
      <c r="AE1322" s="177">
        <f>gastos_final[[#This Row],[MONTO_FINAL]]*-1-gastos_final[[#This Row],[monto_total_ampliado]]</f>
        <v>0</v>
      </c>
    </row>
    <row r="1323" spans="1:31" x14ac:dyDescent="0.3">
      <c r="A1323" vm="17">
        <v>46079</v>
      </c>
      <c r="B1323" t="s">
        <v>1122</v>
      </c>
      <c r="C1323" t="s">
        <v>1123</v>
      </c>
      <c r="D1323" s="143">
        <v>-48400</v>
      </c>
      <c r="E1323" t="s">
        <v>1124</v>
      </c>
      <c r="F1323">
        <v>1</v>
      </c>
      <c r="G1323" s="143">
        <v>40000</v>
      </c>
      <c r="H1323" t="s">
        <v>511</v>
      </c>
      <c r="I1323" t="s">
        <v>15</v>
      </c>
      <c r="J1323" t="s">
        <v>137</v>
      </c>
      <c r="K1323" t="s">
        <v>473</v>
      </c>
      <c r="L1323" t="s">
        <v>156</v>
      </c>
      <c r="M1323">
        <v>0</v>
      </c>
      <c r="N1323" t="s">
        <v>35</v>
      </c>
      <c r="O1323" t="s">
        <v>492</v>
      </c>
      <c r="P1323">
        <v>10</v>
      </c>
      <c r="Q1323" t="s">
        <v>465</v>
      </c>
      <c r="R1323">
        <v>1</v>
      </c>
      <c r="S1323" s="144">
        <v>-48400</v>
      </c>
      <c r="T1323">
        <v>1</v>
      </c>
      <c r="U1323" t="s">
        <v>199</v>
      </c>
      <c r="V1323" t="s">
        <v>63</v>
      </c>
      <c r="W1323" s="115" t="str">
        <f t="shared" si="42"/>
        <v>CC1DISPOSICIÓN FINAL RESIDUOS SOLIDOS</v>
      </c>
      <c r="X1323" s="115">
        <f>_xlfn.XLOOKUP(W1323,'cco '!C:C,'cco '!D:D,0)</f>
        <v>4.8738124634855849E-3</v>
      </c>
      <c r="Y1323" s="116">
        <f t="shared" si="43"/>
        <v>235.8925232327023</v>
      </c>
      <c r="Z1323" s="115">
        <f>_xlfn.XLOOKUP(V1323,sectores_id!A:A,sectores_id!B:B)</f>
        <v>4</v>
      </c>
      <c r="AA1323" s="115">
        <f>IF(J1323="OPEX",_xlfn.XLOOKUP(I1323,'rubros_id_opex (2)'!A:A,'rubros_id_opex (2)'!B:B,"RUBRO MC"),J1323)</f>
        <v>12</v>
      </c>
      <c r="AB1323" s="115" t="str">
        <f>UPPER(_xlfn.XLOOKUP(Z1323,sectores_id!B:B,sectores_id!A:A))</f>
        <v>DISP. FINAL RESIDUOS SÓLIDOS</v>
      </c>
      <c r="AC1323" s="156" t="str">
        <f>_xlfn.XLOOKUP(AA1323,'rubros_id_opex (2)'!B:B,'rubros_id_opex (2)'!A:A,gastos_final[[#This Row],[Líneas de factura/Producto]])</f>
        <v>REPOSICION</v>
      </c>
      <c r="AD1323" s="115">
        <f>SUMIFS(Y:Y,C:C,gastos_final[[#This Row],[Número]])</f>
        <v>48400</v>
      </c>
      <c r="AE1323" s="177">
        <f>gastos_final[[#This Row],[MONTO_FINAL]]*-1-gastos_final[[#This Row],[monto_total_ampliado]]</f>
        <v>0</v>
      </c>
    </row>
    <row r="1324" spans="1:31" x14ac:dyDescent="0.3">
      <c r="A1324" vm="17">
        <v>46079</v>
      </c>
      <c r="B1324" t="s">
        <v>1122</v>
      </c>
      <c r="C1324" t="s">
        <v>1123</v>
      </c>
      <c r="D1324" s="143">
        <v>-48400</v>
      </c>
      <c r="E1324" t="s">
        <v>1124</v>
      </c>
      <c r="F1324">
        <v>1</v>
      </c>
      <c r="G1324" s="143">
        <v>40000</v>
      </c>
      <c r="H1324" t="s">
        <v>511</v>
      </c>
      <c r="I1324" t="s">
        <v>15</v>
      </c>
      <c r="J1324" t="s">
        <v>137</v>
      </c>
      <c r="K1324" t="s">
        <v>473</v>
      </c>
      <c r="L1324" t="s">
        <v>156</v>
      </c>
      <c r="M1324">
        <v>0</v>
      </c>
      <c r="N1324" t="s">
        <v>35</v>
      </c>
      <c r="O1324" t="s">
        <v>492</v>
      </c>
      <c r="P1324">
        <v>10</v>
      </c>
      <c r="Q1324" t="s">
        <v>465</v>
      </c>
      <c r="R1324">
        <v>1</v>
      </c>
      <c r="S1324" s="144">
        <v>-48400</v>
      </c>
      <c r="T1324">
        <v>1</v>
      </c>
      <c r="U1324" t="s">
        <v>199</v>
      </c>
      <c r="V1324" t="s">
        <v>80</v>
      </c>
      <c r="W1324" s="115" t="str">
        <f t="shared" si="42"/>
        <v>CC1EXPORTACION</v>
      </c>
      <c r="X1324" s="115">
        <f>_xlfn.XLOOKUP(W1324,'cco '!C:C,'cco '!D:D,0)</f>
        <v>0.73411048911804788</v>
      </c>
      <c r="Y1324" s="116">
        <f t="shared" si="43"/>
        <v>35530.947673313516</v>
      </c>
      <c r="Z1324" s="115">
        <f>_xlfn.XLOOKUP(V1324,sectores_id!A:A,sectores_id!B:B)</f>
        <v>5</v>
      </c>
      <c r="AA1324" s="115">
        <f>IF(J1324="OPEX",_xlfn.XLOOKUP(I1324,'rubros_id_opex (2)'!A:A,'rubros_id_opex (2)'!B:B,"RUBRO MC"),J1324)</f>
        <v>12</v>
      </c>
      <c r="AB1324" s="115" t="str">
        <f>UPPER(_xlfn.XLOOKUP(Z1324,sectores_id!B:B,sectores_id!A:A))</f>
        <v>EXPORTACION</v>
      </c>
      <c r="AC1324" s="156" t="str">
        <f>_xlfn.XLOOKUP(AA1324,'rubros_id_opex (2)'!B:B,'rubros_id_opex (2)'!A:A,gastos_final[[#This Row],[Líneas de factura/Producto]])</f>
        <v>REPOSICION</v>
      </c>
      <c r="AD1324" s="115">
        <f>SUMIFS(Y:Y,C:C,gastos_final[[#This Row],[Número]])</f>
        <v>48400</v>
      </c>
      <c r="AE1324" s="177">
        <f>gastos_final[[#This Row],[MONTO_FINAL]]*-1-gastos_final[[#This Row],[monto_total_ampliado]]</f>
        <v>0</v>
      </c>
    </row>
    <row r="1325" spans="1:31" x14ac:dyDescent="0.3">
      <c r="A1325" vm="17">
        <v>46079</v>
      </c>
      <c r="B1325" t="s">
        <v>1122</v>
      </c>
      <c r="C1325" t="s">
        <v>1123</v>
      </c>
      <c r="D1325" s="143">
        <v>-48400</v>
      </c>
      <c r="E1325" t="s">
        <v>1124</v>
      </c>
      <c r="F1325">
        <v>1</v>
      </c>
      <c r="G1325" s="143">
        <v>40000</v>
      </c>
      <c r="H1325" t="s">
        <v>511</v>
      </c>
      <c r="I1325" t="s">
        <v>15</v>
      </c>
      <c r="J1325" t="s">
        <v>137</v>
      </c>
      <c r="K1325" t="s">
        <v>473</v>
      </c>
      <c r="L1325" t="s">
        <v>156</v>
      </c>
      <c r="M1325">
        <v>0</v>
      </c>
      <c r="N1325" t="s">
        <v>35</v>
      </c>
      <c r="O1325" t="s">
        <v>492</v>
      </c>
      <c r="P1325">
        <v>10</v>
      </c>
      <c r="Q1325" t="s">
        <v>465</v>
      </c>
      <c r="R1325">
        <v>1</v>
      </c>
      <c r="S1325" s="144">
        <v>-48400</v>
      </c>
      <c r="T1325">
        <v>1</v>
      </c>
      <c r="U1325" t="s">
        <v>199</v>
      </c>
      <c r="V1325" t="s">
        <v>50</v>
      </c>
      <c r="W1325" s="115" t="str">
        <f t="shared" si="42"/>
        <v>CC1NFU</v>
      </c>
      <c r="X1325" s="115">
        <f>_xlfn.XLOOKUP(W1325,'cco '!C:C,'cco '!D:D,0)</f>
        <v>1.4065386597374174E-2</v>
      </c>
      <c r="Y1325" s="116">
        <f t="shared" si="43"/>
        <v>680.76471131290998</v>
      </c>
      <c r="Z1325" s="115">
        <f>_xlfn.XLOOKUP(V1325,sectores_id!A:A,sectores_id!B:B)</f>
        <v>6</v>
      </c>
      <c r="AA1325" s="115">
        <f>IF(J1325="OPEX",_xlfn.XLOOKUP(I1325,'rubros_id_opex (2)'!A:A,'rubros_id_opex (2)'!B:B,"RUBRO MC"),J1325)</f>
        <v>12</v>
      </c>
      <c r="AB1325" s="115" t="str">
        <f>UPPER(_xlfn.XLOOKUP(Z1325,sectores_id!B:B,sectores_id!A:A))</f>
        <v>NFU</v>
      </c>
      <c r="AC1325" s="156" t="str">
        <f>_xlfn.XLOOKUP(AA1325,'rubros_id_opex (2)'!B:B,'rubros_id_opex (2)'!A:A,gastos_final[[#This Row],[Líneas de factura/Producto]])</f>
        <v>REPOSICION</v>
      </c>
      <c r="AD1325" s="115">
        <f>SUMIFS(Y:Y,C:C,gastos_final[[#This Row],[Número]])</f>
        <v>48400</v>
      </c>
      <c r="AE1325" s="177">
        <f>gastos_final[[#This Row],[MONTO_FINAL]]*-1-gastos_final[[#This Row],[monto_total_ampliado]]</f>
        <v>0</v>
      </c>
    </row>
    <row r="1326" spans="1:31" x14ac:dyDescent="0.3">
      <c r="A1326" vm="17">
        <v>46079</v>
      </c>
      <c r="B1326" t="s">
        <v>1122</v>
      </c>
      <c r="C1326" t="s">
        <v>1123</v>
      </c>
      <c r="D1326" s="143">
        <v>-48400</v>
      </c>
      <c r="E1326" t="s">
        <v>1124</v>
      </c>
      <c r="F1326">
        <v>1</v>
      </c>
      <c r="G1326" s="143">
        <v>40000</v>
      </c>
      <c r="H1326" t="s">
        <v>511</v>
      </c>
      <c r="I1326" t="s">
        <v>15</v>
      </c>
      <c r="J1326" t="s">
        <v>137</v>
      </c>
      <c r="K1326" t="s">
        <v>473</v>
      </c>
      <c r="L1326" t="s">
        <v>156</v>
      </c>
      <c r="M1326">
        <v>0</v>
      </c>
      <c r="N1326" t="s">
        <v>35</v>
      </c>
      <c r="O1326" t="s">
        <v>492</v>
      </c>
      <c r="P1326">
        <v>10</v>
      </c>
      <c r="Q1326" t="s">
        <v>465</v>
      </c>
      <c r="R1326">
        <v>1</v>
      </c>
      <c r="S1326" s="144">
        <v>-48400</v>
      </c>
      <c r="T1326">
        <v>1</v>
      </c>
      <c r="U1326" t="s">
        <v>199</v>
      </c>
      <c r="V1326" t="s">
        <v>68</v>
      </c>
      <c r="W1326" s="115" t="str">
        <f t="shared" si="42"/>
        <v>CC1PILETAS</v>
      </c>
      <c r="X1326" s="115">
        <f>_xlfn.XLOOKUP(W1326,'cco '!C:C,'cco '!D:D,0)</f>
        <v>0.10760032914202722</v>
      </c>
      <c r="Y1326" s="116">
        <f t="shared" si="43"/>
        <v>5207.8559304741175</v>
      </c>
      <c r="Z1326" s="115">
        <f>_xlfn.XLOOKUP(V1326,sectores_id!A:A,sectores_id!B:B)</f>
        <v>7</v>
      </c>
      <c r="AA1326" s="115">
        <f>IF(J1326="OPEX",_xlfn.XLOOKUP(I1326,'rubros_id_opex (2)'!A:A,'rubros_id_opex (2)'!B:B,"RUBRO MC"),J1326)</f>
        <v>12</v>
      </c>
      <c r="AB1326" s="115" t="str">
        <f>UPPER(_xlfn.XLOOKUP(Z1326,sectores_id!B:B,sectores_id!A:A))</f>
        <v>PILETAS</v>
      </c>
      <c r="AC1326" s="156" t="str">
        <f>_xlfn.XLOOKUP(AA1326,'rubros_id_opex (2)'!B:B,'rubros_id_opex (2)'!A:A,gastos_final[[#This Row],[Líneas de factura/Producto]])</f>
        <v>REPOSICION</v>
      </c>
      <c r="AD1326" s="115">
        <f>SUMIFS(Y:Y,C:C,gastos_final[[#This Row],[Número]])</f>
        <v>48400</v>
      </c>
      <c r="AE1326" s="177">
        <f>gastos_final[[#This Row],[MONTO_FINAL]]*-1-gastos_final[[#This Row],[monto_total_ampliado]]</f>
        <v>0</v>
      </c>
    </row>
    <row r="1327" spans="1:31" x14ac:dyDescent="0.3">
      <c r="A1327" vm="17">
        <v>46079</v>
      </c>
      <c r="B1327" t="s">
        <v>1122</v>
      </c>
      <c r="C1327" t="s">
        <v>1123</v>
      </c>
      <c r="D1327" s="143">
        <v>-48400</v>
      </c>
      <c r="E1327" t="s">
        <v>1124</v>
      </c>
      <c r="F1327">
        <v>1</v>
      </c>
      <c r="G1327" s="143">
        <v>40000</v>
      </c>
      <c r="H1327" t="s">
        <v>511</v>
      </c>
      <c r="I1327" t="s">
        <v>15</v>
      </c>
      <c r="J1327" t="s">
        <v>137</v>
      </c>
      <c r="K1327" t="s">
        <v>473</v>
      </c>
      <c r="L1327" t="s">
        <v>156</v>
      </c>
      <c r="M1327">
        <v>0</v>
      </c>
      <c r="N1327" t="s">
        <v>35</v>
      </c>
      <c r="O1327" t="s">
        <v>492</v>
      </c>
      <c r="P1327">
        <v>10</v>
      </c>
      <c r="Q1327" t="s">
        <v>465</v>
      </c>
      <c r="R1327">
        <v>1</v>
      </c>
      <c r="S1327" s="144">
        <v>-48400</v>
      </c>
      <c r="T1327">
        <v>1</v>
      </c>
      <c r="U1327" t="s">
        <v>199</v>
      </c>
      <c r="V1327" t="s">
        <v>70</v>
      </c>
      <c r="W1327" s="115" t="str">
        <f t="shared" si="42"/>
        <v>CC1REACTORES</v>
      </c>
      <c r="X1327" s="115">
        <f>_xlfn.XLOOKUP(W1327,'cco '!C:C,'cco '!D:D,0)</f>
        <v>3.9675420007119738E-2</v>
      </c>
      <c r="Y1327" s="116">
        <f t="shared" si="43"/>
        <v>1920.2903283445953</v>
      </c>
      <c r="Z1327" s="115">
        <f>_xlfn.XLOOKUP(V1327,sectores_id!A:A,sectores_id!B:B)</f>
        <v>8</v>
      </c>
      <c r="AA1327" s="115">
        <f>IF(J1327="OPEX",_xlfn.XLOOKUP(I1327,'rubros_id_opex (2)'!A:A,'rubros_id_opex (2)'!B:B,"RUBRO MC"),J1327)</f>
        <v>12</v>
      </c>
      <c r="AB1327" s="115" t="str">
        <f>UPPER(_xlfn.XLOOKUP(Z1327,sectores_id!B:B,sectores_id!A:A))</f>
        <v>REACTORES</v>
      </c>
      <c r="AC1327" s="156" t="str">
        <f>_xlfn.XLOOKUP(AA1327,'rubros_id_opex (2)'!B:B,'rubros_id_opex (2)'!A:A,gastos_final[[#This Row],[Líneas de factura/Producto]])</f>
        <v>REPOSICION</v>
      </c>
      <c r="AD1327" s="115">
        <f>SUMIFS(Y:Y,C:C,gastos_final[[#This Row],[Número]])</f>
        <v>48400</v>
      </c>
      <c r="AE1327" s="177">
        <f>gastos_final[[#This Row],[MONTO_FINAL]]*-1-gastos_final[[#This Row],[monto_total_ampliado]]</f>
        <v>0</v>
      </c>
    </row>
    <row r="1328" spans="1:31" x14ac:dyDescent="0.3">
      <c r="A1328" vm="17">
        <v>46079</v>
      </c>
      <c r="B1328" t="s">
        <v>1122</v>
      </c>
      <c r="C1328" t="s">
        <v>1123</v>
      </c>
      <c r="D1328" s="143">
        <v>-48400</v>
      </c>
      <c r="E1328" t="s">
        <v>1124</v>
      </c>
      <c r="F1328">
        <v>1</v>
      </c>
      <c r="G1328" s="143">
        <v>40000</v>
      </c>
      <c r="H1328" t="s">
        <v>511</v>
      </c>
      <c r="I1328" t="s">
        <v>15</v>
      </c>
      <c r="J1328" t="s">
        <v>137</v>
      </c>
      <c r="K1328" t="s">
        <v>473</v>
      </c>
      <c r="L1328" t="s">
        <v>156</v>
      </c>
      <c r="M1328">
        <v>0</v>
      </c>
      <c r="N1328" t="s">
        <v>35</v>
      </c>
      <c r="O1328" t="s">
        <v>492</v>
      </c>
      <c r="P1328">
        <v>10</v>
      </c>
      <c r="Q1328" t="s">
        <v>465</v>
      </c>
      <c r="R1328">
        <v>1</v>
      </c>
      <c r="S1328" s="144">
        <v>-48400</v>
      </c>
      <c r="T1328">
        <v>1</v>
      </c>
      <c r="U1328" t="s">
        <v>199</v>
      </c>
      <c r="V1328" t="s">
        <v>181</v>
      </c>
      <c r="W1328" s="115" t="str">
        <f t="shared" si="42"/>
        <v>CC1TIERRAS FILTRANTES</v>
      </c>
      <c r="X1328" s="115">
        <f>_xlfn.XLOOKUP(W1328,'cco '!C:C,'cco '!D:D,0)</f>
        <v>0</v>
      </c>
      <c r="Y1328" s="116">
        <f t="shared" si="43"/>
        <v>0</v>
      </c>
      <c r="Z1328" s="115">
        <f>_xlfn.XLOOKUP(V1328,sectores_id!A:A,sectores_id!B:B)</f>
        <v>9</v>
      </c>
      <c r="AA1328" s="115">
        <f>IF(J1328="OPEX",_xlfn.XLOOKUP(I1328,'rubros_id_opex (2)'!A:A,'rubros_id_opex (2)'!B:B,"RUBRO MC"),J1328)</f>
        <v>12</v>
      </c>
      <c r="AB1328" s="115" t="str">
        <f>UPPER(_xlfn.XLOOKUP(Z1328,sectores_id!B:B,sectores_id!A:A))</f>
        <v>TIERRAS FILTRANTES</v>
      </c>
      <c r="AC1328" s="156" t="str">
        <f>_xlfn.XLOOKUP(AA1328,'rubros_id_opex (2)'!B:B,'rubros_id_opex (2)'!A:A,gastos_final[[#This Row],[Líneas de factura/Producto]])</f>
        <v>REPOSICION</v>
      </c>
      <c r="AD1328" s="115">
        <f>SUMIFS(Y:Y,C:C,gastos_final[[#This Row],[Número]])</f>
        <v>48400</v>
      </c>
      <c r="AE1328" s="177">
        <f>gastos_final[[#This Row],[MONTO_FINAL]]*-1-gastos_final[[#This Row],[monto_total_ampliado]]</f>
        <v>0</v>
      </c>
    </row>
    <row r="1329" spans="1:31" x14ac:dyDescent="0.3">
      <c r="A1329" vm="3">
        <v>46066</v>
      </c>
      <c r="B1329" t="s">
        <v>1122</v>
      </c>
      <c r="C1329" t="s">
        <v>1125</v>
      </c>
      <c r="D1329" s="143">
        <v>-48400</v>
      </c>
      <c r="E1329" t="s">
        <v>1126</v>
      </c>
      <c r="F1329">
        <v>1</v>
      </c>
      <c r="G1329" s="143">
        <v>40000</v>
      </c>
      <c r="H1329" t="s">
        <v>511</v>
      </c>
      <c r="I1329" t="s">
        <v>15</v>
      </c>
      <c r="J1329" t="s">
        <v>137</v>
      </c>
      <c r="K1329" t="s">
        <v>473</v>
      </c>
      <c r="L1329" t="s">
        <v>156</v>
      </c>
      <c r="M1329">
        <v>0</v>
      </c>
      <c r="N1329" t="s">
        <v>35</v>
      </c>
      <c r="O1329" t="s">
        <v>492</v>
      </c>
      <c r="P1329">
        <v>10</v>
      </c>
      <c r="Q1329" t="s">
        <v>465</v>
      </c>
      <c r="R1329">
        <v>1</v>
      </c>
      <c r="S1329" s="144">
        <v>-48400</v>
      </c>
      <c r="T1329">
        <v>1</v>
      </c>
      <c r="U1329" t="s">
        <v>199</v>
      </c>
      <c r="V1329" t="s">
        <v>72</v>
      </c>
      <c r="W1329" s="115" t="str">
        <f t="shared" si="42"/>
        <v>CC1BACHAS</v>
      </c>
      <c r="X1329" s="115">
        <f>_xlfn.XLOOKUP(W1329,'cco '!C:C,'cco '!D:D,0)</f>
        <v>3.2417236735101898E-2</v>
      </c>
      <c r="Y1329" s="116">
        <f t="shared" si="43"/>
        <v>1568.994257978932</v>
      </c>
      <c r="Z1329" s="115">
        <f>_xlfn.XLOOKUP(V1329,sectores_id!A:A,sectores_id!B:B)</f>
        <v>1</v>
      </c>
      <c r="AA1329" s="115">
        <f>IF(J1329="OPEX",_xlfn.XLOOKUP(I1329,'rubros_id_opex (2)'!A:A,'rubros_id_opex (2)'!B:B,"RUBRO MC"),J1329)</f>
        <v>12</v>
      </c>
      <c r="AB1329" s="115" t="str">
        <f>UPPER(_xlfn.XLOOKUP(Z1329,sectores_id!B:B,sectores_id!A:A))</f>
        <v>BACHAS</v>
      </c>
      <c r="AC1329" s="156" t="str">
        <f>_xlfn.XLOOKUP(AA1329,'rubros_id_opex (2)'!B:B,'rubros_id_opex (2)'!A:A,gastos_final[[#This Row],[Líneas de factura/Producto]])</f>
        <v>REPOSICION</v>
      </c>
      <c r="AD1329" s="115">
        <f>SUMIFS(Y:Y,C:C,gastos_final[[#This Row],[Número]])</f>
        <v>48400</v>
      </c>
      <c r="AE1329" s="177">
        <f>gastos_final[[#This Row],[MONTO_FINAL]]*-1-gastos_final[[#This Row],[monto_total_ampliado]]</f>
        <v>0</v>
      </c>
    </row>
    <row r="1330" spans="1:31" x14ac:dyDescent="0.3">
      <c r="A1330" vm="3">
        <v>46066</v>
      </c>
      <c r="B1330" t="s">
        <v>1122</v>
      </c>
      <c r="C1330" t="s">
        <v>1125</v>
      </c>
      <c r="D1330" s="143">
        <v>-48400</v>
      </c>
      <c r="E1330" t="s">
        <v>1126</v>
      </c>
      <c r="F1330">
        <v>1</v>
      </c>
      <c r="G1330" s="143">
        <v>40000</v>
      </c>
      <c r="H1330" t="s">
        <v>511</v>
      </c>
      <c r="I1330" t="s">
        <v>15</v>
      </c>
      <c r="J1330" t="s">
        <v>137</v>
      </c>
      <c r="K1330" t="s">
        <v>473</v>
      </c>
      <c r="L1330" t="s">
        <v>156</v>
      </c>
      <c r="M1330">
        <v>0</v>
      </c>
      <c r="N1330" t="s">
        <v>35</v>
      </c>
      <c r="O1330" t="s">
        <v>492</v>
      </c>
      <c r="P1330">
        <v>10</v>
      </c>
      <c r="Q1330" t="s">
        <v>465</v>
      </c>
      <c r="R1330">
        <v>1</v>
      </c>
      <c r="S1330" s="144">
        <v>-48400</v>
      </c>
      <c r="T1330">
        <v>1</v>
      </c>
      <c r="U1330" t="s">
        <v>199</v>
      </c>
      <c r="V1330" t="s">
        <v>77</v>
      </c>
      <c r="W1330" s="115" t="str">
        <f t="shared" si="42"/>
        <v>CC1CEREAL &amp; POLVILLO</v>
      </c>
      <c r="X1330" s="115">
        <f>_xlfn.XLOOKUP(W1330,'cco '!C:C,'cco '!D:D,0)</f>
        <v>7.0597149630605652E-3</v>
      </c>
      <c r="Y1330" s="116">
        <f t="shared" si="43"/>
        <v>341.69020421213133</v>
      </c>
      <c r="Z1330" s="115">
        <f>_xlfn.XLOOKUP(V1330,sectores_id!A:A,sectores_id!B:B)</f>
        <v>2</v>
      </c>
      <c r="AA1330" s="115">
        <f>IF(J1330="OPEX",_xlfn.XLOOKUP(I1330,'rubros_id_opex (2)'!A:A,'rubros_id_opex (2)'!B:B,"RUBRO MC"),J1330)</f>
        <v>12</v>
      </c>
      <c r="AB1330" s="115" t="str">
        <f>UPPER(_xlfn.XLOOKUP(Z1330,sectores_id!B:B,sectores_id!A:A))</f>
        <v>CEREAL &amp; POLVILLO</v>
      </c>
      <c r="AC1330" s="156" t="str">
        <f>_xlfn.XLOOKUP(AA1330,'rubros_id_opex (2)'!B:B,'rubros_id_opex (2)'!A:A,gastos_final[[#This Row],[Líneas de factura/Producto]])</f>
        <v>REPOSICION</v>
      </c>
      <c r="AD1330" s="115">
        <f>SUMIFS(Y:Y,C:C,gastos_final[[#This Row],[Número]])</f>
        <v>48400</v>
      </c>
      <c r="AE1330" s="177">
        <f>gastos_final[[#This Row],[MONTO_FINAL]]*-1-gastos_final[[#This Row],[monto_total_ampliado]]</f>
        <v>0</v>
      </c>
    </row>
    <row r="1331" spans="1:31" x14ac:dyDescent="0.3">
      <c r="A1331" vm="3">
        <v>46066</v>
      </c>
      <c r="B1331" t="s">
        <v>1122</v>
      </c>
      <c r="C1331" t="s">
        <v>1125</v>
      </c>
      <c r="D1331" s="143">
        <v>-48400</v>
      </c>
      <c r="E1331" t="s">
        <v>1126</v>
      </c>
      <c r="F1331">
        <v>1</v>
      </c>
      <c r="G1331" s="143">
        <v>40000</v>
      </c>
      <c r="H1331" t="s">
        <v>511</v>
      </c>
      <c r="I1331" t="s">
        <v>15</v>
      </c>
      <c r="J1331" t="s">
        <v>137</v>
      </c>
      <c r="K1331" t="s">
        <v>473</v>
      </c>
      <c r="L1331" t="s">
        <v>156</v>
      </c>
      <c r="M1331">
        <v>0</v>
      </c>
      <c r="N1331" t="s">
        <v>35</v>
      </c>
      <c r="O1331" t="s">
        <v>492</v>
      </c>
      <c r="P1331">
        <v>10</v>
      </c>
      <c r="Q1331" t="s">
        <v>465</v>
      </c>
      <c r="R1331">
        <v>1</v>
      </c>
      <c r="S1331" s="144">
        <v>-48400</v>
      </c>
      <c r="T1331">
        <v>1</v>
      </c>
      <c r="U1331" t="s">
        <v>199</v>
      </c>
      <c r="V1331" t="s">
        <v>75</v>
      </c>
      <c r="W1331" s="115" t="str">
        <f t="shared" si="42"/>
        <v>CC1COMPOST &amp; FERTILIZANTES</v>
      </c>
      <c r="X1331" s="115">
        <f>_xlfn.XLOOKUP(W1331,'cco '!C:C,'cco '!D:D,0)</f>
        <v>4.0653249223577111E-4</v>
      </c>
      <c r="Y1331" s="116">
        <f t="shared" si="43"/>
        <v>19.676172624211322</v>
      </c>
      <c r="Z1331" s="115">
        <f>_xlfn.XLOOKUP(V1331,sectores_id!A:A,sectores_id!B:B)</f>
        <v>10</v>
      </c>
      <c r="AA1331" s="115">
        <f>IF(J1331="OPEX",_xlfn.XLOOKUP(I1331,'rubros_id_opex (2)'!A:A,'rubros_id_opex (2)'!B:B,"RUBRO MC"),J1331)</f>
        <v>12</v>
      </c>
      <c r="AB1331" s="115" t="str">
        <f>UPPER(_xlfn.XLOOKUP(Z1331,sectores_id!B:B,sectores_id!A:A))</f>
        <v>COMPOST &amp; FERTILIZANTES</v>
      </c>
      <c r="AC1331" s="156" t="str">
        <f>_xlfn.XLOOKUP(AA1331,'rubros_id_opex (2)'!B:B,'rubros_id_opex (2)'!A:A,gastos_final[[#This Row],[Líneas de factura/Producto]])</f>
        <v>REPOSICION</v>
      </c>
      <c r="AD1331" s="115">
        <f>SUMIFS(Y:Y,C:C,gastos_final[[#This Row],[Número]])</f>
        <v>48400</v>
      </c>
      <c r="AE1331" s="177">
        <f>gastos_final[[#This Row],[MONTO_FINAL]]*-1-gastos_final[[#This Row],[monto_total_ampliado]]</f>
        <v>0</v>
      </c>
    </row>
    <row r="1332" spans="1:31" x14ac:dyDescent="0.3">
      <c r="A1332" vm="3">
        <v>46066</v>
      </c>
      <c r="B1332" t="s">
        <v>1122</v>
      </c>
      <c r="C1332" t="s">
        <v>1125</v>
      </c>
      <c r="D1332" s="143">
        <v>-48400</v>
      </c>
      <c r="E1332" t="s">
        <v>1126</v>
      </c>
      <c r="F1332">
        <v>1</v>
      </c>
      <c r="G1332" s="143">
        <v>40000</v>
      </c>
      <c r="H1332" t="s">
        <v>511</v>
      </c>
      <c r="I1332" t="s">
        <v>15</v>
      </c>
      <c r="J1332" t="s">
        <v>137</v>
      </c>
      <c r="K1332" t="s">
        <v>473</v>
      </c>
      <c r="L1332" t="s">
        <v>156</v>
      </c>
      <c r="M1332">
        <v>0</v>
      </c>
      <c r="N1332" t="s">
        <v>35</v>
      </c>
      <c r="O1332" t="s">
        <v>492</v>
      </c>
      <c r="P1332">
        <v>10</v>
      </c>
      <c r="Q1332" t="s">
        <v>465</v>
      </c>
      <c r="R1332">
        <v>1</v>
      </c>
      <c r="S1332" s="144">
        <v>-48400</v>
      </c>
      <c r="T1332">
        <v>1</v>
      </c>
      <c r="U1332" t="s">
        <v>199</v>
      </c>
      <c r="V1332" t="s">
        <v>66</v>
      </c>
      <c r="W1332" s="115" t="str">
        <f t="shared" ref="W1332:W1336" si="44">_xlfn.CONCAT(N1332,V1332)</f>
        <v>CC1DISPOSICIÓN FINAL RESIDUOS LIQUIDOS</v>
      </c>
      <c r="X1332" s="115">
        <f>_xlfn.XLOOKUP(W1332,'cco '!C:C,'cco '!D:D,0)</f>
        <v>5.9791078481547098E-2</v>
      </c>
      <c r="Y1332" s="116">
        <f t="shared" si="43"/>
        <v>2893.8881985068797</v>
      </c>
      <c r="Z1332" s="115">
        <f>_xlfn.XLOOKUP(V1332,sectores_id!A:A,sectores_id!B:B)</f>
        <v>3</v>
      </c>
      <c r="AA1332" s="115">
        <f>IF(J1332="OPEX",_xlfn.XLOOKUP(I1332,'rubros_id_opex (2)'!A:A,'rubros_id_opex (2)'!B:B,"RUBRO MC"),J1332)</f>
        <v>12</v>
      </c>
      <c r="AB1332" s="115" t="str">
        <f>UPPER(_xlfn.XLOOKUP(Z1332,sectores_id!B:B,sectores_id!A:A))</f>
        <v>DISP. FINAL RESIDUOS LÍQUIDOS</v>
      </c>
      <c r="AC1332" s="156" t="str">
        <f>_xlfn.XLOOKUP(AA1332,'rubros_id_opex (2)'!B:B,'rubros_id_opex (2)'!A:A,gastos_final[[#This Row],[Líneas de factura/Producto]])</f>
        <v>REPOSICION</v>
      </c>
      <c r="AD1332" s="115">
        <f>SUMIFS(Y:Y,C:C,gastos_final[[#This Row],[Número]])</f>
        <v>48400</v>
      </c>
      <c r="AE1332" s="177">
        <f>gastos_final[[#This Row],[MONTO_FINAL]]*-1-gastos_final[[#This Row],[monto_total_ampliado]]</f>
        <v>0</v>
      </c>
    </row>
    <row r="1333" spans="1:31" x14ac:dyDescent="0.3">
      <c r="A1333" vm="3">
        <v>46066</v>
      </c>
      <c r="B1333" t="s">
        <v>1122</v>
      </c>
      <c r="C1333" t="s">
        <v>1125</v>
      </c>
      <c r="D1333" s="143">
        <v>-48400</v>
      </c>
      <c r="E1333" t="s">
        <v>1126</v>
      </c>
      <c r="F1333">
        <v>1</v>
      </c>
      <c r="G1333" s="143">
        <v>40000</v>
      </c>
      <c r="H1333" t="s">
        <v>511</v>
      </c>
      <c r="I1333" t="s">
        <v>15</v>
      </c>
      <c r="J1333" t="s">
        <v>137</v>
      </c>
      <c r="K1333" t="s">
        <v>473</v>
      </c>
      <c r="L1333" t="s">
        <v>156</v>
      </c>
      <c r="M1333">
        <v>0</v>
      </c>
      <c r="N1333" t="s">
        <v>35</v>
      </c>
      <c r="O1333" t="s">
        <v>492</v>
      </c>
      <c r="P1333">
        <v>10</v>
      </c>
      <c r="Q1333" t="s">
        <v>465</v>
      </c>
      <c r="R1333">
        <v>1</v>
      </c>
      <c r="S1333" s="144">
        <v>-48400</v>
      </c>
      <c r="T1333">
        <v>1</v>
      </c>
      <c r="U1333" t="s">
        <v>199</v>
      </c>
      <c r="V1333" t="s">
        <v>63</v>
      </c>
      <c r="W1333" s="115" t="str">
        <f t="shared" si="44"/>
        <v>CC1DISPOSICIÓN FINAL RESIDUOS SOLIDOS</v>
      </c>
      <c r="X1333" s="115">
        <f>_xlfn.XLOOKUP(W1333,'cco '!C:C,'cco '!D:D,0)</f>
        <v>4.8738124634855849E-3</v>
      </c>
      <c r="Y1333" s="116">
        <f t="shared" si="43"/>
        <v>235.8925232327023</v>
      </c>
      <c r="Z1333" s="115">
        <f>_xlfn.XLOOKUP(V1333,sectores_id!A:A,sectores_id!B:B)</f>
        <v>4</v>
      </c>
      <c r="AA1333" s="115">
        <f>IF(J1333="OPEX",_xlfn.XLOOKUP(I1333,'rubros_id_opex (2)'!A:A,'rubros_id_opex (2)'!B:B,"RUBRO MC"),J1333)</f>
        <v>12</v>
      </c>
      <c r="AB1333" s="115" t="str">
        <f>UPPER(_xlfn.XLOOKUP(Z1333,sectores_id!B:B,sectores_id!A:A))</f>
        <v>DISP. FINAL RESIDUOS SÓLIDOS</v>
      </c>
      <c r="AC1333" s="156" t="str">
        <f>_xlfn.XLOOKUP(AA1333,'rubros_id_opex (2)'!B:B,'rubros_id_opex (2)'!A:A,gastos_final[[#This Row],[Líneas de factura/Producto]])</f>
        <v>REPOSICION</v>
      </c>
      <c r="AD1333" s="115">
        <f>SUMIFS(Y:Y,C:C,gastos_final[[#This Row],[Número]])</f>
        <v>48400</v>
      </c>
      <c r="AE1333" s="177">
        <f>gastos_final[[#This Row],[MONTO_FINAL]]*-1-gastos_final[[#This Row],[monto_total_ampliado]]</f>
        <v>0</v>
      </c>
    </row>
    <row r="1334" spans="1:31" x14ac:dyDescent="0.3">
      <c r="A1334" vm="3">
        <v>46066</v>
      </c>
      <c r="B1334" t="s">
        <v>1122</v>
      </c>
      <c r="C1334" t="s">
        <v>1125</v>
      </c>
      <c r="D1334" s="143">
        <v>-48400</v>
      </c>
      <c r="E1334" t="s">
        <v>1126</v>
      </c>
      <c r="F1334">
        <v>1</v>
      </c>
      <c r="G1334" s="143">
        <v>40000</v>
      </c>
      <c r="H1334" t="s">
        <v>511</v>
      </c>
      <c r="I1334" t="s">
        <v>15</v>
      </c>
      <c r="J1334" t="s">
        <v>137</v>
      </c>
      <c r="K1334" t="s">
        <v>473</v>
      </c>
      <c r="L1334" t="s">
        <v>156</v>
      </c>
      <c r="M1334">
        <v>0</v>
      </c>
      <c r="N1334" t="s">
        <v>35</v>
      </c>
      <c r="O1334" t="s">
        <v>492</v>
      </c>
      <c r="P1334">
        <v>10</v>
      </c>
      <c r="Q1334" t="s">
        <v>465</v>
      </c>
      <c r="R1334">
        <v>1</v>
      </c>
      <c r="S1334" s="144">
        <v>-48400</v>
      </c>
      <c r="T1334">
        <v>1</v>
      </c>
      <c r="U1334" t="s">
        <v>199</v>
      </c>
      <c r="V1334" t="s">
        <v>80</v>
      </c>
      <c r="W1334" s="115" t="str">
        <f t="shared" si="44"/>
        <v>CC1EXPORTACION</v>
      </c>
      <c r="X1334" s="115">
        <f>_xlfn.XLOOKUP(W1334,'cco '!C:C,'cco '!D:D,0)</f>
        <v>0.73411048911804788</v>
      </c>
      <c r="Y1334" s="116">
        <f t="shared" si="43"/>
        <v>35530.947673313516</v>
      </c>
      <c r="Z1334" s="115">
        <f>_xlfn.XLOOKUP(V1334,sectores_id!A:A,sectores_id!B:B)</f>
        <v>5</v>
      </c>
      <c r="AA1334" s="115">
        <f>IF(J1334="OPEX",_xlfn.XLOOKUP(I1334,'rubros_id_opex (2)'!A:A,'rubros_id_opex (2)'!B:B,"RUBRO MC"),J1334)</f>
        <v>12</v>
      </c>
      <c r="AB1334" s="115" t="str">
        <f>UPPER(_xlfn.XLOOKUP(Z1334,sectores_id!B:B,sectores_id!A:A))</f>
        <v>EXPORTACION</v>
      </c>
      <c r="AC1334" s="156" t="str">
        <f>_xlfn.XLOOKUP(AA1334,'rubros_id_opex (2)'!B:B,'rubros_id_opex (2)'!A:A,gastos_final[[#This Row],[Líneas de factura/Producto]])</f>
        <v>REPOSICION</v>
      </c>
      <c r="AD1334" s="115">
        <f>SUMIFS(Y:Y,C:C,gastos_final[[#This Row],[Número]])</f>
        <v>48400</v>
      </c>
      <c r="AE1334" s="177">
        <f>gastos_final[[#This Row],[MONTO_FINAL]]*-1-gastos_final[[#This Row],[monto_total_ampliado]]</f>
        <v>0</v>
      </c>
    </row>
    <row r="1335" spans="1:31" x14ac:dyDescent="0.3">
      <c r="A1335" vm="3">
        <v>46066</v>
      </c>
      <c r="B1335" t="s">
        <v>1122</v>
      </c>
      <c r="C1335" t="s">
        <v>1125</v>
      </c>
      <c r="D1335" s="143">
        <v>-48400</v>
      </c>
      <c r="E1335" t="s">
        <v>1126</v>
      </c>
      <c r="F1335">
        <v>1</v>
      </c>
      <c r="G1335" s="143">
        <v>40000</v>
      </c>
      <c r="H1335" t="s">
        <v>511</v>
      </c>
      <c r="I1335" t="s">
        <v>15</v>
      </c>
      <c r="J1335" t="s">
        <v>137</v>
      </c>
      <c r="K1335" t="s">
        <v>473</v>
      </c>
      <c r="L1335" t="s">
        <v>156</v>
      </c>
      <c r="M1335">
        <v>0</v>
      </c>
      <c r="N1335" t="s">
        <v>35</v>
      </c>
      <c r="O1335" t="s">
        <v>492</v>
      </c>
      <c r="P1335">
        <v>10</v>
      </c>
      <c r="Q1335" t="s">
        <v>465</v>
      </c>
      <c r="R1335">
        <v>1</v>
      </c>
      <c r="S1335" s="144">
        <v>-48400</v>
      </c>
      <c r="T1335">
        <v>1</v>
      </c>
      <c r="U1335" t="s">
        <v>199</v>
      </c>
      <c r="V1335" t="s">
        <v>50</v>
      </c>
      <c r="W1335" s="115" t="str">
        <f t="shared" si="44"/>
        <v>CC1NFU</v>
      </c>
      <c r="X1335" s="115">
        <f>_xlfn.XLOOKUP(W1335,'cco '!C:C,'cco '!D:D,0)</f>
        <v>1.4065386597374174E-2</v>
      </c>
      <c r="Y1335" s="116">
        <f t="shared" si="43"/>
        <v>680.76471131290998</v>
      </c>
      <c r="Z1335" s="115">
        <f>_xlfn.XLOOKUP(V1335,sectores_id!A:A,sectores_id!B:B)</f>
        <v>6</v>
      </c>
      <c r="AA1335" s="115">
        <f>IF(J1335="OPEX",_xlfn.XLOOKUP(I1335,'rubros_id_opex (2)'!A:A,'rubros_id_opex (2)'!B:B,"RUBRO MC"),J1335)</f>
        <v>12</v>
      </c>
      <c r="AB1335" s="115" t="str">
        <f>UPPER(_xlfn.XLOOKUP(Z1335,sectores_id!B:B,sectores_id!A:A))</f>
        <v>NFU</v>
      </c>
      <c r="AC1335" s="156" t="str">
        <f>_xlfn.XLOOKUP(AA1335,'rubros_id_opex (2)'!B:B,'rubros_id_opex (2)'!A:A,gastos_final[[#This Row],[Líneas de factura/Producto]])</f>
        <v>REPOSICION</v>
      </c>
      <c r="AD1335" s="115">
        <f>SUMIFS(Y:Y,C:C,gastos_final[[#This Row],[Número]])</f>
        <v>48400</v>
      </c>
      <c r="AE1335" s="177">
        <f>gastos_final[[#This Row],[MONTO_FINAL]]*-1-gastos_final[[#This Row],[monto_total_ampliado]]</f>
        <v>0</v>
      </c>
    </row>
    <row r="1336" spans="1:31" x14ac:dyDescent="0.3">
      <c r="A1336" vm="3">
        <v>46066</v>
      </c>
      <c r="B1336" t="s">
        <v>1122</v>
      </c>
      <c r="C1336" t="s">
        <v>1125</v>
      </c>
      <c r="D1336" s="143">
        <v>-48400</v>
      </c>
      <c r="E1336" t="s">
        <v>1126</v>
      </c>
      <c r="F1336">
        <v>1</v>
      </c>
      <c r="G1336" s="143">
        <v>40000</v>
      </c>
      <c r="H1336" t="s">
        <v>511</v>
      </c>
      <c r="I1336" t="s">
        <v>15</v>
      </c>
      <c r="J1336" t="s">
        <v>137</v>
      </c>
      <c r="K1336" t="s">
        <v>473</v>
      </c>
      <c r="L1336" t="s">
        <v>156</v>
      </c>
      <c r="M1336">
        <v>0</v>
      </c>
      <c r="N1336" t="s">
        <v>35</v>
      </c>
      <c r="O1336" t="s">
        <v>492</v>
      </c>
      <c r="P1336">
        <v>10</v>
      </c>
      <c r="Q1336" t="s">
        <v>465</v>
      </c>
      <c r="R1336">
        <v>1</v>
      </c>
      <c r="S1336" s="144">
        <v>-48400</v>
      </c>
      <c r="T1336">
        <v>1</v>
      </c>
      <c r="U1336" t="s">
        <v>199</v>
      </c>
      <c r="V1336" t="s">
        <v>68</v>
      </c>
      <c r="W1336" s="154" t="str">
        <f t="shared" si="44"/>
        <v>CC1PILETAS</v>
      </c>
      <c r="X1336" s="154">
        <f>_xlfn.XLOOKUP(W1336,'cco '!C:C,'cco '!D:D,0)</f>
        <v>0.10760032914202722</v>
      </c>
      <c r="Y1336" s="155">
        <f t="shared" si="43"/>
        <v>5207.8559304741175</v>
      </c>
      <c r="Z1336" s="154">
        <f>_xlfn.XLOOKUP(V1336,sectores_id!A:A,sectores_id!B:B)</f>
        <v>7</v>
      </c>
      <c r="AA1336" s="154">
        <f>IF(J1336="OPEX",_xlfn.XLOOKUP(I1336,'rubros_id_opex (2)'!A:A,'rubros_id_opex (2)'!B:B,"RUBRO MC"),J1336)</f>
        <v>12</v>
      </c>
      <c r="AB1336" s="154" t="str">
        <f>UPPER(_xlfn.XLOOKUP(Z1336,sectores_id!B:B,sectores_id!A:A))</f>
        <v>PILETAS</v>
      </c>
      <c r="AC1336" s="157" t="str">
        <f>_xlfn.XLOOKUP(AA1336,'rubros_id_opex (2)'!B:B,'rubros_id_opex (2)'!A:A,gastos_final[[#This Row],[Líneas de factura/Producto]])</f>
        <v>REPOSICION</v>
      </c>
      <c r="AD1336" s="115">
        <f>SUMIFS(Y:Y,C:C,gastos_final[[#This Row],[Número]])</f>
        <v>48400</v>
      </c>
      <c r="AE1336" s="177">
        <f>gastos_final[[#This Row],[MONTO_FINAL]]*-1-gastos_final[[#This Row],[monto_total_ampliado]]</f>
        <v>0</v>
      </c>
    </row>
    <row r="1337" spans="1:31" x14ac:dyDescent="0.3">
      <c r="A1337" vm="3">
        <v>46066</v>
      </c>
      <c r="B1337" t="s">
        <v>1122</v>
      </c>
      <c r="C1337" t="s">
        <v>1125</v>
      </c>
      <c r="D1337" s="143">
        <v>-48400</v>
      </c>
      <c r="E1337" t="s">
        <v>1126</v>
      </c>
      <c r="F1337">
        <v>1</v>
      </c>
      <c r="G1337" s="143">
        <v>40000</v>
      </c>
      <c r="H1337" t="s">
        <v>511</v>
      </c>
      <c r="I1337" t="s">
        <v>15</v>
      </c>
      <c r="J1337" t="s">
        <v>137</v>
      </c>
      <c r="K1337" t="s">
        <v>473</v>
      </c>
      <c r="L1337" t="s">
        <v>156</v>
      </c>
      <c r="M1337">
        <v>0</v>
      </c>
      <c r="N1337" t="s">
        <v>35</v>
      </c>
      <c r="O1337" t="s">
        <v>492</v>
      </c>
      <c r="P1337">
        <v>10</v>
      </c>
      <c r="Q1337" t="s">
        <v>465</v>
      </c>
      <c r="R1337">
        <v>1</v>
      </c>
      <c r="S1337" s="144">
        <v>-48400</v>
      </c>
      <c r="T1337">
        <v>1</v>
      </c>
      <c r="U1337" t="s">
        <v>199</v>
      </c>
      <c r="V1337" t="s">
        <v>70</v>
      </c>
      <c r="W1337" s="115" t="str">
        <f>_xlfn.CONCAT(N1337,V1337)</f>
        <v>CC1REACTORES</v>
      </c>
      <c r="X1337" s="115">
        <f>_xlfn.XLOOKUP(W1337,'cco '!C:C,'cco '!D:D,0)</f>
        <v>3.9675420007119738E-2</v>
      </c>
      <c r="Y1337" s="116">
        <f>$X1337*$S1337*-1</f>
        <v>1920.2903283445953</v>
      </c>
      <c r="Z1337" s="115">
        <f>_xlfn.XLOOKUP(V1337,sectores_id!A:A,sectores_id!B:B)</f>
        <v>8</v>
      </c>
      <c r="AA1337" s="115">
        <f>IF(J1337="OPEX",_xlfn.XLOOKUP(I1337,'rubros_id_opex (2)'!A:A,'rubros_id_opex (2)'!B:B,"RUBRO MC"),J1337)</f>
        <v>12</v>
      </c>
      <c r="AB1337" s="115" t="str">
        <f>UPPER(_xlfn.XLOOKUP(Z1337,sectores_id!B:B,sectores_id!A:A))</f>
        <v>REACTORES</v>
      </c>
      <c r="AC1337" s="156" t="str">
        <f>_xlfn.XLOOKUP(AA1337,'rubros_id_opex (2)'!B:B,'rubros_id_opex (2)'!A:A,gastos_final[[#This Row],[Líneas de factura/Producto]])</f>
        <v>REPOSICION</v>
      </c>
      <c r="AD1337" s="115">
        <f>SUMIFS(Y:Y,C:C,gastos_final[[#This Row],[Número]])</f>
        <v>48400</v>
      </c>
      <c r="AE1337" s="177">
        <f>gastos_final[[#This Row],[MONTO_FINAL]]*-1-gastos_final[[#This Row],[monto_total_ampliado]]</f>
        <v>0</v>
      </c>
    </row>
    <row r="1338" spans="1:31" x14ac:dyDescent="0.3">
      <c r="A1338" vm="3">
        <v>46066</v>
      </c>
      <c r="B1338" t="s">
        <v>1122</v>
      </c>
      <c r="C1338" t="s">
        <v>1125</v>
      </c>
      <c r="D1338" s="143">
        <v>-48400</v>
      </c>
      <c r="E1338" t="s">
        <v>1126</v>
      </c>
      <c r="F1338">
        <v>1</v>
      </c>
      <c r="G1338" s="143">
        <v>40000</v>
      </c>
      <c r="H1338" t="s">
        <v>511</v>
      </c>
      <c r="I1338" t="s">
        <v>15</v>
      </c>
      <c r="J1338" t="s">
        <v>137</v>
      </c>
      <c r="K1338" t="s">
        <v>473</v>
      </c>
      <c r="L1338" t="s">
        <v>156</v>
      </c>
      <c r="M1338">
        <v>0</v>
      </c>
      <c r="N1338" t="s">
        <v>35</v>
      </c>
      <c r="O1338" t="s">
        <v>492</v>
      </c>
      <c r="P1338">
        <v>10</v>
      </c>
      <c r="Q1338" t="s">
        <v>465</v>
      </c>
      <c r="R1338">
        <v>1</v>
      </c>
      <c r="S1338" s="144">
        <v>-48400</v>
      </c>
      <c r="T1338">
        <v>1</v>
      </c>
      <c r="U1338" t="s">
        <v>199</v>
      </c>
      <c r="V1338" t="s">
        <v>181</v>
      </c>
      <c r="W1338" s="115" t="str">
        <f t="shared" ref="W1338:W1369" si="45">_xlfn.CONCAT(N1338,V1338)</f>
        <v>CC1TIERRAS FILTRANTES</v>
      </c>
      <c r="X1338" s="115">
        <f>_xlfn.XLOOKUP(W1338,'cco '!C:C,'cco '!D:D,0)</f>
        <v>0</v>
      </c>
      <c r="Y1338" s="116">
        <f t="shared" ref="Y1338:Y1369" si="46">$X1338*$S1338*-1</f>
        <v>0</v>
      </c>
      <c r="Z1338" s="115">
        <f>_xlfn.XLOOKUP(V1338,sectores_id!A:A,sectores_id!B:B)</f>
        <v>9</v>
      </c>
      <c r="AA1338" s="115">
        <f>IF(J1338="OPEX",_xlfn.XLOOKUP(I1338,'rubros_id_opex (2)'!A:A,'rubros_id_opex (2)'!B:B,"RUBRO MC"),J1338)</f>
        <v>12</v>
      </c>
      <c r="AB1338" s="115" t="str">
        <f>UPPER(_xlfn.XLOOKUP(Z1338,sectores_id!B:B,sectores_id!A:A))</f>
        <v>TIERRAS FILTRANTES</v>
      </c>
      <c r="AC1338" s="156" t="str">
        <f>_xlfn.XLOOKUP(AA1338,'rubros_id_opex (2)'!B:B,'rubros_id_opex (2)'!A:A,gastos_final[[#This Row],[Líneas de factura/Producto]])</f>
        <v>REPOSICION</v>
      </c>
      <c r="AD1338" s="115">
        <f>SUMIFS(Y:Y,C:C,gastos_final[[#This Row],[Número]])</f>
        <v>48400</v>
      </c>
      <c r="AE1338" s="177">
        <f>gastos_final[[#This Row],[MONTO_FINAL]]*-1-gastos_final[[#This Row],[monto_total_ampliado]]</f>
        <v>0</v>
      </c>
    </row>
    <row r="1339" spans="1:31" x14ac:dyDescent="0.3">
      <c r="A1339" vm="4">
        <v>46056</v>
      </c>
      <c r="B1339" t="s">
        <v>984</v>
      </c>
      <c r="C1339" t="s">
        <v>989</v>
      </c>
      <c r="D1339" s="143">
        <v>-42000</v>
      </c>
      <c r="E1339" t="s">
        <v>990</v>
      </c>
      <c r="F1339">
        <v>1</v>
      </c>
      <c r="G1339" s="143">
        <v>34710.74</v>
      </c>
      <c r="H1339" t="s">
        <v>511</v>
      </c>
      <c r="I1339" t="s">
        <v>12</v>
      </c>
      <c r="J1339" t="s">
        <v>137</v>
      </c>
      <c r="K1339" t="s">
        <v>473</v>
      </c>
      <c r="L1339" t="s">
        <v>138</v>
      </c>
      <c r="M1339">
        <v>0</v>
      </c>
      <c r="N1339" t="s">
        <v>35</v>
      </c>
      <c r="O1339" t="s">
        <v>492</v>
      </c>
      <c r="P1339">
        <v>10</v>
      </c>
      <c r="Q1339" t="s">
        <v>465</v>
      </c>
      <c r="R1339">
        <v>1</v>
      </c>
      <c r="S1339" s="144">
        <v>-42000</v>
      </c>
      <c r="T1339">
        <v>1</v>
      </c>
      <c r="U1339" t="s">
        <v>199</v>
      </c>
      <c r="V1339" t="s">
        <v>72</v>
      </c>
      <c r="W1339" s="115" t="str">
        <f t="shared" si="45"/>
        <v>CC1BACHAS</v>
      </c>
      <c r="X1339" s="115">
        <f>_xlfn.XLOOKUP(W1339,'cco '!C:C,'cco '!D:D,0)</f>
        <v>3.2417236735101898E-2</v>
      </c>
      <c r="Y1339" s="116">
        <f t="shared" si="46"/>
        <v>1361.5239428742798</v>
      </c>
      <c r="Z1339" s="115">
        <f>_xlfn.XLOOKUP(V1339,sectores_id!A:A,sectores_id!B:B)</f>
        <v>1</v>
      </c>
      <c r="AA1339" s="115">
        <f>IF(J1339="OPEX",_xlfn.XLOOKUP(I1339,'rubros_id_opex (2)'!A:A,'rubros_id_opex (2)'!B:B,"RUBRO MC"),J1339)</f>
        <v>11</v>
      </c>
      <c r="AB1339" s="115" t="str">
        <f>UPPER(_xlfn.XLOOKUP(Z1339,sectores_id!B:B,sectores_id!A:A))</f>
        <v>BACHAS</v>
      </c>
      <c r="AC1339" s="156" t="str">
        <f>_xlfn.XLOOKUP(AA1339,'rubros_id_opex (2)'!B:B,'rubros_id_opex (2)'!A:A,gastos_final[[#This Row],[Líneas de factura/Producto]])</f>
        <v>REPARACIONES</v>
      </c>
      <c r="AD1339" s="115">
        <f>SUMIFS(Y:Y,C:C,gastos_final[[#This Row],[Número]])</f>
        <v>41999.999999999993</v>
      </c>
      <c r="AE1339" s="177">
        <f>gastos_final[[#This Row],[MONTO_FINAL]]*-1-gastos_final[[#This Row],[monto_total_ampliado]]</f>
        <v>0</v>
      </c>
    </row>
    <row r="1340" spans="1:31" x14ac:dyDescent="0.3">
      <c r="A1340" vm="4">
        <v>46056</v>
      </c>
      <c r="B1340" t="s">
        <v>984</v>
      </c>
      <c r="C1340" t="s">
        <v>989</v>
      </c>
      <c r="D1340" s="143">
        <v>-42000</v>
      </c>
      <c r="E1340" t="s">
        <v>990</v>
      </c>
      <c r="F1340">
        <v>1</v>
      </c>
      <c r="G1340" s="143">
        <v>34710.74</v>
      </c>
      <c r="H1340" t="s">
        <v>511</v>
      </c>
      <c r="I1340" t="s">
        <v>12</v>
      </c>
      <c r="J1340" t="s">
        <v>137</v>
      </c>
      <c r="K1340" t="s">
        <v>473</v>
      </c>
      <c r="L1340" t="s">
        <v>138</v>
      </c>
      <c r="M1340">
        <v>0</v>
      </c>
      <c r="N1340" t="s">
        <v>35</v>
      </c>
      <c r="O1340" t="s">
        <v>492</v>
      </c>
      <c r="P1340">
        <v>10</v>
      </c>
      <c r="Q1340" t="s">
        <v>465</v>
      </c>
      <c r="R1340">
        <v>1</v>
      </c>
      <c r="S1340" s="144">
        <v>-42000</v>
      </c>
      <c r="T1340">
        <v>1</v>
      </c>
      <c r="U1340" t="s">
        <v>199</v>
      </c>
      <c r="V1340" t="s">
        <v>77</v>
      </c>
      <c r="W1340" s="115" t="str">
        <f t="shared" si="45"/>
        <v>CC1CEREAL &amp; POLVILLO</v>
      </c>
      <c r="X1340" s="115">
        <f>_xlfn.XLOOKUP(W1340,'cco '!C:C,'cco '!D:D,0)</f>
        <v>7.0597149630605652E-3</v>
      </c>
      <c r="Y1340" s="116">
        <f t="shared" si="46"/>
        <v>296.50802844854371</v>
      </c>
      <c r="Z1340" s="115">
        <f>_xlfn.XLOOKUP(V1340,sectores_id!A:A,sectores_id!B:B)</f>
        <v>2</v>
      </c>
      <c r="AA1340" s="115">
        <f>IF(J1340="OPEX",_xlfn.XLOOKUP(I1340,'rubros_id_opex (2)'!A:A,'rubros_id_opex (2)'!B:B,"RUBRO MC"),J1340)</f>
        <v>11</v>
      </c>
      <c r="AB1340" s="115" t="str">
        <f>UPPER(_xlfn.XLOOKUP(Z1340,sectores_id!B:B,sectores_id!A:A))</f>
        <v>CEREAL &amp; POLVILLO</v>
      </c>
      <c r="AC1340" s="156" t="str">
        <f>_xlfn.XLOOKUP(AA1340,'rubros_id_opex (2)'!B:B,'rubros_id_opex (2)'!A:A,gastos_final[[#This Row],[Líneas de factura/Producto]])</f>
        <v>REPARACIONES</v>
      </c>
      <c r="AD1340" s="115">
        <f>SUMIFS(Y:Y,C:C,gastos_final[[#This Row],[Número]])</f>
        <v>41999.999999999993</v>
      </c>
      <c r="AE1340" s="177">
        <f>gastos_final[[#This Row],[MONTO_FINAL]]*-1-gastos_final[[#This Row],[monto_total_ampliado]]</f>
        <v>0</v>
      </c>
    </row>
    <row r="1341" spans="1:31" x14ac:dyDescent="0.3">
      <c r="A1341" vm="4">
        <v>46056</v>
      </c>
      <c r="B1341" t="s">
        <v>984</v>
      </c>
      <c r="C1341" t="s">
        <v>989</v>
      </c>
      <c r="D1341" s="143">
        <v>-42000</v>
      </c>
      <c r="E1341" t="s">
        <v>990</v>
      </c>
      <c r="F1341">
        <v>1</v>
      </c>
      <c r="G1341" s="143">
        <v>34710.74</v>
      </c>
      <c r="H1341" t="s">
        <v>511</v>
      </c>
      <c r="I1341" t="s">
        <v>12</v>
      </c>
      <c r="J1341" t="s">
        <v>137</v>
      </c>
      <c r="K1341" t="s">
        <v>473</v>
      </c>
      <c r="L1341" t="s">
        <v>138</v>
      </c>
      <c r="M1341">
        <v>0</v>
      </c>
      <c r="N1341" t="s">
        <v>35</v>
      </c>
      <c r="O1341" t="s">
        <v>492</v>
      </c>
      <c r="P1341">
        <v>10</v>
      </c>
      <c r="Q1341" t="s">
        <v>465</v>
      </c>
      <c r="R1341">
        <v>1</v>
      </c>
      <c r="S1341" s="144">
        <v>-42000</v>
      </c>
      <c r="T1341">
        <v>1</v>
      </c>
      <c r="U1341" t="s">
        <v>199</v>
      </c>
      <c r="V1341" t="s">
        <v>75</v>
      </c>
      <c r="W1341" s="115" t="str">
        <f t="shared" si="45"/>
        <v>CC1COMPOST &amp; FERTILIZANTES</v>
      </c>
      <c r="X1341" s="115">
        <f>_xlfn.XLOOKUP(W1341,'cco '!C:C,'cco '!D:D,0)</f>
        <v>4.0653249223577111E-4</v>
      </c>
      <c r="Y1341" s="116">
        <f t="shared" si="46"/>
        <v>17.074364673902387</v>
      </c>
      <c r="Z1341" s="115">
        <f>_xlfn.XLOOKUP(V1341,sectores_id!A:A,sectores_id!B:B)</f>
        <v>10</v>
      </c>
      <c r="AA1341" s="115">
        <f>IF(J1341="OPEX",_xlfn.XLOOKUP(I1341,'rubros_id_opex (2)'!A:A,'rubros_id_opex (2)'!B:B,"RUBRO MC"),J1341)</f>
        <v>11</v>
      </c>
      <c r="AB1341" s="115" t="str">
        <f>UPPER(_xlfn.XLOOKUP(Z1341,sectores_id!B:B,sectores_id!A:A))</f>
        <v>COMPOST &amp; FERTILIZANTES</v>
      </c>
      <c r="AC1341" s="156" t="str">
        <f>_xlfn.XLOOKUP(AA1341,'rubros_id_opex (2)'!B:B,'rubros_id_opex (2)'!A:A,gastos_final[[#This Row],[Líneas de factura/Producto]])</f>
        <v>REPARACIONES</v>
      </c>
      <c r="AD1341" s="115">
        <f>SUMIFS(Y:Y,C:C,gastos_final[[#This Row],[Número]])</f>
        <v>41999.999999999993</v>
      </c>
      <c r="AE1341" s="177">
        <f>gastos_final[[#This Row],[MONTO_FINAL]]*-1-gastos_final[[#This Row],[monto_total_ampliado]]</f>
        <v>0</v>
      </c>
    </row>
    <row r="1342" spans="1:31" x14ac:dyDescent="0.3">
      <c r="A1342" vm="4">
        <v>46056</v>
      </c>
      <c r="B1342" t="s">
        <v>984</v>
      </c>
      <c r="C1342" t="s">
        <v>989</v>
      </c>
      <c r="D1342" s="143">
        <v>-42000</v>
      </c>
      <c r="E1342" t="s">
        <v>990</v>
      </c>
      <c r="F1342">
        <v>1</v>
      </c>
      <c r="G1342" s="143">
        <v>34710.74</v>
      </c>
      <c r="H1342" t="s">
        <v>511</v>
      </c>
      <c r="I1342" t="s">
        <v>12</v>
      </c>
      <c r="J1342" t="s">
        <v>137</v>
      </c>
      <c r="K1342" t="s">
        <v>473</v>
      </c>
      <c r="L1342" t="s">
        <v>138</v>
      </c>
      <c r="M1342">
        <v>0</v>
      </c>
      <c r="N1342" t="s">
        <v>35</v>
      </c>
      <c r="O1342" t="s">
        <v>492</v>
      </c>
      <c r="P1342">
        <v>10</v>
      </c>
      <c r="Q1342" t="s">
        <v>465</v>
      </c>
      <c r="R1342">
        <v>1</v>
      </c>
      <c r="S1342" s="144">
        <v>-42000</v>
      </c>
      <c r="T1342">
        <v>1</v>
      </c>
      <c r="U1342" t="s">
        <v>199</v>
      </c>
      <c r="V1342" t="s">
        <v>66</v>
      </c>
      <c r="W1342" s="115" t="str">
        <f t="shared" si="45"/>
        <v>CC1DISPOSICIÓN FINAL RESIDUOS LIQUIDOS</v>
      </c>
      <c r="X1342" s="115">
        <f>_xlfn.XLOOKUP(W1342,'cco '!C:C,'cco '!D:D,0)</f>
        <v>5.9791078481547098E-2</v>
      </c>
      <c r="Y1342" s="116">
        <f t="shared" si="46"/>
        <v>2511.2252962249781</v>
      </c>
      <c r="Z1342" s="115">
        <f>_xlfn.XLOOKUP(V1342,sectores_id!A:A,sectores_id!B:B)</f>
        <v>3</v>
      </c>
      <c r="AA1342" s="115">
        <f>IF(J1342="OPEX",_xlfn.XLOOKUP(I1342,'rubros_id_opex (2)'!A:A,'rubros_id_opex (2)'!B:B,"RUBRO MC"),J1342)</f>
        <v>11</v>
      </c>
      <c r="AB1342" s="115" t="str">
        <f>UPPER(_xlfn.XLOOKUP(Z1342,sectores_id!B:B,sectores_id!A:A))</f>
        <v>DISP. FINAL RESIDUOS LÍQUIDOS</v>
      </c>
      <c r="AC1342" s="156" t="str">
        <f>_xlfn.XLOOKUP(AA1342,'rubros_id_opex (2)'!B:B,'rubros_id_opex (2)'!A:A,gastos_final[[#This Row],[Líneas de factura/Producto]])</f>
        <v>REPARACIONES</v>
      </c>
      <c r="AD1342" s="115">
        <f>SUMIFS(Y:Y,C:C,gastos_final[[#This Row],[Número]])</f>
        <v>41999.999999999993</v>
      </c>
      <c r="AE1342" s="177">
        <f>gastos_final[[#This Row],[MONTO_FINAL]]*-1-gastos_final[[#This Row],[monto_total_ampliado]]</f>
        <v>0</v>
      </c>
    </row>
    <row r="1343" spans="1:31" x14ac:dyDescent="0.3">
      <c r="A1343" vm="4">
        <v>46056</v>
      </c>
      <c r="B1343" t="s">
        <v>984</v>
      </c>
      <c r="C1343" t="s">
        <v>989</v>
      </c>
      <c r="D1343" s="143">
        <v>-42000</v>
      </c>
      <c r="E1343" t="s">
        <v>990</v>
      </c>
      <c r="F1343">
        <v>1</v>
      </c>
      <c r="G1343" s="143">
        <v>34710.74</v>
      </c>
      <c r="H1343" t="s">
        <v>511</v>
      </c>
      <c r="I1343" t="s">
        <v>12</v>
      </c>
      <c r="J1343" t="s">
        <v>137</v>
      </c>
      <c r="K1343" t="s">
        <v>473</v>
      </c>
      <c r="L1343" t="s">
        <v>138</v>
      </c>
      <c r="M1343">
        <v>0</v>
      </c>
      <c r="N1343" t="s">
        <v>35</v>
      </c>
      <c r="O1343" t="s">
        <v>492</v>
      </c>
      <c r="P1343">
        <v>10</v>
      </c>
      <c r="Q1343" t="s">
        <v>465</v>
      </c>
      <c r="R1343">
        <v>1</v>
      </c>
      <c r="S1343" s="144">
        <v>-42000</v>
      </c>
      <c r="T1343">
        <v>1</v>
      </c>
      <c r="U1343" t="s">
        <v>199</v>
      </c>
      <c r="V1343" t="s">
        <v>63</v>
      </c>
      <c r="W1343" s="115" t="str">
        <f t="shared" si="45"/>
        <v>CC1DISPOSICIÓN FINAL RESIDUOS SOLIDOS</v>
      </c>
      <c r="X1343" s="115">
        <f>_xlfn.XLOOKUP(W1343,'cco '!C:C,'cco '!D:D,0)</f>
        <v>4.8738124634855849E-3</v>
      </c>
      <c r="Y1343" s="116">
        <f t="shared" si="46"/>
        <v>204.70012346639456</v>
      </c>
      <c r="Z1343" s="115">
        <f>_xlfn.XLOOKUP(V1343,sectores_id!A:A,sectores_id!B:B)</f>
        <v>4</v>
      </c>
      <c r="AA1343" s="115">
        <f>IF(J1343="OPEX",_xlfn.XLOOKUP(I1343,'rubros_id_opex (2)'!A:A,'rubros_id_opex (2)'!B:B,"RUBRO MC"),J1343)</f>
        <v>11</v>
      </c>
      <c r="AB1343" s="115" t="str">
        <f>UPPER(_xlfn.XLOOKUP(Z1343,sectores_id!B:B,sectores_id!A:A))</f>
        <v>DISP. FINAL RESIDUOS SÓLIDOS</v>
      </c>
      <c r="AC1343" s="156" t="str">
        <f>_xlfn.XLOOKUP(AA1343,'rubros_id_opex (2)'!B:B,'rubros_id_opex (2)'!A:A,gastos_final[[#This Row],[Líneas de factura/Producto]])</f>
        <v>REPARACIONES</v>
      </c>
      <c r="AD1343" s="115">
        <f>SUMIFS(Y:Y,C:C,gastos_final[[#This Row],[Número]])</f>
        <v>41999.999999999993</v>
      </c>
      <c r="AE1343" s="177">
        <f>gastos_final[[#This Row],[MONTO_FINAL]]*-1-gastos_final[[#This Row],[monto_total_ampliado]]</f>
        <v>0</v>
      </c>
    </row>
    <row r="1344" spans="1:31" x14ac:dyDescent="0.3">
      <c r="A1344" vm="4">
        <v>46056</v>
      </c>
      <c r="B1344" t="s">
        <v>984</v>
      </c>
      <c r="C1344" t="s">
        <v>989</v>
      </c>
      <c r="D1344" s="143">
        <v>-42000</v>
      </c>
      <c r="E1344" t="s">
        <v>990</v>
      </c>
      <c r="F1344">
        <v>1</v>
      </c>
      <c r="G1344" s="143">
        <v>34710.74</v>
      </c>
      <c r="H1344" t="s">
        <v>511</v>
      </c>
      <c r="I1344" t="s">
        <v>12</v>
      </c>
      <c r="J1344" t="s">
        <v>137</v>
      </c>
      <c r="K1344" t="s">
        <v>473</v>
      </c>
      <c r="L1344" t="s">
        <v>138</v>
      </c>
      <c r="M1344">
        <v>0</v>
      </c>
      <c r="N1344" t="s">
        <v>35</v>
      </c>
      <c r="O1344" t="s">
        <v>492</v>
      </c>
      <c r="P1344">
        <v>10</v>
      </c>
      <c r="Q1344" t="s">
        <v>465</v>
      </c>
      <c r="R1344">
        <v>1</v>
      </c>
      <c r="S1344" s="144">
        <v>-42000</v>
      </c>
      <c r="T1344">
        <v>1</v>
      </c>
      <c r="U1344" t="s">
        <v>199</v>
      </c>
      <c r="V1344" t="s">
        <v>80</v>
      </c>
      <c r="W1344" s="115" t="str">
        <f t="shared" si="45"/>
        <v>CC1EXPORTACION</v>
      </c>
      <c r="X1344" s="115">
        <f>_xlfn.XLOOKUP(W1344,'cco '!C:C,'cco '!D:D,0)</f>
        <v>0.73411048911804788</v>
      </c>
      <c r="Y1344" s="116">
        <f t="shared" si="46"/>
        <v>30832.640542958012</v>
      </c>
      <c r="Z1344" s="115">
        <f>_xlfn.XLOOKUP(V1344,sectores_id!A:A,sectores_id!B:B)</f>
        <v>5</v>
      </c>
      <c r="AA1344" s="115">
        <f>IF(J1344="OPEX",_xlfn.XLOOKUP(I1344,'rubros_id_opex (2)'!A:A,'rubros_id_opex (2)'!B:B,"RUBRO MC"),J1344)</f>
        <v>11</v>
      </c>
      <c r="AB1344" s="115" t="str">
        <f>UPPER(_xlfn.XLOOKUP(Z1344,sectores_id!B:B,sectores_id!A:A))</f>
        <v>EXPORTACION</v>
      </c>
      <c r="AC1344" s="156" t="str">
        <f>_xlfn.XLOOKUP(AA1344,'rubros_id_opex (2)'!B:B,'rubros_id_opex (2)'!A:A,gastos_final[[#This Row],[Líneas de factura/Producto]])</f>
        <v>REPARACIONES</v>
      </c>
      <c r="AD1344" s="115">
        <f>SUMIFS(Y:Y,C:C,gastos_final[[#This Row],[Número]])</f>
        <v>41999.999999999993</v>
      </c>
      <c r="AE1344" s="177">
        <f>gastos_final[[#This Row],[MONTO_FINAL]]*-1-gastos_final[[#This Row],[monto_total_ampliado]]</f>
        <v>0</v>
      </c>
    </row>
    <row r="1345" spans="1:31" x14ac:dyDescent="0.3">
      <c r="A1345" vm="4">
        <v>46056</v>
      </c>
      <c r="B1345" t="s">
        <v>984</v>
      </c>
      <c r="C1345" t="s">
        <v>989</v>
      </c>
      <c r="D1345" s="143">
        <v>-42000</v>
      </c>
      <c r="E1345" t="s">
        <v>990</v>
      </c>
      <c r="F1345">
        <v>1</v>
      </c>
      <c r="G1345" s="143">
        <v>34710.74</v>
      </c>
      <c r="H1345" t="s">
        <v>511</v>
      </c>
      <c r="I1345" t="s">
        <v>12</v>
      </c>
      <c r="J1345" t="s">
        <v>137</v>
      </c>
      <c r="K1345" t="s">
        <v>473</v>
      </c>
      <c r="L1345" t="s">
        <v>138</v>
      </c>
      <c r="M1345">
        <v>0</v>
      </c>
      <c r="N1345" t="s">
        <v>35</v>
      </c>
      <c r="O1345" t="s">
        <v>492</v>
      </c>
      <c r="P1345">
        <v>10</v>
      </c>
      <c r="Q1345" t="s">
        <v>465</v>
      </c>
      <c r="R1345">
        <v>1</v>
      </c>
      <c r="S1345" s="144">
        <v>-42000</v>
      </c>
      <c r="T1345">
        <v>1</v>
      </c>
      <c r="U1345" t="s">
        <v>199</v>
      </c>
      <c r="V1345" t="s">
        <v>50</v>
      </c>
      <c r="W1345" s="115" t="str">
        <f t="shared" si="45"/>
        <v>CC1NFU</v>
      </c>
      <c r="X1345" s="115">
        <f>_xlfn.XLOOKUP(W1345,'cco '!C:C,'cco '!D:D,0)</f>
        <v>1.4065386597374174E-2</v>
      </c>
      <c r="Y1345" s="116">
        <f t="shared" si="46"/>
        <v>590.74623708971524</v>
      </c>
      <c r="Z1345" s="115">
        <f>_xlfn.XLOOKUP(V1345,sectores_id!A:A,sectores_id!B:B)</f>
        <v>6</v>
      </c>
      <c r="AA1345" s="115">
        <f>IF(J1345="OPEX",_xlfn.XLOOKUP(I1345,'rubros_id_opex (2)'!A:A,'rubros_id_opex (2)'!B:B,"RUBRO MC"),J1345)</f>
        <v>11</v>
      </c>
      <c r="AB1345" s="115" t="str">
        <f>UPPER(_xlfn.XLOOKUP(Z1345,sectores_id!B:B,sectores_id!A:A))</f>
        <v>NFU</v>
      </c>
      <c r="AC1345" s="156" t="str">
        <f>_xlfn.XLOOKUP(AA1345,'rubros_id_opex (2)'!B:B,'rubros_id_opex (2)'!A:A,gastos_final[[#This Row],[Líneas de factura/Producto]])</f>
        <v>REPARACIONES</v>
      </c>
      <c r="AD1345" s="115">
        <f>SUMIFS(Y:Y,C:C,gastos_final[[#This Row],[Número]])</f>
        <v>41999.999999999993</v>
      </c>
      <c r="AE1345" s="177">
        <f>gastos_final[[#This Row],[MONTO_FINAL]]*-1-gastos_final[[#This Row],[monto_total_ampliado]]</f>
        <v>0</v>
      </c>
    </row>
    <row r="1346" spans="1:31" x14ac:dyDescent="0.3">
      <c r="A1346" vm="4">
        <v>46056</v>
      </c>
      <c r="B1346" t="s">
        <v>984</v>
      </c>
      <c r="C1346" t="s">
        <v>989</v>
      </c>
      <c r="D1346" s="143">
        <v>-42000</v>
      </c>
      <c r="E1346" t="s">
        <v>990</v>
      </c>
      <c r="F1346">
        <v>1</v>
      </c>
      <c r="G1346" s="143">
        <v>34710.74</v>
      </c>
      <c r="H1346" t="s">
        <v>511</v>
      </c>
      <c r="I1346" t="s">
        <v>12</v>
      </c>
      <c r="J1346" t="s">
        <v>137</v>
      </c>
      <c r="K1346" t="s">
        <v>473</v>
      </c>
      <c r="L1346" t="s">
        <v>138</v>
      </c>
      <c r="M1346">
        <v>0</v>
      </c>
      <c r="N1346" t="s">
        <v>35</v>
      </c>
      <c r="O1346" t="s">
        <v>492</v>
      </c>
      <c r="P1346">
        <v>10</v>
      </c>
      <c r="Q1346" t="s">
        <v>465</v>
      </c>
      <c r="R1346">
        <v>1</v>
      </c>
      <c r="S1346" s="144">
        <v>-42000</v>
      </c>
      <c r="T1346">
        <v>1</v>
      </c>
      <c r="U1346" t="s">
        <v>199</v>
      </c>
      <c r="V1346" t="s">
        <v>68</v>
      </c>
      <c r="W1346" s="115" t="str">
        <f t="shared" si="45"/>
        <v>CC1PILETAS</v>
      </c>
      <c r="X1346" s="115">
        <f>_xlfn.XLOOKUP(W1346,'cco '!C:C,'cco '!D:D,0)</f>
        <v>0.10760032914202722</v>
      </c>
      <c r="Y1346" s="116">
        <f t="shared" si="46"/>
        <v>4519.2138239651431</v>
      </c>
      <c r="Z1346" s="115">
        <f>_xlfn.XLOOKUP(V1346,sectores_id!A:A,sectores_id!B:B)</f>
        <v>7</v>
      </c>
      <c r="AA1346" s="115">
        <f>IF(J1346="OPEX",_xlfn.XLOOKUP(I1346,'rubros_id_opex (2)'!A:A,'rubros_id_opex (2)'!B:B,"RUBRO MC"),J1346)</f>
        <v>11</v>
      </c>
      <c r="AB1346" s="115" t="str">
        <f>UPPER(_xlfn.XLOOKUP(Z1346,sectores_id!B:B,sectores_id!A:A))</f>
        <v>PILETAS</v>
      </c>
      <c r="AC1346" s="156" t="str">
        <f>_xlfn.XLOOKUP(AA1346,'rubros_id_opex (2)'!B:B,'rubros_id_opex (2)'!A:A,gastos_final[[#This Row],[Líneas de factura/Producto]])</f>
        <v>REPARACIONES</v>
      </c>
      <c r="AD1346" s="115">
        <f>SUMIFS(Y:Y,C:C,gastos_final[[#This Row],[Número]])</f>
        <v>41999.999999999993</v>
      </c>
      <c r="AE1346" s="177">
        <f>gastos_final[[#This Row],[MONTO_FINAL]]*-1-gastos_final[[#This Row],[monto_total_ampliado]]</f>
        <v>0</v>
      </c>
    </row>
    <row r="1347" spans="1:31" x14ac:dyDescent="0.3">
      <c r="A1347" vm="4">
        <v>46056</v>
      </c>
      <c r="B1347" t="s">
        <v>984</v>
      </c>
      <c r="C1347" t="s">
        <v>989</v>
      </c>
      <c r="D1347" s="143">
        <v>-42000</v>
      </c>
      <c r="E1347" t="s">
        <v>990</v>
      </c>
      <c r="F1347">
        <v>1</v>
      </c>
      <c r="G1347" s="143">
        <v>34710.74</v>
      </c>
      <c r="H1347" t="s">
        <v>511</v>
      </c>
      <c r="I1347" t="s">
        <v>12</v>
      </c>
      <c r="J1347" t="s">
        <v>137</v>
      </c>
      <c r="K1347" t="s">
        <v>473</v>
      </c>
      <c r="L1347" t="s">
        <v>138</v>
      </c>
      <c r="M1347">
        <v>0</v>
      </c>
      <c r="N1347" t="s">
        <v>35</v>
      </c>
      <c r="O1347" t="s">
        <v>492</v>
      </c>
      <c r="P1347">
        <v>10</v>
      </c>
      <c r="Q1347" t="s">
        <v>465</v>
      </c>
      <c r="R1347">
        <v>1</v>
      </c>
      <c r="S1347" s="144">
        <v>-42000</v>
      </c>
      <c r="T1347">
        <v>1</v>
      </c>
      <c r="U1347" t="s">
        <v>199</v>
      </c>
      <c r="V1347" t="s">
        <v>70</v>
      </c>
      <c r="W1347" s="115" t="str">
        <f t="shared" si="45"/>
        <v>CC1REACTORES</v>
      </c>
      <c r="X1347" s="115">
        <f>_xlfn.XLOOKUP(W1347,'cco '!C:C,'cco '!D:D,0)</f>
        <v>3.9675420007119738E-2</v>
      </c>
      <c r="Y1347" s="116">
        <f t="shared" si="46"/>
        <v>1666.3676402990291</v>
      </c>
      <c r="Z1347" s="115">
        <f>_xlfn.XLOOKUP(V1347,sectores_id!A:A,sectores_id!B:B)</f>
        <v>8</v>
      </c>
      <c r="AA1347" s="115">
        <f>IF(J1347="OPEX",_xlfn.XLOOKUP(I1347,'rubros_id_opex (2)'!A:A,'rubros_id_opex (2)'!B:B,"RUBRO MC"),J1347)</f>
        <v>11</v>
      </c>
      <c r="AB1347" s="115" t="str">
        <f>UPPER(_xlfn.XLOOKUP(Z1347,sectores_id!B:B,sectores_id!A:A))</f>
        <v>REACTORES</v>
      </c>
      <c r="AC1347" s="156" t="str">
        <f>_xlfn.XLOOKUP(AA1347,'rubros_id_opex (2)'!B:B,'rubros_id_opex (2)'!A:A,gastos_final[[#This Row],[Líneas de factura/Producto]])</f>
        <v>REPARACIONES</v>
      </c>
      <c r="AD1347" s="115">
        <f>SUMIFS(Y:Y,C:C,gastos_final[[#This Row],[Número]])</f>
        <v>41999.999999999993</v>
      </c>
      <c r="AE1347" s="177">
        <f>gastos_final[[#This Row],[MONTO_FINAL]]*-1-gastos_final[[#This Row],[monto_total_ampliado]]</f>
        <v>0</v>
      </c>
    </row>
    <row r="1348" spans="1:31" x14ac:dyDescent="0.3">
      <c r="A1348" vm="4">
        <v>46056</v>
      </c>
      <c r="B1348" t="s">
        <v>984</v>
      </c>
      <c r="C1348" t="s">
        <v>989</v>
      </c>
      <c r="D1348" s="143">
        <v>-42000</v>
      </c>
      <c r="E1348" t="s">
        <v>990</v>
      </c>
      <c r="F1348">
        <v>1</v>
      </c>
      <c r="G1348" s="143">
        <v>34710.74</v>
      </c>
      <c r="H1348" t="s">
        <v>511</v>
      </c>
      <c r="I1348" t="s">
        <v>12</v>
      </c>
      <c r="J1348" t="s">
        <v>137</v>
      </c>
      <c r="K1348" t="s">
        <v>473</v>
      </c>
      <c r="L1348" t="s">
        <v>138</v>
      </c>
      <c r="M1348">
        <v>0</v>
      </c>
      <c r="N1348" t="s">
        <v>35</v>
      </c>
      <c r="O1348" t="s">
        <v>492</v>
      </c>
      <c r="P1348">
        <v>10</v>
      </c>
      <c r="Q1348" t="s">
        <v>465</v>
      </c>
      <c r="R1348">
        <v>1</v>
      </c>
      <c r="S1348" s="144">
        <v>-42000</v>
      </c>
      <c r="T1348">
        <v>1</v>
      </c>
      <c r="U1348" t="s">
        <v>199</v>
      </c>
      <c r="V1348" t="s">
        <v>181</v>
      </c>
      <c r="W1348" s="115" t="str">
        <f t="shared" si="45"/>
        <v>CC1TIERRAS FILTRANTES</v>
      </c>
      <c r="X1348" s="115">
        <f>_xlfn.XLOOKUP(W1348,'cco '!C:C,'cco '!D:D,0)</f>
        <v>0</v>
      </c>
      <c r="Y1348" s="116">
        <f t="shared" si="46"/>
        <v>0</v>
      </c>
      <c r="Z1348" s="115">
        <f>_xlfn.XLOOKUP(V1348,sectores_id!A:A,sectores_id!B:B)</f>
        <v>9</v>
      </c>
      <c r="AA1348" s="115">
        <f>IF(J1348="OPEX",_xlfn.XLOOKUP(I1348,'rubros_id_opex (2)'!A:A,'rubros_id_opex (2)'!B:B,"RUBRO MC"),J1348)</f>
        <v>11</v>
      </c>
      <c r="AB1348" s="115" t="str">
        <f>UPPER(_xlfn.XLOOKUP(Z1348,sectores_id!B:B,sectores_id!A:A))</f>
        <v>TIERRAS FILTRANTES</v>
      </c>
      <c r="AC1348" s="156" t="str">
        <f>_xlfn.XLOOKUP(AA1348,'rubros_id_opex (2)'!B:B,'rubros_id_opex (2)'!A:A,gastos_final[[#This Row],[Líneas de factura/Producto]])</f>
        <v>REPARACIONES</v>
      </c>
      <c r="AD1348" s="115">
        <f>SUMIFS(Y:Y,C:C,gastos_final[[#This Row],[Número]])</f>
        <v>41999.999999999993</v>
      </c>
      <c r="AE1348" s="177">
        <f>gastos_final[[#This Row],[MONTO_FINAL]]*-1-gastos_final[[#This Row],[monto_total_ampliado]]</f>
        <v>0</v>
      </c>
    </row>
    <row r="1349" spans="1:31" x14ac:dyDescent="0.3">
      <c r="A1349" vm="7">
        <v>46059</v>
      </c>
      <c r="B1349" t="s">
        <v>1035</v>
      </c>
      <c r="C1349" t="s">
        <v>1041</v>
      </c>
      <c r="D1349" s="143">
        <v>-40080.21</v>
      </c>
      <c r="E1349" t="s">
        <v>1042</v>
      </c>
      <c r="F1349">
        <v>1</v>
      </c>
      <c r="G1349" s="143">
        <v>33124.14</v>
      </c>
      <c r="H1349" t="s">
        <v>511</v>
      </c>
      <c r="I1349" t="s">
        <v>17</v>
      </c>
      <c r="J1349" t="s">
        <v>157</v>
      </c>
      <c r="K1349" t="s">
        <v>473</v>
      </c>
      <c r="L1349" t="s">
        <v>156</v>
      </c>
      <c r="M1349">
        <v>0</v>
      </c>
      <c r="N1349" t="s">
        <v>35</v>
      </c>
      <c r="O1349" t="s">
        <v>492</v>
      </c>
      <c r="P1349">
        <v>10</v>
      </c>
      <c r="Q1349" t="s">
        <v>465</v>
      </c>
      <c r="R1349">
        <v>1</v>
      </c>
      <c r="S1349" s="144">
        <v>-40080.21</v>
      </c>
      <c r="T1349">
        <v>1</v>
      </c>
      <c r="U1349" t="s">
        <v>199</v>
      </c>
      <c r="V1349" t="s">
        <v>72</v>
      </c>
      <c r="W1349" s="115" t="str">
        <f t="shared" si="45"/>
        <v>CC1BACHAS</v>
      </c>
      <c r="X1349" s="115">
        <f>_xlfn.XLOOKUP(W1349,'cco '!C:C,'cco '!D:D,0)</f>
        <v>3.2417236735101898E-2</v>
      </c>
      <c r="Y1349" s="116">
        <f t="shared" si="46"/>
        <v>1299.2896559625983</v>
      </c>
      <c r="Z1349" s="115">
        <f>_xlfn.XLOOKUP(V1349,sectores_id!A:A,sectores_id!B:B)</f>
        <v>1</v>
      </c>
      <c r="AA1349" s="115" t="str">
        <f>IF(J1349="OPEX",_xlfn.XLOOKUP(I1349,'rubros_id_opex (2)'!A:A,'rubros_id_opex (2)'!B:B,"RUBRO MC"),J1349)</f>
        <v>CAPEX</v>
      </c>
      <c r="AB1349" s="115" t="str">
        <f>UPPER(_xlfn.XLOOKUP(Z1349,sectores_id!B:B,sectores_id!A:A))</f>
        <v>BACHAS</v>
      </c>
      <c r="AC1349" s="156" t="str">
        <f>_xlfn.XLOOKUP(AA1349,'rubros_id_opex (2)'!B:B,'rubros_id_opex (2)'!A:A,gastos_final[[#This Row],[Líneas de factura/Producto]])</f>
        <v>INVERSION</v>
      </c>
      <c r="AD1349" s="115">
        <f>SUMIFS(Y:Y,C:C,gastos_final[[#This Row],[Número]])</f>
        <v>40080.21</v>
      </c>
      <c r="AE1349" s="177">
        <f>gastos_final[[#This Row],[MONTO_FINAL]]*-1-gastos_final[[#This Row],[monto_total_ampliado]]</f>
        <v>0</v>
      </c>
    </row>
    <row r="1350" spans="1:31" x14ac:dyDescent="0.3">
      <c r="A1350" vm="7">
        <v>46059</v>
      </c>
      <c r="B1350" t="s">
        <v>1035</v>
      </c>
      <c r="C1350" t="s">
        <v>1041</v>
      </c>
      <c r="D1350" s="143">
        <v>-40080.21</v>
      </c>
      <c r="E1350" t="s">
        <v>1042</v>
      </c>
      <c r="F1350">
        <v>1</v>
      </c>
      <c r="G1350" s="143">
        <v>33124.14</v>
      </c>
      <c r="H1350" t="s">
        <v>511</v>
      </c>
      <c r="I1350" t="s">
        <v>17</v>
      </c>
      <c r="J1350" t="s">
        <v>157</v>
      </c>
      <c r="K1350" t="s">
        <v>473</v>
      </c>
      <c r="L1350" t="s">
        <v>156</v>
      </c>
      <c r="M1350">
        <v>0</v>
      </c>
      <c r="N1350" t="s">
        <v>35</v>
      </c>
      <c r="O1350" t="s">
        <v>492</v>
      </c>
      <c r="P1350">
        <v>10</v>
      </c>
      <c r="Q1350" t="s">
        <v>465</v>
      </c>
      <c r="R1350">
        <v>1</v>
      </c>
      <c r="S1350" s="144">
        <v>-40080.21</v>
      </c>
      <c r="T1350">
        <v>1</v>
      </c>
      <c r="U1350" t="s">
        <v>199</v>
      </c>
      <c r="V1350" t="s">
        <v>77</v>
      </c>
      <c r="W1350" s="115" t="str">
        <f t="shared" si="45"/>
        <v>CC1CEREAL &amp; POLVILLO</v>
      </c>
      <c r="X1350" s="115">
        <f>_xlfn.XLOOKUP(W1350,'cco '!C:C,'cco '!D:D,0)</f>
        <v>7.0597149630605652E-3</v>
      </c>
      <c r="Y1350" s="116">
        <f t="shared" si="46"/>
        <v>282.95485825960969</v>
      </c>
      <c r="Z1350" s="115">
        <f>_xlfn.XLOOKUP(V1350,sectores_id!A:A,sectores_id!B:B)</f>
        <v>2</v>
      </c>
      <c r="AA1350" s="115" t="str">
        <f>IF(J1350="OPEX",_xlfn.XLOOKUP(I1350,'rubros_id_opex (2)'!A:A,'rubros_id_opex (2)'!B:B,"RUBRO MC"),J1350)</f>
        <v>CAPEX</v>
      </c>
      <c r="AB1350" s="115" t="str">
        <f>UPPER(_xlfn.XLOOKUP(Z1350,sectores_id!B:B,sectores_id!A:A))</f>
        <v>CEREAL &amp; POLVILLO</v>
      </c>
      <c r="AC1350" s="156" t="str">
        <f>_xlfn.XLOOKUP(AA1350,'rubros_id_opex (2)'!B:B,'rubros_id_opex (2)'!A:A,gastos_final[[#This Row],[Líneas de factura/Producto]])</f>
        <v>INVERSION</v>
      </c>
      <c r="AD1350" s="115">
        <f>SUMIFS(Y:Y,C:C,gastos_final[[#This Row],[Número]])</f>
        <v>40080.21</v>
      </c>
      <c r="AE1350" s="177">
        <f>gastos_final[[#This Row],[MONTO_FINAL]]*-1-gastos_final[[#This Row],[monto_total_ampliado]]</f>
        <v>0</v>
      </c>
    </row>
    <row r="1351" spans="1:31" x14ac:dyDescent="0.3">
      <c r="A1351" vm="7">
        <v>46059</v>
      </c>
      <c r="B1351" t="s">
        <v>1035</v>
      </c>
      <c r="C1351" t="s">
        <v>1041</v>
      </c>
      <c r="D1351" s="143">
        <v>-40080.21</v>
      </c>
      <c r="E1351" t="s">
        <v>1042</v>
      </c>
      <c r="F1351">
        <v>1</v>
      </c>
      <c r="G1351" s="143">
        <v>33124.14</v>
      </c>
      <c r="H1351" t="s">
        <v>511</v>
      </c>
      <c r="I1351" t="s">
        <v>17</v>
      </c>
      <c r="J1351" t="s">
        <v>157</v>
      </c>
      <c r="K1351" t="s">
        <v>473</v>
      </c>
      <c r="L1351" t="s">
        <v>156</v>
      </c>
      <c r="M1351">
        <v>0</v>
      </c>
      <c r="N1351" t="s">
        <v>35</v>
      </c>
      <c r="O1351" t="s">
        <v>492</v>
      </c>
      <c r="P1351">
        <v>10</v>
      </c>
      <c r="Q1351" t="s">
        <v>465</v>
      </c>
      <c r="R1351">
        <v>1</v>
      </c>
      <c r="S1351" s="144">
        <v>-40080.21</v>
      </c>
      <c r="T1351">
        <v>1</v>
      </c>
      <c r="U1351" t="s">
        <v>199</v>
      </c>
      <c r="V1351" t="s">
        <v>75</v>
      </c>
      <c r="W1351" s="115" t="str">
        <f t="shared" si="45"/>
        <v>CC1COMPOST &amp; FERTILIZANTES</v>
      </c>
      <c r="X1351" s="115">
        <f>_xlfn.XLOOKUP(W1351,'cco '!C:C,'cco '!D:D,0)</f>
        <v>4.0653249223577111E-4</v>
      </c>
      <c r="Y1351" s="116">
        <f t="shared" si="46"/>
        <v>16.293907660633074</v>
      </c>
      <c r="Z1351" s="115">
        <f>_xlfn.XLOOKUP(V1351,sectores_id!A:A,sectores_id!B:B)</f>
        <v>10</v>
      </c>
      <c r="AA1351" s="115" t="str">
        <f>IF(J1351="OPEX",_xlfn.XLOOKUP(I1351,'rubros_id_opex (2)'!A:A,'rubros_id_opex (2)'!B:B,"RUBRO MC"),J1351)</f>
        <v>CAPEX</v>
      </c>
      <c r="AB1351" s="115" t="str">
        <f>UPPER(_xlfn.XLOOKUP(Z1351,sectores_id!B:B,sectores_id!A:A))</f>
        <v>COMPOST &amp; FERTILIZANTES</v>
      </c>
      <c r="AC1351" s="156" t="str">
        <f>_xlfn.XLOOKUP(AA1351,'rubros_id_opex (2)'!B:B,'rubros_id_opex (2)'!A:A,gastos_final[[#This Row],[Líneas de factura/Producto]])</f>
        <v>INVERSION</v>
      </c>
      <c r="AD1351" s="115">
        <f>SUMIFS(Y:Y,C:C,gastos_final[[#This Row],[Número]])</f>
        <v>40080.21</v>
      </c>
      <c r="AE1351" s="177">
        <f>gastos_final[[#This Row],[MONTO_FINAL]]*-1-gastos_final[[#This Row],[monto_total_ampliado]]</f>
        <v>0</v>
      </c>
    </row>
    <row r="1352" spans="1:31" x14ac:dyDescent="0.3">
      <c r="A1352" vm="7">
        <v>46059</v>
      </c>
      <c r="B1352" t="s">
        <v>1035</v>
      </c>
      <c r="C1352" t="s">
        <v>1041</v>
      </c>
      <c r="D1352" s="143">
        <v>-40080.21</v>
      </c>
      <c r="E1352" t="s">
        <v>1042</v>
      </c>
      <c r="F1352">
        <v>1</v>
      </c>
      <c r="G1352" s="143">
        <v>33124.14</v>
      </c>
      <c r="H1352" t="s">
        <v>511</v>
      </c>
      <c r="I1352" t="s">
        <v>17</v>
      </c>
      <c r="J1352" t="s">
        <v>157</v>
      </c>
      <c r="K1352" t="s">
        <v>473</v>
      </c>
      <c r="L1352" t="s">
        <v>156</v>
      </c>
      <c r="M1352">
        <v>0</v>
      </c>
      <c r="N1352" t="s">
        <v>35</v>
      </c>
      <c r="O1352" t="s">
        <v>492</v>
      </c>
      <c r="P1352">
        <v>10</v>
      </c>
      <c r="Q1352" t="s">
        <v>465</v>
      </c>
      <c r="R1352">
        <v>1</v>
      </c>
      <c r="S1352" s="144">
        <v>-40080.21</v>
      </c>
      <c r="T1352">
        <v>1</v>
      </c>
      <c r="U1352" t="s">
        <v>199</v>
      </c>
      <c r="V1352" t="s">
        <v>66</v>
      </c>
      <c r="W1352" s="115" t="str">
        <f t="shared" si="45"/>
        <v>CC1DISPOSICIÓN FINAL RESIDUOS LIQUIDOS</v>
      </c>
      <c r="X1352" s="115">
        <f>_xlfn.XLOOKUP(W1352,'cco '!C:C,'cco '!D:D,0)</f>
        <v>5.9791078481547098E-2</v>
      </c>
      <c r="Y1352" s="116">
        <f t="shared" si="46"/>
        <v>2396.4389816668886</v>
      </c>
      <c r="Z1352" s="115">
        <f>_xlfn.XLOOKUP(V1352,sectores_id!A:A,sectores_id!B:B)</f>
        <v>3</v>
      </c>
      <c r="AA1352" s="115" t="str">
        <f>IF(J1352="OPEX",_xlfn.XLOOKUP(I1352,'rubros_id_opex (2)'!A:A,'rubros_id_opex (2)'!B:B,"RUBRO MC"),J1352)</f>
        <v>CAPEX</v>
      </c>
      <c r="AB1352" s="115" t="str">
        <f>UPPER(_xlfn.XLOOKUP(Z1352,sectores_id!B:B,sectores_id!A:A))</f>
        <v>DISP. FINAL RESIDUOS LÍQUIDOS</v>
      </c>
      <c r="AC1352" s="156" t="str">
        <f>_xlfn.XLOOKUP(AA1352,'rubros_id_opex (2)'!B:B,'rubros_id_opex (2)'!A:A,gastos_final[[#This Row],[Líneas de factura/Producto]])</f>
        <v>INVERSION</v>
      </c>
      <c r="AD1352" s="115">
        <f>SUMIFS(Y:Y,C:C,gastos_final[[#This Row],[Número]])</f>
        <v>40080.21</v>
      </c>
      <c r="AE1352" s="177">
        <f>gastos_final[[#This Row],[MONTO_FINAL]]*-1-gastos_final[[#This Row],[monto_total_ampliado]]</f>
        <v>0</v>
      </c>
    </row>
    <row r="1353" spans="1:31" x14ac:dyDescent="0.3">
      <c r="A1353" vm="7">
        <v>46059</v>
      </c>
      <c r="B1353" t="s">
        <v>1035</v>
      </c>
      <c r="C1353" t="s">
        <v>1041</v>
      </c>
      <c r="D1353" s="143">
        <v>-40080.21</v>
      </c>
      <c r="E1353" t="s">
        <v>1042</v>
      </c>
      <c r="F1353">
        <v>1</v>
      </c>
      <c r="G1353" s="143">
        <v>33124.14</v>
      </c>
      <c r="H1353" t="s">
        <v>511</v>
      </c>
      <c r="I1353" t="s">
        <v>17</v>
      </c>
      <c r="J1353" t="s">
        <v>157</v>
      </c>
      <c r="K1353" t="s">
        <v>473</v>
      </c>
      <c r="L1353" t="s">
        <v>156</v>
      </c>
      <c r="M1353">
        <v>0</v>
      </c>
      <c r="N1353" t="s">
        <v>35</v>
      </c>
      <c r="O1353" t="s">
        <v>492</v>
      </c>
      <c r="P1353">
        <v>10</v>
      </c>
      <c r="Q1353" t="s">
        <v>465</v>
      </c>
      <c r="R1353">
        <v>1</v>
      </c>
      <c r="S1353" s="144">
        <v>-40080.21</v>
      </c>
      <c r="T1353">
        <v>1</v>
      </c>
      <c r="U1353" t="s">
        <v>199</v>
      </c>
      <c r="V1353" t="s">
        <v>63</v>
      </c>
      <c r="W1353" s="115" t="str">
        <f t="shared" si="45"/>
        <v>CC1DISPOSICIÓN FINAL RESIDUOS SOLIDOS</v>
      </c>
      <c r="X1353" s="115">
        <f>_xlfn.XLOOKUP(W1353,'cco '!C:C,'cco '!D:D,0)</f>
        <v>4.8738124634855849E-3</v>
      </c>
      <c r="Y1353" s="116">
        <f t="shared" si="46"/>
        <v>195.34342703711957</v>
      </c>
      <c r="Z1353" s="115">
        <f>_xlfn.XLOOKUP(V1353,sectores_id!A:A,sectores_id!B:B)</f>
        <v>4</v>
      </c>
      <c r="AA1353" s="115" t="str">
        <f>IF(J1353="OPEX",_xlfn.XLOOKUP(I1353,'rubros_id_opex (2)'!A:A,'rubros_id_opex (2)'!B:B,"RUBRO MC"),J1353)</f>
        <v>CAPEX</v>
      </c>
      <c r="AB1353" s="115" t="str">
        <f>UPPER(_xlfn.XLOOKUP(Z1353,sectores_id!B:B,sectores_id!A:A))</f>
        <v>DISP. FINAL RESIDUOS SÓLIDOS</v>
      </c>
      <c r="AC1353" s="156" t="str">
        <f>_xlfn.XLOOKUP(AA1353,'rubros_id_opex (2)'!B:B,'rubros_id_opex (2)'!A:A,gastos_final[[#This Row],[Líneas de factura/Producto]])</f>
        <v>INVERSION</v>
      </c>
      <c r="AD1353" s="115">
        <f>SUMIFS(Y:Y,C:C,gastos_final[[#This Row],[Número]])</f>
        <v>40080.21</v>
      </c>
      <c r="AE1353" s="177">
        <f>gastos_final[[#This Row],[MONTO_FINAL]]*-1-gastos_final[[#This Row],[monto_total_ampliado]]</f>
        <v>0</v>
      </c>
    </row>
    <row r="1354" spans="1:31" x14ac:dyDescent="0.3">
      <c r="A1354" vm="7">
        <v>46059</v>
      </c>
      <c r="B1354" t="s">
        <v>1035</v>
      </c>
      <c r="C1354" t="s">
        <v>1041</v>
      </c>
      <c r="D1354" s="143">
        <v>-40080.21</v>
      </c>
      <c r="E1354" t="s">
        <v>1042</v>
      </c>
      <c r="F1354">
        <v>1</v>
      </c>
      <c r="G1354" s="143">
        <v>33124.14</v>
      </c>
      <c r="H1354" t="s">
        <v>511</v>
      </c>
      <c r="I1354" t="s">
        <v>17</v>
      </c>
      <c r="J1354" t="s">
        <v>157</v>
      </c>
      <c r="K1354" t="s">
        <v>473</v>
      </c>
      <c r="L1354" t="s">
        <v>156</v>
      </c>
      <c r="M1354">
        <v>0</v>
      </c>
      <c r="N1354" t="s">
        <v>35</v>
      </c>
      <c r="O1354" t="s">
        <v>492</v>
      </c>
      <c r="P1354">
        <v>10</v>
      </c>
      <c r="Q1354" t="s">
        <v>465</v>
      </c>
      <c r="R1354">
        <v>1</v>
      </c>
      <c r="S1354" s="144">
        <v>-40080.21</v>
      </c>
      <c r="T1354">
        <v>1</v>
      </c>
      <c r="U1354" t="s">
        <v>199</v>
      </c>
      <c r="V1354" t="s">
        <v>80</v>
      </c>
      <c r="W1354" s="115" t="str">
        <f t="shared" si="45"/>
        <v>CC1EXPORTACION</v>
      </c>
      <c r="X1354" s="115">
        <f>_xlfn.XLOOKUP(W1354,'cco '!C:C,'cco '!D:D,0)</f>
        <v>0.73411048911804788</v>
      </c>
      <c r="Y1354" s="116">
        <f t="shared" si="46"/>
        <v>29423.302567054074</v>
      </c>
      <c r="Z1354" s="115">
        <f>_xlfn.XLOOKUP(V1354,sectores_id!A:A,sectores_id!B:B)</f>
        <v>5</v>
      </c>
      <c r="AA1354" s="115" t="str">
        <f>IF(J1354="OPEX",_xlfn.XLOOKUP(I1354,'rubros_id_opex (2)'!A:A,'rubros_id_opex (2)'!B:B,"RUBRO MC"),J1354)</f>
        <v>CAPEX</v>
      </c>
      <c r="AB1354" s="115" t="str">
        <f>UPPER(_xlfn.XLOOKUP(Z1354,sectores_id!B:B,sectores_id!A:A))</f>
        <v>EXPORTACION</v>
      </c>
      <c r="AC1354" s="156" t="str">
        <f>_xlfn.XLOOKUP(AA1354,'rubros_id_opex (2)'!B:B,'rubros_id_opex (2)'!A:A,gastos_final[[#This Row],[Líneas de factura/Producto]])</f>
        <v>INVERSION</v>
      </c>
      <c r="AD1354" s="115">
        <f>SUMIFS(Y:Y,C:C,gastos_final[[#This Row],[Número]])</f>
        <v>40080.21</v>
      </c>
      <c r="AE1354" s="177">
        <f>gastos_final[[#This Row],[MONTO_FINAL]]*-1-gastos_final[[#This Row],[monto_total_ampliado]]</f>
        <v>0</v>
      </c>
    </row>
    <row r="1355" spans="1:31" x14ac:dyDescent="0.3">
      <c r="A1355" vm="7">
        <v>46059</v>
      </c>
      <c r="B1355" t="s">
        <v>1035</v>
      </c>
      <c r="C1355" t="s">
        <v>1041</v>
      </c>
      <c r="D1355" s="143">
        <v>-40080.21</v>
      </c>
      <c r="E1355" t="s">
        <v>1042</v>
      </c>
      <c r="F1355">
        <v>1</v>
      </c>
      <c r="G1355" s="143">
        <v>33124.14</v>
      </c>
      <c r="H1355" t="s">
        <v>511</v>
      </c>
      <c r="I1355" t="s">
        <v>17</v>
      </c>
      <c r="J1355" t="s">
        <v>157</v>
      </c>
      <c r="K1355" t="s">
        <v>473</v>
      </c>
      <c r="L1355" t="s">
        <v>156</v>
      </c>
      <c r="M1355">
        <v>0</v>
      </c>
      <c r="N1355" t="s">
        <v>35</v>
      </c>
      <c r="O1355" t="s">
        <v>492</v>
      </c>
      <c r="P1355">
        <v>10</v>
      </c>
      <c r="Q1355" t="s">
        <v>465</v>
      </c>
      <c r="R1355">
        <v>1</v>
      </c>
      <c r="S1355" s="144">
        <v>-40080.21</v>
      </c>
      <c r="T1355">
        <v>1</v>
      </c>
      <c r="U1355" t="s">
        <v>199</v>
      </c>
      <c r="V1355" t="s">
        <v>50</v>
      </c>
      <c r="W1355" s="115" t="str">
        <f t="shared" si="45"/>
        <v>CC1NFU</v>
      </c>
      <c r="X1355" s="115">
        <f>_xlfn.XLOOKUP(W1355,'cco '!C:C,'cco '!D:D,0)</f>
        <v>1.4065386597374174E-2</v>
      </c>
      <c r="Y1355" s="116">
        <f t="shared" si="46"/>
        <v>563.74364855394231</v>
      </c>
      <c r="Z1355" s="115">
        <f>_xlfn.XLOOKUP(V1355,sectores_id!A:A,sectores_id!B:B)</f>
        <v>6</v>
      </c>
      <c r="AA1355" s="115" t="str">
        <f>IF(J1355="OPEX",_xlfn.XLOOKUP(I1355,'rubros_id_opex (2)'!A:A,'rubros_id_opex (2)'!B:B,"RUBRO MC"),J1355)</f>
        <v>CAPEX</v>
      </c>
      <c r="AB1355" s="115" t="str">
        <f>UPPER(_xlfn.XLOOKUP(Z1355,sectores_id!B:B,sectores_id!A:A))</f>
        <v>NFU</v>
      </c>
      <c r="AC1355" s="156" t="str">
        <f>_xlfn.XLOOKUP(AA1355,'rubros_id_opex (2)'!B:B,'rubros_id_opex (2)'!A:A,gastos_final[[#This Row],[Líneas de factura/Producto]])</f>
        <v>INVERSION</v>
      </c>
      <c r="AD1355" s="115">
        <f>SUMIFS(Y:Y,C:C,gastos_final[[#This Row],[Número]])</f>
        <v>40080.21</v>
      </c>
      <c r="AE1355" s="177">
        <f>gastos_final[[#This Row],[MONTO_FINAL]]*-1-gastos_final[[#This Row],[monto_total_ampliado]]</f>
        <v>0</v>
      </c>
    </row>
    <row r="1356" spans="1:31" x14ac:dyDescent="0.3">
      <c r="A1356" vm="7">
        <v>46059</v>
      </c>
      <c r="B1356" t="s">
        <v>1035</v>
      </c>
      <c r="C1356" t="s">
        <v>1041</v>
      </c>
      <c r="D1356" s="143">
        <v>-40080.21</v>
      </c>
      <c r="E1356" t="s">
        <v>1042</v>
      </c>
      <c r="F1356">
        <v>1</v>
      </c>
      <c r="G1356" s="143">
        <v>33124.14</v>
      </c>
      <c r="H1356" t="s">
        <v>511</v>
      </c>
      <c r="I1356" t="s">
        <v>17</v>
      </c>
      <c r="J1356" t="s">
        <v>157</v>
      </c>
      <c r="K1356" t="s">
        <v>473</v>
      </c>
      <c r="L1356" t="s">
        <v>156</v>
      </c>
      <c r="M1356">
        <v>0</v>
      </c>
      <c r="N1356" t="s">
        <v>35</v>
      </c>
      <c r="O1356" t="s">
        <v>492</v>
      </c>
      <c r="P1356">
        <v>10</v>
      </c>
      <c r="Q1356" t="s">
        <v>465</v>
      </c>
      <c r="R1356">
        <v>1</v>
      </c>
      <c r="S1356" s="144">
        <v>-40080.21</v>
      </c>
      <c r="T1356">
        <v>1</v>
      </c>
      <c r="U1356" t="s">
        <v>199</v>
      </c>
      <c r="V1356" t="s">
        <v>68</v>
      </c>
      <c r="W1356" s="115" t="str">
        <f t="shared" si="45"/>
        <v>CC1PILETAS</v>
      </c>
      <c r="X1356" s="115">
        <f>_xlfn.XLOOKUP(W1356,'cco '!C:C,'cco '!D:D,0)</f>
        <v>0.10760032914202722</v>
      </c>
      <c r="Y1356" s="116">
        <f t="shared" si="46"/>
        <v>4312.6437880815711</v>
      </c>
      <c r="Z1356" s="115">
        <f>_xlfn.XLOOKUP(V1356,sectores_id!A:A,sectores_id!B:B)</f>
        <v>7</v>
      </c>
      <c r="AA1356" s="115" t="str">
        <f>IF(J1356="OPEX",_xlfn.XLOOKUP(I1356,'rubros_id_opex (2)'!A:A,'rubros_id_opex (2)'!B:B,"RUBRO MC"),J1356)</f>
        <v>CAPEX</v>
      </c>
      <c r="AB1356" s="115" t="str">
        <f>UPPER(_xlfn.XLOOKUP(Z1356,sectores_id!B:B,sectores_id!A:A))</f>
        <v>PILETAS</v>
      </c>
      <c r="AC1356" s="156" t="str">
        <f>_xlfn.XLOOKUP(AA1356,'rubros_id_opex (2)'!B:B,'rubros_id_opex (2)'!A:A,gastos_final[[#This Row],[Líneas de factura/Producto]])</f>
        <v>INVERSION</v>
      </c>
      <c r="AD1356" s="115">
        <f>SUMIFS(Y:Y,C:C,gastos_final[[#This Row],[Número]])</f>
        <v>40080.21</v>
      </c>
      <c r="AE1356" s="177">
        <f>gastos_final[[#This Row],[MONTO_FINAL]]*-1-gastos_final[[#This Row],[monto_total_ampliado]]</f>
        <v>0</v>
      </c>
    </row>
    <row r="1357" spans="1:31" x14ac:dyDescent="0.3">
      <c r="A1357" vm="7">
        <v>46059</v>
      </c>
      <c r="B1357" t="s">
        <v>1035</v>
      </c>
      <c r="C1357" t="s">
        <v>1041</v>
      </c>
      <c r="D1357" s="143">
        <v>-40080.21</v>
      </c>
      <c r="E1357" t="s">
        <v>1042</v>
      </c>
      <c r="F1357">
        <v>1</v>
      </c>
      <c r="G1357" s="143">
        <v>33124.14</v>
      </c>
      <c r="H1357" t="s">
        <v>511</v>
      </c>
      <c r="I1357" t="s">
        <v>17</v>
      </c>
      <c r="J1357" t="s">
        <v>157</v>
      </c>
      <c r="K1357" t="s">
        <v>473</v>
      </c>
      <c r="L1357" t="s">
        <v>156</v>
      </c>
      <c r="M1357">
        <v>0</v>
      </c>
      <c r="N1357" t="s">
        <v>35</v>
      </c>
      <c r="O1357" t="s">
        <v>492</v>
      </c>
      <c r="P1357">
        <v>10</v>
      </c>
      <c r="Q1357" t="s">
        <v>465</v>
      </c>
      <c r="R1357">
        <v>1</v>
      </c>
      <c r="S1357" s="144">
        <v>-40080.21</v>
      </c>
      <c r="T1357">
        <v>1</v>
      </c>
      <c r="U1357" t="s">
        <v>199</v>
      </c>
      <c r="V1357" t="s">
        <v>70</v>
      </c>
      <c r="W1357" s="115" t="str">
        <f t="shared" si="45"/>
        <v>CC1REACTORES</v>
      </c>
      <c r="X1357" s="115">
        <f>_xlfn.XLOOKUP(W1357,'cco '!C:C,'cco '!D:D,0)</f>
        <v>3.9675420007119738E-2</v>
      </c>
      <c r="Y1357" s="116">
        <f t="shared" si="46"/>
        <v>1590.1991657235606</v>
      </c>
      <c r="Z1357" s="115">
        <f>_xlfn.XLOOKUP(V1357,sectores_id!A:A,sectores_id!B:B)</f>
        <v>8</v>
      </c>
      <c r="AA1357" s="115" t="str">
        <f>IF(J1357="OPEX",_xlfn.XLOOKUP(I1357,'rubros_id_opex (2)'!A:A,'rubros_id_opex (2)'!B:B,"RUBRO MC"),J1357)</f>
        <v>CAPEX</v>
      </c>
      <c r="AB1357" s="115" t="str">
        <f>UPPER(_xlfn.XLOOKUP(Z1357,sectores_id!B:B,sectores_id!A:A))</f>
        <v>REACTORES</v>
      </c>
      <c r="AC1357" s="156" t="str">
        <f>_xlfn.XLOOKUP(AA1357,'rubros_id_opex (2)'!B:B,'rubros_id_opex (2)'!A:A,gastos_final[[#This Row],[Líneas de factura/Producto]])</f>
        <v>INVERSION</v>
      </c>
      <c r="AD1357" s="115">
        <f>SUMIFS(Y:Y,C:C,gastos_final[[#This Row],[Número]])</f>
        <v>40080.21</v>
      </c>
      <c r="AE1357" s="177">
        <f>gastos_final[[#This Row],[MONTO_FINAL]]*-1-gastos_final[[#This Row],[monto_total_ampliado]]</f>
        <v>0</v>
      </c>
    </row>
    <row r="1358" spans="1:31" x14ac:dyDescent="0.3">
      <c r="A1358" vm="7">
        <v>46059</v>
      </c>
      <c r="B1358" t="s">
        <v>1035</v>
      </c>
      <c r="C1358" t="s">
        <v>1041</v>
      </c>
      <c r="D1358" s="143">
        <v>-40080.21</v>
      </c>
      <c r="E1358" t="s">
        <v>1042</v>
      </c>
      <c r="F1358">
        <v>1</v>
      </c>
      <c r="G1358" s="143">
        <v>33124.14</v>
      </c>
      <c r="H1358" t="s">
        <v>511</v>
      </c>
      <c r="I1358" t="s">
        <v>17</v>
      </c>
      <c r="J1358" t="s">
        <v>157</v>
      </c>
      <c r="K1358" t="s">
        <v>473</v>
      </c>
      <c r="L1358" t="s">
        <v>156</v>
      </c>
      <c r="M1358">
        <v>0</v>
      </c>
      <c r="N1358" t="s">
        <v>35</v>
      </c>
      <c r="O1358" t="s">
        <v>492</v>
      </c>
      <c r="P1358">
        <v>10</v>
      </c>
      <c r="Q1358" t="s">
        <v>465</v>
      </c>
      <c r="R1358">
        <v>1</v>
      </c>
      <c r="S1358" s="144">
        <v>-40080.21</v>
      </c>
      <c r="T1358">
        <v>1</v>
      </c>
      <c r="U1358" t="s">
        <v>199</v>
      </c>
      <c r="V1358" t="s">
        <v>181</v>
      </c>
      <c r="W1358" s="115" t="str">
        <f t="shared" si="45"/>
        <v>CC1TIERRAS FILTRANTES</v>
      </c>
      <c r="X1358" s="115">
        <f>_xlfn.XLOOKUP(W1358,'cco '!C:C,'cco '!D:D,0)</f>
        <v>0</v>
      </c>
      <c r="Y1358" s="116">
        <f t="shared" si="46"/>
        <v>0</v>
      </c>
      <c r="Z1358" s="115">
        <f>_xlfn.XLOOKUP(V1358,sectores_id!A:A,sectores_id!B:B)</f>
        <v>9</v>
      </c>
      <c r="AA1358" s="115" t="str">
        <f>IF(J1358="OPEX",_xlfn.XLOOKUP(I1358,'rubros_id_opex (2)'!A:A,'rubros_id_opex (2)'!B:B,"RUBRO MC"),J1358)</f>
        <v>CAPEX</v>
      </c>
      <c r="AB1358" s="115" t="str">
        <f>UPPER(_xlfn.XLOOKUP(Z1358,sectores_id!B:B,sectores_id!A:A))</f>
        <v>TIERRAS FILTRANTES</v>
      </c>
      <c r="AC1358" s="156" t="str">
        <f>_xlfn.XLOOKUP(AA1358,'rubros_id_opex (2)'!B:B,'rubros_id_opex (2)'!A:A,gastos_final[[#This Row],[Líneas de factura/Producto]])</f>
        <v>INVERSION</v>
      </c>
      <c r="AD1358" s="115">
        <f>SUMIFS(Y:Y,C:C,gastos_final[[#This Row],[Número]])</f>
        <v>40080.21</v>
      </c>
      <c r="AE1358" s="177">
        <f>gastos_final[[#This Row],[MONTO_FINAL]]*-1-gastos_final[[#This Row],[monto_total_ampliado]]</f>
        <v>0</v>
      </c>
    </row>
    <row r="1359" spans="1:31" x14ac:dyDescent="0.3">
      <c r="A1359" vm="24">
        <v>46078</v>
      </c>
      <c r="B1359" t="s">
        <v>1079</v>
      </c>
      <c r="C1359" t="s">
        <v>1080</v>
      </c>
      <c r="D1359" s="143">
        <v>-40000</v>
      </c>
      <c r="E1359" t="s">
        <v>1081</v>
      </c>
      <c r="F1359">
        <v>1</v>
      </c>
      <c r="G1359" s="143">
        <v>40000</v>
      </c>
      <c r="H1359" t="s">
        <v>511</v>
      </c>
      <c r="I1359" t="s">
        <v>10</v>
      </c>
      <c r="J1359" t="s">
        <v>137</v>
      </c>
      <c r="K1359" t="s">
        <v>473</v>
      </c>
      <c r="L1359" t="s">
        <v>156</v>
      </c>
      <c r="M1359">
        <v>0</v>
      </c>
      <c r="N1359" t="s">
        <v>35</v>
      </c>
      <c r="O1359" t="s">
        <v>492</v>
      </c>
      <c r="P1359">
        <v>10</v>
      </c>
      <c r="Q1359" t="s">
        <v>465</v>
      </c>
      <c r="R1359">
        <v>1</v>
      </c>
      <c r="S1359" s="144">
        <v>-40000</v>
      </c>
      <c r="T1359">
        <v>1</v>
      </c>
      <c r="U1359" t="s">
        <v>199</v>
      </c>
      <c r="V1359" t="s">
        <v>72</v>
      </c>
      <c r="W1359" s="115" t="str">
        <f t="shared" si="45"/>
        <v>CC1BACHAS</v>
      </c>
      <c r="X1359" s="115">
        <f>_xlfn.XLOOKUP(W1359,'cco '!C:C,'cco '!D:D,0)</f>
        <v>3.2417236735101898E-2</v>
      </c>
      <c r="Y1359" s="116">
        <f t="shared" si="46"/>
        <v>1296.6894694040759</v>
      </c>
      <c r="Z1359" s="115">
        <f>_xlfn.XLOOKUP(V1359,sectores_id!A:A,sectores_id!B:B)</f>
        <v>1</v>
      </c>
      <c r="AA1359" s="115">
        <f>IF(J1359="OPEX",_xlfn.XLOOKUP(I1359,'rubros_id_opex (2)'!A:A,'rubros_id_opex (2)'!B:B,"RUBRO MC"),J1359)</f>
        <v>13</v>
      </c>
      <c r="AB1359" s="115" t="str">
        <f>UPPER(_xlfn.XLOOKUP(Z1359,sectores_id!B:B,sectores_id!A:A))</f>
        <v>BACHAS</v>
      </c>
      <c r="AC1359" s="156" t="str">
        <f>_xlfn.XLOOKUP(AA1359,'rubros_id_opex (2)'!B:B,'rubros_id_opex (2)'!A:A,gastos_final[[#This Row],[Líneas de factura/Producto]])</f>
        <v>SERVICIOS</v>
      </c>
      <c r="AD1359" s="115">
        <f>SUMIFS(Y:Y,C:C,gastos_final[[#This Row],[Número]])</f>
        <v>40000</v>
      </c>
      <c r="AE1359" s="177">
        <f>gastos_final[[#This Row],[MONTO_FINAL]]*-1-gastos_final[[#This Row],[monto_total_ampliado]]</f>
        <v>0</v>
      </c>
    </row>
    <row r="1360" spans="1:31" x14ac:dyDescent="0.3">
      <c r="A1360" vm="24">
        <v>46078</v>
      </c>
      <c r="B1360" t="s">
        <v>1079</v>
      </c>
      <c r="C1360" t="s">
        <v>1080</v>
      </c>
      <c r="D1360" s="143">
        <v>-40000</v>
      </c>
      <c r="E1360" t="s">
        <v>1081</v>
      </c>
      <c r="F1360">
        <v>1</v>
      </c>
      <c r="G1360" s="143">
        <v>40000</v>
      </c>
      <c r="H1360" t="s">
        <v>511</v>
      </c>
      <c r="I1360" t="s">
        <v>10</v>
      </c>
      <c r="J1360" t="s">
        <v>137</v>
      </c>
      <c r="K1360" t="s">
        <v>473</v>
      </c>
      <c r="L1360" t="s">
        <v>156</v>
      </c>
      <c r="M1360">
        <v>0</v>
      </c>
      <c r="N1360" t="s">
        <v>35</v>
      </c>
      <c r="O1360" t="s">
        <v>492</v>
      </c>
      <c r="P1360">
        <v>10</v>
      </c>
      <c r="Q1360" t="s">
        <v>465</v>
      </c>
      <c r="R1360">
        <v>1</v>
      </c>
      <c r="S1360" s="144">
        <v>-40000</v>
      </c>
      <c r="T1360">
        <v>1</v>
      </c>
      <c r="U1360" t="s">
        <v>199</v>
      </c>
      <c r="V1360" t="s">
        <v>77</v>
      </c>
      <c r="W1360" s="115" t="str">
        <f t="shared" si="45"/>
        <v>CC1CEREAL &amp; POLVILLO</v>
      </c>
      <c r="X1360" s="115">
        <f>_xlfn.XLOOKUP(W1360,'cco '!C:C,'cco '!D:D,0)</f>
        <v>7.0597149630605652E-3</v>
      </c>
      <c r="Y1360" s="116">
        <f t="shared" si="46"/>
        <v>282.38859852242263</v>
      </c>
      <c r="Z1360" s="115">
        <f>_xlfn.XLOOKUP(V1360,sectores_id!A:A,sectores_id!B:B)</f>
        <v>2</v>
      </c>
      <c r="AA1360" s="115">
        <f>IF(J1360="OPEX",_xlfn.XLOOKUP(I1360,'rubros_id_opex (2)'!A:A,'rubros_id_opex (2)'!B:B,"RUBRO MC"),J1360)</f>
        <v>13</v>
      </c>
      <c r="AB1360" s="115" t="str">
        <f>UPPER(_xlfn.XLOOKUP(Z1360,sectores_id!B:B,sectores_id!A:A))</f>
        <v>CEREAL &amp; POLVILLO</v>
      </c>
      <c r="AC1360" s="156" t="str">
        <f>_xlfn.XLOOKUP(AA1360,'rubros_id_opex (2)'!B:B,'rubros_id_opex (2)'!A:A,gastos_final[[#This Row],[Líneas de factura/Producto]])</f>
        <v>SERVICIOS</v>
      </c>
      <c r="AD1360" s="115">
        <f>SUMIFS(Y:Y,C:C,gastos_final[[#This Row],[Número]])</f>
        <v>40000</v>
      </c>
      <c r="AE1360" s="177">
        <f>gastos_final[[#This Row],[MONTO_FINAL]]*-1-gastos_final[[#This Row],[monto_total_ampliado]]</f>
        <v>0</v>
      </c>
    </row>
    <row r="1361" spans="1:31" x14ac:dyDescent="0.3">
      <c r="A1361" vm="24">
        <v>46078</v>
      </c>
      <c r="B1361" t="s">
        <v>1079</v>
      </c>
      <c r="C1361" t="s">
        <v>1080</v>
      </c>
      <c r="D1361" s="143">
        <v>-40000</v>
      </c>
      <c r="E1361" t="s">
        <v>1081</v>
      </c>
      <c r="F1361">
        <v>1</v>
      </c>
      <c r="G1361" s="143">
        <v>40000</v>
      </c>
      <c r="H1361" t="s">
        <v>511</v>
      </c>
      <c r="I1361" t="s">
        <v>10</v>
      </c>
      <c r="J1361" t="s">
        <v>137</v>
      </c>
      <c r="K1361" t="s">
        <v>473</v>
      </c>
      <c r="L1361" t="s">
        <v>156</v>
      </c>
      <c r="M1361">
        <v>0</v>
      </c>
      <c r="N1361" t="s">
        <v>35</v>
      </c>
      <c r="O1361" t="s">
        <v>492</v>
      </c>
      <c r="P1361">
        <v>10</v>
      </c>
      <c r="Q1361" t="s">
        <v>465</v>
      </c>
      <c r="R1361">
        <v>1</v>
      </c>
      <c r="S1361" s="144">
        <v>-40000</v>
      </c>
      <c r="T1361">
        <v>1</v>
      </c>
      <c r="U1361" t="s">
        <v>199</v>
      </c>
      <c r="V1361" t="s">
        <v>75</v>
      </c>
      <c r="W1361" s="115" t="str">
        <f t="shared" si="45"/>
        <v>CC1COMPOST &amp; FERTILIZANTES</v>
      </c>
      <c r="X1361" s="115">
        <f>_xlfn.XLOOKUP(W1361,'cco '!C:C,'cco '!D:D,0)</f>
        <v>4.0653249223577111E-4</v>
      </c>
      <c r="Y1361" s="116">
        <f t="shared" si="46"/>
        <v>16.261299689430846</v>
      </c>
      <c r="Z1361" s="115">
        <f>_xlfn.XLOOKUP(V1361,sectores_id!A:A,sectores_id!B:B)</f>
        <v>10</v>
      </c>
      <c r="AA1361" s="115">
        <f>IF(J1361="OPEX",_xlfn.XLOOKUP(I1361,'rubros_id_opex (2)'!A:A,'rubros_id_opex (2)'!B:B,"RUBRO MC"),J1361)</f>
        <v>13</v>
      </c>
      <c r="AB1361" s="115" t="str">
        <f>UPPER(_xlfn.XLOOKUP(Z1361,sectores_id!B:B,sectores_id!A:A))</f>
        <v>COMPOST &amp; FERTILIZANTES</v>
      </c>
      <c r="AC1361" s="156" t="str">
        <f>_xlfn.XLOOKUP(AA1361,'rubros_id_opex (2)'!B:B,'rubros_id_opex (2)'!A:A,gastos_final[[#This Row],[Líneas de factura/Producto]])</f>
        <v>SERVICIOS</v>
      </c>
      <c r="AD1361" s="115">
        <f>SUMIFS(Y:Y,C:C,gastos_final[[#This Row],[Número]])</f>
        <v>40000</v>
      </c>
      <c r="AE1361" s="177">
        <f>gastos_final[[#This Row],[MONTO_FINAL]]*-1-gastos_final[[#This Row],[monto_total_ampliado]]</f>
        <v>0</v>
      </c>
    </row>
    <row r="1362" spans="1:31" x14ac:dyDescent="0.3">
      <c r="A1362" vm="24">
        <v>46078</v>
      </c>
      <c r="B1362" t="s">
        <v>1079</v>
      </c>
      <c r="C1362" t="s">
        <v>1080</v>
      </c>
      <c r="D1362" s="143">
        <v>-40000</v>
      </c>
      <c r="E1362" t="s">
        <v>1081</v>
      </c>
      <c r="F1362">
        <v>1</v>
      </c>
      <c r="G1362" s="143">
        <v>40000</v>
      </c>
      <c r="H1362" t="s">
        <v>511</v>
      </c>
      <c r="I1362" t="s">
        <v>10</v>
      </c>
      <c r="J1362" t="s">
        <v>137</v>
      </c>
      <c r="K1362" t="s">
        <v>473</v>
      </c>
      <c r="L1362" t="s">
        <v>156</v>
      </c>
      <c r="M1362">
        <v>0</v>
      </c>
      <c r="N1362" t="s">
        <v>35</v>
      </c>
      <c r="O1362" t="s">
        <v>492</v>
      </c>
      <c r="P1362">
        <v>10</v>
      </c>
      <c r="Q1362" t="s">
        <v>465</v>
      </c>
      <c r="R1362">
        <v>1</v>
      </c>
      <c r="S1362" s="144">
        <v>-40000</v>
      </c>
      <c r="T1362">
        <v>1</v>
      </c>
      <c r="U1362" t="s">
        <v>199</v>
      </c>
      <c r="V1362" t="s">
        <v>66</v>
      </c>
      <c r="W1362" s="115" t="str">
        <f t="shared" si="45"/>
        <v>CC1DISPOSICIÓN FINAL RESIDUOS LIQUIDOS</v>
      </c>
      <c r="X1362" s="115">
        <f>_xlfn.XLOOKUP(W1362,'cco '!C:C,'cco '!D:D,0)</f>
        <v>5.9791078481547098E-2</v>
      </c>
      <c r="Y1362" s="116">
        <f t="shared" si="46"/>
        <v>2391.6431392618838</v>
      </c>
      <c r="Z1362" s="115">
        <f>_xlfn.XLOOKUP(V1362,sectores_id!A:A,sectores_id!B:B)</f>
        <v>3</v>
      </c>
      <c r="AA1362" s="115">
        <f>IF(J1362="OPEX",_xlfn.XLOOKUP(I1362,'rubros_id_opex (2)'!A:A,'rubros_id_opex (2)'!B:B,"RUBRO MC"),J1362)</f>
        <v>13</v>
      </c>
      <c r="AB1362" s="115" t="str">
        <f>UPPER(_xlfn.XLOOKUP(Z1362,sectores_id!B:B,sectores_id!A:A))</f>
        <v>DISP. FINAL RESIDUOS LÍQUIDOS</v>
      </c>
      <c r="AC1362" s="156" t="str">
        <f>_xlfn.XLOOKUP(AA1362,'rubros_id_opex (2)'!B:B,'rubros_id_opex (2)'!A:A,gastos_final[[#This Row],[Líneas de factura/Producto]])</f>
        <v>SERVICIOS</v>
      </c>
      <c r="AD1362" s="115">
        <f>SUMIFS(Y:Y,C:C,gastos_final[[#This Row],[Número]])</f>
        <v>40000</v>
      </c>
      <c r="AE1362" s="177">
        <f>gastos_final[[#This Row],[MONTO_FINAL]]*-1-gastos_final[[#This Row],[monto_total_ampliado]]</f>
        <v>0</v>
      </c>
    </row>
    <row r="1363" spans="1:31" x14ac:dyDescent="0.3">
      <c r="A1363" vm="24">
        <v>46078</v>
      </c>
      <c r="B1363" t="s">
        <v>1079</v>
      </c>
      <c r="C1363" t="s">
        <v>1080</v>
      </c>
      <c r="D1363" s="143">
        <v>-40000</v>
      </c>
      <c r="E1363" t="s">
        <v>1081</v>
      </c>
      <c r="F1363">
        <v>1</v>
      </c>
      <c r="G1363" s="143">
        <v>40000</v>
      </c>
      <c r="H1363" t="s">
        <v>511</v>
      </c>
      <c r="I1363" t="s">
        <v>10</v>
      </c>
      <c r="J1363" t="s">
        <v>137</v>
      </c>
      <c r="K1363" t="s">
        <v>473</v>
      </c>
      <c r="L1363" t="s">
        <v>156</v>
      </c>
      <c r="M1363">
        <v>0</v>
      </c>
      <c r="N1363" t="s">
        <v>35</v>
      </c>
      <c r="O1363" t="s">
        <v>492</v>
      </c>
      <c r="P1363">
        <v>10</v>
      </c>
      <c r="Q1363" t="s">
        <v>465</v>
      </c>
      <c r="R1363">
        <v>1</v>
      </c>
      <c r="S1363" s="144">
        <v>-40000</v>
      </c>
      <c r="T1363">
        <v>1</v>
      </c>
      <c r="U1363" t="s">
        <v>199</v>
      </c>
      <c r="V1363" t="s">
        <v>63</v>
      </c>
      <c r="W1363" s="115" t="str">
        <f t="shared" si="45"/>
        <v>CC1DISPOSICIÓN FINAL RESIDUOS SOLIDOS</v>
      </c>
      <c r="X1363" s="115">
        <f>_xlfn.XLOOKUP(W1363,'cco '!C:C,'cco '!D:D,0)</f>
        <v>4.8738124634855849E-3</v>
      </c>
      <c r="Y1363" s="116">
        <f t="shared" si="46"/>
        <v>194.9524985394234</v>
      </c>
      <c r="Z1363" s="115">
        <f>_xlfn.XLOOKUP(V1363,sectores_id!A:A,sectores_id!B:B)</f>
        <v>4</v>
      </c>
      <c r="AA1363" s="115">
        <f>IF(J1363="OPEX",_xlfn.XLOOKUP(I1363,'rubros_id_opex (2)'!A:A,'rubros_id_opex (2)'!B:B,"RUBRO MC"),J1363)</f>
        <v>13</v>
      </c>
      <c r="AB1363" s="115" t="str">
        <f>UPPER(_xlfn.XLOOKUP(Z1363,sectores_id!B:B,sectores_id!A:A))</f>
        <v>DISP. FINAL RESIDUOS SÓLIDOS</v>
      </c>
      <c r="AC1363" s="156" t="str">
        <f>_xlfn.XLOOKUP(AA1363,'rubros_id_opex (2)'!B:B,'rubros_id_opex (2)'!A:A,gastos_final[[#This Row],[Líneas de factura/Producto]])</f>
        <v>SERVICIOS</v>
      </c>
      <c r="AD1363" s="115">
        <f>SUMIFS(Y:Y,C:C,gastos_final[[#This Row],[Número]])</f>
        <v>40000</v>
      </c>
      <c r="AE1363" s="177">
        <f>gastos_final[[#This Row],[MONTO_FINAL]]*-1-gastos_final[[#This Row],[monto_total_ampliado]]</f>
        <v>0</v>
      </c>
    </row>
    <row r="1364" spans="1:31" x14ac:dyDescent="0.3">
      <c r="A1364" vm="24">
        <v>46078</v>
      </c>
      <c r="B1364" t="s">
        <v>1079</v>
      </c>
      <c r="C1364" t="s">
        <v>1080</v>
      </c>
      <c r="D1364" s="143">
        <v>-40000</v>
      </c>
      <c r="E1364" t="s">
        <v>1081</v>
      </c>
      <c r="F1364">
        <v>1</v>
      </c>
      <c r="G1364" s="143">
        <v>40000</v>
      </c>
      <c r="H1364" t="s">
        <v>511</v>
      </c>
      <c r="I1364" t="s">
        <v>10</v>
      </c>
      <c r="J1364" t="s">
        <v>137</v>
      </c>
      <c r="K1364" t="s">
        <v>473</v>
      </c>
      <c r="L1364" t="s">
        <v>156</v>
      </c>
      <c r="M1364">
        <v>0</v>
      </c>
      <c r="N1364" t="s">
        <v>35</v>
      </c>
      <c r="O1364" t="s">
        <v>492</v>
      </c>
      <c r="P1364">
        <v>10</v>
      </c>
      <c r="Q1364" t="s">
        <v>465</v>
      </c>
      <c r="R1364">
        <v>1</v>
      </c>
      <c r="S1364" s="144">
        <v>-40000</v>
      </c>
      <c r="T1364">
        <v>1</v>
      </c>
      <c r="U1364" t="s">
        <v>199</v>
      </c>
      <c r="V1364" t="s">
        <v>80</v>
      </c>
      <c r="W1364" s="115" t="str">
        <f t="shared" si="45"/>
        <v>CC1EXPORTACION</v>
      </c>
      <c r="X1364" s="115">
        <f>_xlfn.XLOOKUP(W1364,'cco '!C:C,'cco '!D:D,0)</f>
        <v>0.73411048911804788</v>
      </c>
      <c r="Y1364" s="116">
        <f t="shared" si="46"/>
        <v>29364.419564721917</v>
      </c>
      <c r="Z1364" s="115">
        <f>_xlfn.XLOOKUP(V1364,sectores_id!A:A,sectores_id!B:B)</f>
        <v>5</v>
      </c>
      <c r="AA1364" s="115">
        <f>IF(J1364="OPEX",_xlfn.XLOOKUP(I1364,'rubros_id_opex (2)'!A:A,'rubros_id_opex (2)'!B:B,"RUBRO MC"),J1364)</f>
        <v>13</v>
      </c>
      <c r="AB1364" s="115" t="str">
        <f>UPPER(_xlfn.XLOOKUP(Z1364,sectores_id!B:B,sectores_id!A:A))</f>
        <v>EXPORTACION</v>
      </c>
      <c r="AC1364" s="156" t="str">
        <f>_xlfn.XLOOKUP(AA1364,'rubros_id_opex (2)'!B:B,'rubros_id_opex (2)'!A:A,gastos_final[[#This Row],[Líneas de factura/Producto]])</f>
        <v>SERVICIOS</v>
      </c>
      <c r="AD1364" s="115">
        <f>SUMIFS(Y:Y,C:C,gastos_final[[#This Row],[Número]])</f>
        <v>40000</v>
      </c>
      <c r="AE1364" s="177">
        <f>gastos_final[[#This Row],[MONTO_FINAL]]*-1-gastos_final[[#This Row],[monto_total_ampliado]]</f>
        <v>0</v>
      </c>
    </row>
    <row r="1365" spans="1:31" x14ac:dyDescent="0.3">
      <c r="A1365" vm="24">
        <v>46078</v>
      </c>
      <c r="B1365" t="s">
        <v>1079</v>
      </c>
      <c r="C1365" t="s">
        <v>1080</v>
      </c>
      <c r="D1365" s="143">
        <v>-40000</v>
      </c>
      <c r="E1365" t="s">
        <v>1081</v>
      </c>
      <c r="F1365">
        <v>1</v>
      </c>
      <c r="G1365" s="143">
        <v>40000</v>
      </c>
      <c r="H1365" t="s">
        <v>511</v>
      </c>
      <c r="I1365" t="s">
        <v>10</v>
      </c>
      <c r="J1365" t="s">
        <v>137</v>
      </c>
      <c r="K1365" t="s">
        <v>473</v>
      </c>
      <c r="L1365" t="s">
        <v>156</v>
      </c>
      <c r="M1365">
        <v>0</v>
      </c>
      <c r="N1365" t="s">
        <v>35</v>
      </c>
      <c r="O1365" t="s">
        <v>492</v>
      </c>
      <c r="P1365">
        <v>10</v>
      </c>
      <c r="Q1365" t="s">
        <v>465</v>
      </c>
      <c r="R1365">
        <v>1</v>
      </c>
      <c r="S1365" s="144">
        <v>-40000</v>
      </c>
      <c r="T1365">
        <v>1</v>
      </c>
      <c r="U1365" t="s">
        <v>199</v>
      </c>
      <c r="V1365" t="s">
        <v>50</v>
      </c>
      <c r="W1365" s="115" t="str">
        <f t="shared" si="45"/>
        <v>CC1NFU</v>
      </c>
      <c r="X1365" s="115">
        <f>_xlfn.XLOOKUP(W1365,'cco '!C:C,'cco '!D:D,0)</f>
        <v>1.4065386597374174E-2</v>
      </c>
      <c r="Y1365" s="116">
        <f t="shared" si="46"/>
        <v>562.61546389496698</v>
      </c>
      <c r="Z1365" s="115">
        <f>_xlfn.XLOOKUP(V1365,sectores_id!A:A,sectores_id!B:B)</f>
        <v>6</v>
      </c>
      <c r="AA1365" s="115">
        <f>IF(J1365="OPEX",_xlfn.XLOOKUP(I1365,'rubros_id_opex (2)'!A:A,'rubros_id_opex (2)'!B:B,"RUBRO MC"),J1365)</f>
        <v>13</v>
      </c>
      <c r="AB1365" s="115" t="str">
        <f>UPPER(_xlfn.XLOOKUP(Z1365,sectores_id!B:B,sectores_id!A:A))</f>
        <v>NFU</v>
      </c>
      <c r="AC1365" s="156" t="str">
        <f>_xlfn.XLOOKUP(AA1365,'rubros_id_opex (2)'!B:B,'rubros_id_opex (2)'!A:A,gastos_final[[#This Row],[Líneas de factura/Producto]])</f>
        <v>SERVICIOS</v>
      </c>
      <c r="AD1365" s="115">
        <f>SUMIFS(Y:Y,C:C,gastos_final[[#This Row],[Número]])</f>
        <v>40000</v>
      </c>
      <c r="AE1365" s="177">
        <f>gastos_final[[#This Row],[MONTO_FINAL]]*-1-gastos_final[[#This Row],[monto_total_ampliado]]</f>
        <v>0</v>
      </c>
    </row>
    <row r="1366" spans="1:31" x14ac:dyDescent="0.3">
      <c r="A1366" vm="24">
        <v>46078</v>
      </c>
      <c r="B1366" t="s">
        <v>1079</v>
      </c>
      <c r="C1366" t="s">
        <v>1080</v>
      </c>
      <c r="D1366" s="143">
        <v>-40000</v>
      </c>
      <c r="E1366" t="s">
        <v>1081</v>
      </c>
      <c r="F1366">
        <v>1</v>
      </c>
      <c r="G1366" s="143">
        <v>40000</v>
      </c>
      <c r="H1366" t="s">
        <v>511</v>
      </c>
      <c r="I1366" t="s">
        <v>10</v>
      </c>
      <c r="J1366" t="s">
        <v>137</v>
      </c>
      <c r="K1366" t="s">
        <v>473</v>
      </c>
      <c r="L1366" t="s">
        <v>156</v>
      </c>
      <c r="M1366">
        <v>0</v>
      </c>
      <c r="N1366" t="s">
        <v>35</v>
      </c>
      <c r="O1366" t="s">
        <v>492</v>
      </c>
      <c r="P1366">
        <v>10</v>
      </c>
      <c r="Q1366" t="s">
        <v>465</v>
      </c>
      <c r="R1366">
        <v>1</v>
      </c>
      <c r="S1366" s="144">
        <v>-40000</v>
      </c>
      <c r="T1366">
        <v>1</v>
      </c>
      <c r="U1366" t="s">
        <v>199</v>
      </c>
      <c r="V1366" t="s">
        <v>68</v>
      </c>
      <c r="W1366" s="115" t="str">
        <f t="shared" si="45"/>
        <v>CC1PILETAS</v>
      </c>
      <c r="X1366" s="115">
        <f>_xlfn.XLOOKUP(W1366,'cco '!C:C,'cco '!D:D,0)</f>
        <v>0.10760032914202722</v>
      </c>
      <c r="Y1366" s="116">
        <f t="shared" si="46"/>
        <v>4304.013165681089</v>
      </c>
      <c r="Z1366" s="115">
        <f>_xlfn.XLOOKUP(V1366,sectores_id!A:A,sectores_id!B:B)</f>
        <v>7</v>
      </c>
      <c r="AA1366" s="115">
        <f>IF(J1366="OPEX",_xlfn.XLOOKUP(I1366,'rubros_id_opex (2)'!A:A,'rubros_id_opex (2)'!B:B,"RUBRO MC"),J1366)</f>
        <v>13</v>
      </c>
      <c r="AB1366" s="115" t="str">
        <f>UPPER(_xlfn.XLOOKUP(Z1366,sectores_id!B:B,sectores_id!A:A))</f>
        <v>PILETAS</v>
      </c>
      <c r="AC1366" s="156" t="str">
        <f>_xlfn.XLOOKUP(AA1366,'rubros_id_opex (2)'!B:B,'rubros_id_opex (2)'!A:A,gastos_final[[#This Row],[Líneas de factura/Producto]])</f>
        <v>SERVICIOS</v>
      </c>
      <c r="AD1366" s="115">
        <f>SUMIFS(Y:Y,C:C,gastos_final[[#This Row],[Número]])</f>
        <v>40000</v>
      </c>
      <c r="AE1366" s="177">
        <f>gastos_final[[#This Row],[MONTO_FINAL]]*-1-gastos_final[[#This Row],[monto_total_ampliado]]</f>
        <v>0</v>
      </c>
    </row>
    <row r="1367" spans="1:31" x14ac:dyDescent="0.3">
      <c r="A1367" vm="24">
        <v>46078</v>
      </c>
      <c r="B1367" t="s">
        <v>1079</v>
      </c>
      <c r="C1367" t="s">
        <v>1080</v>
      </c>
      <c r="D1367" s="143">
        <v>-40000</v>
      </c>
      <c r="E1367" t="s">
        <v>1081</v>
      </c>
      <c r="F1367">
        <v>1</v>
      </c>
      <c r="G1367" s="143">
        <v>40000</v>
      </c>
      <c r="H1367" t="s">
        <v>511</v>
      </c>
      <c r="I1367" t="s">
        <v>10</v>
      </c>
      <c r="J1367" t="s">
        <v>137</v>
      </c>
      <c r="K1367" t="s">
        <v>473</v>
      </c>
      <c r="L1367" t="s">
        <v>156</v>
      </c>
      <c r="M1367">
        <v>0</v>
      </c>
      <c r="N1367" t="s">
        <v>35</v>
      </c>
      <c r="O1367" t="s">
        <v>492</v>
      </c>
      <c r="P1367">
        <v>10</v>
      </c>
      <c r="Q1367" t="s">
        <v>465</v>
      </c>
      <c r="R1367">
        <v>1</v>
      </c>
      <c r="S1367" s="144">
        <v>-40000</v>
      </c>
      <c r="T1367">
        <v>1</v>
      </c>
      <c r="U1367" t="s">
        <v>199</v>
      </c>
      <c r="V1367" t="s">
        <v>70</v>
      </c>
      <c r="W1367" s="115" t="str">
        <f t="shared" si="45"/>
        <v>CC1REACTORES</v>
      </c>
      <c r="X1367" s="115">
        <f>_xlfn.XLOOKUP(W1367,'cco '!C:C,'cco '!D:D,0)</f>
        <v>3.9675420007119738E-2</v>
      </c>
      <c r="Y1367" s="116">
        <f t="shared" si="46"/>
        <v>1587.0168002847895</v>
      </c>
      <c r="Z1367" s="115">
        <f>_xlfn.XLOOKUP(V1367,sectores_id!A:A,sectores_id!B:B)</f>
        <v>8</v>
      </c>
      <c r="AA1367" s="115">
        <f>IF(J1367="OPEX",_xlfn.XLOOKUP(I1367,'rubros_id_opex (2)'!A:A,'rubros_id_opex (2)'!B:B,"RUBRO MC"),J1367)</f>
        <v>13</v>
      </c>
      <c r="AB1367" s="115" t="str">
        <f>UPPER(_xlfn.XLOOKUP(Z1367,sectores_id!B:B,sectores_id!A:A))</f>
        <v>REACTORES</v>
      </c>
      <c r="AC1367" s="156" t="str">
        <f>_xlfn.XLOOKUP(AA1367,'rubros_id_opex (2)'!B:B,'rubros_id_opex (2)'!A:A,gastos_final[[#This Row],[Líneas de factura/Producto]])</f>
        <v>SERVICIOS</v>
      </c>
      <c r="AD1367" s="115">
        <f>SUMIFS(Y:Y,C:C,gastos_final[[#This Row],[Número]])</f>
        <v>40000</v>
      </c>
      <c r="AE1367" s="177">
        <f>gastos_final[[#This Row],[MONTO_FINAL]]*-1-gastos_final[[#This Row],[monto_total_ampliado]]</f>
        <v>0</v>
      </c>
    </row>
    <row r="1368" spans="1:31" x14ac:dyDescent="0.3">
      <c r="A1368" vm="24">
        <v>46078</v>
      </c>
      <c r="B1368" t="s">
        <v>1079</v>
      </c>
      <c r="C1368" t="s">
        <v>1080</v>
      </c>
      <c r="D1368" s="143">
        <v>-40000</v>
      </c>
      <c r="E1368" t="s">
        <v>1081</v>
      </c>
      <c r="F1368">
        <v>1</v>
      </c>
      <c r="G1368" s="143">
        <v>40000</v>
      </c>
      <c r="H1368" t="s">
        <v>511</v>
      </c>
      <c r="I1368" t="s">
        <v>10</v>
      </c>
      <c r="J1368" t="s">
        <v>137</v>
      </c>
      <c r="K1368" t="s">
        <v>473</v>
      </c>
      <c r="L1368" t="s">
        <v>156</v>
      </c>
      <c r="M1368">
        <v>0</v>
      </c>
      <c r="N1368" t="s">
        <v>35</v>
      </c>
      <c r="O1368" t="s">
        <v>492</v>
      </c>
      <c r="P1368">
        <v>10</v>
      </c>
      <c r="Q1368" t="s">
        <v>465</v>
      </c>
      <c r="R1368">
        <v>1</v>
      </c>
      <c r="S1368" s="144">
        <v>-40000</v>
      </c>
      <c r="T1368">
        <v>1</v>
      </c>
      <c r="U1368" t="s">
        <v>199</v>
      </c>
      <c r="V1368" t="s">
        <v>181</v>
      </c>
      <c r="W1368" s="115" t="str">
        <f t="shared" si="45"/>
        <v>CC1TIERRAS FILTRANTES</v>
      </c>
      <c r="X1368" s="115">
        <f>_xlfn.XLOOKUP(W1368,'cco '!C:C,'cco '!D:D,0)</f>
        <v>0</v>
      </c>
      <c r="Y1368" s="116">
        <f t="shared" si="46"/>
        <v>0</v>
      </c>
      <c r="Z1368" s="115">
        <f>_xlfn.XLOOKUP(V1368,sectores_id!A:A,sectores_id!B:B)</f>
        <v>9</v>
      </c>
      <c r="AA1368" s="115">
        <f>IF(J1368="OPEX",_xlfn.XLOOKUP(I1368,'rubros_id_opex (2)'!A:A,'rubros_id_opex (2)'!B:B,"RUBRO MC"),J1368)</f>
        <v>13</v>
      </c>
      <c r="AB1368" s="115" t="str">
        <f>UPPER(_xlfn.XLOOKUP(Z1368,sectores_id!B:B,sectores_id!A:A))</f>
        <v>TIERRAS FILTRANTES</v>
      </c>
      <c r="AC1368" s="156" t="str">
        <f>_xlfn.XLOOKUP(AA1368,'rubros_id_opex (2)'!B:B,'rubros_id_opex (2)'!A:A,gastos_final[[#This Row],[Líneas de factura/Producto]])</f>
        <v>SERVICIOS</v>
      </c>
      <c r="AD1368" s="115">
        <f>SUMIFS(Y:Y,C:C,gastos_final[[#This Row],[Número]])</f>
        <v>40000</v>
      </c>
      <c r="AE1368" s="177">
        <f>gastos_final[[#This Row],[MONTO_FINAL]]*-1-gastos_final[[#This Row],[monto_total_ampliado]]</f>
        <v>0</v>
      </c>
    </row>
    <row r="1369" spans="1:31" x14ac:dyDescent="0.3">
      <c r="A1369" vm="11">
        <v>46071</v>
      </c>
      <c r="B1369" t="s">
        <v>935</v>
      </c>
      <c r="C1369" t="s">
        <v>936</v>
      </c>
      <c r="D1369" s="143">
        <v>-36600</v>
      </c>
      <c r="E1369" t="s">
        <v>937</v>
      </c>
      <c r="F1369">
        <v>1</v>
      </c>
      <c r="G1369" s="143">
        <v>36600</v>
      </c>
      <c r="H1369" t="s">
        <v>511</v>
      </c>
      <c r="I1369" t="s">
        <v>530</v>
      </c>
      <c r="J1369" t="s">
        <v>137</v>
      </c>
      <c r="K1369" t="s">
        <v>473</v>
      </c>
      <c r="L1369" t="s">
        <v>156</v>
      </c>
      <c r="M1369">
        <v>0</v>
      </c>
      <c r="N1369" t="s">
        <v>35</v>
      </c>
      <c r="O1369" t="s">
        <v>492</v>
      </c>
      <c r="P1369">
        <v>10</v>
      </c>
      <c r="Q1369" t="s">
        <v>465</v>
      </c>
      <c r="R1369">
        <v>1</v>
      </c>
      <c r="S1369" s="144">
        <v>-36600</v>
      </c>
      <c r="T1369">
        <v>1</v>
      </c>
      <c r="U1369" t="s">
        <v>199</v>
      </c>
      <c r="V1369" t="s">
        <v>72</v>
      </c>
      <c r="W1369" s="115" t="str">
        <f t="shared" si="45"/>
        <v>CC1BACHAS</v>
      </c>
      <c r="X1369" s="115">
        <f>_xlfn.XLOOKUP(W1369,'cco '!C:C,'cco '!D:D,0)</f>
        <v>3.2417236735101898E-2</v>
      </c>
      <c r="Y1369" s="116">
        <f t="shared" si="46"/>
        <v>1186.4708645047294</v>
      </c>
      <c r="Z1369" s="115">
        <f>_xlfn.XLOOKUP(V1369,sectores_id!A:A,sectores_id!B:B)</f>
        <v>1</v>
      </c>
      <c r="AA1369" s="115">
        <f>IF(J1369="OPEX",_xlfn.XLOOKUP(I1369,'rubros_id_opex (2)'!A:A,'rubros_id_opex (2)'!B:B,"RUBRO MC"),J1369)</f>
        <v>13</v>
      </c>
      <c r="AB1369" s="115" t="str">
        <f>UPPER(_xlfn.XLOOKUP(Z1369,sectores_id!B:B,sectores_id!A:A))</f>
        <v>BACHAS</v>
      </c>
      <c r="AC1369" s="156" t="str">
        <f>_xlfn.XLOOKUP(AA1369,'rubros_id_opex (2)'!B:B,'rubros_id_opex (2)'!A:A,gastos_final[[#This Row],[Líneas de factura/Producto]])</f>
        <v>SERVICIOS</v>
      </c>
      <c r="AD1369" s="115">
        <f>SUMIFS(Y:Y,C:C,gastos_final[[#This Row],[Número]])</f>
        <v>36600</v>
      </c>
      <c r="AE1369" s="177">
        <f>gastos_final[[#This Row],[MONTO_FINAL]]*-1-gastos_final[[#This Row],[monto_total_ampliado]]</f>
        <v>0</v>
      </c>
    </row>
    <row r="1370" spans="1:31" x14ac:dyDescent="0.3">
      <c r="A1370" vm="11">
        <v>46071</v>
      </c>
      <c r="B1370" t="s">
        <v>935</v>
      </c>
      <c r="C1370" t="s">
        <v>936</v>
      </c>
      <c r="D1370" s="143">
        <v>-36600</v>
      </c>
      <c r="E1370" t="s">
        <v>937</v>
      </c>
      <c r="F1370">
        <v>1</v>
      </c>
      <c r="G1370" s="143">
        <v>36600</v>
      </c>
      <c r="H1370" t="s">
        <v>511</v>
      </c>
      <c r="I1370" t="s">
        <v>530</v>
      </c>
      <c r="J1370" t="s">
        <v>137</v>
      </c>
      <c r="K1370" t="s">
        <v>473</v>
      </c>
      <c r="L1370" t="s">
        <v>156</v>
      </c>
      <c r="M1370">
        <v>0</v>
      </c>
      <c r="N1370" t="s">
        <v>35</v>
      </c>
      <c r="O1370" t="s">
        <v>492</v>
      </c>
      <c r="P1370">
        <v>10</v>
      </c>
      <c r="Q1370" t="s">
        <v>465</v>
      </c>
      <c r="R1370">
        <v>1</v>
      </c>
      <c r="S1370" s="144">
        <v>-36600</v>
      </c>
      <c r="T1370">
        <v>1</v>
      </c>
      <c r="U1370" t="s">
        <v>199</v>
      </c>
      <c r="V1370" t="s">
        <v>77</v>
      </c>
      <c r="W1370" s="115" t="str">
        <f t="shared" ref="W1370:W1401" si="47">_xlfn.CONCAT(N1370,V1370)</f>
        <v>CC1CEREAL &amp; POLVILLO</v>
      </c>
      <c r="X1370" s="115">
        <f>_xlfn.XLOOKUP(W1370,'cco '!C:C,'cco '!D:D,0)</f>
        <v>7.0597149630605652E-3</v>
      </c>
      <c r="Y1370" s="116">
        <f t="shared" ref="Y1370:Y1401" si="48">$X1370*$S1370*-1</f>
        <v>258.38556764801666</v>
      </c>
      <c r="Z1370" s="115">
        <f>_xlfn.XLOOKUP(V1370,sectores_id!A:A,sectores_id!B:B)</f>
        <v>2</v>
      </c>
      <c r="AA1370" s="115">
        <f>IF(J1370="OPEX",_xlfn.XLOOKUP(I1370,'rubros_id_opex (2)'!A:A,'rubros_id_opex (2)'!B:B,"RUBRO MC"),J1370)</f>
        <v>13</v>
      </c>
      <c r="AB1370" s="115" t="str">
        <f>UPPER(_xlfn.XLOOKUP(Z1370,sectores_id!B:B,sectores_id!A:A))</f>
        <v>CEREAL &amp; POLVILLO</v>
      </c>
      <c r="AC1370" s="156" t="str">
        <f>_xlfn.XLOOKUP(AA1370,'rubros_id_opex (2)'!B:B,'rubros_id_opex (2)'!A:A,gastos_final[[#This Row],[Líneas de factura/Producto]])</f>
        <v>SERVICIOS</v>
      </c>
      <c r="AD1370" s="115">
        <f>SUMIFS(Y:Y,C:C,gastos_final[[#This Row],[Número]])</f>
        <v>36600</v>
      </c>
      <c r="AE1370" s="177">
        <f>gastos_final[[#This Row],[MONTO_FINAL]]*-1-gastos_final[[#This Row],[monto_total_ampliado]]</f>
        <v>0</v>
      </c>
    </row>
    <row r="1371" spans="1:31" x14ac:dyDescent="0.3">
      <c r="A1371" vm="11">
        <v>46071</v>
      </c>
      <c r="B1371" t="s">
        <v>935</v>
      </c>
      <c r="C1371" t="s">
        <v>936</v>
      </c>
      <c r="D1371" s="143">
        <v>-36600</v>
      </c>
      <c r="E1371" t="s">
        <v>937</v>
      </c>
      <c r="F1371">
        <v>1</v>
      </c>
      <c r="G1371" s="143">
        <v>36600</v>
      </c>
      <c r="H1371" t="s">
        <v>511</v>
      </c>
      <c r="I1371" t="s">
        <v>530</v>
      </c>
      <c r="J1371" t="s">
        <v>137</v>
      </c>
      <c r="K1371" t="s">
        <v>473</v>
      </c>
      <c r="L1371" t="s">
        <v>156</v>
      </c>
      <c r="M1371">
        <v>0</v>
      </c>
      <c r="N1371" t="s">
        <v>35</v>
      </c>
      <c r="O1371" t="s">
        <v>492</v>
      </c>
      <c r="P1371">
        <v>10</v>
      </c>
      <c r="Q1371" t="s">
        <v>465</v>
      </c>
      <c r="R1371">
        <v>1</v>
      </c>
      <c r="S1371" s="144">
        <v>-36600</v>
      </c>
      <c r="T1371">
        <v>1</v>
      </c>
      <c r="U1371" t="s">
        <v>199</v>
      </c>
      <c r="V1371" t="s">
        <v>75</v>
      </c>
      <c r="W1371" s="115" t="str">
        <f t="shared" si="47"/>
        <v>CC1COMPOST &amp; FERTILIZANTES</v>
      </c>
      <c r="X1371" s="115">
        <f>_xlfn.XLOOKUP(W1371,'cco '!C:C,'cco '!D:D,0)</f>
        <v>4.0653249223577111E-4</v>
      </c>
      <c r="Y1371" s="116">
        <f t="shared" si="48"/>
        <v>14.879089215829223</v>
      </c>
      <c r="Z1371" s="115">
        <f>_xlfn.XLOOKUP(V1371,sectores_id!A:A,sectores_id!B:B)</f>
        <v>10</v>
      </c>
      <c r="AA1371" s="115">
        <f>IF(J1371="OPEX",_xlfn.XLOOKUP(I1371,'rubros_id_opex (2)'!A:A,'rubros_id_opex (2)'!B:B,"RUBRO MC"),J1371)</f>
        <v>13</v>
      </c>
      <c r="AB1371" s="115" t="str">
        <f>UPPER(_xlfn.XLOOKUP(Z1371,sectores_id!B:B,sectores_id!A:A))</f>
        <v>COMPOST &amp; FERTILIZANTES</v>
      </c>
      <c r="AC1371" s="156" t="str">
        <f>_xlfn.XLOOKUP(AA1371,'rubros_id_opex (2)'!B:B,'rubros_id_opex (2)'!A:A,gastos_final[[#This Row],[Líneas de factura/Producto]])</f>
        <v>SERVICIOS</v>
      </c>
      <c r="AD1371" s="115">
        <f>SUMIFS(Y:Y,C:C,gastos_final[[#This Row],[Número]])</f>
        <v>36600</v>
      </c>
      <c r="AE1371" s="177">
        <f>gastos_final[[#This Row],[MONTO_FINAL]]*-1-gastos_final[[#This Row],[monto_total_ampliado]]</f>
        <v>0</v>
      </c>
    </row>
    <row r="1372" spans="1:31" x14ac:dyDescent="0.3">
      <c r="A1372" vm="11">
        <v>46071</v>
      </c>
      <c r="B1372" t="s">
        <v>935</v>
      </c>
      <c r="C1372" t="s">
        <v>936</v>
      </c>
      <c r="D1372" s="143">
        <v>-36600</v>
      </c>
      <c r="E1372" t="s">
        <v>937</v>
      </c>
      <c r="F1372">
        <v>1</v>
      </c>
      <c r="G1372" s="143">
        <v>36600</v>
      </c>
      <c r="H1372" t="s">
        <v>511</v>
      </c>
      <c r="I1372" t="s">
        <v>530</v>
      </c>
      <c r="J1372" t="s">
        <v>137</v>
      </c>
      <c r="K1372" t="s">
        <v>473</v>
      </c>
      <c r="L1372" t="s">
        <v>156</v>
      </c>
      <c r="M1372">
        <v>0</v>
      </c>
      <c r="N1372" t="s">
        <v>35</v>
      </c>
      <c r="O1372" t="s">
        <v>492</v>
      </c>
      <c r="P1372">
        <v>10</v>
      </c>
      <c r="Q1372" t="s">
        <v>465</v>
      </c>
      <c r="R1372">
        <v>1</v>
      </c>
      <c r="S1372" s="144">
        <v>-36600</v>
      </c>
      <c r="T1372">
        <v>1</v>
      </c>
      <c r="U1372" t="s">
        <v>199</v>
      </c>
      <c r="V1372" t="s">
        <v>66</v>
      </c>
      <c r="W1372" s="115" t="str">
        <f t="shared" si="47"/>
        <v>CC1DISPOSICIÓN FINAL RESIDUOS LIQUIDOS</v>
      </c>
      <c r="X1372" s="115">
        <f>_xlfn.XLOOKUP(W1372,'cco '!C:C,'cco '!D:D,0)</f>
        <v>5.9791078481547098E-2</v>
      </c>
      <c r="Y1372" s="116">
        <f t="shared" si="48"/>
        <v>2188.3534724246238</v>
      </c>
      <c r="Z1372" s="115">
        <f>_xlfn.XLOOKUP(V1372,sectores_id!A:A,sectores_id!B:B)</f>
        <v>3</v>
      </c>
      <c r="AA1372" s="115">
        <f>IF(J1372="OPEX",_xlfn.XLOOKUP(I1372,'rubros_id_opex (2)'!A:A,'rubros_id_opex (2)'!B:B,"RUBRO MC"),J1372)</f>
        <v>13</v>
      </c>
      <c r="AB1372" s="115" t="str">
        <f>UPPER(_xlfn.XLOOKUP(Z1372,sectores_id!B:B,sectores_id!A:A))</f>
        <v>DISP. FINAL RESIDUOS LÍQUIDOS</v>
      </c>
      <c r="AC1372" s="156" t="str">
        <f>_xlfn.XLOOKUP(AA1372,'rubros_id_opex (2)'!B:B,'rubros_id_opex (2)'!A:A,gastos_final[[#This Row],[Líneas de factura/Producto]])</f>
        <v>SERVICIOS</v>
      </c>
      <c r="AD1372" s="115">
        <f>SUMIFS(Y:Y,C:C,gastos_final[[#This Row],[Número]])</f>
        <v>36600</v>
      </c>
      <c r="AE1372" s="177">
        <f>gastos_final[[#This Row],[MONTO_FINAL]]*-1-gastos_final[[#This Row],[monto_total_ampliado]]</f>
        <v>0</v>
      </c>
    </row>
    <row r="1373" spans="1:31" x14ac:dyDescent="0.3">
      <c r="A1373" vm="11">
        <v>46071</v>
      </c>
      <c r="B1373" t="s">
        <v>935</v>
      </c>
      <c r="C1373" t="s">
        <v>936</v>
      </c>
      <c r="D1373" s="143">
        <v>-36600</v>
      </c>
      <c r="E1373" t="s">
        <v>937</v>
      </c>
      <c r="F1373">
        <v>1</v>
      </c>
      <c r="G1373" s="143">
        <v>36600</v>
      </c>
      <c r="H1373" t="s">
        <v>511</v>
      </c>
      <c r="I1373" t="s">
        <v>530</v>
      </c>
      <c r="J1373" t="s">
        <v>137</v>
      </c>
      <c r="K1373" t="s">
        <v>473</v>
      </c>
      <c r="L1373" t="s">
        <v>156</v>
      </c>
      <c r="M1373">
        <v>0</v>
      </c>
      <c r="N1373" t="s">
        <v>35</v>
      </c>
      <c r="O1373" t="s">
        <v>492</v>
      </c>
      <c r="P1373">
        <v>10</v>
      </c>
      <c r="Q1373" t="s">
        <v>465</v>
      </c>
      <c r="R1373">
        <v>1</v>
      </c>
      <c r="S1373" s="144">
        <v>-36600</v>
      </c>
      <c r="T1373">
        <v>1</v>
      </c>
      <c r="U1373" t="s">
        <v>199</v>
      </c>
      <c r="V1373" t="s">
        <v>63</v>
      </c>
      <c r="W1373" s="115" t="str">
        <f t="shared" si="47"/>
        <v>CC1DISPOSICIÓN FINAL RESIDUOS SOLIDOS</v>
      </c>
      <c r="X1373" s="115">
        <f>_xlfn.XLOOKUP(W1373,'cco '!C:C,'cco '!D:D,0)</f>
        <v>4.8738124634855849E-3</v>
      </c>
      <c r="Y1373" s="116">
        <f t="shared" si="48"/>
        <v>178.38153616357241</v>
      </c>
      <c r="Z1373" s="115">
        <f>_xlfn.XLOOKUP(V1373,sectores_id!A:A,sectores_id!B:B)</f>
        <v>4</v>
      </c>
      <c r="AA1373" s="115">
        <f>IF(J1373="OPEX",_xlfn.XLOOKUP(I1373,'rubros_id_opex (2)'!A:A,'rubros_id_opex (2)'!B:B,"RUBRO MC"),J1373)</f>
        <v>13</v>
      </c>
      <c r="AB1373" s="115" t="str">
        <f>UPPER(_xlfn.XLOOKUP(Z1373,sectores_id!B:B,sectores_id!A:A))</f>
        <v>DISP. FINAL RESIDUOS SÓLIDOS</v>
      </c>
      <c r="AC1373" s="156" t="str">
        <f>_xlfn.XLOOKUP(AA1373,'rubros_id_opex (2)'!B:B,'rubros_id_opex (2)'!A:A,gastos_final[[#This Row],[Líneas de factura/Producto]])</f>
        <v>SERVICIOS</v>
      </c>
      <c r="AD1373" s="115">
        <f>SUMIFS(Y:Y,C:C,gastos_final[[#This Row],[Número]])</f>
        <v>36600</v>
      </c>
      <c r="AE1373" s="177">
        <f>gastos_final[[#This Row],[MONTO_FINAL]]*-1-gastos_final[[#This Row],[monto_total_ampliado]]</f>
        <v>0</v>
      </c>
    </row>
    <row r="1374" spans="1:31" x14ac:dyDescent="0.3">
      <c r="A1374" vm="11">
        <v>46071</v>
      </c>
      <c r="B1374" t="s">
        <v>935</v>
      </c>
      <c r="C1374" t="s">
        <v>936</v>
      </c>
      <c r="D1374" s="143">
        <v>-36600</v>
      </c>
      <c r="E1374" t="s">
        <v>937</v>
      </c>
      <c r="F1374">
        <v>1</v>
      </c>
      <c r="G1374" s="143">
        <v>36600</v>
      </c>
      <c r="H1374" t="s">
        <v>511</v>
      </c>
      <c r="I1374" t="s">
        <v>530</v>
      </c>
      <c r="J1374" t="s">
        <v>137</v>
      </c>
      <c r="K1374" t="s">
        <v>473</v>
      </c>
      <c r="L1374" t="s">
        <v>156</v>
      </c>
      <c r="M1374">
        <v>0</v>
      </c>
      <c r="N1374" t="s">
        <v>35</v>
      </c>
      <c r="O1374" t="s">
        <v>492</v>
      </c>
      <c r="P1374">
        <v>10</v>
      </c>
      <c r="Q1374" t="s">
        <v>465</v>
      </c>
      <c r="R1374">
        <v>1</v>
      </c>
      <c r="S1374" s="144">
        <v>-36600</v>
      </c>
      <c r="T1374">
        <v>1</v>
      </c>
      <c r="U1374" t="s">
        <v>199</v>
      </c>
      <c r="V1374" t="s">
        <v>80</v>
      </c>
      <c r="W1374" s="115" t="str">
        <f t="shared" si="47"/>
        <v>CC1EXPORTACION</v>
      </c>
      <c r="X1374" s="115">
        <f>_xlfn.XLOOKUP(W1374,'cco '!C:C,'cco '!D:D,0)</f>
        <v>0.73411048911804788</v>
      </c>
      <c r="Y1374" s="116">
        <f t="shared" si="48"/>
        <v>26868.443901720551</v>
      </c>
      <c r="Z1374" s="115">
        <f>_xlfn.XLOOKUP(V1374,sectores_id!A:A,sectores_id!B:B)</f>
        <v>5</v>
      </c>
      <c r="AA1374" s="115">
        <f>IF(J1374="OPEX",_xlfn.XLOOKUP(I1374,'rubros_id_opex (2)'!A:A,'rubros_id_opex (2)'!B:B,"RUBRO MC"),J1374)</f>
        <v>13</v>
      </c>
      <c r="AB1374" s="115" t="str">
        <f>UPPER(_xlfn.XLOOKUP(Z1374,sectores_id!B:B,sectores_id!A:A))</f>
        <v>EXPORTACION</v>
      </c>
      <c r="AC1374" s="156" t="str">
        <f>_xlfn.XLOOKUP(AA1374,'rubros_id_opex (2)'!B:B,'rubros_id_opex (2)'!A:A,gastos_final[[#This Row],[Líneas de factura/Producto]])</f>
        <v>SERVICIOS</v>
      </c>
      <c r="AD1374" s="115">
        <f>SUMIFS(Y:Y,C:C,gastos_final[[#This Row],[Número]])</f>
        <v>36600</v>
      </c>
      <c r="AE1374" s="177">
        <f>gastos_final[[#This Row],[MONTO_FINAL]]*-1-gastos_final[[#This Row],[monto_total_ampliado]]</f>
        <v>0</v>
      </c>
    </row>
    <row r="1375" spans="1:31" x14ac:dyDescent="0.3">
      <c r="A1375" vm="11">
        <v>46071</v>
      </c>
      <c r="B1375" t="s">
        <v>935</v>
      </c>
      <c r="C1375" t="s">
        <v>936</v>
      </c>
      <c r="D1375" s="143">
        <v>-36600</v>
      </c>
      <c r="E1375" t="s">
        <v>937</v>
      </c>
      <c r="F1375">
        <v>1</v>
      </c>
      <c r="G1375" s="143">
        <v>36600</v>
      </c>
      <c r="H1375" t="s">
        <v>511</v>
      </c>
      <c r="I1375" t="s">
        <v>530</v>
      </c>
      <c r="J1375" t="s">
        <v>137</v>
      </c>
      <c r="K1375" t="s">
        <v>473</v>
      </c>
      <c r="L1375" t="s">
        <v>156</v>
      </c>
      <c r="M1375">
        <v>0</v>
      </c>
      <c r="N1375" t="s">
        <v>35</v>
      </c>
      <c r="O1375" t="s">
        <v>492</v>
      </c>
      <c r="P1375">
        <v>10</v>
      </c>
      <c r="Q1375" t="s">
        <v>465</v>
      </c>
      <c r="R1375">
        <v>1</v>
      </c>
      <c r="S1375" s="144">
        <v>-36600</v>
      </c>
      <c r="T1375">
        <v>1</v>
      </c>
      <c r="U1375" t="s">
        <v>199</v>
      </c>
      <c r="V1375" t="s">
        <v>50</v>
      </c>
      <c r="W1375" s="115" t="str">
        <f t="shared" si="47"/>
        <v>CC1NFU</v>
      </c>
      <c r="X1375" s="115">
        <f>_xlfn.XLOOKUP(W1375,'cco '!C:C,'cco '!D:D,0)</f>
        <v>1.4065386597374174E-2</v>
      </c>
      <c r="Y1375" s="116">
        <f t="shared" si="48"/>
        <v>514.79314946389479</v>
      </c>
      <c r="Z1375" s="115">
        <f>_xlfn.XLOOKUP(V1375,sectores_id!A:A,sectores_id!B:B)</f>
        <v>6</v>
      </c>
      <c r="AA1375" s="115">
        <f>IF(J1375="OPEX",_xlfn.XLOOKUP(I1375,'rubros_id_opex (2)'!A:A,'rubros_id_opex (2)'!B:B,"RUBRO MC"),J1375)</f>
        <v>13</v>
      </c>
      <c r="AB1375" s="115" t="str">
        <f>UPPER(_xlfn.XLOOKUP(Z1375,sectores_id!B:B,sectores_id!A:A))</f>
        <v>NFU</v>
      </c>
      <c r="AC1375" s="156" t="str">
        <f>_xlfn.XLOOKUP(AA1375,'rubros_id_opex (2)'!B:B,'rubros_id_opex (2)'!A:A,gastos_final[[#This Row],[Líneas de factura/Producto]])</f>
        <v>SERVICIOS</v>
      </c>
      <c r="AD1375" s="115">
        <f>SUMIFS(Y:Y,C:C,gastos_final[[#This Row],[Número]])</f>
        <v>36600</v>
      </c>
      <c r="AE1375" s="177">
        <f>gastos_final[[#This Row],[MONTO_FINAL]]*-1-gastos_final[[#This Row],[monto_total_ampliado]]</f>
        <v>0</v>
      </c>
    </row>
    <row r="1376" spans="1:31" x14ac:dyDescent="0.3">
      <c r="A1376" vm="11">
        <v>46071</v>
      </c>
      <c r="B1376" t="s">
        <v>935</v>
      </c>
      <c r="C1376" t="s">
        <v>936</v>
      </c>
      <c r="D1376" s="143">
        <v>-36600</v>
      </c>
      <c r="E1376" t="s">
        <v>937</v>
      </c>
      <c r="F1376">
        <v>1</v>
      </c>
      <c r="G1376" s="143">
        <v>36600</v>
      </c>
      <c r="H1376" t="s">
        <v>511</v>
      </c>
      <c r="I1376" t="s">
        <v>530</v>
      </c>
      <c r="J1376" t="s">
        <v>137</v>
      </c>
      <c r="K1376" t="s">
        <v>473</v>
      </c>
      <c r="L1376" t="s">
        <v>156</v>
      </c>
      <c r="M1376">
        <v>0</v>
      </c>
      <c r="N1376" t="s">
        <v>35</v>
      </c>
      <c r="O1376" t="s">
        <v>492</v>
      </c>
      <c r="P1376">
        <v>10</v>
      </c>
      <c r="Q1376" t="s">
        <v>465</v>
      </c>
      <c r="R1376">
        <v>1</v>
      </c>
      <c r="S1376" s="144">
        <v>-36600</v>
      </c>
      <c r="T1376">
        <v>1</v>
      </c>
      <c r="U1376" t="s">
        <v>199</v>
      </c>
      <c r="V1376" t="s">
        <v>68</v>
      </c>
      <c r="W1376" s="115" t="str">
        <f t="shared" si="47"/>
        <v>CC1PILETAS</v>
      </c>
      <c r="X1376" s="115">
        <f>_xlfn.XLOOKUP(W1376,'cco '!C:C,'cco '!D:D,0)</f>
        <v>0.10760032914202722</v>
      </c>
      <c r="Y1376" s="116">
        <f t="shared" si="48"/>
        <v>3938.1720465981962</v>
      </c>
      <c r="Z1376" s="115">
        <f>_xlfn.XLOOKUP(V1376,sectores_id!A:A,sectores_id!B:B)</f>
        <v>7</v>
      </c>
      <c r="AA1376" s="115">
        <f>IF(J1376="OPEX",_xlfn.XLOOKUP(I1376,'rubros_id_opex (2)'!A:A,'rubros_id_opex (2)'!B:B,"RUBRO MC"),J1376)</f>
        <v>13</v>
      </c>
      <c r="AB1376" s="115" t="str">
        <f>UPPER(_xlfn.XLOOKUP(Z1376,sectores_id!B:B,sectores_id!A:A))</f>
        <v>PILETAS</v>
      </c>
      <c r="AC1376" s="156" t="str">
        <f>_xlfn.XLOOKUP(AA1376,'rubros_id_opex (2)'!B:B,'rubros_id_opex (2)'!A:A,gastos_final[[#This Row],[Líneas de factura/Producto]])</f>
        <v>SERVICIOS</v>
      </c>
      <c r="AD1376" s="115">
        <f>SUMIFS(Y:Y,C:C,gastos_final[[#This Row],[Número]])</f>
        <v>36600</v>
      </c>
      <c r="AE1376" s="177">
        <f>gastos_final[[#This Row],[MONTO_FINAL]]*-1-gastos_final[[#This Row],[monto_total_ampliado]]</f>
        <v>0</v>
      </c>
    </row>
    <row r="1377" spans="1:31" x14ac:dyDescent="0.3">
      <c r="A1377" vm="11">
        <v>46071</v>
      </c>
      <c r="B1377" t="s">
        <v>935</v>
      </c>
      <c r="C1377" t="s">
        <v>936</v>
      </c>
      <c r="D1377" s="143">
        <v>-36600</v>
      </c>
      <c r="E1377" t="s">
        <v>937</v>
      </c>
      <c r="F1377">
        <v>1</v>
      </c>
      <c r="G1377" s="143">
        <v>36600</v>
      </c>
      <c r="H1377" t="s">
        <v>511</v>
      </c>
      <c r="I1377" t="s">
        <v>530</v>
      </c>
      <c r="J1377" t="s">
        <v>137</v>
      </c>
      <c r="K1377" t="s">
        <v>473</v>
      </c>
      <c r="L1377" t="s">
        <v>156</v>
      </c>
      <c r="M1377">
        <v>0</v>
      </c>
      <c r="N1377" t="s">
        <v>35</v>
      </c>
      <c r="O1377" t="s">
        <v>492</v>
      </c>
      <c r="P1377">
        <v>10</v>
      </c>
      <c r="Q1377" t="s">
        <v>465</v>
      </c>
      <c r="R1377">
        <v>1</v>
      </c>
      <c r="S1377" s="144">
        <v>-36600</v>
      </c>
      <c r="T1377">
        <v>1</v>
      </c>
      <c r="U1377" t="s">
        <v>199</v>
      </c>
      <c r="V1377" t="s">
        <v>70</v>
      </c>
      <c r="W1377" s="115" t="str">
        <f t="shared" si="47"/>
        <v>CC1REACTORES</v>
      </c>
      <c r="X1377" s="115">
        <f>_xlfn.XLOOKUP(W1377,'cco '!C:C,'cco '!D:D,0)</f>
        <v>3.9675420007119738E-2</v>
      </c>
      <c r="Y1377" s="116">
        <f t="shared" si="48"/>
        <v>1452.1203722605824</v>
      </c>
      <c r="Z1377" s="115">
        <f>_xlfn.XLOOKUP(V1377,sectores_id!A:A,sectores_id!B:B)</f>
        <v>8</v>
      </c>
      <c r="AA1377" s="115">
        <f>IF(J1377="OPEX",_xlfn.XLOOKUP(I1377,'rubros_id_opex (2)'!A:A,'rubros_id_opex (2)'!B:B,"RUBRO MC"),J1377)</f>
        <v>13</v>
      </c>
      <c r="AB1377" s="115" t="str">
        <f>UPPER(_xlfn.XLOOKUP(Z1377,sectores_id!B:B,sectores_id!A:A))</f>
        <v>REACTORES</v>
      </c>
      <c r="AC1377" s="156" t="str">
        <f>_xlfn.XLOOKUP(AA1377,'rubros_id_opex (2)'!B:B,'rubros_id_opex (2)'!A:A,gastos_final[[#This Row],[Líneas de factura/Producto]])</f>
        <v>SERVICIOS</v>
      </c>
      <c r="AD1377" s="115">
        <f>SUMIFS(Y:Y,C:C,gastos_final[[#This Row],[Número]])</f>
        <v>36600</v>
      </c>
      <c r="AE1377" s="177">
        <f>gastos_final[[#This Row],[MONTO_FINAL]]*-1-gastos_final[[#This Row],[monto_total_ampliado]]</f>
        <v>0</v>
      </c>
    </row>
    <row r="1378" spans="1:31" x14ac:dyDescent="0.3">
      <c r="A1378" vm="11">
        <v>46071</v>
      </c>
      <c r="B1378" t="s">
        <v>935</v>
      </c>
      <c r="C1378" t="s">
        <v>936</v>
      </c>
      <c r="D1378" s="143">
        <v>-36600</v>
      </c>
      <c r="E1378" t="s">
        <v>937</v>
      </c>
      <c r="F1378">
        <v>1</v>
      </c>
      <c r="G1378" s="143">
        <v>36600</v>
      </c>
      <c r="H1378" t="s">
        <v>511</v>
      </c>
      <c r="I1378" t="s">
        <v>530</v>
      </c>
      <c r="J1378" t="s">
        <v>137</v>
      </c>
      <c r="K1378" t="s">
        <v>473</v>
      </c>
      <c r="L1378" t="s">
        <v>156</v>
      </c>
      <c r="M1378">
        <v>0</v>
      </c>
      <c r="N1378" t="s">
        <v>35</v>
      </c>
      <c r="O1378" t="s">
        <v>492</v>
      </c>
      <c r="P1378">
        <v>10</v>
      </c>
      <c r="Q1378" t="s">
        <v>465</v>
      </c>
      <c r="R1378">
        <v>1</v>
      </c>
      <c r="S1378" s="144">
        <v>-36600</v>
      </c>
      <c r="T1378">
        <v>1</v>
      </c>
      <c r="U1378" t="s">
        <v>199</v>
      </c>
      <c r="V1378" t="s">
        <v>181</v>
      </c>
      <c r="W1378" s="115" t="str">
        <f t="shared" si="47"/>
        <v>CC1TIERRAS FILTRANTES</v>
      </c>
      <c r="X1378" s="115">
        <f>_xlfn.XLOOKUP(W1378,'cco '!C:C,'cco '!D:D,0)</f>
        <v>0</v>
      </c>
      <c r="Y1378" s="116">
        <f t="shared" si="48"/>
        <v>0</v>
      </c>
      <c r="Z1378" s="115">
        <f>_xlfn.XLOOKUP(V1378,sectores_id!A:A,sectores_id!B:B)</f>
        <v>9</v>
      </c>
      <c r="AA1378" s="115">
        <f>IF(J1378="OPEX",_xlfn.XLOOKUP(I1378,'rubros_id_opex (2)'!A:A,'rubros_id_opex (2)'!B:B,"RUBRO MC"),J1378)</f>
        <v>13</v>
      </c>
      <c r="AB1378" s="115" t="str">
        <f>UPPER(_xlfn.XLOOKUP(Z1378,sectores_id!B:B,sectores_id!A:A))</f>
        <v>TIERRAS FILTRANTES</v>
      </c>
      <c r="AC1378" s="156" t="str">
        <f>_xlfn.XLOOKUP(AA1378,'rubros_id_opex (2)'!B:B,'rubros_id_opex (2)'!A:A,gastos_final[[#This Row],[Líneas de factura/Producto]])</f>
        <v>SERVICIOS</v>
      </c>
      <c r="AD1378" s="115">
        <f>SUMIFS(Y:Y,C:C,gastos_final[[#This Row],[Número]])</f>
        <v>36600</v>
      </c>
      <c r="AE1378" s="177">
        <f>gastos_final[[#This Row],[MONTO_FINAL]]*-1-gastos_final[[#This Row],[monto_total_ampliado]]</f>
        <v>0</v>
      </c>
    </row>
    <row r="1379" spans="1:31" x14ac:dyDescent="0.3">
      <c r="A1379" vm="21">
        <v>46058</v>
      </c>
      <c r="B1379" t="s">
        <v>1127</v>
      </c>
      <c r="C1379" t="s">
        <v>1130</v>
      </c>
      <c r="D1379" s="143">
        <v>-36300</v>
      </c>
      <c r="E1379" t="s">
        <v>1131</v>
      </c>
      <c r="F1379">
        <v>1</v>
      </c>
      <c r="G1379" s="143">
        <v>30000</v>
      </c>
      <c r="H1379" t="s">
        <v>511</v>
      </c>
      <c r="I1379" t="s">
        <v>12</v>
      </c>
      <c r="J1379" t="s">
        <v>137</v>
      </c>
      <c r="K1379" t="s">
        <v>473</v>
      </c>
      <c r="L1379" t="s">
        <v>156</v>
      </c>
      <c r="M1379">
        <v>0</v>
      </c>
      <c r="N1379" t="s">
        <v>35</v>
      </c>
      <c r="O1379" t="s">
        <v>492</v>
      </c>
      <c r="P1379">
        <v>10</v>
      </c>
      <c r="Q1379" t="s">
        <v>465</v>
      </c>
      <c r="R1379">
        <v>1</v>
      </c>
      <c r="S1379" s="144">
        <v>-36300</v>
      </c>
      <c r="T1379">
        <v>1</v>
      </c>
      <c r="U1379" t="s">
        <v>199</v>
      </c>
      <c r="V1379" t="s">
        <v>72</v>
      </c>
      <c r="W1379" s="115" t="str">
        <f t="shared" si="47"/>
        <v>CC1BACHAS</v>
      </c>
      <c r="X1379" s="115">
        <f>_xlfn.XLOOKUP(W1379,'cco '!C:C,'cco '!D:D,0)</f>
        <v>3.2417236735101898E-2</v>
      </c>
      <c r="Y1379" s="116">
        <f t="shared" si="48"/>
        <v>1176.7456934841989</v>
      </c>
      <c r="Z1379" s="115">
        <f>_xlfn.XLOOKUP(V1379,sectores_id!A:A,sectores_id!B:B)</f>
        <v>1</v>
      </c>
      <c r="AA1379" s="115">
        <f>IF(J1379="OPEX",_xlfn.XLOOKUP(I1379,'rubros_id_opex (2)'!A:A,'rubros_id_opex (2)'!B:B,"RUBRO MC"),J1379)</f>
        <v>11</v>
      </c>
      <c r="AB1379" s="115" t="str">
        <f>UPPER(_xlfn.XLOOKUP(Z1379,sectores_id!B:B,sectores_id!A:A))</f>
        <v>BACHAS</v>
      </c>
      <c r="AC1379" s="156" t="str">
        <f>_xlfn.XLOOKUP(AA1379,'rubros_id_opex (2)'!B:B,'rubros_id_opex (2)'!A:A,gastos_final[[#This Row],[Líneas de factura/Producto]])</f>
        <v>REPARACIONES</v>
      </c>
      <c r="AD1379" s="115">
        <f>SUMIFS(Y:Y,C:C,gastos_final[[#This Row],[Número]])</f>
        <v>36300</v>
      </c>
      <c r="AE1379" s="177">
        <f>gastos_final[[#This Row],[MONTO_FINAL]]*-1-gastos_final[[#This Row],[monto_total_ampliado]]</f>
        <v>0</v>
      </c>
    </row>
    <row r="1380" spans="1:31" x14ac:dyDescent="0.3">
      <c r="A1380" vm="21">
        <v>46058</v>
      </c>
      <c r="B1380" t="s">
        <v>1127</v>
      </c>
      <c r="C1380" t="s">
        <v>1130</v>
      </c>
      <c r="D1380" s="143">
        <v>-36300</v>
      </c>
      <c r="E1380" t="s">
        <v>1131</v>
      </c>
      <c r="F1380">
        <v>1</v>
      </c>
      <c r="G1380" s="143">
        <v>30000</v>
      </c>
      <c r="H1380" t="s">
        <v>511</v>
      </c>
      <c r="I1380" t="s">
        <v>12</v>
      </c>
      <c r="J1380" t="s">
        <v>137</v>
      </c>
      <c r="K1380" t="s">
        <v>473</v>
      </c>
      <c r="L1380" t="s">
        <v>156</v>
      </c>
      <c r="M1380">
        <v>0</v>
      </c>
      <c r="N1380" t="s">
        <v>35</v>
      </c>
      <c r="O1380" t="s">
        <v>492</v>
      </c>
      <c r="P1380">
        <v>10</v>
      </c>
      <c r="Q1380" t="s">
        <v>465</v>
      </c>
      <c r="R1380">
        <v>1</v>
      </c>
      <c r="S1380" s="144">
        <v>-36300</v>
      </c>
      <c r="T1380">
        <v>1</v>
      </c>
      <c r="U1380" t="s">
        <v>199</v>
      </c>
      <c r="V1380" t="s">
        <v>77</v>
      </c>
      <c r="W1380" s="115" t="str">
        <f t="shared" si="47"/>
        <v>CC1CEREAL &amp; POLVILLO</v>
      </c>
      <c r="X1380" s="115">
        <f>_xlfn.XLOOKUP(W1380,'cco '!C:C,'cco '!D:D,0)</f>
        <v>7.0597149630605652E-3</v>
      </c>
      <c r="Y1380" s="116">
        <f t="shared" si="48"/>
        <v>256.26765315909853</v>
      </c>
      <c r="Z1380" s="115">
        <f>_xlfn.XLOOKUP(V1380,sectores_id!A:A,sectores_id!B:B)</f>
        <v>2</v>
      </c>
      <c r="AA1380" s="115">
        <f>IF(J1380="OPEX",_xlfn.XLOOKUP(I1380,'rubros_id_opex (2)'!A:A,'rubros_id_opex (2)'!B:B,"RUBRO MC"),J1380)</f>
        <v>11</v>
      </c>
      <c r="AB1380" s="115" t="str">
        <f>UPPER(_xlfn.XLOOKUP(Z1380,sectores_id!B:B,sectores_id!A:A))</f>
        <v>CEREAL &amp; POLVILLO</v>
      </c>
      <c r="AC1380" s="156" t="str">
        <f>_xlfn.XLOOKUP(AA1380,'rubros_id_opex (2)'!B:B,'rubros_id_opex (2)'!A:A,gastos_final[[#This Row],[Líneas de factura/Producto]])</f>
        <v>REPARACIONES</v>
      </c>
      <c r="AD1380" s="115">
        <f>SUMIFS(Y:Y,C:C,gastos_final[[#This Row],[Número]])</f>
        <v>36300</v>
      </c>
      <c r="AE1380" s="177">
        <f>gastos_final[[#This Row],[MONTO_FINAL]]*-1-gastos_final[[#This Row],[monto_total_ampliado]]</f>
        <v>0</v>
      </c>
    </row>
    <row r="1381" spans="1:31" x14ac:dyDescent="0.3">
      <c r="A1381" vm="21">
        <v>46058</v>
      </c>
      <c r="B1381" t="s">
        <v>1127</v>
      </c>
      <c r="C1381" t="s">
        <v>1130</v>
      </c>
      <c r="D1381" s="143">
        <v>-36300</v>
      </c>
      <c r="E1381" t="s">
        <v>1131</v>
      </c>
      <c r="F1381">
        <v>1</v>
      </c>
      <c r="G1381" s="143">
        <v>30000</v>
      </c>
      <c r="H1381" t="s">
        <v>511</v>
      </c>
      <c r="I1381" t="s">
        <v>12</v>
      </c>
      <c r="J1381" t="s">
        <v>137</v>
      </c>
      <c r="K1381" t="s">
        <v>473</v>
      </c>
      <c r="L1381" t="s">
        <v>156</v>
      </c>
      <c r="M1381">
        <v>0</v>
      </c>
      <c r="N1381" t="s">
        <v>35</v>
      </c>
      <c r="O1381" t="s">
        <v>492</v>
      </c>
      <c r="P1381">
        <v>10</v>
      </c>
      <c r="Q1381" t="s">
        <v>465</v>
      </c>
      <c r="R1381">
        <v>1</v>
      </c>
      <c r="S1381" s="144">
        <v>-36300</v>
      </c>
      <c r="T1381">
        <v>1</v>
      </c>
      <c r="U1381" t="s">
        <v>199</v>
      </c>
      <c r="V1381" t="s">
        <v>75</v>
      </c>
      <c r="W1381" s="115" t="str">
        <f t="shared" si="47"/>
        <v>CC1COMPOST &amp; FERTILIZANTES</v>
      </c>
      <c r="X1381" s="115">
        <f>_xlfn.XLOOKUP(W1381,'cco '!C:C,'cco '!D:D,0)</f>
        <v>4.0653249223577111E-4</v>
      </c>
      <c r="Y1381" s="116">
        <f t="shared" si="48"/>
        <v>14.757129468158491</v>
      </c>
      <c r="Z1381" s="115">
        <f>_xlfn.XLOOKUP(V1381,sectores_id!A:A,sectores_id!B:B)</f>
        <v>10</v>
      </c>
      <c r="AA1381" s="115">
        <f>IF(J1381="OPEX",_xlfn.XLOOKUP(I1381,'rubros_id_opex (2)'!A:A,'rubros_id_opex (2)'!B:B,"RUBRO MC"),J1381)</f>
        <v>11</v>
      </c>
      <c r="AB1381" s="115" t="str">
        <f>UPPER(_xlfn.XLOOKUP(Z1381,sectores_id!B:B,sectores_id!A:A))</f>
        <v>COMPOST &amp; FERTILIZANTES</v>
      </c>
      <c r="AC1381" s="156" t="str">
        <f>_xlfn.XLOOKUP(AA1381,'rubros_id_opex (2)'!B:B,'rubros_id_opex (2)'!A:A,gastos_final[[#This Row],[Líneas de factura/Producto]])</f>
        <v>REPARACIONES</v>
      </c>
      <c r="AD1381" s="115">
        <f>SUMIFS(Y:Y,C:C,gastos_final[[#This Row],[Número]])</f>
        <v>36300</v>
      </c>
      <c r="AE1381" s="177">
        <f>gastos_final[[#This Row],[MONTO_FINAL]]*-1-gastos_final[[#This Row],[monto_total_ampliado]]</f>
        <v>0</v>
      </c>
    </row>
    <row r="1382" spans="1:31" x14ac:dyDescent="0.3">
      <c r="A1382" vm="21">
        <v>46058</v>
      </c>
      <c r="B1382" t="s">
        <v>1127</v>
      </c>
      <c r="C1382" t="s">
        <v>1130</v>
      </c>
      <c r="D1382" s="143">
        <v>-36300</v>
      </c>
      <c r="E1382" t="s">
        <v>1131</v>
      </c>
      <c r="F1382">
        <v>1</v>
      </c>
      <c r="G1382" s="143">
        <v>30000</v>
      </c>
      <c r="H1382" t="s">
        <v>511</v>
      </c>
      <c r="I1382" t="s">
        <v>12</v>
      </c>
      <c r="J1382" t="s">
        <v>137</v>
      </c>
      <c r="K1382" t="s">
        <v>473</v>
      </c>
      <c r="L1382" t="s">
        <v>156</v>
      </c>
      <c r="M1382">
        <v>0</v>
      </c>
      <c r="N1382" t="s">
        <v>35</v>
      </c>
      <c r="O1382" t="s">
        <v>492</v>
      </c>
      <c r="P1382">
        <v>10</v>
      </c>
      <c r="Q1382" t="s">
        <v>465</v>
      </c>
      <c r="R1382">
        <v>1</v>
      </c>
      <c r="S1382" s="144">
        <v>-36300</v>
      </c>
      <c r="T1382">
        <v>1</v>
      </c>
      <c r="U1382" t="s">
        <v>199</v>
      </c>
      <c r="V1382" t="s">
        <v>66</v>
      </c>
      <c r="W1382" s="115" t="str">
        <f t="shared" si="47"/>
        <v>CC1DISPOSICIÓN FINAL RESIDUOS LIQUIDOS</v>
      </c>
      <c r="X1382" s="115">
        <f>_xlfn.XLOOKUP(W1382,'cco '!C:C,'cco '!D:D,0)</f>
        <v>5.9791078481547098E-2</v>
      </c>
      <c r="Y1382" s="116">
        <f t="shared" si="48"/>
        <v>2170.4161488801597</v>
      </c>
      <c r="Z1382" s="115">
        <f>_xlfn.XLOOKUP(V1382,sectores_id!A:A,sectores_id!B:B)</f>
        <v>3</v>
      </c>
      <c r="AA1382" s="115">
        <f>IF(J1382="OPEX",_xlfn.XLOOKUP(I1382,'rubros_id_opex (2)'!A:A,'rubros_id_opex (2)'!B:B,"RUBRO MC"),J1382)</f>
        <v>11</v>
      </c>
      <c r="AB1382" s="115" t="str">
        <f>UPPER(_xlfn.XLOOKUP(Z1382,sectores_id!B:B,sectores_id!A:A))</f>
        <v>DISP. FINAL RESIDUOS LÍQUIDOS</v>
      </c>
      <c r="AC1382" s="156" t="str">
        <f>_xlfn.XLOOKUP(AA1382,'rubros_id_opex (2)'!B:B,'rubros_id_opex (2)'!A:A,gastos_final[[#This Row],[Líneas de factura/Producto]])</f>
        <v>REPARACIONES</v>
      </c>
      <c r="AD1382" s="115">
        <f>SUMIFS(Y:Y,C:C,gastos_final[[#This Row],[Número]])</f>
        <v>36300</v>
      </c>
      <c r="AE1382" s="177">
        <f>gastos_final[[#This Row],[MONTO_FINAL]]*-1-gastos_final[[#This Row],[monto_total_ampliado]]</f>
        <v>0</v>
      </c>
    </row>
    <row r="1383" spans="1:31" x14ac:dyDescent="0.3">
      <c r="A1383" vm="21">
        <v>46058</v>
      </c>
      <c r="B1383" t="s">
        <v>1127</v>
      </c>
      <c r="C1383" t="s">
        <v>1130</v>
      </c>
      <c r="D1383" s="143">
        <v>-36300</v>
      </c>
      <c r="E1383" t="s">
        <v>1131</v>
      </c>
      <c r="F1383">
        <v>1</v>
      </c>
      <c r="G1383" s="143">
        <v>30000</v>
      </c>
      <c r="H1383" t="s">
        <v>511</v>
      </c>
      <c r="I1383" t="s">
        <v>12</v>
      </c>
      <c r="J1383" t="s">
        <v>137</v>
      </c>
      <c r="K1383" t="s">
        <v>473</v>
      </c>
      <c r="L1383" t="s">
        <v>156</v>
      </c>
      <c r="M1383">
        <v>0</v>
      </c>
      <c r="N1383" t="s">
        <v>35</v>
      </c>
      <c r="O1383" t="s">
        <v>492</v>
      </c>
      <c r="P1383">
        <v>10</v>
      </c>
      <c r="Q1383" t="s">
        <v>465</v>
      </c>
      <c r="R1383">
        <v>1</v>
      </c>
      <c r="S1383" s="144">
        <v>-36300</v>
      </c>
      <c r="T1383">
        <v>1</v>
      </c>
      <c r="U1383" t="s">
        <v>199</v>
      </c>
      <c r="V1383" t="s">
        <v>63</v>
      </c>
      <c r="W1383" s="115" t="str">
        <f t="shared" si="47"/>
        <v>CC1DISPOSICIÓN FINAL RESIDUOS SOLIDOS</v>
      </c>
      <c r="X1383" s="115">
        <f>_xlfn.XLOOKUP(W1383,'cco '!C:C,'cco '!D:D,0)</f>
        <v>4.8738124634855849E-3</v>
      </c>
      <c r="Y1383" s="116">
        <f t="shared" si="48"/>
        <v>176.91939242452673</v>
      </c>
      <c r="Z1383" s="115">
        <f>_xlfn.XLOOKUP(V1383,sectores_id!A:A,sectores_id!B:B)</f>
        <v>4</v>
      </c>
      <c r="AA1383" s="115">
        <f>IF(J1383="OPEX",_xlfn.XLOOKUP(I1383,'rubros_id_opex (2)'!A:A,'rubros_id_opex (2)'!B:B,"RUBRO MC"),J1383)</f>
        <v>11</v>
      </c>
      <c r="AB1383" s="115" t="str">
        <f>UPPER(_xlfn.XLOOKUP(Z1383,sectores_id!B:B,sectores_id!A:A))</f>
        <v>DISP. FINAL RESIDUOS SÓLIDOS</v>
      </c>
      <c r="AC1383" s="156" t="str">
        <f>_xlfn.XLOOKUP(AA1383,'rubros_id_opex (2)'!B:B,'rubros_id_opex (2)'!A:A,gastos_final[[#This Row],[Líneas de factura/Producto]])</f>
        <v>REPARACIONES</v>
      </c>
      <c r="AD1383" s="115">
        <f>SUMIFS(Y:Y,C:C,gastos_final[[#This Row],[Número]])</f>
        <v>36300</v>
      </c>
      <c r="AE1383" s="177">
        <f>gastos_final[[#This Row],[MONTO_FINAL]]*-1-gastos_final[[#This Row],[monto_total_ampliado]]</f>
        <v>0</v>
      </c>
    </row>
    <row r="1384" spans="1:31" x14ac:dyDescent="0.3">
      <c r="A1384" vm="21">
        <v>46058</v>
      </c>
      <c r="B1384" t="s">
        <v>1127</v>
      </c>
      <c r="C1384" t="s">
        <v>1130</v>
      </c>
      <c r="D1384" s="143">
        <v>-36300</v>
      </c>
      <c r="E1384" t="s">
        <v>1131</v>
      </c>
      <c r="F1384">
        <v>1</v>
      </c>
      <c r="G1384" s="143">
        <v>30000</v>
      </c>
      <c r="H1384" t="s">
        <v>511</v>
      </c>
      <c r="I1384" t="s">
        <v>12</v>
      </c>
      <c r="J1384" t="s">
        <v>137</v>
      </c>
      <c r="K1384" t="s">
        <v>473</v>
      </c>
      <c r="L1384" t="s">
        <v>156</v>
      </c>
      <c r="M1384">
        <v>0</v>
      </c>
      <c r="N1384" t="s">
        <v>35</v>
      </c>
      <c r="O1384" t="s">
        <v>492</v>
      </c>
      <c r="P1384">
        <v>10</v>
      </c>
      <c r="Q1384" t="s">
        <v>465</v>
      </c>
      <c r="R1384">
        <v>1</v>
      </c>
      <c r="S1384" s="144">
        <v>-36300</v>
      </c>
      <c r="T1384">
        <v>1</v>
      </c>
      <c r="U1384" t="s">
        <v>199</v>
      </c>
      <c r="V1384" t="s">
        <v>80</v>
      </c>
      <c r="W1384" s="115" t="str">
        <f t="shared" si="47"/>
        <v>CC1EXPORTACION</v>
      </c>
      <c r="X1384" s="115">
        <f>_xlfn.XLOOKUP(W1384,'cco '!C:C,'cco '!D:D,0)</f>
        <v>0.73411048911804788</v>
      </c>
      <c r="Y1384" s="116">
        <f t="shared" si="48"/>
        <v>26648.210754985139</v>
      </c>
      <c r="Z1384" s="115">
        <f>_xlfn.XLOOKUP(V1384,sectores_id!A:A,sectores_id!B:B)</f>
        <v>5</v>
      </c>
      <c r="AA1384" s="115">
        <f>IF(J1384="OPEX",_xlfn.XLOOKUP(I1384,'rubros_id_opex (2)'!A:A,'rubros_id_opex (2)'!B:B,"RUBRO MC"),J1384)</f>
        <v>11</v>
      </c>
      <c r="AB1384" s="115" t="str">
        <f>UPPER(_xlfn.XLOOKUP(Z1384,sectores_id!B:B,sectores_id!A:A))</f>
        <v>EXPORTACION</v>
      </c>
      <c r="AC1384" s="156" t="str">
        <f>_xlfn.XLOOKUP(AA1384,'rubros_id_opex (2)'!B:B,'rubros_id_opex (2)'!A:A,gastos_final[[#This Row],[Líneas de factura/Producto]])</f>
        <v>REPARACIONES</v>
      </c>
      <c r="AD1384" s="115">
        <f>SUMIFS(Y:Y,C:C,gastos_final[[#This Row],[Número]])</f>
        <v>36300</v>
      </c>
      <c r="AE1384" s="177">
        <f>gastos_final[[#This Row],[MONTO_FINAL]]*-1-gastos_final[[#This Row],[monto_total_ampliado]]</f>
        <v>0</v>
      </c>
    </row>
    <row r="1385" spans="1:31" x14ac:dyDescent="0.3">
      <c r="A1385" vm="21">
        <v>46058</v>
      </c>
      <c r="B1385" t="s">
        <v>1127</v>
      </c>
      <c r="C1385" t="s">
        <v>1130</v>
      </c>
      <c r="D1385" s="143">
        <v>-36300</v>
      </c>
      <c r="E1385" t="s">
        <v>1131</v>
      </c>
      <c r="F1385">
        <v>1</v>
      </c>
      <c r="G1385" s="143">
        <v>30000</v>
      </c>
      <c r="H1385" t="s">
        <v>511</v>
      </c>
      <c r="I1385" t="s">
        <v>12</v>
      </c>
      <c r="J1385" t="s">
        <v>137</v>
      </c>
      <c r="K1385" t="s">
        <v>473</v>
      </c>
      <c r="L1385" t="s">
        <v>156</v>
      </c>
      <c r="M1385">
        <v>0</v>
      </c>
      <c r="N1385" t="s">
        <v>35</v>
      </c>
      <c r="O1385" t="s">
        <v>492</v>
      </c>
      <c r="P1385">
        <v>10</v>
      </c>
      <c r="Q1385" t="s">
        <v>465</v>
      </c>
      <c r="R1385">
        <v>1</v>
      </c>
      <c r="S1385" s="144">
        <v>-36300</v>
      </c>
      <c r="T1385">
        <v>1</v>
      </c>
      <c r="U1385" t="s">
        <v>199</v>
      </c>
      <c r="V1385" t="s">
        <v>50</v>
      </c>
      <c r="W1385" s="115" t="str">
        <f t="shared" si="47"/>
        <v>CC1NFU</v>
      </c>
      <c r="X1385" s="115">
        <f>_xlfn.XLOOKUP(W1385,'cco '!C:C,'cco '!D:D,0)</f>
        <v>1.4065386597374174E-2</v>
      </c>
      <c r="Y1385" s="116">
        <f t="shared" si="48"/>
        <v>510.57353348468251</v>
      </c>
      <c r="Z1385" s="115">
        <f>_xlfn.XLOOKUP(V1385,sectores_id!A:A,sectores_id!B:B)</f>
        <v>6</v>
      </c>
      <c r="AA1385" s="115">
        <f>IF(J1385="OPEX",_xlfn.XLOOKUP(I1385,'rubros_id_opex (2)'!A:A,'rubros_id_opex (2)'!B:B,"RUBRO MC"),J1385)</f>
        <v>11</v>
      </c>
      <c r="AB1385" s="115" t="str">
        <f>UPPER(_xlfn.XLOOKUP(Z1385,sectores_id!B:B,sectores_id!A:A))</f>
        <v>NFU</v>
      </c>
      <c r="AC1385" s="156" t="str">
        <f>_xlfn.XLOOKUP(AA1385,'rubros_id_opex (2)'!B:B,'rubros_id_opex (2)'!A:A,gastos_final[[#This Row],[Líneas de factura/Producto]])</f>
        <v>REPARACIONES</v>
      </c>
      <c r="AD1385" s="115">
        <f>SUMIFS(Y:Y,C:C,gastos_final[[#This Row],[Número]])</f>
        <v>36300</v>
      </c>
      <c r="AE1385" s="177">
        <f>gastos_final[[#This Row],[MONTO_FINAL]]*-1-gastos_final[[#This Row],[monto_total_ampliado]]</f>
        <v>0</v>
      </c>
    </row>
    <row r="1386" spans="1:31" x14ac:dyDescent="0.3">
      <c r="A1386" vm="21">
        <v>46058</v>
      </c>
      <c r="B1386" t="s">
        <v>1127</v>
      </c>
      <c r="C1386" t="s">
        <v>1130</v>
      </c>
      <c r="D1386" s="143">
        <v>-36300</v>
      </c>
      <c r="E1386" t="s">
        <v>1131</v>
      </c>
      <c r="F1386">
        <v>1</v>
      </c>
      <c r="G1386" s="143">
        <v>30000</v>
      </c>
      <c r="H1386" t="s">
        <v>511</v>
      </c>
      <c r="I1386" t="s">
        <v>12</v>
      </c>
      <c r="J1386" t="s">
        <v>137</v>
      </c>
      <c r="K1386" t="s">
        <v>473</v>
      </c>
      <c r="L1386" t="s">
        <v>156</v>
      </c>
      <c r="M1386">
        <v>0</v>
      </c>
      <c r="N1386" t="s">
        <v>35</v>
      </c>
      <c r="O1386" t="s">
        <v>492</v>
      </c>
      <c r="P1386">
        <v>10</v>
      </c>
      <c r="Q1386" t="s">
        <v>465</v>
      </c>
      <c r="R1386">
        <v>1</v>
      </c>
      <c r="S1386" s="144">
        <v>-36300</v>
      </c>
      <c r="T1386">
        <v>1</v>
      </c>
      <c r="U1386" t="s">
        <v>199</v>
      </c>
      <c r="V1386" t="s">
        <v>68</v>
      </c>
      <c r="W1386" s="115" t="str">
        <f t="shared" si="47"/>
        <v>CC1PILETAS</v>
      </c>
      <c r="X1386" s="115">
        <f>_xlfn.XLOOKUP(W1386,'cco '!C:C,'cco '!D:D,0)</f>
        <v>0.10760032914202722</v>
      </c>
      <c r="Y1386" s="116">
        <f t="shared" si="48"/>
        <v>3905.8919478555881</v>
      </c>
      <c r="Z1386" s="115">
        <f>_xlfn.XLOOKUP(V1386,sectores_id!A:A,sectores_id!B:B)</f>
        <v>7</v>
      </c>
      <c r="AA1386" s="115">
        <f>IF(J1386="OPEX",_xlfn.XLOOKUP(I1386,'rubros_id_opex (2)'!A:A,'rubros_id_opex (2)'!B:B,"RUBRO MC"),J1386)</f>
        <v>11</v>
      </c>
      <c r="AB1386" s="115" t="str">
        <f>UPPER(_xlfn.XLOOKUP(Z1386,sectores_id!B:B,sectores_id!A:A))</f>
        <v>PILETAS</v>
      </c>
      <c r="AC1386" s="156" t="str">
        <f>_xlfn.XLOOKUP(AA1386,'rubros_id_opex (2)'!B:B,'rubros_id_opex (2)'!A:A,gastos_final[[#This Row],[Líneas de factura/Producto]])</f>
        <v>REPARACIONES</v>
      </c>
      <c r="AD1386" s="115">
        <f>SUMIFS(Y:Y,C:C,gastos_final[[#This Row],[Número]])</f>
        <v>36300</v>
      </c>
      <c r="AE1386" s="177">
        <f>gastos_final[[#This Row],[MONTO_FINAL]]*-1-gastos_final[[#This Row],[monto_total_ampliado]]</f>
        <v>0</v>
      </c>
    </row>
    <row r="1387" spans="1:31" x14ac:dyDescent="0.3">
      <c r="A1387" vm="21">
        <v>46058</v>
      </c>
      <c r="B1387" t="s">
        <v>1127</v>
      </c>
      <c r="C1387" t="s">
        <v>1130</v>
      </c>
      <c r="D1387" s="143">
        <v>-36300</v>
      </c>
      <c r="E1387" t="s">
        <v>1131</v>
      </c>
      <c r="F1387">
        <v>1</v>
      </c>
      <c r="G1387" s="143">
        <v>30000</v>
      </c>
      <c r="H1387" t="s">
        <v>511</v>
      </c>
      <c r="I1387" t="s">
        <v>12</v>
      </c>
      <c r="J1387" t="s">
        <v>137</v>
      </c>
      <c r="K1387" t="s">
        <v>473</v>
      </c>
      <c r="L1387" t="s">
        <v>156</v>
      </c>
      <c r="M1387">
        <v>0</v>
      </c>
      <c r="N1387" t="s">
        <v>35</v>
      </c>
      <c r="O1387" t="s">
        <v>492</v>
      </c>
      <c r="P1387">
        <v>10</v>
      </c>
      <c r="Q1387" t="s">
        <v>465</v>
      </c>
      <c r="R1387">
        <v>1</v>
      </c>
      <c r="S1387" s="144">
        <v>-36300</v>
      </c>
      <c r="T1387">
        <v>1</v>
      </c>
      <c r="U1387" t="s">
        <v>199</v>
      </c>
      <c r="V1387" t="s">
        <v>70</v>
      </c>
      <c r="W1387" s="115" t="str">
        <f t="shared" si="47"/>
        <v>CC1REACTORES</v>
      </c>
      <c r="X1387" s="115">
        <f>_xlfn.XLOOKUP(W1387,'cco '!C:C,'cco '!D:D,0)</f>
        <v>3.9675420007119738E-2</v>
      </c>
      <c r="Y1387" s="116">
        <f t="shared" si="48"/>
        <v>1440.2177462584466</v>
      </c>
      <c r="Z1387" s="115">
        <f>_xlfn.XLOOKUP(V1387,sectores_id!A:A,sectores_id!B:B)</f>
        <v>8</v>
      </c>
      <c r="AA1387" s="115">
        <f>IF(J1387="OPEX",_xlfn.XLOOKUP(I1387,'rubros_id_opex (2)'!A:A,'rubros_id_opex (2)'!B:B,"RUBRO MC"),J1387)</f>
        <v>11</v>
      </c>
      <c r="AB1387" s="115" t="str">
        <f>UPPER(_xlfn.XLOOKUP(Z1387,sectores_id!B:B,sectores_id!A:A))</f>
        <v>REACTORES</v>
      </c>
      <c r="AC1387" s="156" t="str">
        <f>_xlfn.XLOOKUP(AA1387,'rubros_id_opex (2)'!B:B,'rubros_id_opex (2)'!A:A,gastos_final[[#This Row],[Líneas de factura/Producto]])</f>
        <v>REPARACIONES</v>
      </c>
      <c r="AD1387" s="115">
        <f>SUMIFS(Y:Y,C:C,gastos_final[[#This Row],[Número]])</f>
        <v>36300</v>
      </c>
      <c r="AE1387" s="177">
        <f>gastos_final[[#This Row],[MONTO_FINAL]]*-1-gastos_final[[#This Row],[monto_total_ampliado]]</f>
        <v>0</v>
      </c>
    </row>
    <row r="1388" spans="1:31" x14ac:dyDescent="0.3">
      <c r="A1388" vm="21">
        <v>46058</v>
      </c>
      <c r="B1388" t="s">
        <v>1127</v>
      </c>
      <c r="C1388" t="s">
        <v>1130</v>
      </c>
      <c r="D1388" s="143">
        <v>-36300</v>
      </c>
      <c r="E1388" t="s">
        <v>1131</v>
      </c>
      <c r="F1388">
        <v>1</v>
      </c>
      <c r="G1388" s="143">
        <v>30000</v>
      </c>
      <c r="H1388" t="s">
        <v>511</v>
      </c>
      <c r="I1388" t="s">
        <v>12</v>
      </c>
      <c r="J1388" t="s">
        <v>137</v>
      </c>
      <c r="K1388" t="s">
        <v>473</v>
      </c>
      <c r="L1388" t="s">
        <v>156</v>
      </c>
      <c r="M1388">
        <v>0</v>
      </c>
      <c r="N1388" t="s">
        <v>35</v>
      </c>
      <c r="O1388" t="s">
        <v>492</v>
      </c>
      <c r="P1388">
        <v>10</v>
      </c>
      <c r="Q1388" t="s">
        <v>465</v>
      </c>
      <c r="R1388">
        <v>1</v>
      </c>
      <c r="S1388" s="144">
        <v>-36300</v>
      </c>
      <c r="T1388">
        <v>1</v>
      </c>
      <c r="U1388" t="s">
        <v>199</v>
      </c>
      <c r="V1388" t="s">
        <v>181</v>
      </c>
      <c r="W1388" s="115" t="str">
        <f t="shared" si="47"/>
        <v>CC1TIERRAS FILTRANTES</v>
      </c>
      <c r="X1388" s="115">
        <f>_xlfn.XLOOKUP(W1388,'cco '!C:C,'cco '!D:D,0)</f>
        <v>0</v>
      </c>
      <c r="Y1388" s="116">
        <f t="shared" si="48"/>
        <v>0</v>
      </c>
      <c r="Z1388" s="115">
        <f>_xlfn.XLOOKUP(V1388,sectores_id!A:A,sectores_id!B:B)</f>
        <v>9</v>
      </c>
      <c r="AA1388" s="115">
        <f>IF(J1388="OPEX",_xlfn.XLOOKUP(I1388,'rubros_id_opex (2)'!A:A,'rubros_id_opex (2)'!B:B,"RUBRO MC"),J1388)</f>
        <v>11</v>
      </c>
      <c r="AB1388" s="115" t="str">
        <f>UPPER(_xlfn.XLOOKUP(Z1388,sectores_id!B:B,sectores_id!A:A))</f>
        <v>TIERRAS FILTRANTES</v>
      </c>
      <c r="AC1388" s="156" t="str">
        <f>_xlfn.XLOOKUP(AA1388,'rubros_id_opex (2)'!B:B,'rubros_id_opex (2)'!A:A,gastos_final[[#This Row],[Líneas de factura/Producto]])</f>
        <v>REPARACIONES</v>
      </c>
      <c r="AD1388" s="115">
        <f>SUMIFS(Y:Y,C:C,gastos_final[[#This Row],[Número]])</f>
        <v>36300</v>
      </c>
      <c r="AE1388" s="177">
        <f>gastos_final[[#This Row],[MONTO_FINAL]]*-1-gastos_final[[#This Row],[monto_total_ampliado]]</f>
        <v>0</v>
      </c>
    </row>
    <row r="1389" spans="1:31" x14ac:dyDescent="0.3">
      <c r="A1389" vm="1">
        <v>46081</v>
      </c>
      <c r="B1389" t="s">
        <v>20</v>
      </c>
      <c r="C1389" t="s">
        <v>800</v>
      </c>
      <c r="D1389" s="143">
        <v>-32811.49</v>
      </c>
      <c r="E1389" t="s">
        <v>20</v>
      </c>
      <c r="F1389">
        <v>1</v>
      </c>
      <c r="G1389" s="143">
        <v>32811.49</v>
      </c>
      <c r="H1389" t="s">
        <v>511</v>
      </c>
      <c r="I1389" t="s">
        <v>20</v>
      </c>
      <c r="J1389" t="s">
        <v>137</v>
      </c>
      <c r="K1389" t="s">
        <v>473</v>
      </c>
      <c r="L1389" t="s">
        <v>156</v>
      </c>
      <c r="M1389">
        <v>0</v>
      </c>
      <c r="N1389" t="s">
        <v>35</v>
      </c>
      <c r="O1389" t="s">
        <v>492</v>
      </c>
      <c r="P1389">
        <v>10</v>
      </c>
      <c r="Q1389" t="s">
        <v>465</v>
      </c>
      <c r="R1389">
        <v>1</v>
      </c>
      <c r="S1389" s="144">
        <v>-32811.49</v>
      </c>
      <c r="T1389">
        <v>1</v>
      </c>
      <c r="U1389" t="s">
        <v>199</v>
      </c>
      <c r="V1389" t="s">
        <v>72</v>
      </c>
      <c r="W1389" s="115" t="str">
        <f t="shared" si="47"/>
        <v>CC1BACHAS</v>
      </c>
      <c r="X1389" s="115">
        <f>_xlfn.XLOOKUP(W1389,'cco '!C:C,'cco '!D:D,0)</f>
        <v>3.2417236735101898E-2</v>
      </c>
      <c r="Y1389" s="116">
        <f t="shared" si="48"/>
        <v>1063.6578389614285</v>
      </c>
      <c r="Z1389" s="115">
        <f>_xlfn.XLOOKUP(V1389,sectores_id!A:A,sectores_id!B:B)</f>
        <v>1</v>
      </c>
      <c r="AA1389" s="115">
        <f>IF(J1389="OPEX",_xlfn.XLOOKUP(I1389,'rubros_id_opex (2)'!A:A,'rubros_id_opex (2)'!B:B,"RUBRO MC"),J1389)</f>
        <v>4</v>
      </c>
      <c r="AB1389" s="115" t="str">
        <f>UPPER(_xlfn.XLOOKUP(Z1389,sectores_id!B:B,sectores_id!A:A))</f>
        <v>BACHAS</v>
      </c>
      <c r="AC1389" s="156" t="str">
        <f>_xlfn.XLOOKUP(AA1389,'rubros_id_opex (2)'!B:B,'rubros_id_opex (2)'!A:A,gastos_final[[#This Row],[Líneas de factura/Producto]])</f>
        <v>IMPUESTOS</v>
      </c>
      <c r="AD1389" s="115">
        <f>SUMIFS(Y:Y,C:C,gastos_final[[#This Row],[Número]])</f>
        <v>32811.49</v>
      </c>
      <c r="AE1389" s="177">
        <f>gastos_final[[#This Row],[MONTO_FINAL]]*-1-gastos_final[[#This Row],[monto_total_ampliado]]</f>
        <v>0</v>
      </c>
    </row>
    <row r="1390" spans="1:31" x14ac:dyDescent="0.3">
      <c r="A1390" vm="1">
        <v>46081</v>
      </c>
      <c r="B1390" t="s">
        <v>20</v>
      </c>
      <c r="C1390" t="s">
        <v>800</v>
      </c>
      <c r="D1390" s="143">
        <v>-32811.49</v>
      </c>
      <c r="E1390" t="s">
        <v>20</v>
      </c>
      <c r="F1390">
        <v>1</v>
      </c>
      <c r="G1390" s="143">
        <v>32811.49</v>
      </c>
      <c r="H1390" t="s">
        <v>511</v>
      </c>
      <c r="I1390" t="s">
        <v>20</v>
      </c>
      <c r="J1390" t="s">
        <v>137</v>
      </c>
      <c r="K1390" t="s">
        <v>473</v>
      </c>
      <c r="L1390" t="s">
        <v>156</v>
      </c>
      <c r="M1390">
        <v>0</v>
      </c>
      <c r="N1390" t="s">
        <v>35</v>
      </c>
      <c r="O1390" t="s">
        <v>492</v>
      </c>
      <c r="P1390">
        <v>10</v>
      </c>
      <c r="Q1390" t="s">
        <v>465</v>
      </c>
      <c r="R1390">
        <v>1</v>
      </c>
      <c r="S1390" s="144">
        <v>-32811.49</v>
      </c>
      <c r="T1390">
        <v>1</v>
      </c>
      <c r="U1390" t="s">
        <v>199</v>
      </c>
      <c r="V1390" t="s">
        <v>77</v>
      </c>
      <c r="W1390" s="115" t="str">
        <f t="shared" si="47"/>
        <v>CC1CEREAL &amp; POLVILLO</v>
      </c>
      <c r="X1390" s="115">
        <f>_xlfn.XLOOKUP(W1390,'cco '!C:C,'cco '!D:D,0)</f>
        <v>7.0597149630605652E-3</v>
      </c>
      <c r="Y1390" s="116">
        <f t="shared" si="48"/>
        <v>231.63976691331209</v>
      </c>
      <c r="Z1390" s="115">
        <f>_xlfn.XLOOKUP(V1390,sectores_id!A:A,sectores_id!B:B)</f>
        <v>2</v>
      </c>
      <c r="AA1390" s="115">
        <f>IF(J1390="OPEX",_xlfn.XLOOKUP(I1390,'rubros_id_opex (2)'!A:A,'rubros_id_opex (2)'!B:B,"RUBRO MC"),J1390)</f>
        <v>4</v>
      </c>
      <c r="AB1390" s="115" t="str">
        <f>UPPER(_xlfn.XLOOKUP(Z1390,sectores_id!B:B,sectores_id!A:A))</f>
        <v>CEREAL &amp; POLVILLO</v>
      </c>
      <c r="AC1390" s="156" t="str">
        <f>_xlfn.XLOOKUP(AA1390,'rubros_id_opex (2)'!B:B,'rubros_id_opex (2)'!A:A,gastos_final[[#This Row],[Líneas de factura/Producto]])</f>
        <v>IMPUESTOS</v>
      </c>
      <c r="AD1390" s="115">
        <f>SUMIFS(Y:Y,C:C,gastos_final[[#This Row],[Número]])</f>
        <v>32811.49</v>
      </c>
      <c r="AE1390" s="177">
        <f>gastos_final[[#This Row],[MONTO_FINAL]]*-1-gastos_final[[#This Row],[monto_total_ampliado]]</f>
        <v>0</v>
      </c>
    </row>
    <row r="1391" spans="1:31" x14ac:dyDescent="0.3">
      <c r="A1391" vm="1">
        <v>46081</v>
      </c>
      <c r="B1391" t="s">
        <v>20</v>
      </c>
      <c r="C1391" t="s">
        <v>800</v>
      </c>
      <c r="D1391" s="143">
        <v>-32811.49</v>
      </c>
      <c r="E1391" t="s">
        <v>20</v>
      </c>
      <c r="F1391">
        <v>1</v>
      </c>
      <c r="G1391" s="143">
        <v>32811.49</v>
      </c>
      <c r="H1391" t="s">
        <v>511</v>
      </c>
      <c r="I1391" t="s">
        <v>20</v>
      </c>
      <c r="J1391" t="s">
        <v>137</v>
      </c>
      <c r="K1391" t="s">
        <v>473</v>
      </c>
      <c r="L1391" t="s">
        <v>156</v>
      </c>
      <c r="M1391">
        <v>0</v>
      </c>
      <c r="N1391" t="s">
        <v>35</v>
      </c>
      <c r="O1391" t="s">
        <v>492</v>
      </c>
      <c r="P1391">
        <v>10</v>
      </c>
      <c r="Q1391" t="s">
        <v>465</v>
      </c>
      <c r="R1391">
        <v>1</v>
      </c>
      <c r="S1391" s="144">
        <v>-32811.49</v>
      </c>
      <c r="T1391">
        <v>1</v>
      </c>
      <c r="U1391" t="s">
        <v>199</v>
      </c>
      <c r="V1391" t="s">
        <v>75</v>
      </c>
      <c r="W1391" s="115" t="str">
        <f t="shared" si="47"/>
        <v>CC1COMPOST &amp; FERTILIZANTES</v>
      </c>
      <c r="X1391" s="115">
        <f>_xlfn.XLOOKUP(W1391,'cco '!C:C,'cco '!D:D,0)</f>
        <v>4.0653249223577111E-4</v>
      </c>
      <c r="Y1391" s="116">
        <f t="shared" si="48"/>
        <v>13.33893680366908</v>
      </c>
      <c r="Z1391" s="115">
        <f>_xlfn.XLOOKUP(V1391,sectores_id!A:A,sectores_id!B:B)</f>
        <v>10</v>
      </c>
      <c r="AA1391" s="115">
        <f>IF(J1391="OPEX",_xlfn.XLOOKUP(I1391,'rubros_id_opex (2)'!A:A,'rubros_id_opex (2)'!B:B,"RUBRO MC"),J1391)</f>
        <v>4</v>
      </c>
      <c r="AB1391" s="115" t="str">
        <f>UPPER(_xlfn.XLOOKUP(Z1391,sectores_id!B:B,sectores_id!A:A))</f>
        <v>COMPOST &amp; FERTILIZANTES</v>
      </c>
      <c r="AC1391" s="156" t="str">
        <f>_xlfn.XLOOKUP(AA1391,'rubros_id_opex (2)'!B:B,'rubros_id_opex (2)'!A:A,gastos_final[[#This Row],[Líneas de factura/Producto]])</f>
        <v>IMPUESTOS</v>
      </c>
      <c r="AD1391" s="115">
        <f>SUMIFS(Y:Y,C:C,gastos_final[[#This Row],[Número]])</f>
        <v>32811.49</v>
      </c>
      <c r="AE1391" s="177">
        <f>gastos_final[[#This Row],[MONTO_FINAL]]*-1-gastos_final[[#This Row],[monto_total_ampliado]]</f>
        <v>0</v>
      </c>
    </row>
    <row r="1392" spans="1:31" x14ac:dyDescent="0.3">
      <c r="A1392" vm="1">
        <v>46081</v>
      </c>
      <c r="B1392" t="s">
        <v>20</v>
      </c>
      <c r="C1392" t="s">
        <v>800</v>
      </c>
      <c r="D1392" s="143">
        <v>-32811.49</v>
      </c>
      <c r="E1392" t="s">
        <v>20</v>
      </c>
      <c r="F1392">
        <v>1</v>
      </c>
      <c r="G1392" s="143">
        <v>32811.49</v>
      </c>
      <c r="H1392" t="s">
        <v>511</v>
      </c>
      <c r="I1392" t="s">
        <v>20</v>
      </c>
      <c r="J1392" t="s">
        <v>137</v>
      </c>
      <c r="K1392" t="s">
        <v>473</v>
      </c>
      <c r="L1392" t="s">
        <v>156</v>
      </c>
      <c r="M1392">
        <v>0</v>
      </c>
      <c r="N1392" t="s">
        <v>35</v>
      </c>
      <c r="O1392" t="s">
        <v>492</v>
      </c>
      <c r="P1392">
        <v>10</v>
      </c>
      <c r="Q1392" t="s">
        <v>465</v>
      </c>
      <c r="R1392">
        <v>1</v>
      </c>
      <c r="S1392" s="144">
        <v>-32811.49</v>
      </c>
      <c r="T1392">
        <v>1</v>
      </c>
      <c r="U1392" t="s">
        <v>199</v>
      </c>
      <c r="V1392" t="s">
        <v>66</v>
      </c>
      <c r="W1392" s="115" t="str">
        <f t="shared" si="47"/>
        <v>CC1DISPOSICIÓN FINAL RESIDUOS LIQUIDOS</v>
      </c>
      <c r="X1392" s="115">
        <f>_xlfn.XLOOKUP(W1392,'cco '!C:C,'cco '!D:D,0)</f>
        <v>5.9791078481547098E-2</v>
      </c>
      <c r="Y1392" s="116">
        <f t="shared" si="48"/>
        <v>1961.8343736864977</v>
      </c>
      <c r="Z1392" s="115">
        <f>_xlfn.XLOOKUP(V1392,sectores_id!A:A,sectores_id!B:B)</f>
        <v>3</v>
      </c>
      <c r="AA1392" s="115">
        <f>IF(J1392="OPEX",_xlfn.XLOOKUP(I1392,'rubros_id_opex (2)'!A:A,'rubros_id_opex (2)'!B:B,"RUBRO MC"),J1392)</f>
        <v>4</v>
      </c>
      <c r="AB1392" s="115" t="str">
        <f>UPPER(_xlfn.XLOOKUP(Z1392,sectores_id!B:B,sectores_id!A:A))</f>
        <v>DISP. FINAL RESIDUOS LÍQUIDOS</v>
      </c>
      <c r="AC1392" s="156" t="str">
        <f>_xlfn.XLOOKUP(AA1392,'rubros_id_opex (2)'!B:B,'rubros_id_opex (2)'!A:A,gastos_final[[#This Row],[Líneas de factura/Producto]])</f>
        <v>IMPUESTOS</v>
      </c>
      <c r="AD1392" s="115">
        <f>SUMIFS(Y:Y,C:C,gastos_final[[#This Row],[Número]])</f>
        <v>32811.49</v>
      </c>
      <c r="AE1392" s="177">
        <f>gastos_final[[#This Row],[MONTO_FINAL]]*-1-gastos_final[[#This Row],[monto_total_ampliado]]</f>
        <v>0</v>
      </c>
    </row>
    <row r="1393" spans="1:31" x14ac:dyDescent="0.3">
      <c r="A1393" vm="1">
        <v>46081</v>
      </c>
      <c r="B1393" t="s">
        <v>20</v>
      </c>
      <c r="C1393" t="s">
        <v>800</v>
      </c>
      <c r="D1393" s="143">
        <v>-32811.49</v>
      </c>
      <c r="E1393" t="s">
        <v>20</v>
      </c>
      <c r="F1393">
        <v>1</v>
      </c>
      <c r="G1393" s="143">
        <v>32811.49</v>
      </c>
      <c r="H1393" t="s">
        <v>511</v>
      </c>
      <c r="I1393" t="s">
        <v>20</v>
      </c>
      <c r="J1393" t="s">
        <v>137</v>
      </c>
      <c r="K1393" t="s">
        <v>473</v>
      </c>
      <c r="L1393" t="s">
        <v>156</v>
      </c>
      <c r="M1393">
        <v>0</v>
      </c>
      <c r="N1393" t="s">
        <v>35</v>
      </c>
      <c r="O1393" t="s">
        <v>492</v>
      </c>
      <c r="P1393">
        <v>10</v>
      </c>
      <c r="Q1393" t="s">
        <v>465</v>
      </c>
      <c r="R1393">
        <v>1</v>
      </c>
      <c r="S1393" s="144">
        <v>-32811.49</v>
      </c>
      <c r="T1393">
        <v>1</v>
      </c>
      <c r="U1393" t="s">
        <v>199</v>
      </c>
      <c r="V1393" t="s">
        <v>63</v>
      </c>
      <c r="W1393" s="115" t="str">
        <f t="shared" si="47"/>
        <v>CC1DISPOSICIÓN FINAL RESIDUOS SOLIDOS</v>
      </c>
      <c r="X1393" s="115">
        <f>_xlfn.XLOOKUP(W1393,'cco '!C:C,'cco '!D:D,0)</f>
        <v>4.8738124634855849E-3</v>
      </c>
      <c r="Y1393" s="116">
        <f t="shared" si="48"/>
        <v>159.91704890753263</v>
      </c>
      <c r="Z1393" s="115">
        <f>_xlfn.XLOOKUP(V1393,sectores_id!A:A,sectores_id!B:B)</f>
        <v>4</v>
      </c>
      <c r="AA1393" s="115">
        <f>IF(J1393="OPEX",_xlfn.XLOOKUP(I1393,'rubros_id_opex (2)'!A:A,'rubros_id_opex (2)'!B:B,"RUBRO MC"),J1393)</f>
        <v>4</v>
      </c>
      <c r="AB1393" s="115" t="str">
        <f>UPPER(_xlfn.XLOOKUP(Z1393,sectores_id!B:B,sectores_id!A:A))</f>
        <v>DISP. FINAL RESIDUOS SÓLIDOS</v>
      </c>
      <c r="AC1393" s="156" t="str">
        <f>_xlfn.XLOOKUP(AA1393,'rubros_id_opex (2)'!B:B,'rubros_id_opex (2)'!A:A,gastos_final[[#This Row],[Líneas de factura/Producto]])</f>
        <v>IMPUESTOS</v>
      </c>
      <c r="AD1393" s="115">
        <f>SUMIFS(Y:Y,C:C,gastos_final[[#This Row],[Número]])</f>
        <v>32811.49</v>
      </c>
      <c r="AE1393" s="177">
        <f>gastos_final[[#This Row],[MONTO_FINAL]]*-1-gastos_final[[#This Row],[monto_total_ampliado]]</f>
        <v>0</v>
      </c>
    </row>
    <row r="1394" spans="1:31" x14ac:dyDescent="0.3">
      <c r="A1394" vm="1">
        <v>46081</v>
      </c>
      <c r="B1394" t="s">
        <v>20</v>
      </c>
      <c r="C1394" t="s">
        <v>800</v>
      </c>
      <c r="D1394" s="143">
        <v>-32811.49</v>
      </c>
      <c r="E1394" t="s">
        <v>20</v>
      </c>
      <c r="F1394">
        <v>1</v>
      </c>
      <c r="G1394" s="143">
        <v>32811.49</v>
      </c>
      <c r="H1394" t="s">
        <v>511</v>
      </c>
      <c r="I1394" t="s">
        <v>20</v>
      </c>
      <c r="J1394" t="s">
        <v>137</v>
      </c>
      <c r="K1394" t="s">
        <v>473</v>
      </c>
      <c r="L1394" t="s">
        <v>156</v>
      </c>
      <c r="M1394">
        <v>0</v>
      </c>
      <c r="N1394" t="s">
        <v>35</v>
      </c>
      <c r="O1394" t="s">
        <v>492</v>
      </c>
      <c r="P1394">
        <v>10</v>
      </c>
      <c r="Q1394" t="s">
        <v>465</v>
      </c>
      <c r="R1394">
        <v>1</v>
      </c>
      <c r="S1394" s="144">
        <v>-32811.49</v>
      </c>
      <c r="T1394">
        <v>1</v>
      </c>
      <c r="U1394" t="s">
        <v>199</v>
      </c>
      <c r="V1394" t="s">
        <v>80</v>
      </c>
      <c r="W1394" s="115" t="str">
        <f t="shared" si="47"/>
        <v>CC1EXPORTACION</v>
      </c>
      <c r="X1394" s="115">
        <f>_xlfn.XLOOKUP(W1394,'cco '!C:C,'cco '!D:D,0)</f>
        <v>0.73411048911804788</v>
      </c>
      <c r="Y1394" s="116">
        <f t="shared" si="48"/>
        <v>24087.258972591935</v>
      </c>
      <c r="Z1394" s="115">
        <f>_xlfn.XLOOKUP(V1394,sectores_id!A:A,sectores_id!B:B)</f>
        <v>5</v>
      </c>
      <c r="AA1394" s="115">
        <f>IF(J1394="OPEX",_xlfn.XLOOKUP(I1394,'rubros_id_opex (2)'!A:A,'rubros_id_opex (2)'!B:B,"RUBRO MC"),J1394)</f>
        <v>4</v>
      </c>
      <c r="AB1394" s="115" t="str">
        <f>UPPER(_xlfn.XLOOKUP(Z1394,sectores_id!B:B,sectores_id!A:A))</f>
        <v>EXPORTACION</v>
      </c>
      <c r="AC1394" s="156" t="str">
        <f>_xlfn.XLOOKUP(AA1394,'rubros_id_opex (2)'!B:B,'rubros_id_opex (2)'!A:A,gastos_final[[#This Row],[Líneas de factura/Producto]])</f>
        <v>IMPUESTOS</v>
      </c>
      <c r="AD1394" s="115">
        <f>SUMIFS(Y:Y,C:C,gastos_final[[#This Row],[Número]])</f>
        <v>32811.49</v>
      </c>
      <c r="AE1394" s="177">
        <f>gastos_final[[#This Row],[MONTO_FINAL]]*-1-gastos_final[[#This Row],[monto_total_ampliado]]</f>
        <v>0</v>
      </c>
    </row>
    <row r="1395" spans="1:31" x14ac:dyDescent="0.3">
      <c r="A1395" vm="1">
        <v>46081</v>
      </c>
      <c r="B1395" t="s">
        <v>20</v>
      </c>
      <c r="C1395" t="s">
        <v>800</v>
      </c>
      <c r="D1395" s="143">
        <v>-32811.49</v>
      </c>
      <c r="E1395" t="s">
        <v>20</v>
      </c>
      <c r="F1395">
        <v>1</v>
      </c>
      <c r="G1395" s="143">
        <v>32811.49</v>
      </c>
      <c r="H1395" t="s">
        <v>511</v>
      </c>
      <c r="I1395" t="s">
        <v>20</v>
      </c>
      <c r="J1395" t="s">
        <v>137</v>
      </c>
      <c r="K1395" t="s">
        <v>473</v>
      </c>
      <c r="L1395" t="s">
        <v>156</v>
      </c>
      <c r="M1395">
        <v>0</v>
      </c>
      <c r="N1395" t="s">
        <v>35</v>
      </c>
      <c r="O1395" t="s">
        <v>492</v>
      </c>
      <c r="P1395">
        <v>10</v>
      </c>
      <c r="Q1395" t="s">
        <v>465</v>
      </c>
      <c r="R1395">
        <v>1</v>
      </c>
      <c r="S1395" s="144">
        <v>-32811.49</v>
      </c>
      <c r="T1395">
        <v>1</v>
      </c>
      <c r="U1395" t="s">
        <v>199</v>
      </c>
      <c r="V1395" t="s">
        <v>50</v>
      </c>
      <c r="W1395" s="115" t="str">
        <f t="shared" si="47"/>
        <v>CC1NFU</v>
      </c>
      <c r="X1395" s="115">
        <f>_xlfn.XLOOKUP(W1395,'cco '!C:C,'cco '!D:D,0)</f>
        <v>1.4065386597374174E-2</v>
      </c>
      <c r="Y1395" s="116">
        <f t="shared" si="48"/>
        <v>461.5062916858767</v>
      </c>
      <c r="Z1395" s="115">
        <f>_xlfn.XLOOKUP(V1395,sectores_id!A:A,sectores_id!B:B)</f>
        <v>6</v>
      </c>
      <c r="AA1395" s="115">
        <f>IF(J1395="OPEX",_xlfn.XLOOKUP(I1395,'rubros_id_opex (2)'!A:A,'rubros_id_opex (2)'!B:B,"RUBRO MC"),J1395)</f>
        <v>4</v>
      </c>
      <c r="AB1395" s="115" t="str">
        <f>UPPER(_xlfn.XLOOKUP(Z1395,sectores_id!B:B,sectores_id!A:A))</f>
        <v>NFU</v>
      </c>
      <c r="AC1395" s="156" t="str">
        <f>_xlfn.XLOOKUP(AA1395,'rubros_id_opex (2)'!B:B,'rubros_id_opex (2)'!A:A,gastos_final[[#This Row],[Líneas de factura/Producto]])</f>
        <v>IMPUESTOS</v>
      </c>
      <c r="AD1395" s="115">
        <f>SUMIFS(Y:Y,C:C,gastos_final[[#This Row],[Número]])</f>
        <v>32811.49</v>
      </c>
      <c r="AE1395" s="177">
        <f>gastos_final[[#This Row],[MONTO_FINAL]]*-1-gastos_final[[#This Row],[monto_total_ampliado]]</f>
        <v>0</v>
      </c>
    </row>
    <row r="1396" spans="1:31" x14ac:dyDescent="0.3">
      <c r="A1396" vm="1">
        <v>46081</v>
      </c>
      <c r="B1396" t="s">
        <v>20</v>
      </c>
      <c r="C1396" t="s">
        <v>800</v>
      </c>
      <c r="D1396" s="143">
        <v>-32811.49</v>
      </c>
      <c r="E1396" t="s">
        <v>20</v>
      </c>
      <c r="F1396">
        <v>1</v>
      </c>
      <c r="G1396" s="143">
        <v>32811.49</v>
      </c>
      <c r="H1396" t="s">
        <v>511</v>
      </c>
      <c r="I1396" t="s">
        <v>20</v>
      </c>
      <c r="J1396" t="s">
        <v>137</v>
      </c>
      <c r="K1396" t="s">
        <v>473</v>
      </c>
      <c r="L1396" t="s">
        <v>156</v>
      </c>
      <c r="M1396">
        <v>0</v>
      </c>
      <c r="N1396" t="s">
        <v>35</v>
      </c>
      <c r="O1396" t="s">
        <v>492</v>
      </c>
      <c r="P1396">
        <v>10</v>
      </c>
      <c r="Q1396" t="s">
        <v>465</v>
      </c>
      <c r="R1396">
        <v>1</v>
      </c>
      <c r="S1396" s="144">
        <v>-32811.49</v>
      </c>
      <c r="T1396">
        <v>1</v>
      </c>
      <c r="U1396" t="s">
        <v>199</v>
      </c>
      <c r="V1396" t="s">
        <v>68</v>
      </c>
      <c r="W1396" s="115" t="str">
        <f t="shared" si="47"/>
        <v>CC1PILETAS</v>
      </c>
      <c r="X1396" s="115">
        <f>_xlfn.XLOOKUP(W1396,'cco '!C:C,'cco '!D:D,0)</f>
        <v>0.10760032914202722</v>
      </c>
      <c r="Y1396" s="116">
        <f t="shared" si="48"/>
        <v>3530.5271236403346</v>
      </c>
      <c r="Z1396" s="115">
        <f>_xlfn.XLOOKUP(V1396,sectores_id!A:A,sectores_id!B:B)</f>
        <v>7</v>
      </c>
      <c r="AA1396" s="115">
        <f>IF(J1396="OPEX",_xlfn.XLOOKUP(I1396,'rubros_id_opex (2)'!A:A,'rubros_id_opex (2)'!B:B,"RUBRO MC"),J1396)</f>
        <v>4</v>
      </c>
      <c r="AB1396" s="115" t="str">
        <f>UPPER(_xlfn.XLOOKUP(Z1396,sectores_id!B:B,sectores_id!A:A))</f>
        <v>PILETAS</v>
      </c>
      <c r="AC1396" s="156" t="str">
        <f>_xlfn.XLOOKUP(AA1396,'rubros_id_opex (2)'!B:B,'rubros_id_opex (2)'!A:A,gastos_final[[#This Row],[Líneas de factura/Producto]])</f>
        <v>IMPUESTOS</v>
      </c>
      <c r="AD1396" s="115">
        <f>SUMIFS(Y:Y,C:C,gastos_final[[#This Row],[Número]])</f>
        <v>32811.49</v>
      </c>
      <c r="AE1396" s="177">
        <f>gastos_final[[#This Row],[MONTO_FINAL]]*-1-gastos_final[[#This Row],[monto_total_ampliado]]</f>
        <v>0</v>
      </c>
    </row>
    <row r="1397" spans="1:31" x14ac:dyDescent="0.3">
      <c r="A1397" vm="1">
        <v>46081</v>
      </c>
      <c r="B1397" t="s">
        <v>20</v>
      </c>
      <c r="C1397" t="s">
        <v>800</v>
      </c>
      <c r="D1397" s="143">
        <v>-32811.49</v>
      </c>
      <c r="E1397" t="s">
        <v>20</v>
      </c>
      <c r="F1397">
        <v>1</v>
      </c>
      <c r="G1397" s="143">
        <v>32811.49</v>
      </c>
      <c r="H1397" t="s">
        <v>511</v>
      </c>
      <c r="I1397" t="s">
        <v>20</v>
      </c>
      <c r="J1397" t="s">
        <v>137</v>
      </c>
      <c r="K1397" t="s">
        <v>473</v>
      </c>
      <c r="L1397" t="s">
        <v>156</v>
      </c>
      <c r="M1397">
        <v>0</v>
      </c>
      <c r="N1397" t="s">
        <v>35</v>
      </c>
      <c r="O1397" t="s">
        <v>492</v>
      </c>
      <c r="P1397">
        <v>10</v>
      </c>
      <c r="Q1397" t="s">
        <v>465</v>
      </c>
      <c r="R1397">
        <v>1</v>
      </c>
      <c r="S1397" s="144">
        <v>-32811.49</v>
      </c>
      <c r="T1397">
        <v>1</v>
      </c>
      <c r="U1397" t="s">
        <v>199</v>
      </c>
      <c r="V1397" t="s">
        <v>70</v>
      </c>
      <c r="W1397" s="115" t="str">
        <f t="shared" si="47"/>
        <v>CC1REACTORES</v>
      </c>
      <c r="X1397" s="115">
        <f>_xlfn.XLOOKUP(W1397,'cco '!C:C,'cco '!D:D,0)</f>
        <v>3.9675420007119738E-2</v>
      </c>
      <c r="Y1397" s="116">
        <f t="shared" si="48"/>
        <v>1301.8096468094091</v>
      </c>
      <c r="Z1397" s="115">
        <f>_xlfn.XLOOKUP(V1397,sectores_id!A:A,sectores_id!B:B)</f>
        <v>8</v>
      </c>
      <c r="AA1397" s="115">
        <f>IF(J1397="OPEX",_xlfn.XLOOKUP(I1397,'rubros_id_opex (2)'!A:A,'rubros_id_opex (2)'!B:B,"RUBRO MC"),J1397)</f>
        <v>4</v>
      </c>
      <c r="AB1397" s="115" t="str">
        <f>UPPER(_xlfn.XLOOKUP(Z1397,sectores_id!B:B,sectores_id!A:A))</f>
        <v>REACTORES</v>
      </c>
      <c r="AC1397" s="156" t="str">
        <f>_xlfn.XLOOKUP(AA1397,'rubros_id_opex (2)'!B:B,'rubros_id_opex (2)'!A:A,gastos_final[[#This Row],[Líneas de factura/Producto]])</f>
        <v>IMPUESTOS</v>
      </c>
      <c r="AD1397" s="115">
        <f>SUMIFS(Y:Y,C:C,gastos_final[[#This Row],[Número]])</f>
        <v>32811.49</v>
      </c>
      <c r="AE1397" s="177">
        <f>gastos_final[[#This Row],[MONTO_FINAL]]*-1-gastos_final[[#This Row],[monto_total_ampliado]]</f>
        <v>0</v>
      </c>
    </row>
    <row r="1398" spans="1:31" x14ac:dyDescent="0.3">
      <c r="A1398" vm="1">
        <v>46081</v>
      </c>
      <c r="B1398" t="s">
        <v>20</v>
      </c>
      <c r="C1398" t="s">
        <v>800</v>
      </c>
      <c r="D1398" s="143">
        <v>-32811.49</v>
      </c>
      <c r="E1398" t="s">
        <v>20</v>
      </c>
      <c r="F1398">
        <v>1</v>
      </c>
      <c r="G1398" s="143">
        <v>32811.49</v>
      </c>
      <c r="H1398" t="s">
        <v>511</v>
      </c>
      <c r="I1398" t="s">
        <v>20</v>
      </c>
      <c r="J1398" t="s">
        <v>137</v>
      </c>
      <c r="K1398" t="s">
        <v>473</v>
      </c>
      <c r="L1398" t="s">
        <v>156</v>
      </c>
      <c r="M1398">
        <v>0</v>
      </c>
      <c r="N1398" t="s">
        <v>35</v>
      </c>
      <c r="O1398" t="s">
        <v>492</v>
      </c>
      <c r="P1398">
        <v>10</v>
      </c>
      <c r="Q1398" t="s">
        <v>465</v>
      </c>
      <c r="R1398">
        <v>1</v>
      </c>
      <c r="S1398" s="144">
        <v>-32811.49</v>
      </c>
      <c r="T1398">
        <v>1</v>
      </c>
      <c r="U1398" t="s">
        <v>199</v>
      </c>
      <c r="V1398" t="s">
        <v>181</v>
      </c>
      <c r="W1398" s="115" t="str">
        <f t="shared" si="47"/>
        <v>CC1TIERRAS FILTRANTES</v>
      </c>
      <c r="X1398" s="115">
        <f>_xlfn.XLOOKUP(W1398,'cco '!C:C,'cco '!D:D,0)</f>
        <v>0</v>
      </c>
      <c r="Y1398" s="116">
        <f t="shared" si="48"/>
        <v>0</v>
      </c>
      <c r="Z1398" s="115">
        <f>_xlfn.XLOOKUP(V1398,sectores_id!A:A,sectores_id!B:B)</f>
        <v>9</v>
      </c>
      <c r="AA1398" s="115">
        <f>IF(J1398="OPEX",_xlfn.XLOOKUP(I1398,'rubros_id_opex (2)'!A:A,'rubros_id_opex (2)'!B:B,"RUBRO MC"),J1398)</f>
        <v>4</v>
      </c>
      <c r="AB1398" s="115" t="str">
        <f>UPPER(_xlfn.XLOOKUP(Z1398,sectores_id!B:B,sectores_id!A:A))</f>
        <v>TIERRAS FILTRANTES</v>
      </c>
      <c r="AC1398" s="156" t="str">
        <f>_xlfn.XLOOKUP(AA1398,'rubros_id_opex (2)'!B:B,'rubros_id_opex (2)'!A:A,gastos_final[[#This Row],[Líneas de factura/Producto]])</f>
        <v>IMPUESTOS</v>
      </c>
      <c r="AD1398" s="115">
        <f>SUMIFS(Y:Y,C:C,gastos_final[[#This Row],[Número]])</f>
        <v>32811.49</v>
      </c>
      <c r="AE1398" s="177">
        <f>gastos_final[[#This Row],[MONTO_FINAL]]*-1-gastos_final[[#This Row],[monto_total_ampliado]]</f>
        <v>0</v>
      </c>
    </row>
    <row r="1399" spans="1:31" x14ac:dyDescent="0.3">
      <c r="A1399" vm="17">
        <v>46079</v>
      </c>
      <c r="B1399" t="s">
        <v>882</v>
      </c>
      <c r="C1399" t="s">
        <v>885</v>
      </c>
      <c r="D1399" s="143">
        <v>-28733.439999999999</v>
      </c>
      <c r="E1399" t="s">
        <v>884</v>
      </c>
      <c r="F1399">
        <v>235520</v>
      </c>
      <c r="G1399" s="143">
        <v>0.1</v>
      </c>
      <c r="H1399" t="s">
        <v>511</v>
      </c>
      <c r="I1399" t="s">
        <v>477</v>
      </c>
      <c r="J1399" t="s">
        <v>137</v>
      </c>
      <c r="K1399" t="s">
        <v>473</v>
      </c>
      <c r="L1399" t="s">
        <v>138</v>
      </c>
      <c r="M1399">
        <v>0</v>
      </c>
      <c r="N1399" t="s">
        <v>46</v>
      </c>
      <c r="O1399" t="s">
        <v>492</v>
      </c>
      <c r="P1399">
        <v>1</v>
      </c>
      <c r="Q1399" t="s">
        <v>63</v>
      </c>
      <c r="R1399">
        <v>1</v>
      </c>
      <c r="S1399" s="144">
        <v>-28733.439999999999</v>
      </c>
      <c r="T1399">
        <v>235520</v>
      </c>
      <c r="U1399" t="s">
        <v>199</v>
      </c>
      <c r="V1399" t="s">
        <v>63</v>
      </c>
      <c r="W1399" s="115" t="str">
        <f t="shared" si="47"/>
        <v>CC2DISPOSICIÓN FINAL RESIDUOS SOLIDOS</v>
      </c>
      <c r="X1399" s="115">
        <f>_xlfn.XLOOKUP(W1399,'cco '!C:C,'cco '!D:D,0)</f>
        <v>1</v>
      </c>
      <c r="Y1399" s="116">
        <f t="shared" si="48"/>
        <v>28733.439999999999</v>
      </c>
      <c r="Z1399" s="115">
        <f>_xlfn.XLOOKUP(V1399,sectores_id!A:A,sectores_id!B:B)</f>
        <v>4</v>
      </c>
      <c r="AA1399" s="115">
        <f>IF(J1399="OPEX",_xlfn.XLOOKUP(I1399,'rubros_id_opex (2)'!A:A,'rubros_id_opex (2)'!B:B,"RUBRO MC"),J1399)</f>
        <v>8</v>
      </c>
      <c r="AB1399" s="115" t="str">
        <f>UPPER(_xlfn.XLOOKUP(Z1399,sectores_id!B:B,sectores_id!A:A))</f>
        <v>DISP. FINAL RESIDUOS SÓLIDOS</v>
      </c>
      <c r="AC1399" s="156" t="str">
        <f>_xlfn.XLOOKUP(AA1399,'rubros_id_opex (2)'!B:B,'rubros_id_opex (2)'!A:A,gastos_final[[#This Row],[Líneas de factura/Producto]])</f>
        <v>M.PRIMAS</v>
      </c>
      <c r="AD1399" s="115">
        <f>SUMIFS(Y:Y,C:C,gastos_final[[#This Row],[Número]])</f>
        <v>28733.439999999999</v>
      </c>
      <c r="AE1399" s="177">
        <f>gastos_final[[#This Row],[MONTO_FINAL]]*-1-gastos_final[[#This Row],[monto_total_ampliado]]</f>
        <v>0</v>
      </c>
    </row>
    <row r="1400" spans="1:31" x14ac:dyDescent="0.3">
      <c r="A1400" vm="5">
        <v>46055</v>
      </c>
      <c r="B1400" t="s">
        <v>813</v>
      </c>
      <c r="C1400" t="s">
        <v>814</v>
      </c>
      <c r="D1400" s="143">
        <v>-27000</v>
      </c>
      <c r="E1400" t="s">
        <v>815</v>
      </c>
      <c r="F1400">
        <v>1</v>
      </c>
      <c r="G1400" s="143">
        <v>27000</v>
      </c>
      <c r="H1400" t="s">
        <v>511</v>
      </c>
      <c r="I1400" t="s">
        <v>14</v>
      </c>
      <c r="J1400" t="s">
        <v>137</v>
      </c>
      <c r="K1400" t="s">
        <v>473</v>
      </c>
      <c r="L1400" t="s">
        <v>156</v>
      </c>
      <c r="M1400">
        <v>0</v>
      </c>
      <c r="N1400" t="s">
        <v>35</v>
      </c>
      <c r="O1400" t="s">
        <v>492</v>
      </c>
      <c r="P1400">
        <v>10</v>
      </c>
      <c r="Q1400" t="s">
        <v>465</v>
      </c>
      <c r="R1400">
        <v>1</v>
      </c>
      <c r="S1400" s="144">
        <v>-27000</v>
      </c>
      <c r="T1400">
        <v>1</v>
      </c>
      <c r="U1400" t="s">
        <v>199</v>
      </c>
      <c r="V1400" t="s">
        <v>72</v>
      </c>
      <c r="W1400" s="115" t="str">
        <f t="shared" si="47"/>
        <v>CC1BACHAS</v>
      </c>
      <c r="X1400" s="115">
        <f>_xlfn.XLOOKUP(W1400,'cco '!C:C,'cco '!D:D,0)</f>
        <v>3.2417236735101898E-2</v>
      </c>
      <c r="Y1400" s="116">
        <f t="shared" si="48"/>
        <v>875.26539184775129</v>
      </c>
      <c r="Z1400" s="115">
        <f>_xlfn.XLOOKUP(V1400,sectores_id!A:A,sectores_id!B:B)</f>
        <v>1</v>
      </c>
      <c r="AA1400" s="115">
        <f>IF(J1400="OPEX",_xlfn.XLOOKUP(I1400,'rubros_id_opex (2)'!A:A,'rubros_id_opex (2)'!B:B,"RUBRO MC"),J1400)</f>
        <v>5</v>
      </c>
      <c r="AB1400" s="115" t="str">
        <f>UPPER(_xlfn.XLOOKUP(Z1400,sectores_id!B:B,sectores_id!A:A))</f>
        <v>BACHAS</v>
      </c>
      <c r="AC1400" s="156" t="str">
        <f>_xlfn.XLOOKUP(AA1400,'rubros_id_opex (2)'!B:B,'rubros_id_opex (2)'!A:A,gastos_final[[#This Row],[Líneas de factura/Producto]])</f>
        <v>INSUMOS</v>
      </c>
      <c r="AD1400" s="115">
        <f>SUMIFS(Y:Y,C:C,gastos_final[[#This Row],[Número]])</f>
        <v>26999.999999999996</v>
      </c>
      <c r="AE1400" s="177">
        <f>gastos_final[[#This Row],[MONTO_FINAL]]*-1-gastos_final[[#This Row],[monto_total_ampliado]]</f>
        <v>0</v>
      </c>
    </row>
    <row r="1401" spans="1:31" x14ac:dyDescent="0.3">
      <c r="A1401" vm="5">
        <v>46055</v>
      </c>
      <c r="B1401" t="s">
        <v>813</v>
      </c>
      <c r="C1401" t="s">
        <v>814</v>
      </c>
      <c r="D1401" s="143">
        <v>-27000</v>
      </c>
      <c r="E1401" t="s">
        <v>815</v>
      </c>
      <c r="F1401">
        <v>1</v>
      </c>
      <c r="G1401" s="143">
        <v>27000</v>
      </c>
      <c r="H1401" t="s">
        <v>511</v>
      </c>
      <c r="I1401" t="s">
        <v>14</v>
      </c>
      <c r="J1401" t="s">
        <v>137</v>
      </c>
      <c r="K1401" t="s">
        <v>473</v>
      </c>
      <c r="L1401" t="s">
        <v>156</v>
      </c>
      <c r="M1401">
        <v>0</v>
      </c>
      <c r="N1401" t="s">
        <v>35</v>
      </c>
      <c r="O1401" t="s">
        <v>492</v>
      </c>
      <c r="P1401">
        <v>10</v>
      </c>
      <c r="Q1401" t="s">
        <v>465</v>
      </c>
      <c r="R1401">
        <v>1</v>
      </c>
      <c r="S1401" s="144">
        <v>-27000</v>
      </c>
      <c r="T1401">
        <v>1</v>
      </c>
      <c r="U1401" t="s">
        <v>199</v>
      </c>
      <c r="V1401" t="s">
        <v>77</v>
      </c>
      <c r="W1401" s="115" t="str">
        <f t="shared" si="47"/>
        <v>CC1CEREAL &amp; POLVILLO</v>
      </c>
      <c r="X1401" s="115">
        <f>_xlfn.XLOOKUP(W1401,'cco '!C:C,'cco '!D:D,0)</f>
        <v>7.0597149630605652E-3</v>
      </c>
      <c r="Y1401" s="116">
        <f t="shared" si="48"/>
        <v>190.61230400263526</v>
      </c>
      <c r="Z1401" s="115">
        <f>_xlfn.XLOOKUP(V1401,sectores_id!A:A,sectores_id!B:B)</f>
        <v>2</v>
      </c>
      <c r="AA1401" s="115">
        <f>IF(J1401="OPEX",_xlfn.XLOOKUP(I1401,'rubros_id_opex (2)'!A:A,'rubros_id_opex (2)'!B:B,"RUBRO MC"),J1401)</f>
        <v>5</v>
      </c>
      <c r="AB1401" s="115" t="str">
        <f>UPPER(_xlfn.XLOOKUP(Z1401,sectores_id!B:B,sectores_id!A:A))</f>
        <v>CEREAL &amp; POLVILLO</v>
      </c>
      <c r="AC1401" s="156" t="str">
        <f>_xlfn.XLOOKUP(AA1401,'rubros_id_opex (2)'!B:B,'rubros_id_opex (2)'!A:A,gastos_final[[#This Row],[Líneas de factura/Producto]])</f>
        <v>INSUMOS</v>
      </c>
      <c r="AD1401" s="115">
        <f>SUMIFS(Y:Y,C:C,gastos_final[[#This Row],[Número]])</f>
        <v>26999.999999999996</v>
      </c>
      <c r="AE1401" s="177">
        <f>gastos_final[[#This Row],[MONTO_FINAL]]*-1-gastos_final[[#This Row],[monto_total_ampliado]]</f>
        <v>0</v>
      </c>
    </row>
    <row r="1402" spans="1:31" x14ac:dyDescent="0.3">
      <c r="A1402" vm="5">
        <v>46055</v>
      </c>
      <c r="B1402" t="s">
        <v>813</v>
      </c>
      <c r="C1402" t="s">
        <v>814</v>
      </c>
      <c r="D1402" s="143">
        <v>-27000</v>
      </c>
      <c r="E1402" t="s">
        <v>815</v>
      </c>
      <c r="F1402">
        <v>1</v>
      </c>
      <c r="G1402" s="143">
        <v>27000</v>
      </c>
      <c r="H1402" t="s">
        <v>511</v>
      </c>
      <c r="I1402" t="s">
        <v>14</v>
      </c>
      <c r="J1402" t="s">
        <v>137</v>
      </c>
      <c r="K1402" t="s">
        <v>473</v>
      </c>
      <c r="L1402" t="s">
        <v>156</v>
      </c>
      <c r="M1402">
        <v>0</v>
      </c>
      <c r="N1402" t="s">
        <v>35</v>
      </c>
      <c r="O1402" t="s">
        <v>492</v>
      </c>
      <c r="P1402">
        <v>10</v>
      </c>
      <c r="Q1402" t="s">
        <v>465</v>
      </c>
      <c r="R1402">
        <v>1</v>
      </c>
      <c r="S1402" s="144">
        <v>-27000</v>
      </c>
      <c r="T1402">
        <v>1</v>
      </c>
      <c r="U1402" t="s">
        <v>199</v>
      </c>
      <c r="V1402" t="s">
        <v>75</v>
      </c>
      <c r="W1402" s="115" t="str">
        <f t="shared" ref="W1402:W1433" si="49">_xlfn.CONCAT(N1402,V1402)</f>
        <v>CC1COMPOST &amp; FERTILIZANTES</v>
      </c>
      <c r="X1402" s="115">
        <f>_xlfn.XLOOKUP(W1402,'cco '!C:C,'cco '!D:D,0)</f>
        <v>4.0653249223577111E-4</v>
      </c>
      <c r="Y1402" s="116">
        <f t="shared" ref="Y1402:Y1433" si="50">$X1402*$S1402*-1</f>
        <v>10.97637729036582</v>
      </c>
      <c r="Z1402" s="115">
        <f>_xlfn.XLOOKUP(V1402,sectores_id!A:A,sectores_id!B:B)</f>
        <v>10</v>
      </c>
      <c r="AA1402" s="115">
        <f>IF(J1402="OPEX",_xlfn.XLOOKUP(I1402,'rubros_id_opex (2)'!A:A,'rubros_id_opex (2)'!B:B,"RUBRO MC"),J1402)</f>
        <v>5</v>
      </c>
      <c r="AB1402" s="115" t="str">
        <f>UPPER(_xlfn.XLOOKUP(Z1402,sectores_id!B:B,sectores_id!A:A))</f>
        <v>COMPOST &amp; FERTILIZANTES</v>
      </c>
      <c r="AC1402" s="156" t="str">
        <f>_xlfn.XLOOKUP(AA1402,'rubros_id_opex (2)'!B:B,'rubros_id_opex (2)'!A:A,gastos_final[[#This Row],[Líneas de factura/Producto]])</f>
        <v>INSUMOS</v>
      </c>
      <c r="AD1402" s="115">
        <f>SUMIFS(Y:Y,C:C,gastos_final[[#This Row],[Número]])</f>
        <v>26999.999999999996</v>
      </c>
      <c r="AE1402" s="177">
        <f>gastos_final[[#This Row],[MONTO_FINAL]]*-1-gastos_final[[#This Row],[monto_total_ampliado]]</f>
        <v>0</v>
      </c>
    </row>
    <row r="1403" spans="1:31" x14ac:dyDescent="0.3">
      <c r="A1403" vm="5">
        <v>46055</v>
      </c>
      <c r="B1403" t="s">
        <v>813</v>
      </c>
      <c r="C1403" t="s">
        <v>814</v>
      </c>
      <c r="D1403" s="143">
        <v>-27000</v>
      </c>
      <c r="E1403" t="s">
        <v>815</v>
      </c>
      <c r="F1403">
        <v>1</v>
      </c>
      <c r="G1403" s="143">
        <v>27000</v>
      </c>
      <c r="H1403" t="s">
        <v>511</v>
      </c>
      <c r="I1403" t="s">
        <v>14</v>
      </c>
      <c r="J1403" t="s">
        <v>137</v>
      </c>
      <c r="K1403" t="s">
        <v>473</v>
      </c>
      <c r="L1403" t="s">
        <v>156</v>
      </c>
      <c r="M1403">
        <v>0</v>
      </c>
      <c r="N1403" t="s">
        <v>35</v>
      </c>
      <c r="O1403" t="s">
        <v>492</v>
      </c>
      <c r="P1403">
        <v>10</v>
      </c>
      <c r="Q1403" t="s">
        <v>465</v>
      </c>
      <c r="R1403">
        <v>1</v>
      </c>
      <c r="S1403" s="144">
        <v>-27000</v>
      </c>
      <c r="T1403">
        <v>1</v>
      </c>
      <c r="U1403" t="s">
        <v>199</v>
      </c>
      <c r="V1403" t="s">
        <v>66</v>
      </c>
      <c r="W1403" s="115" t="str">
        <f t="shared" si="49"/>
        <v>CC1DISPOSICIÓN FINAL RESIDUOS LIQUIDOS</v>
      </c>
      <c r="X1403" s="115">
        <f>_xlfn.XLOOKUP(W1403,'cco '!C:C,'cco '!D:D,0)</f>
        <v>5.9791078481547098E-2</v>
      </c>
      <c r="Y1403" s="116">
        <f t="shared" si="50"/>
        <v>1614.3591190017717</v>
      </c>
      <c r="Z1403" s="115">
        <f>_xlfn.XLOOKUP(V1403,sectores_id!A:A,sectores_id!B:B)</f>
        <v>3</v>
      </c>
      <c r="AA1403" s="115">
        <f>IF(J1403="OPEX",_xlfn.XLOOKUP(I1403,'rubros_id_opex (2)'!A:A,'rubros_id_opex (2)'!B:B,"RUBRO MC"),J1403)</f>
        <v>5</v>
      </c>
      <c r="AB1403" s="115" t="str">
        <f>UPPER(_xlfn.XLOOKUP(Z1403,sectores_id!B:B,sectores_id!A:A))</f>
        <v>DISP. FINAL RESIDUOS LÍQUIDOS</v>
      </c>
      <c r="AC1403" s="156" t="str">
        <f>_xlfn.XLOOKUP(AA1403,'rubros_id_opex (2)'!B:B,'rubros_id_opex (2)'!A:A,gastos_final[[#This Row],[Líneas de factura/Producto]])</f>
        <v>INSUMOS</v>
      </c>
      <c r="AD1403" s="115">
        <f>SUMIFS(Y:Y,C:C,gastos_final[[#This Row],[Número]])</f>
        <v>26999.999999999996</v>
      </c>
      <c r="AE1403" s="177">
        <f>gastos_final[[#This Row],[MONTO_FINAL]]*-1-gastos_final[[#This Row],[monto_total_ampliado]]</f>
        <v>0</v>
      </c>
    </row>
    <row r="1404" spans="1:31" x14ac:dyDescent="0.3">
      <c r="A1404" vm="5">
        <v>46055</v>
      </c>
      <c r="B1404" t="s">
        <v>813</v>
      </c>
      <c r="C1404" t="s">
        <v>814</v>
      </c>
      <c r="D1404" s="143">
        <v>-27000</v>
      </c>
      <c r="E1404" t="s">
        <v>815</v>
      </c>
      <c r="F1404">
        <v>1</v>
      </c>
      <c r="G1404" s="143">
        <v>27000</v>
      </c>
      <c r="H1404" t="s">
        <v>511</v>
      </c>
      <c r="I1404" t="s">
        <v>14</v>
      </c>
      <c r="J1404" t="s">
        <v>137</v>
      </c>
      <c r="K1404" t="s">
        <v>473</v>
      </c>
      <c r="L1404" t="s">
        <v>156</v>
      </c>
      <c r="M1404">
        <v>0</v>
      </c>
      <c r="N1404" t="s">
        <v>35</v>
      </c>
      <c r="O1404" t="s">
        <v>492</v>
      </c>
      <c r="P1404">
        <v>10</v>
      </c>
      <c r="Q1404" t="s">
        <v>465</v>
      </c>
      <c r="R1404">
        <v>1</v>
      </c>
      <c r="S1404" s="144">
        <v>-27000</v>
      </c>
      <c r="T1404">
        <v>1</v>
      </c>
      <c r="U1404" t="s">
        <v>199</v>
      </c>
      <c r="V1404" t="s">
        <v>63</v>
      </c>
      <c r="W1404" s="115" t="str">
        <f t="shared" si="49"/>
        <v>CC1DISPOSICIÓN FINAL RESIDUOS SOLIDOS</v>
      </c>
      <c r="X1404" s="115">
        <f>_xlfn.XLOOKUP(W1404,'cco '!C:C,'cco '!D:D,0)</f>
        <v>4.8738124634855849E-3</v>
      </c>
      <c r="Y1404" s="116">
        <f t="shared" si="50"/>
        <v>131.59293651411079</v>
      </c>
      <c r="Z1404" s="115">
        <f>_xlfn.XLOOKUP(V1404,sectores_id!A:A,sectores_id!B:B)</f>
        <v>4</v>
      </c>
      <c r="AA1404" s="115">
        <f>IF(J1404="OPEX",_xlfn.XLOOKUP(I1404,'rubros_id_opex (2)'!A:A,'rubros_id_opex (2)'!B:B,"RUBRO MC"),J1404)</f>
        <v>5</v>
      </c>
      <c r="AB1404" s="115" t="str">
        <f>UPPER(_xlfn.XLOOKUP(Z1404,sectores_id!B:B,sectores_id!A:A))</f>
        <v>DISP. FINAL RESIDUOS SÓLIDOS</v>
      </c>
      <c r="AC1404" s="156" t="str">
        <f>_xlfn.XLOOKUP(AA1404,'rubros_id_opex (2)'!B:B,'rubros_id_opex (2)'!A:A,gastos_final[[#This Row],[Líneas de factura/Producto]])</f>
        <v>INSUMOS</v>
      </c>
      <c r="AD1404" s="115">
        <f>SUMIFS(Y:Y,C:C,gastos_final[[#This Row],[Número]])</f>
        <v>26999.999999999996</v>
      </c>
      <c r="AE1404" s="177">
        <f>gastos_final[[#This Row],[MONTO_FINAL]]*-1-gastos_final[[#This Row],[monto_total_ampliado]]</f>
        <v>0</v>
      </c>
    </row>
    <row r="1405" spans="1:31" x14ac:dyDescent="0.3">
      <c r="A1405" vm="5">
        <v>46055</v>
      </c>
      <c r="B1405" t="s">
        <v>813</v>
      </c>
      <c r="C1405" t="s">
        <v>814</v>
      </c>
      <c r="D1405" s="143">
        <v>-27000</v>
      </c>
      <c r="E1405" t="s">
        <v>815</v>
      </c>
      <c r="F1405">
        <v>1</v>
      </c>
      <c r="G1405" s="143">
        <v>27000</v>
      </c>
      <c r="H1405" t="s">
        <v>511</v>
      </c>
      <c r="I1405" t="s">
        <v>14</v>
      </c>
      <c r="J1405" t="s">
        <v>137</v>
      </c>
      <c r="K1405" t="s">
        <v>473</v>
      </c>
      <c r="L1405" t="s">
        <v>156</v>
      </c>
      <c r="M1405">
        <v>0</v>
      </c>
      <c r="N1405" t="s">
        <v>35</v>
      </c>
      <c r="O1405" t="s">
        <v>492</v>
      </c>
      <c r="P1405">
        <v>10</v>
      </c>
      <c r="Q1405" t="s">
        <v>465</v>
      </c>
      <c r="R1405">
        <v>1</v>
      </c>
      <c r="S1405" s="144">
        <v>-27000</v>
      </c>
      <c r="T1405">
        <v>1</v>
      </c>
      <c r="U1405" t="s">
        <v>199</v>
      </c>
      <c r="V1405" t="s">
        <v>80</v>
      </c>
      <c r="W1405" s="115" t="str">
        <f t="shared" si="49"/>
        <v>CC1EXPORTACION</v>
      </c>
      <c r="X1405" s="115">
        <f>_xlfn.XLOOKUP(W1405,'cco '!C:C,'cco '!D:D,0)</f>
        <v>0.73411048911804788</v>
      </c>
      <c r="Y1405" s="116">
        <f t="shared" si="50"/>
        <v>19820.983206187291</v>
      </c>
      <c r="Z1405" s="115">
        <f>_xlfn.XLOOKUP(V1405,sectores_id!A:A,sectores_id!B:B)</f>
        <v>5</v>
      </c>
      <c r="AA1405" s="115">
        <f>IF(J1405="OPEX",_xlfn.XLOOKUP(I1405,'rubros_id_opex (2)'!A:A,'rubros_id_opex (2)'!B:B,"RUBRO MC"),J1405)</f>
        <v>5</v>
      </c>
      <c r="AB1405" s="115" t="str">
        <f>UPPER(_xlfn.XLOOKUP(Z1405,sectores_id!B:B,sectores_id!A:A))</f>
        <v>EXPORTACION</v>
      </c>
      <c r="AC1405" s="156" t="str">
        <f>_xlfn.XLOOKUP(AA1405,'rubros_id_opex (2)'!B:B,'rubros_id_opex (2)'!A:A,gastos_final[[#This Row],[Líneas de factura/Producto]])</f>
        <v>INSUMOS</v>
      </c>
      <c r="AD1405" s="115">
        <f>SUMIFS(Y:Y,C:C,gastos_final[[#This Row],[Número]])</f>
        <v>26999.999999999996</v>
      </c>
      <c r="AE1405" s="177">
        <f>gastos_final[[#This Row],[MONTO_FINAL]]*-1-gastos_final[[#This Row],[monto_total_ampliado]]</f>
        <v>0</v>
      </c>
    </row>
    <row r="1406" spans="1:31" x14ac:dyDescent="0.3">
      <c r="A1406" vm="5">
        <v>46055</v>
      </c>
      <c r="B1406" t="s">
        <v>813</v>
      </c>
      <c r="C1406" t="s">
        <v>814</v>
      </c>
      <c r="D1406" s="143">
        <v>-27000</v>
      </c>
      <c r="E1406" t="s">
        <v>815</v>
      </c>
      <c r="F1406">
        <v>1</v>
      </c>
      <c r="G1406" s="143">
        <v>27000</v>
      </c>
      <c r="H1406" t="s">
        <v>511</v>
      </c>
      <c r="I1406" t="s">
        <v>14</v>
      </c>
      <c r="J1406" t="s">
        <v>137</v>
      </c>
      <c r="K1406" t="s">
        <v>473</v>
      </c>
      <c r="L1406" t="s">
        <v>156</v>
      </c>
      <c r="M1406">
        <v>0</v>
      </c>
      <c r="N1406" t="s">
        <v>35</v>
      </c>
      <c r="O1406" t="s">
        <v>492</v>
      </c>
      <c r="P1406">
        <v>10</v>
      </c>
      <c r="Q1406" t="s">
        <v>465</v>
      </c>
      <c r="R1406">
        <v>1</v>
      </c>
      <c r="S1406" s="144">
        <v>-27000</v>
      </c>
      <c r="T1406">
        <v>1</v>
      </c>
      <c r="U1406" t="s">
        <v>199</v>
      </c>
      <c r="V1406" t="s">
        <v>50</v>
      </c>
      <c r="W1406" s="115" t="str">
        <f t="shared" si="49"/>
        <v>CC1NFU</v>
      </c>
      <c r="X1406" s="115">
        <f>_xlfn.XLOOKUP(W1406,'cco '!C:C,'cco '!D:D,0)</f>
        <v>1.4065386597374174E-2</v>
      </c>
      <c r="Y1406" s="116">
        <f t="shared" si="50"/>
        <v>379.76543812910268</v>
      </c>
      <c r="Z1406" s="115">
        <f>_xlfn.XLOOKUP(V1406,sectores_id!A:A,sectores_id!B:B)</f>
        <v>6</v>
      </c>
      <c r="AA1406" s="115">
        <f>IF(J1406="OPEX",_xlfn.XLOOKUP(I1406,'rubros_id_opex (2)'!A:A,'rubros_id_opex (2)'!B:B,"RUBRO MC"),J1406)</f>
        <v>5</v>
      </c>
      <c r="AB1406" s="115" t="str">
        <f>UPPER(_xlfn.XLOOKUP(Z1406,sectores_id!B:B,sectores_id!A:A))</f>
        <v>NFU</v>
      </c>
      <c r="AC1406" s="156" t="str">
        <f>_xlfn.XLOOKUP(AA1406,'rubros_id_opex (2)'!B:B,'rubros_id_opex (2)'!A:A,gastos_final[[#This Row],[Líneas de factura/Producto]])</f>
        <v>INSUMOS</v>
      </c>
      <c r="AD1406" s="115">
        <f>SUMIFS(Y:Y,C:C,gastos_final[[#This Row],[Número]])</f>
        <v>26999.999999999996</v>
      </c>
      <c r="AE1406" s="177">
        <f>gastos_final[[#This Row],[MONTO_FINAL]]*-1-gastos_final[[#This Row],[monto_total_ampliado]]</f>
        <v>0</v>
      </c>
    </row>
    <row r="1407" spans="1:31" x14ac:dyDescent="0.3">
      <c r="A1407" vm="5">
        <v>46055</v>
      </c>
      <c r="B1407" t="s">
        <v>813</v>
      </c>
      <c r="C1407" t="s">
        <v>814</v>
      </c>
      <c r="D1407" s="143">
        <v>-27000</v>
      </c>
      <c r="E1407" t="s">
        <v>815</v>
      </c>
      <c r="F1407">
        <v>1</v>
      </c>
      <c r="G1407" s="143">
        <v>27000</v>
      </c>
      <c r="H1407" t="s">
        <v>511</v>
      </c>
      <c r="I1407" t="s">
        <v>14</v>
      </c>
      <c r="J1407" t="s">
        <v>137</v>
      </c>
      <c r="K1407" t="s">
        <v>473</v>
      </c>
      <c r="L1407" t="s">
        <v>156</v>
      </c>
      <c r="M1407">
        <v>0</v>
      </c>
      <c r="N1407" t="s">
        <v>35</v>
      </c>
      <c r="O1407" t="s">
        <v>492</v>
      </c>
      <c r="P1407">
        <v>10</v>
      </c>
      <c r="Q1407" t="s">
        <v>465</v>
      </c>
      <c r="R1407">
        <v>1</v>
      </c>
      <c r="S1407" s="144">
        <v>-27000</v>
      </c>
      <c r="T1407">
        <v>1</v>
      </c>
      <c r="U1407" t="s">
        <v>199</v>
      </c>
      <c r="V1407" t="s">
        <v>68</v>
      </c>
      <c r="W1407" s="115" t="str">
        <f t="shared" si="49"/>
        <v>CC1PILETAS</v>
      </c>
      <c r="X1407" s="115">
        <f>_xlfn.XLOOKUP(W1407,'cco '!C:C,'cco '!D:D,0)</f>
        <v>0.10760032914202722</v>
      </c>
      <c r="Y1407" s="116">
        <f t="shared" si="50"/>
        <v>2905.208886834735</v>
      </c>
      <c r="Z1407" s="115">
        <f>_xlfn.XLOOKUP(V1407,sectores_id!A:A,sectores_id!B:B)</f>
        <v>7</v>
      </c>
      <c r="AA1407" s="115">
        <f>IF(J1407="OPEX",_xlfn.XLOOKUP(I1407,'rubros_id_opex (2)'!A:A,'rubros_id_opex (2)'!B:B,"RUBRO MC"),J1407)</f>
        <v>5</v>
      </c>
      <c r="AB1407" s="115" t="str">
        <f>UPPER(_xlfn.XLOOKUP(Z1407,sectores_id!B:B,sectores_id!A:A))</f>
        <v>PILETAS</v>
      </c>
      <c r="AC1407" s="156" t="str">
        <f>_xlfn.XLOOKUP(AA1407,'rubros_id_opex (2)'!B:B,'rubros_id_opex (2)'!A:A,gastos_final[[#This Row],[Líneas de factura/Producto]])</f>
        <v>INSUMOS</v>
      </c>
      <c r="AD1407" s="115">
        <f>SUMIFS(Y:Y,C:C,gastos_final[[#This Row],[Número]])</f>
        <v>26999.999999999996</v>
      </c>
      <c r="AE1407" s="177">
        <f>gastos_final[[#This Row],[MONTO_FINAL]]*-1-gastos_final[[#This Row],[monto_total_ampliado]]</f>
        <v>0</v>
      </c>
    </row>
    <row r="1408" spans="1:31" x14ac:dyDescent="0.3">
      <c r="A1408" vm="5">
        <v>46055</v>
      </c>
      <c r="B1408" t="s">
        <v>813</v>
      </c>
      <c r="C1408" t="s">
        <v>814</v>
      </c>
      <c r="D1408" s="143">
        <v>-27000</v>
      </c>
      <c r="E1408" t="s">
        <v>815</v>
      </c>
      <c r="F1408">
        <v>1</v>
      </c>
      <c r="G1408" s="143">
        <v>27000</v>
      </c>
      <c r="H1408" t="s">
        <v>511</v>
      </c>
      <c r="I1408" t="s">
        <v>14</v>
      </c>
      <c r="J1408" t="s">
        <v>137</v>
      </c>
      <c r="K1408" t="s">
        <v>473</v>
      </c>
      <c r="L1408" t="s">
        <v>156</v>
      </c>
      <c r="M1408">
        <v>0</v>
      </c>
      <c r="N1408" t="s">
        <v>35</v>
      </c>
      <c r="O1408" t="s">
        <v>492</v>
      </c>
      <c r="P1408">
        <v>10</v>
      </c>
      <c r="Q1408" t="s">
        <v>465</v>
      </c>
      <c r="R1408">
        <v>1</v>
      </c>
      <c r="S1408" s="144">
        <v>-27000</v>
      </c>
      <c r="T1408">
        <v>1</v>
      </c>
      <c r="U1408" t="s">
        <v>199</v>
      </c>
      <c r="V1408" t="s">
        <v>70</v>
      </c>
      <c r="W1408" s="115" t="str">
        <f t="shared" si="49"/>
        <v>CC1REACTORES</v>
      </c>
      <c r="X1408" s="115">
        <f>_xlfn.XLOOKUP(W1408,'cco '!C:C,'cco '!D:D,0)</f>
        <v>3.9675420007119738E-2</v>
      </c>
      <c r="Y1408" s="116">
        <f t="shared" si="50"/>
        <v>1071.236340192233</v>
      </c>
      <c r="Z1408" s="115">
        <f>_xlfn.XLOOKUP(V1408,sectores_id!A:A,sectores_id!B:B)</f>
        <v>8</v>
      </c>
      <c r="AA1408" s="115">
        <f>IF(J1408="OPEX",_xlfn.XLOOKUP(I1408,'rubros_id_opex (2)'!A:A,'rubros_id_opex (2)'!B:B,"RUBRO MC"),J1408)</f>
        <v>5</v>
      </c>
      <c r="AB1408" s="115" t="str">
        <f>UPPER(_xlfn.XLOOKUP(Z1408,sectores_id!B:B,sectores_id!A:A))</f>
        <v>REACTORES</v>
      </c>
      <c r="AC1408" s="156" t="str">
        <f>_xlfn.XLOOKUP(AA1408,'rubros_id_opex (2)'!B:B,'rubros_id_opex (2)'!A:A,gastos_final[[#This Row],[Líneas de factura/Producto]])</f>
        <v>INSUMOS</v>
      </c>
      <c r="AD1408" s="115">
        <f>SUMIFS(Y:Y,C:C,gastos_final[[#This Row],[Número]])</f>
        <v>26999.999999999996</v>
      </c>
      <c r="AE1408" s="177">
        <f>gastos_final[[#This Row],[MONTO_FINAL]]*-1-gastos_final[[#This Row],[monto_total_ampliado]]</f>
        <v>0</v>
      </c>
    </row>
    <row r="1409" spans="1:31" x14ac:dyDescent="0.3">
      <c r="A1409" vm="5">
        <v>46055</v>
      </c>
      <c r="B1409" t="s">
        <v>813</v>
      </c>
      <c r="C1409" t="s">
        <v>814</v>
      </c>
      <c r="D1409" s="143">
        <v>-27000</v>
      </c>
      <c r="E1409" t="s">
        <v>815</v>
      </c>
      <c r="F1409">
        <v>1</v>
      </c>
      <c r="G1409" s="143">
        <v>27000</v>
      </c>
      <c r="H1409" t="s">
        <v>511</v>
      </c>
      <c r="I1409" t="s">
        <v>14</v>
      </c>
      <c r="J1409" t="s">
        <v>137</v>
      </c>
      <c r="K1409" t="s">
        <v>473</v>
      </c>
      <c r="L1409" t="s">
        <v>156</v>
      </c>
      <c r="M1409">
        <v>0</v>
      </c>
      <c r="N1409" t="s">
        <v>35</v>
      </c>
      <c r="O1409" t="s">
        <v>492</v>
      </c>
      <c r="P1409">
        <v>10</v>
      </c>
      <c r="Q1409" t="s">
        <v>465</v>
      </c>
      <c r="R1409">
        <v>1</v>
      </c>
      <c r="S1409" s="144">
        <v>-27000</v>
      </c>
      <c r="T1409">
        <v>1</v>
      </c>
      <c r="U1409" t="s">
        <v>199</v>
      </c>
      <c r="V1409" t="s">
        <v>181</v>
      </c>
      <c r="W1409" s="115" t="str">
        <f t="shared" si="49"/>
        <v>CC1TIERRAS FILTRANTES</v>
      </c>
      <c r="X1409" s="115">
        <f>_xlfn.XLOOKUP(W1409,'cco '!C:C,'cco '!D:D,0)</f>
        <v>0</v>
      </c>
      <c r="Y1409" s="116">
        <f t="shared" si="50"/>
        <v>0</v>
      </c>
      <c r="Z1409" s="115">
        <f>_xlfn.XLOOKUP(V1409,sectores_id!A:A,sectores_id!B:B)</f>
        <v>9</v>
      </c>
      <c r="AA1409" s="115">
        <f>IF(J1409="OPEX",_xlfn.XLOOKUP(I1409,'rubros_id_opex (2)'!A:A,'rubros_id_opex (2)'!B:B,"RUBRO MC"),J1409)</f>
        <v>5</v>
      </c>
      <c r="AB1409" s="115" t="str">
        <f>UPPER(_xlfn.XLOOKUP(Z1409,sectores_id!B:B,sectores_id!A:A))</f>
        <v>TIERRAS FILTRANTES</v>
      </c>
      <c r="AC1409" s="156" t="str">
        <f>_xlfn.XLOOKUP(AA1409,'rubros_id_opex (2)'!B:B,'rubros_id_opex (2)'!A:A,gastos_final[[#This Row],[Líneas de factura/Producto]])</f>
        <v>INSUMOS</v>
      </c>
      <c r="AD1409" s="115">
        <f>SUMIFS(Y:Y,C:C,gastos_final[[#This Row],[Número]])</f>
        <v>26999.999999999996</v>
      </c>
      <c r="AE1409" s="177">
        <f>gastos_final[[#This Row],[MONTO_FINAL]]*-1-gastos_final[[#This Row],[monto_total_ampliado]]</f>
        <v>0</v>
      </c>
    </row>
    <row r="1410" spans="1:31" x14ac:dyDescent="0.3">
      <c r="A1410" vm="18">
        <v>46076</v>
      </c>
      <c r="B1410" t="s">
        <v>831</v>
      </c>
      <c r="C1410" t="s">
        <v>834</v>
      </c>
      <c r="D1410" s="143">
        <v>-25198.74</v>
      </c>
      <c r="E1410" t="s">
        <v>835</v>
      </c>
      <c r="F1410">
        <v>1</v>
      </c>
      <c r="G1410" s="143">
        <v>25198.74</v>
      </c>
      <c r="H1410" t="s">
        <v>511</v>
      </c>
      <c r="I1410" t="s">
        <v>9</v>
      </c>
      <c r="J1410" t="s">
        <v>137</v>
      </c>
      <c r="K1410" t="s">
        <v>473</v>
      </c>
      <c r="L1410" t="s">
        <v>156</v>
      </c>
      <c r="M1410">
        <v>0</v>
      </c>
      <c r="N1410" t="s">
        <v>35</v>
      </c>
      <c r="O1410" t="s">
        <v>492</v>
      </c>
      <c r="P1410">
        <v>10</v>
      </c>
      <c r="Q1410" t="s">
        <v>465</v>
      </c>
      <c r="R1410">
        <v>1</v>
      </c>
      <c r="S1410" s="144">
        <v>-25198.74</v>
      </c>
      <c r="T1410">
        <v>1</v>
      </c>
      <c r="U1410" t="s">
        <v>199</v>
      </c>
      <c r="V1410" t="s">
        <v>72</v>
      </c>
      <c r="W1410" s="115" t="str">
        <f t="shared" si="49"/>
        <v>CC1BACHAS</v>
      </c>
      <c r="X1410" s="115">
        <f>_xlfn.XLOOKUP(W1410,'cco '!C:C,'cco '!D:D,0)</f>
        <v>3.2417236735101898E-2</v>
      </c>
      <c r="Y1410" s="116">
        <f t="shared" si="50"/>
        <v>816.87352000628164</v>
      </c>
      <c r="Z1410" s="115">
        <f>_xlfn.XLOOKUP(V1410,sectores_id!A:A,sectores_id!B:B)</f>
        <v>1</v>
      </c>
      <c r="AA1410" s="115">
        <f>IF(J1410="OPEX",_xlfn.XLOOKUP(I1410,'rubros_id_opex (2)'!A:A,'rubros_id_opex (2)'!B:B,"RUBRO MC"),J1410)</f>
        <v>10</v>
      </c>
      <c r="AB1410" s="115" t="str">
        <f>UPPER(_xlfn.XLOOKUP(Z1410,sectores_id!B:B,sectores_id!A:A))</f>
        <v>BACHAS</v>
      </c>
      <c r="AC1410" s="156" t="str">
        <f>_xlfn.XLOOKUP(AA1410,'rubros_id_opex (2)'!B:B,'rubros_id_opex (2)'!A:A,gastos_final[[#This Row],[Líneas de factura/Producto]])</f>
        <v>PERSONAL</v>
      </c>
      <c r="AD1410" s="115">
        <f>SUMIFS(Y:Y,C:C,gastos_final[[#This Row],[Número]])</f>
        <v>25198.74</v>
      </c>
      <c r="AE1410" s="177">
        <f>gastos_final[[#This Row],[MONTO_FINAL]]*-1-gastos_final[[#This Row],[monto_total_ampliado]]</f>
        <v>0</v>
      </c>
    </row>
    <row r="1411" spans="1:31" x14ac:dyDescent="0.3">
      <c r="A1411" vm="18">
        <v>46076</v>
      </c>
      <c r="B1411" t="s">
        <v>831</v>
      </c>
      <c r="C1411" t="s">
        <v>834</v>
      </c>
      <c r="D1411" s="143">
        <v>-25198.74</v>
      </c>
      <c r="E1411" t="s">
        <v>835</v>
      </c>
      <c r="F1411">
        <v>1</v>
      </c>
      <c r="G1411" s="143">
        <v>25198.74</v>
      </c>
      <c r="H1411" t="s">
        <v>511</v>
      </c>
      <c r="I1411" t="s">
        <v>9</v>
      </c>
      <c r="J1411" t="s">
        <v>137</v>
      </c>
      <c r="K1411" t="s">
        <v>473</v>
      </c>
      <c r="L1411" t="s">
        <v>156</v>
      </c>
      <c r="M1411">
        <v>0</v>
      </c>
      <c r="N1411" t="s">
        <v>35</v>
      </c>
      <c r="O1411" t="s">
        <v>492</v>
      </c>
      <c r="P1411">
        <v>10</v>
      </c>
      <c r="Q1411" t="s">
        <v>465</v>
      </c>
      <c r="R1411">
        <v>1</v>
      </c>
      <c r="S1411" s="144">
        <v>-25198.74</v>
      </c>
      <c r="T1411">
        <v>1</v>
      </c>
      <c r="U1411" t="s">
        <v>199</v>
      </c>
      <c r="V1411" t="s">
        <v>77</v>
      </c>
      <c r="W1411" s="115" t="str">
        <f t="shared" si="49"/>
        <v>CC1CEREAL &amp; POLVILLO</v>
      </c>
      <c r="X1411" s="115">
        <f>_xlfn.XLOOKUP(W1411,'cco '!C:C,'cco '!D:D,0)</f>
        <v>7.0597149630605652E-3</v>
      </c>
      <c r="Y1411" s="116">
        <f t="shared" si="50"/>
        <v>177.8959218282728</v>
      </c>
      <c r="Z1411" s="115">
        <f>_xlfn.XLOOKUP(V1411,sectores_id!A:A,sectores_id!B:B)</f>
        <v>2</v>
      </c>
      <c r="AA1411" s="115">
        <f>IF(J1411="OPEX",_xlfn.XLOOKUP(I1411,'rubros_id_opex (2)'!A:A,'rubros_id_opex (2)'!B:B,"RUBRO MC"),J1411)</f>
        <v>10</v>
      </c>
      <c r="AB1411" s="115" t="str">
        <f>UPPER(_xlfn.XLOOKUP(Z1411,sectores_id!B:B,sectores_id!A:A))</f>
        <v>CEREAL &amp; POLVILLO</v>
      </c>
      <c r="AC1411" s="156" t="str">
        <f>_xlfn.XLOOKUP(AA1411,'rubros_id_opex (2)'!B:B,'rubros_id_opex (2)'!A:A,gastos_final[[#This Row],[Líneas de factura/Producto]])</f>
        <v>PERSONAL</v>
      </c>
      <c r="AD1411" s="115">
        <f>SUMIFS(Y:Y,C:C,gastos_final[[#This Row],[Número]])</f>
        <v>25198.74</v>
      </c>
      <c r="AE1411" s="177">
        <f>gastos_final[[#This Row],[MONTO_FINAL]]*-1-gastos_final[[#This Row],[monto_total_ampliado]]</f>
        <v>0</v>
      </c>
    </row>
    <row r="1412" spans="1:31" x14ac:dyDescent="0.3">
      <c r="A1412" vm="18">
        <v>46076</v>
      </c>
      <c r="B1412" t="s">
        <v>831</v>
      </c>
      <c r="C1412" t="s">
        <v>834</v>
      </c>
      <c r="D1412" s="143">
        <v>-25198.74</v>
      </c>
      <c r="E1412" t="s">
        <v>835</v>
      </c>
      <c r="F1412">
        <v>1</v>
      </c>
      <c r="G1412" s="143">
        <v>25198.74</v>
      </c>
      <c r="H1412" t="s">
        <v>511</v>
      </c>
      <c r="I1412" t="s">
        <v>9</v>
      </c>
      <c r="J1412" t="s">
        <v>137</v>
      </c>
      <c r="K1412" t="s">
        <v>473</v>
      </c>
      <c r="L1412" t="s">
        <v>156</v>
      </c>
      <c r="M1412">
        <v>0</v>
      </c>
      <c r="N1412" t="s">
        <v>35</v>
      </c>
      <c r="O1412" t="s">
        <v>492</v>
      </c>
      <c r="P1412">
        <v>10</v>
      </c>
      <c r="Q1412" t="s">
        <v>465</v>
      </c>
      <c r="R1412">
        <v>1</v>
      </c>
      <c r="S1412" s="144">
        <v>-25198.74</v>
      </c>
      <c r="T1412">
        <v>1</v>
      </c>
      <c r="U1412" t="s">
        <v>199</v>
      </c>
      <c r="V1412" t="s">
        <v>75</v>
      </c>
      <c r="W1412" s="115" t="str">
        <f t="shared" si="49"/>
        <v>CC1COMPOST &amp; FERTILIZANTES</v>
      </c>
      <c r="X1412" s="115">
        <f>_xlfn.XLOOKUP(W1412,'cco '!C:C,'cco '!D:D,0)</f>
        <v>4.0653249223577111E-4</v>
      </c>
      <c r="Y1412" s="116">
        <f t="shared" si="50"/>
        <v>10.244106573401215</v>
      </c>
      <c r="Z1412" s="115">
        <f>_xlfn.XLOOKUP(V1412,sectores_id!A:A,sectores_id!B:B)</f>
        <v>10</v>
      </c>
      <c r="AA1412" s="115">
        <f>IF(J1412="OPEX",_xlfn.XLOOKUP(I1412,'rubros_id_opex (2)'!A:A,'rubros_id_opex (2)'!B:B,"RUBRO MC"),J1412)</f>
        <v>10</v>
      </c>
      <c r="AB1412" s="115" t="str">
        <f>UPPER(_xlfn.XLOOKUP(Z1412,sectores_id!B:B,sectores_id!A:A))</f>
        <v>COMPOST &amp; FERTILIZANTES</v>
      </c>
      <c r="AC1412" s="156" t="str">
        <f>_xlfn.XLOOKUP(AA1412,'rubros_id_opex (2)'!B:B,'rubros_id_opex (2)'!A:A,gastos_final[[#This Row],[Líneas de factura/Producto]])</f>
        <v>PERSONAL</v>
      </c>
      <c r="AD1412" s="115">
        <f>SUMIFS(Y:Y,C:C,gastos_final[[#This Row],[Número]])</f>
        <v>25198.74</v>
      </c>
      <c r="AE1412" s="177">
        <f>gastos_final[[#This Row],[MONTO_FINAL]]*-1-gastos_final[[#This Row],[monto_total_ampliado]]</f>
        <v>0</v>
      </c>
    </row>
    <row r="1413" spans="1:31" x14ac:dyDescent="0.3">
      <c r="A1413" vm="18">
        <v>46076</v>
      </c>
      <c r="B1413" t="s">
        <v>831</v>
      </c>
      <c r="C1413" t="s">
        <v>834</v>
      </c>
      <c r="D1413" s="143">
        <v>-25198.74</v>
      </c>
      <c r="E1413" t="s">
        <v>835</v>
      </c>
      <c r="F1413">
        <v>1</v>
      </c>
      <c r="G1413" s="143">
        <v>25198.74</v>
      </c>
      <c r="H1413" t="s">
        <v>511</v>
      </c>
      <c r="I1413" t="s">
        <v>9</v>
      </c>
      <c r="J1413" t="s">
        <v>137</v>
      </c>
      <c r="K1413" t="s">
        <v>473</v>
      </c>
      <c r="L1413" t="s">
        <v>156</v>
      </c>
      <c r="M1413">
        <v>0</v>
      </c>
      <c r="N1413" t="s">
        <v>35</v>
      </c>
      <c r="O1413" t="s">
        <v>492</v>
      </c>
      <c r="P1413">
        <v>10</v>
      </c>
      <c r="Q1413" t="s">
        <v>465</v>
      </c>
      <c r="R1413">
        <v>1</v>
      </c>
      <c r="S1413" s="144">
        <v>-25198.74</v>
      </c>
      <c r="T1413">
        <v>1</v>
      </c>
      <c r="U1413" t="s">
        <v>199</v>
      </c>
      <c r="V1413" t="s">
        <v>66</v>
      </c>
      <c r="W1413" s="115" t="str">
        <f t="shared" si="49"/>
        <v>CC1DISPOSICIÓN FINAL RESIDUOS LIQUIDOS</v>
      </c>
      <c r="X1413" s="115">
        <f>_xlfn.XLOOKUP(W1413,'cco '!C:C,'cco '!D:D,0)</f>
        <v>5.9791078481547098E-2</v>
      </c>
      <c r="Y1413" s="116">
        <f t="shared" si="50"/>
        <v>1506.6598409761002</v>
      </c>
      <c r="Z1413" s="115">
        <f>_xlfn.XLOOKUP(V1413,sectores_id!A:A,sectores_id!B:B)</f>
        <v>3</v>
      </c>
      <c r="AA1413" s="115">
        <f>IF(J1413="OPEX",_xlfn.XLOOKUP(I1413,'rubros_id_opex (2)'!A:A,'rubros_id_opex (2)'!B:B,"RUBRO MC"),J1413)</f>
        <v>10</v>
      </c>
      <c r="AB1413" s="115" t="str">
        <f>UPPER(_xlfn.XLOOKUP(Z1413,sectores_id!B:B,sectores_id!A:A))</f>
        <v>DISP. FINAL RESIDUOS LÍQUIDOS</v>
      </c>
      <c r="AC1413" s="156" t="str">
        <f>_xlfn.XLOOKUP(AA1413,'rubros_id_opex (2)'!B:B,'rubros_id_opex (2)'!A:A,gastos_final[[#This Row],[Líneas de factura/Producto]])</f>
        <v>PERSONAL</v>
      </c>
      <c r="AD1413" s="115">
        <f>SUMIFS(Y:Y,C:C,gastos_final[[#This Row],[Número]])</f>
        <v>25198.74</v>
      </c>
      <c r="AE1413" s="177">
        <f>gastos_final[[#This Row],[MONTO_FINAL]]*-1-gastos_final[[#This Row],[monto_total_ampliado]]</f>
        <v>0</v>
      </c>
    </row>
    <row r="1414" spans="1:31" x14ac:dyDescent="0.3">
      <c r="A1414" vm="18">
        <v>46076</v>
      </c>
      <c r="B1414" t="s">
        <v>831</v>
      </c>
      <c r="C1414" t="s">
        <v>834</v>
      </c>
      <c r="D1414" s="143">
        <v>-25198.74</v>
      </c>
      <c r="E1414" t="s">
        <v>835</v>
      </c>
      <c r="F1414">
        <v>1</v>
      </c>
      <c r="G1414" s="143">
        <v>25198.74</v>
      </c>
      <c r="H1414" t="s">
        <v>511</v>
      </c>
      <c r="I1414" t="s">
        <v>9</v>
      </c>
      <c r="J1414" t="s">
        <v>137</v>
      </c>
      <c r="K1414" t="s">
        <v>473</v>
      </c>
      <c r="L1414" t="s">
        <v>156</v>
      </c>
      <c r="M1414">
        <v>0</v>
      </c>
      <c r="N1414" t="s">
        <v>35</v>
      </c>
      <c r="O1414" t="s">
        <v>492</v>
      </c>
      <c r="P1414">
        <v>10</v>
      </c>
      <c r="Q1414" t="s">
        <v>465</v>
      </c>
      <c r="R1414">
        <v>1</v>
      </c>
      <c r="S1414" s="144">
        <v>-25198.74</v>
      </c>
      <c r="T1414">
        <v>1</v>
      </c>
      <c r="U1414" t="s">
        <v>199</v>
      </c>
      <c r="V1414" t="s">
        <v>63</v>
      </c>
      <c r="W1414" s="115" t="str">
        <f t="shared" si="49"/>
        <v>CC1DISPOSICIÓN FINAL RESIDUOS SOLIDOS</v>
      </c>
      <c r="X1414" s="115">
        <f>_xlfn.XLOOKUP(W1414,'cco '!C:C,'cco '!D:D,0)</f>
        <v>4.8738124634855849E-3</v>
      </c>
      <c r="Y1414" s="116">
        <f t="shared" si="50"/>
        <v>122.81393307613276</v>
      </c>
      <c r="Z1414" s="115">
        <f>_xlfn.XLOOKUP(V1414,sectores_id!A:A,sectores_id!B:B)</f>
        <v>4</v>
      </c>
      <c r="AA1414" s="115">
        <f>IF(J1414="OPEX",_xlfn.XLOOKUP(I1414,'rubros_id_opex (2)'!A:A,'rubros_id_opex (2)'!B:B,"RUBRO MC"),J1414)</f>
        <v>10</v>
      </c>
      <c r="AB1414" s="115" t="str">
        <f>UPPER(_xlfn.XLOOKUP(Z1414,sectores_id!B:B,sectores_id!A:A))</f>
        <v>DISP. FINAL RESIDUOS SÓLIDOS</v>
      </c>
      <c r="AC1414" s="156" t="str">
        <f>_xlfn.XLOOKUP(AA1414,'rubros_id_opex (2)'!B:B,'rubros_id_opex (2)'!A:A,gastos_final[[#This Row],[Líneas de factura/Producto]])</f>
        <v>PERSONAL</v>
      </c>
      <c r="AD1414" s="115">
        <f>SUMIFS(Y:Y,C:C,gastos_final[[#This Row],[Número]])</f>
        <v>25198.74</v>
      </c>
      <c r="AE1414" s="177">
        <f>gastos_final[[#This Row],[MONTO_FINAL]]*-1-gastos_final[[#This Row],[monto_total_ampliado]]</f>
        <v>0</v>
      </c>
    </row>
    <row r="1415" spans="1:31" x14ac:dyDescent="0.3">
      <c r="A1415" vm="18">
        <v>46076</v>
      </c>
      <c r="B1415" t="s">
        <v>831</v>
      </c>
      <c r="C1415" t="s">
        <v>834</v>
      </c>
      <c r="D1415" s="143">
        <v>-25198.74</v>
      </c>
      <c r="E1415" t="s">
        <v>835</v>
      </c>
      <c r="F1415">
        <v>1</v>
      </c>
      <c r="G1415" s="143">
        <v>25198.74</v>
      </c>
      <c r="H1415" t="s">
        <v>511</v>
      </c>
      <c r="I1415" t="s">
        <v>9</v>
      </c>
      <c r="J1415" t="s">
        <v>137</v>
      </c>
      <c r="K1415" t="s">
        <v>473</v>
      </c>
      <c r="L1415" t="s">
        <v>156</v>
      </c>
      <c r="M1415">
        <v>0</v>
      </c>
      <c r="N1415" t="s">
        <v>35</v>
      </c>
      <c r="O1415" t="s">
        <v>492</v>
      </c>
      <c r="P1415">
        <v>10</v>
      </c>
      <c r="Q1415" t="s">
        <v>465</v>
      </c>
      <c r="R1415">
        <v>1</v>
      </c>
      <c r="S1415" s="144">
        <v>-25198.74</v>
      </c>
      <c r="T1415">
        <v>1</v>
      </c>
      <c r="U1415" t="s">
        <v>199</v>
      </c>
      <c r="V1415" t="s">
        <v>80</v>
      </c>
      <c r="W1415" s="115" t="str">
        <f t="shared" si="49"/>
        <v>CC1EXPORTACION</v>
      </c>
      <c r="X1415" s="115">
        <f>_xlfn.XLOOKUP(W1415,'cco '!C:C,'cco '!D:D,0)</f>
        <v>0.73411048911804788</v>
      </c>
      <c r="Y1415" s="116">
        <f t="shared" si="50"/>
        <v>18498.659346558517</v>
      </c>
      <c r="Z1415" s="115">
        <f>_xlfn.XLOOKUP(V1415,sectores_id!A:A,sectores_id!B:B)</f>
        <v>5</v>
      </c>
      <c r="AA1415" s="115">
        <f>IF(J1415="OPEX",_xlfn.XLOOKUP(I1415,'rubros_id_opex (2)'!A:A,'rubros_id_opex (2)'!B:B,"RUBRO MC"),J1415)</f>
        <v>10</v>
      </c>
      <c r="AB1415" s="115" t="str">
        <f>UPPER(_xlfn.XLOOKUP(Z1415,sectores_id!B:B,sectores_id!A:A))</f>
        <v>EXPORTACION</v>
      </c>
      <c r="AC1415" s="156" t="str">
        <f>_xlfn.XLOOKUP(AA1415,'rubros_id_opex (2)'!B:B,'rubros_id_opex (2)'!A:A,gastos_final[[#This Row],[Líneas de factura/Producto]])</f>
        <v>PERSONAL</v>
      </c>
      <c r="AD1415" s="115">
        <f>SUMIFS(Y:Y,C:C,gastos_final[[#This Row],[Número]])</f>
        <v>25198.74</v>
      </c>
      <c r="AE1415" s="177">
        <f>gastos_final[[#This Row],[MONTO_FINAL]]*-1-gastos_final[[#This Row],[monto_total_ampliado]]</f>
        <v>0</v>
      </c>
    </row>
    <row r="1416" spans="1:31" x14ac:dyDescent="0.3">
      <c r="A1416" vm="18">
        <v>46076</v>
      </c>
      <c r="B1416" t="s">
        <v>831</v>
      </c>
      <c r="C1416" t="s">
        <v>834</v>
      </c>
      <c r="D1416" s="143">
        <v>-25198.74</v>
      </c>
      <c r="E1416" t="s">
        <v>835</v>
      </c>
      <c r="F1416">
        <v>1</v>
      </c>
      <c r="G1416" s="143">
        <v>25198.74</v>
      </c>
      <c r="H1416" t="s">
        <v>511</v>
      </c>
      <c r="I1416" t="s">
        <v>9</v>
      </c>
      <c r="J1416" t="s">
        <v>137</v>
      </c>
      <c r="K1416" t="s">
        <v>473</v>
      </c>
      <c r="L1416" t="s">
        <v>156</v>
      </c>
      <c r="M1416">
        <v>0</v>
      </c>
      <c r="N1416" t="s">
        <v>35</v>
      </c>
      <c r="O1416" t="s">
        <v>492</v>
      </c>
      <c r="P1416">
        <v>10</v>
      </c>
      <c r="Q1416" t="s">
        <v>465</v>
      </c>
      <c r="R1416">
        <v>1</v>
      </c>
      <c r="S1416" s="144">
        <v>-25198.74</v>
      </c>
      <c r="T1416">
        <v>1</v>
      </c>
      <c r="U1416" t="s">
        <v>199</v>
      </c>
      <c r="V1416" t="s">
        <v>50</v>
      </c>
      <c r="W1416" s="115" t="str">
        <f t="shared" si="49"/>
        <v>CC1NFU</v>
      </c>
      <c r="X1416" s="115">
        <f>_xlfn.XLOOKUP(W1416,'cco '!C:C,'cco '!D:D,0)</f>
        <v>1.4065386597374174E-2</v>
      </c>
      <c r="Y1416" s="116">
        <f t="shared" si="50"/>
        <v>354.43001986671652</v>
      </c>
      <c r="Z1416" s="115">
        <f>_xlfn.XLOOKUP(V1416,sectores_id!A:A,sectores_id!B:B)</f>
        <v>6</v>
      </c>
      <c r="AA1416" s="115">
        <f>IF(J1416="OPEX",_xlfn.XLOOKUP(I1416,'rubros_id_opex (2)'!A:A,'rubros_id_opex (2)'!B:B,"RUBRO MC"),J1416)</f>
        <v>10</v>
      </c>
      <c r="AB1416" s="115" t="str">
        <f>UPPER(_xlfn.XLOOKUP(Z1416,sectores_id!B:B,sectores_id!A:A))</f>
        <v>NFU</v>
      </c>
      <c r="AC1416" s="156" t="str">
        <f>_xlfn.XLOOKUP(AA1416,'rubros_id_opex (2)'!B:B,'rubros_id_opex (2)'!A:A,gastos_final[[#This Row],[Líneas de factura/Producto]])</f>
        <v>PERSONAL</v>
      </c>
      <c r="AD1416" s="115">
        <f>SUMIFS(Y:Y,C:C,gastos_final[[#This Row],[Número]])</f>
        <v>25198.74</v>
      </c>
      <c r="AE1416" s="177">
        <f>gastos_final[[#This Row],[MONTO_FINAL]]*-1-gastos_final[[#This Row],[monto_total_ampliado]]</f>
        <v>0</v>
      </c>
    </row>
    <row r="1417" spans="1:31" x14ac:dyDescent="0.3">
      <c r="A1417" vm="18">
        <v>46076</v>
      </c>
      <c r="B1417" t="s">
        <v>831</v>
      </c>
      <c r="C1417" t="s">
        <v>834</v>
      </c>
      <c r="D1417" s="143">
        <v>-25198.74</v>
      </c>
      <c r="E1417" t="s">
        <v>835</v>
      </c>
      <c r="F1417">
        <v>1</v>
      </c>
      <c r="G1417" s="143">
        <v>25198.74</v>
      </c>
      <c r="H1417" t="s">
        <v>511</v>
      </c>
      <c r="I1417" t="s">
        <v>9</v>
      </c>
      <c r="J1417" t="s">
        <v>137</v>
      </c>
      <c r="K1417" t="s">
        <v>473</v>
      </c>
      <c r="L1417" t="s">
        <v>156</v>
      </c>
      <c r="M1417">
        <v>0</v>
      </c>
      <c r="N1417" t="s">
        <v>35</v>
      </c>
      <c r="O1417" t="s">
        <v>492</v>
      </c>
      <c r="P1417">
        <v>10</v>
      </c>
      <c r="Q1417" t="s">
        <v>465</v>
      </c>
      <c r="R1417">
        <v>1</v>
      </c>
      <c r="S1417" s="144">
        <v>-25198.74</v>
      </c>
      <c r="T1417">
        <v>1</v>
      </c>
      <c r="U1417" t="s">
        <v>199</v>
      </c>
      <c r="V1417" t="s">
        <v>68</v>
      </c>
      <c r="W1417" s="115" t="str">
        <f t="shared" si="49"/>
        <v>CC1PILETAS</v>
      </c>
      <c r="X1417" s="115">
        <f>_xlfn.XLOOKUP(W1417,'cco '!C:C,'cco '!D:D,0)</f>
        <v>0.10760032914202722</v>
      </c>
      <c r="Y1417" s="116">
        <f t="shared" si="50"/>
        <v>2711.392717964367</v>
      </c>
      <c r="Z1417" s="115">
        <f>_xlfn.XLOOKUP(V1417,sectores_id!A:A,sectores_id!B:B)</f>
        <v>7</v>
      </c>
      <c r="AA1417" s="115">
        <f>IF(J1417="OPEX",_xlfn.XLOOKUP(I1417,'rubros_id_opex (2)'!A:A,'rubros_id_opex (2)'!B:B,"RUBRO MC"),J1417)</f>
        <v>10</v>
      </c>
      <c r="AB1417" s="115" t="str">
        <f>UPPER(_xlfn.XLOOKUP(Z1417,sectores_id!B:B,sectores_id!A:A))</f>
        <v>PILETAS</v>
      </c>
      <c r="AC1417" s="156" t="str">
        <f>_xlfn.XLOOKUP(AA1417,'rubros_id_opex (2)'!B:B,'rubros_id_opex (2)'!A:A,gastos_final[[#This Row],[Líneas de factura/Producto]])</f>
        <v>PERSONAL</v>
      </c>
      <c r="AD1417" s="115">
        <f>SUMIFS(Y:Y,C:C,gastos_final[[#This Row],[Número]])</f>
        <v>25198.74</v>
      </c>
      <c r="AE1417" s="177">
        <f>gastos_final[[#This Row],[MONTO_FINAL]]*-1-gastos_final[[#This Row],[monto_total_ampliado]]</f>
        <v>0</v>
      </c>
    </row>
    <row r="1418" spans="1:31" x14ac:dyDescent="0.3">
      <c r="A1418" vm="18">
        <v>46076</v>
      </c>
      <c r="B1418" t="s">
        <v>831</v>
      </c>
      <c r="C1418" t="s">
        <v>834</v>
      </c>
      <c r="D1418" s="143">
        <v>-25198.74</v>
      </c>
      <c r="E1418" t="s">
        <v>835</v>
      </c>
      <c r="F1418">
        <v>1</v>
      </c>
      <c r="G1418" s="143">
        <v>25198.74</v>
      </c>
      <c r="H1418" t="s">
        <v>511</v>
      </c>
      <c r="I1418" t="s">
        <v>9</v>
      </c>
      <c r="J1418" t="s">
        <v>137</v>
      </c>
      <c r="K1418" t="s">
        <v>473</v>
      </c>
      <c r="L1418" t="s">
        <v>156</v>
      </c>
      <c r="M1418">
        <v>0</v>
      </c>
      <c r="N1418" t="s">
        <v>35</v>
      </c>
      <c r="O1418" t="s">
        <v>492</v>
      </c>
      <c r="P1418">
        <v>10</v>
      </c>
      <c r="Q1418" t="s">
        <v>465</v>
      </c>
      <c r="R1418">
        <v>1</v>
      </c>
      <c r="S1418" s="144">
        <v>-25198.74</v>
      </c>
      <c r="T1418">
        <v>1</v>
      </c>
      <c r="U1418" t="s">
        <v>199</v>
      </c>
      <c r="V1418" t="s">
        <v>70</v>
      </c>
      <c r="W1418" s="115" t="str">
        <f t="shared" si="49"/>
        <v>CC1REACTORES</v>
      </c>
      <c r="X1418" s="115">
        <f>_xlfn.XLOOKUP(W1418,'cco '!C:C,'cco '!D:D,0)</f>
        <v>3.9675420007119738E-2</v>
      </c>
      <c r="Y1418" s="116">
        <f t="shared" si="50"/>
        <v>999.77059315020847</v>
      </c>
      <c r="Z1418" s="115">
        <f>_xlfn.XLOOKUP(V1418,sectores_id!A:A,sectores_id!B:B)</f>
        <v>8</v>
      </c>
      <c r="AA1418" s="115">
        <f>IF(J1418="OPEX",_xlfn.XLOOKUP(I1418,'rubros_id_opex (2)'!A:A,'rubros_id_opex (2)'!B:B,"RUBRO MC"),J1418)</f>
        <v>10</v>
      </c>
      <c r="AB1418" s="115" t="str">
        <f>UPPER(_xlfn.XLOOKUP(Z1418,sectores_id!B:B,sectores_id!A:A))</f>
        <v>REACTORES</v>
      </c>
      <c r="AC1418" s="156" t="str">
        <f>_xlfn.XLOOKUP(AA1418,'rubros_id_opex (2)'!B:B,'rubros_id_opex (2)'!A:A,gastos_final[[#This Row],[Líneas de factura/Producto]])</f>
        <v>PERSONAL</v>
      </c>
      <c r="AD1418" s="115">
        <f>SUMIFS(Y:Y,C:C,gastos_final[[#This Row],[Número]])</f>
        <v>25198.74</v>
      </c>
      <c r="AE1418" s="177">
        <f>gastos_final[[#This Row],[MONTO_FINAL]]*-1-gastos_final[[#This Row],[monto_total_ampliado]]</f>
        <v>0</v>
      </c>
    </row>
    <row r="1419" spans="1:31" x14ac:dyDescent="0.3">
      <c r="A1419" vm="18">
        <v>46076</v>
      </c>
      <c r="B1419" t="s">
        <v>831</v>
      </c>
      <c r="C1419" t="s">
        <v>834</v>
      </c>
      <c r="D1419" s="143">
        <v>-25198.74</v>
      </c>
      <c r="E1419" t="s">
        <v>835</v>
      </c>
      <c r="F1419">
        <v>1</v>
      </c>
      <c r="G1419" s="143">
        <v>25198.74</v>
      </c>
      <c r="H1419" t="s">
        <v>511</v>
      </c>
      <c r="I1419" t="s">
        <v>9</v>
      </c>
      <c r="J1419" t="s">
        <v>137</v>
      </c>
      <c r="K1419" t="s">
        <v>473</v>
      </c>
      <c r="L1419" t="s">
        <v>156</v>
      </c>
      <c r="M1419">
        <v>0</v>
      </c>
      <c r="N1419" t="s">
        <v>35</v>
      </c>
      <c r="O1419" t="s">
        <v>492</v>
      </c>
      <c r="P1419">
        <v>10</v>
      </c>
      <c r="Q1419" t="s">
        <v>465</v>
      </c>
      <c r="R1419">
        <v>1</v>
      </c>
      <c r="S1419" s="144">
        <v>-25198.74</v>
      </c>
      <c r="T1419">
        <v>1</v>
      </c>
      <c r="U1419" t="s">
        <v>199</v>
      </c>
      <c r="V1419" t="s">
        <v>181</v>
      </c>
      <c r="W1419" s="115" t="str">
        <f t="shared" si="49"/>
        <v>CC1TIERRAS FILTRANTES</v>
      </c>
      <c r="X1419" s="115">
        <f>_xlfn.XLOOKUP(W1419,'cco '!C:C,'cco '!D:D,0)</f>
        <v>0</v>
      </c>
      <c r="Y1419" s="116">
        <f t="shared" si="50"/>
        <v>0</v>
      </c>
      <c r="Z1419" s="115">
        <f>_xlfn.XLOOKUP(V1419,sectores_id!A:A,sectores_id!B:B)</f>
        <v>9</v>
      </c>
      <c r="AA1419" s="115">
        <f>IF(J1419="OPEX",_xlfn.XLOOKUP(I1419,'rubros_id_opex (2)'!A:A,'rubros_id_opex (2)'!B:B,"RUBRO MC"),J1419)</f>
        <v>10</v>
      </c>
      <c r="AB1419" s="115" t="str">
        <f>UPPER(_xlfn.XLOOKUP(Z1419,sectores_id!B:B,sectores_id!A:A))</f>
        <v>TIERRAS FILTRANTES</v>
      </c>
      <c r="AC1419" s="156" t="str">
        <f>_xlfn.XLOOKUP(AA1419,'rubros_id_opex (2)'!B:B,'rubros_id_opex (2)'!A:A,gastos_final[[#This Row],[Líneas de factura/Producto]])</f>
        <v>PERSONAL</v>
      </c>
      <c r="AD1419" s="115">
        <f>SUMIFS(Y:Y,C:C,gastos_final[[#This Row],[Número]])</f>
        <v>25198.74</v>
      </c>
      <c r="AE1419" s="177">
        <f>gastos_final[[#This Row],[MONTO_FINAL]]*-1-gastos_final[[#This Row],[monto_total_ampliado]]</f>
        <v>0</v>
      </c>
    </row>
    <row r="1420" spans="1:31" x14ac:dyDescent="0.3">
      <c r="A1420" vm="4">
        <v>46056</v>
      </c>
      <c r="B1420" t="s">
        <v>882</v>
      </c>
      <c r="C1420" t="s">
        <v>888</v>
      </c>
      <c r="D1420" s="143">
        <v>-23974.22</v>
      </c>
      <c r="E1420" t="s">
        <v>889</v>
      </c>
      <c r="F1420">
        <v>196510</v>
      </c>
      <c r="G1420" s="143">
        <v>0.1</v>
      </c>
      <c r="H1420" t="s">
        <v>511</v>
      </c>
      <c r="I1420" t="s">
        <v>477</v>
      </c>
      <c r="J1420" t="s">
        <v>137</v>
      </c>
      <c r="K1420" t="s">
        <v>473</v>
      </c>
      <c r="L1420" t="s">
        <v>138</v>
      </c>
      <c r="M1420">
        <v>0</v>
      </c>
      <c r="N1420" t="s">
        <v>46</v>
      </c>
      <c r="O1420" t="s">
        <v>492</v>
      </c>
      <c r="P1420">
        <v>1</v>
      </c>
      <c r="Q1420" t="s">
        <v>63</v>
      </c>
      <c r="R1420">
        <v>1</v>
      </c>
      <c r="S1420" s="144">
        <v>-23974.22</v>
      </c>
      <c r="T1420">
        <v>196510</v>
      </c>
      <c r="U1420" t="s">
        <v>199</v>
      </c>
      <c r="V1420" t="s">
        <v>63</v>
      </c>
      <c r="W1420" s="115" t="str">
        <f t="shared" si="49"/>
        <v>CC2DISPOSICIÓN FINAL RESIDUOS SOLIDOS</v>
      </c>
      <c r="X1420" s="115">
        <f>_xlfn.XLOOKUP(W1420,'cco '!C:C,'cco '!D:D,0)</f>
        <v>1</v>
      </c>
      <c r="Y1420" s="116">
        <f t="shared" si="50"/>
        <v>23974.22</v>
      </c>
      <c r="Z1420" s="115">
        <f>_xlfn.XLOOKUP(V1420,sectores_id!A:A,sectores_id!B:B)</f>
        <v>4</v>
      </c>
      <c r="AA1420" s="115">
        <f>IF(J1420="OPEX",_xlfn.XLOOKUP(I1420,'rubros_id_opex (2)'!A:A,'rubros_id_opex (2)'!B:B,"RUBRO MC"),J1420)</f>
        <v>8</v>
      </c>
      <c r="AB1420" s="115" t="str">
        <f>UPPER(_xlfn.XLOOKUP(Z1420,sectores_id!B:B,sectores_id!A:A))</f>
        <v>DISP. FINAL RESIDUOS SÓLIDOS</v>
      </c>
      <c r="AC1420" s="156" t="str">
        <f>_xlfn.XLOOKUP(AA1420,'rubros_id_opex (2)'!B:B,'rubros_id_opex (2)'!A:A,gastos_final[[#This Row],[Líneas de factura/Producto]])</f>
        <v>M.PRIMAS</v>
      </c>
      <c r="AD1420" s="115">
        <f>SUMIFS(Y:Y,C:C,gastos_final[[#This Row],[Número]])</f>
        <v>23974.22</v>
      </c>
      <c r="AE1420" s="177">
        <f>gastos_final[[#This Row],[MONTO_FINAL]]*-1-gastos_final[[#This Row],[monto_total_ampliado]]</f>
        <v>0</v>
      </c>
    </row>
    <row r="1421" spans="1:31" x14ac:dyDescent="0.3">
      <c r="A1421" vm="4">
        <v>46056</v>
      </c>
      <c r="B1421" t="s">
        <v>882</v>
      </c>
      <c r="C1421" t="s">
        <v>892</v>
      </c>
      <c r="D1421" s="143">
        <v>-23974.22</v>
      </c>
      <c r="E1421" t="s">
        <v>893</v>
      </c>
      <c r="F1421">
        <v>196.51</v>
      </c>
      <c r="G1421" s="143">
        <v>100</v>
      </c>
      <c r="H1421" t="s">
        <v>511</v>
      </c>
      <c r="I1421" t="s">
        <v>477</v>
      </c>
      <c r="J1421" t="s">
        <v>137</v>
      </c>
      <c r="K1421" t="s">
        <v>473</v>
      </c>
      <c r="L1421" t="s">
        <v>138</v>
      </c>
      <c r="M1421">
        <v>0</v>
      </c>
      <c r="N1421" t="s">
        <v>46</v>
      </c>
      <c r="O1421" t="s">
        <v>492</v>
      </c>
      <c r="P1421">
        <v>1</v>
      </c>
      <c r="Q1421" t="s">
        <v>63</v>
      </c>
      <c r="R1421">
        <v>1</v>
      </c>
      <c r="S1421" s="144">
        <v>-23974.22</v>
      </c>
      <c r="T1421">
        <v>196.51</v>
      </c>
      <c r="U1421" t="s">
        <v>199</v>
      </c>
      <c r="V1421" t="s">
        <v>63</v>
      </c>
      <c r="W1421" s="115" t="str">
        <f t="shared" si="49"/>
        <v>CC2DISPOSICIÓN FINAL RESIDUOS SOLIDOS</v>
      </c>
      <c r="X1421" s="115">
        <f>_xlfn.XLOOKUP(W1421,'cco '!C:C,'cco '!D:D,0)</f>
        <v>1</v>
      </c>
      <c r="Y1421" s="116">
        <f t="shared" si="50"/>
        <v>23974.22</v>
      </c>
      <c r="Z1421" s="115">
        <f>_xlfn.XLOOKUP(V1421,sectores_id!A:A,sectores_id!B:B)</f>
        <v>4</v>
      </c>
      <c r="AA1421" s="115">
        <f>IF(J1421="OPEX",_xlfn.XLOOKUP(I1421,'rubros_id_opex (2)'!A:A,'rubros_id_opex (2)'!B:B,"RUBRO MC"),J1421)</f>
        <v>8</v>
      </c>
      <c r="AB1421" s="115" t="str">
        <f>UPPER(_xlfn.XLOOKUP(Z1421,sectores_id!B:B,sectores_id!A:A))</f>
        <v>DISP. FINAL RESIDUOS SÓLIDOS</v>
      </c>
      <c r="AC1421" s="156" t="str">
        <f>_xlfn.XLOOKUP(AA1421,'rubros_id_opex (2)'!B:B,'rubros_id_opex (2)'!A:A,gastos_final[[#This Row],[Líneas de factura/Producto]])</f>
        <v>M.PRIMAS</v>
      </c>
      <c r="AD1421" s="115">
        <f>SUMIFS(Y:Y,C:C,gastos_final[[#This Row],[Número]])</f>
        <v>23974.22</v>
      </c>
      <c r="AE1421" s="177">
        <f>gastos_final[[#This Row],[MONTO_FINAL]]*-1-gastos_final[[#This Row],[monto_total_ampliado]]</f>
        <v>0</v>
      </c>
    </row>
    <row r="1422" spans="1:31" x14ac:dyDescent="0.3">
      <c r="A1422" vm="17">
        <v>46079</v>
      </c>
      <c r="B1422" t="s">
        <v>882</v>
      </c>
      <c r="C1422" t="s">
        <v>883</v>
      </c>
      <c r="D1422" s="143">
        <v>-23441.08</v>
      </c>
      <c r="E1422" t="s">
        <v>884</v>
      </c>
      <c r="F1422">
        <v>192140</v>
      </c>
      <c r="G1422" s="143">
        <v>0.1</v>
      </c>
      <c r="H1422" t="s">
        <v>511</v>
      </c>
      <c r="I1422" t="s">
        <v>477</v>
      </c>
      <c r="J1422" t="s">
        <v>137</v>
      </c>
      <c r="K1422" t="s">
        <v>473</v>
      </c>
      <c r="L1422" t="s">
        <v>138</v>
      </c>
      <c r="M1422">
        <v>0</v>
      </c>
      <c r="N1422" t="s">
        <v>46</v>
      </c>
      <c r="O1422" t="s">
        <v>492</v>
      </c>
      <c r="P1422">
        <v>1</v>
      </c>
      <c r="Q1422" t="s">
        <v>63</v>
      </c>
      <c r="R1422">
        <v>1</v>
      </c>
      <c r="S1422" s="144">
        <v>-23441.08</v>
      </c>
      <c r="T1422">
        <v>192140</v>
      </c>
      <c r="U1422" t="s">
        <v>199</v>
      </c>
      <c r="V1422" t="s">
        <v>63</v>
      </c>
      <c r="W1422" s="115" t="str">
        <f t="shared" si="49"/>
        <v>CC2DISPOSICIÓN FINAL RESIDUOS SOLIDOS</v>
      </c>
      <c r="X1422" s="115">
        <f>_xlfn.XLOOKUP(W1422,'cco '!C:C,'cco '!D:D,0)</f>
        <v>1</v>
      </c>
      <c r="Y1422" s="116">
        <f t="shared" si="50"/>
        <v>23441.08</v>
      </c>
      <c r="Z1422" s="115">
        <f>_xlfn.XLOOKUP(V1422,sectores_id!A:A,sectores_id!B:B)</f>
        <v>4</v>
      </c>
      <c r="AA1422" s="115">
        <f>IF(J1422="OPEX",_xlfn.XLOOKUP(I1422,'rubros_id_opex (2)'!A:A,'rubros_id_opex (2)'!B:B,"RUBRO MC"),J1422)</f>
        <v>8</v>
      </c>
      <c r="AB1422" s="115" t="str">
        <f>UPPER(_xlfn.XLOOKUP(Z1422,sectores_id!B:B,sectores_id!A:A))</f>
        <v>DISP. FINAL RESIDUOS SÓLIDOS</v>
      </c>
      <c r="AC1422" s="156" t="str">
        <f>_xlfn.XLOOKUP(AA1422,'rubros_id_opex (2)'!B:B,'rubros_id_opex (2)'!A:A,gastos_final[[#This Row],[Líneas de factura/Producto]])</f>
        <v>M.PRIMAS</v>
      </c>
      <c r="AD1422" s="115">
        <f>SUMIFS(Y:Y,C:C,gastos_final[[#This Row],[Número]])</f>
        <v>23441.08</v>
      </c>
      <c r="AE1422" s="177">
        <f>gastos_final[[#This Row],[MONTO_FINAL]]*-1-gastos_final[[#This Row],[monto_total_ampliado]]</f>
        <v>0</v>
      </c>
    </row>
    <row r="1423" spans="1:31" x14ac:dyDescent="0.3">
      <c r="A1423" vm="18">
        <v>46076</v>
      </c>
      <c r="B1423" t="s">
        <v>984</v>
      </c>
      <c r="C1423" t="s">
        <v>985</v>
      </c>
      <c r="D1423" s="143">
        <v>-22000</v>
      </c>
      <c r="E1423" t="s">
        <v>12</v>
      </c>
      <c r="F1423">
        <v>1</v>
      </c>
      <c r="G1423" s="143">
        <v>18181.82</v>
      </c>
      <c r="H1423" t="s">
        <v>511</v>
      </c>
      <c r="I1423" t="s">
        <v>12</v>
      </c>
      <c r="J1423" t="s">
        <v>137</v>
      </c>
      <c r="K1423" t="s">
        <v>473</v>
      </c>
      <c r="L1423" t="s">
        <v>138</v>
      </c>
      <c r="M1423">
        <v>0</v>
      </c>
      <c r="N1423" t="s">
        <v>35</v>
      </c>
      <c r="O1423" t="s">
        <v>492</v>
      </c>
      <c r="P1423">
        <v>10</v>
      </c>
      <c r="Q1423" t="s">
        <v>465</v>
      </c>
      <c r="R1423">
        <v>1</v>
      </c>
      <c r="S1423" s="144">
        <v>-22000</v>
      </c>
      <c r="T1423">
        <v>1</v>
      </c>
      <c r="U1423" t="s">
        <v>199</v>
      </c>
      <c r="V1423" t="s">
        <v>72</v>
      </c>
      <c r="W1423" s="115" t="str">
        <f t="shared" si="49"/>
        <v>CC1BACHAS</v>
      </c>
      <c r="X1423" s="115">
        <f>_xlfn.XLOOKUP(W1423,'cco '!C:C,'cco '!D:D,0)</f>
        <v>3.2417236735101898E-2</v>
      </c>
      <c r="Y1423" s="116">
        <f t="shared" si="50"/>
        <v>713.17920817224172</v>
      </c>
      <c r="Z1423" s="115">
        <f>_xlfn.XLOOKUP(V1423,sectores_id!A:A,sectores_id!B:B)</f>
        <v>1</v>
      </c>
      <c r="AA1423" s="115">
        <f>IF(J1423="OPEX",_xlfn.XLOOKUP(I1423,'rubros_id_opex (2)'!A:A,'rubros_id_opex (2)'!B:B,"RUBRO MC"),J1423)</f>
        <v>11</v>
      </c>
      <c r="AB1423" s="115" t="str">
        <f>UPPER(_xlfn.XLOOKUP(Z1423,sectores_id!B:B,sectores_id!A:A))</f>
        <v>BACHAS</v>
      </c>
      <c r="AC1423" s="156" t="str">
        <f>_xlfn.XLOOKUP(AA1423,'rubros_id_opex (2)'!B:B,'rubros_id_opex (2)'!A:A,gastos_final[[#This Row],[Líneas de factura/Producto]])</f>
        <v>REPARACIONES</v>
      </c>
      <c r="AD1423" s="115">
        <f>SUMIFS(Y:Y,C:C,gastos_final[[#This Row],[Número]])</f>
        <v>21999.999999999996</v>
      </c>
      <c r="AE1423" s="177">
        <f>gastos_final[[#This Row],[MONTO_FINAL]]*-1-gastos_final[[#This Row],[monto_total_ampliado]]</f>
        <v>0</v>
      </c>
    </row>
    <row r="1424" spans="1:31" x14ac:dyDescent="0.3">
      <c r="A1424" vm="18">
        <v>46076</v>
      </c>
      <c r="B1424" t="s">
        <v>984</v>
      </c>
      <c r="C1424" t="s">
        <v>985</v>
      </c>
      <c r="D1424" s="143">
        <v>-22000</v>
      </c>
      <c r="E1424" t="s">
        <v>12</v>
      </c>
      <c r="F1424">
        <v>1</v>
      </c>
      <c r="G1424" s="143">
        <v>18181.82</v>
      </c>
      <c r="H1424" t="s">
        <v>511</v>
      </c>
      <c r="I1424" t="s">
        <v>12</v>
      </c>
      <c r="J1424" t="s">
        <v>137</v>
      </c>
      <c r="K1424" t="s">
        <v>473</v>
      </c>
      <c r="L1424" t="s">
        <v>138</v>
      </c>
      <c r="M1424">
        <v>0</v>
      </c>
      <c r="N1424" t="s">
        <v>35</v>
      </c>
      <c r="O1424" t="s">
        <v>492</v>
      </c>
      <c r="P1424">
        <v>10</v>
      </c>
      <c r="Q1424" t="s">
        <v>465</v>
      </c>
      <c r="R1424">
        <v>1</v>
      </c>
      <c r="S1424" s="144">
        <v>-22000</v>
      </c>
      <c r="T1424">
        <v>1</v>
      </c>
      <c r="U1424" t="s">
        <v>199</v>
      </c>
      <c r="V1424" t="s">
        <v>77</v>
      </c>
      <c r="W1424" s="115" t="str">
        <f t="shared" si="49"/>
        <v>CC1CEREAL &amp; POLVILLO</v>
      </c>
      <c r="X1424" s="115">
        <f>_xlfn.XLOOKUP(W1424,'cco '!C:C,'cco '!D:D,0)</f>
        <v>7.0597149630605652E-3</v>
      </c>
      <c r="Y1424" s="116">
        <f t="shared" si="50"/>
        <v>155.31372918733243</v>
      </c>
      <c r="Z1424" s="115">
        <f>_xlfn.XLOOKUP(V1424,sectores_id!A:A,sectores_id!B:B)</f>
        <v>2</v>
      </c>
      <c r="AA1424" s="115">
        <f>IF(J1424="OPEX",_xlfn.XLOOKUP(I1424,'rubros_id_opex (2)'!A:A,'rubros_id_opex (2)'!B:B,"RUBRO MC"),J1424)</f>
        <v>11</v>
      </c>
      <c r="AB1424" s="115" t="str">
        <f>UPPER(_xlfn.XLOOKUP(Z1424,sectores_id!B:B,sectores_id!A:A))</f>
        <v>CEREAL &amp; POLVILLO</v>
      </c>
      <c r="AC1424" s="156" t="str">
        <f>_xlfn.XLOOKUP(AA1424,'rubros_id_opex (2)'!B:B,'rubros_id_opex (2)'!A:A,gastos_final[[#This Row],[Líneas de factura/Producto]])</f>
        <v>REPARACIONES</v>
      </c>
      <c r="AD1424" s="115">
        <f>SUMIFS(Y:Y,C:C,gastos_final[[#This Row],[Número]])</f>
        <v>21999.999999999996</v>
      </c>
      <c r="AE1424" s="177">
        <f>gastos_final[[#This Row],[MONTO_FINAL]]*-1-gastos_final[[#This Row],[monto_total_ampliado]]</f>
        <v>0</v>
      </c>
    </row>
    <row r="1425" spans="1:31" x14ac:dyDescent="0.3">
      <c r="A1425" vm="18">
        <v>46076</v>
      </c>
      <c r="B1425" t="s">
        <v>984</v>
      </c>
      <c r="C1425" t="s">
        <v>985</v>
      </c>
      <c r="D1425" s="143">
        <v>-22000</v>
      </c>
      <c r="E1425" t="s">
        <v>12</v>
      </c>
      <c r="F1425">
        <v>1</v>
      </c>
      <c r="G1425" s="143">
        <v>18181.82</v>
      </c>
      <c r="H1425" t="s">
        <v>511</v>
      </c>
      <c r="I1425" t="s">
        <v>12</v>
      </c>
      <c r="J1425" t="s">
        <v>137</v>
      </c>
      <c r="K1425" t="s">
        <v>473</v>
      </c>
      <c r="L1425" t="s">
        <v>138</v>
      </c>
      <c r="M1425">
        <v>0</v>
      </c>
      <c r="N1425" t="s">
        <v>35</v>
      </c>
      <c r="O1425" t="s">
        <v>492</v>
      </c>
      <c r="P1425">
        <v>10</v>
      </c>
      <c r="Q1425" t="s">
        <v>465</v>
      </c>
      <c r="R1425">
        <v>1</v>
      </c>
      <c r="S1425" s="144">
        <v>-22000</v>
      </c>
      <c r="T1425">
        <v>1</v>
      </c>
      <c r="U1425" t="s">
        <v>199</v>
      </c>
      <c r="V1425" t="s">
        <v>75</v>
      </c>
      <c r="W1425" s="115" t="str">
        <f t="shared" si="49"/>
        <v>CC1COMPOST &amp; FERTILIZANTES</v>
      </c>
      <c r="X1425" s="115">
        <f>_xlfn.XLOOKUP(W1425,'cco '!C:C,'cco '!D:D,0)</f>
        <v>4.0653249223577111E-4</v>
      </c>
      <c r="Y1425" s="116">
        <f t="shared" si="50"/>
        <v>8.9437148291869644</v>
      </c>
      <c r="Z1425" s="115">
        <f>_xlfn.XLOOKUP(V1425,sectores_id!A:A,sectores_id!B:B)</f>
        <v>10</v>
      </c>
      <c r="AA1425" s="115">
        <f>IF(J1425="OPEX",_xlfn.XLOOKUP(I1425,'rubros_id_opex (2)'!A:A,'rubros_id_opex (2)'!B:B,"RUBRO MC"),J1425)</f>
        <v>11</v>
      </c>
      <c r="AB1425" s="115" t="str">
        <f>UPPER(_xlfn.XLOOKUP(Z1425,sectores_id!B:B,sectores_id!A:A))</f>
        <v>COMPOST &amp; FERTILIZANTES</v>
      </c>
      <c r="AC1425" s="156" t="str">
        <f>_xlfn.XLOOKUP(AA1425,'rubros_id_opex (2)'!B:B,'rubros_id_opex (2)'!A:A,gastos_final[[#This Row],[Líneas de factura/Producto]])</f>
        <v>REPARACIONES</v>
      </c>
      <c r="AD1425" s="115">
        <f>SUMIFS(Y:Y,C:C,gastos_final[[#This Row],[Número]])</f>
        <v>21999.999999999996</v>
      </c>
      <c r="AE1425" s="177">
        <f>gastos_final[[#This Row],[MONTO_FINAL]]*-1-gastos_final[[#This Row],[monto_total_ampliado]]</f>
        <v>0</v>
      </c>
    </row>
    <row r="1426" spans="1:31" x14ac:dyDescent="0.3">
      <c r="A1426" vm="18">
        <v>46076</v>
      </c>
      <c r="B1426" t="s">
        <v>984</v>
      </c>
      <c r="C1426" t="s">
        <v>985</v>
      </c>
      <c r="D1426" s="143">
        <v>-22000</v>
      </c>
      <c r="E1426" t="s">
        <v>12</v>
      </c>
      <c r="F1426">
        <v>1</v>
      </c>
      <c r="G1426" s="143">
        <v>18181.82</v>
      </c>
      <c r="H1426" t="s">
        <v>511</v>
      </c>
      <c r="I1426" t="s">
        <v>12</v>
      </c>
      <c r="J1426" t="s">
        <v>137</v>
      </c>
      <c r="K1426" t="s">
        <v>473</v>
      </c>
      <c r="L1426" t="s">
        <v>138</v>
      </c>
      <c r="M1426">
        <v>0</v>
      </c>
      <c r="N1426" t="s">
        <v>35</v>
      </c>
      <c r="O1426" t="s">
        <v>492</v>
      </c>
      <c r="P1426">
        <v>10</v>
      </c>
      <c r="Q1426" t="s">
        <v>465</v>
      </c>
      <c r="R1426">
        <v>1</v>
      </c>
      <c r="S1426" s="144">
        <v>-22000</v>
      </c>
      <c r="T1426">
        <v>1</v>
      </c>
      <c r="U1426" t="s">
        <v>199</v>
      </c>
      <c r="V1426" t="s">
        <v>66</v>
      </c>
      <c r="W1426" s="115" t="str">
        <f t="shared" si="49"/>
        <v>CC1DISPOSICIÓN FINAL RESIDUOS LIQUIDOS</v>
      </c>
      <c r="X1426" s="115">
        <f>_xlfn.XLOOKUP(W1426,'cco '!C:C,'cco '!D:D,0)</f>
        <v>5.9791078481547098E-2</v>
      </c>
      <c r="Y1426" s="116">
        <f t="shared" si="50"/>
        <v>1315.4037265940362</v>
      </c>
      <c r="Z1426" s="115">
        <f>_xlfn.XLOOKUP(V1426,sectores_id!A:A,sectores_id!B:B)</f>
        <v>3</v>
      </c>
      <c r="AA1426" s="115">
        <f>IF(J1426="OPEX",_xlfn.XLOOKUP(I1426,'rubros_id_opex (2)'!A:A,'rubros_id_opex (2)'!B:B,"RUBRO MC"),J1426)</f>
        <v>11</v>
      </c>
      <c r="AB1426" s="115" t="str">
        <f>UPPER(_xlfn.XLOOKUP(Z1426,sectores_id!B:B,sectores_id!A:A))</f>
        <v>DISP. FINAL RESIDUOS LÍQUIDOS</v>
      </c>
      <c r="AC1426" s="156" t="str">
        <f>_xlfn.XLOOKUP(AA1426,'rubros_id_opex (2)'!B:B,'rubros_id_opex (2)'!A:A,gastos_final[[#This Row],[Líneas de factura/Producto]])</f>
        <v>REPARACIONES</v>
      </c>
      <c r="AD1426" s="115">
        <f>SUMIFS(Y:Y,C:C,gastos_final[[#This Row],[Número]])</f>
        <v>21999.999999999996</v>
      </c>
      <c r="AE1426" s="177">
        <f>gastos_final[[#This Row],[MONTO_FINAL]]*-1-gastos_final[[#This Row],[monto_total_ampliado]]</f>
        <v>0</v>
      </c>
    </row>
    <row r="1427" spans="1:31" x14ac:dyDescent="0.3">
      <c r="A1427" vm="18">
        <v>46076</v>
      </c>
      <c r="B1427" t="s">
        <v>984</v>
      </c>
      <c r="C1427" t="s">
        <v>985</v>
      </c>
      <c r="D1427" s="143">
        <v>-22000</v>
      </c>
      <c r="E1427" t="s">
        <v>12</v>
      </c>
      <c r="F1427">
        <v>1</v>
      </c>
      <c r="G1427" s="143">
        <v>18181.82</v>
      </c>
      <c r="H1427" t="s">
        <v>511</v>
      </c>
      <c r="I1427" t="s">
        <v>12</v>
      </c>
      <c r="J1427" t="s">
        <v>137</v>
      </c>
      <c r="K1427" t="s">
        <v>473</v>
      </c>
      <c r="L1427" t="s">
        <v>138</v>
      </c>
      <c r="M1427">
        <v>0</v>
      </c>
      <c r="N1427" t="s">
        <v>35</v>
      </c>
      <c r="O1427" t="s">
        <v>492</v>
      </c>
      <c r="P1427">
        <v>10</v>
      </c>
      <c r="Q1427" t="s">
        <v>465</v>
      </c>
      <c r="R1427">
        <v>1</v>
      </c>
      <c r="S1427" s="144">
        <v>-22000</v>
      </c>
      <c r="T1427">
        <v>1</v>
      </c>
      <c r="U1427" t="s">
        <v>199</v>
      </c>
      <c r="V1427" t="s">
        <v>63</v>
      </c>
      <c r="W1427" s="115" t="str">
        <f t="shared" si="49"/>
        <v>CC1DISPOSICIÓN FINAL RESIDUOS SOLIDOS</v>
      </c>
      <c r="X1427" s="115">
        <f>_xlfn.XLOOKUP(W1427,'cco '!C:C,'cco '!D:D,0)</f>
        <v>4.8738124634855849E-3</v>
      </c>
      <c r="Y1427" s="116">
        <f t="shared" si="50"/>
        <v>107.22387419668287</v>
      </c>
      <c r="Z1427" s="115">
        <f>_xlfn.XLOOKUP(V1427,sectores_id!A:A,sectores_id!B:B)</f>
        <v>4</v>
      </c>
      <c r="AA1427" s="115">
        <f>IF(J1427="OPEX",_xlfn.XLOOKUP(I1427,'rubros_id_opex (2)'!A:A,'rubros_id_opex (2)'!B:B,"RUBRO MC"),J1427)</f>
        <v>11</v>
      </c>
      <c r="AB1427" s="115" t="str">
        <f>UPPER(_xlfn.XLOOKUP(Z1427,sectores_id!B:B,sectores_id!A:A))</f>
        <v>DISP. FINAL RESIDUOS SÓLIDOS</v>
      </c>
      <c r="AC1427" s="156" t="str">
        <f>_xlfn.XLOOKUP(AA1427,'rubros_id_opex (2)'!B:B,'rubros_id_opex (2)'!A:A,gastos_final[[#This Row],[Líneas de factura/Producto]])</f>
        <v>REPARACIONES</v>
      </c>
      <c r="AD1427" s="115">
        <f>SUMIFS(Y:Y,C:C,gastos_final[[#This Row],[Número]])</f>
        <v>21999.999999999996</v>
      </c>
      <c r="AE1427" s="177">
        <f>gastos_final[[#This Row],[MONTO_FINAL]]*-1-gastos_final[[#This Row],[monto_total_ampliado]]</f>
        <v>0</v>
      </c>
    </row>
    <row r="1428" spans="1:31" x14ac:dyDescent="0.3">
      <c r="A1428" vm="18">
        <v>46076</v>
      </c>
      <c r="B1428" t="s">
        <v>984</v>
      </c>
      <c r="C1428" t="s">
        <v>985</v>
      </c>
      <c r="D1428" s="143">
        <v>-22000</v>
      </c>
      <c r="E1428" t="s">
        <v>12</v>
      </c>
      <c r="F1428">
        <v>1</v>
      </c>
      <c r="G1428" s="143">
        <v>18181.82</v>
      </c>
      <c r="H1428" t="s">
        <v>511</v>
      </c>
      <c r="I1428" t="s">
        <v>12</v>
      </c>
      <c r="J1428" t="s">
        <v>137</v>
      </c>
      <c r="K1428" t="s">
        <v>473</v>
      </c>
      <c r="L1428" t="s">
        <v>138</v>
      </c>
      <c r="M1428">
        <v>0</v>
      </c>
      <c r="N1428" t="s">
        <v>35</v>
      </c>
      <c r="O1428" t="s">
        <v>492</v>
      </c>
      <c r="P1428">
        <v>10</v>
      </c>
      <c r="Q1428" t="s">
        <v>465</v>
      </c>
      <c r="R1428">
        <v>1</v>
      </c>
      <c r="S1428" s="144">
        <v>-22000</v>
      </c>
      <c r="T1428">
        <v>1</v>
      </c>
      <c r="U1428" t="s">
        <v>199</v>
      </c>
      <c r="V1428" t="s">
        <v>80</v>
      </c>
      <c r="W1428" s="115" t="str">
        <f t="shared" si="49"/>
        <v>CC1EXPORTACION</v>
      </c>
      <c r="X1428" s="115">
        <f>_xlfn.XLOOKUP(W1428,'cco '!C:C,'cco '!D:D,0)</f>
        <v>0.73411048911804788</v>
      </c>
      <c r="Y1428" s="116">
        <f t="shared" si="50"/>
        <v>16150.430760597053</v>
      </c>
      <c r="Z1428" s="115">
        <f>_xlfn.XLOOKUP(V1428,sectores_id!A:A,sectores_id!B:B)</f>
        <v>5</v>
      </c>
      <c r="AA1428" s="115">
        <f>IF(J1428="OPEX",_xlfn.XLOOKUP(I1428,'rubros_id_opex (2)'!A:A,'rubros_id_opex (2)'!B:B,"RUBRO MC"),J1428)</f>
        <v>11</v>
      </c>
      <c r="AB1428" s="115" t="str">
        <f>UPPER(_xlfn.XLOOKUP(Z1428,sectores_id!B:B,sectores_id!A:A))</f>
        <v>EXPORTACION</v>
      </c>
      <c r="AC1428" s="156" t="str">
        <f>_xlfn.XLOOKUP(AA1428,'rubros_id_opex (2)'!B:B,'rubros_id_opex (2)'!A:A,gastos_final[[#This Row],[Líneas de factura/Producto]])</f>
        <v>REPARACIONES</v>
      </c>
      <c r="AD1428" s="115">
        <f>SUMIFS(Y:Y,C:C,gastos_final[[#This Row],[Número]])</f>
        <v>21999.999999999996</v>
      </c>
      <c r="AE1428" s="177">
        <f>gastos_final[[#This Row],[MONTO_FINAL]]*-1-gastos_final[[#This Row],[monto_total_ampliado]]</f>
        <v>0</v>
      </c>
    </row>
    <row r="1429" spans="1:31" x14ac:dyDescent="0.3">
      <c r="A1429" vm="18">
        <v>46076</v>
      </c>
      <c r="B1429" t="s">
        <v>984</v>
      </c>
      <c r="C1429" t="s">
        <v>985</v>
      </c>
      <c r="D1429" s="143">
        <v>-22000</v>
      </c>
      <c r="E1429" t="s">
        <v>12</v>
      </c>
      <c r="F1429">
        <v>1</v>
      </c>
      <c r="G1429" s="143">
        <v>18181.82</v>
      </c>
      <c r="H1429" t="s">
        <v>511</v>
      </c>
      <c r="I1429" t="s">
        <v>12</v>
      </c>
      <c r="J1429" t="s">
        <v>137</v>
      </c>
      <c r="K1429" t="s">
        <v>473</v>
      </c>
      <c r="L1429" t="s">
        <v>138</v>
      </c>
      <c r="M1429">
        <v>0</v>
      </c>
      <c r="N1429" t="s">
        <v>35</v>
      </c>
      <c r="O1429" t="s">
        <v>492</v>
      </c>
      <c r="P1429">
        <v>10</v>
      </c>
      <c r="Q1429" t="s">
        <v>465</v>
      </c>
      <c r="R1429">
        <v>1</v>
      </c>
      <c r="S1429" s="144">
        <v>-22000</v>
      </c>
      <c r="T1429">
        <v>1</v>
      </c>
      <c r="U1429" t="s">
        <v>199</v>
      </c>
      <c r="V1429" t="s">
        <v>50</v>
      </c>
      <c r="W1429" s="115" t="str">
        <f t="shared" si="49"/>
        <v>CC1NFU</v>
      </c>
      <c r="X1429" s="115">
        <f>_xlfn.XLOOKUP(W1429,'cco '!C:C,'cco '!D:D,0)</f>
        <v>1.4065386597374174E-2</v>
      </c>
      <c r="Y1429" s="116">
        <f t="shared" si="50"/>
        <v>309.4385051422318</v>
      </c>
      <c r="Z1429" s="115">
        <f>_xlfn.XLOOKUP(V1429,sectores_id!A:A,sectores_id!B:B)</f>
        <v>6</v>
      </c>
      <c r="AA1429" s="115">
        <f>IF(J1429="OPEX",_xlfn.XLOOKUP(I1429,'rubros_id_opex (2)'!A:A,'rubros_id_opex (2)'!B:B,"RUBRO MC"),J1429)</f>
        <v>11</v>
      </c>
      <c r="AB1429" s="115" t="str">
        <f>UPPER(_xlfn.XLOOKUP(Z1429,sectores_id!B:B,sectores_id!A:A))</f>
        <v>NFU</v>
      </c>
      <c r="AC1429" s="156" t="str">
        <f>_xlfn.XLOOKUP(AA1429,'rubros_id_opex (2)'!B:B,'rubros_id_opex (2)'!A:A,gastos_final[[#This Row],[Líneas de factura/Producto]])</f>
        <v>REPARACIONES</v>
      </c>
      <c r="AD1429" s="115">
        <f>SUMIFS(Y:Y,C:C,gastos_final[[#This Row],[Número]])</f>
        <v>21999.999999999996</v>
      </c>
      <c r="AE1429" s="177">
        <f>gastos_final[[#This Row],[MONTO_FINAL]]*-1-gastos_final[[#This Row],[monto_total_ampliado]]</f>
        <v>0</v>
      </c>
    </row>
    <row r="1430" spans="1:31" x14ac:dyDescent="0.3">
      <c r="A1430" vm="18">
        <v>46076</v>
      </c>
      <c r="B1430" t="s">
        <v>984</v>
      </c>
      <c r="C1430" t="s">
        <v>985</v>
      </c>
      <c r="D1430" s="143">
        <v>-22000</v>
      </c>
      <c r="E1430" t="s">
        <v>12</v>
      </c>
      <c r="F1430">
        <v>1</v>
      </c>
      <c r="G1430" s="143">
        <v>18181.82</v>
      </c>
      <c r="H1430" t="s">
        <v>511</v>
      </c>
      <c r="I1430" t="s">
        <v>12</v>
      </c>
      <c r="J1430" t="s">
        <v>137</v>
      </c>
      <c r="K1430" t="s">
        <v>473</v>
      </c>
      <c r="L1430" t="s">
        <v>138</v>
      </c>
      <c r="M1430">
        <v>0</v>
      </c>
      <c r="N1430" t="s">
        <v>35</v>
      </c>
      <c r="O1430" t="s">
        <v>492</v>
      </c>
      <c r="P1430">
        <v>10</v>
      </c>
      <c r="Q1430" t="s">
        <v>465</v>
      </c>
      <c r="R1430">
        <v>1</v>
      </c>
      <c r="S1430" s="144">
        <v>-22000</v>
      </c>
      <c r="T1430">
        <v>1</v>
      </c>
      <c r="U1430" t="s">
        <v>199</v>
      </c>
      <c r="V1430" t="s">
        <v>68</v>
      </c>
      <c r="W1430" s="115" t="str">
        <f t="shared" si="49"/>
        <v>CC1PILETAS</v>
      </c>
      <c r="X1430" s="115">
        <f>_xlfn.XLOOKUP(W1430,'cco '!C:C,'cco '!D:D,0)</f>
        <v>0.10760032914202722</v>
      </c>
      <c r="Y1430" s="116">
        <f t="shared" si="50"/>
        <v>2367.2072411245986</v>
      </c>
      <c r="Z1430" s="115">
        <f>_xlfn.XLOOKUP(V1430,sectores_id!A:A,sectores_id!B:B)</f>
        <v>7</v>
      </c>
      <c r="AA1430" s="115">
        <f>IF(J1430="OPEX",_xlfn.XLOOKUP(I1430,'rubros_id_opex (2)'!A:A,'rubros_id_opex (2)'!B:B,"RUBRO MC"),J1430)</f>
        <v>11</v>
      </c>
      <c r="AB1430" s="115" t="str">
        <f>UPPER(_xlfn.XLOOKUP(Z1430,sectores_id!B:B,sectores_id!A:A))</f>
        <v>PILETAS</v>
      </c>
      <c r="AC1430" s="156" t="str">
        <f>_xlfn.XLOOKUP(AA1430,'rubros_id_opex (2)'!B:B,'rubros_id_opex (2)'!A:A,gastos_final[[#This Row],[Líneas de factura/Producto]])</f>
        <v>REPARACIONES</v>
      </c>
      <c r="AD1430" s="115">
        <f>SUMIFS(Y:Y,C:C,gastos_final[[#This Row],[Número]])</f>
        <v>21999.999999999996</v>
      </c>
      <c r="AE1430" s="177">
        <f>gastos_final[[#This Row],[MONTO_FINAL]]*-1-gastos_final[[#This Row],[monto_total_ampliado]]</f>
        <v>0</v>
      </c>
    </row>
    <row r="1431" spans="1:31" x14ac:dyDescent="0.3">
      <c r="A1431" vm="18">
        <v>46076</v>
      </c>
      <c r="B1431" t="s">
        <v>984</v>
      </c>
      <c r="C1431" t="s">
        <v>985</v>
      </c>
      <c r="D1431" s="143">
        <v>-22000</v>
      </c>
      <c r="E1431" t="s">
        <v>12</v>
      </c>
      <c r="F1431">
        <v>1</v>
      </c>
      <c r="G1431" s="143">
        <v>18181.82</v>
      </c>
      <c r="H1431" t="s">
        <v>511</v>
      </c>
      <c r="I1431" t="s">
        <v>12</v>
      </c>
      <c r="J1431" t="s">
        <v>137</v>
      </c>
      <c r="K1431" t="s">
        <v>473</v>
      </c>
      <c r="L1431" t="s">
        <v>138</v>
      </c>
      <c r="M1431">
        <v>0</v>
      </c>
      <c r="N1431" t="s">
        <v>35</v>
      </c>
      <c r="O1431" t="s">
        <v>492</v>
      </c>
      <c r="P1431">
        <v>10</v>
      </c>
      <c r="Q1431" t="s">
        <v>465</v>
      </c>
      <c r="R1431">
        <v>1</v>
      </c>
      <c r="S1431" s="144">
        <v>-22000</v>
      </c>
      <c r="T1431">
        <v>1</v>
      </c>
      <c r="U1431" t="s">
        <v>199</v>
      </c>
      <c r="V1431" t="s">
        <v>70</v>
      </c>
      <c r="W1431" s="115" t="str">
        <f t="shared" si="49"/>
        <v>CC1REACTORES</v>
      </c>
      <c r="X1431" s="115">
        <f>_xlfn.XLOOKUP(W1431,'cco '!C:C,'cco '!D:D,0)</f>
        <v>3.9675420007119738E-2</v>
      </c>
      <c r="Y1431" s="116">
        <f t="shared" si="50"/>
        <v>872.8592401566342</v>
      </c>
      <c r="Z1431" s="115">
        <f>_xlfn.XLOOKUP(V1431,sectores_id!A:A,sectores_id!B:B)</f>
        <v>8</v>
      </c>
      <c r="AA1431" s="115">
        <f>IF(J1431="OPEX",_xlfn.XLOOKUP(I1431,'rubros_id_opex (2)'!A:A,'rubros_id_opex (2)'!B:B,"RUBRO MC"),J1431)</f>
        <v>11</v>
      </c>
      <c r="AB1431" s="115" t="str">
        <f>UPPER(_xlfn.XLOOKUP(Z1431,sectores_id!B:B,sectores_id!A:A))</f>
        <v>REACTORES</v>
      </c>
      <c r="AC1431" s="156" t="str">
        <f>_xlfn.XLOOKUP(AA1431,'rubros_id_opex (2)'!B:B,'rubros_id_opex (2)'!A:A,gastos_final[[#This Row],[Líneas de factura/Producto]])</f>
        <v>REPARACIONES</v>
      </c>
      <c r="AD1431" s="115">
        <f>SUMIFS(Y:Y,C:C,gastos_final[[#This Row],[Número]])</f>
        <v>21999.999999999996</v>
      </c>
      <c r="AE1431" s="177">
        <f>gastos_final[[#This Row],[MONTO_FINAL]]*-1-gastos_final[[#This Row],[monto_total_ampliado]]</f>
        <v>0</v>
      </c>
    </row>
    <row r="1432" spans="1:31" x14ac:dyDescent="0.3">
      <c r="A1432" vm="18">
        <v>46076</v>
      </c>
      <c r="B1432" t="s">
        <v>984</v>
      </c>
      <c r="C1432" t="s">
        <v>985</v>
      </c>
      <c r="D1432" s="143">
        <v>-22000</v>
      </c>
      <c r="E1432" t="s">
        <v>12</v>
      </c>
      <c r="F1432">
        <v>1</v>
      </c>
      <c r="G1432" s="143">
        <v>18181.82</v>
      </c>
      <c r="H1432" t="s">
        <v>511</v>
      </c>
      <c r="I1432" t="s">
        <v>12</v>
      </c>
      <c r="J1432" t="s">
        <v>137</v>
      </c>
      <c r="K1432" t="s">
        <v>473</v>
      </c>
      <c r="L1432" t="s">
        <v>138</v>
      </c>
      <c r="M1432">
        <v>0</v>
      </c>
      <c r="N1432" t="s">
        <v>35</v>
      </c>
      <c r="O1432" t="s">
        <v>492</v>
      </c>
      <c r="P1432">
        <v>10</v>
      </c>
      <c r="Q1432" t="s">
        <v>465</v>
      </c>
      <c r="R1432">
        <v>1</v>
      </c>
      <c r="S1432" s="144">
        <v>-22000</v>
      </c>
      <c r="T1432">
        <v>1</v>
      </c>
      <c r="U1432" t="s">
        <v>199</v>
      </c>
      <c r="V1432" t="s">
        <v>181</v>
      </c>
      <c r="W1432" s="115" t="str">
        <f t="shared" si="49"/>
        <v>CC1TIERRAS FILTRANTES</v>
      </c>
      <c r="X1432" s="115">
        <f>_xlfn.XLOOKUP(W1432,'cco '!C:C,'cco '!D:D,0)</f>
        <v>0</v>
      </c>
      <c r="Y1432" s="116">
        <f t="shared" si="50"/>
        <v>0</v>
      </c>
      <c r="Z1432" s="115">
        <f>_xlfn.XLOOKUP(V1432,sectores_id!A:A,sectores_id!B:B)</f>
        <v>9</v>
      </c>
      <c r="AA1432" s="115">
        <f>IF(J1432="OPEX",_xlfn.XLOOKUP(I1432,'rubros_id_opex (2)'!A:A,'rubros_id_opex (2)'!B:B,"RUBRO MC"),J1432)</f>
        <v>11</v>
      </c>
      <c r="AB1432" s="115" t="str">
        <f>UPPER(_xlfn.XLOOKUP(Z1432,sectores_id!B:B,sectores_id!A:A))</f>
        <v>TIERRAS FILTRANTES</v>
      </c>
      <c r="AC1432" s="156" t="str">
        <f>_xlfn.XLOOKUP(AA1432,'rubros_id_opex (2)'!B:B,'rubros_id_opex (2)'!A:A,gastos_final[[#This Row],[Líneas de factura/Producto]])</f>
        <v>REPARACIONES</v>
      </c>
      <c r="AD1432" s="115">
        <f>SUMIFS(Y:Y,C:C,gastos_final[[#This Row],[Número]])</f>
        <v>21999.999999999996</v>
      </c>
      <c r="AE1432" s="177">
        <f>gastos_final[[#This Row],[MONTO_FINAL]]*-1-gastos_final[[#This Row],[monto_total_ampliado]]</f>
        <v>0</v>
      </c>
    </row>
    <row r="1433" spans="1:31" x14ac:dyDescent="0.3">
      <c r="A1433" vm="8">
        <v>46072</v>
      </c>
      <c r="B1433" t="s">
        <v>836</v>
      </c>
      <c r="C1433" t="s">
        <v>837</v>
      </c>
      <c r="D1433" s="143">
        <v>-20696.59</v>
      </c>
      <c r="E1433" t="s">
        <v>10</v>
      </c>
      <c r="F1433">
        <v>1</v>
      </c>
      <c r="G1433" s="143">
        <v>13912.33</v>
      </c>
      <c r="H1433" t="s">
        <v>511</v>
      </c>
      <c r="I1433" t="s">
        <v>10</v>
      </c>
      <c r="J1433" t="s">
        <v>137</v>
      </c>
      <c r="K1433" t="s">
        <v>473</v>
      </c>
      <c r="L1433" t="s">
        <v>156</v>
      </c>
      <c r="M1433">
        <v>0</v>
      </c>
      <c r="N1433" t="s">
        <v>35</v>
      </c>
      <c r="O1433" t="s">
        <v>492</v>
      </c>
      <c r="P1433">
        <v>10</v>
      </c>
      <c r="Q1433" t="s">
        <v>465</v>
      </c>
      <c r="R1433">
        <v>1</v>
      </c>
      <c r="S1433" s="144">
        <v>-20696.59</v>
      </c>
      <c r="T1433">
        <v>1</v>
      </c>
      <c r="U1433" t="s">
        <v>199</v>
      </c>
      <c r="V1433" t="s">
        <v>72</v>
      </c>
      <c r="W1433" s="115" t="str">
        <f t="shared" si="49"/>
        <v>CC1BACHAS</v>
      </c>
      <c r="X1433" s="115">
        <f>_xlfn.XLOOKUP(W1433,'cco '!C:C,'cco '!D:D,0)</f>
        <v>3.2417236735101898E-2</v>
      </c>
      <c r="Y1433" s="116">
        <f t="shared" si="50"/>
        <v>670.92625763934257</v>
      </c>
      <c r="Z1433" s="115">
        <f>_xlfn.XLOOKUP(V1433,sectores_id!A:A,sectores_id!B:B)</f>
        <v>1</v>
      </c>
      <c r="AA1433" s="115">
        <f>IF(J1433="OPEX",_xlfn.XLOOKUP(I1433,'rubros_id_opex (2)'!A:A,'rubros_id_opex (2)'!B:B,"RUBRO MC"),J1433)</f>
        <v>13</v>
      </c>
      <c r="AB1433" s="115" t="str">
        <f>UPPER(_xlfn.XLOOKUP(Z1433,sectores_id!B:B,sectores_id!A:A))</f>
        <v>BACHAS</v>
      </c>
      <c r="AC1433" s="156" t="str">
        <f>_xlfn.XLOOKUP(AA1433,'rubros_id_opex (2)'!B:B,'rubros_id_opex (2)'!A:A,gastos_final[[#This Row],[Líneas de factura/Producto]])</f>
        <v>SERVICIOS</v>
      </c>
      <c r="AD1433" s="115">
        <f>SUMIFS(Y:Y,C:C,gastos_final[[#This Row],[Número]])</f>
        <v>20696.590000000004</v>
      </c>
      <c r="AE1433" s="177">
        <f>gastos_final[[#This Row],[MONTO_FINAL]]*-1-gastos_final[[#This Row],[monto_total_ampliado]]</f>
        <v>0</v>
      </c>
    </row>
    <row r="1434" spans="1:31" x14ac:dyDescent="0.3">
      <c r="A1434" vm="8">
        <v>46072</v>
      </c>
      <c r="B1434" t="s">
        <v>836</v>
      </c>
      <c r="C1434" t="s">
        <v>837</v>
      </c>
      <c r="D1434" s="143">
        <v>-20696.59</v>
      </c>
      <c r="E1434" t="s">
        <v>10</v>
      </c>
      <c r="F1434">
        <v>1</v>
      </c>
      <c r="G1434" s="143">
        <v>13912.33</v>
      </c>
      <c r="H1434" t="s">
        <v>511</v>
      </c>
      <c r="I1434" t="s">
        <v>10</v>
      </c>
      <c r="J1434" t="s">
        <v>137</v>
      </c>
      <c r="K1434" t="s">
        <v>473</v>
      </c>
      <c r="L1434" t="s">
        <v>156</v>
      </c>
      <c r="M1434">
        <v>0</v>
      </c>
      <c r="N1434" t="s">
        <v>35</v>
      </c>
      <c r="O1434" t="s">
        <v>492</v>
      </c>
      <c r="P1434">
        <v>10</v>
      </c>
      <c r="Q1434" t="s">
        <v>465</v>
      </c>
      <c r="R1434">
        <v>1</v>
      </c>
      <c r="S1434" s="144">
        <v>-20696.59</v>
      </c>
      <c r="T1434">
        <v>1</v>
      </c>
      <c r="U1434" t="s">
        <v>199</v>
      </c>
      <c r="V1434" t="s">
        <v>77</v>
      </c>
      <c r="W1434" s="115" t="str">
        <f t="shared" ref="W1434:W1441" si="51">_xlfn.CONCAT(N1434,V1434)</f>
        <v>CC1CEREAL &amp; POLVILLO</v>
      </c>
      <c r="X1434" s="115">
        <f>_xlfn.XLOOKUP(W1434,'cco '!C:C,'cco '!D:D,0)</f>
        <v>7.0597149630605652E-3</v>
      </c>
      <c r="Y1434" s="116">
        <f t="shared" ref="Y1434:Y1441" si="52">$X1434*$S1434*-1</f>
        <v>146.11202610732965</v>
      </c>
      <c r="Z1434" s="115">
        <f>_xlfn.XLOOKUP(V1434,sectores_id!A:A,sectores_id!B:B)</f>
        <v>2</v>
      </c>
      <c r="AA1434" s="115">
        <f>IF(J1434="OPEX",_xlfn.XLOOKUP(I1434,'rubros_id_opex (2)'!A:A,'rubros_id_opex (2)'!B:B,"RUBRO MC"),J1434)</f>
        <v>13</v>
      </c>
      <c r="AB1434" s="115" t="str">
        <f>UPPER(_xlfn.XLOOKUP(Z1434,sectores_id!B:B,sectores_id!A:A))</f>
        <v>CEREAL &amp; POLVILLO</v>
      </c>
      <c r="AC1434" s="156" t="str">
        <f>_xlfn.XLOOKUP(AA1434,'rubros_id_opex (2)'!B:B,'rubros_id_opex (2)'!A:A,gastos_final[[#This Row],[Líneas de factura/Producto]])</f>
        <v>SERVICIOS</v>
      </c>
      <c r="AD1434" s="115">
        <f>SUMIFS(Y:Y,C:C,gastos_final[[#This Row],[Número]])</f>
        <v>20696.590000000004</v>
      </c>
      <c r="AE1434" s="177">
        <f>gastos_final[[#This Row],[MONTO_FINAL]]*-1-gastos_final[[#This Row],[monto_total_ampliado]]</f>
        <v>0</v>
      </c>
    </row>
    <row r="1435" spans="1:31" x14ac:dyDescent="0.3">
      <c r="A1435" vm="8">
        <v>46072</v>
      </c>
      <c r="B1435" t="s">
        <v>836</v>
      </c>
      <c r="C1435" t="s">
        <v>837</v>
      </c>
      <c r="D1435" s="143">
        <v>-20696.59</v>
      </c>
      <c r="E1435" t="s">
        <v>10</v>
      </c>
      <c r="F1435">
        <v>1</v>
      </c>
      <c r="G1435" s="143">
        <v>13912.33</v>
      </c>
      <c r="H1435" t="s">
        <v>511</v>
      </c>
      <c r="I1435" t="s">
        <v>10</v>
      </c>
      <c r="J1435" t="s">
        <v>137</v>
      </c>
      <c r="K1435" t="s">
        <v>473</v>
      </c>
      <c r="L1435" t="s">
        <v>156</v>
      </c>
      <c r="M1435">
        <v>0</v>
      </c>
      <c r="N1435" t="s">
        <v>35</v>
      </c>
      <c r="O1435" t="s">
        <v>492</v>
      </c>
      <c r="P1435">
        <v>10</v>
      </c>
      <c r="Q1435" t="s">
        <v>465</v>
      </c>
      <c r="R1435">
        <v>1</v>
      </c>
      <c r="S1435" s="144">
        <v>-20696.59</v>
      </c>
      <c r="T1435">
        <v>1</v>
      </c>
      <c r="U1435" t="s">
        <v>199</v>
      </c>
      <c r="V1435" t="s">
        <v>75</v>
      </c>
      <c r="W1435" s="115" t="str">
        <f t="shared" si="51"/>
        <v>CC1COMPOST &amp; FERTILIZANTES</v>
      </c>
      <c r="X1435" s="115">
        <f>_xlfn.XLOOKUP(W1435,'cco '!C:C,'cco '!D:D,0)</f>
        <v>4.0653249223577111E-4</v>
      </c>
      <c r="Y1435" s="116">
        <f t="shared" si="52"/>
        <v>8.4138363134819372</v>
      </c>
      <c r="Z1435" s="115">
        <f>_xlfn.XLOOKUP(V1435,sectores_id!A:A,sectores_id!B:B)</f>
        <v>10</v>
      </c>
      <c r="AA1435" s="115">
        <f>IF(J1435="OPEX",_xlfn.XLOOKUP(I1435,'rubros_id_opex (2)'!A:A,'rubros_id_opex (2)'!B:B,"RUBRO MC"),J1435)</f>
        <v>13</v>
      </c>
      <c r="AB1435" s="115" t="str">
        <f>UPPER(_xlfn.XLOOKUP(Z1435,sectores_id!B:B,sectores_id!A:A))</f>
        <v>COMPOST &amp; FERTILIZANTES</v>
      </c>
      <c r="AC1435" s="156" t="str">
        <f>_xlfn.XLOOKUP(AA1435,'rubros_id_opex (2)'!B:B,'rubros_id_opex (2)'!A:A,gastos_final[[#This Row],[Líneas de factura/Producto]])</f>
        <v>SERVICIOS</v>
      </c>
      <c r="AD1435" s="115">
        <f>SUMIFS(Y:Y,C:C,gastos_final[[#This Row],[Número]])</f>
        <v>20696.590000000004</v>
      </c>
      <c r="AE1435" s="177">
        <f>gastos_final[[#This Row],[MONTO_FINAL]]*-1-gastos_final[[#This Row],[monto_total_ampliado]]</f>
        <v>0</v>
      </c>
    </row>
    <row r="1436" spans="1:31" x14ac:dyDescent="0.3">
      <c r="A1436" vm="8">
        <v>46072</v>
      </c>
      <c r="B1436" t="s">
        <v>836</v>
      </c>
      <c r="C1436" t="s">
        <v>837</v>
      </c>
      <c r="D1436" s="143">
        <v>-20696.59</v>
      </c>
      <c r="E1436" t="s">
        <v>10</v>
      </c>
      <c r="F1436">
        <v>1</v>
      </c>
      <c r="G1436" s="143">
        <v>13912.33</v>
      </c>
      <c r="H1436" t="s">
        <v>511</v>
      </c>
      <c r="I1436" t="s">
        <v>10</v>
      </c>
      <c r="J1436" t="s">
        <v>137</v>
      </c>
      <c r="K1436" t="s">
        <v>473</v>
      </c>
      <c r="L1436" t="s">
        <v>156</v>
      </c>
      <c r="M1436">
        <v>0</v>
      </c>
      <c r="N1436" t="s">
        <v>35</v>
      </c>
      <c r="O1436" t="s">
        <v>492</v>
      </c>
      <c r="P1436">
        <v>10</v>
      </c>
      <c r="Q1436" t="s">
        <v>465</v>
      </c>
      <c r="R1436">
        <v>1</v>
      </c>
      <c r="S1436" s="144">
        <v>-20696.59</v>
      </c>
      <c r="T1436">
        <v>1</v>
      </c>
      <c r="U1436" t="s">
        <v>199</v>
      </c>
      <c r="V1436" t="s">
        <v>66</v>
      </c>
      <c r="W1436" s="115" t="str">
        <f t="shared" si="51"/>
        <v>CC1DISPOSICIÓN FINAL RESIDUOS LIQUIDOS</v>
      </c>
      <c r="X1436" s="115">
        <f>_xlfn.XLOOKUP(W1436,'cco '!C:C,'cco '!D:D,0)</f>
        <v>5.9791078481547098E-2</v>
      </c>
      <c r="Y1436" s="116">
        <f t="shared" si="52"/>
        <v>1237.4714369904029</v>
      </c>
      <c r="Z1436" s="115">
        <f>_xlfn.XLOOKUP(V1436,sectores_id!A:A,sectores_id!B:B)</f>
        <v>3</v>
      </c>
      <c r="AA1436" s="115">
        <f>IF(J1436="OPEX",_xlfn.XLOOKUP(I1436,'rubros_id_opex (2)'!A:A,'rubros_id_opex (2)'!B:B,"RUBRO MC"),J1436)</f>
        <v>13</v>
      </c>
      <c r="AB1436" s="115" t="str">
        <f>UPPER(_xlfn.XLOOKUP(Z1436,sectores_id!B:B,sectores_id!A:A))</f>
        <v>DISP. FINAL RESIDUOS LÍQUIDOS</v>
      </c>
      <c r="AC1436" s="156" t="str">
        <f>_xlfn.XLOOKUP(AA1436,'rubros_id_opex (2)'!B:B,'rubros_id_opex (2)'!A:A,gastos_final[[#This Row],[Líneas de factura/Producto]])</f>
        <v>SERVICIOS</v>
      </c>
      <c r="AD1436" s="115">
        <f>SUMIFS(Y:Y,C:C,gastos_final[[#This Row],[Número]])</f>
        <v>20696.590000000004</v>
      </c>
      <c r="AE1436" s="177">
        <f>gastos_final[[#This Row],[MONTO_FINAL]]*-1-gastos_final[[#This Row],[monto_total_ampliado]]</f>
        <v>0</v>
      </c>
    </row>
    <row r="1437" spans="1:31" x14ac:dyDescent="0.3">
      <c r="A1437" vm="8">
        <v>46072</v>
      </c>
      <c r="B1437" t="s">
        <v>836</v>
      </c>
      <c r="C1437" t="s">
        <v>837</v>
      </c>
      <c r="D1437" s="143">
        <v>-20696.59</v>
      </c>
      <c r="E1437" t="s">
        <v>10</v>
      </c>
      <c r="F1437">
        <v>1</v>
      </c>
      <c r="G1437" s="143">
        <v>13912.33</v>
      </c>
      <c r="H1437" t="s">
        <v>511</v>
      </c>
      <c r="I1437" t="s">
        <v>10</v>
      </c>
      <c r="J1437" t="s">
        <v>137</v>
      </c>
      <c r="K1437" t="s">
        <v>473</v>
      </c>
      <c r="L1437" t="s">
        <v>156</v>
      </c>
      <c r="M1437">
        <v>0</v>
      </c>
      <c r="N1437" t="s">
        <v>35</v>
      </c>
      <c r="O1437" t="s">
        <v>492</v>
      </c>
      <c r="P1437">
        <v>10</v>
      </c>
      <c r="Q1437" t="s">
        <v>465</v>
      </c>
      <c r="R1437">
        <v>1</v>
      </c>
      <c r="S1437" s="144">
        <v>-20696.59</v>
      </c>
      <c r="T1437">
        <v>1</v>
      </c>
      <c r="U1437" t="s">
        <v>199</v>
      </c>
      <c r="V1437" t="s">
        <v>63</v>
      </c>
      <c r="W1437" s="115" t="str">
        <f t="shared" si="51"/>
        <v>CC1DISPOSICIÓN FINAL RESIDUOS SOLIDOS</v>
      </c>
      <c r="X1437" s="115">
        <f>_xlfn.XLOOKUP(W1437,'cco '!C:C,'cco '!D:D,0)</f>
        <v>4.8738124634855849E-3</v>
      </c>
      <c r="Y1437" s="116">
        <f t="shared" si="52"/>
        <v>100.87129829365112</v>
      </c>
      <c r="Z1437" s="115">
        <f>_xlfn.XLOOKUP(V1437,sectores_id!A:A,sectores_id!B:B)</f>
        <v>4</v>
      </c>
      <c r="AA1437" s="115">
        <f>IF(J1437="OPEX",_xlfn.XLOOKUP(I1437,'rubros_id_opex (2)'!A:A,'rubros_id_opex (2)'!B:B,"RUBRO MC"),J1437)</f>
        <v>13</v>
      </c>
      <c r="AB1437" s="115" t="str">
        <f>UPPER(_xlfn.XLOOKUP(Z1437,sectores_id!B:B,sectores_id!A:A))</f>
        <v>DISP. FINAL RESIDUOS SÓLIDOS</v>
      </c>
      <c r="AC1437" s="156" t="str">
        <f>_xlfn.XLOOKUP(AA1437,'rubros_id_opex (2)'!B:B,'rubros_id_opex (2)'!A:A,gastos_final[[#This Row],[Líneas de factura/Producto]])</f>
        <v>SERVICIOS</v>
      </c>
      <c r="AD1437" s="115">
        <f>SUMIFS(Y:Y,C:C,gastos_final[[#This Row],[Número]])</f>
        <v>20696.590000000004</v>
      </c>
      <c r="AE1437" s="177">
        <f>gastos_final[[#This Row],[MONTO_FINAL]]*-1-gastos_final[[#This Row],[monto_total_ampliado]]</f>
        <v>0</v>
      </c>
    </row>
    <row r="1438" spans="1:31" x14ac:dyDescent="0.3">
      <c r="A1438" vm="8">
        <v>46072</v>
      </c>
      <c r="B1438" t="s">
        <v>836</v>
      </c>
      <c r="C1438" t="s">
        <v>837</v>
      </c>
      <c r="D1438" s="143">
        <v>-20696.59</v>
      </c>
      <c r="E1438" t="s">
        <v>10</v>
      </c>
      <c r="F1438">
        <v>1</v>
      </c>
      <c r="G1438" s="143">
        <v>13912.33</v>
      </c>
      <c r="H1438" t="s">
        <v>511</v>
      </c>
      <c r="I1438" t="s">
        <v>10</v>
      </c>
      <c r="J1438" t="s">
        <v>137</v>
      </c>
      <c r="K1438" t="s">
        <v>473</v>
      </c>
      <c r="L1438" t="s">
        <v>156</v>
      </c>
      <c r="M1438">
        <v>0</v>
      </c>
      <c r="N1438" t="s">
        <v>35</v>
      </c>
      <c r="O1438" t="s">
        <v>492</v>
      </c>
      <c r="P1438">
        <v>10</v>
      </c>
      <c r="Q1438" t="s">
        <v>465</v>
      </c>
      <c r="R1438">
        <v>1</v>
      </c>
      <c r="S1438" s="144">
        <v>-20696.59</v>
      </c>
      <c r="T1438">
        <v>1</v>
      </c>
      <c r="U1438" t="s">
        <v>199</v>
      </c>
      <c r="V1438" t="s">
        <v>80</v>
      </c>
      <c r="W1438" s="115" t="str">
        <f t="shared" si="51"/>
        <v>CC1EXPORTACION</v>
      </c>
      <c r="X1438" s="115">
        <f>_xlfn.XLOOKUP(W1438,'cco '!C:C,'cco '!D:D,0)</f>
        <v>0.73411048911804788</v>
      </c>
      <c r="Y1438" s="116">
        <f t="shared" si="52"/>
        <v>15193.5838079757</v>
      </c>
      <c r="Z1438" s="115">
        <f>_xlfn.XLOOKUP(V1438,sectores_id!A:A,sectores_id!B:B)</f>
        <v>5</v>
      </c>
      <c r="AA1438" s="115">
        <f>IF(J1438="OPEX",_xlfn.XLOOKUP(I1438,'rubros_id_opex (2)'!A:A,'rubros_id_opex (2)'!B:B,"RUBRO MC"),J1438)</f>
        <v>13</v>
      </c>
      <c r="AB1438" s="115" t="str">
        <f>UPPER(_xlfn.XLOOKUP(Z1438,sectores_id!B:B,sectores_id!A:A))</f>
        <v>EXPORTACION</v>
      </c>
      <c r="AC1438" s="156" t="str">
        <f>_xlfn.XLOOKUP(AA1438,'rubros_id_opex (2)'!B:B,'rubros_id_opex (2)'!A:A,gastos_final[[#This Row],[Líneas de factura/Producto]])</f>
        <v>SERVICIOS</v>
      </c>
      <c r="AD1438" s="115">
        <f>SUMIFS(Y:Y,C:C,gastos_final[[#This Row],[Número]])</f>
        <v>20696.590000000004</v>
      </c>
      <c r="AE1438" s="177">
        <f>gastos_final[[#This Row],[MONTO_FINAL]]*-1-gastos_final[[#This Row],[monto_total_ampliado]]</f>
        <v>0</v>
      </c>
    </row>
    <row r="1439" spans="1:31" x14ac:dyDescent="0.3">
      <c r="A1439" vm="8">
        <v>46072</v>
      </c>
      <c r="B1439" t="s">
        <v>836</v>
      </c>
      <c r="C1439" t="s">
        <v>837</v>
      </c>
      <c r="D1439" s="143">
        <v>-20696.59</v>
      </c>
      <c r="E1439" t="s">
        <v>10</v>
      </c>
      <c r="F1439">
        <v>1</v>
      </c>
      <c r="G1439" s="143">
        <v>13912.33</v>
      </c>
      <c r="H1439" t="s">
        <v>511</v>
      </c>
      <c r="I1439" t="s">
        <v>10</v>
      </c>
      <c r="J1439" t="s">
        <v>137</v>
      </c>
      <c r="K1439" t="s">
        <v>473</v>
      </c>
      <c r="L1439" t="s">
        <v>156</v>
      </c>
      <c r="M1439">
        <v>0</v>
      </c>
      <c r="N1439" t="s">
        <v>35</v>
      </c>
      <c r="O1439" t="s">
        <v>492</v>
      </c>
      <c r="P1439">
        <v>10</v>
      </c>
      <c r="Q1439" t="s">
        <v>465</v>
      </c>
      <c r="R1439">
        <v>1</v>
      </c>
      <c r="S1439" s="144">
        <v>-20696.59</v>
      </c>
      <c r="T1439">
        <v>1</v>
      </c>
      <c r="U1439" t="s">
        <v>199</v>
      </c>
      <c r="V1439" t="s">
        <v>50</v>
      </c>
      <c r="W1439" s="115" t="str">
        <f t="shared" si="51"/>
        <v>CC1NFU</v>
      </c>
      <c r="X1439" s="115">
        <f>_xlfn.XLOOKUP(W1439,'cco '!C:C,'cco '!D:D,0)</f>
        <v>1.4065386597374174E-2</v>
      </c>
      <c r="Y1439" s="116">
        <f t="shared" si="52"/>
        <v>291.10553959734835</v>
      </c>
      <c r="Z1439" s="115">
        <f>_xlfn.XLOOKUP(V1439,sectores_id!A:A,sectores_id!B:B)</f>
        <v>6</v>
      </c>
      <c r="AA1439" s="115">
        <f>IF(J1439="OPEX",_xlfn.XLOOKUP(I1439,'rubros_id_opex (2)'!A:A,'rubros_id_opex (2)'!B:B,"RUBRO MC"),J1439)</f>
        <v>13</v>
      </c>
      <c r="AB1439" s="115" t="str">
        <f>UPPER(_xlfn.XLOOKUP(Z1439,sectores_id!B:B,sectores_id!A:A))</f>
        <v>NFU</v>
      </c>
      <c r="AC1439" s="156" t="str">
        <f>_xlfn.XLOOKUP(AA1439,'rubros_id_opex (2)'!B:B,'rubros_id_opex (2)'!A:A,gastos_final[[#This Row],[Líneas de factura/Producto]])</f>
        <v>SERVICIOS</v>
      </c>
      <c r="AD1439" s="115">
        <f>SUMIFS(Y:Y,C:C,gastos_final[[#This Row],[Número]])</f>
        <v>20696.590000000004</v>
      </c>
      <c r="AE1439" s="177">
        <f>gastos_final[[#This Row],[MONTO_FINAL]]*-1-gastos_final[[#This Row],[monto_total_ampliado]]</f>
        <v>0</v>
      </c>
    </row>
    <row r="1440" spans="1:31" x14ac:dyDescent="0.3">
      <c r="A1440" vm="8">
        <v>46072</v>
      </c>
      <c r="B1440" t="s">
        <v>836</v>
      </c>
      <c r="C1440" t="s">
        <v>837</v>
      </c>
      <c r="D1440" s="143">
        <v>-20696.59</v>
      </c>
      <c r="E1440" t="s">
        <v>10</v>
      </c>
      <c r="F1440">
        <v>1</v>
      </c>
      <c r="G1440" s="143">
        <v>13912.33</v>
      </c>
      <c r="H1440" t="s">
        <v>511</v>
      </c>
      <c r="I1440" t="s">
        <v>10</v>
      </c>
      <c r="J1440" t="s">
        <v>137</v>
      </c>
      <c r="K1440" t="s">
        <v>473</v>
      </c>
      <c r="L1440" t="s">
        <v>156</v>
      </c>
      <c r="M1440">
        <v>0</v>
      </c>
      <c r="N1440" t="s">
        <v>35</v>
      </c>
      <c r="O1440" t="s">
        <v>492</v>
      </c>
      <c r="P1440">
        <v>10</v>
      </c>
      <c r="Q1440" t="s">
        <v>465</v>
      </c>
      <c r="R1440">
        <v>1</v>
      </c>
      <c r="S1440" s="144">
        <v>-20696.59</v>
      </c>
      <c r="T1440">
        <v>1</v>
      </c>
      <c r="U1440" t="s">
        <v>199</v>
      </c>
      <c r="V1440" t="s">
        <v>68</v>
      </c>
      <c r="W1440" s="115" t="str">
        <f t="shared" si="51"/>
        <v>CC1PILETAS</v>
      </c>
      <c r="X1440" s="115">
        <f>_xlfn.XLOOKUP(W1440,'cco '!C:C,'cco '!D:D,0)</f>
        <v>0.10760032914202722</v>
      </c>
      <c r="Y1440" s="116">
        <f t="shared" si="52"/>
        <v>2226.9598961175893</v>
      </c>
      <c r="Z1440" s="115">
        <f>_xlfn.XLOOKUP(V1440,sectores_id!A:A,sectores_id!B:B)</f>
        <v>7</v>
      </c>
      <c r="AA1440" s="115">
        <f>IF(J1440="OPEX",_xlfn.XLOOKUP(I1440,'rubros_id_opex (2)'!A:A,'rubros_id_opex (2)'!B:B,"RUBRO MC"),J1440)</f>
        <v>13</v>
      </c>
      <c r="AB1440" s="115" t="str">
        <f>UPPER(_xlfn.XLOOKUP(Z1440,sectores_id!B:B,sectores_id!A:A))</f>
        <v>PILETAS</v>
      </c>
      <c r="AC1440" s="156" t="str">
        <f>_xlfn.XLOOKUP(AA1440,'rubros_id_opex (2)'!B:B,'rubros_id_opex (2)'!A:A,gastos_final[[#This Row],[Líneas de factura/Producto]])</f>
        <v>SERVICIOS</v>
      </c>
      <c r="AD1440" s="115">
        <f>SUMIFS(Y:Y,C:C,gastos_final[[#This Row],[Número]])</f>
        <v>20696.590000000004</v>
      </c>
      <c r="AE1440" s="177">
        <f>gastos_final[[#This Row],[MONTO_FINAL]]*-1-gastos_final[[#This Row],[monto_total_ampliado]]</f>
        <v>0</v>
      </c>
    </row>
    <row r="1441" spans="1:31" x14ac:dyDescent="0.3">
      <c r="A1441" vm="8">
        <v>46072</v>
      </c>
      <c r="B1441" t="s">
        <v>836</v>
      </c>
      <c r="C1441" t="s">
        <v>837</v>
      </c>
      <c r="D1441" s="143">
        <v>-20696.59</v>
      </c>
      <c r="E1441" t="s">
        <v>10</v>
      </c>
      <c r="F1441">
        <v>1</v>
      </c>
      <c r="G1441" s="143">
        <v>13912.33</v>
      </c>
      <c r="H1441" t="s">
        <v>511</v>
      </c>
      <c r="I1441" t="s">
        <v>10</v>
      </c>
      <c r="J1441" t="s">
        <v>137</v>
      </c>
      <c r="K1441" t="s">
        <v>473</v>
      </c>
      <c r="L1441" t="s">
        <v>156</v>
      </c>
      <c r="M1441">
        <v>0</v>
      </c>
      <c r="N1441" t="s">
        <v>35</v>
      </c>
      <c r="O1441" t="s">
        <v>492</v>
      </c>
      <c r="P1441">
        <v>10</v>
      </c>
      <c r="Q1441" t="s">
        <v>465</v>
      </c>
      <c r="R1441">
        <v>1</v>
      </c>
      <c r="S1441" s="144">
        <v>-20696.59</v>
      </c>
      <c r="T1441">
        <v>1</v>
      </c>
      <c r="U1441" t="s">
        <v>199</v>
      </c>
      <c r="V1441" t="s">
        <v>70</v>
      </c>
      <c r="W1441" s="115" t="str">
        <f t="shared" si="51"/>
        <v>CC1REACTORES</v>
      </c>
      <c r="X1441" s="115">
        <f>_xlfn.XLOOKUP(W1441,'cco '!C:C,'cco '!D:D,0)</f>
        <v>3.9675420007119738E-2</v>
      </c>
      <c r="Y1441" s="116">
        <f t="shared" si="52"/>
        <v>821.14590096515428</v>
      </c>
      <c r="Z1441" s="115">
        <f>_xlfn.XLOOKUP(V1441,sectores_id!A:A,sectores_id!B:B)</f>
        <v>8</v>
      </c>
      <c r="AA1441" s="115">
        <f>IF(J1441="OPEX",_xlfn.XLOOKUP(I1441,'rubros_id_opex (2)'!A:A,'rubros_id_opex (2)'!B:B,"RUBRO MC"),J1441)</f>
        <v>13</v>
      </c>
      <c r="AB1441" s="115" t="str">
        <f>UPPER(_xlfn.XLOOKUP(Z1441,sectores_id!B:B,sectores_id!A:A))</f>
        <v>REACTORES</v>
      </c>
      <c r="AC1441" s="156" t="str">
        <f>_xlfn.XLOOKUP(AA1441,'rubros_id_opex (2)'!B:B,'rubros_id_opex (2)'!A:A,gastos_final[[#This Row],[Líneas de factura/Producto]])</f>
        <v>SERVICIOS</v>
      </c>
      <c r="AD1441" s="115">
        <f>SUMIFS(Y:Y,C:C,gastos_final[[#This Row],[Número]])</f>
        <v>20696.590000000004</v>
      </c>
      <c r="AE1441" s="177">
        <f>gastos_final[[#This Row],[MONTO_FINAL]]*-1-gastos_final[[#This Row],[monto_total_ampliado]]</f>
        <v>0</v>
      </c>
    </row>
    <row r="1442" spans="1:31" x14ac:dyDescent="0.3">
      <c r="A1442" vm="8">
        <v>46072</v>
      </c>
      <c r="B1442" t="s">
        <v>836</v>
      </c>
      <c r="C1442" t="s">
        <v>837</v>
      </c>
      <c r="D1442" s="143">
        <v>-20696.59</v>
      </c>
      <c r="E1442" t="s">
        <v>10</v>
      </c>
      <c r="F1442">
        <v>1</v>
      </c>
      <c r="G1442" s="143">
        <v>13912.33</v>
      </c>
      <c r="H1442" t="s">
        <v>511</v>
      </c>
      <c r="I1442" t="s">
        <v>10</v>
      </c>
      <c r="J1442" t="s">
        <v>137</v>
      </c>
      <c r="K1442" t="s">
        <v>473</v>
      </c>
      <c r="L1442" t="s">
        <v>156</v>
      </c>
      <c r="M1442">
        <v>0</v>
      </c>
      <c r="N1442" t="s">
        <v>35</v>
      </c>
      <c r="O1442" t="s">
        <v>492</v>
      </c>
      <c r="P1442">
        <v>10</v>
      </c>
      <c r="Q1442" t="s">
        <v>465</v>
      </c>
      <c r="R1442">
        <v>1</v>
      </c>
      <c r="S1442" s="144">
        <v>-20696.59</v>
      </c>
      <c r="T1442">
        <v>1</v>
      </c>
      <c r="U1442" t="s">
        <v>199</v>
      </c>
      <c r="V1442" t="s">
        <v>181</v>
      </c>
      <c r="W1442" s="115" t="str">
        <f t="shared" ref="W1442:W1473" si="53">_xlfn.CONCAT(N1442,V1442)</f>
        <v>CC1TIERRAS FILTRANTES</v>
      </c>
      <c r="X1442" s="115">
        <f>_xlfn.XLOOKUP(W1442,'cco '!C:C,'cco '!D:D,0)</f>
        <v>0</v>
      </c>
      <c r="Y1442" s="116">
        <f t="shared" ref="Y1442:Y1473" si="54">$X1442*$S1442*-1</f>
        <v>0</v>
      </c>
      <c r="Z1442" s="115">
        <f>_xlfn.XLOOKUP(V1442,sectores_id!A:A,sectores_id!B:B)</f>
        <v>9</v>
      </c>
      <c r="AA1442" s="115">
        <f>IF(J1442="OPEX",_xlfn.XLOOKUP(I1442,'rubros_id_opex (2)'!A:A,'rubros_id_opex (2)'!B:B,"RUBRO MC"),J1442)</f>
        <v>13</v>
      </c>
      <c r="AB1442" s="115" t="str">
        <f>UPPER(_xlfn.XLOOKUP(Z1442,sectores_id!B:B,sectores_id!A:A))</f>
        <v>TIERRAS FILTRANTES</v>
      </c>
      <c r="AC1442" s="156" t="str">
        <f>_xlfn.XLOOKUP(AA1442,'rubros_id_opex (2)'!B:B,'rubros_id_opex (2)'!A:A,gastos_final[[#This Row],[Líneas de factura/Producto]])</f>
        <v>SERVICIOS</v>
      </c>
      <c r="AD1442" s="115">
        <f>SUMIFS(Y:Y,C:C,gastos_final[[#This Row],[Número]])</f>
        <v>20696.590000000004</v>
      </c>
      <c r="AE1442" s="177">
        <f>gastos_final[[#This Row],[MONTO_FINAL]]*-1-gastos_final[[#This Row],[monto_total_ampliado]]</f>
        <v>0</v>
      </c>
    </row>
    <row r="1443" spans="1:31" x14ac:dyDescent="0.3">
      <c r="A1443" vm="23">
        <v>46064</v>
      </c>
      <c r="B1443" t="s">
        <v>910</v>
      </c>
      <c r="C1443" t="s">
        <v>911</v>
      </c>
      <c r="D1443" s="143">
        <v>-20000.02</v>
      </c>
      <c r="E1443" t="s">
        <v>12</v>
      </c>
      <c r="F1443">
        <v>2</v>
      </c>
      <c r="G1443" s="143">
        <v>8264.4699999999993</v>
      </c>
      <c r="H1443" t="s">
        <v>511</v>
      </c>
      <c r="I1443" t="s">
        <v>12</v>
      </c>
      <c r="J1443" t="s">
        <v>137</v>
      </c>
      <c r="K1443" t="s">
        <v>473</v>
      </c>
      <c r="L1443" t="s">
        <v>156</v>
      </c>
      <c r="M1443">
        <v>0</v>
      </c>
      <c r="N1443" t="s">
        <v>35</v>
      </c>
      <c r="O1443" t="s">
        <v>492</v>
      </c>
      <c r="P1443">
        <v>10</v>
      </c>
      <c r="Q1443" t="s">
        <v>465</v>
      </c>
      <c r="R1443">
        <v>1</v>
      </c>
      <c r="S1443" s="144">
        <v>-20000.02</v>
      </c>
      <c r="T1443">
        <v>2</v>
      </c>
      <c r="U1443" t="s">
        <v>199</v>
      </c>
      <c r="V1443" t="s">
        <v>72</v>
      </c>
      <c r="W1443" s="115" t="str">
        <f t="shared" si="53"/>
        <v>CC1BACHAS</v>
      </c>
      <c r="X1443" s="115">
        <f>_xlfn.XLOOKUP(W1443,'cco '!C:C,'cco '!D:D,0)</f>
        <v>3.2417236735101898E-2</v>
      </c>
      <c r="Y1443" s="116">
        <f t="shared" si="54"/>
        <v>648.34538304677267</v>
      </c>
      <c r="Z1443" s="115">
        <f>_xlfn.XLOOKUP(V1443,sectores_id!A:A,sectores_id!B:B)</f>
        <v>1</v>
      </c>
      <c r="AA1443" s="115">
        <f>IF(J1443="OPEX",_xlfn.XLOOKUP(I1443,'rubros_id_opex (2)'!A:A,'rubros_id_opex (2)'!B:B,"RUBRO MC"),J1443)</f>
        <v>11</v>
      </c>
      <c r="AB1443" s="115" t="str">
        <f>UPPER(_xlfn.XLOOKUP(Z1443,sectores_id!B:B,sectores_id!A:A))</f>
        <v>BACHAS</v>
      </c>
      <c r="AC1443" s="156" t="str">
        <f>_xlfn.XLOOKUP(AA1443,'rubros_id_opex (2)'!B:B,'rubros_id_opex (2)'!A:A,gastos_final[[#This Row],[Líneas de factura/Producto]])</f>
        <v>REPARACIONES</v>
      </c>
      <c r="AD1443" s="115">
        <f>SUMIFS(Y:Y,C:C,gastos_final[[#This Row],[Número]])</f>
        <v>20000.02</v>
      </c>
      <c r="AE1443" s="177">
        <f>gastos_final[[#This Row],[MONTO_FINAL]]*-1-gastos_final[[#This Row],[monto_total_ampliado]]</f>
        <v>0</v>
      </c>
    </row>
    <row r="1444" spans="1:31" x14ac:dyDescent="0.3">
      <c r="A1444" vm="23">
        <v>46064</v>
      </c>
      <c r="B1444" t="s">
        <v>910</v>
      </c>
      <c r="C1444" t="s">
        <v>911</v>
      </c>
      <c r="D1444" s="143">
        <v>-20000.02</v>
      </c>
      <c r="E1444" t="s">
        <v>12</v>
      </c>
      <c r="F1444">
        <v>2</v>
      </c>
      <c r="G1444" s="143">
        <v>8264.4699999999993</v>
      </c>
      <c r="H1444" t="s">
        <v>511</v>
      </c>
      <c r="I1444" t="s">
        <v>12</v>
      </c>
      <c r="J1444" t="s">
        <v>137</v>
      </c>
      <c r="K1444" t="s">
        <v>473</v>
      </c>
      <c r="L1444" t="s">
        <v>156</v>
      </c>
      <c r="M1444">
        <v>0</v>
      </c>
      <c r="N1444" t="s">
        <v>35</v>
      </c>
      <c r="O1444" t="s">
        <v>492</v>
      </c>
      <c r="P1444">
        <v>10</v>
      </c>
      <c r="Q1444" t="s">
        <v>465</v>
      </c>
      <c r="R1444">
        <v>1</v>
      </c>
      <c r="S1444" s="144">
        <v>-20000.02</v>
      </c>
      <c r="T1444">
        <v>2</v>
      </c>
      <c r="U1444" t="s">
        <v>199</v>
      </c>
      <c r="V1444" t="s">
        <v>77</v>
      </c>
      <c r="W1444" s="115" t="str">
        <f t="shared" si="53"/>
        <v>CC1CEREAL &amp; POLVILLO</v>
      </c>
      <c r="X1444" s="115">
        <f>_xlfn.XLOOKUP(W1444,'cco '!C:C,'cco '!D:D,0)</f>
        <v>7.0597149630605652E-3</v>
      </c>
      <c r="Y1444" s="116">
        <f t="shared" si="54"/>
        <v>141.19444045551057</v>
      </c>
      <c r="Z1444" s="115">
        <f>_xlfn.XLOOKUP(V1444,sectores_id!A:A,sectores_id!B:B)</f>
        <v>2</v>
      </c>
      <c r="AA1444" s="115">
        <f>IF(J1444="OPEX",_xlfn.XLOOKUP(I1444,'rubros_id_opex (2)'!A:A,'rubros_id_opex (2)'!B:B,"RUBRO MC"),J1444)</f>
        <v>11</v>
      </c>
      <c r="AB1444" s="115" t="str">
        <f>UPPER(_xlfn.XLOOKUP(Z1444,sectores_id!B:B,sectores_id!A:A))</f>
        <v>CEREAL &amp; POLVILLO</v>
      </c>
      <c r="AC1444" s="156" t="str">
        <f>_xlfn.XLOOKUP(AA1444,'rubros_id_opex (2)'!B:B,'rubros_id_opex (2)'!A:A,gastos_final[[#This Row],[Líneas de factura/Producto]])</f>
        <v>REPARACIONES</v>
      </c>
      <c r="AD1444" s="115">
        <f>SUMIFS(Y:Y,C:C,gastos_final[[#This Row],[Número]])</f>
        <v>20000.02</v>
      </c>
      <c r="AE1444" s="177">
        <f>gastos_final[[#This Row],[MONTO_FINAL]]*-1-gastos_final[[#This Row],[monto_total_ampliado]]</f>
        <v>0</v>
      </c>
    </row>
    <row r="1445" spans="1:31" x14ac:dyDescent="0.3">
      <c r="A1445" vm="23">
        <v>46064</v>
      </c>
      <c r="B1445" t="s">
        <v>910</v>
      </c>
      <c r="C1445" t="s">
        <v>911</v>
      </c>
      <c r="D1445" s="143">
        <v>-20000.02</v>
      </c>
      <c r="E1445" t="s">
        <v>12</v>
      </c>
      <c r="F1445">
        <v>2</v>
      </c>
      <c r="G1445" s="143">
        <v>8264.4699999999993</v>
      </c>
      <c r="H1445" t="s">
        <v>511</v>
      </c>
      <c r="I1445" t="s">
        <v>12</v>
      </c>
      <c r="J1445" t="s">
        <v>137</v>
      </c>
      <c r="K1445" t="s">
        <v>473</v>
      </c>
      <c r="L1445" t="s">
        <v>156</v>
      </c>
      <c r="M1445">
        <v>0</v>
      </c>
      <c r="N1445" t="s">
        <v>35</v>
      </c>
      <c r="O1445" t="s">
        <v>492</v>
      </c>
      <c r="P1445">
        <v>10</v>
      </c>
      <c r="Q1445" t="s">
        <v>465</v>
      </c>
      <c r="R1445">
        <v>1</v>
      </c>
      <c r="S1445" s="144">
        <v>-20000.02</v>
      </c>
      <c r="T1445">
        <v>2</v>
      </c>
      <c r="U1445" t="s">
        <v>199</v>
      </c>
      <c r="V1445" t="s">
        <v>75</v>
      </c>
      <c r="W1445" s="115" t="str">
        <f t="shared" si="53"/>
        <v>CC1COMPOST &amp; FERTILIZANTES</v>
      </c>
      <c r="X1445" s="115">
        <f>_xlfn.XLOOKUP(W1445,'cco '!C:C,'cco '!D:D,0)</f>
        <v>4.0653249223577111E-4</v>
      </c>
      <c r="Y1445" s="116">
        <f t="shared" si="54"/>
        <v>8.130657975365267</v>
      </c>
      <c r="Z1445" s="115">
        <f>_xlfn.XLOOKUP(V1445,sectores_id!A:A,sectores_id!B:B)</f>
        <v>10</v>
      </c>
      <c r="AA1445" s="115">
        <f>IF(J1445="OPEX",_xlfn.XLOOKUP(I1445,'rubros_id_opex (2)'!A:A,'rubros_id_opex (2)'!B:B,"RUBRO MC"),J1445)</f>
        <v>11</v>
      </c>
      <c r="AB1445" s="115" t="str">
        <f>UPPER(_xlfn.XLOOKUP(Z1445,sectores_id!B:B,sectores_id!A:A))</f>
        <v>COMPOST &amp; FERTILIZANTES</v>
      </c>
      <c r="AC1445" s="156" t="str">
        <f>_xlfn.XLOOKUP(AA1445,'rubros_id_opex (2)'!B:B,'rubros_id_opex (2)'!A:A,gastos_final[[#This Row],[Líneas de factura/Producto]])</f>
        <v>REPARACIONES</v>
      </c>
      <c r="AD1445" s="115">
        <f>SUMIFS(Y:Y,C:C,gastos_final[[#This Row],[Número]])</f>
        <v>20000.02</v>
      </c>
      <c r="AE1445" s="177">
        <f>gastos_final[[#This Row],[MONTO_FINAL]]*-1-gastos_final[[#This Row],[monto_total_ampliado]]</f>
        <v>0</v>
      </c>
    </row>
    <row r="1446" spans="1:31" x14ac:dyDescent="0.3">
      <c r="A1446" vm="23">
        <v>46064</v>
      </c>
      <c r="B1446" t="s">
        <v>910</v>
      </c>
      <c r="C1446" t="s">
        <v>911</v>
      </c>
      <c r="D1446" s="143">
        <v>-20000.02</v>
      </c>
      <c r="E1446" t="s">
        <v>12</v>
      </c>
      <c r="F1446">
        <v>2</v>
      </c>
      <c r="G1446" s="143">
        <v>8264.4699999999993</v>
      </c>
      <c r="H1446" t="s">
        <v>511</v>
      </c>
      <c r="I1446" t="s">
        <v>12</v>
      </c>
      <c r="J1446" t="s">
        <v>137</v>
      </c>
      <c r="K1446" t="s">
        <v>473</v>
      </c>
      <c r="L1446" t="s">
        <v>156</v>
      </c>
      <c r="M1446">
        <v>0</v>
      </c>
      <c r="N1446" t="s">
        <v>35</v>
      </c>
      <c r="O1446" t="s">
        <v>492</v>
      </c>
      <c r="P1446">
        <v>10</v>
      </c>
      <c r="Q1446" t="s">
        <v>465</v>
      </c>
      <c r="R1446">
        <v>1</v>
      </c>
      <c r="S1446" s="144">
        <v>-20000.02</v>
      </c>
      <c r="T1446">
        <v>2</v>
      </c>
      <c r="U1446" t="s">
        <v>199</v>
      </c>
      <c r="V1446" t="s">
        <v>66</v>
      </c>
      <c r="W1446" s="115" t="str">
        <f t="shared" si="53"/>
        <v>CC1DISPOSICIÓN FINAL RESIDUOS LIQUIDOS</v>
      </c>
      <c r="X1446" s="115">
        <f>_xlfn.XLOOKUP(W1446,'cco '!C:C,'cco '!D:D,0)</f>
        <v>5.9791078481547098E-2</v>
      </c>
      <c r="Y1446" s="116">
        <f t="shared" si="54"/>
        <v>1195.8227654525117</v>
      </c>
      <c r="Z1446" s="115">
        <f>_xlfn.XLOOKUP(V1446,sectores_id!A:A,sectores_id!B:B)</f>
        <v>3</v>
      </c>
      <c r="AA1446" s="115">
        <f>IF(J1446="OPEX",_xlfn.XLOOKUP(I1446,'rubros_id_opex (2)'!A:A,'rubros_id_opex (2)'!B:B,"RUBRO MC"),J1446)</f>
        <v>11</v>
      </c>
      <c r="AB1446" s="115" t="str">
        <f>UPPER(_xlfn.XLOOKUP(Z1446,sectores_id!B:B,sectores_id!A:A))</f>
        <v>DISP. FINAL RESIDUOS LÍQUIDOS</v>
      </c>
      <c r="AC1446" s="156" t="str">
        <f>_xlfn.XLOOKUP(AA1446,'rubros_id_opex (2)'!B:B,'rubros_id_opex (2)'!A:A,gastos_final[[#This Row],[Líneas de factura/Producto]])</f>
        <v>REPARACIONES</v>
      </c>
      <c r="AD1446" s="115">
        <f>SUMIFS(Y:Y,C:C,gastos_final[[#This Row],[Número]])</f>
        <v>20000.02</v>
      </c>
      <c r="AE1446" s="177">
        <f>gastos_final[[#This Row],[MONTO_FINAL]]*-1-gastos_final[[#This Row],[monto_total_ampliado]]</f>
        <v>0</v>
      </c>
    </row>
    <row r="1447" spans="1:31" x14ac:dyDescent="0.3">
      <c r="A1447" vm="23">
        <v>46064</v>
      </c>
      <c r="B1447" t="s">
        <v>910</v>
      </c>
      <c r="C1447" t="s">
        <v>911</v>
      </c>
      <c r="D1447" s="143">
        <v>-20000.02</v>
      </c>
      <c r="E1447" t="s">
        <v>12</v>
      </c>
      <c r="F1447">
        <v>2</v>
      </c>
      <c r="G1447" s="143">
        <v>8264.4699999999993</v>
      </c>
      <c r="H1447" t="s">
        <v>511</v>
      </c>
      <c r="I1447" t="s">
        <v>12</v>
      </c>
      <c r="J1447" t="s">
        <v>137</v>
      </c>
      <c r="K1447" t="s">
        <v>473</v>
      </c>
      <c r="L1447" t="s">
        <v>156</v>
      </c>
      <c r="M1447">
        <v>0</v>
      </c>
      <c r="N1447" t="s">
        <v>35</v>
      </c>
      <c r="O1447" t="s">
        <v>492</v>
      </c>
      <c r="P1447">
        <v>10</v>
      </c>
      <c r="Q1447" t="s">
        <v>465</v>
      </c>
      <c r="R1447">
        <v>1</v>
      </c>
      <c r="S1447" s="144">
        <v>-20000.02</v>
      </c>
      <c r="T1447">
        <v>2</v>
      </c>
      <c r="U1447" t="s">
        <v>199</v>
      </c>
      <c r="V1447" t="s">
        <v>63</v>
      </c>
      <c r="W1447" s="115" t="str">
        <f t="shared" si="53"/>
        <v>CC1DISPOSICIÓN FINAL RESIDUOS SOLIDOS</v>
      </c>
      <c r="X1447" s="115">
        <f>_xlfn.XLOOKUP(W1447,'cco '!C:C,'cco '!D:D,0)</f>
        <v>4.8738124634855849E-3</v>
      </c>
      <c r="Y1447" s="116">
        <f t="shared" si="54"/>
        <v>97.476346745960967</v>
      </c>
      <c r="Z1447" s="115">
        <f>_xlfn.XLOOKUP(V1447,sectores_id!A:A,sectores_id!B:B)</f>
        <v>4</v>
      </c>
      <c r="AA1447" s="115">
        <f>IF(J1447="OPEX",_xlfn.XLOOKUP(I1447,'rubros_id_opex (2)'!A:A,'rubros_id_opex (2)'!B:B,"RUBRO MC"),J1447)</f>
        <v>11</v>
      </c>
      <c r="AB1447" s="115" t="str">
        <f>UPPER(_xlfn.XLOOKUP(Z1447,sectores_id!B:B,sectores_id!A:A))</f>
        <v>DISP. FINAL RESIDUOS SÓLIDOS</v>
      </c>
      <c r="AC1447" s="156" t="str">
        <f>_xlfn.XLOOKUP(AA1447,'rubros_id_opex (2)'!B:B,'rubros_id_opex (2)'!A:A,gastos_final[[#This Row],[Líneas de factura/Producto]])</f>
        <v>REPARACIONES</v>
      </c>
      <c r="AD1447" s="115">
        <f>SUMIFS(Y:Y,C:C,gastos_final[[#This Row],[Número]])</f>
        <v>20000.02</v>
      </c>
      <c r="AE1447" s="177">
        <f>gastos_final[[#This Row],[MONTO_FINAL]]*-1-gastos_final[[#This Row],[monto_total_ampliado]]</f>
        <v>0</v>
      </c>
    </row>
    <row r="1448" spans="1:31" x14ac:dyDescent="0.3">
      <c r="A1448" vm="23">
        <v>46064</v>
      </c>
      <c r="B1448" t="s">
        <v>910</v>
      </c>
      <c r="C1448" t="s">
        <v>911</v>
      </c>
      <c r="D1448" s="143">
        <v>-20000.02</v>
      </c>
      <c r="E1448" t="s">
        <v>12</v>
      </c>
      <c r="F1448">
        <v>2</v>
      </c>
      <c r="G1448" s="143">
        <v>8264.4699999999993</v>
      </c>
      <c r="H1448" t="s">
        <v>511</v>
      </c>
      <c r="I1448" t="s">
        <v>12</v>
      </c>
      <c r="J1448" t="s">
        <v>137</v>
      </c>
      <c r="K1448" t="s">
        <v>473</v>
      </c>
      <c r="L1448" t="s">
        <v>156</v>
      </c>
      <c r="M1448">
        <v>0</v>
      </c>
      <c r="N1448" t="s">
        <v>35</v>
      </c>
      <c r="O1448" t="s">
        <v>492</v>
      </c>
      <c r="P1448">
        <v>10</v>
      </c>
      <c r="Q1448" t="s">
        <v>465</v>
      </c>
      <c r="R1448">
        <v>1</v>
      </c>
      <c r="S1448" s="144">
        <v>-20000.02</v>
      </c>
      <c r="T1448">
        <v>2</v>
      </c>
      <c r="U1448" t="s">
        <v>199</v>
      </c>
      <c r="V1448" t="s">
        <v>80</v>
      </c>
      <c r="W1448" s="115" t="str">
        <f t="shared" si="53"/>
        <v>CC1EXPORTACION</v>
      </c>
      <c r="X1448" s="115">
        <f>_xlfn.XLOOKUP(W1448,'cco '!C:C,'cco '!D:D,0)</f>
        <v>0.73411048911804788</v>
      </c>
      <c r="Y1448" s="116">
        <f t="shared" si="54"/>
        <v>14682.22446457074</v>
      </c>
      <c r="Z1448" s="115">
        <f>_xlfn.XLOOKUP(V1448,sectores_id!A:A,sectores_id!B:B)</f>
        <v>5</v>
      </c>
      <c r="AA1448" s="115">
        <f>IF(J1448="OPEX",_xlfn.XLOOKUP(I1448,'rubros_id_opex (2)'!A:A,'rubros_id_opex (2)'!B:B,"RUBRO MC"),J1448)</f>
        <v>11</v>
      </c>
      <c r="AB1448" s="115" t="str">
        <f>UPPER(_xlfn.XLOOKUP(Z1448,sectores_id!B:B,sectores_id!A:A))</f>
        <v>EXPORTACION</v>
      </c>
      <c r="AC1448" s="156" t="str">
        <f>_xlfn.XLOOKUP(AA1448,'rubros_id_opex (2)'!B:B,'rubros_id_opex (2)'!A:A,gastos_final[[#This Row],[Líneas de factura/Producto]])</f>
        <v>REPARACIONES</v>
      </c>
      <c r="AD1448" s="115">
        <f>SUMIFS(Y:Y,C:C,gastos_final[[#This Row],[Número]])</f>
        <v>20000.02</v>
      </c>
      <c r="AE1448" s="177">
        <f>gastos_final[[#This Row],[MONTO_FINAL]]*-1-gastos_final[[#This Row],[monto_total_ampliado]]</f>
        <v>0</v>
      </c>
    </row>
    <row r="1449" spans="1:31" x14ac:dyDescent="0.3">
      <c r="A1449" vm="23">
        <v>46064</v>
      </c>
      <c r="B1449" t="s">
        <v>910</v>
      </c>
      <c r="C1449" t="s">
        <v>911</v>
      </c>
      <c r="D1449" s="143">
        <v>-20000.02</v>
      </c>
      <c r="E1449" t="s">
        <v>12</v>
      </c>
      <c r="F1449">
        <v>2</v>
      </c>
      <c r="G1449" s="143">
        <v>8264.4699999999993</v>
      </c>
      <c r="H1449" t="s">
        <v>511</v>
      </c>
      <c r="I1449" t="s">
        <v>12</v>
      </c>
      <c r="J1449" t="s">
        <v>137</v>
      </c>
      <c r="K1449" t="s">
        <v>473</v>
      </c>
      <c r="L1449" t="s">
        <v>156</v>
      </c>
      <c r="M1449">
        <v>0</v>
      </c>
      <c r="N1449" t="s">
        <v>35</v>
      </c>
      <c r="O1449" t="s">
        <v>492</v>
      </c>
      <c r="P1449">
        <v>10</v>
      </c>
      <c r="Q1449" t="s">
        <v>465</v>
      </c>
      <c r="R1449">
        <v>1</v>
      </c>
      <c r="S1449" s="144">
        <v>-20000.02</v>
      </c>
      <c r="T1449">
        <v>2</v>
      </c>
      <c r="U1449" t="s">
        <v>199</v>
      </c>
      <c r="V1449" t="s">
        <v>50</v>
      </c>
      <c r="W1449" s="115" t="str">
        <f t="shared" si="53"/>
        <v>CC1NFU</v>
      </c>
      <c r="X1449" s="115">
        <f>_xlfn.XLOOKUP(W1449,'cco '!C:C,'cco '!D:D,0)</f>
        <v>1.4065386597374174E-2</v>
      </c>
      <c r="Y1449" s="116">
        <f t="shared" si="54"/>
        <v>281.30801325521543</v>
      </c>
      <c r="Z1449" s="115">
        <f>_xlfn.XLOOKUP(V1449,sectores_id!A:A,sectores_id!B:B)</f>
        <v>6</v>
      </c>
      <c r="AA1449" s="115">
        <f>IF(J1449="OPEX",_xlfn.XLOOKUP(I1449,'rubros_id_opex (2)'!A:A,'rubros_id_opex (2)'!B:B,"RUBRO MC"),J1449)</f>
        <v>11</v>
      </c>
      <c r="AB1449" s="115" t="str">
        <f>UPPER(_xlfn.XLOOKUP(Z1449,sectores_id!B:B,sectores_id!A:A))</f>
        <v>NFU</v>
      </c>
      <c r="AC1449" s="156" t="str">
        <f>_xlfn.XLOOKUP(AA1449,'rubros_id_opex (2)'!B:B,'rubros_id_opex (2)'!A:A,gastos_final[[#This Row],[Líneas de factura/Producto]])</f>
        <v>REPARACIONES</v>
      </c>
      <c r="AD1449" s="115">
        <f>SUMIFS(Y:Y,C:C,gastos_final[[#This Row],[Número]])</f>
        <v>20000.02</v>
      </c>
      <c r="AE1449" s="177">
        <f>gastos_final[[#This Row],[MONTO_FINAL]]*-1-gastos_final[[#This Row],[monto_total_ampliado]]</f>
        <v>0</v>
      </c>
    </row>
    <row r="1450" spans="1:31" x14ac:dyDescent="0.3">
      <c r="A1450" vm="23">
        <v>46064</v>
      </c>
      <c r="B1450" t="s">
        <v>910</v>
      </c>
      <c r="C1450" t="s">
        <v>911</v>
      </c>
      <c r="D1450" s="143">
        <v>-20000.02</v>
      </c>
      <c r="E1450" t="s">
        <v>12</v>
      </c>
      <c r="F1450">
        <v>2</v>
      </c>
      <c r="G1450" s="143">
        <v>8264.4699999999993</v>
      </c>
      <c r="H1450" t="s">
        <v>511</v>
      </c>
      <c r="I1450" t="s">
        <v>12</v>
      </c>
      <c r="J1450" t="s">
        <v>137</v>
      </c>
      <c r="K1450" t="s">
        <v>473</v>
      </c>
      <c r="L1450" t="s">
        <v>156</v>
      </c>
      <c r="M1450">
        <v>0</v>
      </c>
      <c r="N1450" t="s">
        <v>35</v>
      </c>
      <c r="O1450" t="s">
        <v>492</v>
      </c>
      <c r="P1450">
        <v>10</v>
      </c>
      <c r="Q1450" t="s">
        <v>465</v>
      </c>
      <c r="R1450">
        <v>1</v>
      </c>
      <c r="S1450" s="144">
        <v>-20000.02</v>
      </c>
      <c r="T1450">
        <v>2</v>
      </c>
      <c r="U1450" t="s">
        <v>199</v>
      </c>
      <c r="V1450" t="s">
        <v>68</v>
      </c>
      <c r="W1450" s="115" t="str">
        <f t="shared" si="53"/>
        <v>CC1PILETAS</v>
      </c>
      <c r="X1450" s="115">
        <f>_xlfn.XLOOKUP(W1450,'cco '!C:C,'cco '!D:D,0)</f>
        <v>0.10760032914202722</v>
      </c>
      <c r="Y1450" s="116">
        <f t="shared" si="54"/>
        <v>2152.0087348471275</v>
      </c>
      <c r="Z1450" s="115">
        <f>_xlfn.XLOOKUP(V1450,sectores_id!A:A,sectores_id!B:B)</f>
        <v>7</v>
      </c>
      <c r="AA1450" s="115">
        <f>IF(J1450="OPEX",_xlfn.XLOOKUP(I1450,'rubros_id_opex (2)'!A:A,'rubros_id_opex (2)'!B:B,"RUBRO MC"),J1450)</f>
        <v>11</v>
      </c>
      <c r="AB1450" s="115" t="str">
        <f>UPPER(_xlfn.XLOOKUP(Z1450,sectores_id!B:B,sectores_id!A:A))</f>
        <v>PILETAS</v>
      </c>
      <c r="AC1450" s="156" t="str">
        <f>_xlfn.XLOOKUP(AA1450,'rubros_id_opex (2)'!B:B,'rubros_id_opex (2)'!A:A,gastos_final[[#This Row],[Líneas de factura/Producto]])</f>
        <v>REPARACIONES</v>
      </c>
      <c r="AD1450" s="115">
        <f>SUMIFS(Y:Y,C:C,gastos_final[[#This Row],[Número]])</f>
        <v>20000.02</v>
      </c>
      <c r="AE1450" s="177">
        <f>gastos_final[[#This Row],[MONTO_FINAL]]*-1-gastos_final[[#This Row],[monto_total_ampliado]]</f>
        <v>0</v>
      </c>
    </row>
    <row r="1451" spans="1:31" x14ac:dyDescent="0.3">
      <c r="A1451" vm="23">
        <v>46064</v>
      </c>
      <c r="B1451" t="s">
        <v>910</v>
      </c>
      <c r="C1451" t="s">
        <v>911</v>
      </c>
      <c r="D1451" s="143">
        <v>-20000.02</v>
      </c>
      <c r="E1451" t="s">
        <v>12</v>
      </c>
      <c r="F1451">
        <v>2</v>
      </c>
      <c r="G1451" s="143">
        <v>8264.4699999999993</v>
      </c>
      <c r="H1451" t="s">
        <v>511</v>
      </c>
      <c r="I1451" t="s">
        <v>12</v>
      </c>
      <c r="J1451" t="s">
        <v>137</v>
      </c>
      <c r="K1451" t="s">
        <v>473</v>
      </c>
      <c r="L1451" t="s">
        <v>156</v>
      </c>
      <c r="M1451">
        <v>0</v>
      </c>
      <c r="N1451" t="s">
        <v>35</v>
      </c>
      <c r="O1451" t="s">
        <v>492</v>
      </c>
      <c r="P1451">
        <v>10</v>
      </c>
      <c r="Q1451" t="s">
        <v>465</v>
      </c>
      <c r="R1451">
        <v>1</v>
      </c>
      <c r="S1451" s="144">
        <v>-20000.02</v>
      </c>
      <c r="T1451">
        <v>2</v>
      </c>
      <c r="U1451" t="s">
        <v>199</v>
      </c>
      <c r="V1451" t="s">
        <v>70</v>
      </c>
      <c r="W1451" s="115" t="str">
        <f t="shared" si="53"/>
        <v>CC1REACTORES</v>
      </c>
      <c r="X1451" s="115">
        <f>_xlfn.XLOOKUP(W1451,'cco '!C:C,'cco '!D:D,0)</f>
        <v>3.9675420007119738E-2</v>
      </c>
      <c r="Y1451" s="116">
        <f t="shared" si="54"/>
        <v>793.50919365079494</v>
      </c>
      <c r="Z1451" s="115">
        <f>_xlfn.XLOOKUP(V1451,sectores_id!A:A,sectores_id!B:B)</f>
        <v>8</v>
      </c>
      <c r="AA1451" s="115">
        <f>IF(J1451="OPEX",_xlfn.XLOOKUP(I1451,'rubros_id_opex (2)'!A:A,'rubros_id_opex (2)'!B:B,"RUBRO MC"),J1451)</f>
        <v>11</v>
      </c>
      <c r="AB1451" s="115" t="str">
        <f>UPPER(_xlfn.XLOOKUP(Z1451,sectores_id!B:B,sectores_id!A:A))</f>
        <v>REACTORES</v>
      </c>
      <c r="AC1451" s="156" t="str">
        <f>_xlfn.XLOOKUP(AA1451,'rubros_id_opex (2)'!B:B,'rubros_id_opex (2)'!A:A,gastos_final[[#This Row],[Líneas de factura/Producto]])</f>
        <v>REPARACIONES</v>
      </c>
      <c r="AD1451" s="115">
        <f>SUMIFS(Y:Y,C:C,gastos_final[[#This Row],[Número]])</f>
        <v>20000.02</v>
      </c>
      <c r="AE1451" s="177">
        <f>gastos_final[[#This Row],[MONTO_FINAL]]*-1-gastos_final[[#This Row],[monto_total_ampliado]]</f>
        <v>0</v>
      </c>
    </row>
    <row r="1452" spans="1:31" x14ac:dyDescent="0.3">
      <c r="A1452" vm="23">
        <v>46064</v>
      </c>
      <c r="B1452" t="s">
        <v>910</v>
      </c>
      <c r="C1452" t="s">
        <v>911</v>
      </c>
      <c r="D1452" s="143">
        <v>-20000.02</v>
      </c>
      <c r="E1452" t="s">
        <v>12</v>
      </c>
      <c r="F1452">
        <v>2</v>
      </c>
      <c r="G1452" s="143">
        <v>8264.4699999999993</v>
      </c>
      <c r="H1452" t="s">
        <v>511</v>
      </c>
      <c r="I1452" t="s">
        <v>12</v>
      </c>
      <c r="J1452" t="s">
        <v>137</v>
      </c>
      <c r="K1452" t="s">
        <v>473</v>
      </c>
      <c r="L1452" t="s">
        <v>156</v>
      </c>
      <c r="M1452">
        <v>0</v>
      </c>
      <c r="N1452" t="s">
        <v>35</v>
      </c>
      <c r="O1452" t="s">
        <v>492</v>
      </c>
      <c r="P1452">
        <v>10</v>
      </c>
      <c r="Q1452" t="s">
        <v>465</v>
      </c>
      <c r="R1452">
        <v>1</v>
      </c>
      <c r="S1452" s="144">
        <v>-20000.02</v>
      </c>
      <c r="T1452">
        <v>2</v>
      </c>
      <c r="U1452" t="s">
        <v>199</v>
      </c>
      <c r="V1452" t="s">
        <v>181</v>
      </c>
      <c r="W1452" s="115" t="str">
        <f t="shared" si="53"/>
        <v>CC1TIERRAS FILTRANTES</v>
      </c>
      <c r="X1452" s="115">
        <f>_xlfn.XLOOKUP(W1452,'cco '!C:C,'cco '!D:D,0)</f>
        <v>0</v>
      </c>
      <c r="Y1452" s="116">
        <f t="shared" si="54"/>
        <v>0</v>
      </c>
      <c r="Z1452" s="115">
        <f>_xlfn.XLOOKUP(V1452,sectores_id!A:A,sectores_id!B:B)</f>
        <v>9</v>
      </c>
      <c r="AA1452" s="115">
        <f>IF(J1452="OPEX",_xlfn.XLOOKUP(I1452,'rubros_id_opex (2)'!A:A,'rubros_id_opex (2)'!B:B,"RUBRO MC"),J1452)</f>
        <v>11</v>
      </c>
      <c r="AB1452" s="115" t="str">
        <f>UPPER(_xlfn.XLOOKUP(Z1452,sectores_id!B:B,sectores_id!A:A))</f>
        <v>TIERRAS FILTRANTES</v>
      </c>
      <c r="AC1452" s="156" t="str">
        <f>_xlfn.XLOOKUP(AA1452,'rubros_id_opex (2)'!B:B,'rubros_id_opex (2)'!A:A,gastos_final[[#This Row],[Líneas de factura/Producto]])</f>
        <v>REPARACIONES</v>
      </c>
      <c r="AD1452" s="115">
        <f>SUMIFS(Y:Y,C:C,gastos_final[[#This Row],[Número]])</f>
        <v>20000.02</v>
      </c>
      <c r="AE1452" s="177">
        <f>gastos_final[[#This Row],[MONTO_FINAL]]*-1-gastos_final[[#This Row],[monto_total_ampliado]]</f>
        <v>0</v>
      </c>
    </row>
    <row r="1453" spans="1:31" x14ac:dyDescent="0.3">
      <c r="A1453" vm="17">
        <v>46079</v>
      </c>
      <c r="B1453" t="s">
        <v>897</v>
      </c>
      <c r="C1453" t="s">
        <v>898</v>
      </c>
      <c r="D1453" s="143">
        <v>-20000</v>
      </c>
      <c r="E1453" t="s">
        <v>899</v>
      </c>
      <c r="F1453">
        <v>1</v>
      </c>
      <c r="G1453" s="143">
        <v>16528.939999999999</v>
      </c>
      <c r="H1453" t="s">
        <v>511</v>
      </c>
      <c r="I1453" t="s">
        <v>15</v>
      </c>
      <c r="J1453" t="s">
        <v>137</v>
      </c>
      <c r="K1453" t="s">
        <v>473</v>
      </c>
      <c r="L1453" t="s">
        <v>156</v>
      </c>
      <c r="M1453">
        <v>0</v>
      </c>
      <c r="N1453" t="s">
        <v>35</v>
      </c>
      <c r="O1453" t="s">
        <v>492</v>
      </c>
      <c r="P1453">
        <v>10</v>
      </c>
      <c r="Q1453" t="s">
        <v>465</v>
      </c>
      <c r="R1453">
        <v>1</v>
      </c>
      <c r="S1453" s="144">
        <v>-20000</v>
      </c>
      <c r="T1453">
        <v>1</v>
      </c>
      <c r="U1453" t="s">
        <v>199</v>
      </c>
      <c r="V1453" t="s">
        <v>72</v>
      </c>
      <c r="W1453" s="115" t="str">
        <f t="shared" si="53"/>
        <v>CC1BACHAS</v>
      </c>
      <c r="X1453" s="115">
        <f>_xlfn.XLOOKUP(W1453,'cco '!C:C,'cco '!D:D,0)</f>
        <v>3.2417236735101898E-2</v>
      </c>
      <c r="Y1453" s="116">
        <f t="shared" si="54"/>
        <v>648.34473470203795</v>
      </c>
      <c r="Z1453" s="115">
        <f>_xlfn.XLOOKUP(V1453,sectores_id!A:A,sectores_id!B:B)</f>
        <v>1</v>
      </c>
      <c r="AA1453" s="115">
        <f>IF(J1453="OPEX",_xlfn.XLOOKUP(I1453,'rubros_id_opex (2)'!A:A,'rubros_id_opex (2)'!B:B,"RUBRO MC"),J1453)</f>
        <v>12</v>
      </c>
      <c r="AB1453" s="115" t="str">
        <f>UPPER(_xlfn.XLOOKUP(Z1453,sectores_id!B:B,sectores_id!A:A))</f>
        <v>BACHAS</v>
      </c>
      <c r="AC1453" s="156" t="str">
        <f>_xlfn.XLOOKUP(AA1453,'rubros_id_opex (2)'!B:B,'rubros_id_opex (2)'!A:A,gastos_final[[#This Row],[Líneas de factura/Producto]])</f>
        <v>REPOSICION</v>
      </c>
      <c r="AD1453" s="115">
        <f>SUMIFS(Y:Y,C:C,gastos_final[[#This Row],[Número]])</f>
        <v>20000</v>
      </c>
      <c r="AE1453" s="177">
        <f>gastos_final[[#This Row],[MONTO_FINAL]]*-1-gastos_final[[#This Row],[monto_total_ampliado]]</f>
        <v>0</v>
      </c>
    </row>
    <row r="1454" spans="1:31" x14ac:dyDescent="0.3">
      <c r="A1454" vm="17">
        <v>46079</v>
      </c>
      <c r="B1454" t="s">
        <v>897</v>
      </c>
      <c r="C1454" t="s">
        <v>898</v>
      </c>
      <c r="D1454" s="143">
        <v>-20000</v>
      </c>
      <c r="E1454" t="s">
        <v>899</v>
      </c>
      <c r="F1454">
        <v>1</v>
      </c>
      <c r="G1454" s="143">
        <v>16528.939999999999</v>
      </c>
      <c r="H1454" t="s">
        <v>511</v>
      </c>
      <c r="I1454" t="s">
        <v>15</v>
      </c>
      <c r="J1454" t="s">
        <v>137</v>
      </c>
      <c r="K1454" t="s">
        <v>473</v>
      </c>
      <c r="L1454" t="s">
        <v>156</v>
      </c>
      <c r="M1454">
        <v>0</v>
      </c>
      <c r="N1454" t="s">
        <v>35</v>
      </c>
      <c r="O1454" t="s">
        <v>492</v>
      </c>
      <c r="P1454">
        <v>10</v>
      </c>
      <c r="Q1454" t="s">
        <v>465</v>
      </c>
      <c r="R1454">
        <v>1</v>
      </c>
      <c r="S1454" s="144">
        <v>-20000</v>
      </c>
      <c r="T1454">
        <v>1</v>
      </c>
      <c r="U1454" t="s">
        <v>199</v>
      </c>
      <c r="V1454" t="s">
        <v>77</v>
      </c>
      <c r="W1454" s="115" t="str">
        <f t="shared" si="53"/>
        <v>CC1CEREAL &amp; POLVILLO</v>
      </c>
      <c r="X1454" s="115">
        <f>_xlfn.XLOOKUP(W1454,'cco '!C:C,'cco '!D:D,0)</f>
        <v>7.0597149630605652E-3</v>
      </c>
      <c r="Y1454" s="116">
        <f t="shared" si="54"/>
        <v>141.19429926121131</v>
      </c>
      <c r="Z1454" s="115">
        <f>_xlfn.XLOOKUP(V1454,sectores_id!A:A,sectores_id!B:B)</f>
        <v>2</v>
      </c>
      <c r="AA1454" s="115">
        <f>IF(J1454="OPEX",_xlfn.XLOOKUP(I1454,'rubros_id_opex (2)'!A:A,'rubros_id_opex (2)'!B:B,"RUBRO MC"),J1454)</f>
        <v>12</v>
      </c>
      <c r="AB1454" s="115" t="str">
        <f>UPPER(_xlfn.XLOOKUP(Z1454,sectores_id!B:B,sectores_id!A:A))</f>
        <v>CEREAL &amp; POLVILLO</v>
      </c>
      <c r="AC1454" s="156" t="str">
        <f>_xlfn.XLOOKUP(AA1454,'rubros_id_opex (2)'!B:B,'rubros_id_opex (2)'!A:A,gastos_final[[#This Row],[Líneas de factura/Producto]])</f>
        <v>REPOSICION</v>
      </c>
      <c r="AD1454" s="115">
        <f>SUMIFS(Y:Y,C:C,gastos_final[[#This Row],[Número]])</f>
        <v>20000</v>
      </c>
      <c r="AE1454" s="177">
        <f>gastos_final[[#This Row],[MONTO_FINAL]]*-1-gastos_final[[#This Row],[monto_total_ampliado]]</f>
        <v>0</v>
      </c>
    </row>
    <row r="1455" spans="1:31" x14ac:dyDescent="0.3">
      <c r="A1455" vm="17">
        <v>46079</v>
      </c>
      <c r="B1455" t="s">
        <v>897</v>
      </c>
      <c r="C1455" t="s">
        <v>898</v>
      </c>
      <c r="D1455" s="143">
        <v>-20000</v>
      </c>
      <c r="E1455" t="s">
        <v>899</v>
      </c>
      <c r="F1455">
        <v>1</v>
      </c>
      <c r="G1455" s="143">
        <v>16528.939999999999</v>
      </c>
      <c r="H1455" t="s">
        <v>511</v>
      </c>
      <c r="I1455" t="s">
        <v>15</v>
      </c>
      <c r="J1455" t="s">
        <v>137</v>
      </c>
      <c r="K1455" t="s">
        <v>473</v>
      </c>
      <c r="L1455" t="s">
        <v>156</v>
      </c>
      <c r="M1455">
        <v>0</v>
      </c>
      <c r="N1455" t="s">
        <v>35</v>
      </c>
      <c r="O1455" t="s">
        <v>492</v>
      </c>
      <c r="P1455">
        <v>10</v>
      </c>
      <c r="Q1455" t="s">
        <v>465</v>
      </c>
      <c r="R1455">
        <v>1</v>
      </c>
      <c r="S1455" s="144">
        <v>-20000</v>
      </c>
      <c r="T1455">
        <v>1</v>
      </c>
      <c r="U1455" t="s">
        <v>199</v>
      </c>
      <c r="V1455" t="s">
        <v>75</v>
      </c>
      <c r="W1455" s="115" t="str">
        <f t="shared" si="53"/>
        <v>CC1COMPOST &amp; FERTILIZANTES</v>
      </c>
      <c r="X1455" s="115">
        <f>_xlfn.XLOOKUP(W1455,'cco '!C:C,'cco '!D:D,0)</f>
        <v>4.0653249223577111E-4</v>
      </c>
      <c r="Y1455" s="116">
        <f t="shared" si="54"/>
        <v>8.130649844715423</v>
      </c>
      <c r="Z1455" s="115">
        <f>_xlfn.XLOOKUP(V1455,sectores_id!A:A,sectores_id!B:B)</f>
        <v>10</v>
      </c>
      <c r="AA1455" s="115">
        <f>IF(J1455="OPEX",_xlfn.XLOOKUP(I1455,'rubros_id_opex (2)'!A:A,'rubros_id_opex (2)'!B:B,"RUBRO MC"),J1455)</f>
        <v>12</v>
      </c>
      <c r="AB1455" s="115" t="str">
        <f>UPPER(_xlfn.XLOOKUP(Z1455,sectores_id!B:B,sectores_id!A:A))</f>
        <v>COMPOST &amp; FERTILIZANTES</v>
      </c>
      <c r="AC1455" s="156" t="str">
        <f>_xlfn.XLOOKUP(AA1455,'rubros_id_opex (2)'!B:B,'rubros_id_opex (2)'!A:A,gastos_final[[#This Row],[Líneas de factura/Producto]])</f>
        <v>REPOSICION</v>
      </c>
      <c r="AD1455" s="115">
        <f>SUMIFS(Y:Y,C:C,gastos_final[[#This Row],[Número]])</f>
        <v>20000</v>
      </c>
      <c r="AE1455" s="177">
        <f>gastos_final[[#This Row],[MONTO_FINAL]]*-1-gastos_final[[#This Row],[monto_total_ampliado]]</f>
        <v>0</v>
      </c>
    </row>
    <row r="1456" spans="1:31" x14ac:dyDescent="0.3">
      <c r="A1456" vm="17">
        <v>46079</v>
      </c>
      <c r="B1456" t="s">
        <v>897</v>
      </c>
      <c r="C1456" t="s">
        <v>898</v>
      </c>
      <c r="D1456" s="143">
        <v>-20000</v>
      </c>
      <c r="E1456" t="s">
        <v>899</v>
      </c>
      <c r="F1456">
        <v>1</v>
      </c>
      <c r="G1456" s="143">
        <v>16528.939999999999</v>
      </c>
      <c r="H1456" t="s">
        <v>511</v>
      </c>
      <c r="I1456" t="s">
        <v>15</v>
      </c>
      <c r="J1456" t="s">
        <v>137</v>
      </c>
      <c r="K1456" t="s">
        <v>473</v>
      </c>
      <c r="L1456" t="s">
        <v>156</v>
      </c>
      <c r="M1456">
        <v>0</v>
      </c>
      <c r="N1456" t="s">
        <v>35</v>
      </c>
      <c r="O1456" t="s">
        <v>492</v>
      </c>
      <c r="P1456">
        <v>10</v>
      </c>
      <c r="Q1456" t="s">
        <v>465</v>
      </c>
      <c r="R1456">
        <v>1</v>
      </c>
      <c r="S1456" s="144">
        <v>-20000</v>
      </c>
      <c r="T1456">
        <v>1</v>
      </c>
      <c r="U1456" t="s">
        <v>199</v>
      </c>
      <c r="V1456" t="s">
        <v>66</v>
      </c>
      <c r="W1456" s="115" t="str">
        <f t="shared" si="53"/>
        <v>CC1DISPOSICIÓN FINAL RESIDUOS LIQUIDOS</v>
      </c>
      <c r="X1456" s="115">
        <f>_xlfn.XLOOKUP(W1456,'cco '!C:C,'cco '!D:D,0)</f>
        <v>5.9791078481547098E-2</v>
      </c>
      <c r="Y1456" s="116">
        <f t="shared" si="54"/>
        <v>1195.8215696309419</v>
      </c>
      <c r="Z1456" s="115">
        <f>_xlfn.XLOOKUP(V1456,sectores_id!A:A,sectores_id!B:B)</f>
        <v>3</v>
      </c>
      <c r="AA1456" s="115">
        <f>IF(J1456="OPEX",_xlfn.XLOOKUP(I1456,'rubros_id_opex (2)'!A:A,'rubros_id_opex (2)'!B:B,"RUBRO MC"),J1456)</f>
        <v>12</v>
      </c>
      <c r="AB1456" s="115" t="str">
        <f>UPPER(_xlfn.XLOOKUP(Z1456,sectores_id!B:B,sectores_id!A:A))</f>
        <v>DISP. FINAL RESIDUOS LÍQUIDOS</v>
      </c>
      <c r="AC1456" s="156" t="str">
        <f>_xlfn.XLOOKUP(AA1456,'rubros_id_opex (2)'!B:B,'rubros_id_opex (2)'!A:A,gastos_final[[#This Row],[Líneas de factura/Producto]])</f>
        <v>REPOSICION</v>
      </c>
      <c r="AD1456" s="115">
        <f>SUMIFS(Y:Y,C:C,gastos_final[[#This Row],[Número]])</f>
        <v>20000</v>
      </c>
      <c r="AE1456" s="177">
        <f>gastos_final[[#This Row],[MONTO_FINAL]]*-1-gastos_final[[#This Row],[monto_total_ampliado]]</f>
        <v>0</v>
      </c>
    </row>
    <row r="1457" spans="1:31" x14ac:dyDescent="0.3">
      <c r="A1457" vm="17">
        <v>46079</v>
      </c>
      <c r="B1457" t="s">
        <v>897</v>
      </c>
      <c r="C1457" t="s">
        <v>898</v>
      </c>
      <c r="D1457" s="143">
        <v>-20000</v>
      </c>
      <c r="E1457" t="s">
        <v>899</v>
      </c>
      <c r="F1457">
        <v>1</v>
      </c>
      <c r="G1457" s="143">
        <v>16528.939999999999</v>
      </c>
      <c r="H1457" t="s">
        <v>511</v>
      </c>
      <c r="I1457" t="s">
        <v>15</v>
      </c>
      <c r="J1457" t="s">
        <v>137</v>
      </c>
      <c r="K1457" t="s">
        <v>473</v>
      </c>
      <c r="L1457" t="s">
        <v>156</v>
      </c>
      <c r="M1457">
        <v>0</v>
      </c>
      <c r="N1457" t="s">
        <v>35</v>
      </c>
      <c r="O1457" t="s">
        <v>492</v>
      </c>
      <c r="P1457">
        <v>10</v>
      </c>
      <c r="Q1457" t="s">
        <v>465</v>
      </c>
      <c r="R1457">
        <v>1</v>
      </c>
      <c r="S1457" s="144">
        <v>-20000</v>
      </c>
      <c r="T1457">
        <v>1</v>
      </c>
      <c r="U1457" t="s">
        <v>199</v>
      </c>
      <c r="V1457" t="s">
        <v>63</v>
      </c>
      <c r="W1457" s="115" t="str">
        <f t="shared" si="53"/>
        <v>CC1DISPOSICIÓN FINAL RESIDUOS SOLIDOS</v>
      </c>
      <c r="X1457" s="115">
        <f>_xlfn.XLOOKUP(W1457,'cco '!C:C,'cco '!D:D,0)</f>
        <v>4.8738124634855849E-3</v>
      </c>
      <c r="Y1457" s="116">
        <f t="shared" si="54"/>
        <v>97.476249269711701</v>
      </c>
      <c r="Z1457" s="115">
        <f>_xlfn.XLOOKUP(V1457,sectores_id!A:A,sectores_id!B:B)</f>
        <v>4</v>
      </c>
      <c r="AA1457" s="115">
        <f>IF(J1457="OPEX",_xlfn.XLOOKUP(I1457,'rubros_id_opex (2)'!A:A,'rubros_id_opex (2)'!B:B,"RUBRO MC"),J1457)</f>
        <v>12</v>
      </c>
      <c r="AB1457" s="115" t="str">
        <f>UPPER(_xlfn.XLOOKUP(Z1457,sectores_id!B:B,sectores_id!A:A))</f>
        <v>DISP. FINAL RESIDUOS SÓLIDOS</v>
      </c>
      <c r="AC1457" s="156" t="str">
        <f>_xlfn.XLOOKUP(AA1457,'rubros_id_opex (2)'!B:B,'rubros_id_opex (2)'!A:A,gastos_final[[#This Row],[Líneas de factura/Producto]])</f>
        <v>REPOSICION</v>
      </c>
      <c r="AD1457" s="115">
        <f>SUMIFS(Y:Y,C:C,gastos_final[[#This Row],[Número]])</f>
        <v>20000</v>
      </c>
      <c r="AE1457" s="177">
        <f>gastos_final[[#This Row],[MONTO_FINAL]]*-1-gastos_final[[#This Row],[monto_total_ampliado]]</f>
        <v>0</v>
      </c>
    </row>
    <row r="1458" spans="1:31" x14ac:dyDescent="0.3">
      <c r="A1458" vm="17">
        <v>46079</v>
      </c>
      <c r="B1458" t="s">
        <v>897</v>
      </c>
      <c r="C1458" t="s">
        <v>898</v>
      </c>
      <c r="D1458" s="143">
        <v>-20000</v>
      </c>
      <c r="E1458" t="s">
        <v>899</v>
      </c>
      <c r="F1458">
        <v>1</v>
      </c>
      <c r="G1458" s="143">
        <v>16528.939999999999</v>
      </c>
      <c r="H1458" t="s">
        <v>511</v>
      </c>
      <c r="I1458" t="s">
        <v>15</v>
      </c>
      <c r="J1458" t="s">
        <v>137</v>
      </c>
      <c r="K1458" t="s">
        <v>473</v>
      </c>
      <c r="L1458" t="s">
        <v>156</v>
      </c>
      <c r="M1458">
        <v>0</v>
      </c>
      <c r="N1458" t="s">
        <v>35</v>
      </c>
      <c r="O1458" t="s">
        <v>492</v>
      </c>
      <c r="P1458">
        <v>10</v>
      </c>
      <c r="Q1458" t="s">
        <v>465</v>
      </c>
      <c r="R1458">
        <v>1</v>
      </c>
      <c r="S1458" s="144">
        <v>-20000</v>
      </c>
      <c r="T1458">
        <v>1</v>
      </c>
      <c r="U1458" t="s">
        <v>199</v>
      </c>
      <c r="V1458" t="s">
        <v>80</v>
      </c>
      <c r="W1458" s="115" t="str">
        <f t="shared" si="53"/>
        <v>CC1EXPORTACION</v>
      </c>
      <c r="X1458" s="115">
        <f>_xlfn.XLOOKUP(W1458,'cco '!C:C,'cco '!D:D,0)</f>
        <v>0.73411048911804788</v>
      </c>
      <c r="Y1458" s="116">
        <f t="shared" si="54"/>
        <v>14682.209782360958</v>
      </c>
      <c r="Z1458" s="115">
        <f>_xlfn.XLOOKUP(V1458,sectores_id!A:A,sectores_id!B:B)</f>
        <v>5</v>
      </c>
      <c r="AA1458" s="115">
        <f>IF(J1458="OPEX",_xlfn.XLOOKUP(I1458,'rubros_id_opex (2)'!A:A,'rubros_id_opex (2)'!B:B,"RUBRO MC"),J1458)</f>
        <v>12</v>
      </c>
      <c r="AB1458" s="115" t="str">
        <f>UPPER(_xlfn.XLOOKUP(Z1458,sectores_id!B:B,sectores_id!A:A))</f>
        <v>EXPORTACION</v>
      </c>
      <c r="AC1458" s="156" t="str">
        <f>_xlfn.XLOOKUP(AA1458,'rubros_id_opex (2)'!B:B,'rubros_id_opex (2)'!A:A,gastos_final[[#This Row],[Líneas de factura/Producto]])</f>
        <v>REPOSICION</v>
      </c>
      <c r="AD1458" s="115">
        <f>SUMIFS(Y:Y,C:C,gastos_final[[#This Row],[Número]])</f>
        <v>20000</v>
      </c>
      <c r="AE1458" s="177">
        <f>gastos_final[[#This Row],[MONTO_FINAL]]*-1-gastos_final[[#This Row],[monto_total_ampliado]]</f>
        <v>0</v>
      </c>
    </row>
    <row r="1459" spans="1:31" x14ac:dyDescent="0.3">
      <c r="A1459" vm="17">
        <v>46079</v>
      </c>
      <c r="B1459" t="s">
        <v>897</v>
      </c>
      <c r="C1459" t="s">
        <v>898</v>
      </c>
      <c r="D1459" s="143">
        <v>-20000</v>
      </c>
      <c r="E1459" t="s">
        <v>899</v>
      </c>
      <c r="F1459">
        <v>1</v>
      </c>
      <c r="G1459" s="143">
        <v>16528.939999999999</v>
      </c>
      <c r="H1459" t="s">
        <v>511</v>
      </c>
      <c r="I1459" t="s">
        <v>15</v>
      </c>
      <c r="J1459" t="s">
        <v>137</v>
      </c>
      <c r="K1459" t="s">
        <v>473</v>
      </c>
      <c r="L1459" t="s">
        <v>156</v>
      </c>
      <c r="M1459">
        <v>0</v>
      </c>
      <c r="N1459" t="s">
        <v>35</v>
      </c>
      <c r="O1459" t="s">
        <v>492</v>
      </c>
      <c r="P1459">
        <v>10</v>
      </c>
      <c r="Q1459" t="s">
        <v>465</v>
      </c>
      <c r="R1459">
        <v>1</v>
      </c>
      <c r="S1459" s="144">
        <v>-20000</v>
      </c>
      <c r="T1459">
        <v>1</v>
      </c>
      <c r="U1459" t="s">
        <v>199</v>
      </c>
      <c r="V1459" t="s">
        <v>50</v>
      </c>
      <c r="W1459" s="115" t="str">
        <f t="shared" si="53"/>
        <v>CC1NFU</v>
      </c>
      <c r="X1459" s="115">
        <f>_xlfn.XLOOKUP(W1459,'cco '!C:C,'cco '!D:D,0)</f>
        <v>1.4065386597374174E-2</v>
      </c>
      <c r="Y1459" s="116">
        <f t="shared" si="54"/>
        <v>281.30773194748349</v>
      </c>
      <c r="Z1459" s="115">
        <f>_xlfn.XLOOKUP(V1459,sectores_id!A:A,sectores_id!B:B)</f>
        <v>6</v>
      </c>
      <c r="AA1459" s="115">
        <f>IF(J1459="OPEX",_xlfn.XLOOKUP(I1459,'rubros_id_opex (2)'!A:A,'rubros_id_opex (2)'!B:B,"RUBRO MC"),J1459)</f>
        <v>12</v>
      </c>
      <c r="AB1459" s="115" t="str">
        <f>UPPER(_xlfn.XLOOKUP(Z1459,sectores_id!B:B,sectores_id!A:A))</f>
        <v>NFU</v>
      </c>
      <c r="AC1459" s="156" t="str">
        <f>_xlfn.XLOOKUP(AA1459,'rubros_id_opex (2)'!B:B,'rubros_id_opex (2)'!A:A,gastos_final[[#This Row],[Líneas de factura/Producto]])</f>
        <v>REPOSICION</v>
      </c>
      <c r="AD1459" s="115">
        <f>SUMIFS(Y:Y,C:C,gastos_final[[#This Row],[Número]])</f>
        <v>20000</v>
      </c>
      <c r="AE1459" s="177">
        <f>gastos_final[[#This Row],[MONTO_FINAL]]*-1-gastos_final[[#This Row],[monto_total_ampliado]]</f>
        <v>0</v>
      </c>
    </row>
    <row r="1460" spans="1:31" x14ac:dyDescent="0.3">
      <c r="A1460" vm="17">
        <v>46079</v>
      </c>
      <c r="B1460" t="s">
        <v>897</v>
      </c>
      <c r="C1460" t="s">
        <v>898</v>
      </c>
      <c r="D1460" s="143">
        <v>-20000</v>
      </c>
      <c r="E1460" t="s">
        <v>899</v>
      </c>
      <c r="F1460">
        <v>1</v>
      </c>
      <c r="G1460" s="143">
        <v>16528.939999999999</v>
      </c>
      <c r="H1460" t="s">
        <v>511</v>
      </c>
      <c r="I1460" t="s">
        <v>15</v>
      </c>
      <c r="J1460" t="s">
        <v>137</v>
      </c>
      <c r="K1460" t="s">
        <v>473</v>
      </c>
      <c r="L1460" t="s">
        <v>156</v>
      </c>
      <c r="M1460">
        <v>0</v>
      </c>
      <c r="N1460" t="s">
        <v>35</v>
      </c>
      <c r="O1460" t="s">
        <v>492</v>
      </c>
      <c r="P1460">
        <v>10</v>
      </c>
      <c r="Q1460" t="s">
        <v>465</v>
      </c>
      <c r="R1460">
        <v>1</v>
      </c>
      <c r="S1460" s="144">
        <v>-20000</v>
      </c>
      <c r="T1460">
        <v>1</v>
      </c>
      <c r="U1460" t="s">
        <v>199</v>
      </c>
      <c r="V1460" t="s">
        <v>68</v>
      </c>
      <c r="W1460" s="115" t="str">
        <f t="shared" si="53"/>
        <v>CC1PILETAS</v>
      </c>
      <c r="X1460" s="115">
        <f>_xlfn.XLOOKUP(W1460,'cco '!C:C,'cco '!D:D,0)</f>
        <v>0.10760032914202722</v>
      </c>
      <c r="Y1460" s="116">
        <f t="shared" si="54"/>
        <v>2152.0065828405445</v>
      </c>
      <c r="Z1460" s="115">
        <f>_xlfn.XLOOKUP(V1460,sectores_id!A:A,sectores_id!B:B)</f>
        <v>7</v>
      </c>
      <c r="AA1460" s="115">
        <f>IF(J1460="OPEX",_xlfn.XLOOKUP(I1460,'rubros_id_opex (2)'!A:A,'rubros_id_opex (2)'!B:B,"RUBRO MC"),J1460)</f>
        <v>12</v>
      </c>
      <c r="AB1460" s="115" t="str">
        <f>UPPER(_xlfn.XLOOKUP(Z1460,sectores_id!B:B,sectores_id!A:A))</f>
        <v>PILETAS</v>
      </c>
      <c r="AC1460" s="156" t="str">
        <f>_xlfn.XLOOKUP(AA1460,'rubros_id_opex (2)'!B:B,'rubros_id_opex (2)'!A:A,gastos_final[[#This Row],[Líneas de factura/Producto]])</f>
        <v>REPOSICION</v>
      </c>
      <c r="AD1460" s="115">
        <f>SUMIFS(Y:Y,C:C,gastos_final[[#This Row],[Número]])</f>
        <v>20000</v>
      </c>
      <c r="AE1460" s="177">
        <f>gastos_final[[#This Row],[MONTO_FINAL]]*-1-gastos_final[[#This Row],[monto_total_ampliado]]</f>
        <v>0</v>
      </c>
    </row>
    <row r="1461" spans="1:31" x14ac:dyDescent="0.3">
      <c r="A1461" vm="17">
        <v>46079</v>
      </c>
      <c r="B1461" t="s">
        <v>897</v>
      </c>
      <c r="C1461" t="s">
        <v>898</v>
      </c>
      <c r="D1461" s="143">
        <v>-20000</v>
      </c>
      <c r="E1461" t="s">
        <v>899</v>
      </c>
      <c r="F1461">
        <v>1</v>
      </c>
      <c r="G1461" s="143">
        <v>16528.939999999999</v>
      </c>
      <c r="H1461" t="s">
        <v>511</v>
      </c>
      <c r="I1461" t="s">
        <v>15</v>
      </c>
      <c r="J1461" t="s">
        <v>137</v>
      </c>
      <c r="K1461" t="s">
        <v>473</v>
      </c>
      <c r="L1461" t="s">
        <v>156</v>
      </c>
      <c r="M1461">
        <v>0</v>
      </c>
      <c r="N1461" t="s">
        <v>35</v>
      </c>
      <c r="O1461" t="s">
        <v>492</v>
      </c>
      <c r="P1461">
        <v>10</v>
      </c>
      <c r="Q1461" t="s">
        <v>465</v>
      </c>
      <c r="R1461">
        <v>1</v>
      </c>
      <c r="S1461" s="144">
        <v>-20000</v>
      </c>
      <c r="T1461">
        <v>1</v>
      </c>
      <c r="U1461" t="s">
        <v>199</v>
      </c>
      <c r="V1461" t="s">
        <v>70</v>
      </c>
      <c r="W1461" s="115" t="str">
        <f t="shared" si="53"/>
        <v>CC1REACTORES</v>
      </c>
      <c r="X1461" s="115">
        <f>_xlfn.XLOOKUP(W1461,'cco '!C:C,'cco '!D:D,0)</f>
        <v>3.9675420007119738E-2</v>
      </c>
      <c r="Y1461" s="116">
        <f t="shared" si="54"/>
        <v>793.50840014239475</v>
      </c>
      <c r="Z1461" s="115">
        <f>_xlfn.XLOOKUP(V1461,sectores_id!A:A,sectores_id!B:B)</f>
        <v>8</v>
      </c>
      <c r="AA1461" s="115">
        <f>IF(J1461="OPEX",_xlfn.XLOOKUP(I1461,'rubros_id_opex (2)'!A:A,'rubros_id_opex (2)'!B:B,"RUBRO MC"),J1461)</f>
        <v>12</v>
      </c>
      <c r="AB1461" s="115" t="str">
        <f>UPPER(_xlfn.XLOOKUP(Z1461,sectores_id!B:B,sectores_id!A:A))</f>
        <v>REACTORES</v>
      </c>
      <c r="AC1461" s="156" t="str">
        <f>_xlfn.XLOOKUP(AA1461,'rubros_id_opex (2)'!B:B,'rubros_id_opex (2)'!A:A,gastos_final[[#This Row],[Líneas de factura/Producto]])</f>
        <v>REPOSICION</v>
      </c>
      <c r="AD1461" s="115">
        <f>SUMIFS(Y:Y,C:C,gastos_final[[#This Row],[Número]])</f>
        <v>20000</v>
      </c>
      <c r="AE1461" s="177">
        <f>gastos_final[[#This Row],[MONTO_FINAL]]*-1-gastos_final[[#This Row],[monto_total_ampliado]]</f>
        <v>0</v>
      </c>
    </row>
    <row r="1462" spans="1:31" x14ac:dyDescent="0.3">
      <c r="A1462" vm="17">
        <v>46079</v>
      </c>
      <c r="B1462" t="s">
        <v>897</v>
      </c>
      <c r="C1462" t="s">
        <v>898</v>
      </c>
      <c r="D1462" s="143">
        <v>-20000</v>
      </c>
      <c r="E1462" t="s">
        <v>899</v>
      </c>
      <c r="F1462">
        <v>1</v>
      </c>
      <c r="G1462" s="143">
        <v>16528.939999999999</v>
      </c>
      <c r="H1462" t="s">
        <v>511</v>
      </c>
      <c r="I1462" t="s">
        <v>15</v>
      </c>
      <c r="J1462" t="s">
        <v>137</v>
      </c>
      <c r="K1462" t="s">
        <v>473</v>
      </c>
      <c r="L1462" t="s">
        <v>156</v>
      </c>
      <c r="M1462">
        <v>0</v>
      </c>
      <c r="N1462" t="s">
        <v>35</v>
      </c>
      <c r="O1462" t="s">
        <v>492</v>
      </c>
      <c r="P1462">
        <v>10</v>
      </c>
      <c r="Q1462" t="s">
        <v>465</v>
      </c>
      <c r="R1462">
        <v>1</v>
      </c>
      <c r="S1462" s="144">
        <v>-20000</v>
      </c>
      <c r="T1462">
        <v>1</v>
      </c>
      <c r="U1462" t="s">
        <v>199</v>
      </c>
      <c r="V1462" t="s">
        <v>181</v>
      </c>
      <c r="W1462" s="115" t="str">
        <f t="shared" si="53"/>
        <v>CC1TIERRAS FILTRANTES</v>
      </c>
      <c r="X1462" s="115">
        <f>_xlfn.XLOOKUP(W1462,'cco '!C:C,'cco '!D:D,0)</f>
        <v>0</v>
      </c>
      <c r="Y1462" s="116">
        <f t="shared" si="54"/>
        <v>0</v>
      </c>
      <c r="Z1462" s="115">
        <f>_xlfn.XLOOKUP(V1462,sectores_id!A:A,sectores_id!B:B)</f>
        <v>9</v>
      </c>
      <c r="AA1462" s="115">
        <f>IF(J1462="OPEX",_xlfn.XLOOKUP(I1462,'rubros_id_opex (2)'!A:A,'rubros_id_opex (2)'!B:B,"RUBRO MC"),J1462)</f>
        <v>12</v>
      </c>
      <c r="AB1462" s="115" t="str">
        <f>UPPER(_xlfn.XLOOKUP(Z1462,sectores_id!B:B,sectores_id!A:A))</f>
        <v>TIERRAS FILTRANTES</v>
      </c>
      <c r="AC1462" s="156" t="str">
        <f>_xlfn.XLOOKUP(AA1462,'rubros_id_opex (2)'!B:B,'rubros_id_opex (2)'!A:A,gastos_final[[#This Row],[Líneas de factura/Producto]])</f>
        <v>REPOSICION</v>
      </c>
      <c r="AD1462" s="115">
        <f>SUMIFS(Y:Y,C:C,gastos_final[[#This Row],[Número]])</f>
        <v>20000</v>
      </c>
      <c r="AE1462" s="177">
        <f>gastos_final[[#This Row],[MONTO_FINAL]]*-1-gastos_final[[#This Row],[monto_total_ampliado]]</f>
        <v>0</v>
      </c>
    </row>
    <row r="1463" spans="1:31" x14ac:dyDescent="0.3">
      <c r="A1463" vm="4">
        <v>46056</v>
      </c>
      <c r="B1463" t="s">
        <v>882</v>
      </c>
      <c r="C1463" t="s">
        <v>886</v>
      </c>
      <c r="D1463" s="143">
        <v>-19734.72</v>
      </c>
      <c r="E1463" t="s">
        <v>887</v>
      </c>
      <c r="F1463">
        <v>161760</v>
      </c>
      <c r="G1463" s="143">
        <v>0.1</v>
      </c>
      <c r="H1463" t="s">
        <v>511</v>
      </c>
      <c r="I1463" t="s">
        <v>477</v>
      </c>
      <c r="J1463" t="s">
        <v>137</v>
      </c>
      <c r="K1463" t="s">
        <v>473</v>
      </c>
      <c r="L1463" t="s">
        <v>138</v>
      </c>
      <c r="M1463">
        <v>0</v>
      </c>
      <c r="N1463" t="s">
        <v>46</v>
      </c>
      <c r="O1463" t="s">
        <v>492</v>
      </c>
      <c r="P1463">
        <v>1</v>
      </c>
      <c r="Q1463" t="s">
        <v>63</v>
      </c>
      <c r="R1463">
        <v>1</v>
      </c>
      <c r="S1463" s="144">
        <v>-19734.72</v>
      </c>
      <c r="T1463">
        <v>161760</v>
      </c>
      <c r="U1463" t="s">
        <v>199</v>
      </c>
      <c r="V1463" t="s">
        <v>63</v>
      </c>
      <c r="W1463" s="115" t="str">
        <f t="shared" si="53"/>
        <v>CC2DISPOSICIÓN FINAL RESIDUOS SOLIDOS</v>
      </c>
      <c r="X1463" s="115">
        <f>_xlfn.XLOOKUP(W1463,'cco '!C:C,'cco '!D:D,0)</f>
        <v>1</v>
      </c>
      <c r="Y1463" s="116">
        <f t="shared" si="54"/>
        <v>19734.72</v>
      </c>
      <c r="Z1463" s="115">
        <f>_xlfn.XLOOKUP(V1463,sectores_id!A:A,sectores_id!B:B)</f>
        <v>4</v>
      </c>
      <c r="AA1463" s="115">
        <f>IF(J1463="OPEX",_xlfn.XLOOKUP(I1463,'rubros_id_opex (2)'!A:A,'rubros_id_opex (2)'!B:B,"RUBRO MC"),J1463)</f>
        <v>8</v>
      </c>
      <c r="AB1463" s="115" t="str">
        <f>UPPER(_xlfn.XLOOKUP(Z1463,sectores_id!B:B,sectores_id!A:A))</f>
        <v>DISP. FINAL RESIDUOS SÓLIDOS</v>
      </c>
      <c r="AC1463" s="156" t="str">
        <f>_xlfn.XLOOKUP(AA1463,'rubros_id_opex (2)'!B:B,'rubros_id_opex (2)'!A:A,gastos_final[[#This Row],[Líneas de factura/Producto]])</f>
        <v>M.PRIMAS</v>
      </c>
      <c r="AD1463" s="115">
        <f>SUMIFS(Y:Y,C:C,gastos_final[[#This Row],[Número]])</f>
        <v>19734.72</v>
      </c>
      <c r="AE1463" s="177">
        <f>gastos_final[[#This Row],[MONTO_FINAL]]*-1-gastos_final[[#This Row],[monto_total_ampliado]]</f>
        <v>0</v>
      </c>
    </row>
    <row r="1464" spans="1:31" x14ac:dyDescent="0.3">
      <c r="A1464" vm="20">
        <v>46062</v>
      </c>
      <c r="B1464" t="s">
        <v>984</v>
      </c>
      <c r="C1464" t="s">
        <v>986</v>
      </c>
      <c r="D1464" s="143">
        <v>-18000</v>
      </c>
      <c r="E1464" t="s">
        <v>987</v>
      </c>
      <c r="F1464">
        <v>1</v>
      </c>
      <c r="G1464" s="143">
        <v>14876.03</v>
      </c>
      <c r="H1464" t="s">
        <v>511</v>
      </c>
      <c r="I1464" t="s">
        <v>12</v>
      </c>
      <c r="J1464" t="s">
        <v>137</v>
      </c>
      <c r="K1464" t="s">
        <v>473</v>
      </c>
      <c r="L1464" t="s">
        <v>138</v>
      </c>
      <c r="M1464">
        <v>0</v>
      </c>
      <c r="N1464" t="s">
        <v>35</v>
      </c>
      <c r="O1464" t="s">
        <v>492</v>
      </c>
      <c r="P1464">
        <v>10</v>
      </c>
      <c r="Q1464" t="s">
        <v>465</v>
      </c>
      <c r="R1464">
        <v>1</v>
      </c>
      <c r="S1464" s="144">
        <v>-18000</v>
      </c>
      <c r="T1464">
        <v>1</v>
      </c>
      <c r="U1464" t="s">
        <v>199</v>
      </c>
      <c r="V1464" t="s">
        <v>72</v>
      </c>
      <c r="W1464" s="115" t="str">
        <f t="shared" si="53"/>
        <v>CC1BACHAS</v>
      </c>
      <c r="X1464" s="115">
        <f>_xlfn.XLOOKUP(W1464,'cco '!C:C,'cco '!D:D,0)</f>
        <v>3.2417236735101898E-2</v>
      </c>
      <c r="Y1464" s="116">
        <f t="shared" si="54"/>
        <v>583.51026123183419</v>
      </c>
      <c r="Z1464" s="115">
        <f>_xlfn.XLOOKUP(V1464,sectores_id!A:A,sectores_id!B:B)</f>
        <v>1</v>
      </c>
      <c r="AA1464" s="115">
        <f>IF(J1464="OPEX",_xlfn.XLOOKUP(I1464,'rubros_id_opex (2)'!A:A,'rubros_id_opex (2)'!B:B,"RUBRO MC"),J1464)</f>
        <v>11</v>
      </c>
      <c r="AB1464" s="115" t="str">
        <f>UPPER(_xlfn.XLOOKUP(Z1464,sectores_id!B:B,sectores_id!A:A))</f>
        <v>BACHAS</v>
      </c>
      <c r="AC1464" s="156" t="str">
        <f>_xlfn.XLOOKUP(AA1464,'rubros_id_opex (2)'!B:B,'rubros_id_opex (2)'!A:A,gastos_final[[#This Row],[Líneas de factura/Producto]])</f>
        <v>REPARACIONES</v>
      </c>
      <c r="AD1464" s="115">
        <f>SUMIFS(Y:Y,C:C,gastos_final[[#This Row],[Número]])</f>
        <v>18000</v>
      </c>
      <c r="AE1464" s="177">
        <f>gastos_final[[#This Row],[MONTO_FINAL]]*-1-gastos_final[[#This Row],[monto_total_ampliado]]</f>
        <v>0</v>
      </c>
    </row>
    <row r="1465" spans="1:31" x14ac:dyDescent="0.3">
      <c r="A1465" vm="20">
        <v>46062</v>
      </c>
      <c r="B1465" t="s">
        <v>984</v>
      </c>
      <c r="C1465" t="s">
        <v>986</v>
      </c>
      <c r="D1465" s="143">
        <v>-18000</v>
      </c>
      <c r="E1465" t="s">
        <v>987</v>
      </c>
      <c r="F1465">
        <v>1</v>
      </c>
      <c r="G1465" s="143">
        <v>14876.03</v>
      </c>
      <c r="H1465" t="s">
        <v>511</v>
      </c>
      <c r="I1465" t="s">
        <v>12</v>
      </c>
      <c r="J1465" t="s">
        <v>137</v>
      </c>
      <c r="K1465" t="s">
        <v>473</v>
      </c>
      <c r="L1465" t="s">
        <v>138</v>
      </c>
      <c r="M1465">
        <v>0</v>
      </c>
      <c r="N1465" t="s">
        <v>35</v>
      </c>
      <c r="O1465" t="s">
        <v>492</v>
      </c>
      <c r="P1465">
        <v>10</v>
      </c>
      <c r="Q1465" t="s">
        <v>465</v>
      </c>
      <c r="R1465">
        <v>1</v>
      </c>
      <c r="S1465" s="144">
        <v>-18000</v>
      </c>
      <c r="T1465">
        <v>1</v>
      </c>
      <c r="U1465" t="s">
        <v>199</v>
      </c>
      <c r="V1465" t="s">
        <v>77</v>
      </c>
      <c r="W1465" s="115" t="str">
        <f t="shared" si="53"/>
        <v>CC1CEREAL &amp; POLVILLO</v>
      </c>
      <c r="X1465" s="115">
        <f>_xlfn.XLOOKUP(W1465,'cco '!C:C,'cco '!D:D,0)</f>
        <v>7.0597149630605652E-3</v>
      </c>
      <c r="Y1465" s="116">
        <f t="shared" si="54"/>
        <v>127.07486933509017</v>
      </c>
      <c r="Z1465" s="115">
        <f>_xlfn.XLOOKUP(V1465,sectores_id!A:A,sectores_id!B:B)</f>
        <v>2</v>
      </c>
      <c r="AA1465" s="115">
        <f>IF(J1465="OPEX",_xlfn.XLOOKUP(I1465,'rubros_id_opex (2)'!A:A,'rubros_id_opex (2)'!B:B,"RUBRO MC"),J1465)</f>
        <v>11</v>
      </c>
      <c r="AB1465" s="115" t="str">
        <f>UPPER(_xlfn.XLOOKUP(Z1465,sectores_id!B:B,sectores_id!A:A))</f>
        <v>CEREAL &amp; POLVILLO</v>
      </c>
      <c r="AC1465" s="156" t="str">
        <f>_xlfn.XLOOKUP(AA1465,'rubros_id_opex (2)'!B:B,'rubros_id_opex (2)'!A:A,gastos_final[[#This Row],[Líneas de factura/Producto]])</f>
        <v>REPARACIONES</v>
      </c>
      <c r="AD1465" s="115">
        <f>SUMIFS(Y:Y,C:C,gastos_final[[#This Row],[Número]])</f>
        <v>18000</v>
      </c>
      <c r="AE1465" s="177">
        <f>gastos_final[[#This Row],[MONTO_FINAL]]*-1-gastos_final[[#This Row],[monto_total_ampliado]]</f>
        <v>0</v>
      </c>
    </row>
    <row r="1466" spans="1:31" x14ac:dyDescent="0.3">
      <c r="A1466" vm="20">
        <v>46062</v>
      </c>
      <c r="B1466" t="s">
        <v>984</v>
      </c>
      <c r="C1466" t="s">
        <v>986</v>
      </c>
      <c r="D1466" s="143">
        <v>-18000</v>
      </c>
      <c r="E1466" t="s">
        <v>987</v>
      </c>
      <c r="F1466">
        <v>1</v>
      </c>
      <c r="G1466" s="143">
        <v>14876.03</v>
      </c>
      <c r="H1466" t="s">
        <v>511</v>
      </c>
      <c r="I1466" t="s">
        <v>12</v>
      </c>
      <c r="J1466" t="s">
        <v>137</v>
      </c>
      <c r="K1466" t="s">
        <v>473</v>
      </c>
      <c r="L1466" t="s">
        <v>138</v>
      </c>
      <c r="M1466">
        <v>0</v>
      </c>
      <c r="N1466" t="s">
        <v>35</v>
      </c>
      <c r="O1466" t="s">
        <v>492</v>
      </c>
      <c r="P1466">
        <v>10</v>
      </c>
      <c r="Q1466" t="s">
        <v>465</v>
      </c>
      <c r="R1466">
        <v>1</v>
      </c>
      <c r="S1466" s="144">
        <v>-18000</v>
      </c>
      <c r="T1466">
        <v>1</v>
      </c>
      <c r="U1466" t="s">
        <v>199</v>
      </c>
      <c r="V1466" t="s">
        <v>75</v>
      </c>
      <c r="W1466" s="115" t="str">
        <f t="shared" si="53"/>
        <v>CC1COMPOST &amp; FERTILIZANTES</v>
      </c>
      <c r="X1466" s="115">
        <f>_xlfn.XLOOKUP(W1466,'cco '!C:C,'cco '!D:D,0)</f>
        <v>4.0653249223577111E-4</v>
      </c>
      <c r="Y1466" s="116">
        <f t="shared" si="54"/>
        <v>7.3175848602438798</v>
      </c>
      <c r="Z1466" s="115">
        <f>_xlfn.XLOOKUP(V1466,sectores_id!A:A,sectores_id!B:B)</f>
        <v>10</v>
      </c>
      <c r="AA1466" s="115">
        <f>IF(J1466="OPEX",_xlfn.XLOOKUP(I1466,'rubros_id_opex (2)'!A:A,'rubros_id_opex (2)'!B:B,"RUBRO MC"),J1466)</f>
        <v>11</v>
      </c>
      <c r="AB1466" s="115" t="str">
        <f>UPPER(_xlfn.XLOOKUP(Z1466,sectores_id!B:B,sectores_id!A:A))</f>
        <v>COMPOST &amp; FERTILIZANTES</v>
      </c>
      <c r="AC1466" s="156" t="str">
        <f>_xlfn.XLOOKUP(AA1466,'rubros_id_opex (2)'!B:B,'rubros_id_opex (2)'!A:A,gastos_final[[#This Row],[Líneas de factura/Producto]])</f>
        <v>REPARACIONES</v>
      </c>
      <c r="AD1466" s="115">
        <f>SUMIFS(Y:Y,C:C,gastos_final[[#This Row],[Número]])</f>
        <v>18000</v>
      </c>
      <c r="AE1466" s="177">
        <f>gastos_final[[#This Row],[MONTO_FINAL]]*-1-gastos_final[[#This Row],[monto_total_ampliado]]</f>
        <v>0</v>
      </c>
    </row>
    <row r="1467" spans="1:31" x14ac:dyDescent="0.3">
      <c r="A1467" vm="20">
        <v>46062</v>
      </c>
      <c r="B1467" t="s">
        <v>984</v>
      </c>
      <c r="C1467" t="s">
        <v>986</v>
      </c>
      <c r="D1467" s="143">
        <v>-18000</v>
      </c>
      <c r="E1467" t="s">
        <v>987</v>
      </c>
      <c r="F1467">
        <v>1</v>
      </c>
      <c r="G1467" s="143">
        <v>14876.03</v>
      </c>
      <c r="H1467" t="s">
        <v>511</v>
      </c>
      <c r="I1467" t="s">
        <v>12</v>
      </c>
      <c r="J1467" t="s">
        <v>137</v>
      </c>
      <c r="K1467" t="s">
        <v>473</v>
      </c>
      <c r="L1467" t="s">
        <v>138</v>
      </c>
      <c r="M1467">
        <v>0</v>
      </c>
      <c r="N1467" t="s">
        <v>35</v>
      </c>
      <c r="O1467" t="s">
        <v>492</v>
      </c>
      <c r="P1467">
        <v>10</v>
      </c>
      <c r="Q1467" t="s">
        <v>465</v>
      </c>
      <c r="R1467">
        <v>1</v>
      </c>
      <c r="S1467" s="144">
        <v>-18000</v>
      </c>
      <c r="T1467">
        <v>1</v>
      </c>
      <c r="U1467" t="s">
        <v>199</v>
      </c>
      <c r="V1467" t="s">
        <v>66</v>
      </c>
      <c r="W1467" s="115" t="str">
        <f t="shared" si="53"/>
        <v>CC1DISPOSICIÓN FINAL RESIDUOS LIQUIDOS</v>
      </c>
      <c r="X1467" s="115">
        <f>_xlfn.XLOOKUP(W1467,'cco '!C:C,'cco '!D:D,0)</f>
        <v>5.9791078481547098E-2</v>
      </c>
      <c r="Y1467" s="116">
        <f t="shared" si="54"/>
        <v>1076.2394126678478</v>
      </c>
      <c r="Z1467" s="115">
        <f>_xlfn.XLOOKUP(V1467,sectores_id!A:A,sectores_id!B:B)</f>
        <v>3</v>
      </c>
      <c r="AA1467" s="115">
        <f>IF(J1467="OPEX",_xlfn.XLOOKUP(I1467,'rubros_id_opex (2)'!A:A,'rubros_id_opex (2)'!B:B,"RUBRO MC"),J1467)</f>
        <v>11</v>
      </c>
      <c r="AB1467" s="115" t="str">
        <f>UPPER(_xlfn.XLOOKUP(Z1467,sectores_id!B:B,sectores_id!A:A))</f>
        <v>DISP. FINAL RESIDUOS LÍQUIDOS</v>
      </c>
      <c r="AC1467" s="156" t="str">
        <f>_xlfn.XLOOKUP(AA1467,'rubros_id_opex (2)'!B:B,'rubros_id_opex (2)'!A:A,gastos_final[[#This Row],[Líneas de factura/Producto]])</f>
        <v>REPARACIONES</v>
      </c>
      <c r="AD1467" s="115">
        <f>SUMIFS(Y:Y,C:C,gastos_final[[#This Row],[Número]])</f>
        <v>18000</v>
      </c>
      <c r="AE1467" s="177">
        <f>gastos_final[[#This Row],[MONTO_FINAL]]*-1-gastos_final[[#This Row],[monto_total_ampliado]]</f>
        <v>0</v>
      </c>
    </row>
    <row r="1468" spans="1:31" x14ac:dyDescent="0.3">
      <c r="A1468" vm="20">
        <v>46062</v>
      </c>
      <c r="B1468" t="s">
        <v>984</v>
      </c>
      <c r="C1468" t="s">
        <v>986</v>
      </c>
      <c r="D1468" s="143">
        <v>-18000</v>
      </c>
      <c r="E1468" t="s">
        <v>987</v>
      </c>
      <c r="F1468">
        <v>1</v>
      </c>
      <c r="G1468" s="143">
        <v>14876.03</v>
      </c>
      <c r="H1468" t="s">
        <v>511</v>
      </c>
      <c r="I1468" t="s">
        <v>12</v>
      </c>
      <c r="J1468" t="s">
        <v>137</v>
      </c>
      <c r="K1468" t="s">
        <v>473</v>
      </c>
      <c r="L1468" t="s">
        <v>138</v>
      </c>
      <c r="M1468">
        <v>0</v>
      </c>
      <c r="N1468" t="s">
        <v>35</v>
      </c>
      <c r="O1468" t="s">
        <v>492</v>
      </c>
      <c r="P1468">
        <v>10</v>
      </c>
      <c r="Q1468" t="s">
        <v>465</v>
      </c>
      <c r="R1468">
        <v>1</v>
      </c>
      <c r="S1468" s="144">
        <v>-18000</v>
      </c>
      <c r="T1468">
        <v>1</v>
      </c>
      <c r="U1468" t="s">
        <v>199</v>
      </c>
      <c r="V1468" t="s">
        <v>63</v>
      </c>
      <c r="W1468" s="115" t="str">
        <f t="shared" si="53"/>
        <v>CC1DISPOSICIÓN FINAL RESIDUOS SOLIDOS</v>
      </c>
      <c r="X1468" s="115">
        <f>_xlfn.XLOOKUP(W1468,'cco '!C:C,'cco '!D:D,0)</f>
        <v>4.8738124634855849E-3</v>
      </c>
      <c r="Y1468" s="116">
        <f t="shared" si="54"/>
        <v>87.728624342740531</v>
      </c>
      <c r="Z1468" s="115">
        <f>_xlfn.XLOOKUP(V1468,sectores_id!A:A,sectores_id!B:B)</f>
        <v>4</v>
      </c>
      <c r="AA1468" s="115">
        <f>IF(J1468="OPEX",_xlfn.XLOOKUP(I1468,'rubros_id_opex (2)'!A:A,'rubros_id_opex (2)'!B:B,"RUBRO MC"),J1468)</f>
        <v>11</v>
      </c>
      <c r="AB1468" s="115" t="str">
        <f>UPPER(_xlfn.XLOOKUP(Z1468,sectores_id!B:B,sectores_id!A:A))</f>
        <v>DISP. FINAL RESIDUOS SÓLIDOS</v>
      </c>
      <c r="AC1468" s="156" t="str">
        <f>_xlfn.XLOOKUP(AA1468,'rubros_id_opex (2)'!B:B,'rubros_id_opex (2)'!A:A,gastos_final[[#This Row],[Líneas de factura/Producto]])</f>
        <v>REPARACIONES</v>
      </c>
      <c r="AD1468" s="115">
        <f>SUMIFS(Y:Y,C:C,gastos_final[[#This Row],[Número]])</f>
        <v>18000</v>
      </c>
      <c r="AE1468" s="177">
        <f>gastos_final[[#This Row],[MONTO_FINAL]]*-1-gastos_final[[#This Row],[monto_total_ampliado]]</f>
        <v>0</v>
      </c>
    </row>
    <row r="1469" spans="1:31" x14ac:dyDescent="0.3">
      <c r="A1469" vm="20">
        <v>46062</v>
      </c>
      <c r="B1469" t="s">
        <v>984</v>
      </c>
      <c r="C1469" t="s">
        <v>986</v>
      </c>
      <c r="D1469" s="143">
        <v>-18000</v>
      </c>
      <c r="E1469" t="s">
        <v>987</v>
      </c>
      <c r="F1469">
        <v>1</v>
      </c>
      <c r="G1469" s="143">
        <v>14876.03</v>
      </c>
      <c r="H1469" t="s">
        <v>511</v>
      </c>
      <c r="I1469" t="s">
        <v>12</v>
      </c>
      <c r="J1469" t="s">
        <v>137</v>
      </c>
      <c r="K1469" t="s">
        <v>473</v>
      </c>
      <c r="L1469" t="s">
        <v>138</v>
      </c>
      <c r="M1469">
        <v>0</v>
      </c>
      <c r="N1469" t="s">
        <v>35</v>
      </c>
      <c r="O1469" t="s">
        <v>492</v>
      </c>
      <c r="P1469">
        <v>10</v>
      </c>
      <c r="Q1469" t="s">
        <v>465</v>
      </c>
      <c r="R1469">
        <v>1</v>
      </c>
      <c r="S1469" s="144">
        <v>-18000</v>
      </c>
      <c r="T1469">
        <v>1</v>
      </c>
      <c r="U1469" t="s">
        <v>199</v>
      </c>
      <c r="V1469" t="s">
        <v>80</v>
      </c>
      <c r="W1469" s="115" t="str">
        <f t="shared" si="53"/>
        <v>CC1EXPORTACION</v>
      </c>
      <c r="X1469" s="115">
        <f>_xlfn.XLOOKUP(W1469,'cco '!C:C,'cco '!D:D,0)</f>
        <v>0.73411048911804788</v>
      </c>
      <c r="Y1469" s="116">
        <f t="shared" si="54"/>
        <v>13213.988804124861</v>
      </c>
      <c r="Z1469" s="115">
        <f>_xlfn.XLOOKUP(V1469,sectores_id!A:A,sectores_id!B:B)</f>
        <v>5</v>
      </c>
      <c r="AA1469" s="115">
        <f>IF(J1469="OPEX",_xlfn.XLOOKUP(I1469,'rubros_id_opex (2)'!A:A,'rubros_id_opex (2)'!B:B,"RUBRO MC"),J1469)</f>
        <v>11</v>
      </c>
      <c r="AB1469" s="115" t="str">
        <f>UPPER(_xlfn.XLOOKUP(Z1469,sectores_id!B:B,sectores_id!A:A))</f>
        <v>EXPORTACION</v>
      </c>
      <c r="AC1469" s="156" t="str">
        <f>_xlfn.XLOOKUP(AA1469,'rubros_id_opex (2)'!B:B,'rubros_id_opex (2)'!A:A,gastos_final[[#This Row],[Líneas de factura/Producto]])</f>
        <v>REPARACIONES</v>
      </c>
      <c r="AD1469" s="115">
        <f>SUMIFS(Y:Y,C:C,gastos_final[[#This Row],[Número]])</f>
        <v>18000</v>
      </c>
      <c r="AE1469" s="177">
        <f>gastos_final[[#This Row],[MONTO_FINAL]]*-1-gastos_final[[#This Row],[monto_total_ampliado]]</f>
        <v>0</v>
      </c>
    </row>
    <row r="1470" spans="1:31" x14ac:dyDescent="0.3">
      <c r="A1470" vm="20">
        <v>46062</v>
      </c>
      <c r="B1470" t="s">
        <v>984</v>
      </c>
      <c r="C1470" t="s">
        <v>986</v>
      </c>
      <c r="D1470" s="143">
        <v>-18000</v>
      </c>
      <c r="E1470" t="s">
        <v>987</v>
      </c>
      <c r="F1470">
        <v>1</v>
      </c>
      <c r="G1470" s="143">
        <v>14876.03</v>
      </c>
      <c r="H1470" t="s">
        <v>511</v>
      </c>
      <c r="I1470" t="s">
        <v>12</v>
      </c>
      <c r="J1470" t="s">
        <v>137</v>
      </c>
      <c r="K1470" t="s">
        <v>473</v>
      </c>
      <c r="L1470" t="s">
        <v>138</v>
      </c>
      <c r="M1470">
        <v>0</v>
      </c>
      <c r="N1470" t="s">
        <v>35</v>
      </c>
      <c r="O1470" t="s">
        <v>492</v>
      </c>
      <c r="P1470">
        <v>10</v>
      </c>
      <c r="Q1470" t="s">
        <v>465</v>
      </c>
      <c r="R1470">
        <v>1</v>
      </c>
      <c r="S1470" s="144">
        <v>-18000</v>
      </c>
      <c r="T1470">
        <v>1</v>
      </c>
      <c r="U1470" t="s">
        <v>199</v>
      </c>
      <c r="V1470" t="s">
        <v>50</v>
      </c>
      <c r="W1470" s="115" t="str">
        <f t="shared" si="53"/>
        <v>CC1NFU</v>
      </c>
      <c r="X1470" s="115">
        <f>_xlfn.XLOOKUP(W1470,'cco '!C:C,'cco '!D:D,0)</f>
        <v>1.4065386597374174E-2</v>
      </c>
      <c r="Y1470" s="116">
        <f t="shared" si="54"/>
        <v>253.17695875273512</v>
      </c>
      <c r="Z1470" s="115">
        <f>_xlfn.XLOOKUP(V1470,sectores_id!A:A,sectores_id!B:B)</f>
        <v>6</v>
      </c>
      <c r="AA1470" s="115">
        <f>IF(J1470="OPEX",_xlfn.XLOOKUP(I1470,'rubros_id_opex (2)'!A:A,'rubros_id_opex (2)'!B:B,"RUBRO MC"),J1470)</f>
        <v>11</v>
      </c>
      <c r="AB1470" s="115" t="str">
        <f>UPPER(_xlfn.XLOOKUP(Z1470,sectores_id!B:B,sectores_id!A:A))</f>
        <v>NFU</v>
      </c>
      <c r="AC1470" s="156" t="str">
        <f>_xlfn.XLOOKUP(AA1470,'rubros_id_opex (2)'!B:B,'rubros_id_opex (2)'!A:A,gastos_final[[#This Row],[Líneas de factura/Producto]])</f>
        <v>REPARACIONES</v>
      </c>
      <c r="AD1470" s="115">
        <f>SUMIFS(Y:Y,C:C,gastos_final[[#This Row],[Número]])</f>
        <v>18000</v>
      </c>
      <c r="AE1470" s="177">
        <f>gastos_final[[#This Row],[MONTO_FINAL]]*-1-gastos_final[[#This Row],[monto_total_ampliado]]</f>
        <v>0</v>
      </c>
    </row>
    <row r="1471" spans="1:31" x14ac:dyDescent="0.3">
      <c r="A1471" vm="20">
        <v>46062</v>
      </c>
      <c r="B1471" t="s">
        <v>984</v>
      </c>
      <c r="C1471" t="s">
        <v>986</v>
      </c>
      <c r="D1471" s="143">
        <v>-18000</v>
      </c>
      <c r="E1471" t="s">
        <v>987</v>
      </c>
      <c r="F1471">
        <v>1</v>
      </c>
      <c r="G1471" s="143">
        <v>14876.03</v>
      </c>
      <c r="H1471" t="s">
        <v>511</v>
      </c>
      <c r="I1471" t="s">
        <v>12</v>
      </c>
      <c r="J1471" t="s">
        <v>137</v>
      </c>
      <c r="K1471" t="s">
        <v>473</v>
      </c>
      <c r="L1471" t="s">
        <v>138</v>
      </c>
      <c r="M1471">
        <v>0</v>
      </c>
      <c r="N1471" t="s">
        <v>35</v>
      </c>
      <c r="O1471" t="s">
        <v>492</v>
      </c>
      <c r="P1471">
        <v>10</v>
      </c>
      <c r="Q1471" t="s">
        <v>465</v>
      </c>
      <c r="R1471">
        <v>1</v>
      </c>
      <c r="S1471" s="144">
        <v>-18000</v>
      </c>
      <c r="T1471">
        <v>1</v>
      </c>
      <c r="U1471" t="s">
        <v>199</v>
      </c>
      <c r="V1471" t="s">
        <v>68</v>
      </c>
      <c r="W1471" s="115" t="str">
        <f t="shared" si="53"/>
        <v>CC1PILETAS</v>
      </c>
      <c r="X1471" s="115">
        <f>_xlfn.XLOOKUP(W1471,'cco '!C:C,'cco '!D:D,0)</f>
        <v>0.10760032914202722</v>
      </c>
      <c r="Y1471" s="116">
        <f t="shared" si="54"/>
        <v>1936.80592455649</v>
      </c>
      <c r="Z1471" s="115">
        <f>_xlfn.XLOOKUP(V1471,sectores_id!A:A,sectores_id!B:B)</f>
        <v>7</v>
      </c>
      <c r="AA1471" s="115">
        <f>IF(J1471="OPEX",_xlfn.XLOOKUP(I1471,'rubros_id_opex (2)'!A:A,'rubros_id_opex (2)'!B:B,"RUBRO MC"),J1471)</f>
        <v>11</v>
      </c>
      <c r="AB1471" s="115" t="str">
        <f>UPPER(_xlfn.XLOOKUP(Z1471,sectores_id!B:B,sectores_id!A:A))</f>
        <v>PILETAS</v>
      </c>
      <c r="AC1471" s="156" t="str">
        <f>_xlfn.XLOOKUP(AA1471,'rubros_id_opex (2)'!B:B,'rubros_id_opex (2)'!A:A,gastos_final[[#This Row],[Líneas de factura/Producto]])</f>
        <v>REPARACIONES</v>
      </c>
      <c r="AD1471" s="115">
        <f>SUMIFS(Y:Y,C:C,gastos_final[[#This Row],[Número]])</f>
        <v>18000</v>
      </c>
      <c r="AE1471" s="177">
        <f>gastos_final[[#This Row],[MONTO_FINAL]]*-1-gastos_final[[#This Row],[monto_total_ampliado]]</f>
        <v>0</v>
      </c>
    </row>
    <row r="1472" spans="1:31" x14ac:dyDescent="0.3">
      <c r="A1472" vm="20">
        <v>46062</v>
      </c>
      <c r="B1472" t="s">
        <v>984</v>
      </c>
      <c r="C1472" t="s">
        <v>986</v>
      </c>
      <c r="D1472" s="143">
        <v>-18000</v>
      </c>
      <c r="E1472" t="s">
        <v>987</v>
      </c>
      <c r="F1472">
        <v>1</v>
      </c>
      <c r="G1472" s="143">
        <v>14876.03</v>
      </c>
      <c r="H1472" t="s">
        <v>511</v>
      </c>
      <c r="I1472" t="s">
        <v>12</v>
      </c>
      <c r="J1472" t="s">
        <v>137</v>
      </c>
      <c r="K1472" t="s">
        <v>473</v>
      </c>
      <c r="L1472" t="s">
        <v>138</v>
      </c>
      <c r="M1472">
        <v>0</v>
      </c>
      <c r="N1472" t="s">
        <v>35</v>
      </c>
      <c r="O1472" t="s">
        <v>492</v>
      </c>
      <c r="P1472">
        <v>10</v>
      </c>
      <c r="Q1472" t="s">
        <v>465</v>
      </c>
      <c r="R1472">
        <v>1</v>
      </c>
      <c r="S1472" s="144">
        <v>-18000</v>
      </c>
      <c r="T1472">
        <v>1</v>
      </c>
      <c r="U1472" t="s">
        <v>199</v>
      </c>
      <c r="V1472" t="s">
        <v>70</v>
      </c>
      <c r="W1472" s="115" t="str">
        <f t="shared" si="53"/>
        <v>CC1REACTORES</v>
      </c>
      <c r="X1472" s="115">
        <f>_xlfn.XLOOKUP(W1472,'cco '!C:C,'cco '!D:D,0)</f>
        <v>3.9675420007119738E-2</v>
      </c>
      <c r="Y1472" s="116">
        <f t="shared" si="54"/>
        <v>714.1575601281553</v>
      </c>
      <c r="Z1472" s="115">
        <f>_xlfn.XLOOKUP(V1472,sectores_id!A:A,sectores_id!B:B)</f>
        <v>8</v>
      </c>
      <c r="AA1472" s="115">
        <f>IF(J1472="OPEX",_xlfn.XLOOKUP(I1472,'rubros_id_opex (2)'!A:A,'rubros_id_opex (2)'!B:B,"RUBRO MC"),J1472)</f>
        <v>11</v>
      </c>
      <c r="AB1472" s="115" t="str">
        <f>UPPER(_xlfn.XLOOKUP(Z1472,sectores_id!B:B,sectores_id!A:A))</f>
        <v>REACTORES</v>
      </c>
      <c r="AC1472" s="156" t="str">
        <f>_xlfn.XLOOKUP(AA1472,'rubros_id_opex (2)'!B:B,'rubros_id_opex (2)'!A:A,gastos_final[[#This Row],[Líneas de factura/Producto]])</f>
        <v>REPARACIONES</v>
      </c>
      <c r="AD1472" s="115">
        <f>SUMIFS(Y:Y,C:C,gastos_final[[#This Row],[Número]])</f>
        <v>18000</v>
      </c>
      <c r="AE1472" s="177">
        <f>gastos_final[[#This Row],[MONTO_FINAL]]*-1-gastos_final[[#This Row],[monto_total_ampliado]]</f>
        <v>0</v>
      </c>
    </row>
    <row r="1473" spans="1:31" x14ac:dyDescent="0.3">
      <c r="A1473" vm="20">
        <v>46062</v>
      </c>
      <c r="B1473" t="s">
        <v>984</v>
      </c>
      <c r="C1473" t="s">
        <v>986</v>
      </c>
      <c r="D1473" s="143">
        <v>-18000</v>
      </c>
      <c r="E1473" t="s">
        <v>987</v>
      </c>
      <c r="F1473">
        <v>1</v>
      </c>
      <c r="G1473" s="143">
        <v>14876.03</v>
      </c>
      <c r="H1473" t="s">
        <v>511</v>
      </c>
      <c r="I1473" t="s">
        <v>12</v>
      </c>
      <c r="J1473" t="s">
        <v>137</v>
      </c>
      <c r="K1473" t="s">
        <v>473</v>
      </c>
      <c r="L1473" t="s">
        <v>138</v>
      </c>
      <c r="M1473">
        <v>0</v>
      </c>
      <c r="N1473" t="s">
        <v>35</v>
      </c>
      <c r="O1473" t="s">
        <v>492</v>
      </c>
      <c r="P1473">
        <v>10</v>
      </c>
      <c r="Q1473" t="s">
        <v>465</v>
      </c>
      <c r="R1473">
        <v>1</v>
      </c>
      <c r="S1473" s="144">
        <v>-18000</v>
      </c>
      <c r="T1473">
        <v>1</v>
      </c>
      <c r="U1473" t="s">
        <v>199</v>
      </c>
      <c r="V1473" t="s">
        <v>181</v>
      </c>
      <c r="W1473" s="115" t="str">
        <f t="shared" si="53"/>
        <v>CC1TIERRAS FILTRANTES</v>
      </c>
      <c r="X1473" s="115">
        <f>_xlfn.XLOOKUP(W1473,'cco '!C:C,'cco '!D:D,0)</f>
        <v>0</v>
      </c>
      <c r="Y1473" s="116">
        <f t="shared" si="54"/>
        <v>0</v>
      </c>
      <c r="Z1473" s="115">
        <f>_xlfn.XLOOKUP(V1473,sectores_id!A:A,sectores_id!B:B)</f>
        <v>9</v>
      </c>
      <c r="AA1473" s="115">
        <f>IF(J1473="OPEX",_xlfn.XLOOKUP(I1473,'rubros_id_opex (2)'!A:A,'rubros_id_opex (2)'!B:B,"RUBRO MC"),J1473)</f>
        <v>11</v>
      </c>
      <c r="AB1473" s="115" t="str">
        <f>UPPER(_xlfn.XLOOKUP(Z1473,sectores_id!B:B,sectores_id!A:A))</f>
        <v>TIERRAS FILTRANTES</v>
      </c>
      <c r="AC1473" s="156" t="str">
        <f>_xlfn.XLOOKUP(AA1473,'rubros_id_opex (2)'!B:B,'rubros_id_opex (2)'!A:A,gastos_final[[#This Row],[Líneas de factura/Producto]])</f>
        <v>REPARACIONES</v>
      </c>
      <c r="AD1473" s="115">
        <f>SUMIFS(Y:Y,C:C,gastos_final[[#This Row],[Número]])</f>
        <v>18000</v>
      </c>
      <c r="AE1473" s="177">
        <f>gastos_final[[#This Row],[MONTO_FINAL]]*-1-gastos_final[[#This Row],[monto_total_ampliado]]</f>
        <v>0</v>
      </c>
    </row>
    <row r="1474" spans="1:31" x14ac:dyDescent="0.3">
      <c r="A1474" vm="21">
        <v>46058</v>
      </c>
      <c r="B1474" t="s">
        <v>984</v>
      </c>
      <c r="C1474" t="s">
        <v>988</v>
      </c>
      <c r="D1474" s="143">
        <v>-15000</v>
      </c>
      <c r="E1474" t="s">
        <v>12</v>
      </c>
      <c r="F1474">
        <v>1</v>
      </c>
      <c r="G1474" s="143">
        <v>12396.69</v>
      </c>
      <c r="H1474" t="s">
        <v>511</v>
      </c>
      <c r="I1474" t="s">
        <v>12</v>
      </c>
      <c r="J1474" t="s">
        <v>137</v>
      </c>
      <c r="K1474" t="s">
        <v>473</v>
      </c>
      <c r="L1474" t="s">
        <v>138</v>
      </c>
      <c r="M1474">
        <v>0</v>
      </c>
      <c r="N1474" t="s">
        <v>35</v>
      </c>
      <c r="O1474" t="s">
        <v>492</v>
      </c>
      <c r="P1474">
        <v>10</v>
      </c>
      <c r="Q1474" t="s">
        <v>465</v>
      </c>
      <c r="R1474">
        <v>1</v>
      </c>
      <c r="S1474" s="144">
        <v>-15000</v>
      </c>
      <c r="T1474">
        <v>1</v>
      </c>
      <c r="U1474" t="s">
        <v>199</v>
      </c>
      <c r="V1474" t="s">
        <v>72</v>
      </c>
      <c r="W1474" s="115" t="str">
        <f t="shared" ref="W1474:W1502" si="55">_xlfn.CONCAT(N1474,V1474)</f>
        <v>CC1BACHAS</v>
      </c>
      <c r="X1474" s="115">
        <f>_xlfn.XLOOKUP(W1474,'cco '!C:C,'cco '!D:D,0)</f>
        <v>3.2417236735101898E-2</v>
      </c>
      <c r="Y1474" s="116">
        <f t="shared" ref="Y1474:Y1502" si="56">$X1474*$S1474*-1</f>
        <v>486.25855102652849</v>
      </c>
      <c r="Z1474" s="115">
        <f>_xlfn.XLOOKUP(V1474,sectores_id!A:A,sectores_id!B:B)</f>
        <v>1</v>
      </c>
      <c r="AA1474" s="115">
        <f>IF(J1474="OPEX",_xlfn.XLOOKUP(I1474,'rubros_id_opex (2)'!A:A,'rubros_id_opex (2)'!B:B,"RUBRO MC"),J1474)</f>
        <v>11</v>
      </c>
      <c r="AB1474" s="115" t="str">
        <f>UPPER(_xlfn.XLOOKUP(Z1474,sectores_id!B:B,sectores_id!A:A))</f>
        <v>BACHAS</v>
      </c>
      <c r="AC1474" s="156" t="str">
        <f>_xlfn.XLOOKUP(AA1474,'rubros_id_opex (2)'!B:B,'rubros_id_opex (2)'!A:A,gastos_final[[#This Row],[Líneas de factura/Producto]])</f>
        <v>REPARACIONES</v>
      </c>
      <c r="AD1474" s="115">
        <f>SUMIFS(Y:Y,C:C,gastos_final[[#This Row],[Número]])</f>
        <v>14999.999999999998</v>
      </c>
      <c r="AE1474" s="177">
        <f>gastos_final[[#This Row],[MONTO_FINAL]]*-1-gastos_final[[#This Row],[monto_total_ampliado]]</f>
        <v>0</v>
      </c>
    </row>
    <row r="1475" spans="1:31" x14ac:dyDescent="0.3">
      <c r="A1475" vm="21">
        <v>46058</v>
      </c>
      <c r="B1475" t="s">
        <v>984</v>
      </c>
      <c r="C1475" t="s">
        <v>988</v>
      </c>
      <c r="D1475" s="143">
        <v>-15000</v>
      </c>
      <c r="E1475" t="s">
        <v>12</v>
      </c>
      <c r="F1475">
        <v>1</v>
      </c>
      <c r="G1475" s="143">
        <v>12396.69</v>
      </c>
      <c r="H1475" t="s">
        <v>511</v>
      </c>
      <c r="I1475" t="s">
        <v>12</v>
      </c>
      <c r="J1475" t="s">
        <v>137</v>
      </c>
      <c r="K1475" t="s">
        <v>473</v>
      </c>
      <c r="L1475" t="s">
        <v>138</v>
      </c>
      <c r="M1475">
        <v>0</v>
      </c>
      <c r="N1475" t="s">
        <v>35</v>
      </c>
      <c r="O1475" t="s">
        <v>492</v>
      </c>
      <c r="P1475">
        <v>10</v>
      </c>
      <c r="Q1475" t="s">
        <v>465</v>
      </c>
      <c r="R1475">
        <v>1</v>
      </c>
      <c r="S1475" s="144">
        <v>-15000</v>
      </c>
      <c r="T1475">
        <v>1</v>
      </c>
      <c r="U1475" t="s">
        <v>199</v>
      </c>
      <c r="V1475" t="s">
        <v>77</v>
      </c>
      <c r="W1475" s="115" t="str">
        <f t="shared" si="55"/>
        <v>CC1CEREAL &amp; POLVILLO</v>
      </c>
      <c r="X1475" s="115">
        <f>_xlfn.XLOOKUP(W1475,'cco '!C:C,'cco '!D:D,0)</f>
        <v>7.0597149630605652E-3</v>
      </c>
      <c r="Y1475" s="116">
        <f t="shared" si="56"/>
        <v>105.89572444590848</v>
      </c>
      <c r="Z1475" s="115">
        <f>_xlfn.XLOOKUP(V1475,sectores_id!A:A,sectores_id!B:B)</f>
        <v>2</v>
      </c>
      <c r="AA1475" s="115">
        <f>IF(J1475="OPEX",_xlfn.XLOOKUP(I1475,'rubros_id_opex (2)'!A:A,'rubros_id_opex (2)'!B:B,"RUBRO MC"),J1475)</f>
        <v>11</v>
      </c>
      <c r="AB1475" s="115" t="str">
        <f>UPPER(_xlfn.XLOOKUP(Z1475,sectores_id!B:B,sectores_id!A:A))</f>
        <v>CEREAL &amp; POLVILLO</v>
      </c>
      <c r="AC1475" s="156" t="str">
        <f>_xlfn.XLOOKUP(AA1475,'rubros_id_opex (2)'!B:B,'rubros_id_opex (2)'!A:A,gastos_final[[#This Row],[Líneas de factura/Producto]])</f>
        <v>REPARACIONES</v>
      </c>
      <c r="AD1475" s="115">
        <f>SUMIFS(Y:Y,C:C,gastos_final[[#This Row],[Número]])</f>
        <v>14999.999999999998</v>
      </c>
      <c r="AE1475" s="177">
        <f>gastos_final[[#This Row],[MONTO_FINAL]]*-1-gastos_final[[#This Row],[monto_total_ampliado]]</f>
        <v>0</v>
      </c>
    </row>
    <row r="1476" spans="1:31" x14ac:dyDescent="0.3">
      <c r="A1476" vm="21">
        <v>46058</v>
      </c>
      <c r="B1476" t="s">
        <v>984</v>
      </c>
      <c r="C1476" t="s">
        <v>988</v>
      </c>
      <c r="D1476" s="143">
        <v>-15000</v>
      </c>
      <c r="E1476" t="s">
        <v>12</v>
      </c>
      <c r="F1476">
        <v>1</v>
      </c>
      <c r="G1476" s="143">
        <v>12396.69</v>
      </c>
      <c r="H1476" t="s">
        <v>511</v>
      </c>
      <c r="I1476" t="s">
        <v>12</v>
      </c>
      <c r="J1476" t="s">
        <v>137</v>
      </c>
      <c r="K1476" t="s">
        <v>473</v>
      </c>
      <c r="L1476" t="s">
        <v>138</v>
      </c>
      <c r="M1476">
        <v>0</v>
      </c>
      <c r="N1476" t="s">
        <v>35</v>
      </c>
      <c r="O1476" t="s">
        <v>492</v>
      </c>
      <c r="P1476">
        <v>10</v>
      </c>
      <c r="Q1476" t="s">
        <v>465</v>
      </c>
      <c r="R1476">
        <v>1</v>
      </c>
      <c r="S1476" s="144">
        <v>-15000</v>
      </c>
      <c r="T1476">
        <v>1</v>
      </c>
      <c r="U1476" t="s">
        <v>199</v>
      </c>
      <c r="V1476" t="s">
        <v>75</v>
      </c>
      <c r="W1476" s="115" t="str">
        <f t="shared" si="55"/>
        <v>CC1COMPOST &amp; FERTILIZANTES</v>
      </c>
      <c r="X1476" s="115">
        <f>_xlfn.XLOOKUP(W1476,'cco '!C:C,'cco '!D:D,0)</f>
        <v>4.0653249223577111E-4</v>
      </c>
      <c r="Y1476" s="116">
        <f t="shared" si="56"/>
        <v>6.0979873835365668</v>
      </c>
      <c r="Z1476" s="115">
        <f>_xlfn.XLOOKUP(V1476,sectores_id!A:A,sectores_id!B:B)</f>
        <v>10</v>
      </c>
      <c r="AA1476" s="115">
        <f>IF(J1476="OPEX",_xlfn.XLOOKUP(I1476,'rubros_id_opex (2)'!A:A,'rubros_id_opex (2)'!B:B,"RUBRO MC"),J1476)</f>
        <v>11</v>
      </c>
      <c r="AB1476" s="115" t="str">
        <f>UPPER(_xlfn.XLOOKUP(Z1476,sectores_id!B:B,sectores_id!A:A))</f>
        <v>COMPOST &amp; FERTILIZANTES</v>
      </c>
      <c r="AC1476" s="156" t="str">
        <f>_xlfn.XLOOKUP(AA1476,'rubros_id_opex (2)'!B:B,'rubros_id_opex (2)'!A:A,gastos_final[[#This Row],[Líneas de factura/Producto]])</f>
        <v>REPARACIONES</v>
      </c>
      <c r="AD1476" s="115">
        <f>SUMIFS(Y:Y,C:C,gastos_final[[#This Row],[Número]])</f>
        <v>14999.999999999998</v>
      </c>
      <c r="AE1476" s="177">
        <f>gastos_final[[#This Row],[MONTO_FINAL]]*-1-gastos_final[[#This Row],[monto_total_ampliado]]</f>
        <v>0</v>
      </c>
    </row>
    <row r="1477" spans="1:31" x14ac:dyDescent="0.3">
      <c r="A1477" vm="21">
        <v>46058</v>
      </c>
      <c r="B1477" t="s">
        <v>984</v>
      </c>
      <c r="C1477" t="s">
        <v>988</v>
      </c>
      <c r="D1477" s="143">
        <v>-15000</v>
      </c>
      <c r="E1477" t="s">
        <v>12</v>
      </c>
      <c r="F1477">
        <v>1</v>
      </c>
      <c r="G1477" s="143">
        <v>12396.69</v>
      </c>
      <c r="H1477" t="s">
        <v>511</v>
      </c>
      <c r="I1477" t="s">
        <v>12</v>
      </c>
      <c r="J1477" t="s">
        <v>137</v>
      </c>
      <c r="K1477" t="s">
        <v>473</v>
      </c>
      <c r="L1477" t="s">
        <v>138</v>
      </c>
      <c r="M1477">
        <v>0</v>
      </c>
      <c r="N1477" t="s">
        <v>35</v>
      </c>
      <c r="O1477" t="s">
        <v>492</v>
      </c>
      <c r="P1477">
        <v>10</v>
      </c>
      <c r="Q1477" t="s">
        <v>465</v>
      </c>
      <c r="R1477">
        <v>1</v>
      </c>
      <c r="S1477" s="144">
        <v>-15000</v>
      </c>
      <c r="T1477">
        <v>1</v>
      </c>
      <c r="U1477" t="s">
        <v>199</v>
      </c>
      <c r="V1477" t="s">
        <v>66</v>
      </c>
      <c r="W1477" s="115" t="str">
        <f t="shared" si="55"/>
        <v>CC1DISPOSICIÓN FINAL RESIDUOS LIQUIDOS</v>
      </c>
      <c r="X1477" s="115">
        <f>_xlfn.XLOOKUP(W1477,'cco '!C:C,'cco '!D:D,0)</f>
        <v>5.9791078481547098E-2</v>
      </c>
      <c r="Y1477" s="116">
        <f t="shared" si="56"/>
        <v>896.86617722320648</v>
      </c>
      <c r="Z1477" s="115">
        <f>_xlfn.XLOOKUP(V1477,sectores_id!A:A,sectores_id!B:B)</f>
        <v>3</v>
      </c>
      <c r="AA1477" s="115">
        <f>IF(J1477="OPEX",_xlfn.XLOOKUP(I1477,'rubros_id_opex (2)'!A:A,'rubros_id_opex (2)'!B:B,"RUBRO MC"),J1477)</f>
        <v>11</v>
      </c>
      <c r="AB1477" s="115" t="str">
        <f>UPPER(_xlfn.XLOOKUP(Z1477,sectores_id!B:B,sectores_id!A:A))</f>
        <v>DISP. FINAL RESIDUOS LÍQUIDOS</v>
      </c>
      <c r="AC1477" s="156" t="str">
        <f>_xlfn.XLOOKUP(AA1477,'rubros_id_opex (2)'!B:B,'rubros_id_opex (2)'!A:A,gastos_final[[#This Row],[Líneas de factura/Producto]])</f>
        <v>REPARACIONES</v>
      </c>
      <c r="AD1477" s="115">
        <f>SUMIFS(Y:Y,C:C,gastos_final[[#This Row],[Número]])</f>
        <v>14999.999999999998</v>
      </c>
      <c r="AE1477" s="177">
        <f>gastos_final[[#This Row],[MONTO_FINAL]]*-1-gastos_final[[#This Row],[monto_total_ampliado]]</f>
        <v>0</v>
      </c>
    </row>
    <row r="1478" spans="1:31" x14ac:dyDescent="0.3">
      <c r="A1478" vm="21">
        <v>46058</v>
      </c>
      <c r="B1478" t="s">
        <v>984</v>
      </c>
      <c r="C1478" t="s">
        <v>988</v>
      </c>
      <c r="D1478" s="143">
        <v>-15000</v>
      </c>
      <c r="E1478" t="s">
        <v>12</v>
      </c>
      <c r="F1478">
        <v>1</v>
      </c>
      <c r="G1478" s="143">
        <v>12396.69</v>
      </c>
      <c r="H1478" t="s">
        <v>511</v>
      </c>
      <c r="I1478" t="s">
        <v>12</v>
      </c>
      <c r="J1478" t="s">
        <v>137</v>
      </c>
      <c r="K1478" t="s">
        <v>473</v>
      </c>
      <c r="L1478" t="s">
        <v>138</v>
      </c>
      <c r="M1478">
        <v>0</v>
      </c>
      <c r="N1478" t="s">
        <v>35</v>
      </c>
      <c r="O1478" t="s">
        <v>492</v>
      </c>
      <c r="P1478">
        <v>10</v>
      </c>
      <c r="Q1478" t="s">
        <v>465</v>
      </c>
      <c r="R1478">
        <v>1</v>
      </c>
      <c r="S1478" s="144">
        <v>-15000</v>
      </c>
      <c r="T1478">
        <v>1</v>
      </c>
      <c r="U1478" t="s">
        <v>199</v>
      </c>
      <c r="V1478" t="s">
        <v>63</v>
      </c>
      <c r="W1478" s="115" t="str">
        <f t="shared" si="55"/>
        <v>CC1DISPOSICIÓN FINAL RESIDUOS SOLIDOS</v>
      </c>
      <c r="X1478" s="115">
        <f>_xlfn.XLOOKUP(W1478,'cco '!C:C,'cco '!D:D,0)</f>
        <v>4.8738124634855849E-3</v>
      </c>
      <c r="Y1478" s="116">
        <f t="shared" si="56"/>
        <v>73.107186952283769</v>
      </c>
      <c r="Z1478" s="115">
        <f>_xlfn.XLOOKUP(V1478,sectores_id!A:A,sectores_id!B:B)</f>
        <v>4</v>
      </c>
      <c r="AA1478" s="115">
        <f>IF(J1478="OPEX",_xlfn.XLOOKUP(I1478,'rubros_id_opex (2)'!A:A,'rubros_id_opex (2)'!B:B,"RUBRO MC"),J1478)</f>
        <v>11</v>
      </c>
      <c r="AB1478" s="115" t="str">
        <f>UPPER(_xlfn.XLOOKUP(Z1478,sectores_id!B:B,sectores_id!A:A))</f>
        <v>DISP. FINAL RESIDUOS SÓLIDOS</v>
      </c>
      <c r="AC1478" s="156" t="str">
        <f>_xlfn.XLOOKUP(AA1478,'rubros_id_opex (2)'!B:B,'rubros_id_opex (2)'!A:A,gastos_final[[#This Row],[Líneas de factura/Producto]])</f>
        <v>REPARACIONES</v>
      </c>
      <c r="AD1478" s="115">
        <f>SUMIFS(Y:Y,C:C,gastos_final[[#This Row],[Número]])</f>
        <v>14999.999999999998</v>
      </c>
      <c r="AE1478" s="177">
        <f>gastos_final[[#This Row],[MONTO_FINAL]]*-1-gastos_final[[#This Row],[monto_total_ampliado]]</f>
        <v>0</v>
      </c>
    </row>
    <row r="1479" spans="1:31" x14ac:dyDescent="0.3">
      <c r="A1479" vm="21">
        <v>46058</v>
      </c>
      <c r="B1479" t="s">
        <v>984</v>
      </c>
      <c r="C1479" t="s">
        <v>988</v>
      </c>
      <c r="D1479" s="143">
        <v>-15000</v>
      </c>
      <c r="E1479" t="s">
        <v>12</v>
      </c>
      <c r="F1479">
        <v>1</v>
      </c>
      <c r="G1479" s="143">
        <v>12396.69</v>
      </c>
      <c r="H1479" t="s">
        <v>511</v>
      </c>
      <c r="I1479" t="s">
        <v>12</v>
      </c>
      <c r="J1479" t="s">
        <v>137</v>
      </c>
      <c r="K1479" t="s">
        <v>473</v>
      </c>
      <c r="L1479" t="s">
        <v>138</v>
      </c>
      <c r="M1479">
        <v>0</v>
      </c>
      <c r="N1479" t="s">
        <v>35</v>
      </c>
      <c r="O1479" t="s">
        <v>492</v>
      </c>
      <c r="P1479">
        <v>10</v>
      </c>
      <c r="Q1479" t="s">
        <v>465</v>
      </c>
      <c r="R1479">
        <v>1</v>
      </c>
      <c r="S1479" s="144">
        <v>-15000</v>
      </c>
      <c r="T1479">
        <v>1</v>
      </c>
      <c r="U1479" t="s">
        <v>199</v>
      </c>
      <c r="V1479" t="s">
        <v>80</v>
      </c>
      <c r="W1479" s="115" t="str">
        <f t="shared" si="55"/>
        <v>CC1EXPORTACION</v>
      </c>
      <c r="X1479" s="115">
        <f>_xlfn.XLOOKUP(W1479,'cco '!C:C,'cco '!D:D,0)</f>
        <v>0.73411048911804788</v>
      </c>
      <c r="Y1479" s="116">
        <f t="shared" si="56"/>
        <v>11011.657336770719</v>
      </c>
      <c r="Z1479" s="115">
        <f>_xlfn.XLOOKUP(V1479,sectores_id!A:A,sectores_id!B:B)</f>
        <v>5</v>
      </c>
      <c r="AA1479" s="115">
        <f>IF(J1479="OPEX",_xlfn.XLOOKUP(I1479,'rubros_id_opex (2)'!A:A,'rubros_id_opex (2)'!B:B,"RUBRO MC"),J1479)</f>
        <v>11</v>
      </c>
      <c r="AB1479" s="115" t="str">
        <f>UPPER(_xlfn.XLOOKUP(Z1479,sectores_id!B:B,sectores_id!A:A))</f>
        <v>EXPORTACION</v>
      </c>
      <c r="AC1479" s="156" t="str">
        <f>_xlfn.XLOOKUP(AA1479,'rubros_id_opex (2)'!B:B,'rubros_id_opex (2)'!A:A,gastos_final[[#This Row],[Líneas de factura/Producto]])</f>
        <v>REPARACIONES</v>
      </c>
      <c r="AD1479" s="115">
        <f>SUMIFS(Y:Y,C:C,gastos_final[[#This Row],[Número]])</f>
        <v>14999.999999999998</v>
      </c>
      <c r="AE1479" s="177">
        <f>gastos_final[[#This Row],[MONTO_FINAL]]*-1-gastos_final[[#This Row],[monto_total_ampliado]]</f>
        <v>0</v>
      </c>
    </row>
    <row r="1480" spans="1:31" x14ac:dyDescent="0.3">
      <c r="A1480" vm="21">
        <v>46058</v>
      </c>
      <c r="B1480" t="s">
        <v>984</v>
      </c>
      <c r="C1480" t="s">
        <v>988</v>
      </c>
      <c r="D1480" s="143">
        <v>-15000</v>
      </c>
      <c r="E1480" t="s">
        <v>12</v>
      </c>
      <c r="F1480">
        <v>1</v>
      </c>
      <c r="G1480" s="143">
        <v>12396.69</v>
      </c>
      <c r="H1480" t="s">
        <v>511</v>
      </c>
      <c r="I1480" t="s">
        <v>12</v>
      </c>
      <c r="J1480" t="s">
        <v>137</v>
      </c>
      <c r="K1480" t="s">
        <v>473</v>
      </c>
      <c r="L1480" t="s">
        <v>138</v>
      </c>
      <c r="M1480">
        <v>0</v>
      </c>
      <c r="N1480" t="s">
        <v>35</v>
      </c>
      <c r="O1480" t="s">
        <v>492</v>
      </c>
      <c r="P1480">
        <v>10</v>
      </c>
      <c r="Q1480" t="s">
        <v>465</v>
      </c>
      <c r="R1480">
        <v>1</v>
      </c>
      <c r="S1480" s="144">
        <v>-15000</v>
      </c>
      <c r="T1480">
        <v>1</v>
      </c>
      <c r="U1480" t="s">
        <v>199</v>
      </c>
      <c r="V1480" t="s">
        <v>50</v>
      </c>
      <c r="W1480" s="115" t="str">
        <f t="shared" si="55"/>
        <v>CC1NFU</v>
      </c>
      <c r="X1480" s="115">
        <f>_xlfn.XLOOKUP(W1480,'cco '!C:C,'cco '!D:D,0)</f>
        <v>1.4065386597374174E-2</v>
      </c>
      <c r="Y1480" s="116">
        <f t="shared" si="56"/>
        <v>210.98079896061262</v>
      </c>
      <c r="Z1480" s="115">
        <f>_xlfn.XLOOKUP(V1480,sectores_id!A:A,sectores_id!B:B)</f>
        <v>6</v>
      </c>
      <c r="AA1480" s="115">
        <f>IF(J1480="OPEX",_xlfn.XLOOKUP(I1480,'rubros_id_opex (2)'!A:A,'rubros_id_opex (2)'!B:B,"RUBRO MC"),J1480)</f>
        <v>11</v>
      </c>
      <c r="AB1480" s="115" t="str">
        <f>UPPER(_xlfn.XLOOKUP(Z1480,sectores_id!B:B,sectores_id!A:A))</f>
        <v>NFU</v>
      </c>
      <c r="AC1480" s="156" t="str">
        <f>_xlfn.XLOOKUP(AA1480,'rubros_id_opex (2)'!B:B,'rubros_id_opex (2)'!A:A,gastos_final[[#This Row],[Líneas de factura/Producto]])</f>
        <v>REPARACIONES</v>
      </c>
      <c r="AD1480" s="115">
        <f>SUMIFS(Y:Y,C:C,gastos_final[[#This Row],[Número]])</f>
        <v>14999.999999999998</v>
      </c>
      <c r="AE1480" s="177">
        <f>gastos_final[[#This Row],[MONTO_FINAL]]*-1-gastos_final[[#This Row],[monto_total_ampliado]]</f>
        <v>0</v>
      </c>
    </row>
    <row r="1481" spans="1:31" x14ac:dyDescent="0.3">
      <c r="A1481" vm="21">
        <v>46058</v>
      </c>
      <c r="B1481" t="s">
        <v>984</v>
      </c>
      <c r="C1481" t="s">
        <v>988</v>
      </c>
      <c r="D1481" s="143">
        <v>-15000</v>
      </c>
      <c r="E1481" t="s">
        <v>12</v>
      </c>
      <c r="F1481">
        <v>1</v>
      </c>
      <c r="G1481" s="143">
        <v>12396.69</v>
      </c>
      <c r="H1481" t="s">
        <v>511</v>
      </c>
      <c r="I1481" t="s">
        <v>12</v>
      </c>
      <c r="J1481" t="s">
        <v>137</v>
      </c>
      <c r="K1481" t="s">
        <v>473</v>
      </c>
      <c r="L1481" t="s">
        <v>138</v>
      </c>
      <c r="M1481">
        <v>0</v>
      </c>
      <c r="N1481" t="s">
        <v>35</v>
      </c>
      <c r="O1481" t="s">
        <v>492</v>
      </c>
      <c r="P1481">
        <v>10</v>
      </c>
      <c r="Q1481" t="s">
        <v>465</v>
      </c>
      <c r="R1481">
        <v>1</v>
      </c>
      <c r="S1481" s="144">
        <v>-15000</v>
      </c>
      <c r="T1481">
        <v>1</v>
      </c>
      <c r="U1481" t="s">
        <v>199</v>
      </c>
      <c r="V1481" t="s">
        <v>68</v>
      </c>
      <c r="W1481" s="115" t="str">
        <f t="shared" si="55"/>
        <v>CC1PILETAS</v>
      </c>
      <c r="X1481" s="115">
        <f>_xlfn.XLOOKUP(W1481,'cco '!C:C,'cco '!D:D,0)</f>
        <v>0.10760032914202722</v>
      </c>
      <c r="Y1481" s="116">
        <f t="shared" si="56"/>
        <v>1614.0049371304083</v>
      </c>
      <c r="Z1481" s="115">
        <f>_xlfn.XLOOKUP(V1481,sectores_id!A:A,sectores_id!B:B)</f>
        <v>7</v>
      </c>
      <c r="AA1481" s="115">
        <f>IF(J1481="OPEX",_xlfn.XLOOKUP(I1481,'rubros_id_opex (2)'!A:A,'rubros_id_opex (2)'!B:B,"RUBRO MC"),J1481)</f>
        <v>11</v>
      </c>
      <c r="AB1481" s="115" t="str">
        <f>UPPER(_xlfn.XLOOKUP(Z1481,sectores_id!B:B,sectores_id!A:A))</f>
        <v>PILETAS</v>
      </c>
      <c r="AC1481" s="156" t="str">
        <f>_xlfn.XLOOKUP(AA1481,'rubros_id_opex (2)'!B:B,'rubros_id_opex (2)'!A:A,gastos_final[[#This Row],[Líneas de factura/Producto]])</f>
        <v>REPARACIONES</v>
      </c>
      <c r="AD1481" s="115">
        <f>SUMIFS(Y:Y,C:C,gastos_final[[#This Row],[Número]])</f>
        <v>14999.999999999998</v>
      </c>
      <c r="AE1481" s="177">
        <f>gastos_final[[#This Row],[MONTO_FINAL]]*-1-gastos_final[[#This Row],[monto_total_ampliado]]</f>
        <v>0</v>
      </c>
    </row>
    <row r="1482" spans="1:31" x14ac:dyDescent="0.3">
      <c r="A1482" vm="21">
        <v>46058</v>
      </c>
      <c r="B1482" t="s">
        <v>984</v>
      </c>
      <c r="C1482" t="s">
        <v>988</v>
      </c>
      <c r="D1482" s="143">
        <v>-15000</v>
      </c>
      <c r="E1482" t="s">
        <v>12</v>
      </c>
      <c r="F1482">
        <v>1</v>
      </c>
      <c r="G1482" s="143">
        <v>12396.69</v>
      </c>
      <c r="H1482" t="s">
        <v>511</v>
      </c>
      <c r="I1482" t="s">
        <v>12</v>
      </c>
      <c r="J1482" t="s">
        <v>137</v>
      </c>
      <c r="K1482" t="s">
        <v>473</v>
      </c>
      <c r="L1482" t="s">
        <v>138</v>
      </c>
      <c r="M1482">
        <v>0</v>
      </c>
      <c r="N1482" t="s">
        <v>35</v>
      </c>
      <c r="O1482" t="s">
        <v>492</v>
      </c>
      <c r="P1482">
        <v>10</v>
      </c>
      <c r="Q1482" t="s">
        <v>465</v>
      </c>
      <c r="R1482">
        <v>1</v>
      </c>
      <c r="S1482" s="144">
        <v>-15000</v>
      </c>
      <c r="T1482">
        <v>1</v>
      </c>
      <c r="U1482" t="s">
        <v>199</v>
      </c>
      <c r="V1482" t="s">
        <v>70</v>
      </c>
      <c r="W1482" s="115" t="str">
        <f t="shared" si="55"/>
        <v>CC1REACTORES</v>
      </c>
      <c r="X1482" s="115">
        <f>_xlfn.XLOOKUP(W1482,'cco '!C:C,'cco '!D:D,0)</f>
        <v>3.9675420007119738E-2</v>
      </c>
      <c r="Y1482" s="116">
        <f t="shared" si="56"/>
        <v>595.13130010679606</v>
      </c>
      <c r="Z1482" s="115">
        <f>_xlfn.XLOOKUP(V1482,sectores_id!A:A,sectores_id!B:B)</f>
        <v>8</v>
      </c>
      <c r="AA1482" s="115">
        <f>IF(J1482="OPEX",_xlfn.XLOOKUP(I1482,'rubros_id_opex (2)'!A:A,'rubros_id_opex (2)'!B:B,"RUBRO MC"),J1482)</f>
        <v>11</v>
      </c>
      <c r="AB1482" s="115" t="str">
        <f>UPPER(_xlfn.XLOOKUP(Z1482,sectores_id!B:B,sectores_id!A:A))</f>
        <v>REACTORES</v>
      </c>
      <c r="AC1482" s="156" t="str">
        <f>_xlfn.XLOOKUP(AA1482,'rubros_id_opex (2)'!B:B,'rubros_id_opex (2)'!A:A,gastos_final[[#This Row],[Líneas de factura/Producto]])</f>
        <v>REPARACIONES</v>
      </c>
      <c r="AD1482" s="115">
        <f>SUMIFS(Y:Y,C:C,gastos_final[[#This Row],[Número]])</f>
        <v>14999.999999999998</v>
      </c>
      <c r="AE1482" s="177">
        <f>gastos_final[[#This Row],[MONTO_FINAL]]*-1-gastos_final[[#This Row],[monto_total_ampliado]]</f>
        <v>0</v>
      </c>
    </row>
    <row r="1483" spans="1:31" x14ac:dyDescent="0.3">
      <c r="A1483" vm="21">
        <v>46058</v>
      </c>
      <c r="B1483" t="s">
        <v>984</v>
      </c>
      <c r="C1483" t="s">
        <v>988</v>
      </c>
      <c r="D1483" s="143">
        <v>-15000</v>
      </c>
      <c r="E1483" t="s">
        <v>12</v>
      </c>
      <c r="F1483">
        <v>1</v>
      </c>
      <c r="G1483" s="143">
        <v>12396.69</v>
      </c>
      <c r="H1483" t="s">
        <v>511</v>
      </c>
      <c r="I1483" t="s">
        <v>12</v>
      </c>
      <c r="J1483" t="s">
        <v>137</v>
      </c>
      <c r="K1483" t="s">
        <v>473</v>
      </c>
      <c r="L1483" t="s">
        <v>138</v>
      </c>
      <c r="M1483">
        <v>0</v>
      </c>
      <c r="N1483" t="s">
        <v>35</v>
      </c>
      <c r="O1483" t="s">
        <v>492</v>
      </c>
      <c r="P1483">
        <v>10</v>
      </c>
      <c r="Q1483" t="s">
        <v>465</v>
      </c>
      <c r="R1483">
        <v>1</v>
      </c>
      <c r="S1483" s="144">
        <v>-15000</v>
      </c>
      <c r="T1483">
        <v>1</v>
      </c>
      <c r="U1483" t="s">
        <v>199</v>
      </c>
      <c r="V1483" t="s">
        <v>181</v>
      </c>
      <c r="W1483" s="115" t="str">
        <f t="shared" si="55"/>
        <v>CC1TIERRAS FILTRANTES</v>
      </c>
      <c r="X1483" s="115">
        <f>_xlfn.XLOOKUP(W1483,'cco '!C:C,'cco '!D:D,0)</f>
        <v>0</v>
      </c>
      <c r="Y1483" s="116">
        <f t="shared" si="56"/>
        <v>0</v>
      </c>
      <c r="Z1483" s="115">
        <f>_xlfn.XLOOKUP(V1483,sectores_id!A:A,sectores_id!B:B)</f>
        <v>9</v>
      </c>
      <c r="AA1483" s="115">
        <f>IF(J1483="OPEX",_xlfn.XLOOKUP(I1483,'rubros_id_opex (2)'!A:A,'rubros_id_opex (2)'!B:B,"RUBRO MC"),J1483)</f>
        <v>11</v>
      </c>
      <c r="AB1483" s="115" t="str">
        <f>UPPER(_xlfn.XLOOKUP(Z1483,sectores_id!B:B,sectores_id!A:A))</f>
        <v>TIERRAS FILTRANTES</v>
      </c>
      <c r="AC1483" s="156" t="str">
        <f>_xlfn.XLOOKUP(AA1483,'rubros_id_opex (2)'!B:B,'rubros_id_opex (2)'!A:A,gastos_final[[#This Row],[Líneas de factura/Producto]])</f>
        <v>REPARACIONES</v>
      </c>
      <c r="AD1483" s="115">
        <f>SUMIFS(Y:Y,C:C,gastos_final[[#This Row],[Número]])</f>
        <v>14999.999999999998</v>
      </c>
      <c r="AE1483" s="177">
        <f>gastos_final[[#This Row],[MONTO_FINAL]]*-1-gastos_final[[#This Row],[monto_total_ampliado]]</f>
        <v>0</v>
      </c>
    </row>
    <row r="1484" spans="1:31" x14ac:dyDescent="0.3">
      <c r="A1484" vm="1">
        <v>46081</v>
      </c>
      <c r="B1484" t="s">
        <v>733</v>
      </c>
      <c r="C1484" t="s">
        <v>1153</v>
      </c>
      <c r="D1484" s="143">
        <v>-3872</v>
      </c>
      <c r="E1484" t="s">
        <v>811</v>
      </c>
      <c r="F1484">
        <v>4</v>
      </c>
      <c r="G1484" s="143">
        <v>968</v>
      </c>
      <c r="H1484" t="s">
        <v>511</v>
      </c>
      <c r="I1484" t="s">
        <v>13</v>
      </c>
      <c r="J1484" t="s">
        <v>137</v>
      </c>
      <c r="K1484" t="s">
        <v>473</v>
      </c>
      <c r="L1484" t="s">
        <v>138</v>
      </c>
      <c r="M1484">
        <v>0</v>
      </c>
      <c r="N1484" t="s">
        <v>39</v>
      </c>
      <c r="O1484" t="s">
        <v>493</v>
      </c>
      <c r="P1484">
        <v>1</v>
      </c>
      <c r="Q1484" t="s">
        <v>50</v>
      </c>
      <c r="R1484">
        <v>1</v>
      </c>
      <c r="S1484" s="144">
        <v>-3872</v>
      </c>
      <c r="T1484">
        <v>4</v>
      </c>
      <c r="U1484" t="s">
        <v>199</v>
      </c>
      <c r="V1484" t="s">
        <v>50</v>
      </c>
      <c r="W1484" s="115" t="str">
        <f t="shared" si="55"/>
        <v>CC7NFU</v>
      </c>
      <c r="X1484" s="115">
        <f>_xlfn.XLOOKUP(W1484,'cco '!C:C,'cco '!D:D,0)</f>
        <v>1</v>
      </c>
      <c r="Y1484" s="116">
        <f t="shared" si="56"/>
        <v>3872</v>
      </c>
      <c r="Z1484" s="115">
        <f>_xlfn.XLOOKUP(V1484,sectores_id!A:A,sectores_id!B:B)</f>
        <v>6</v>
      </c>
      <c r="AA1484" s="115">
        <f>IF(J1484="OPEX",_xlfn.XLOOKUP(I1484,'rubros_id_opex (2)'!A:A,'rubros_id_opex (2)'!B:B,"RUBRO MC"),J1484)</f>
        <v>7</v>
      </c>
      <c r="AB1484" s="115" t="str">
        <f>UPPER(_xlfn.XLOOKUP(Z1484,sectores_id!B:B,sectores_id!A:A))</f>
        <v>NFU</v>
      </c>
      <c r="AC1484" s="156" t="str">
        <f>_xlfn.XLOOKUP(AA1484,'rubros_id_opex (2)'!B:B,'rubros_id_opex (2)'!A:A,gastos_final[[#This Row],[Líneas de factura/Producto]])</f>
        <v>LOGISTICA</v>
      </c>
      <c r="AD1484" s="115">
        <f>SUMIFS(Y:Y,C:C,gastos_final[[#This Row],[Número]])</f>
        <v>3872</v>
      </c>
      <c r="AE1484" s="177">
        <f>gastos_final[[#This Row],[MONTO_FINAL]]*-1-gastos_final[[#This Row],[monto_total_ampliado]]</f>
        <v>0</v>
      </c>
    </row>
    <row r="1485" spans="1:31" x14ac:dyDescent="0.3">
      <c r="A1485" vm="4">
        <v>46056</v>
      </c>
      <c r="B1485" t="s">
        <v>882</v>
      </c>
      <c r="C1485" t="s">
        <v>890</v>
      </c>
      <c r="D1485" s="143">
        <v>-65.88</v>
      </c>
      <c r="E1485" t="s">
        <v>891</v>
      </c>
      <c r="F1485">
        <v>540</v>
      </c>
      <c r="G1485" s="143">
        <v>0.1</v>
      </c>
      <c r="H1485" t="s">
        <v>511</v>
      </c>
      <c r="I1485" t="s">
        <v>477</v>
      </c>
      <c r="J1485" t="s">
        <v>137</v>
      </c>
      <c r="K1485" t="s">
        <v>473</v>
      </c>
      <c r="L1485" t="s">
        <v>138</v>
      </c>
      <c r="M1485">
        <v>0</v>
      </c>
      <c r="N1485" t="s">
        <v>46</v>
      </c>
      <c r="O1485" t="s">
        <v>492</v>
      </c>
      <c r="P1485">
        <v>1</v>
      </c>
      <c r="Q1485" t="s">
        <v>63</v>
      </c>
      <c r="R1485">
        <v>1</v>
      </c>
      <c r="S1485" s="144">
        <v>-65.88</v>
      </c>
      <c r="T1485">
        <v>540</v>
      </c>
      <c r="U1485" t="s">
        <v>199</v>
      </c>
      <c r="V1485" t="s">
        <v>63</v>
      </c>
      <c r="W1485" s="115" t="str">
        <f t="shared" si="55"/>
        <v>CC2DISPOSICIÓN FINAL RESIDUOS SOLIDOS</v>
      </c>
      <c r="X1485" s="115">
        <f>_xlfn.XLOOKUP(W1485,'cco '!C:C,'cco '!D:D,0)</f>
        <v>1</v>
      </c>
      <c r="Y1485" s="116">
        <f t="shared" si="56"/>
        <v>65.88</v>
      </c>
      <c r="Z1485" s="115">
        <f>_xlfn.XLOOKUP(V1485,sectores_id!A:A,sectores_id!B:B)</f>
        <v>4</v>
      </c>
      <c r="AA1485" s="115">
        <f>IF(J1485="OPEX",_xlfn.XLOOKUP(I1485,'rubros_id_opex (2)'!A:A,'rubros_id_opex (2)'!B:B,"RUBRO MC"),J1485)</f>
        <v>8</v>
      </c>
      <c r="AB1485" s="115" t="str">
        <f>UPPER(_xlfn.XLOOKUP(Z1485,sectores_id!B:B,sectores_id!A:A))</f>
        <v>DISP. FINAL RESIDUOS SÓLIDOS</v>
      </c>
      <c r="AC1485" s="156" t="str">
        <f>_xlfn.XLOOKUP(AA1485,'rubros_id_opex (2)'!B:B,'rubros_id_opex (2)'!A:A,gastos_final[[#This Row],[Líneas de factura/Producto]])</f>
        <v>M.PRIMAS</v>
      </c>
      <c r="AD1485" s="115">
        <f>SUMIFS(Y:Y,C:C,gastos_final[[#This Row],[Número]])</f>
        <v>65.88</v>
      </c>
      <c r="AE1485" s="177">
        <f>gastos_final[[#This Row],[MONTO_FINAL]]*-1-gastos_final[[#This Row],[monto_total_ampliado]]</f>
        <v>0</v>
      </c>
    </row>
    <row r="1486" spans="1:31" x14ac:dyDescent="0.3">
      <c r="A1486" vm="1">
        <v>46081</v>
      </c>
      <c r="B1486" t="s">
        <v>674</v>
      </c>
      <c r="C1486" t="s">
        <v>766</v>
      </c>
      <c r="D1486" s="143">
        <v>0</v>
      </c>
      <c r="E1486" t="s">
        <v>675</v>
      </c>
      <c r="F1486">
        <v>0</v>
      </c>
      <c r="G1486" s="143">
        <v>114.95</v>
      </c>
      <c r="H1486" t="s">
        <v>145</v>
      </c>
      <c r="I1486" t="s">
        <v>14</v>
      </c>
      <c r="J1486" t="s">
        <v>137</v>
      </c>
      <c r="K1486" t="s">
        <v>473</v>
      </c>
      <c r="L1486" t="s">
        <v>138</v>
      </c>
      <c r="M1486">
        <v>0</v>
      </c>
      <c r="N1486" t="s">
        <v>43</v>
      </c>
      <c r="O1486" t="s">
        <v>492</v>
      </c>
      <c r="P1486">
        <v>1</v>
      </c>
      <c r="Q1486" t="s">
        <v>72</v>
      </c>
      <c r="R1486">
        <v>1</v>
      </c>
      <c r="S1486" s="144">
        <v>0</v>
      </c>
      <c r="T1486">
        <v>0</v>
      </c>
      <c r="U1486" t="s">
        <v>199</v>
      </c>
      <c r="V1486" t="s">
        <v>72</v>
      </c>
      <c r="W1486" s="115" t="str">
        <f t="shared" si="55"/>
        <v>CC6BACHAS</v>
      </c>
      <c r="X1486" s="115">
        <f>_xlfn.XLOOKUP(W1486,'cco '!C:C,'cco '!D:D,0)</f>
        <v>1</v>
      </c>
      <c r="Y1486" s="116">
        <f t="shared" si="56"/>
        <v>0</v>
      </c>
      <c r="Z1486" s="115">
        <f>_xlfn.XLOOKUP(V1486,sectores_id!A:A,sectores_id!B:B)</f>
        <v>1</v>
      </c>
      <c r="AA1486" s="115">
        <f>IF(J1486="OPEX",_xlfn.XLOOKUP(I1486,'rubros_id_opex (2)'!A:A,'rubros_id_opex (2)'!B:B,"RUBRO MC"),J1486)</f>
        <v>5</v>
      </c>
      <c r="AB1486" s="115" t="str">
        <f>UPPER(_xlfn.XLOOKUP(Z1486,sectores_id!B:B,sectores_id!A:A))</f>
        <v>BACHAS</v>
      </c>
      <c r="AC1486" s="156" t="str">
        <f>_xlfn.XLOOKUP(AA1486,'rubros_id_opex (2)'!B:B,'rubros_id_opex (2)'!A:A,gastos_final[[#This Row],[Líneas de factura/Producto]])</f>
        <v>INSUMOS</v>
      </c>
      <c r="AD1486" s="115">
        <f>SUMIFS(Y:Y,C:C,gastos_final[[#This Row],[Número]])</f>
        <v>0</v>
      </c>
      <c r="AE1486" s="177">
        <f>gastos_final[[#This Row],[MONTO_FINAL]]*-1-gastos_final[[#This Row],[monto_total_ampliado]]</f>
        <v>0</v>
      </c>
    </row>
    <row r="1487" spans="1:31" x14ac:dyDescent="0.3">
      <c r="A1487" vm="1">
        <v>46081</v>
      </c>
      <c r="B1487" t="s">
        <v>664</v>
      </c>
      <c r="C1487" t="s">
        <v>769</v>
      </c>
      <c r="D1487" s="143">
        <v>0</v>
      </c>
      <c r="E1487" t="s">
        <v>666</v>
      </c>
      <c r="F1487">
        <v>0</v>
      </c>
      <c r="G1487" s="143">
        <v>649.77</v>
      </c>
      <c r="H1487" t="s">
        <v>144</v>
      </c>
      <c r="I1487" t="s">
        <v>18</v>
      </c>
      <c r="J1487" t="s">
        <v>137</v>
      </c>
      <c r="K1487" t="s">
        <v>473</v>
      </c>
      <c r="L1487" t="s">
        <v>138</v>
      </c>
      <c r="M1487">
        <v>0</v>
      </c>
      <c r="N1487" t="s">
        <v>43</v>
      </c>
      <c r="O1487" t="s">
        <v>492</v>
      </c>
      <c r="P1487">
        <v>1</v>
      </c>
      <c r="Q1487" t="s">
        <v>72</v>
      </c>
      <c r="R1487">
        <v>1</v>
      </c>
      <c r="S1487" s="144">
        <v>0</v>
      </c>
      <c r="T1487">
        <v>0</v>
      </c>
      <c r="U1487" t="s">
        <v>199</v>
      </c>
      <c r="V1487" t="s">
        <v>72</v>
      </c>
      <c r="W1487" s="115" t="str">
        <f t="shared" si="55"/>
        <v>CC6BACHAS</v>
      </c>
      <c r="X1487" s="115">
        <f>_xlfn.XLOOKUP(W1487,'cco '!C:C,'cco '!D:D,0)</f>
        <v>1</v>
      </c>
      <c r="Y1487" s="116">
        <f t="shared" si="56"/>
        <v>0</v>
      </c>
      <c r="Z1487" s="115">
        <f>_xlfn.XLOOKUP(V1487,sectores_id!A:A,sectores_id!B:B)</f>
        <v>1</v>
      </c>
      <c r="AA1487" s="115">
        <f>IF(J1487="OPEX",_xlfn.XLOOKUP(I1487,'rubros_id_opex (2)'!A:A,'rubros_id_opex (2)'!B:B,"RUBRO MC"),J1487)</f>
        <v>1</v>
      </c>
      <c r="AB1487" s="115" t="str">
        <f>UPPER(_xlfn.XLOOKUP(Z1487,sectores_id!B:B,sectores_id!A:A))</f>
        <v>BACHAS</v>
      </c>
      <c r="AC1487" s="156" t="str">
        <f>_xlfn.XLOOKUP(AA1487,'rubros_id_opex (2)'!B:B,'rubros_id_opex (2)'!A:A,gastos_final[[#This Row],[Líneas de factura/Producto]])</f>
        <v>ENERGIA</v>
      </c>
      <c r="AD1487" s="115">
        <f>SUMIFS(Y:Y,C:C,gastos_final[[#This Row],[Número]])</f>
        <v>0</v>
      </c>
      <c r="AE1487" s="177">
        <f>gastos_final[[#This Row],[MONTO_FINAL]]*-1-gastos_final[[#This Row],[monto_total_ampliado]]</f>
        <v>0</v>
      </c>
    </row>
    <row r="1488" spans="1:31" x14ac:dyDescent="0.3">
      <c r="A1488" vm="1">
        <v>46081</v>
      </c>
      <c r="B1488" t="s">
        <v>664</v>
      </c>
      <c r="C1488" t="s">
        <v>770</v>
      </c>
      <c r="D1488" s="143">
        <v>0</v>
      </c>
      <c r="E1488" t="s">
        <v>666</v>
      </c>
      <c r="F1488">
        <v>0</v>
      </c>
      <c r="G1488" s="143">
        <v>1472</v>
      </c>
      <c r="H1488" t="s">
        <v>144</v>
      </c>
      <c r="I1488" t="s">
        <v>18</v>
      </c>
      <c r="J1488" t="s">
        <v>137</v>
      </c>
      <c r="K1488" t="s">
        <v>473</v>
      </c>
      <c r="L1488" t="s">
        <v>138</v>
      </c>
      <c r="M1488">
        <v>0</v>
      </c>
      <c r="N1488" t="s">
        <v>45</v>
      </c>
      <c r="O1488" t="s">
        <v>492</v>
      </c>
      <c r="P1488">
        <v>1</v>
      </c>
      <c r="Q1488" t="s">
        <v>70</v>
      </c>
      <c r="R1488">
        <v>1</v>
      </c>
      <c r="S1488" s="144">
        <v>0</v>
      </c>
      <c r="T1488">
        <v>0</v>
      </c>
      <c r="U1488" t="s">
        <v>199</v>
      </c>
      <c r="V1488" t="s">
        <v>70</v>
      </c>
      <c r="W1488" s="115" t="str">
        <f t="shared" si="55"/>
        <v>CC5REACTORES</v>
      </c>
      <c r="X1488" s="115">
        <f>_xlfn.XLOOKUP(W1488,'cco '!C:C,'cco '!D:D,0)</f>
        <v>1</v>
      </c>
      <c r="Y1488" s="116">
        <f t="shared" si="56"/>
        <v>0</v>
      </c>
      <c r="Z1488" s="115">
        <f>_xlfn.XLOOKUP(V1488,sectores_id!A:A,sectores_id!B:B)</f>
        <v>8</v>
      </c>
      <c r="AA1488" s="115">
        <f>IF(J1488="OPEX",_xlfn.XLOOKUP(I1488,'rubros_id_opex (2)'!A:A,'rubros_id_opex (2)'!B:B,"RUBRO MC"),J1488)</f>
        <v>1</v>
      </c>
      <c r="AB1488" s="115" t="str">
        <f>UPPER(_xlfn.XLOOKUP(Z1488,sectores_id!B:B,sectores_id!A:A))</f>
        <v>REACTORES</v>
      </c>
      <c r="AC1488" s="156" t="str">
        <f>_xlfn.XLOOKUP(AA1488,'rubros_id_opex (2)'!B:B,'rubros_id_opex (2)'!A:A,gastos_final[[#This Row],[Líneas de factura/Producto]])</f>
        <v>ENERGIA</v>
      </c>
      <c r="AD1488" s="115">
        <f>SUMIFS(Y:Y,C:C,gastos_final[[#This Row],[Número]])</f>
        <v>0</v>
      </c>
      <c r="AE1488" s="177">
        <f>gastos_final[[#This Row],[MONTO_FINAL]]*-1-gastos_final[[#This Row],[monto_total_ampliado]]</f>
        <v>0</v>
      </c>
    </row>
    <row r="1489" spans="1:31" x14ac:dyDescent="0.3">
      <c r="A1489" vm="1">
        <v>46081</v>
      </c>
      <c r="B1489" t="s">
        <v>531</v>
      </c>
      <c r="C1489" t="s">
        <v>777</v>
      </c>
      <c r="D1489" s="143">
        <v>0</v>
      </c>
      <c r="E1489" t="s">
        <v>472</v>
      </c>
      <c r="F1489">
        <v>0</v>
      </c>
      <c r="G1489" s="143">
        <v>940</v>
      </c>
      <c r="H1489" t="s">
        <v>135</v>
      </c>
      <c r="I1489" t="s">
        <v>477</v>
      </c>
      <c r="J1489" t="s">
        <v>137</v>
      </c>
      <c r="K1489" t="s">
        <v>473</v>
      </c>
      <c r="L1489" t="s">
        <v>138</v>
      </c>
      <c r="M1489">
        <v>0</v>
      </c>
      <c r="N1489" t="s">
        <v>34</v>
      </c>
      <c r="O1489" t="s">
        <v>492</v>
      </c>
      <c r="P1489">
        <v>1</v>
      </c>
      <c r="Q1489" t="s">
        <v>80</v>
      </c>
      <c r="R1489">
        <v>1</v>
      </c>
      <c r="S1489" s="144">
        <v>0</v>
      </c>
      <c r="T1489">
        <v>0</v>
      </c>
      <c r="U1489" t="s">
        <v>199</v>
      </c>
      <c r="V1489" t="s">
        <v>80</v>
      </c>
      <c r="W1489" s="115" t="str">
        <f t="shared" si="55"/>
        <v>CC11EXPORTACION</v>
      </c>
      <c r="X1489" s="115">
        <f>_xlfn.XLOOKUP(W1489,'cco '!C:C,'cco '!D:D,0)</f>
        <v>1</v>
      </c>
      <c r="Y1489" s="116">
        <f t="shared" si="56"/>
        <v>0</v>
      </c>
      <c r="Z1489" s="115">
        <f>_xlfn.XLOOKUP(V1489,sectores_id!A:A,sectores_id!B:B)</f>
        <v>5</v>
      </c>
      <c r="AA1489" s="115">
        <f>IF(J1489="OPEX",_xlfn.XLOOKUP(I1489,'rubros_id_opex (2)'!A:A,'rubros_id_opex (2)'!B:B,"RUBRO MC"),J1489)</f>
        <v>8</v>
      </c>
      <c r="AB1489" s="115" t="str">
        <f>UPPER(_xlfn.XLOOKUP(Z1489,sectores_id!B:B,sectores_id!A:A))</f>
        <v>EXPORTACION</v>
      </c>
      <c r="AC1489" s="156" t="str">
        <f>_xlfn.XLOOKUP(AA1489,'rubros_id_opex (2)'!B:B,'rubros_id_opex (2)'!A:A,gastos_final[[#This Row],[Líneas de factura/Producto]])</f>
        <v>M.PRIMAS</v>
      </c>
      <c r="AD1489" s="115">
        <f>SUMIFS(Y:Y,C:C,gastos_final[[#This Row],[Número]])</f>
        <v>0</v>
      </c>
      <c r="AE1489" s="177">
        <f>gastos_final[[#This Row],[MONTO_FINAL]]*-1-gastos_final[[#This Row],[monto_total_ampliado]]</f>
        <v>0</v>
      </c>
    </row>
    <row r="1490" spans="1:31" x14ac:dyDescent="0.3">
      <c r="A1490" vm="1">
        <v>46081</v>
      </c>
      <c r="B1490" t="s">
        <v>531</v>
      </c>
      <c r="C1490" t="s">
        <v>779</v>
      </c>
      <c r="D1490" s="143">
        <v>0</v>
      </c>
      <c r="E1490" t="s">
        <v>475</v>
      </c>
      <c r="F1490">
        <v>0</v>
      </c>
      <c r="G1490" s="143">
        <v>720</v>
      </c>
      <c r="H1490" t="s">
        <v>135</v>
      </c>
      <c r="I1490" t="s">
        <v>477</v>
      </c>
      <c r="J1490" t="s">
        <v>137</v>
      </c>
      <c r="K1490" t="s">
        <v>473</v>
      </c>
      <c r="L1490" t="s">
        <v>138</v>
      </c>
      <c r="M1490">
        <v>0</v>
      </c>
      <c r="N1490" t="s">
        <v>34</v>
      </c>
      <c r="O1490" t="s">
        <v>492</v>
      </c>
      <c r="P1490">
        <v>1</v>
      </c>
      <c r="Q1490" t="s">
        <v>80</v>
      </c>
      <c r="R1490">
        <v>1</v>
      </c>
      <c r="S1490" s="144">
        <v>0</v>
      </c>
      <c r="T1490">
        <v>0</v>
      </c>
      <c r="U1490" t="s">
        <v>199</v>
      </c>
      <c r="V1490" t="s">
        <v>80</v>
      </c>
      <c r="W1490" s="115" t="str">
        <f t="shared" si="55"/>
        <v>CC11EXPORTACION</v>
      </c>
      <c r="X1490" s="115">
        <f>_xlfn.XLOOKUP(W1490,'cco '!C:C,'cco '!D:D,0)</f>
        <v>1</v>
      </c>
      <c r="Y1490" s="116">
        <f t="shared" si="56"/>
        <v>0</v>
      </c>
      <c r="Z1490" s="115">
        <f>_xlfn.XLOOKUP(V1490,sectores_id!A:A,sectores_id!B:B)</f>
        <v>5</v>
      </c>
      <c r="AA1490" s="115">
        <f>IF(J1490="OPEX",_xlfn.XLOOKUP(I1490,'rubros_id_opex (2)'!A:A,'rubros_id_opex (2)'!B:B,"RUBRO MC"),J1490)</f>
        <v>8</v>
      </c>
      <c r="AB1490" s="115" t="str">
        <f>UPPER(_xlfn.XLOOKUP(Z1490,sectores_id!B:B,sectores_id!A:A))</f>
        <v>EXPORTACION</v>
      </c>
      <c r="AC1490" s="156" t="str">
        <f>_xlfn.XLOOKUP(AA1490,'rubros_id_opex (2)'!B:B,'rubros_id_opex (2)'!A:A,gastos_final[[#This Row],[Líneas de factura/Producto]])</f>
        <v>M.PRIMAS</v>
      </c>
      <c r="AD1490" s="115">
        <f>SUMIFS(Y:Y,C:C,gastos_final[[#This Row],[Número]])</f>
        <v>0</v>
      </c>
      <c r="AE1490" s="177">
        <f>gastos_final[[#This Row],[MONTO_FINAL]]*-1-gastos_final[[#This Row],[monto_total_ampliado]]</f>
        <v>0</v>
      </c>
    </row>
    <row r="1491" spans="1:31" x14ac:dyDescent="0.3">
      <c r="A1491" vm="1">
        <v>46081</v>
      </c>
      <c r="B1491" t="s">
        <v>536</v>
      </c>
      <c r="C1491" t="s">
        <v>781</v>
      </c>
      <c r="D1491" s="143">
        <v>0</v>
      </c>
      <c r="E1491" t="s">
        <v>280</v>
      </c>
      <c r="F1491">
        <v>0</v>
      </c>
      <c r="G1491" s="143">
        <v>909.25</v>
      </c>
      <c r="H1491" t="s">
        <v>135</v>
      </c>
      <c r="I1491" t="s">
        <v>477</v>
      </c>
      <c r="J1491" t="s">
        <v>137</v>
      </c>
      <c r="K1491" t="s">
        <v>473</v>
      </c>
      <c r="L1491" t="s">
        <v>138</v>
      </c>
      <c r="M1491">
        <v>0</v>
      </c>
      <c r="N1491" t="s">
        <v>34</v>
      </c>
      <c r="O1491" t="s">
        <v>492</v>
      </c>
      <c r="P1491">
        <v>1</v>
      </c>
      <c r="Q1491" t="s">
        <v>80</v>
      </c>
      <c r="R1491">
        <v>1</v>
      </c>
      <c r="S1491" s="144">
        <v>0</v>
      </c>
      <c r="T1491">
        <v>0</v>
      </c>
      <c r="U1491" t="s">
        <v>199</v>
      </c>
      <c r="V1491" t="s">
        <v>80</v>
      </c>
      <c r="W1491" s="115" t="str">
        <f t="shared" si="55"/>
        <v>CC11EXPORTACION</v>
      </c>
      <c r="X1491" s="115">
        <f>_xlfn.XLOOKUP(W1491,'cco '!C:C,'cco '!D:D,0)</f>
        <v>1</v>
      </c>
      <c r="Y1491" s="116">
        <f t="shared" si="56"/>
        <v>0</v>
      </c>
      <c r="Z1491" s="115">
        <f>_xlfn.XLOOKUP(V1491,sectores_id!A:A,sectores_id!B:B)</f>
        <v>5</v>
      </c>
      <c r="AA1491" s="115">
        <f>IF(J1491="OPEX",_xlfn.XLOOKUP(I1491,'rubros_id_opex (2)'!A:A,'rubros_id_opex (2)'!B:B,"RUBRO MC"),J1491)</f>
        <v>8</v>
      </c>
      <c r="AB1491" s="115" t="str">
        <f>UPPER(_xlfn.XLOOKUP(Z1491,sectores_id!B:B,sectores_id!A:A))</f>
        <v>EXPORTACION</v>
      </c>
      <c r="AC1491" s="156" t="str">
        <f>_xlfn.XLOOKUP(AA1491,'rubros_id_opex (2)'!B:B,'rubros_id_opex (2)'!A:A,gastos_final[[#This Row],[Líneas de factura/Producto]])</f>
        <v>M.PRIMAS</v>
      </c>
      <c r="AD1491" s="115">
        <f>SUMIFS(Y:Y,C:C,gastos_final[[#This Row],[Número]])</f>
        <v>0</v>
      </c>
      <c r="AE1491" s="177">
        <f>gastos_final[[#This Row],[MONTO_FINAL]]*-1-gastos_final[[#This Row],[monto_total_ampliado]]</f>
        <v>0</v>
      </c>
    </row>
    <row r="1492" spans="1:31" x14ac:dyDescent="0.3">
      <c r="A1492" vm="1">
        <v>46081</v>
      </c>
      <c r="B1492" t="s">
        <v>536</v>
      </c>
      <c r="C1492" t="s">
        <v>783</v>
      </c>
      <c r="D1492" s="143">
        <v>0</v>
      </c>
      <c r="E1492" t="s">
        <v>134</v>
      </c>
      <c r="F1492">
        <v>0</v>
      </c>
      <c r="G1492" s="143">
        <v>850</v>
      </c>
      <c r="H1492" t="s">
        <v>135</v>
      </c>
      <c r="I1492" t="s">
        <v>477</v>
      </c>
      <c r="J1492" t="s">
        <v>137</v>
      </c>
      <c r="K1492" t="s">
        <v>473</v>
      </c>
      <c r="L1492" t="s">
        <v>138</v>
      </c>
      <c r="M1492">
        <v>0</v>
      </c>
      <c r="N1492" t="s">
        <v>34</v>
      </c>
      <c r="O1492" t="s">
        <v>492</v>
      </c>
      <c r="P1492">
        <v>1</v>
      </c>
      <c r="Q1492" t="s">
        <v>80</v>
      </c>
      <c r="R1492">
        <v>1</v>
      </c>
      <c r="S1492" s="144">
        <v>0</v>
      </c>
      <c r="T1492">
        <v>0</v>
      </c>
      <c r="U1492" t="s">
        <v>199</v>
      </c>
      <c r="V1492" t="s">
        <v>80</v>
      </c>
      <c r="W1492" s="115" t="str">
        <f t="shared" si="55"/>
        <v>CC11EXPORTACION</v>
      </c>
      <c r="X1492" s="115">
        <f>_xlfn.XLOOKUP(W1492,'cco '!C:C,'cco '!D:D,0)</f>
        <v>1</v>
      </c>
      <c r="Y1492" s="116">
        <f t="shared" si="56"/>
        <v>0</v>
      </c>
      <c r="Z1492" s="115">
        <f>_xlfn.XLOOKUP(V1492,sectores_id!A:A,sectores_id!B:B)</f>
        <v>5</v>
      </c>
      <c r="AA1492" s="115">
        <f>IF(J1492="OPEX",_xlfn.XLOOKUP(I1492,'rubros_id_opex (2)'!A:A,'rubros_id_opex (2)'!B:B,"RUBRO MC"),J1492)</f>
        <v>8</v>
      </c>
      <c r="AB1492" s="115" t="str">
        <f>UPPER(_xlfn.XLOOKUP(Z1492,sectores_id!B:B,sectores_id!A:A))</f>
        <v>EXPORTACION</v>
      </c>
      <c r="AC1492" s="156" t="str">
        <f>_xlfn.XLOOKUP(AA1492,'rubros_id_opex (2)'!B:B,'rubros_id_opex (2)'!A:A,gastos_final[[#This Row],[Líneas de factura/Producto]])</f>
        <v>M.PRIMAS</v>
      </c>
      <c r="AD1492" s="115">
        <f>SUMIFS(Y:Y,C:C,gastos_final[[#This Row],[Número]])</f>
        <v>0</v>
      </c>
      <c r="AE1492" s="177">
        <f>gastos_final[[#This Row],[MONTO_FINAL]]*-1-gastos_final[[#This Row],[monto_total_ampliado]]</f>
        <v>0</v>
      </c>
    </row>
    <row r="1493" spans="1:31" x14ac:dyDescent="0.3">
      <c r="A1493" vm="1">
        <v>46081</v>
      </c>
      <c r="B1493" t="s">
        <v>531</v>
      </c>
      <c r="C1493" t="s">
        <v>784</v>
      </c>
      <c r="D1493" s="143">
        <v>0</v>
      </c>
      <c r="E1493" t="s">
        <v>139</v>
      </c>
      <c r="F1493">
        <v>0</v>
      </c>
      <c r="G1493" s="143">
        <v>820</v>
      </c>
      <c r="H1493" t="s">
        <v>135</v>
      </c>
      <c r="I1493" t="s">
        <v>477</v>
      </c>
      <c r="J1493" t="s">
        <v>137</v>
      </c>
      <c r="K1493" t="s">
        <v>473</v>
      </c>
      <c r="L1493" t="s">
        <v>138</v>
      </c>
      <c r="M1493">
        <v>0</v>
      </c>
      <c r="N1493" t="s">
        <v>34</v>
      </c>
      <c r="O1493" t="s">
        <v>492</v>
      </c>
      <c r="P1493">
        <v>1</v>
      </c>
      <c r="Q1493" t="s">
        <v>80</v>
      </c>
      <c r="R1493">
        <v>1</v>
      </c>
      <c r="S1493" s="144">
        <v>0</v>
      </c>
      <c r="T1493">
        <v>0</v>
      </c>
      <c r="U1493" t="s">
        <v>199</v>
      </c>
      <c r="V1493" t="s">
        <v>80</v>
      </c>
      <c r="W1493" s="115" t="str">
        <f t="shared" si="55"/>
        <v>CC11EXPORTACION</v>
      </c>
      <c r="X1493" s="115">
        <f>_xlfn.XLOOKUP(W1493,'cco '!C:C,'cco '!D:D,0)</f>
        <v>1</v>
      </c>
      <c r="Y1493" s="116">
        <f t="shared" si="56"/>
        <v>0</v>
      </c>
      <c r="Z1493" s="115">
        <f>_xlfn.XLOOKUP(V1493,sectores_id!A:A,sectores_id!B:B)</f>
        <v>5</v>
      </c>
      <c r="AA1493" s="115">
        <f>IF(J1493="OPEX",_xlfn.XLOOKUP(I1493,'rubros_id_opex (2)'!A:A,'rubros_id_opex (2)'!B:B,"RUBRO MC"),J1493)</f>
        <v>8</v>
      </c>
      <c r="AB1493" s="115" t="str">
        <f>UPPER(_xlfn.XLOOKUP(Z1493,sectores_id!B:B,sectores_id!A:A))</f>
        <v>EXPORTACION</v>
      </c>
      <c r="AC1493" s="156" t="str">
        <f>_xlfn.XLOOKUP(AA1493,'rubros_id_opex (2)'!B:B,'rubros_id_opex (2)'!A:A,gastos_final[[#This Row],[Líneas de factura/Producto]])</f>
        <v>M.PRIMAS</v>
      </c>
      <c r="AD1493" s="115">
        <f>SUMIFS(Y:Y,C:C,gastos_final[[#This Row],[Número]])</f>
        <v>0</v>
      </c>
      <c r="AE1493" s="177">
        <f>gastos_final[[#This Row],[MONTO_FINAL]]*-1-gastos_final[[#This Row],[monto_total_ampliado]]</f>
        <v>0</v>
      </c>
    </row>
    <row r="1494" spans="1:31" x14ac:dyDescent="0.3">
      <c r="A1494" vm="1">
        <v>46081</v>
      </c>
      <c r="B1494" t="s">
        <v>536</v>
      </c>
      <c r="C1494" t="s">
        <v>785</v>
      </c>
      <c r="D1494" s="143">
        <v>0</v>
      </c>
      <c r="E1494" t="s">
        <v>139</v>
      </c>
      <c r="F1494">
        <v>0</v>
      </c>
      <c r="G1494" s="143">
        <v>820</v>
      </c>
      <c r="H1494" t="s">
        <v>135</v>
      </c>
      <c r="I1494" t="s">
        <v>477</v>
      </c>
      <c r="J1494" t="s">
        <v>137</v>
      </c>
      <c r="K1494" t="s">
        <v>473</v>
      </c>
      <c r="L1494" t="s">
        <v>138</v>
      </c>
      <c r="M1494">
        <v>0</v>
      </c>
      <c r="N1494" t="s">
        <v>34</v>
      </c>
      <c r="O1494" t="s">
        <v>492</v>
      </c>
      <c r="P1494">
        <v>1</v>
      </c>
      <c r="Q1494" t="s">
        <v>80</v>
      </c>
      <c r="R1494">
        <v>1</v>
      </c>
      <c r="S1494" s="144">
        <v>0</v>
      </c>
      <c r="T1494">
        <v>0</v>
      </c>
      <c r="U1494" t="s">
        <v>199</v>
      </c>
      <c r="V1494" t="s">
        <v>80</v>
      </c>
      <c r="W1494" s="115" t="str">
        <f t="shared" si="55"/>
        <v>CC11EXPORTACION</v>
      </c>
      <c r="X1494" s="115">
        <f>_xlfn.XLOOKUP(W1494,'cco '!C:C,'cco '!D:D,0)</f>
        <v>1</v>
      </c>
      <c r="Y1494" s="116">
        <f t="shared" si="56"/>
        <v>0</v>
      </c>
      <c r="Z1494" s="115">
        <f>_xlfn.XLOOKUP(V1494,sectores_id!A:A,sectores_id!B:B)</f>
        <v>5</v>
      </c>
      <c r="AA1494" s="115">
        <f>IF(J1494="OPEX",_xlfn.XLOOKUP(I1494,'rubros_id_opex (2)'!A:A,'rubros_id_opex (2)'!B:B,"RUBRO MC"),J1494)</f>
        <v>8</v>
      </c>
      <c r="AB1494" s="115" t="str">
        <f>UPPER(_xlfn.XLOOKUP(Z1494,sectores_id!B:B,sectores_id!A:A))</f>
        <v>EXPORTACION</v>
      </c>
      <c r="AC1494" s="156" t="str">
        <f>_xlfn.XLOOKUP(AA1494,'rubros_id_opex (2)'!B:B,'rubros_id_opex (2)'!A:A,gastos_final[[#This Row],[Líneas de factura/Producto]])</f>
        <v>M.PRIMAS</v>
      </c>
      <c r="AD1494" s="115">
        <f>SUMIFS(Y:Y,C:C,gastos_final[[#This Row],[Número]])</f>
        <v>0</v>
      </c>
      <c r="AE1494" s="177">
        <f>gastos_final[[#This Row],[MONTO_FINAL]]*-1-gastos_final[[#This Row],[monto_total_ampliado]]</f>
        <v>0</v>
      </c>
    </row>
    <row r="1495" spans="1:31" x14ac:dyDescent="0.3">
      <c r="A1495" vm="1">
        <v>46081</v>
      </c>
      <c r="B1495" t="s">
        <v>536</v>
      </c>
      <c r="C1495" t="s">
        <v>787</v>
      </c>
      <c r="D1495" s="143">
        <v>0</v>
      </c>
      <c r="E1495" t="s">
        <v>140</v>
      </c>
      <c r="F1495">
        <v>0</v>
      </c>
      <c r="G1495" s="143">
        <v>740</v>
      </c>
      <c r="H1495" t="s">
        <v>135</v>
      </c>
      <c r="I1495" t="s">
        <v>477</v>
      </c>
      <c r="J1495" t="s">
        <v>137</v>
      </c>
      <c r="K1495" t="s">
        <v>473</v>
      </c>
      <c r="L1495" t="s">
        <v>138</v>
      </c>
      <c r="M1495">
        <v>0</v>
      </c>
      <c r="N1495" t="s">
        <v>34</v>
      </c>
      <c r="O1495" t="s">
        <v>492</v>
      </c>
      <c r="P1495">
        <v>1</v>
      </c>
      <c r="Q1495" t="s">
        <v>80</v>
      </c>
      <c r="R1495">
        <v>1</v>
      </c>
      <c r="S1495" s="144">
        <v>0</v>
      </c>
      <c r="T1495">
        <v>0</v>
      </c>
      <c r="U1495" t="s">
        <v>199</v>
      </c>
      <c r="V1495" t="s">
        <v>80</v>
      </c>
      <c r="W1495" s="115" t="str">
        <f t="shared" si="55"/>
        <v>CC11EXPORTACION</v>
      </c>
      <c r="X1495" s="115">
        <f>_xlfn.XLOOKUP(W1495,'cco '!C:C,'cco '!D:D,0)</f>
        <v>1</v>
      </c>
      <c r="Y1495" s="116">
        <f t="shared" si="56"/>
        <v>0</v>
      </c>
      <c r="Z1495" s="115">
        <f>_xlfn.XLOOKUP(V1495,sectores_id!A:A,sectores_id!B:B)</f>
        <v>5</v>
      </c>
      <c r="AA1495" s="115">
        <f>IF(J1495="OPEX",_xlfn.XLOOKUP(I1495,'rubros_id_opex (2)'!A:A,'rubros_id_opex (2)'!B:B,"RUBRO MC"),J1495)</f>
        <v>8</v>
      </c>
      <c r="AB1495" s="115" t="str">
        <f>UPPER(_xlfn.XLOOKUP(Z1495,sectores_id!B:B,sectores_id!A:A))</f>
        <v>EXPORTACION</v>
      </c>
      <c r="AC1495" s="156" t="str">
        <f>_xlfn.XLOOKUP(AA1495,'rubros_id_opex (2)'!B:B,'rubros_id_opex (2)'!A:A,gastos_final[[#This Row],[Líneas de factura/Producto]])</f>
        <v>M.PRIMAS</v>
      </c>
      <c r="AD1495" s="115">
        <f>SUMIFS(Y:Y,C:C,gastos_final[[#This Row],[Número]])</f>
        <v>0</v>
      </c>
      <c r="AE1495" s="177">
        <f>gastos_final[[#This Row],[MONTO_FINAL]]*-1-gastos_final[[#This Row],[monto_total_ampliado]]</f>
        <v>0</v>
      </c>
    </row>
    <row r="1496" spans="1:31" x14ac:dyDescent="0.3">
      <c r="A1496" vm="1">
        <v>46081</v>
      </c>
      <c r="B1496" t="s">
        <v>536</v>
      </c>
      <c r="C1496" t="s">
        <v>788</v>
      </c>
      <c r="D1496" s="143">
        <v>0</v>
      </c>
      <c r="E1496" t="s">
        <v>140</v>
      </c>
      <c r="F1496">
        <v>0</v>
      </c>
      <c r="G1496" s="143">
        <v>740</v>
      </c>
      <c r="H1496" t="s">
        <v>135</v>
      </c>
      <c r="I1496" t="s">
        <v>477</v>
      </c>
      <c r="J1496" t="s">
        <v>137</v>
      </c>
      <c r="K1496" t="s">
        <v>473</v>
      </c>
      <c r="L1496" t="s">
        <v>138</v>
      </c>
      <c r="M1496">
        <v>0</v>
      </c>
      <c r="N1496" t="s">
        <v>45</v>
      </c>
      <c r="O1496" t="s">
        <v>492</v>
      </c>
      <c r="P1496">
        <v>1</v>
      </c>
      <c r="Q1496" t="s">
        <v>70</v>
      </c>
      <c r="R1496">
        <v>1</v>
      </c>
      <c r="S1496" s="144">
        <v>0</v>
      </c>
      <c r="T1496">
        <v>0</v>
      </c>
      <c r="U1496" t="s">
        <v>199</v>
      </c>
      <c r="V1496" t="s">
        <v>70</v>
      </c>
      <c r="W1496" s="115" t="str">
        <f t="shared" si="55"/>
        <v>CC5REACTORES</v>
      </c>
      <c r="X1496" s="115">
        <f>_xlfn.XLOOKUP(W1496,'cco '!C:C,'cco '!D:D,0)</f>
        <v>1</v>
      </c>
      <c r="Y1496" s="116">
        <f t="shared" si="56"/>
        <v>0</v>
      </c>
      <c r="Z1496" s="115">
        <f>_xlfn.XLOOKUP(V1496,sectores_id!A:A,sectores_id!B:B)</f>
        <v>8</v>
      </c>
      <c r="AA1496" s="115">
        <f>IF(J1496="OPEX",_xlfn.XLOOKUP(I1496,'rubros_id_opex (2)'!A:A,'rubros_id_opex (2)'!B:B,"RUBRO MC"),J1496)</f>
        <v>8</v>
      </c>
      <c r="AB1496" s="115" t="str">
        <f>UPPER(_xlfn.XLOOKUP(Z1496,sectores_id!B:B,sectores_id!A:A))</f>
        <v>REACTORES</v>
      </c>
      <c r="AC1496" s="156" t="str">
        <f>_xlfn.XLOOKUP(AA1496,'rubros_id_opex (2)'!B:B,'rubros_id_opex (2)'!A:A,gastos_final[[#This Row],[Líneas de factura/Producto]])</f>
        <v>M.PRIMAS</v>
      </c>
      <c r="AD1496" s="115">
        <f>SUMIFS(Y:Y,C:C,gastos_final[[#This Row],[Número]])</f>
        <v>0</v>
      </c>
      <c r="AE1496" s="177">
        <f>gastos_final[[#This Row],[MONTO_FINAL]]*-1-gastos_final[[#This Row],[monto_total_ampliado]]</f>
        <v>0</v>
      </c>
    </row>
    <row r="1497" spans="1:31" x14ac:dyDescent="0.3">
      <c r="A1497" vm="1">
        <v>46081</v>
      </c>
      <c r="B1497" t="s">
        <v>531</v>
      </c>
      <c r="C1497" t="s">
        <v>790</v>
      </c>
      <c r="D1497" s="143">
        <v>0</v>
      </c>
      <c r="E1497" t="s">
        <v>141</v>
      </c>
      <c r="F1497">
        <v>0</v>
      </c>
      <c r="G1497" s="143">
        <v>840</v>
      </c>
      <c r="H1497" t="s">
        <v>135</v>
      </c>
      <c r="I1497" t="s">
        <v>477</v>
      </c>
      <c r="J1497" t="s">
        <v>137</v>
      </c>
      <c r="K1497" t="s">
        <v>473</v>
      </c>
      <c r="L1497" t="s">
        <v>138</v>
      </c>
      <c r="M1497">
        <v>0</v>
      </c>
      <c r="N1497" t="s">
        <v>34</v>
      </c>
      <c r="O1497" t="s">
        <v>492</v>
      </c>
      <c r="P1497">
        <v>1</v>
      </c>
      <c r="Q1497" t="s">
        <v>80</v>
      </c>
      <c r="R1497">
        <v>1</v>
      </c>
      <c r="S1497" s="144">
        <v>0</v>
      </c>
      <c r="T1497">
        <v>0</v>
      </c>
      <c r="U1497" t="s">
        <v>199</v>
      </c>
      <c r="V1497" t="s">
        <v>80</v>
      </c>
      <c r="W1497" s="115" t="str">
        <f t="shared" si="55"/>
        <v>CC11EXPORTACION</v>
      </c>
      <c r="X1497" s="115">
        <f>_xlfn.XLOOKUP(W1497,'cco '!C:C,'cco '!D:D,0)</f>
        <v>1</v>
      </c>
      <c r="Y1497" s="116">
        <f t="shared" si="56"/>
        <v>0</v>
      </c>
      <c r="Z1497" s="115">
        <f>_xlfn.XLOOKUP(V1497,sectores_id!A:A,sectores_id!B:B)</f>
        <v>5</v>
      </c>
      <c r="AA1497" s="115">
        <f>IF(J1497="OPEX",_xlfn.XLOOKUP(I1497,'rubros_id_opex (2)'!A:A,'rubros_id_opex (2)'!B:B,"RUBRO MC"),J1497)</f>
        <v>8</v>
      </c>
      <c r="AB1497" s="115" t="str">
        <f>UPPER(_xlfn.XLOOKUP(Z1497,sectores_id!B:B,sectores_id!A:A))</f>
        <v>EXPORTACION</v>
      </c>
      <c r="AC1497" s="156" t="str">
        <f>_xlfn.XLOOKUP(AA1497,'rubros_id_opex (2)'!B:B,'rubros_id_opex (2)'!A:A,gastos_final[[#This Row],[Líneas de factura/Producto]])</f>
        <v>M.PRIMAS</v>
      </c>
      <c r="AD1497" s="115">
        <f>SUMIFS(Y:Y,C:C,gastos_final[[#This Row],[Número]])</f>
        <v>0</v>
      </c>
      <c r="AE1497" s="177">
        <f>gastos_final[[#This Row],[MONTO_FINAL]]*-1-gastos_final[[#This Row],[monto_total_ampliado]]</f>
        <v>0</v>
      </c>
    </row>
    <row r="1498" spans="1:31" x14ac:dyDescent="0.3">
      <c r="A1498" vm="1">
        <v>46081</v>
      </c>
      <c r="B1498" t="s">
        <v>536</v>
      </c>
      <c r="C1498" t="s">
        <v>791</v>
      </c>
      <c r="D1498" s="143">
        <v>0</v>
      </c>
      <c r="E1498" t="s">
        <v>141</v>
      </c>
      <c r="F1498">
        <v>0</v>
      </c>
      <c r="G1498" s="143">
        <v>840</v>
      </c>
      <c r="H1498" t="s">
        <v>135</v>
      </c>
      <c r="I1498" t="s">
        <v>477</v>
      </c>
      <c r="J1498" t="s">
        <v>137</v>
      </c>
      <c r="K1498" t="s">
        <v>473</v>
      </c>
      <c r="L1498" t="s">
        <v>138</v>
      </c>
      <c r="M1498">
        <v>0</v>
      </c>
      <c r="N1498" t="s">
        <v>34</v>
      </c>
      <c r="O1498" t="s">
        <v>492</v>
      </c>
      <c r="P1498">
        <v>1</v>
      </c>
      <c r="Q1498" t="s">
        <v>80</v>
      </c>
      <c r="R1498">
        <v>1</v>
      </c>
      <c r="S1498" s="144">
        <v>0</v>
      </c>
      <c r="T1498">
        <v>0</v>
      </c>
      <c r="U1498" t="s">
        <v>199</v>
      </c>
      <c r="V1498" t="s">
        <v>80</v>
      </c>
      <c r="W1498" s="115" t="str">
        <f t="shared" si="55"/>
        <v>CC11EXPORTACION</v>
      </c>
      <c r="X1498" s="115">
        <f>_xlfn.XLOOKUP(W1498,'cco '!C:C,'cco '!D:D,0)</f>
        <v>1</v>
      </c>
      <c r="Y1498" s="116">
        <f t="shared" si="56"/>
        <v>0</v>
      </c>
      <c r="Z1498" s="115">
        <f>_xlfn.XLOOKUP(V1498,sectores_id!A:A,sectores_id!B:B)</f>
        <v>5</v>
      </c>
      <c r="AA1498" s="115">
        <f>IF(J1498="OPEX",_xlfn.XLOOKUP(I1498,'rubros_id_opex (2)'!A:A,'rubros_id_opex (2)'!B:B,"RUBRO MC"),J1498)</f>
        <v>8</v>
      </c>
      <c r="AB1498" s="115" t="str">
        <f>UPPER(_xlfn.XLOOKUP(Z1498,sectores_id!B:B,sectores_id!A:A))</f>
        <v>EXPORTACION</v>
      </c>
      <c r="AC1498" s="156" t="str">
        <f>_xlfn.XLOOKUP(AA1498,'rubros_id_opex (2)'!B:B,'rubros_id_opex (2)'!A:A,gastos_final[[#This Row],[Líneas de factura/Producto]])</f>
        <v>M.PRIMAS</v>
      </c>
      <c r="AD1498" s="115">
        <f>SUMIFS(Y:Y,C:C,gastos_final[[#This Row],[Número]])</f>
        <v>0</v>
      </c>
      <c r="AE1498" s="177">
        <f>gastos_final[[#This Row],[MONTO_FINAL]]*-1-gastos_final[[#This Row],[monto_total_ampliado]]</f>
        <v>0</v>
      </c>
    </row>
    <row r="1499" spans="1:31" x14ac:dyDescent="0.3">
      <c r="A1499" vm="1">
        <v>46081</v>
      </c>
      <c r="B1499" t="s">
        <v>536</v>
      </c>
      <c r="C1499" t="s">
        <v>793</v>
      </c>
      <c r="D1499" s="143">
        <v>0</v>
      </c>
      <c r="E1499" t="s">
        <v>142</v>
      </c>
      <c r="F1499">
        <v>0</v>
      </c>
      <c r="G1499" s="143">
        <v>840</v>
      </c>
      <c r="H1499" t="s">
        <v>135</v>
      </c>
      <c r="I1499" t="s">
        <v>477</v>
      </c>
      <c r="J1499" t="s">
        <v>137</v>
      </c>
      <c r="K1499" t="s">
        <v>473</v>
      </c>
      <c r="L1499" t="s">
        <v>138</v>
      </c>
      <c r="M1499">
        <v>0</v>
      </c>
      <c r="N1499" t="s">
        <v>34</v>
      </c>
      <c r="O1499" t="s">
        <v>492</v>
      </c>
      <c r="P1499">
        <v>1</v>
      </c>
      <c r="Q1499" t="s">
        <v>80</v>
      </c>
      <c r="R1499">
        <v>1</v>
      </c>
      <c r="S1499" s="144">
        <v>0</v>
      </c>
      <c r="T1499">
        <v>0</v>
      </c>
      <c r="U1499" t="s">
        <v>199</v>
      </c>
      <c r="V1499" t="s">
        <v>80</v>
      </c>
      <c r="W1499" s="115" t="str">
        <f t="shared" si="55"/>
        <v>CC11EXPORTACION</v>
      </c>
      <c r="X1499" s="115">
        <f>_xlfn.XLOOKUP(W1499,'cco '!C:C,'cco '!D:D,0)</f>
        <v>1</v>
      </c>
      <c r="Y1499" s="116">
        <f t="shared" si="56"/>
        <v>0</v>
      </c>
      <c r="Z1499" s="115">
        <f>_xlfn.XLOOKUP(V1499,sectores_id!A:A,sectores_id!B:B)</f>
        <v>5</v>
      </c>
      <c r="AA1499" s="115">
        <f>IF(J1499="OPEX",_xlfn.XLOOKUP(I1499,'rubros_id_opex (2)'!A:A,'rubros_id_opex (2)'!B:B,"RUBRO MC"),J1499)</f>
        <v>8</v>
      </c>
      <c r="AB1499" s="115" t="str">
        <f>UPPER(_xlfn.XLOOKUP(Z1499,sectores_id!B:B,sectores_id!A:A))</f>
        <v>EXPORTACION</v>
      </c>
      <c r="AC1499" s="156" t="str">
        <f>_xlfn.XLOOKUP(AA1499,'rubros_id_opex (2)'!B:B,'rubros_id_opex (2)'!A:A,gastos_final[[#This Row],[Líneas de factura/Producto]])</f>
        <v>M.PRIMAS</v>
      </c>
      <c r="AD1499" s="115">
        <f>SUMIFS(Y:Y,C:C,gastos_final[[#This Row],[Número]])</f>
        <v>0</v>
      </c>
      <c r="AE1499" s="177">
        <f>gastos_final[[#This Row],[MONTO_FINAL]]*-1-gastos_final[[#This Row],[monto_total_ampliado]]</f>
        <v>0</v>
      </c>
    </row>
    <row r="1500" spans="1:31" x14ac:dyDescent="0.3">
      <c r="A1500" vm="1">
        <v>46081</v>
      </c>
      <c r="B1500" t="s">
        <v>536</v>
      </c>
      <c r="C1500" t="s">
        <v>794</v>
      </c>
      <c r="D1500" s="143">
        <v>0</v>
      </c>
      <c r="E1500" t="s">
        <v>729</v>
      </c>
      <c r="F1500">
        <v>0</v>
      </c>
      <c r="G1500" s="143">
        <v>500</v>
      </c>
      <c r="H1500" t="s">
        <v>135</v>
      </c>
      <c r="I1500" t="s">
        <v>477</v>
      </c>
      <c r="J1500" t="s">
        <v>137</v>
      </c>
      <c r="K1500" t="s">
        <v>473</v>
      </c>
      <c r="L1500" t="s">
        <v>138</v>
      </c>
      <c r="M1500">
        <v>0</v>
      </c>
      <c r="N1500" t="s">
        <v>43</v>
      </c>
      <c r="O1500" t="s">
        <v>492</v>
      </c>
      <c r="P1500">
        <v>1</v>
      </c>
      <c r="Q1500" t="s">
        <v>72</v>
      </c>
      <c r="R1500">
        <v>1</v>
      </c>
      <c r="S1500" s="144">
        <v>0</v>
      </c>
      <c r="T1500">
        <v>0</v>
      </c>
      <c r="U1500" t="s">
        <v>199</v>
      </c>
      <c r="V1500" t="s">
        <v>72</v>
      </c>
      <c r="W1500" s="115" t="str">
        <f t="shared" si="55"/>
        <v>CC6BACHAS</v>
      </c>
      <c r="X1500" s="115">
        <f>_xlfn.XLOOKUP(W1500,'cco '!C:C,'cco '!D:D,0)</f>
        <v>1</v>
      </c>
      <c r="Y1500" s="116">
        <f t="shared" si="56"/>
        <v>0</v>
      </c>
      <c r="Z1500" s="115">
        <f>_xlfn.XLOOKUP(V1500,sectores_id!A:A,sectores_id!B:B)</f>
        <v>1</v>
      </c>
      <c r="AA1500" s="115">
        <f>IF(J1500="OPEX",_xlfn.XLOOKUP(I1500,'rubros_id_opex (2)'!A:A,'rubros_id_opex (2)'!B:B,"RUBRO MC"),J1500)</f>
        <v>8</v>
      </c>
      <c r="AB1500" s="115" t="str">
        <f>UPPER(_xlfn.XLOOKUP(Z1500,sectores_id!B:B,sectores_id!A:A))</f>
        <v>BACHAS</v>
      </c>
      <c r="AC1500" s="156" t="str">
        <f>_xlfn.XLOOKUP(AA1500,'rubros_id_opex (2)'!B:B,'rubros_id_opex (2)'!A:A,gastos_final[[#This Row],[Líneas de factura/Producto]])</f>
        <v>M.PRIMAS</v>
      </c>
      <c r="AD1500" s="115">
        <f>SUMIFS(Y:Y,C:C,gastos_final[[#This Row],[Número]])</f>
        <v>0</v>
      </c>
      <c r="AE1500" s="177">
        <f>gastos_final[[#This Row],[MONTO_FINAL]]*-1-gastos_final[[#This Row],[monto_total_ampliado]]</f>
        <v>0</v>
      </c>
    </row>
    <row r="1501" spans="1:31" x14ac:dyDescent="0.3">
      <c r="A1501" vm="1">
        <v>46081</v>
      </c>
      <c r="B1501" t="s">
        <v>536</v>
      </c>
      <c r="C1501" t="s">
        <v>795</v>
      </c>
      <c r="D1501" s="143">
        <v>0</v>
      </c>
      <c r="E1501" t="s">
        <v>808</v>
      </c>
      <c r="F1501">
        <v>14</v>
      </c>
      <c r="G1501" s="143" t="e">
        <v>#NUM!</v>
      </c>
      <c r="H1501" t="s">
        <v>145</v>
      </c>
      <c r="I1501" t="s">
        <v>14</v>
      </c>
      <c r="J1501" t="s">
        <v>137</v>
      </c>
      <c r="K1501" t="s">
        <v>473</v>
      </c>
      <c r="L1501" t="s">
        <v>138</v>
      </c>
      <c r="M1501">
        <v>0</v>
      </c>
      <c r="N1501" t="s">
        <v>43</v>
      </c>
      <c r="O1501" t="s">
        <v>492</v>
      </c>
      <c r="P1501">
        <v>1</v>
      </c>
      <c r="Q1501" t="s">
        <v>72</v>
      </c>
      <c r="R1501">
        <v>1</v>
      </c>
      <c r="S1501" s="144">
        <v>0</v>
      </c>
      <c r="T1501">
        <v>14</v>
      </c>
      <c r="U1501" t="s">
        <v>199</v>
      </c>
      <c r="V1501" t="s">
        <v>72</v>
      </c>
      <c r="W1501" s="115" t="str">
        <f t="shared" si="55"/>
        <v>CC6BACHAS</v>
      </c>
      <c r="X1501" s="115">
        <f>_xlfn.XLOOKUP(W1501,'cco '!C:C,'cco '!D:D,0)</f>
        <v>1</v>
      </c>
      <c r="Y1501" s="116">
        <f t="shared" si="56"/>
        <v>0</v>
      </c>
      <c r="Z1501" s="115">
        <f>_xlfn.XLOOKUP(V1501,sectores_id!A:A,sectores_id!B:B)</f>
        <v>1</v>
      </c>
      <c r="AA1501" s="115">
        <f>IF(J1501="OPEX",_xlfn.XLOOKUP(I1501,'rubros_id_opex (2)'!A:A,'rubros_id_opex (2)'!B:B,"RUBRO MC"),J1501)</f>
        <v>5</v>
      </c>
      <c r="AB1501" s="115" t="str">
        <f>UPPER(_xlfn.XLOOKUP(Z1501,sectores_id!B:B,sectores_id!A:A))</f>
        <v>BACHAS</v>
      </c>
      <c r="AC1501" s="156" t="str">
        <f>_xlfn.XLOOKUP(AA1501,'rubros_id_opex (2)'!B:B,'rubros_id_opex (2)'!A:A,gastos_final[[#This Row],[Líneas de factura/Producto]])</f>
        <v>INSUMOS</v>
      </c>
      <c r="AD1501" s="115">
        <f>SUMIFS(Y:Y,C:C,gastos_final[[#This Row],[Número]])</f>
        <v>0</v>
      </c>
      <c r="AE1501" s="177">
        <f>gastos_final[[#This Row],[MONTO_FINAL]]*-1-gastos_final[[#This Row],[monto_total_ampliado]]</f>
        <v>0</v>
      </c>
    </row>
    <row r="1502" spans="1:31" x14ac:dyDescent="0.3">
      <c r="A1502" vm="1">
        <v>46081</v>
      </c>
      <c r="B1502" t="s">
        <v>592</v>
      </c>
      <c r="C1502" t="s">
        <v>1151</v>
      </c>
      <c r="D1502" s="143">
        <v>0</v>
      </c>
      <c r="E1502" t="s">
        <v>592</v>
      </c>
      <c r="F1502">
        <v>923.48</v>
      </c>
      <c r="G1502" s="143">
        <v>0</v>
      </c>
      <c r="H1502" t="s">
        <v>135</v>
      </c>
      <c r="I1502" t="s">
        <v>13</v>
      </c>
      <c r="J1502" t="s">
        <v>137</v>
      </c>
      <c r="K1502" t="s">
        <v>473</v>
      </c>
      <c r="L1502" t="s">
        <v>138</v>
      </c>
      <c r="M1502">
        <v>0</v>
      </c>
      <c r="N1502" t="s">
        <v>34</v>
      </c>
      <c r="O1502">
        <v>0</v>
      </c>
      <c r="P1502">
        <v>1</v>
      </c>
      <c r="Q1502" t="s">
        <v>80</v>
      </c>
      <c r="R1502">
        <v>1</v>
      </c>
      <c r="S1502" s="144">
        <v>0</v>
      </c>
      <c r="T1502">
        <v>923.48</v>
      </c>
      <c r="U1502" t="s">
        <v>199</v>
      </c>
      <c r="V1502" t="s">
        <v>80</v>
      </c>
      <c r="W1502" s="115" t="str">
        <f t="shared" si="55"/>
        <v>CC11EXPORTACION</v>
      </c>
      <c r="X1502" s="115">
        <f>_xlfn.XLOOKUP(W1502,'cco '!C:C,'cco '!D:D,0)</f>
        <v>1</v>
      </c>
      <c r="Y1502" s="116">
        <f t="shared" si="56"/>
        <v>0</v>
      </c>
      <c r="Z1502" s="115">
        <f>_xlfn.XLOOKUP(V1502,sectores_id!A:A,sectores_id!B:B)</f>
        <v>5</v>
      </c>
      <c r="AA1502" s="115">
        <f>IF(J1502="OPEX",_xlfn.XLOOKUP(I1502,'rubros_id_opex (2)'!A:A,'rubros_id_opex (2)'!B:B,"RUBRO MC"),J1502)</f>
        <v>7</v>
      </c>
      <c r="AB1502" s="115" t="str">
        <f>UPPER(_xlfn.XLOOKUP(Z1502,sectores_id!B:B,sectores_id!A:A))</f>
        <v>EXPORTACION</v>
      </c>
      <c r="AC1502" s="156" t="str">
        <f>_xlfn.XLOOKUP(AA1502,'rubros_id_opex (2)'!B:B,'rubros_id_opex (2)'!A:A,gastos_final[[#This Row],[Líneas de factura/Producto]])</f>
        <v>LOGISTICA</v>
      </c>
      <c r="AD1502" s="154">
        <f>SUMIFS(Y:Y,C:C,gastos_final[[#This Row],[Número]])</f>
        <v>0</v>
      </c>
      <c r="AE1502" s="181">
        <f>gastos_final[[#This Row],[MONTO_FINAL]]*-1-gastos_final[[#This Row],[monto_total_ampliado]]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94"/>
  <sheetViews>
    <sheetView topLeftCell="F1" workbookViewId="0">
      <selection activeCell="Q72" sqref="Q72"/>
    </sheetView>
  </sheetViews>
  <sheetFormatPr baseColWidth="10" defaultColWidth="8.88671875" defaultRowHeight="14.4" x14ac:dyDescent="0.3"/>
  <cols>
    <col min="1" max="1" width="15.88671875" style="5" bestFit="1" customWidth="1"/>
    <col min="2" max="2" width="9.33203125" bestFit="1" customWidth="1"/>
    <col min="3" max="3" width="35.44140625" bestFit="1" customWidth="1"/>
    <col min="4" max="4" width="37" bestFit="1" customWidth="1"/>
    <col min="5" max="5" width="32.109375" bestFit="1" customWidth="1"/>
    <col min="6" max="6" width="47.6640625" bestFit="1" customWidth="1"/>
    <col min="7" max="7" width="30.109375" bestFit="1" customWidth="1"/>
    <col min="8" max="8" width="6.5546875" bestFit="1" customWidth="1"/>
    <col min="9" max="9" width="8" bestFit="1" customWidth="1"/>
    <col min="10" max="10" width="9.6640625" bestFit="1" customWidth="1"/>
    <col min="11" max="11" width="11.5546875" bestFit="1" customWidth="1"/>
    <col min="12" max="12" width="12.44140625" bestFit="1" customWidth="1"/>
    <col min="13" max="13" width="7" bestFit="1" customWidth="1"/>
    <col min="14" max="14" width="6.44140625" bestFit="1" customWidth="1"/>
    <col min="15" max="15" width="15.6640625" style="112" bestFit="1" customWidth="1"/>
    <col min="16" max="16" width="9.5546875" bestFit="1" customWidth="1"/>
    <col min="17" max="17" width="19.5546875" bestFit="1" customWidth="1"/>
    <col min="18" max="18" width="22.44140625" bestFit="1" customWidth="1"/>
    <col min="19" max="19" width="20.109375" bestFit="1" customWidth="1"/>
    <col min="20" max="20" width="12.109375" bestFit="1" customWidth="1"/>
    <col min="21" max="21" width="19.5546875" bestFit="1" customWidth="1"/>
    <col min="22" max="22" width="22.44140625" bestFit="1" customWidth="1"/>
    <col min="23" max="23" width="29.109375" bestFit="1" customWidth="1"/>
  </cols>
  <sheetData>
    <row r="1" spans="1:18" x14ac:dyDescent="0.3">
      <c r="A1" s="5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s="112" t="s">
        <v>224</v>
      </c>
      <c r="P1" t="s">
        <v>488</v>
      </c>
      <c r="Q1" t="s">
        <v>48</v>
      </c>
      <c r="R1" t="s">
        <v>489</v>
      </c>
    </row>
    <row r="2" spans="1:18" x14ac:dyDescent="0.3">
      <c r="A2" s="5">
        <v>46081</v>
      </c>
      <c r="B2">
        <v>2</v>
      </c>
      <c r="C2" t="s">
        <v>284</v>
      </c>
      <c r="D2" t="s">
        <v>72</v>
      </c>
      <c r="E2" t="s">
        <v>285</v>
      </c>
      <c r="F2" t="s">
        <v>536</v>
      </c>
      <c r="G2" t="s">
        <v>391</v>
      </c>
      <c r="H2" t="s">
        <v>135</v>
      </c>
      <c r="I2">
        <v>0</v>
      </c>
      <c r="J2">
        <v>850</v>
      </c>
      <c r="K2" t="s">
        <v>228</v>
      </c>
      <c r="L2">
        <v>0</v>
      </c>
      <c r="M2">
        <v>1432</v>
      </c>
      <c r="N2">
        <v>0</v>
      </c>
      <c r="O2" s="14">
        <v>0</v>
      </c>
      <c r="Q2" t="s">
        <v>495</v>
      </c>
      <c r="R2">
        <v>1</v>
      </c>
    </row>
    <row r="3" spans="1:18" x14ac:dyDescent="0.3">
      <c r="A3" s="5">
        <v>46081</v>
      </c>
      <c r="B3">
        <v>2</v>
      </c>
      <c r="C3" t="s">
        <v>284</v>
      </c>
      <c r="D3" t="s">
        <v>72</v>
      </c>
      <c r="E3" t="s">
        <v>290</v>
      </c>
      <c r="F3" t="s">
        <v>536</v>
      </c>
      <c r="G3" t="s">
        <v>391</v>
      </c>
      <c r="H3" t="s">
        <v>135</v>
      </c>
      <c r="I3">
        <v>78.92</v>
      </c>
      <c r="J3">
        <v>740</v>
      </c>
      <c r="K3" t="s">
        <v>228</v>
      </c>
      <c r="L3">
        <v>58400.800000000003</v>
      </c>
      <c r="M3">
        <v>1432</v>
      </c>
      <c r="N3">
        <v>0</v>
      </c>
      <c r="O3" s="14">
        <v>83653305.920000017</v>
      </c>
      <c r="Q3" t="s">
        <v>495</v>
      </c>
      <c r="R3">
        <v>1</v>
      </c>
    </row>
    <row r="4" spans="1:18" x14ac:dyDescent="0.3">
      <c r="A4" s="5">
        <v>46081</v>
      </c>
      <c r="B4">
        <v>2</v>
      </c>
      <c r="C4" t="s">
        <v>284</v>
      </c>
      <c r="D4" t="s">
        <v>72</v>
      </c>
      <c r="E4" t="s">
        <v>550</v>
      </c>
      <c r="F4" t="s">
        <v>536</v>
      </c>
      <c r="G4" t="s">
        <v>391</v>
      </c>
      <c r="H4" t="s">
        <v>135</v>
      </c>
      <c r="I4">
        <v>0</v>
      </c>
      <c r="K4" t="s">
        <v>228</v>
      </c>
      <c r="L4">
        <v>0</v>
      </c>
      <c r="M4">
        <v>1432</v>
      </c>
      <c r="N4">
        <v>0</v>
      </c>
      <c r="O4" s="14">
        <v>0</v>
      </c>
      <c r="Q4" t="s">
        <v>495</v>
      </c>
      <c r="R4">
        <v>1</v>
      </c>
    </row>
    <row r="5" spans="1:18" x14ac:dyDescent="0.3">
      <c r="A5" s="5">
        <v>46081</v>
      </c>
      <c r="B5">
        <v>2</v>
      </c>
      <c r="C5" t="s">
        <v>284</v>
      </c>
      <c r="D5" t="s">
        <v>72</v>
      </c>
      <c r="E5" t="s">
        <v>544</v>
      </c>
      <c r="F5" t="s">
        <v>531</v>
      </c>
      <c r="G5" t="s">
        <v>508</v>
      </c>
      <c r="H5" t="s">
        <v>135</v>
      </c>
      <c r="I5">
        <v>0</v>
      </c>
      <c r="J5">
        <v>40</v>
      </c>
      <c r="K5" t="s">
        <v>228</v>
      </c>
      <c r="L5">
        <v>0</v>
      </c>
      <c r="M5">
        <v>1432</v>
      </c>
      <c r="N5">
        <v>0</v>
      </c>
      <c r="O5" s="14">
        <v>0</v>
      </c>
      <c r="Q5" t="s">
        <v>495</v>
      </c>
      <c r="R5">
        <v>1</v>
      </c>
    </row>
    <row r="6" spans="1:18" x14ac:dyDescent="0.3">
      <c r="A6" s="5">
        <v>46081</v>
      </c>
      <c r="B6">
        <v>2</v>
      </c>
      <c r="C6" t="s">
        <v>284</v>
      </c>
      <c r="D6" t="s">
        <v>72</v>
      </c>
      <c r="E6" t="s">
        <v>529</v>
      </c>
      <c r="F6" t="s">
        <v>531</v>
      </c>
      <c r="G6" t="s">
        <v>508</v>
      </c>
      <c r="H6" t="s">
        <v>135</v>
      </c>
      <c r="I6">
        <v>19.2</v>
      </c>
      <c r="J6">
        <v>40</v>
      </c>
      <c r="K6" t="s">
        <v>228</v>
      </c>
      <c r="L6">
        <v>768</v>
      </c>
      <c r="M6">
        <v>1432</v>
      </c>
      <c r="N6">
        <v>0</v>
      </c>
      <c r="O6" s="14">
        <v>1100083.2000000002</v>
      </c>
      <c r="Q6" t="s">
        <v>495</v>
      </c>
      <c r="R6">
        <v>1</v>
      </c>
    </row>
    <row r="7" spans="1:18" x14ac:dyDescent="0.3">
      <c r="A7" s="5">
        <v>46081</v>
      </c>
      <c r="B7">
        <v>2</v>
      </c>
      <c r="C7" t="s">
        <v>284</v>
      </c>
      <c r="D7" t="s">
        <v>72</v>
      </c>
      <c r="E7" t="s">
        <v>588</v>
      </c>
      <c r="F7" t="s">
        <v>531</v>
      </c>
      <c r="G7" t="s">
        <v>508</v>
      </c>
      <c r="H7" t="s">
        <v>135</v>
      </c>
      <c r="I7">
        <v>71.599999999999994</v>
      </c>
      <c r="J7">
        <v>40</v>
      </c>
      <c r="K7" t="s">
        <v>228</v>
      </c>
      <c r="L7">
        <v>1432</v>
      </c>
      <c r="M7">
        <v>1432</v>
      </c>
      <c r="N7">
        <v>0</v>
      </c>
      <c r="O7" s="14">
        <v>2051196.8</v>
      </c>
      <c r="Q7" t="s">
        <v>495</v>
      </c>
      <c r="R7">
        <v>1</v>
      </c>
    </row>
    <row r="8" spans="1:18" x14ac:dyDescent="0.3">
      <c r="A8" s="5">
        <v>46081</v>
      </c>
      <c r="B8">
        <v>2</v>
      </c>
      <c r="C8" t="s">
        <v>284</v>
      </c>
      <c r="D8" t="s">
        <v>72</v>
      </c>
      <c r="E8" t="s">
        <v>545</v>
      </c>
      <c r="F8" t="s">
        <v>531</v>
      </c>
      <c r="G8" t="s">
        <v>508</v>
      </c>
      <c r="H8" t="s">
        <v>135</v>
      </c>
      <c r="I8">
        <v>0</v>
      </c>
      <c r="J8">
        <v>40</v>
      </c>
      <c r="K8" t="s">
        <v>228</v>
      </c>
      <c r="L8">
        <v>0</v>
      </c>
      <c r="M8">
        <v>1432</v>
      </c>
      <c r="N8">
        <v>0</v>
      </c>
      <c r="O8" s="14">
        <v>0</v>
      </c>
      <c r="Q8" t="s">
        <v>495</v>
      </c>
      <c r="R8">
        <v>1</v>
      </c>
    </row>
    <row r="9" spans="1:18" x14ac:dyDescent="0.3">
      <c r="A9" s="5">
        <v>46081</v>
      </c>
      <c r="B9">
        <v>2</v>
      </c>
      <c r="C9" t="s">
        <v>284</v>
      </c>
      <c r="D9" t="s">
        <v>72</v>
      </c>
      <c r="E9" t="s">
        <v>537</v>
      </c>
      <c r="F9" t="s">
        <v>531</v>
      </c>
      <c r="G9" t="s">
        <v>538</v>
      </c>
      <c r="H9" t="s">
        <v>135</v>
      </c>
      <c r="I9">
        <v>99.28</v>
      </c>
      <c r="J9">
        <v>40</v>
      </c>
      <c r="K9" t="s">
        <v>228</v>
      </c>
      <c r="L9">
        <v>3971.2</v>
      </c>
      <c r="M9">
        <v>1432</v>
      </c>
      <c r="N9">
        <v>0</v>
      </c>
      <c r="O9" s="14">
        <v>5688346.8799999999</v>
      </c>
      <c r="Q9" t="s">
        <v>495</v>
      </c>
      <c r="R9">
        <v>1</v>
      </c>
    </row>
    <row r="10" spans="1:18" x14ac:dyDescent="0.3">
      <c r="A10" s="5">
        <v>46081</v>
      </c>
      <c r="B10">
        <v>2</v>
      </c>
      <c r="C10" t="s">
        <v>284</v>
      </c>
      <c r="D10" t="s">
        <v>72</v>
      </c>
      <c r="E10" t="s">
        <v>546</v>
      </c>
      <c r="F10" t="s">
        <v>531</v>
      </c>
      <c r="G10" t="s">
        <v>538</v>
      </c>
      <c r="H10" t="s">
        <v>135</v>
      </c>
      <c r="I10">
        <v>0</v>
      </c>
      <c r="J10">
        <v>40</v>
      </c>
      <c r="K10" t="s">
        <v>228</v>
      </c>
      <c r="L10">
        <v>0</v>
      </c>
      <c r="M10">
        <v>1432</v>
      </c>
      <c r="N10">
        <v>0</v>
      </c>
      <c r="O10" s="14">
        <v>0</v>
      </c>
      <c r="Q10" t="s">
        <v>495</v>
      </c>
      <c r="R10">
        <v>1</v>
      </c>
    </row>
    <row r="11" spans="1:18" x14ac:dyDescent="0.3">
      <c r="A11" s="5">
        <v>46081</v>
      </c>
      <c r="B11">
        <v>2</v>
      </c>
      <c r="C11" t="s">
        <v>284</v>
      </c>
      <c r="D11" t="s">
        <v>72</v>
      </c>
      <c r="E11" t="s">
        <v>547</v>
      </c>
      <c r="F11" t="s">
        <v>536</v>
      </c>
      <c r="G11" t="s">
        <v>391</v>
      </c>
      <c r="H11" t="s">
        <v>135</v>
      </c>
      <c r="I11">
        <v>1</v>
      </c>
      <c r="J11">
        <v>740</v>
      </c>
      <c r="K11" t="s">
        <v>228</v>
      </c>
      <c r="L11">
        <v>740</v>
      </c>
      <c r="M11">
        <v>1432</v>
      </c>
      <c r="N11">
        <v>0</v>
      </c>
      <c r="O11" s="14">
        <v>1059976</v>
      </c>
      <c r="Q11" t="s">
        <v>495</v>
      </c>
      <c r="R11">
        <v>1</v>
      </c>
    </row>
    <row r="12" spans="1:18" x14ac:dyDescent="0.3">
      <c r="A12" s="5">
        <v>46081</v>
      </c>
      <c r="B12">
        <v>2</v>
      </c>
      <c r="C12" t="s">
        <v>284</v>
      </c>
      <c r="D12" t="s">
        <v>72</v>
      </c>
      <c r="E12" t="s">
        <v>548</v>
      </c>
      <c r="F12" t="s">
        <v>509</v>
      </c>
      <c r="G12" t="s">
        <v>508</v>
      </c>
      <c r="H12" t="s">
        <v>135</v>
      </c>
      <c r="I12">
        <v>21.88</v>
      </c>
      <c r="J12">
        <v>110</v>
      </c>
      <c r="K12" t="s">
        <v>228</v>
      </c>
      <c r="L12">
        <v>2406.7999999999997</v>
      </c>
      <c r="M12">
        <v>1432</v>
      </c>
      <c r="N12">
        <v>0</v>
      </c>
      <c r="O12" s="14">
        <v>3447500.32</v>
      </c>
      <c r="Q12" t="s">
        <v>495</v>
      </c>
      <c r="R12">
        <v>1</v>
      </c>
    </row>
    <row r="13" spans="1:18" x14ac:dyDescent="0.3">
      <c r="A13" s="5">
        <v>46081</v>
      </c>
      <c r="B13">
        <v>2</v>
      </c>
      <c r="C13" t="s">
        <v>284</v>
      </c>
      <c r="D13" t="s">
        <v>72</v>
      </c>
      <c r="E13" t="s">
        <v>299</v>
      </c>
      <c r="F13" t="s">
        <v>536</v>
      </c>
      <c r="G13" t="s">
        <v>391</v>
      </c>
      <c r="H13" t="s">
        <v>135</v>
      </c>
      <c r="I13">
        <v>0</v>
      </c>
      <c r="J13">
        <v>400</v>
      </c>
      <c r="K13" t="s">
        <v>228</v>
      </c>
      <c r="L13">
        <v>0</v>
      </c>
      <c r="M13">
        <v>1432</v>
      </c>
      <c r="N13">
        <v>0</v>
      </c>
      <c r="O13" s="14">
        <v>0</v>
      </c>
      <c r="Q13" t="s">
        <v>495</v>
      </c>
      <c r="R13">
        <v>1</v>
      </c>
    </row>
    <row r="14" spans="1:18" x14ac:dyDescent="0.3">
      <c r="A14" s="5">
        <v>46081</v>
      </c>
      <c r="B14">
        <v>2</v>
      </c>
      <c r="C14" t="s">
        <v>284</v>
      </c>
      <c r="D14" t="s">
        <v>72</v>
      </c>
      <c r="E14" t="s">
        <v>291</v>
      </c>
      <c r="F14" t="s">
        <v>536</v>
      </c>
      <c r="G14" t="s">
        <v>391</v>
      </c>
      <c r="H14" t="s">
        <v>135</v>
      </c>
      <c r="I14">
        <v>4.08</v>
      </c>
      <c r="J14">
        <v>500</v>
      </c>
      <c r="K14" t="s">
        <v>228</v>
      </c>
      <c r="L14">
        <v>2040</v>
      </c>
      <c r="M14">
        <v>1432</v>
      </c>
      <c r="N14">
        <v>0</v>
      </c>
      <c r="O14" s="14">
        <v>2922096</v>
      </c>
      <c r="Q14" t="s">
        <v>495</v>
      </c>
      <c r="R14">
        <v>1</v>
      </c>
    </row>
    <row r="15" spans="1:18" x14ac:dyDescent="0.3">
      <c r="A15" s="5">
        <v>46081</v>
      </c>
      <c r="B15">
        <v>2</v>
      </c>
      <c r="C15" t="s">
        <v>284</v>
      </c>
      <c r="D15" t="s">
        <v>72</v>
      </c>
      <c r="E15" t="s">
        <v>1145</v>
      </c>
      <c r="F15" t="s">
        <v>1146</v>
      </c>
      <c r="G15" t="s">
        <v>508</v>
      </c>
      <c r="H15" t="s">
        <v>135</v>
      </c>
      <c r="I15">
        <v>29.18</v>
      </c>
      <c r="J15">
        <v>40</v>
      </c>
      <c r="K15" t="s">
        <v>228</v>
      </c>
      <c r="L15">
        <v>1167.2</v>
      </c>
      <c r="M15">
        <v>1432</v>
      </c>
      <c r="N15">
        <v>0</v>
      </c>
      <c r="O15" s="14">
        <v>1671897.2800000005</v>
      </c>
      <c r="Q15" t="s">
        <v>495</v>
      </c>
      <c r="R15">
        <v>1</v>
      </c>
    </row>
    <row r="16" spans="1:18" x14ac:dyDescent="0.3">
      <c r="A16" s="5">
        <v>46081</v>
      </c>
      <c r="B16">
        <v>2</v>
      </c>
      <c r="C16" t="s">
        <v>284</v>
      </c>
      <c r="D16" t="s">
        <v>72</v>
      </c>
      <c r="E16" t="s">
        <v>545</v>
      </c>
      <c r="F16" t="s">
        <v>1146</v>
      </c>
      <c r="G16" t="s">
        <v>508</v>
      </c>
      <c r="H16" t="s">
        <v>135</v>
      </c>
      <c r="I16">
        <v>25.26</v>
      </c>
      <c r="J16">
        <v>40</v>
      </c>
      <c r="K16" t="s">
        <v>228</v>
      </c>
      <c r="L16">
        <v>1010.4</v>
      </c>
      <c r="M16">
        <v>1432</v>
      </c>
      <c r="N16">
        <v>0</v>
      </c>
      <c r="O16" s="14">
        <v>1447296.9600000002</v>
      </c>
      <c r="Q16" t="s">
        <v>495</v>
      </c>
      <c r="R16">
        <v>1</v>
      </c>
    </row>
    <row r="17" spans="1:18" hidden="1" x14ac:dyDescent="0.3">
      <c r="A17" s="5">
        <v>46054</v>
      </c>
      <c r="B17">
        <v>2</v>
      </c>
      <c r="C17" t="s">
        <v>225</v>
      </c>
      <c r="D17" t="s">
        <v>77</v>
      </c>
      <c r="E17" t="s">
        <v>242</v>
      </c>
      <c r="F17" t="s">
        <v>712</v>
      </c>
      <c r="G17" t="s">
        <v>242</v>
      </c>
      <c r="H17" t="s">
        <v>135</v>
      </c>
      <c r="I17">
        <v>451.4</v>
      </c>
      <c r="J17">
        <v>23653.52</v>
      </c>
      <c r="K17" t="s">
        <v>231</v>
      </c>
      <c r="L17">
        <v>10677198.927999999</v>
      </c>
      <c r="M17">
        <v>1</v>
      </c>
      <c r="N17">
        <v>0</v>
      </c>
      <c r="O17" s="14">
        <v>10677198.927999999</v>
      </c>
      <c r="Q17" t="s">
        <v>496</v>
      </c>
      <c r="R17">
        <v>2</v>
      </c>
    </row>
    <row r="18" spans="1:18" hidden="1" x14ac:dyDescent="0.3">
      <c r="A18" s="5">
        <v>46054</v>
      </c>
      <c r="B18">
        <v>2</v>
      </c>
      <c r="C18" t="s">
        <v>225</v>
      </c>
      <c r="D18" t="s">
        <v>77</v>
      </c>
      <c r="E18" t="s">
        <v>242</v>
      </c>
      <c r="F18" t="s">
        <v>713</v>
      </c>
      <c r="G18" t="s">
        <v>242</v>
      </c>
      <c r="H18" t="s">
        <v>135</v>
      </c>
      <c r="I18">
        <v>84.26</v>
      </c>
      <c r="J18">
        <v>30000</v>
      </c>
      <c r="K18" t="s">
        <v>231</v>
      </c>
      <c r="L18">
        <v>2527800</v>
      </c>
      <c r="M18">
        <v>1</v>
      </c>
      <c r="N18">
        <v>0</v>
      </c>
      <c r="O18" s="14">
        <v>2527800</v>
      </c>
      <c r="Q18" t="s">
        <v>496</v>
      </c>
      <c r="R18">
        <v>2</v>
      </c>
    </row>
    <row r="19" spans="1:18" hidden="1" x14ac:dyDescent="0.3">
      <c r="A19" s="5">
        <v>46054</v>
      </c>
      <c r="B19">
        <v>1</v>
      </c>
      <c r="C19" t="s">
        <v>225</v>
      </c>
      <c r="D19" t="s">
        <v>77</v>
      </c>
      <c r="E19" t="s">
        <v>242</v>
      </c>
      <c r="F19" t="s">
        <v>714</v>
      </c>
      <c r="G19" t="s">
        <v>242</v>
      </c>
      <c r="H19" t="s">
        <v>135</v>
      </c>
      <c r="I19">
        <v>209.88</v>
      </c>
      <c r="J19">
        <v>25000</v>
      </c>
      <c r="K19" t="s">
        <v>231</v>
      </c>
      <c r="L19">
        <v>5247000</v>
      </c>
      <c r="M19">
        <v>1</v>
      </c>
      <c r="N19">
        <v>0.21</v>
      </c>
      <c r="O19" s="14">
        <v>6348870</v>
      </c>
      <c r="Q19" t="s">
        <v>496</v>
      </c>
      <c r="R19">
        <v>2</v>
      </c>
    </row>
    <row r="20" spans="1:18" hidden="1" x14ac:dyDescent="0.3">
      <c r="A20" s="5">
        <v>46054</v>
      </c>
      <c r="B20">
        <v>1</v>
      </c>
      <c r="C20" t="s">
        <v>225</v>
      </c>
      <c r="D20" t="s">
        <v>77</v>
      </c>
      <c r="E20" t="s">
        <v>242</v>
      </c>
      <c r="F20" t="s">
        <v>748</v>
      </c>
      <c r="G20" t="s">
        <v>242</v>
      </c>
      <c r="H20" t="s">
        <v>135</v>
      </c>
      <c r="I20">
        <v>36.92</v>
      </c>
      <c r="J20">
        <v>40000</v>
      </c>
      <c r="K20" t="s">
        <v>231</v>
      </c>
      <c r="L20">
        <v>1476800</v>
      </c>
      <c r="M20">
        <v>1</v>
      </c>
      <c r="N20">
        <v>0</v>
      </c>
      <c r="O20" s="14">
        <v>1476800</v>
      </c>
      <c r="Q20" t="s">
        <v>496</v>
      </c>
      <c r="R20">
        <v>2</v>
      </c>
    </row>
    <row r="21" spans="1:18" hidden="1" x14ac:dyDescent="0.3">
      <c r="A21" s="5">
        <v>46054</v>
      </c>
      <c r="B21">
        <v>2</v>
      </c>
      <c r="C21" t="s">
        <v>225</v>
      </c>
      <c r="D21" t="s">
        <v>77</v>
      </c>
      <c r="E21" t="s">
        <v>242</v>
      </c>
      <c r="F21" t="s">
        <v>715</v>
      </c>
      <c r="G21" t="s">
        <v>242</v>
      </c>
      <c r="H21" t="s">
        <v>135</v>
      </c>
      <c r="I21">
        <v>31.32</v>
      </c>
      <c r="J21">
        <v>45000</v>
      </c>
      <c r="K21" t="s">
        <v>231</v>
      </c>
      <c r="L21">
        <v>1409400</v>
      </c>
      <c r="M21">
        <v>1</v>
      </c>
      <c r="N21">
        <v>0</v>
      </c>
      <c r="O21" s="14">
        <v>1409400</v>
      </c>
      <c r="Q21" t="s">
        <v>496</v>
      </c>
      <c r="R21">
        <v>2</v>
      </c>
    </row>
    <row r="22" spans="1:18" x14ac:dyDescent="0.3">
      <c r="A22" s="5">
        <v>46054</v>
      </c>
      <c r="B22">
        <v>1</v>
      </c>
      <c r="C22" t="s">
        <v>225</v>
      </c>
      <c r="D22" t="s">
        <v>75</v>
      </c>
      <c r="E22" t="s">
        <v>229</v>
      </c>
      <c r="F22" t="s">
        <v>227</v>
      </c>
      <c r="G22" t="s">
        <v>693</v>
      </c>
      <c r="H22" t="s">
        <v>135</v>
      </c>
      <c r="I22">
        <v>124.26</v>
      </c>
      <c r="J22">
        <v>6</v>
      </c>
      <c r="K22" t="s">
        <v>228</v>
      </c>
      <c r="L22">
        <v>1067940.1440000003</v>
      </c>
      <c r="M22">
        <v>1432.4</v>
      </c>
      <c r="N22">
        <v>0.21</v>
      </c>
      <c r="O22" s="14">
        <v>1292207.5742400005</v>
      </c>
      <c r="Q22" t="s">
        <v>496</v>
      </c>
      <c r="R22">
        <v>10</v>
      </c>
    </row>
    <row r="23" spans="1:18" hidden="1" x14ac:dyDescent="0.3">
      <c r="A23" s="5">
        <v>46054</v>
      </c>
      <c r="B23">
        <v>1</v>
      </c>
      <c r="C23" t="s">
        <v>248</v>
      </c>
      <c r="D23" t="s">
        <v>66</v>
      </c>
      <c r="E23" t="s">
        <v>249</v>
      </c>
      <c r="F23" t="s">
        <v>707</v>
      </c>
      <c r="G23" t="s">
        <v>708</v>
      </c>
      <c r="H23" t="s">
        <v>135</v>
      </c>
      <c r="I23">
        <v>194.12</v>
      </c>
      <c r="J23">
        <v>9500</v>
      </c>
      <c r="K23" t="s">
        <v>231</v>
      </c>
      <c r="L23">
        <v>1844140</v>
      </c>
      <c r="M23">
        <v>1</v>
      </c>
      <c r="N23">
        <v>0.21</v>
      </c>
      <c r="O23" s="14">
        <v>2231409.4</v>
      </c>
      <c r="Q23" t="s">
        <v>496</v>
      </c>
      <c r="R23">
        <v>3</v>
      </c>
    </row>
    <row r="24" spans="1:18" x14ac:dyDescent="0.3">
      <c r="A24" s="5">
        <v>46054</v>
      </c>
      <c r="B24">
        <v>1</v>
      </c>
      <c r="C24" t="s">
        <v>248</v>
      </c>
      <c r="D24" t="s">
        <v>66</v>
      </c>
      <c r="E24" t="s">
        <v>249</v>
      </c>
      <c r="F24" t="s">
        <v>696</v>
      </c>
      <c r="G24" t="s">
        <v>708</v>
      </c>
      <c r="H24" t="s">
        <v>135</v>
      </c>
      <c r="I24">
        <v>44.27</v>
      </c>
      <c r="J24">
        <v>5.58</v>
      </c>
      <c r="K24" t="s">
        <v>228</v>
      </c>
      <c r="L24">
        <v>353840.90184000006</v>
      </c>
      <c r="M24">
        <v>1432.4</v>
      </c>
      <c r="N24">
        <v>0.21</v>
      </c>
      <c r="O24" s="14">
        <v>428147.49122640007</v>
      </c>
      <c r="Q24" t="s">
        <v>496</v>
      </c>
      <c r="R24">
        <v>3</v>
      </c>
    </row>
    <row r="25" spans="1:18" hidden="1" x14ac:dyDescent="0.3">
      <c r="A25" s="5">
        <v>46054</v>
      </c>
      <c r="B25">
        <v>1</v>
      </c>
      <c r="C25" t="s">
        <v>248</v>
      </c>
      <c r="D25" t="s">
        <v>66</v>
      </c>
      <c r="E25" t="s">
        <v>249</v>
      </c>
      <c r="F25" t="s">
        <v>709</v>
      </c>
      <c r="G25" t="s">
        <v>708</v>
      </c>
      <c r="H25" t="s">
        <v>135</v>
      </c>
      <c r="I25">
        <v>17.899999999999999</v>
      </c>
      <c r="J25">
        <v>15000</v>
      </c>
      <c r="K25" t="s">
        <v>231</v>
      </c>
      <c r="L25">
        <v>268500</v>
      </c>
      <c r="M25">
        <v>1</v>
      </c>
      <c r="N25">
        <v>0.21</v>
      </c>
      <c r="O25" s="14">
        <v>324885</v>
      </c>
      <c r="Q25" t="s">
        <v>496</v>
      </c>
      <c r="R25">
        <v>3</v>
      </c>
    </row>
    <row r="26" spans="1:18" hidden="1" x14ac:dyDescent="0.3">
      <c r="A26" s="5">
        <v>46054</v>
      </c>
      <c r="B26">
        <v>1</v>
      </c>
      <c r="C26" t="s">
        <v>248</v>
      </c>
      <c r="D26" t="s">
        <v>66</v>
      </c>
      <c r="E26" t="s">
        <v>249</v>
      </c>
      <c r="F26" t="s">
        <v>710</v>
      </c>
      <c r="G26" t="s">
        <v>708</v>
      </c>
      <c r="H26" t="s">
        <v>135</v>
      </c>
      <c r="I26">
        <v>14.28</v>
      </c>
      <c r="J26">
        <v>22000</v>
      </c>
      <c r="K26" t="s">
        <v>231</v>
      </c>
      <c r="L26">
        <v>314160</v>
      </c>
      <c r="M26">
        <v>1</v>
      </c>
      <c r="N26">
        <v>0.21</v>
      </c>
      <c r="O26" s="14">
        <v>380133.6</v>
      </c>
      <c r="Q26" t="s">
        <v>496</v>
      </c>
      <c r="R26">
        <v>3</v>
      </c>
    </row>
    <row r="27" spans="1:18" hidden="1" x14ac:dyDescent="0.3">
      <c r="A27" s="5">
        <v>46054</v>
      </c>
      <c r="B27">
        <v>2</v>
      </c>
      <c r="C27" t="s">
        <v>248</v>
      </c>
      <c r="D27" t="s">
        <v>66</v>
      </c>
      <c r="E27" t="s">
        <v>249</v>
      </c>
      <c r="F27" t="s">
        <v>527</v>
      </c>
      <c r="G27" t="s">
        <v>708</v>
      </c>
      <c r="H27" t="s">
        <v>135</v>
      </c>
      <c r="I27">
        <v>736.82</v>
      </c>
      <c r="J27">
        <v>0</v>
      </c>
      <c r="K27" t="s">
        <v>231</v>
      </c>
      <c r="L27">
        <v>0</v>
      </c>
      <c r="M27">
        <v>1</v>
      </c>
      <c r="N27">
        <v>0.21</v>
      </c>
      <c r="O27" s="14">
        <v>0</v>
      </c>
      <c r="Q27" t="s">
        <v>496</v>
      </c>
      <c r="R27">
        <v>3</v>
      </c>
    </row>
    <row r="28" spans="1:18" x14ac:dyDescent="0.3">
      <c r="A28" s="5">
        <v>46054</v>
      </c>
      <c r="B28">
        <v>1</v>
      </c>
      <c r="C28" t="s">
        <v>248</v>
      </c>
      <c r="D28" t="s">
        <v>66</v>
      </c>
      <c r="E28" t="s">
        <v>249</v>
      </c>
      <c r="F28" t="s">
        <v>540</v>
      </c>
      <c r="G28" t="s">
        <v>708</v>
      </c>
      <c r="H28" t="s">
        <v>135</v>
      </c>
      <c r="I28">
        <v>2021.8</v>
      </c>
      <c r="J28">
        <v>7</v>
      </c>
      <c r="K28" t="s">
        <v>228</v>
      </c>
      <c r="L28">
        <v>20272184.239999998</v>
      </c>
      <c r="M28">
        <v>1432.4</v>
      </c>
      <c r="N28">
        <v>0.21</v>
      </c>
      <c r="O28" s="14">
        <v>24529342.930400003</v>
      </c>
      <c r="Q28" t="s">
        <v>496</v>
      </c>
      <c r="R28">
        <v>3</v>
      </c>
    </row>
    <row r="29" spans="1:18" hidden="1" x14ac:dyDescent="0.3">
      <c r="A29" s="5">
        <v>46054</v>
      </c>
      <c r="B29">
        <v>2</v>
      </c>
      <c r="C29" t="s">
        <v>248</v>
      </c>
      <c r="D29" t="s">
        <v>66</v>
      </c>
      <c r="E29" t="s">
        <v>249</v>
      </c>
      <c r="F29" t="s">
        <v>528</v>
      </c>
      <c r="G29" t="s">
        <v>708</v>
      </c>
      <c r="H29" t="s">
        <v>135</v>
      </c>
      <c r="I29">
        <v>26.32</v>
      </c>
      <c r="J29">
        <v>0</v>
      </c>
      <c r="K29" t="s">
        <v>231</v>
      </c>
      <c r="L29">
        <v>0</v>
      </c>
      <c r="M29">
        <v>1</v>
      </c>
      <c r="N29">
        <v>0.21</v>
      </c>
      <c r="O29" s="14">
        <v>0</v>
      </c>
      <c r="Q29" t="s">
        <v>496</v>
      </c>
      <c r="R29">
        <v>3</v>
      </c>
    </row>
    <row r="30" spans="1:18" hidden="1" x14ac:dyDescent="0.3">
      <c r="A30" s="5">
        <v>46054</v>
      </c>
      <c r="B30">
        <v>1</v>
      </c>
      <c r="C30" t="s">
        <v>248</v>
      </c>
      <c r="D30" t="s">
        <v>66</v>
      </c>
      <c r="E30" t="s">
        <v>249</v>
      </c>
      <c r="F30" t="s">
        <v>711</v>
      </c>
      <c r="G30" t="s">
        <v>708</v>
      </c>
      <c r="H30" t="s">
        <v>135</v>
      </c>
      <c r="I30">
        <v>1375.4</v>
      </c>
      <c r="J30">
        <v>12000</v>
      </c>
      <c r="K30" t="s">
        <v>231</v>
      </c>
      <c r="L30">
        <v>16504800.000000002</v>
      </c>
      <c r="M30">
        <v>1</v>
      </c>
      <c r="N30">
        <v>0.21</v>
      </c>
      <c r="O30" s="14">
        <v>19970808.000000004</v>
      </c>
      <c r="Q30" t="s">
        <v>496</v>
      </c>
      <c r="R30">
        <v>3</v>
      </c>
    </row>
    <row r="31" spans="1:18" x14ac:dyDescent="0.3">
      <c r="A31" s="5">
        <v>46054</v>
      </c>
      <c r="B31">
        <v>1</v>
      </c>
      <c r="C31" t="s">
        <v>248</v>
      </c>
      <c r="D31" t="s">
        <v>66</v>
      </c>
      <c r="E31" t="s">
        <v>249</v>
      </c>
      <c r="F31" t="s">
        <v>254</v>
      </c>
      <c r="G31" t="s">
        <v>708</v>
      </c>
      <c r="H31" t="s">
        <v>135</v>
      </c>
      <c r="I31">
        <v>195.52</v>
      </c>
      <c r="J31">
        <v>7.5</v>
      </c>
      <c r="K31" t="s">
        <v>228</v>
      </c>
      <c r="L31">
        <v>2100471.3600000003</v>
      </c>
      <c r="M31">
        <v>1432.4</v>
      </c>
      <c r="N31">
        <v>0.21</v>
      </c>
      <c r="O31" s="14">
        <v>2541570.3456000006</v>
      </c>
      <c r="Q31" t="s">
        <v>496</v>
      </c>
      <c r="R31">
        <v>3</v>
      </c>
    </row>
    <row r="32" spans="1:18" x14ac:dyDescent="0.3">
      <c r="A32" s="5">
        <v>46054</v>
      </c>
      <c r="B32">
        <v>1</v>
      </c>
      <c r="C32" t="s">
        <v>248</v>
      </c>
      <c r="D32" t="s">
        <v>66</v>
      </c>
      <c r="E32" t="s">
        <v>249</v>
      </c>
      <c r="F32" t="s">
        <v>716</v>
      </c>
      <c r="G32" t="s">
        <v>708</v>
      </c>
      <c r="H32" t="s">
        <v>135</v>
      </c>
      <c r="I32">
        <v>215.66</v>
      </c>
      <c r="J32">
        <v>7.5</v>
      </c>
      <c r="K32" t="s">
        <v>228</v>
      </c>
      <c r="L32">
        <v>2316835.3800000004</v>
      </c>
      <c r="M32">
        <v>1432.4</v>
      </c>
      <c r="N32">
        <v>0.21</v>
      </c>
      <c r="O32" s="14">
        <v>2803370.8098000004</v>
      </c>
      <c r="Q32" t="s">
        <v>496</v>
      </c>
      <c r="R32">
        <v>3</v>
      </c>
    </row>
    <row r="33" spans="1:18" hidden="1" x14ac:dyDescent="0.3">
      <c r="A33" s="5">
        <v>46054</v>
      </c>
      <c r="B33">
        <v>1</v>
      </c>
      <c r="C33" t="s">
        <v>248</v>
      </c>
      <c r="D33" t="s">
        <v>66</v>
      </c>
      <c r="E33" t="s">
        <v>249</v>
      </c>
      <c r="F33" t="s">
        <v>717</v>
      </c>
      <c r="G33" t="s">
        <v>708</v>
      </c>
      <c r="H33" t="s">
        <v>135</v>
      </c>
      <c r="I33">
        <v>117.58</v>
      </c>
      <c r="J33">
        <v>9500</v>
      </c>
      <c r="K33" t="s">
        <v>231</v>
      </c>
      <c r="L33">
        <v>1117010</v>
      </c>
      <c r="M33">
        <v>1</v>
      </c>
      <c r="N33">
        <v>0.21</v>
      </c>
      <c r="O33" s="14">
        <v>1351582.1</v>
      </c>
      <c r="Q33" t="s">
        <v>496</v>
      </c>
      <c r="R33">
        <v>3</v>
      </c>
    </row>
    <row r="34" spans="1:18" hidden="1" x14ac:dyDescent="0.3">
      <c r="A34" s="5">
        <v>46054</v>
      </c>
      <c r="B34">
        <v>1</v>
      </c>
      <c r="C34" t="s">
        <v>248</v>
      </c>
      <c r="D34" t="s">
        <v>66</v>
      </c>
      <c r="E34" t="s">
        <v>249</v>
      </c>
      <c r="F34" t="s">
        <v>718</v>
      </c>
      <c r="G34" t="s">
        <v>708</v>
      </c>
      <c r="H34" t="s">
        <v>135</v>
      </c>
      <c r="I34">
        <v>399.73</v>
      </c>
      <c r="J34">
        <v>9500</v>
      </c>
      <c r="K34" t="s">
        <v>231</v>
      </c>
      <c r="L34">
        <v>3797435</v>
      </c>
      <c r="M34">
        <v>1</v>
      </c>
      <c r="N34">
        <v>0.21</v>
      </c>
      <c r="O34" s="14">
        <v>4594896.3499999996</v>
      </c>
      <c r="Q34" t="s">
        <v>496</v>
      </c>
      <c r="R34">
        <v>3</v>
      </c>
    </row>
    <row r="35" spans="1:18" hidden="1" x14ac:dyDescent="0.3">
      <c r="A35" s="5">
        <v>46054</v>
      </c>
      <c r="B35">
        <v>1</v>
      </c>
      <c r="C35" t="s">
        <v>248</v>
      </c>
      <c r="D35" t="s">
        <v>66</v>
      </c>
      <c r="E35" t="s">
        <v>249</v>
      </c>
      <c r="F35" t="s">
        <v>1140</v>
      </c>
      <c r="G35" t="s">
        <v>708</v>
      </c>
      <c r="H35" t="s">
        <v>135</v>
      </c>
      <c r="I35">
        <v>27.44</v>
      </c>
      <c r="J35">
        <v>9500</v>
      </c>
      <c r="K35" t="s">
        <v>231</v>
      </c>
      <c r="L35">
        <v>260680</v>
      </c>
      <c r="M35">
        <v>1</v>
      </c>
      <c r="N35">
        <v>0.21</v>
      </c>
      <c r="O35" s="14">
        <v>315422.8</v>
      </c>
      <c r="Q35" t="s">
        <v>496</v>
      </c>
      <c r="R35">
        <v>3</v>
      </c>
    </row>
    <row r="36" spans="1:18" x14ac:dyDescent="0.3">
      <c r="A36" s="5">
        <v>46054</v>
      </c>
      <c r="B36">
        <v>1</v>
      </c>
      <c r="C36" t="s">
        <v>248</v>
      </c>
      <c r="D36" t="s">
        <v>66</v>
      </c>
      <c r="E36" t="s">
        <v>249</v>
      </c>
      <c r="F36" t="s">
        <v>719</v>
      </c>
      <c r="G36" t="s">
        <v>708</v>
      </c>
      <c r="H36" t="s">
        <v>135</v>
      </c>
      <c r="I36">
        <v>5494.76</v>
      </c>
      <c r="J36">
        <v>6</v>
      </c>
      <c r="K36" t="s">
        <v>228</v>
      </c>
      <c r="L36">
        <v>47224165.343999997</v>
      </c>
      <c r="M36">
        <v>1432.4</v>
      </c>
      <c r="N36">
        <v>0.21</v>
      </c>
      <c r="O36" s="14">
        <v>57141240.066239998</v>
      </c>
      <c r="Q36" t="s">
        <v>496</v>
      </c>
      <c r="R36">
        <v>3</v>
      </c>
    </row>
    <row r="37" spans="1:18" hidden="1" x14ac:dyDescent="0.3">
      <c r="A37" s="5">
        <v>46054</v>
      </c>
      <c r="B37">
        <v>1</v>
      </c>
      <c r="C37" t="s">
        <v>248</v>
      </c>
      <c r="D37" t="s">
        <v>66</v>
      </c>
      <c r="E37" t="s">
        <v>249</v>
      </c>
      <c r="F37" t="s">
        <v>1141</v>
      </c>
      <c r="G37" t="s">
        <v>708</v>
      </c>
      <c r="H37" t="s">
        <v>135</v>
      </c>
      <c r="I37">
        <v>9.39</v>
      </c>
      <c r="J37">
        <v>4380</v>
      </c>
      <c r="K37" t="s">
        <v>231</v>
      </c>
      <c r="L37">
        <v>41128.199999999997</v>
      </c>
      <c r="M37">
        <v>1</v>
      </c>
      <c r="N37">
        <v>0.21</v>
      </c>
      <c r="O37" s="14">
        <v>49765.122000000003</v>
      </c>
      <c r="Q37" t="s">
        <v>496</v>
      </c>
      <c r="R37">
        <v>3</v>
      </c>
    </row>
    <row r="38" spans="1:18" hidden="1" x14ac:dyDescent="0.3">
      <c r="A38" s="5">
        <v>46054</v>
      </c>
      <c r="B38">
        <v>1</v>
      </c>
      <c r="C38" t="s">
        <v>248</v>
      </c>
      <c r="D38" t="s">
        <v>66</v>
      </c>
      <c r="E38" t="s">
        <v>249</v>
      </c>
      <c r="F38" t="s">
        <v>720</v>
      </c>
      <c r="G38" t="s">
        <v>708</v>
      </c>
      <c r="H38" t="s">
        <v>135</v>
      </c>
      <c r="I38">
        <v>74.06</v>
      </c>
      <c r="J38">
        <v>12421</v>
      </c>
      <c r="K38" t="s">
        <v>231</v>
      </c>
      <c r="L38">
        <v>919899.26</v>
      </c>
      <c r="M38">
        <v>1</v>
      </c>
      <c r="N38">
        <v>0.21</v>
      </c>
      <c r="O38" s="14">
        <v>1113078.1046</v>
      </c>
      <c r="Q38" t="s">
        <v>496</v>
      </c>
      <c r="R38">
        <v>3</v>
      </c>
    </row>
    <row r="39" spans="1:18" hidden="1" x14ac:dyDescent="0.3">
      <c r="A39" s="5">
        <v>46054</v>
      </c>
      <c r="B39">
        <v>1</v>
      </c>
      <c r="C39" t="s">
        <v>248</v>
      </c>
      <c r="D39" t="s">
        <v>66</v>
      </c>
      <c r="E39" t="s">
        <v>249</v>
      </c>
      <c r="F39" t="s">
        <v>721</v>
      </c>
      <c r="G39" t="s">
        <v>708</v>
      </c>
      <c r="H39" t="s">
        <v>135</v>
      </c>
      <c r="I39">
        <v>11.38</v>
      </c>
      <c r="J39">
        <v>11000</v>
      </c>
      <c r="K39" t="s">
        <v>231</v>
      </c>
      <c r="L39">
        <v>125180</v>
      </c>
      <c r="M39">
        <v>1</v>
      </c>
      <c r="N39">
        <v>0.21</v>
      </c>
      <c r="O39" s="14">
        <v>151467.80000000002</v>
      </c>
      <c r="Q39" t="s">
        <v>496</v>
      </c>
      <c r="R39">
        <v>3</v>
      </c>
    </row>
    <row r="40" spans="1:18" hidden="1" x14ac:dyDescent="0.3">
      <c r="A40" s="5">
        <v>46054</v>
      </c>
      <c r="B40">
        <v>1</v>
      </c>
      <c r="C40" t="s">
        <v>248</v>
      </c>
      <c r="D40" t="s">
        <v>66</v>
      </c>
      <c r="E40" t="s">
        <v>249</v>
      </c>
      <c r="F40" t="s">
        <v>722</v>
      </c>
      <c r="G40" t="s">
        <v>708</v>
      </c>
      <c r="H40" t="s">
        <v>135</v>
      </c>
      <c r="I40">
        <v>3246.74</v>
      </c>
      <c r="J40">
        <v>9500</v>
      </c>
      <c r="K40" t="s">
        <v>231</v>
      </c>
      <c r="L40">
        <v>30844029.999999996</v>
      </c>
      <c r="M40">
        <v>1</v>
      </c>
      <c r="N40">
        <v>0.21</v>
      </c>
      <c r="O40" s="14">
        <v>37321276.299999997</v>
      </c>
      <c r="Q40" t="s">
        <v>496</v>
      </c>
      <c r="R40">
        <v>3</v>
      </c>
    </row>
    <row r="41" spans="1:18" hidden="1" x14ac:dyDescent="0.3">
      <c r="A41" s="5">
        <v>46054</v>
      </c>
      <c r="B41">
        <v>1</v>
      </c>
      <c r="C41" t="s">
        <v>248</v>
      </c>
      <c r="D41" t="s">
        <v>66</v>
      </c>
      <c r="E41" t="s">
        <v>249</v>
      </c>
      <c r="F41" t="s">
        <v>1142</v>
      </c>
      <c r="G41" t="s">
        <v>708</v>
      </c>
      <c r="H41" t="s">
        <v>135</v>
      </c>
      <c r="I41">
        <v>39.54</v>
      </c>
      <c r="J41">
        <v>0</v>
      </c>
      <c r="K41" t="s">
        <v>231</v>
      </c>
      <c r="L41">
        <v>0</v>
      </c>
      <c r="M41">
        <v>1</v>
      </c>
      <c r="N41">
        <v>0.21</v>
      </c>
      <c r="O41" s="14">
        <v>0</v>
      </c>
      <c r="Q41" t="s">
        <v>496</v>
      </c>
      <c r="R41">
        <v>3</v>
      </c>
    </row>
    <row r="42" spans="1:18" hidden="1" x14ac:dyDescent="0.3">
      <c r="A42" s="5">
        <v>46054</v>
      </c>
      <c r="B42">
        <v>1</v>
      </c>
      <c r="C42" t="s">
        <v>248</v>
      </c>
      <c r="D42" t="s">
        <v>66</v>
      </c>
      <c r="E42" t="s">
        <v>249</v>
      </c>
      <c r="F42" t="s">
        <v>698</v>
      </c>
      <c r="G42" t="s">
        <v>708</v>
      </c>
      <c r="H42" t="s">
        <v>135</v>
      </c>
      <c r="I42">
        <v>228.9</v>
      </c>
      <c r="J42">
        <v>12000</v>
      </c>
      <c r="K42" t="s">
        <v>231</v>
      </c>
      <c r="L42">
        <v>2746800</v>
      </c>
      <c r="M42">
        <v>1</v>
      </c>
      <c r="N42">
        <v>0.21</v>
      </c>
      <c r="O42" s="14">
        <v>3323628</v>
      </c>
      <c r="Q42" t="s">
        <v>496</v>
      </c>
      <c r="R42">
        <v>3</v>
      </c>
    </row>
    <row r="43" spans="1:18" hidden="1" x14ac:dyDescent="0.3">
      <c r="A43" s="5">
        <v>46054</v>
      </c>
      <c r="B43">
        <v>1</v>
      </c>
      <c r="C43" t="s">
        <v>248</v>
      </c>
      <c r="D43" t="s">
        <v>66</v>
      </c>
      <c r="E43" t="s">
        <v>249</v>
      </c>
      <c r="F43" t="s">
        <v>723</v>
      </c>
      <c r="G43" t="s">
        <v>708</v>
      </c>
      <c r="H43" t="s">
        <v>135</v>
      </c>
      <c r="I43">
        <v>252.04</v>
      </c>
      <c r="J43">
        <v>11905</v>
      </c>
      <c r="K43" t="s">
        <v>231</v>
      </c>
      <c r="L43">
        <v>3000536.1999999997</v>
      </c>
      <c r="M43">
        <v>1</v>
      </c>
      <c r="N43">
        <v>0.21</v>
      </c>
      <c r="O43" s="14">
        <v>3630648.8020000001</v>
      </c>
      <c r="Q43" t="s">
        <v>496</v>
      </c>
      <c r="R43">
        <v>3</v>
      </c>
    </row>
    <row r="44" spans="1:18" x14ac:dyDescent="0.3">
      <c r="A44" s="5">
        <v>46054</v>
      </c>
      <c r="B44">
        <v>1</v>
      </c>
      <c r="C44" t="s">
        <v>248</v>
      </c>
      <c r="D44" t="s">
        <v>66</v>
      </c>
      <c r="E44" t="s">
        <v>249</v>
      </c>
      <c r="F44" t="s">
        <v>724</v>
      </c>
      <c r="G44" t="s">
        <v>708</v>
      </c>
      <c r="H44" t="s">
        <v>135</v>
      </c>
      <c r="I44">
        <v>126</v>
      </c>
      <c r="J44">
        <v>7.5</v>
      </c>
      <c r="K44" t="s">
        <v>228</v>
      </c>
      <c r="L44">
        <v>1353618</v>
      </c>
      <c r="M44">
        <v>1432.4</v>
      </c>
      <c r="N44">
        <v>0.21</v>
      </c>
      <c r="O44" s="14">
        <v>1637877.78</v>
      </c>
      <c r="Q44" t="s">
        <v>496</v>
      </c>
      <c r="R44">
        <v>3</v>
      </c>
    </row>
    <row r="45" spans="1:18" x14ac:dyDescent="0.3">
      <c r="A45" s="5">
        <v>46054</v>
      </c>
      <c r="B45">
        <v>1</v>
      </c>
      <c r="C45" t="s">
        <v>248</v>
      </c>
      <c r="D45" t="s">
        <v>66</v>
      </c>
      <c r="E45" t="s">
        <v>249</v>
      </c>
      <c r="F45" t="s">
        <v>701</v>
      </c>
      <c r="G45" t="s">
        <v>708</v>
      </c>
      <c r="H45" t="s">
        <v>135</v>
      </c>
      <c r="I45">
        <v>83.3</v>
      </c>
      <c r="J45">
        <v>6.5</v>
      </c>
      <c r="K45" t="s">
        <v>228</v>
      </c>
      <c r="L45">
        <v>775572.98</v>
      </c>
      <c r="M45">
        <v>1432.4</v>
      </c>
      <c r="N45">
        <v>0.21</v>
      </c>
      <c r="O45" s="14">
        <v>938443.30579999997</v>
      </c>
      <c r="Q45" t="s">
        <v>496</v>
      </c>
      <c r="R45">
        <v>3</v>
      </c>
    </row>
    <row r="46" spans="1:18" hidden="1" x14ac:dyDescent="0.3">
      <c r="A46" s="5">
        <v>46054</v>
      </c>
      <c r="B46">
        <v>1</v>
      </c>
      <c r="C46" t="s">
        <v>248</v>
      </c>
      <c r="D46" t="s">
        <v>66</v>
      </c>
      <c r="E46" t="s">
        <v>249</v>
      </c>
      <c r="F46" t="s">
        <v>270</v>
      </c>
      <c r="G46" t="s">
        <v>708</v>
      </c>
      <c r="H46" t="s">
        <v>135</v>
      </c>
      <c r="I46">
        <v>30.88</v>
      </c>
      <c r="J46">
        <v>8750</v>
      </c>
      <c r="K46" t="s">
        <v>231</v>
      </c>
      <c r="L46">
        <v>270200</v>
      </c>
      <c r="M46">
        <v>1</v>
      </c>
      <c r="N46">
        <v>0.21</v>
      </c>
      <c r="O46" s="14">
        <v>326942</v>
      </c>
      <c r="Q46" t="s">
        <v>496</v>
      </c>
      <c r="R46">
        <v>3</v>
      </c>
    </row>
    <row r="47" spans="1:18" hidden="1" x14ac:dyDescent="0.3">
      <c r="A47" s="5">
        <v>46054</v>
      </c>
      <c r="B47">
        <v>1</v>
      </c>
      <c r="C47" t="s">
        <v>248</v>
      </c>
      <c r="D47" t="s">
        <v>66</v>
      </c>
      <c r="E47" t="s">
        <v>249</v>
      </c>
      <c r="F47" t="s">
        <v>271</v>
      </c>
      <c r="G47" t="s">
        <v>708</v>
      </c>
      <c r="H47" t="s">
        <v>135</v>
      </c>
      <c r="I47">
        <v>753.12</v>
      </c>
      <c r="J47">
        <v>9500</v>
      </c>
      <c r="K47" t="s">
        <v>231</v>
      </c>
      <c r="L47">
        <v>7154640</v>
      </c>
      <c r="M47">
        <v>1</v>
      </c>
      <c r="N47">
        <v>0.21</v>
      </c>
      <c r="O47" s="14">
        <v>8657114.4000000004</v>
      </c>
      <c r="Q47" t="s">
        <v>496</v>
      </c>
      <c r="R47">
        <v>3</v>
      </c>
    </row>
    <row r="48" spans="1:18" x14ac:dyDescent="0.3">
      <c r="A48" s="5">
        <v>46054</v>
      </c>
      <c r="B48">
        <v>1</v>
      </c>
      <c r="C48" t="s">
        <v>248</v>
      </c>
      <c r="D48" t="s">
        <v>66</v>
      </c>
      <c r="E48" t="s">
        <v>249</v>
      </c>
      <c r="F48" t="s">
        <v>704</v>
      </c>
      <c r="G48" t="s">
        <v>708</v>
      </c>
      <c r="H48" t="s">
        <v>135</v>
      </c>
      <c r="I48">
        <v>176.63</v>
      </c>
      <c r="J48">
        <v>5.8</v>
      </c>
      <c r="K48" t="s">
        <v>228</v>
      </c>
      <c r="L48">
        <v>1467427.9095999999</v>
      </c>
      <c r="M48">
        <v>1432.4</v>
      </c>
      <c r="N48">
        <v>0.21</v>
      </c>
      <c r="O48" s="14">
        <v>1775587.7706160001</v>
      </c>
      <c r="Q48" t="s">
        <v>496</v>
      </c>
      <c r="R48">
        <v>3</v>
      </c>
    </row>
    <row r="49" spans="1:18" hidden="1" x14ac:dyDescent="0.3">
      <c r="A49" s="5">
        <v>46054</v>
      </c>
      <c r="B49">
        <v>1</v>
      </c>
      <c r="C49" t="s">
        <v>248</v>
      </c>
      <c r="D49" t="s">
        <v>66</v>
      </c>
      <c r="E49" t="s">
        <v>249</v>
      </c>
      <c r="F49" t="s">
        <v>725</v>
      </c>
      <c r="G49" t="s">
        <v>708</v>
      </c>
      <c r="H49" t="s">
        <v>135</v>
      </c>
      <c r="I49">
        <v>42.52</v>
      </c>
      <c r="J49">
        <v>10850</v>
      </c>
      <c r="K49" t="s">
        <v>231</v>
      </c>
      <c r="L49">
        <v>461342.00000000006</v>
      </c>
      <c r="M49">
        <v>1</v>
      </c>
      <c r="N49">
        <v>0.21</v>
      </c>
      <c r="O49" s="14">
        <v>558223.82000000007</v>
      </c>
      <c r="Q49" t="s">
        <v>496</v>
      </c>
      <c r="R49">
        <v>3</v>
      </c>
    </row>
    <row r="50" spans="1:18" hidden="1" x14ac:dyDescent="0.3">
      <c r="A50" s="5">
        <v>46054</v>
      </c>
      <c r="B50">
        <v>1</v>
      </c>
      <c r="C50" t="s">
        <v>248</v>
      </c>
      <c r="D50" t="s">
        <v>66</v>
      </c>
      <c r="E50" t="s">
        <v>249</v>
      </c>
      <c r="F50" t="s">
        <v>705</v>
      </c>
      <c r="G50" t="s">
        <v>708</v>
      </c>
      <c r="H50" t="s">
        <v>135</v>
      </c>
      <c r="I50">
        <v>705.2</v>
      </c>
      <c r="J50">
        <v>10850</v>
      </c>
      <c r="K50" t="s">
        <v>231</v>
      </c>
      <c r="L50">
        <v>7651420.0000000019</v>
      </c>
      <c r="M50">
        <v>1</v>
      </c>
      <c r="N50">
        <v>0.21</v>
      </c>
      <c r="O50" s="14">
        <v>9258218.2000000011</v>
      </c>
      <c r="Q50" t="s">
        <v>496</v>
      </c>
      <c r="R50">
        <v>3</v>
      </c>
    </row>
    <row r="51" spans="1:18" hidden="1" x14ac:dyDescent="0.3">
      <c r="A51" s="5">
        <v>46054</v>
      </c>
      <c r="B51">
        <v>1</v>
      </c>
      <c r="C51" t="s">
        <v>248</v>
      </c>
      <c r="D51" t="s">
        <v>66</v>
      </c>
      <c r="E51" t="s">
        <v>249</v>
      </c>
      <c r="F51" t="s">
        <v>726</v>
      </c>
      <c r="G51" t="s">
        <v>708</v>
      </c>
      <c r="H51" t="s">
        <v>135</v>
      </c>
      <c r="I51">
        <v>145.08000000000001</v>
      </c>
      <c r="J51">
        <v>20000</v>
      </c>
      <c r="K51" t="s">
        <v>231</v>
      </c>
      <c r="L51">
        <v>2901600.0000000005</v>
      </c>
      <c r="M51">
        <v>1</v>
      </c>
      <c r="N51">
        <v>0.21</v>
      </c>
      <c r="O51" s="14">
        <v>3510936.0000000005</v>
      </c>
      <c r="Q51" t="s">
        <v>496</v>
      </c>
      <c r="R51">
        <v>3</v>
      </c>
    </row>
    <row r="52" spans="1:18" hidden="1" x14ac:dyDescent="0.3">
      <c r="A52" s="5">
        <v>46054</v>
      </c>
      <c r="B52">
        <v>1</v>
      </c>
      <c r="C52" t="s">
        <v>248</v>
      </c>
      <c r="D52" t="s">
        <v>66</v>
      </c>
      <c r="E52" t="s">
        <v>249</v>
      </c>
      <c r="F52" t="s">
        <v>727</v>
      </c>
      <c r="G52" t="s">
        <v>708</v>
      </c>
      <c r="H52" t="s">
        <v>135</v>
      </c>
      <c r="I52">
        <v>39.22</v>
      </c>
      <c r="J52">
        <v>25000</v>
      </c>
      <c r="K52" t="s">
        <v>231</v>
      </c>
      <c r="L52">
        <v>980500</v>
      </c>
      <c r="M52">
        <v>1</v>
      </c>
      <c r="N52">
        <v>0.21</v>
      </c>
      <c r="O52" s="14">
        <v>1186405</v>
      </c>
      <c r="Q52" t="s">
        <v>496</v>
      </c>
      <c r="R52">
        <v>3</v>
      </c>
    </row>
    <row r="53" spans="1:18" hidden="1" x14ac:dyDescent="0.3">
      <c r="A53" s="5">
        <v>46054</v>
      </c>
      <c r="B53">
        <v>1</v>
      </c>
      <c r="C53" t="s">
        <v>225</v>
      </c>
      <c r="D53" t="s">
        <v>63</v>
      </c>
      <c r="E53" t="s">
        <v>230</v>
      </c>
      <c r="F53" t="s">
        <v>694</v>
      </c>
      <c r="G53" t="s">
        <v>50</v>
      </c>
      <c r="H53" t="s">
        <v>145</v>
      </c>
      <c r="I53">
        <v>5060</v>
      </c>
      <c r="J53">
        <v>70</v>
      </c>
      <c r="K53" t="s">
        <v>231</v>
      </c>
      <c r="L53">
        <v>354200</v>
      </c>
      <c r="M53">
        <v>1</v>
      </c>
      <c r="N53">
        <v>0.21</v>
      </c>
      <c r="O53" s="14">
        <v>428582</v>
      </c>
      <c r="Q53" t="s">
        <v>496</v>
      </c>
      <c r="R53">
        <v>4</v>
      </c>
    </row>
    <row r="54" spans="1:18" hidden="1" x14ac:dyDescent="0.3">
      <c r="A54" s="5">
        <v>46054</v>
      </c>
      <c r="B54">
        <v>1</v>
      </c>
      <c r="C54" t="s">
        <v>225</v>
      </c>
      <c r="D54" t="s">
        <v>63</v>
      </c>
      <c r="E54" t="s">
        <v>230</v>
      </c>
      <c r="F54" t="s">
        <v>1138</v>
      </c>
      <c r="G54" t="s">
        <v>50</v>
      </c>
      <c r="H54" t="s">
        <v>145</v>
      </c>
      <c r="I54">
        <v>26.72</v>
      </c>
      <c r="J54">
        <v>0</v>
      </c>
      <c r="K54" t="s">
        <v>231</v>
      </c>
      <c r="L54">
        <v>0</v>
      </c>
      <c r="M54">
        <v>1</v>
      </c>
      <c r="N54">
        <v>0</v>
      </c>
      <c r="O54" s="14">
        <v>0</v>
      </c>
      <c r="Q54" t="s">
        <v>496</v>
      </c>
      <c r="R54">
        <v>4</v>
      </c>
    </row>
    <row r="55" spans="1:18" hidden="1" x14ac:dyDescent="0.3">
      <c r="A55" s="5">
        <v>46054</v>
      </c>
      <c r="B55">
        <v>1</v>
      </c>
      <c r="C55" t="s">
        <v>225</v>
      </c>
      <c r="D55" t="s">
        <v>63</v>
      </c>
      <c r="E55" t="s">
        <v>230</v>
      </c>
      <c r="F55" t="s">
        <v>1139</v>
      </c>
      <c r="G55" t="s">
        <v>50</v>
      </c>
      <c r="H55" t="s">
        <v>145</v>
      </c>
      <c r="I55">
        <v>280</v>
      </c>
      <c r="J55">
        <v>70</v>
      </c>
      <c r="K55" t="s">
        <v>231</v>
      </c>
      <c r="L55">
        <v>19600</v>
      </c>
      <c r="M55">
        <v>1</v>
      </c>
      <c r="N55">
        <v>0.21</v>
      </c>
      <c r="O55" s="14">
        <v>23716</v>
      </c>
      <c r="Q55" t="s">
        <v>496</v>
      </c>
      <c r="R55">
        <v>4</v>
      </c>
    </row>
    <row r="56" spans="1:18" hidden="1" x14ac:dyDescent="0.3">
      <c r="A56" s="5">
        <v>46054</v>
      </c>
      <c r="B56">
        <v>1</v>
      </c>
      <c r="C56" t="s">
        <v>225</v>
      </c>
      <c r="D56" t="s">
        <v>63</v>
      </c>
      <c r="E56" t="s">
        <v>230</v>
      </c>
      <c r="F56" t="s">
        <v>695</v>
      </c>
      <c r="G56" t="s">
        <v>693</v>
      </c>
      <c r="H56" t="s">
        <v>135</v>
      </c>
      <c r="I56">
        <v>12.74</v>
      </c>
      <c r="J56">
        <v>3000</v>
      </c>
      <c r="K56" t="s">
        <v>231</v>
      </c>
      <c r="L56">
        <v>38220</v>
      </c>
      <c r="M56">
        <v>1</v>
      </c>
      <c r="N56">
        <v>0.21</v>
      </c>
      <c r="O56" s="14">
        <v>46246.2</v>
      </c>
      <c r="Q56" t="s">
        <v>496</v>
      </c>
      <c r="R56">
        <v>4</v>
      </c>
    </row>
    <row r="57" spans="1:18" x14ac:dyDescent="0.3">
      <c r="A57" s="5">
        <v>46054</v>
      </c>
      <c r="B57">
        <v>1</v>
      </c>
      <c r="C57" t="s">
        <v>225</v>
      </c>
      <c r="D57" t="s">
        <v>63</v>
      </c>
      <c r="E57" t="s">
        <v>230</v>
      </c>
      <c r="F57" t="s">
        <v>696</v>
      </c>
      <c r="G57" t="s">
        <v>693</v>
      </c>
      <c r="H57" t="s">
        <v>135</v>
      </c>
      <c r="I57">
        <v>28.33</v>
      </c>
      <c r="J57">
        <v>4.93</v>
      </c>
      <c r="K57" t="s">
        <v>228</v>
      </c>
      <c r="L57">
        <v>200058.86755999996</v>
      </c>
      <c r="M57">
        <v>1432.4</v>
      </c>
      <c r="N57">
        <v>0.21</v>
      </c>
      <c r="O57" s="14">
        <v>242071.22974759995</v>
      </c>
      <c r="Q57" t="s">
        <v>496</v>
      </c>
      <c r="R57">
        <v>4</v>
      </c>
    </row>
    <row r="58" spans="1:18" hidden="1" x14ac:dyDescent="0.3">
      <c r="A58" s="5">
        <v>46054</v>
      </c>
      <c r="B58">
        <v>1</v>
      </c>
      <c r="C58" t="s">
        <v>225</v>
      </c>
      <c r="D58" t="s">
        <v>63</v>
      </c>
      <c r="E58" t="s">
        <v>230</v>
      </c>
      <c r="F58" t="s">
        <v>697</v>
      </c>
      <c r="G58" t="s">
        <v>693</v>
      </c>
      <c r="H58" t="s">
        <v>135</v>
      </c>
      <c r="I58">
        <v>6.5</v>
      </c>
      <c r="J58">
        <v>1140</v>
      </c>
      <c r="K58" t="s">
        <v>231</v>
      </c>
      <c r="L58">
        <v>7410</v>
      </c>
      <c r="M58">
        <v>1</v>
      </c>
      <c r="N58">
        <v>0.21</v>
      </c>
      <c r="O58" s="14">
        <v>8966.1</v>
      </c>
      <c r="Q58" t="s">
        <v>496</v>
      </c>
      <c r="R58">
        <v>4</v>
      </c>
    </row>
    <row r="59" spans="1:18" hidden="1" x14ac:dyDescent="0.3">
      <c r="A59" s="5">
        <v>46054</v>
      </c>
      <c r="B59">
        <v>1</v>
      </c>
      <c r="C59" t="s">
        <v>225</v>
      </c>
      <c r="D59" t="s">
        <v>63</v>
      </c>
      <c r="E59" t="s">
        <v>230</v>
      </c>
      <c r="F59" t="s">
        <v>698</v>
      </c>
      <c r="G59" t="s">
        <v>693</v>
      </c>
      <c r="H59" t="s">
        <v>135</v>
      </c>
      <c r="I59">
        <v>42.56</v>
      </c>
      <c r="J59">
        <v>12000</v>
      </c>
      <c r="K59" t="s">
        <v>231</v>
      </c>
      <c r="L59">
        <v>510720</v>
      </c>
      <c r="M59">
        <v>1</v>
      </c>
      <c r="N59">
        <v>0.21</v>
      </c>
      <c r="O59" s="14">
        <v>617971.19999999995</v>
      </c>
      <c r="Q59" t="s">
        <v>496</v>
      </c>
      <c r="R59">
        <v>4</v>
      </c>
    </row>
    <row r="60" spans="1:18" hidden="1" x14ac:dyDescent="0.3">
      <c r="A60" s="5">
        <v>46054</v>
      </c>
      <c r="B60">
        <v>1</v>
      </c>
      <c r="C60" t="s">
        <v>225</v>
      </c>
      <c r="D60" t="s">
        <v>63</v>
      </c>
      <c r="E60" t="s">
        <v>230</v>
      </c>
      <c r="F60" t="s">
        <v>699</v>
      </c>
      <c r="G60" t="s">
        <v>693</v>
      </c>
      <c r="H60" t="s">
        <v>135</v>
      </c>
      <c r="I60">
        <v>194.38</v>
      </c>
      <c r="J60">
        <v>5000</v>
      </c>
      <c r="K60" t="s">
        <v>231</v>
      </c>
      <c r="L60">
        <v>971900</v>
      </c>
      <c r="M60">
        <v>1</v>
      </c>
      <c r="N60">
        <v>0.21</v>
      </c>
      <c r="O60" s="14">
        <v>1175999</v>
      </c>
      <c r="Q60" t="s">
        <v>496</v>
      </c>
      <c r="R60">
        <v>4</v>
      </c>
    </row>
    <row r="61" spans="1:18" hidden="1" x14ac:dyDescent="0.3">
      <c r="A61" s="5">
        <v>46054</v>
      </c>
      <c r="B61">
        <v>1</v>
      </c>
      <c r="C61" t="s">
        <v>225</v>
      </c>
      <c r="D61" t="s">
        <v>63</v>
      </c>
      <c r="E61" t="s">
        <v>230</v>
      </c>
      <c r="F61" t="s">
        <v>700</v>
      </c>
      <c r="G61" t="s">
        <v>693</v>
      </c>
      <c r="H61" t="s">
        <v>135</v>
      </c>
      <c r="I61">
        <v>29.44</v>
      </c>
      <c r="J61">
        <v>5000</v>
      </c>
      <c r="K61" t="s">
        <v>231</v>
      </c>
      <c r="L61">
        <v>147200</v>
      </c>
      <c r="M61">
        <v>1</v>
      </c>
      <c r="N61">
        <v>0.21</v>
      </c>
      <c r="O61" s="14">
        <v>178112</v>
      </c>
      <c r="Q61" t="s">
        <v>496</v>
      </c>
      <c r="R61">
        <v>4</v>
      </c>
    </row>
    <row r="62" spans="1:18" hidden="1" x14ac:dyDescent="0.3">
      <c r="A62" s="5">
        <v>46054</v>
      </c>
      <c r="B62">
        <v>1</v>
      </c>
      <c r="C62" t="s">
        <v>225</v>
      </c>
      <c r="D62" t="s">
        <v>63</v>
      </c>
      <c r="E62" t="s">
        <v>230</v>
      </c>
      <c r="F62" t="s">
        <v>701</v>
      </c>
      <c r="G62" t="s">
        <v>693</v>
      </c>
      <c r="H62" t="s">
        <v>135</v>
      </c>
      <c r="I62">
        <v>249.78</v>
      </c>
      <c r="J62">
        <v>0</v>
      </c>
      <c r="K62" t="s">
        <v>231</v>
      </c>
      <c r="L62">
        <v>0</v>
      </c>
      <c r="M62">
        <v>1</v>
      </c>
      <c r="N62">
        <v>0.21</v>
      </c>
      <c r="O62" s="14">
        <v>0</v>
      </c>
      <c r="Q62" t="s">
        <v>496</v>
      </c>
      <c r="R62">
        <v>4</v>
      </c>
    </row>
    <row r="63" spans="1:18" hidden="1" x14ac:dyDescent="0.3">
      <c r="A63" s="5">
        <v>46054</v>
      </c>
      <c r="B63">
        <v>1</v>
      </c>
      <c r="C63" t="s">
        <v>225</v>
      </c>
      <c r="D63" t="s">
        <v>63</v>
      </c>
      <c r="E63" t="s">
        <v>230</v>
      </c>
      <c r="F63" t="s">
        <v>702</v>
      </c>
      <c r="G63" t="s">
        <v>693</v>
      </c>
      <c r="H63" t="s">
        <v>135</v>
      </c>
      <c r="I63">
        <v>9.23</v>
      </c>
      <c r="J63">
        <v>1305</v>
      </c>
      <c r="K63" t="s">
        <v>231</v>
      </c>
      <c r="L63">
        <v>12045.15</v>
      </c>
      <c r="M63">
        <v>1</v>
      </c>
      <c r="N63">
        <v>0.21</v>
      </c>
      <c r="O63" s="14">
        <v>14574.6315</v>
      </c>
      <c r="Q63" t="s">
        <v>496</v>
      </c>
      <c r="R63">
        <v>4</v>
      </c>
    </row>
    <row r="64" spans="1:18" hidden="1" x14ac:dyDescent="0.3">
      <c r="A64" s="5">
        <v>46054</v>
      </c>
      <c r="B64">
        <v>1</v>
      </c>
      <c r="C64" t="s">
        <v>225</v>
      </c>
      <c r="D64" t="s">
        <v>63</v>
      </c>
      <c r="E64" t="s">
        <v>230</v>
      </c>
      <c r="F64" t="s">
        <v>703</v>
      </c>
      <c r="G64" t="s">
        <v>693</v>
      </c>
      <c r="H64" t="s">
        <v>135</v>
      </c>
      <c r="I64">
        <v>69.2</v>
      </c>
      <c r="J64">
        <v>1305</v>
      </c>
      <c r="K64" t="s">
        <v>231</v>
      </c>
      <c r="L64">
        <v>90306</v>
      </c>
      <c r="M64">
        <v>1</v>
      </c>
      <c r="N64">
        <v>0.21</v>
      </c>
      <c r="O64" s="14">
        <v>109270.26</v>
      </c>
      <c r="Q64" t="s">
        <v>496</v>
      </c>
      <c r="R64">
        <v>4</v>
      </c>
    </row>
    <row r="65" spans="1:18" hidden="1" x14ac:dyDescent="0.3">
      <c r="A65" s="5">
        <v>46054</v>
      </c>
      <c r="B65">
        <v>1</v>
      </c>
      <c r="C65" t="s">
        <v>225</v>
      </c>
      <c r="D65" t="s">
        <v>63</v>
      </c>
      <c r="E65" t="s">
        <v>230</v>
      </c>
      <c r="F65" t="s">
        <v>704</v>
      </c>
      <c r="G65" t="s">
        <v>693</v>
      </c>
      <c r="H65" t="s">
        <v>135</v>
      </c>
      <c r="I65">
        <v>110.5</v>
      </c>
      <c r="J65">
        <v>0</v>
      </c>
      <c r="K65" t="s">
        <v>231</v>
      </c>
      <c r="L65">
        <v>0</v>
      </c>
      <c r="M65">
        <v>1</v>
      </c>
      <c r="N65">
        <v>0.21</v>
      </c>
      <c r="O65" s="14">
        <v>0</v>
      </c>
      <c r="Q65" t="s">
        <v>496</v>
      </c>
      <c r="R65">
        <v>4</v>
      </c>
    </row>
    <row r="66" spans="1:18" hidden="1" x14ac:dyDescent="0.3">
      <c r="A66" s="5">
        <v>46054</v>
      </c>
      <c r="B66">
        <v>1</v>
      </c>
      <c r="C66" t="s">
        <v>225</v>
      </c>
      <c r="D66" t="s">
        <v>63</v>
      </c>
      <c r="E66" t="s">
        <v>230</v>
      </c>
      <c r="F66" t="s">
        <v>706</v>
      </c>
      <c r="G66" t="s">
        <v>693</v>
      </c>
      <c r="H66" t="s">
        <v>135</v>
      </c>
      <c r="I66">
        <v>50.66</v>
      </c>
      <c r="J66">
        <v>10850</v>
      </c>
      <c r="K66" t="s">
        <v>231</v>
      </c>
      <c r="L66">
        <v>549661</v>
      </c>
      <c r="M66">
        <v>1</v>
      </c>
      <c r="N66">
        <v>0.21</v>
      </c>
      <c r="O66" s="14">
        <v>665089.81000000006</v>
      </c>
      <c r="Q66" t="s">
        <v>496</v>
      </c>
      <c r="R66">
        <v>4</v>
      </c>
    </row>
    <row r="67" spans="1:18" hidden="1" x14ac:dyDescent="0.3">
      <c r="A67" s="5">
        <v>46054</v>
      </c>
      <c r="B67">
        <v>1</v>
      </c>
      <c r="C67" t="s">
        <v>225</v>
      </c>
      <c r="D67" t="s">
        <v>63</v>
      </c>
      <c r="E67" t="s">
        <v>230</v>
      </c>
      <c r="F67" t="s">
        <v>697</v>
      </c>
      <c r="G67" t="s">
        <v>747</v>
      </c>
      <c r="H67" t="s">
        <v>135</v>
      </c>
      <c r="I67">
        <v>562.61</v>
      </c>
      <c r="J67">
        <v>17600</v>
      </c>
      <c r="K67" t="s">
        <v>231</v>
      </c>
      <c r="L67">
        <v>9901936</v>
      </c>
      <c r="M67">
        <v>1</v>
      </c>
      <c r="N67">
        <v>0.21</v>
      </c>
      <c r="O67" s="14">
        <v>11981342.560000001</v>
      </c>
      <c r="Q67" t="s">
        <v>496</v>
      </c>
      <c r="R67">
        <v>4</v>
      </c>
    </row>
    <row r="68" spans="1:18" x14ac:dyDescent="0.3">
      <c r="A68" s="5">
        <v>46081</v>
      </c>
      <c r="B68">
        <v>1</v>
      </c>
      <c r="C68" t="s">
        <v>80</v>
      </c>
      <c r="D68" t="s">
        <v>80</v>
      </c>
      <c r="E68" t="s">
        <v>280</v>
      </c>
      <c r="F68" t="s">
        <v>505</v>
      </c>
      <c r="G68" t="s">
        <v>391</v>
      </c>
      <c r="H68" t="s">
        <v>135</v>
      </c>
      <c r="I68">
        <v>1616.12</v>
      </c>
      <c r="J68">
        <v>1008</v>
      </c>
      <c r="K68" t="s">
        <v>228</v>
      </c>
      <c r="L68">
        <v>1629048.96</v>
      </c>
      <c r="M68">
        <v>1432</v>
      </c>
      <c r="N68">
        <v>0</v>
      </c>
      <c r="O68" s="14">
        <v>2333449730.3039999</v>
      </c>
      <c r="Q68" t="s">
        <v>495</v>
      </c>
      <c r="R68">
        <v>5</v>
      </c>
    </row>
    <row r="69" spans="1:18" x14ac:dyDescent="0.3">
      <c r="A69" s="5">
        <v>46081</v>
      </c>
      <c r="B69">
        <v>1</v>
      </c>
      <c r="C69" t="s">
        <v>80</v>
      </c>
      <c r="D69" t="s">
        <v>80</v>
      </c>
      <c r="E69" t="s">
        <v>280</v>
      </c>
      <c r="F69" t="s">
        <v>505</v>
      </c>
      <c r="G69" t="s">
        <v>391</v>
      </c>
      <c r="H69" t="s">
        <v>135</v>
      </c>
      <c r="I69">
        <v>0</v>
      </c>
      <c r="J69">
        <v>1008</v>
      </c>
      <c r="K69" t="s">
        <v>228</v>
      </c>
      <c r="L69">
        <v>0</v>
      </c>
      <c r="M69">
        <v>1432</v>
      </c>
      <c r="N69">
        <v>0</v>
      </c>
      <c r="O69" s="14">
        <v>0</v>
      </c>
      <c r="Q69" t="s">
        <v>495</v>
      </c>
      <c r="R69">
        <v>5</v>
      </c>
    </row>
    <row r="70" spans="1:18" x14ac:dyDescent="0.3">
      <c r="A70" s="5">
        <v>46081</v>
      </c>
      <c r="B70">
        <v>1</v>
      </c>
      <c r="C70" t="s">
        <v>275</v>
      </c>
      <c r="D70" t="s">
        <v>50</v>
      </c>
      <c r="E70" t="s">
        <v>301</v>
      </c>
      <c r="F70" t="s">
        <v>536</v>
      </c>
      <c r="G70" t="s">
        <v>391</v>
      </c>
      <c r="H70" t="s">
        <v>135</v>
      </c>
      <c r="I70">
        <v>0</v>
      </c>
      <c r="J70">
        <v>850</v>
      </c>
      <c r="K70" t="s">
        <v>228</v>
      </c>
      <c r="L70">
        <v>0</v>
      </c>
      <c r="M70">
        <v>1432</v>
      </c>
      <c r="N70">
        <v>0</v>
      </c>
      <c r="O70" s="14">
        <v>0</v>
      </c>
      <c r="Q70" t="s">
        <v>495</v>
      </c>
      <c r="R70">
        <v>6</v>
      </c>
    </row>
    <row r="71" spans="1:18" x14ac:dyDescent="0.3">
      <c r="A71" s="5">
        <v>46081</v>
      </c>
      <c r="B71">
        <v>1</v>
      </c>
      <c r="C71" t="s">
        <v>275</v>
      </c>
      <c r="D71" t="s">
        <v>50</v>
      </c>
      <c r="E71" t="s">
        <v>589</v>
      </c>
      <c r="F71" t="s">
        <v>536</v>
      </c>
      <c r="G71" t="s">
        <v>391</v>
      </c>
      <c r="H71" t="s">
        <v>135</v>
      </c>
      <c r="I71">
        <v>0</v>
      </c>
      <c r="J71">
        <v>650</v>
      </c>
      <c r="K71" t="s">
        <v>228</v>
      </c>
      <c r="L71">
        <v>0</v>
      </c>
      <c r="M71">
        <v>1432</v>
      </c>
      <c r="N71">
        <v>0</v>
      </c>
      <c r="O71" s="14">
        <v>0</v>
      </c>
      <c r="Q71" t="s">
        <v>495</v>
      </c>
      <c r="R71">
        <v>6</v>
      </c>
    </row>
    <row r="72" spans="1:18" x14ac:dyDescent="0.3">
      <c r="A72" s="5">
        <v>46081</v>
      </c>
      <c r="B72">
        <v>1</v>
      </c>
      <c r="C72" t="s">
        <v>275</v>
      </c>
      <c r="D72" t="s">
        <v>50</v>
      </c>
      <c r="E72" t="s">
        <v>590</v>
      </c>
      <c r="F72" t="s">
        <v>536</v>
      </c>
      <c r="G72" t="s">
        <v>391</v>
      </c>
      <c r="H72" t="s">
        <v>135</v>
      </c>
      <c r="I72">
        <v>0</v>
      </c>
      <c r="J72">
        <v>450</v>
      </c>
      <c r="K72" t="s">
        <v>228</v>
      </c>
      <c r="L72">
        <v>0</v>
      </c>
      <c r="M72">
        <v>1432</v>
      </c>
      <c r="N72">
        <v>0</v>
      </c>
      <c r="O72" s="14">
        <v>0</v>
      </c>
      <c r="Q72" t="s">
        <v>495</v>
      </c>
      <c r="R72">
        <v>6</v>
      </c>
    </row>
    <row r="73" spans="1:18" x14ac:dyDescent="0.3">
      <c r="A73" s="5">
        <v>46081</v>
      </c>
      <c r="B73">
        <v>1</v>
      </c>
      <c r="C73" t="s">
        <v>275</v>
      </c>
      <c r="D73" t="s">
        <v>50</v>
      </c>
      <c r="E73" t="s">
        <v>305</v>
      </c>
      <c r="F73" t="s">
        <v>536</v>
      </c>
      <c r="G73" t="s">
        <v>391</v>
      </c>
      <c r="H73" t="s">
        <v>135</v>
      </c>
      <c r="I73">
        <v>28.54</v>
      </c>
      <c r="J73">
        <v>90</v>
      </c>
      <c r="K73" t="s">
        <v>228</v>
      </c>
      <c r="L73">
        <v>2568.6</v>
      </c>
      <c r="M73">
        <v>1432</v>
      </c>
      <c r="N73">
        <v>0</v>
      </c>
      <c r="O73" s="14">
        <v>3679262.64</v>
      </c>
      <c r="Q73" t="s">
        <v>495</v>
      </c>
      <c r="R73">
        <v>6</v>
      </c>
    </row>
    <row r="74" spans="1:18" x14ac:dyDescent="0.3">
      <c r="A74" s="5">
        <v>46081</v>
      </c>
      <c r="B74">
        <v>1</v>
      </c>
      <c r="C74" t="s">
        <v>275</v>
      </c>
      <c r="D74" t="s">
        <v>50</v>
      </c>
      <c r="E74" t="s">
        <v>539</v>
      </c>
      <c r="F74" t="s">
        <v>536</v>
      </c>
      <c r="G74" t="s">
        <v>391</v>
      </c>
      <c r="H74" t="s">
        <v>135</v>
      </c>
      <c r="I74">
        <v>71.608999999999995</v>
      </c>
      <c r="J74">
        <v>400</v>
      </c>
      <c r="K74" t="s">
        <v>228</v>
      </c>
      <c r="L74">
        <v>28643.599999999999</v>
      </c>
      <c r="M74">
        <v>1432</v>
      </c>
      <c r="N74">
        <v>0</v>
      </c>
      <c r="O74" s="14">
        <v>41029092.640000001</v>
      </c>
      <c r="Q74" t="s">
        <v>495</v>
      </c>
      <c r="R74">
        <v>6</v>
      </c>
    </row>
    <row r="75" spans="1:18" x14ac:dyDescent="0.3">
      <c r="A75" s="5">
        <v>46081</v>
      </c>
      <c r="B75">
        <v>2</v>
      </c>
      <c r="C75" t="s">
        <v>284</v>
      </c>
      <c r="D75" t="s">
        <v>68</v>
      </c>
      <c r="E75" t="s">
        <v>285</v>
      </c>
      <c r="F75" t="s">
        <v>536</v>
      </c>
      <c r="G75" t="s">
        <v>506</v>
      </c>
      <c r="H75" t="s">
        <v>135</v>
      </c>
      <c r="I75">
        <v>0</v>
      </c>
      <c r="J75">
        <v>850</v>
      </c>
      <c r="K75" t="s">
        <v>228</v>
      </c>
      <c r="L75">
        <v>0</v>
      </c>
      <c r="M75">
        <v>1432</v>
      </c>
      <c r="N75">
        <v>0</v>
      </c>
      <c r="O75" s="14">
        <v>0</v>
      </c>
      <c r="Q75" t="s">
        <v>495</v>
      </c>
      <c r="R75">
        <v>7</v>
      </c>
    </row>
    <row r="76" spans="1:18" x14ac:dyDescent="0.3">
      <c r="A76" s="5">
        <v>46081</v>
      </c>
      <c r="B76">
        <v>2</v>
      </c>
      <c r="C76" t="s">
        <v>284</v>
      </c>
      <c r="D76" t="s">
        <v>68</v>
      </c>
      <c r="E76" t="s">
        <v>288</v>
      </c>
      <c r="F76" t="s">
        <v>536</v>
      </c>
      <c r="G76" t="s">
        <v>506</v>
      </c>
      <c r="H76" t="s">
        <v>135</v>
      </c>
      <c r="I76">
        <v>0</v>
      </c>
      <c r="J76">
        <v>820</v>
      </c>
      <c r="K76" t="s">
        <v>228</v>
      </c>
      <c r="L76">
        <v>0</v>
      </c>
      <c r="M76">
        <v>1432</v>
      </c>
      <c r="N76">
        <v>0</v>
      </c>
      <c r="O76" s="14">
        <v>0</v>
      </c>
      <c r="Q76" t="s">
        <v>495</v>
      </c>
      <c r="R76">
        <v>7</v>
      </c>
    </row>
    <row r="77" spans="1:18" x14ac:dyDescent="0.3">
      <c r="A77" s="5">
        <v>46081</v>
      </c>
      <c r="B77">
        <v>2</v>
      </c>
      <c r="C77" t="s">
        <v>284</v>
      </c>
      <c r="D77" t="s">
        <v>68</v>
      </c>
      <c r="E77" t="s">
        <v>290</v>
      </c>
      <c r="F77" t="s">
        <v>536</v>
      </c>
      <c r="G77" t="s">
        <v>506</v>
      </c>
      <c r="H77" t="s">
        <v>135</v>
      </c>
      <c r="I77">
        <v>243.14</v>
      </c>
      <c r="J77">
        <v>740</v>
      </c>
      <c r="K77" t="s">
        <v>228</v>
      </c>
      <c r="L77">
        <v>179923.59999999998</v>
      </c>
      <c r="M77">
        <v>1432</v>
      </c>
      <c r="N77">
        <v>0</v>
      </c>
      <c r="O77" s="14">
        <v>257722564.63999999</v>
      </c>
      <c r="Q77" t="s">
        <v>495</v>
      </c>
      <c r="R77">
        <v>7</v>
      </c>
    </row>
    <row r="78" spans="1:18" x14ac:dyDescent="0.3">
      <c r="A78" s="5">
        <v>46081</v>
      </c>
      <c r="B78">
        <v>2</v>
      </c>
      <c r="C78" t="s">
        <v>284</v>
      </c>
      <c r="D78" t="s">
        <v>68</v>
      </c>
      <c r="E78" t="s">
        <v>291</v>
      </c>
      <c r="F78" t="s">
        <v>536</v>
      </c>
      <c r="G78" t="s">
        <v>506</v>
      </c>
      <c r="H78" t="s">
        <v>135</v>
      </c>
      <c r="I78">
        <v>91.38</v>
      </c>
      <c r="J78">
        <v>500</v>
      </c>
      <c r="K78" t="s">
        <v>228</v>
      </c>
      <c r="L78">
        <v>45690</v>
      </c>
      <c r="M78">
        <v>1432</v>
      </c>
      <c r="N78">
        <v>0</v>
      </c>
      <c r="O78" s="14">
        <v>65446356.000000007</v>
      </c>
      <c r="Q78" t="s">
        <v>495</v>
      </c>
      <c r="R78">
        <v>7</v>
      </c>
    </row>
    <row r="79" spans="1:18" x14ac:dyDescent="0.3">
      <c r="A79" s="5">
        <v>46081</v>
      </c>
      <c r="B79">
        <v>2</v>
      </c>
      <c r="C79" t="s">
        <v>284</v>
      </c>
      <c r="D79" t="s">
        <v>68</v>
      </c>
      <c r="E79" t="s">
        <v>143</v>
      </c>
      <c r="F79" t="s">
        <v>536</v>
      </c>
      <c r="G79" t="s">
        <v>507</v>
      </c>
      <c r="H79" t="s">
        <v>135</v>
      </c>
      <c r="I79">
        <v>26.32</v>
      </c>
      <c r="J79">
        <v>500</v>
      </c>
      <c r="K79" t="s">
        <v>228</v>
      </c>
      <c r="L79">
        <v>13160</v>
      </c>
      <c r="M79">
        <v>1432</v>
      </c>
      <c r="N79">
        <v>0</v>
      </c>
      <c r="O79" s="14">
        <v>18850384</v>
      </c>
      <c r="Q79" t="s">
        <v>495</v>
      </c>
      <c r="R79">
        <v>7</v>
      </c>
    </row>
    <row r="80" spans="1:18" x14ac:dyDescent="0.3">
      <c r="A80" s="5">
        <v>46081</v>
      </c>
      <c r="B80">
        <v>2</v>
      </c>
      <c r="C80" t="s">
        <v>284</v>
      </c>
      <c r="D80" t="s">
        <v>70</v>
      </c>
      <c r="E80" t="s">
        <v>290</v>
      </c>
      <c r="F80" t="s">
        <v>536</v>
      </c>
      <c r="G80" t="s">
        <v>391</v>
      </c>
      <c r="H80" t="s">
        <v>135</v>
      </c>
      <c r="I80">
        <v>0</v>
      </c>
      <c r="J80">
        <v>740</v>
      </c>
      <c r="K80" t="s">
        <v>228</v>
      </c>
      <c r="L80">
        <v>0</v>
      </c>
      <c r="M80">
        <v>1432</v>
      </c>
      <c r="N80">
        <v>0</v>
      </c>
      <c r="O80" s="14">
        <v>0</v>
      </c>
      <c r="Q80" t="s">
        <v>495</v>
      </c>
      <c r="R80">
        <v>8</v>
      </c>
    </row>
    <row r="81" spans="1:18" x14ac:dyDescent="0.3">
      <c r="A81" s="5">
        <v>46081</v>
      </c>
      <c r="B81">
        <v>2</v>
      </c>
      <c r="C81" t="s">
        <v>284</v>
      </c>
      <c r="D81" t="s">
        <v>70</v>
      </c>
      <c r="E81" t="s">
        <v>307</v>
      </c>
      <c r="F81" t="s">
        <v>536</v>
      </c>
      <c r="G81" t="s">
        <v>391</v>
      </c>
      <c r="H81" t="s">
        <v>135</v>
      </c>
      <c r="I81">
        <v>0</v>
      </c>
      <c r="J81">
        <v>820</v>
      </c>
      <c r="K81" t="s">
        <v>228</v>
      </c>
      <c r="L81">
        <v>0</v>
      </c>
      <c r="M81">
        <v>1432</v>
      </c>
      <c r="N81">
        <v>0</v>
      </c>
      <c r="O81" s="14">
        <v>0</v>
      </c>
      <c r="Q81" t="s">
        <v>495</v>
      </c>
      <c r="R81">
        <v>8</v>
      </c>
    </row>
    <row r="82" spans="1:18" x14ac:dyDescent="0.3">
      <c r="A82" s="5">
        <v>46081</v>
      </c>
      <c r="B82">
        <v>2</v>
      </c>
      <c r="C82" t="s">
        <v>284</v>
      </c>
      <c r="D82" t="s">
        <v>70</v>
      </c>
      <c r="E82" t="s">
        <v>309</v>
      </c>
      <c r="F82" t="s">
        <v>536</v>
      </c>
      <c r="G82" t="s">
        <v>391</v>
      </c>
      <c r="H82" t="s">
        <v>135</v>
      </c>
      <c r="I82">
        <v>30.39</v>
      </c>
      <c r="J82">
        <v>840</v>
      </c>
      <c r="K82" t="s">
        <v>228</v>
      </c>
      <c r="L82">
        <v>25527.599999999999</v>
      </c>
      <c r="M82">
        <v>1432</v>
      </c>
      <c r="N82">
        <v>0</v>
      </c>
      <c r="O82" s="14">
        <v>36565734.240000002</v>
      </c>
      <c r="Q82" t="s">
        <v>495</v>
      </c>
      <c r="R82">
        <v>8</v>
      </c>
    </row>
    <row r="83" spans="1:18" x14ac:dyDescent="0.3">
      <c r="A83" s="5">
        <v>46081</v>
      </c>
      <c r="B83">
        <v>2</v>
      </c>
      <c r="C83" t="s">
        <v>284</v>
      </c>
      <c r="D83" t="s">
        <v>70</v>
      </c>
      <c r="E83" t="s">
        <v>549</v>
      </c>
      <c r="F83" t="s">
        <v>531</v>
      </c>
      <c r="G83" t="s">
        <v>532</v>
      </c>
      <c r="H83" t="s">
        <v>135</v>
      </c>
      <c r="I83">
        <v>346.2</v>
      </c>
      <c r="J83">
        <v>80</v>
      </c>
      <c r="K83" t="s">
        <v>228</v>
      </c>
      <c r="L83">
        <v>27696</v>
      </c>
      <c r="M83">
        <v>1432</v>
      </c>
      <c r="N83">
        <v>0</v>
      </c>
      <c r="O83" s="14">
        <v>39671750.400000006</v>
      </c>
      <c r="Q83" t="s">
        <v>495</v>
      </c>
      <c r="R83">
        <v>8</v>
      </c>
    </row>
    <row r="84" spans="1:18" x14ac:dyDescent="0.3">
      <c r="A84" s="5">
        <v>46081</v>
      </c>
      <c r="B84">
        <v>2</v>
      </c>
      <c r="C84" t="s">
        <v>284</v>
      </c>
      <c r="D84" t="s">
        <v>70</v>
      </c>
      <c r="E84" t="s">
        <v>550</v>
      </c>
      <c r="F84" t="s">
        <v>531</v>
      </c>
      <c r="G84" t="s">
        <v>532</v>
      </c>
      <c r="H84" t="s">
        <v>135</v>
      </c>
      <c r="I84">
        <v>83.745000000000005</v>
      </c>
      <c r="J84">
        <v>80</v>
      </c>
      <c r="K84" t="s">
        <v>228</v>
      </c>
      <c r="L84">
        <v>6699.6</v>
      </c>
      <c r="M84">
        <v>1432</v>
      </c>
      <c r="N84">
        <v>0</v>
      </c>
      <c r="O84" s="14">
        <v>9596507.0399999991</v>
      </c>
      <c r="Q84" t="s">
        <v>495</v>
      </c>
      <c r="R84">
        <v>8</v>
      </c>
    </row>
    <row r="85" spans="1:18" x14ac:dyDescent="0.3">
      <c r="A85" s="5">
        <v>46081</v>
      </c>
      <c r="B85">
        <v>2</v>
      </c>
      <c r="C85" t="s">
        <v>284</v>
      </c>
      <c r="D85" t="s">
        <v>70</v>
      </c>
      <c r="E85" t="s">
        <v>310</v>
      </c>
      <c r="F85" t="s">
        <v>536</v>
      </c>
      <c r="G85" t="s">
        <v>391</v>
      </c>
      <c r="H85" t="s">
        <v>135</v>
      </c>
      <c r="I85">
        <v>22.731999999999999</v>
      </c>
      <c r="J85">
        <v>840</v>
      </c>
      <c r="K85" t="s">
        <v>228</v>
      </c>
      <c r="L85">
        <v>19094.88</v>
      </c>
      <c r="M85">
        <v>1432</v>
      </c>
      <c r="N85">
        <v>0</v>
      </c>
      <c r="O85" s="14">
        <v>27351506.112000003</v>
      </c>
      <c r="Q85" t="s">
        <v>495</v>
      </c>
      <c r="R85">
        <v>8</v>
      </c>
    </row>
    <row r="86" spans="1:18" x14ac:dyDescent="0.3">
      <c r="A86" s="5">
        <v>46081</v>
      </c>
      <c r="B86">
        <v>2</v>
      </c>
      <c r="C86" t="s">
        <v>284</v>
      </c>
      <c r="D86" t="s">
        <v>70</v>
      </c>
      <c r="E86" t="s">
        <v>551</v>
      </c>
      <c r="F86" t="s">
        <v>531</v>
      </c>
      <c r="G86" t="s">
        <v>532</v>
      </c>
      <c r="H86" t="s">
        <v>135</v>
      </c>
      <c r="I86">
        <v>188.62</v>
      </c>
      <c r="J86">
        <v>40</v>
      </c>
      <c r="K86" t="s">
        <v>228</v>
      </c>
      <c r="L86">
        <v>7544.8</v>
      </c>
      <c r="M86">
        <v>1432</v>
      </c>
      <c r="N86">
        <v>0</v>
      </c>
      <c r="O86" s="14">
        <v>10807171.52</v>
      </c>
      <c r="Q86" t="s">
        <v>495</v>
      </c>
      <c r="R86">
        <v>8</v>
      </c>
    </row>
    <row r="87" spans="1:18" x14ac:dyDescent="0.3">
      <c r="A87" s="5">
        <v>46081</v>
      </c>
      <c r="B87">
        <v>2</v>
      </c>
      <c r="C87" t="s">
        <v>284</v>
      </c>
      <c r="D87" t="s">
        <v>70</v>
      </c>
      <c r="E87" t="s">
        <v>475</v>
      </c>
      <c r="F87" t="s">
        <v>531</v>
      </c>
      <c r="G87" t="s">
        <v>532</v>
      </c>
      <c r="H87" t="s">
        <v>135</v>
      </c>
      <c r="I87">
        <v>0</v>
      </c>
      <c r="J87">
        <v>40</v>
      </c>
      <c r="K87" t="s">
        <v>228</v>
      </c>
      <c r="L87">
        <v>0</v>
      </c>
      <c r="M87">
        <v>1432</v>
      </c>
      <c r="N87">
        <v>0</v>
      </c>
      <c r="O87" s="14">
        <v>0</v>
      </c>
      <c r="Q87" t="s">
        <v>495</v>
      </c>
      <c r="R87">
        <v>8</v>
      </c>
    </row>
    <row r="88" spans="1:18" x14ac:dyDescent="0.3">
      <c r="A88" s="5">
        <v>46081</v>
      </c>
      <c r="B88">
        <v>2</v>
      </c>
      <c r="C88" t="s">
        <v>284</v>
      </c>
      <c r="D88" t="s">
        <v>70</v>
      </c>
      <c r="E88" t="s">
        <v>549</v>
      </c>
      <c r="F88" t="s">
        <v>1146</v>
      </c>
      <c r="G88" t="s">
        <v>532</v>
      </c>
      <c r="H88" t="s">
        <v>135</v>
      </c>
      <c r="I88">
        <v>7.62</v>
      </c>
      <c r="J88">
        <v>100</v>
      </c>
      <c r="K88" t="s">
        <v>228</v>
      </c>
      <c r="L88">
        <v>762</v>
      </c>
      <c r="M88">
        <v>1432</v>
      </c>
      <c r="N88">
        <v>0</v>
      </c>
      <c r="O88" s="112">
        <v>1091488.8</v>
      </c>
      <c r="Q88" t="s">
        <v>495</v>
      </c>
      <c r="R88">
        <v>8</v>
      </c>
    </row>
    <row r="89" spans="1:18" x14ac:dyDescent="0.3">
      <c r="A89" s="5">
        <v>46081</v>
      </c>
      <c r="B89">
        <v>2</v>
      </c>
      <c r="C89" t="s">
        <v>284</v>
      </c>
      <c r="D89" t="s">
        <v>70</v>
      </c>
      <c r="E89" t="s">
        <v>550</v>
      </c>
      <c r="F89" t="s">
        <v>1146</v>
      </c>
      <c r="G89" t="s">
        <v>532</v>
      </c>
      <c r="H89" t="s">
        <v>135</v>
      </c>
      <c r="I89">
        <v>7.18</v>
      </c>
      <c r="J89">
        <v>100</v>
      </c>
      <c r="K89" t="s">
        <v>228</v>
      </c>
      <c r="L89">
        <v>718</v>
      </c>
      <c r="M89">
        <v>1432</v>
      </c>
      <c r="N89">
        <v>0</v>
      </c>
      <c r="O89" s="112">
        <v>1028463.2</v>
      </c>
      <c r="Q89" t="s">
        <v>495</v>
      </c>
      <c r="R89">
        <v>8</v>
      </c>
    </row>
    <row r="94" spans="1:18" x14ac:dyDescent="0.3">
      <c r="J94" s="11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R1407"/>
  <sheetViews>
    <sheetView workbookViewId="0">
      <selection sqref="A1:XFD1"/>
    </sheetView>
  </sheetViews>
  <sheetFormatPr baseColWidth="10" defaultColWidth="8.88671875" defaultRowHeight="14.4" x14ac:dyDescent="0.3"/>
  <cols>
    <col min="1" max="1" width="13.88671875" bestFit="1" customWidth="1"/>
    <col min="2" max="2" width="57.33203125" bestFit="1" customWidth="1"/>
    <col min="3" max="3" width="38.109375" bestFit="1" customWidth="1"/>
    <col min="4" max="4" width="81.109375" bestFit="1" customWidth="1"/>
    <col min="5" max="5" width="13.109375" style="14" bestFit="1" customWidth="1"/>
    <col min="6" max="6" width="19" bestFit="1" customWidth="1"/>
    <col min="7" max="7" width="6.88671875" bestFit="1" customWidth="1"/>
    <col min="8" max="8" width="18.109375" style="14" bestFit="1" customWidth="1"/>
    <col min="9" max="9" width="13" bestFit="1" customWidth="1"/>
    <col min="10" max="10" width="16.33203125" bestFit="1" customWidth="1"/>
    <col min="11" max="11" width="16.88671875" bestFit="1" customWidth="1"/>
    <col min="12" max="12" width="28.88671875" bestFit="1" customWidth="1"/>
    <col min="13" max="13" width="29.88671875" bestFit="1" customWidth="1"/>
    <col min="14" max="14" width="22" bestFit="1" customWidth="1"/>
    <col min="15" max="15" width="24" bestFit="1" customWidth="1"/>
    <col min="16" max="16" width="12.6640625" bestFit="1" customWidth="1"/>
    <col min="17" max="17" width="41.5546875" bestFit="1" customWidth="1"/>
    <col min="18" max="18" width="29.88671875" customWidth="1"/>
    <col min="19" max="19" width="17.33203125" bestFit="1" customWidth="1"/>
    <col min="20" max="20" width="17.6640625" bestFit="1" customWidth="1"/>
    <col min="21" max="21" width="39.44140625" bestFit="1" customWidth="1"/>
    <col min="22" max="22" width="28.33203125" bestFit="1" customWidth="1"/>
    <col min="23" max="23" width="21" bestFit="1" customWidth="1"/>
    <col min="24" max="24" width="12" bestFit="1" customWidth="1"/>
    <col min="25" max="25" width="16.33203125" bestFit="1" customWidth="1"/>
    <col min="26" max="26" width="34.33203125" bestFit="1" customWidth="1"/>
    <col min="27" max="27" width="14.5546875" bestFit="1" customWidth="1"/>
    <col min="28" max="28" width="11.33203125" bestFit="1" customWidth="1"/>
    <col min="29" max="29" width="16.33203125" bestFit="1" customWidth="1"/>
    <col min="30" max="30" width="16.33203125" customWidth="1"/>
    <col min="31" max="31" width="27.33203125" bestFit="1" customWidth="1"/>
    <col min="32" max="32" width="28.33203125" bestFit="1" customWidth="1"/>
    <col min="33" max="33" width="14.88671875" bestFit="1" customWidth="1"/>
    <col min="34" max="34" width="16.33203125" bestFit="1" customWidth="1"/>
    <col min="35" max="35" width="27.33203125" bestFit="1" customWidth="1"/>
    <col min="36" max="36" width="28.33203125" bestFit="1" customWidth="1"/>
    <col min="37" max="37" width="14.88671875" bestFit="1" customWidth="1"/>
  </cols>
  <sheetData>
    <row r="1" spans="1:18" x14ac:dyDescent="0.3">
      <c r="A1" t="s">
        <v>805</v>
      </c>
      <c r="B1" t="s">
        <v>684</v>
      </c>
      <c r="C1" t="s">
        <v>685</v>
      </c>
      <c r="D1" t="s">
        <v>686</v>
      </c>
      <c r="E1" s="14" t="s">
        <v>219</v>
      </c>
      <c r="F1" t="s">
        <v>687</v>
      </c>
      <c r="G1" t="s">
        <v>217</v>
      </c>
      <c r="H1" s="14" t="s">
        <v>209</v>
      </c>
      <c r="I1" t="s">
        <v>688</v>
      </c>
      <c r="J1" t="s">
        <v>689</v>
      </c>
      <c r="K1" t="s">
        <v>690</v>
      </c>
      <c r="L1" t="s">
        <v>535</v>
      </c>
      <c r="M1" t="s">
        <v>806</v>
      </c>
      <c r="N1" t="s">
        <v>691</v>
      </c>
      <c r="O1" t="s">
        <v>1160</v>
      </c>
      <c r="P1" t="s">
        <v>1161</v>
      </c>
      <c r="Q1" t="s">
        <v>755</v>
      </c>
      <c r="R1" t="s">
        <v>807</v>
      </c>
    </row>
    <row r="2" spans="1:18" x14ac:dyDescent="0.3">
      <c r="A2" s="151">
        <v>46081</v>
      </c>
      <c r="B2" t="s">
        <v>531</v>
      </c>
      <c r="C2" t="s">
        <v>780</v>
      </c>
      <c r="D2" t="s">
        <v>476</v>
      </c>
      <c r="E2" s="55">
        <v>945</v>
      </c>
      <c r="F2">
        <v>1403.96</v>
      </c>
      <c r="G2" t="s">
        <v>135</v>
      </c>
      <c r="H2" s="14">
        <v>1900425527.28</v>
      </c>
      <c r="I2" t="s">
        <v>137</v>
      </c>
      <c r="J2" t="s">
        <v>473</v>
      </c>
      <c r="K2" t="s">
        <v>138</v>
      </c>
      <c r="L2" t="s">
        <v>136</v>
      </c>
      <c r="M2" t="s">
        <v>80</v>
      </c>
      <c r="N2" t="s">
        <v>34</v>
      </c>
      <c r="O2">
        <v>1900425527.28</v>
      </c>
      <c r="P2">
        <v>0</v>
      </c>
      <c r="Q2" t="s">
        <v>476</v>
      </c>
      <c r="R2" t="s">
        <v>80</v>
      </c>
    </row>
    <row r="3" spans="1:18" x14ac:dyDescent="0.3">
      <c r="A3" s="151">
        <v>46081</v>
      </c>
      <c r="B3" t="s">
        <v>531</v>
      </c>
      <c r="C3" t="s">
        <v>778</v>
      </c>
      <c r="D3" t="s">
        <v>474</v>
      </c>
      <c r="E3" s="55">
        <v>920</v>
      </c>
      <c r="F3">
        <v>86.96</v>
      </c>
      <c r="G3" t="s">
        <v>135</v>
      </c>
      <c r="H3" s="14">
        <v>114596583.68000001</v>
      </c>
      <c r="I3" t="s">
        <v>137</v>
      </c>
      <c r="J3" t="s">
        <v>473</v>
      </c>
      <c r="K3" t="s">
        <v>138</v>
      </c>
      <c r="L3" t="s">
        <v>136</v>
      </c>
      <c r="M3" t="s">
        <v>80</v>
      </c>
      <c r="N3" t="s">
        <v>34</v>
      </c>
      <c r="O3">
        <v>114596583.68000001</v>
      </c>
      <c r="P3">
        <v>0</v>
      </c>
      <c r="Q3" t="s">
        <v>474</v>
      </c>
      <c r="R3" t="s">
        <v>80</v>
      </c>
    </row>
    <row r="4" spans="1:18" x14ac:dyDescent="0.3">
      <c r="A4" s="151">
        <v>46081</v>
      </c>
      <c r="B4" t="s">
        <v>531</v>
      </c>
      <c r="C4" t="s">
        <v>792</v>
      </c>
      <c r="D4" t="s">
        <v>142</v>
      </c>
      <c r="E4" s="55">
        <v>840</v>
      </c>
      <c r="F4">
        <v>72.8</v>
      </c>
      <c r="G4" t="s">
        <v>135</v>
      </c>
      <c r="H4" s="14">
        <v>87594124.799999997</v>
      </c>
      <c r="I4" t="s">
        <v>137</v>
      </c>
      <c r="J4" t="s">
        <v>473</v>
      </c>
      <c r="K4" t="s">
        <v>138</v>
      </c>
      <c r="L4" t="s">
        <v>136</v>
      </c>
      <c r="M4" t="s">
        <v>80</v>
      </c>
      <c r="N4" t="s">
        <v>34</v>
      </c>
      <c r="O4">
        <v>87594124.799999997</v>
      </c>
      <c r="P4">
        <v>0</v>
      </c>
      <c r="Q4" t="s">
        <v>142</v>
      </c>
      <c r="R4" t="s">
        <v>80</v>
      </c>
    </row>
    <row r="5" spans="1:18" x14ac:dyDescent="0.3">
      <c r="A5" s="151">
        <v>46081</v>
      </c>
      <c r="B5" t="s">
        <v>536</v>
      </c>
      <c r="C5" t="s">
        <v>789</v>
      </c>
      <c r="D5" t="s">
        <v>529</v>
      </c>
      <c r="E5" s="55">
        <v>500</v>
      </c>
      <c r="F5">
        <v>110.3</v>
      </c>
      <c r="G5" t="s">
        <v>135</v>
      </c>
      <c r="H5" s="14">
        <v>78996860</v>
      </c>
      <c r="I5" t="s">
        <v>137</v>
      </c>
      <c r="J5" t="s">
        <v>473</v>
      </c>
      <c r="K5" t="s">
        <v>138</v>
      </c>
      <c r="L5" t="s">
        <v>136</v>
      </c>
      <c r="M5" t="s">
        <v>72</v>
      </c>
      <c r="N5" t="s">
        <v>43</v>
      </c>
      <c r="O5">
        <v>78996860</v>
      </c>
      <c r="P5">
        <v>0</v>
      </c>
      <c r="Q5" t="s">
        <v>529</v>
      </c>
      <c r="R5" t="s">
        <v>72</v>
      </c>
    </row>
    <row r="6" spans="1:18" x14ac:dyDescent="0.3">
      <c r="A6" s="151">
        <v>46081</v>
      </c>
      <c r="B6" t="s">
        <v>728</v>
      </c>
      <c r="C6" t="s">
        <v>776</v>
      </c>
      <c r="D6" t="s">
        <v>676</v>
      </c>
      <c r="E6" s="55">
        <v>360</v>
      </c>
      <c r="F6">
        <v>130.92500000000001</v>
      </c>
      <c r="G6" t="s">
        <v>135</v>
      </c>
      <c r="H6" s="14">
        <v>67513309.200000003</v>
      </c>
      <c r="I6" t="s">
        <v>137</v>
      </c>
      <c r="J6" t="s">
        <v>473</v>
      </c>
      <c r="K6" t="s">
        <v>138</v>
      </c>
      <c r="L6" t="s">
        <v>14</v>
      </c>
      <c r="M6" t="s">
        <v>70</v>
      </c>
      <c r="N6" t="s">
        <v>45</v>
      </c>
      <c r="O6">
        <v>67513309.200000003</v>
      </c>
      <c r="P6">
        <v>0</v>
      </c>
      <c r="Q6" t="s">
        <v>676</v>
      </c>
      <c r="R6" t="s">
        <v>70</v>
      </c>
    </row>
    <row r="7" spans="1:18" x14ac:dyDescent="0.3">
      <c r="A7" s="151">
        <v>46066</v>
      </c>
      <c r="B7" t="s">
        <v>928</v>
      </c>
      <c r="C7" t="s">
        <v>929</v>
      </c>
      <c r="D7" t="s">
        <v>930</v>
      </c>
      <c r="E7" s="55">
        <v>44800000</v>
      </c>
      <c r="F7">
        <v>1</v>
      </c>
      <c r="G7" t="s">
        <v>511</v>
      </c>
      <c r="H7" s="14">
        <v>54208000</v>
      </c>
      <c r="I7" t="s">
        <v>157</v>
      </c>
      <c r="J7" t="s">
        <v>473</v>
      </c>
      <c r="K7" t="s">
        <v>156</v>
      </c>
      <c r="L7" t="s">
        <v>17</v>
      </c>
      <c r="M7" t="s">
        <v>682</v>
      </c>
      <c r="N7" t="s">
        <v>83</v>
      </c>
      <c r="O7">
        <v>54208000</v>
      </c>
      <c r="P7">
        <v>0</v>
      </c>
      <c r="Q7" t="s">
        <v>931</v>
      </c>
      <c r="R7" t="s">
        <v>682</v>
      </c>
    </row>
    <row r="8" spans="1:18" x14ac:dyDescent="0.3">
      <c r="A8" s="151">
        <v>46056</v>
      </c>
      <c r="B8" t="s">
        <v>928</v>
      </c>
      <c r="C8" t="s">
        <v>932</v>
      </c>
      <c r="D8" t="s">
        <v>933</v>
      </c>
      <c r="E8" s="55">
        <v>44800000</v>
      </c>
      <c r="F8">
        <v>1</v>
      </c>
      <c r="G8" t="s">
        <v>511</v>
      </c>
      <c r="H8" s="14">
        <v>54208000</v>
      </c>
      <c r="I8" t="s">
        <v>157</v>
      </c>
      <c r="J8" t="s">
        <v>473</v>
      </c>
      <c r="K8" t="s">
        <v>156</v>
      </c>
      <c r="L8" t="s">
        <v>17</v>
      </c>
      <c r="M8" t="s">
        <v>682</v>
      </c>
      <c r="N8" t="s">
        <v>83</v>
      </c>
      <c r="O8">
        <v>54208000</v>
      </c>
      <c r="P8">
        <v>0</v>
      </c>
      <c r="Q8" t="s">
        <v>931</v>
      </c>
      <c r="R8" t="s">
        <v>682</v>
      </c>
    </row>
    <row r="9" spans="1:18" x14ac:dyDescent="0.3">
      <c r="A9" s="151">
        <v>46081</v>
      </c>
      <c r="B9" t="s">
        <v>531</v>
      </c>
      <c r="C9" t="s">
        <v>782</v>
      </c>
      <c r="D9" t="s">
        <v>134</v>
      </c>
      <c r="E9" s="55">
        <v>850</v>
      </c>
      <c r="F9">
        <v>35.020000000000003</v>
      </c>
      <c r="G9" t="s">
        <v>135</v>
      </c>
      <c r="H9" s="14">
        <v>42638250.799999997</v>
      </c>
      <c r="I9" t="s">
        <v>137</v>
      </c>
      <c r="J9" t="s">
        <v>473</v>
      </c>
      <c r="K9" t="s">
        <v>138</v>
      </c>
      <c r="L9" t="s">
        <v>136</v>
      </c>
      <c r="M9" t="s">
        <v>80</v>
      </c>
      <c r="N9" t="s">
        <v>34</v>
      </c>
      <c r="O9">
        <v>42638250.799999997</v>
      </c>
      <c r="P9">
        <v>0</v>
      </c>
      <c r="Q9" t="s">
        <v>134</v>
      </c>
      <c r="R9" t="s">
        <v>80</v>
      </c>
    </row>
    <row r="10" spans="1:18" x14ac:dyDescent="0.3">
      <c r="A10" s="151">
        <v>46055</v>
      </c>
      <c r="B10" t="s">
        <v>974</v>
      </c>
      <c r="C10" t="s">
        <v>975</v>
      </c>
      <c r="D10" t="s">
        <v>976</v>
      </c>
      <c r="E10" s="55">
        <v>32228280</v>
      </c>
      <c r="F10">
        <v>1</v>
      </c>
      <c r="G10" t="s">
        <v>511</v>
      </c>
      <c r="H10" s="14">
        <v>32228280</v>
      </c>
      <c r="I10" t="s">
        <v>157</v>
      </c>
      <c r="J10" t="s">
        <v>473</v>
      </c>
      <c r="K10" t="s">
        <v>138</v>
      </c>
      <c r="L10" t="s">
        <v>17</v>
      </c>
      <c r="M10" t="s">
        <v>682</v>
      </c>
      <c r="N10" t="s">
        <v>83</v>
      </c>
      <c r="O10">
        <v>32228280</v>
      </c>
      <c r="P10">
        <v>0</v>
      </c>
      <c r="Q10" t="s">
        <v>737</v>
      </c>
      <c r="R10" t="s">
        <v>682</v>
      </c>
    </row>
    <row r="11" spans="1:18" x14ac:dyDescent="0.3">
      <c r="A11" s="151">
        <v>46081</v>
      </c>
      <c r="B11" t="s">
        <v>677</v>
      </c>
      <c r="C11" t="s">
        <v>1150</v>
      </c>
      <c r="D11" t="s">
        <v>633</v>
      </c>
      <c r="E11" s="55">
        <v>35725</v>
      </c>
      <c r="F11">
        <v>692.61</v>
      </c>
      <c r="G11" t="s">
        <v>135</v>
      </c>
      <c r="H11" s="14">
        <v>24743492.25</v>
      </c>
      <c r="I11" t="s">
        <v>137</v>
      </c>
      <c r="J11" t="s">
        <v>473</v>
      </c>
      <c r="K11" t="s">
        <v>138</v>
      </c>
      <c r="L11" t="s">
        <v>13</v>
      </c>
      <c r="M11" t="s">
        <v>80</v>
      </c>
      <c r="N11" t="s">
        <v>34</v>
      </c>
      <c r="O11">
        <v>24743492.25</v>
      </c>
      <c r="P11">
        <v>0</v>
      </c>
      <c r="Q11" t="s">
        <v>633</v>
      </c>
      <c r="R11" t="s">
        <v>80</v>
      </c>
    </row>
    <row r="12" spans="1:18" x14ac:dyDescent="0.3">
      <c r="A12" s="151">
        <v>46081</v>
      </c>
      <c r="B12" t="s">
        <v>536</v>
      </c>
      <c r="C12" t="s">
        <v>796</v>
      </c>
      <c r="D12" t="s">
        <v>809</v>
      </c>
      <c r="E12" s="55">
        <v>500</v>
      </c>
      <c r="F12">
        <v>33.506999999999998</v>
      </c>
      <c r="G12" t="s">
        <v>135</v>
      </c>
      <c r="H12" s="14">
        <v>23997713.399999999</v>
      </c>
      <c r="I12" t="s">
        <v>137</v>
      </c>
      <c r="J12" t="s">
        <v>473</v>
      </c>
      <c r="K12" t="s">
        <v>138</v>
      </c>
      <c r="L12" t="s">
        <v>136</v>
      </c>
      <c r="M12" t="s">
        <v>72</v>
      </c>
      <c r="N12" t="s">
        <v>43</v>
      </c>
      <c r="O12">
        <v>23997713.399999999</v>
      </c>
      <c r="P12">
        <v>0</v>
      </c>
      <c r="R12" t="s">
        <v>72</v>
      </c>
    </row>
    <row r="13" spans="1:18" x14ac:dyDescent="0.3">
      <c r="A13" s="151">
        <v>46081</v>
      </c>
      <c r="B13" t="s">
        <v>678</v>
      </c>
      <c r="C13" t="s">
        <v>1154</v>
      </c>
      <c r="D13" t="s">
        <v>812</v>
      </c>
      <c r="E13" s="55">
        <v>8.5</v>
      </c>
      <c r="F13">
        <v>1616.12</v>
      </c>
      <c r="G13" t="s">
        <v>511</v>
      </c>
      <c r="H13" s="14">
        <v>19676907.447999999</v>
      </c>
      <c r="I13" t="s">
        <v>137</v>
      </c>
      <c r="J13" t="s">
        <v>473</v>
      </c>
      <c r="K13" t="s">
        <v>138</v>
      </c>
      <c r="L13" t="s">
        <v>10</v>
      </c>
      <c r="M13" t="s">
        <v>80</v>
      </c>
      <c r="N13" t="s">
        <v>34</v>
      </c>
      <c r="O13">
        <v>19676907.447999999</v>
      </c>
      <c r="P13">
        <v>0</v>
      </c>
      <c r="Q13" t="s">
        <v>645</v>
      </c>
      <c r="R13" t="s">
        <v>80</v>
      </c>
    </row>
    <row r="14" spans="1:18" x14ac:dyDescent="0.3">
      <c r="A14" s="151">
        <v>46081</v>
      </c>
      <c r="B14" t="s">
        <v>531</v>
      </c>
      <c r="C14" t="s">
        <v>786</v>
      </c>
      <c r="D14" t="s">
        <v>140</v>
      </c>
      <c r="E14" s="55">
        <v>740</v>
      </c>
      <c r="F14">
        <v>17.38</v>
      </c>
      <c r="G14" t="s">
        <v>135</v>
      </c>
      <c r="H14" s="14">
        <v>18422382.879999999</v>
      </c>
      <c r="I14" t="s">
        <v>137</v>
      </c>
      <c r="J14" t="s">
        <v>473</v>
      </c>
      <c r="K14" t="s">
        <v>138</v>
      </c>
      <c r="L14" t="s">
        <v>136</v>
      </c>
      <c r="M14" t="s">
        <v>80</v>
      </c>
      <c r="N14" t="s">
        <v>34</v>
      </c>
      <c r="O14">
        <v>18422382.879999999</v>
      </c>
      <c r="P14">
        <v>0</v>
      </c>
      <c r="Q14" t="s">
        <v>140</v>
      </c>
      <c r="R14" t="s">
        <v>80</v>
      </c>
    </row>
    <row r="15" spans="1:18" x14ac:dyDescent="0.3">
      <c r="A15" s="151">
        <v>46081</v>
      </c>
      <c r="B15" t="s">
        <v>668</v>
      </c>
      <c r="C15" t="s">
        <v>767</v>
      </c>
      <c r="D15" t="s">
        <v>669</v>
      </c>
      <c r="E15" s="55">
        <v>649.77</v>
      </c>
      <c r="F15">
        <v>27393.9</v>
      </c>
      <c r="G15" t="s">
        <v>145</v>
      </c>
      <c r="H15" s="14">
        <v>17799734.403000001</v>
      </c>
      <c r="I15" t="s">
        <v>137</v>
      </c>
      <c r="J15" t="s">
        <v>473</v>
      </c>
      <c r="K15" t="s">
        <v>138</v>
      </c>
      <c r="L15" t="s">
        <v>18</v>
      </c>
      <c r="M15" t="s">
        <v>70</v>
      </c>
      <c r="N15" t="s">
        <v>45</v>
      </c>
      <c r="O15">
        <v>17799734.403000001</v>
      </c>
      <c r="P15">
        <v>0</v>
      </c>
      <c r="Q15" t="s">
        <v>669</v>
      </c>
      <c r="R15" t="s">
        <v>70</v>
      </c>
    </row>
    <row r="16" spans="1:18" x14ac:dyDescent="0.3">
      <c r="A16" s="151">
        <v>46081</v>
      </c>
      <c r="B16" t="s">
        <v>536</v>
      </c>
      <c r="C16" t="s">
        <v>797</v>
      </c>
      <c r="D16" t="s">
        <v>143</v>
      </c>
      <c r="E16" s="55">
        <v>500</v>
      </c>
      <c r="F16">
        <v>23</v>
      </c>
      <c r="G16" t="s">
        <v>145</v>
      </c>
      <c r="H16" s="14">
        <v>16472600</v>
      </c>
      <c r="I16" t="s">
        <v>137</v>
      </c>
      <c r="J16" t="s">
        <v>473</v>
      </c>
      <c r="K16" t="s">
        <v>138</v>
      </c>
      <c r="L16" t="s">
        <v>136</v>
      </c>
      <c r="M16" t="s">
        <v>72</v>
      </c>
      <c r="N16" t="s">
        <v>43</v>
      </c>
      <c r="O16">
        <v>16472600</v>
      </c>
      <c r="P16">
        <v>0</v>
      </c>
      <c r="R16" t="s">
        <v>72</v>
      </c>
    </row>
    <row r="17" spans="1:18" x14ac:dyDescent="0.3">
      <c r="A17" s="151">
        <v>46063</v>
      </c>
      <c r="B17" t="s">
        <v>956</v>
      </c>
      <c r="C17" t="s">
        <v>957</v>
      </c>
      <c r="D17" t="s">
        <v>958</v>
      </c>
      <c r="E17" s="55">
        <v>20913570.399999999</v>
      </c>
      <c r="F17">
        <v>1</v>
      </c>
      <c r="G17" t="s">
        <v>511</v>
      </c>
      <c r="H17" s="14">
        <v>15565572.436100001</v>
      </c>
      <c r="I17" t="s">
        <v>137</v>
      </c>
      <c r="J17" t="s">
        <v>473</v>
      </c>
      <c r="K17" t="s">
        <v>138</v>
      </c>
      <c r="L17" t="s">
        <v>18</v>
      </c>
      <c r="M17" t="s">
        <v>50</v>
      </c>
      <c r="N17" t="s">
        <v>38</v>
      </c>
      <c r="O17">
        <v>30540202.908262931</v>
      </c>
      <c r="P17">
        <v>-1093.3582629300654</v>
      </c>
      <c r="Q17" t="s">
        <v>18</v>
      </c>
      <c r="R17" t="s">
        <v>50</v>
      </c>
    </row>
    <row r="18" spans="1:18" x14ac:dyDescent="0.3">
      <c r="A18" s="151">
        <v>46059</v>
      </c>
      <c r="B18" t="s">
        <v>854</v>
      </c>
      <c r="C18" t="s">
        <v>862</v>
      </c>
      <c r="D18" t="s">
        <v>863</v>
      </c>
      <c r="E18" s="55">
        <v>9116034.1999999993</v>
      </c>
      <c r="F18">
        <v>1</v>
      </c>
      <c r="G18" t="s">
        <v>511</v>
      </c>
      <c r="H18" s="14">
        <v>11030401.380000001</v>
      </c>
      <c r="I18" t="s">
        <v>157</v>
      </c>
      <c r="J18" t="s">
        <v>473</v>
      </c>
      <c r="K18" t="s">
        <v>138</v>
      </c>
      <c r="L18" t="s">
        <v>17</v>
      </c>
      <c r="M18" t="s">
        <v>72</v>
      </c>
      <c r="N18" t="s">
        <v>43</v>
      </c>
      <c r="O18">
        <v>11030401.380000001</v>
      </c>
      <c r="P18">
        <v>0</v>
      </c>
      <c r="Q18" t="s">
        <v>859</v>
      </c>
      <c r="R18" t="s">
        <v>72</v>
      </c>
    </row>
    <row r="19" spans="1:18" x14ac:dyDescent="0.3">
      <c r="A19" s="151">
        <v>46072</v>
      </c>
      <c r="B19" t="s">
        <v>917</v>
      </c>
      <c r="C19" t="s">
        <v>918</v>
      </c>
      <c r="D19" t="s">
        <v>919</v>
      </c>
      <c r="E19" s="55">
        <v>6416280</v>
      </c>
      <c r="F19">
        <v>1</v>
      </c>
      <c r="G19" t="s">
        <v>511</v>
      </c>
      <c r="H19" s="14">
        <v>7763698.7999999998</v>
      </c>
      <c r="I19" t="s">
        <v>157</v>
      </c>
      <c r="J19" t="s">
        <v>473</v>
      </c>
      <c r="K19" t="s">
        <v>156</v>
      </c>
      <c r="L19" t="s">
        <v>17</v>
      </c>
      <c r="M19" t="s">
        <v>682</v>
      </c>
      <c r="N19" t="s">
        <v>83</v>
      </c>
      <c r="O19">
        <v>7763698.7999999998</v>
      </c>
      <c r="P19">
        <v>0</v>
      </c>
      <c r="Q19" t="s">
        <v>734</v>
      </c>
      <c r="R19" t="s">
        <v>682</v>
      </c>
    </row>
    <row r="20" spans="1:18" x14ac:dyDescent="0.3">
      <c r="A20" s="151">
        <v>46063</v>
      </c>
      <c r="B20" t="s">
        <v>956</v>
      </c>
      <c r="C20" t="s">
        <v>957</v>
      </c>
      <c r="D20" t="s">
        <v>958</v>
      </c>
      <c r="E20" s="55">
        <v>20913570.399999999</v>
      </c>
      <c r="F20">
        <v>1</v>
      </c>
      <c r="G20" t="s">
        <v>511</v>
      </c>
      <c r="H20" s="14">
        <v>6757435.9042999996</v>
      </c>
      <c r="I20" t="s">
        <v>137</v>
      </c>
      <c r="J20" t="s">
        <v>473</v>
      </c>
      <c r="K20" t="s">
        <v>138</v>
      </c>
      <c r="L20" t="s">
        <v>18</v>
      </c>
      <c r="M20" t="s">
        <v>70</v>
      </c>
      <c r="N20" t="s">
        <v>38</v>
      </c>
      <c r="O20">
        <v>30540202.908262931</v>
      </c>
      <c r="P20">
        <v>-1093.3582629300654</v>
      </c>
      <c r="Q20" t="s">
        <v>18</v>
      </c>
      <c r="R20" t="s">
        <v>70</v>
      </c>
    </row>
    <row r="21" spans="1:18" x14ac:dyDescent="0.3">
      <c r="A21" s="151">
        <v>46077</v>
      </c>
      <c r="B21" t="s">
        <v>1091</v>
      </c>
      <c r="C21" t="s">
        <v>1092</v>
      </c>
      <c r="D21" t="s">
        <v>1093</v>
      </c>
      <c r="E21" s="55">
        <v>500000</v>
      </c>
      <c r="F21">
        <v>5</v>
      </c>
      <c r="G21" t="s">
        <v>511</v>
      </c>
      <c r="H21" s="14">
        <v>5693050</v>
      </c>
      <c r="I21" t="s">
        <v>137</v>
      </c>
      <c r="J21" t="s">
        <v>473</v>
      </c>
      <c r="K21" t="s">
        <v>138</v>
      </c>
      <c r="L21" t="s">
        <v>10</v>
      </c>
      <c r="M21" t="s">
        <v>80</v>
      </c>
      <c r="N21" t="s">
        <v>34</v>
      </c>
      <c r="O21">
        <v>5693050</v>
      </c>
      <c r="P21">
        <v>0</v>
      </c>
      <c r="R21" t="s">
        <v>80</v>
      </c>
    </row>
    <row r="22" spans="1:18" x14ac:dyDescent="0.3">
      <c r="A22" s="151">
        <v>46072</v>
      </c>
      <c r="B22" t="s">
        <v>1006</v>
      </c>
      <c r="C22" t="s">
        <v>1012</v>
      </c>
      <c r="D22" t="s">
        <v>1013</v>
      </c>
      <c r="E22" s="55">
        <v>4566700.79</v>
      </c>
      <c r="F22">
        <v>1</v>
      </c>
      <c r="G22" t="s">
        <v>511</v>
      </c>
      <c r="H22" s="14">
        <v>5525707.96</v>
      </c>
      <c r="I22" t="s">
        <v>157</v>
      </c>
      <c r="J22" t="s">
        <v>473</v>
      </c>
      <c r="K22" t="s">
        <v>138</v>
      </c>
      <c r="L22" t="s">
        <v>17</v>
      </c>
      <c r="M22" t="s">
        <v>72</v>
      </c>
      <c r="N22" t="s">
        <v>43</v>
      </c>
      <c r="O22">
        <v>5525707.96</v>
      </c>
      <c r="P22">
        <v>0</v>
      </c>
      <c r="Q22" t="s">
        <v>1011</v>
      </c>
      <c r="R22" t="s">
        <v>72</v>
      </c>
    </row>
    <row r="23" spans="1:18" x14ac:dyDescent="0.3">
      <c r="A23" s="151">
        <v>46081</v>
      </c>
      <c r="B23" t="s">
        <v>668</v>
      </c>
      <c r="C23" t="s">
        <v>768</v>
      </c>
      <c r="D23" t="s">
        <v>669</v>
      </c>
      <c r="E23" s="55">
        <v>649</v>
      </c>
      <c r="F23">
        <v>8410.2029999999995</v>
      </c>
      <c r="G23" t="s">
        <v>145</v>
      </c>
      <c r="H23" s="14">
        <v>5458221.7470000004</v>
      </c>
      <c r="I23" t="s">
        <v>137</v>
      </c>
      <c r="J23" t="s">
        <v>473</v>
      </c>
      <c r="K23" t="s">
        <v>138</v>
      </c>
      <c r="L23" t="s">
        <v>18</v>
      </c>
      <c r="M23" t="s">
        <v>72</v>
      </c>
      <c r="N23" t="s">
        <v>43</v>
      </c>
      <c r="O23">
        <v>5458221.7470000004</v>
      </c>
      <c r="P23">
        <v>0</v>
      </c>
      <c r="Q23" t="s">
        <v>669</v>
      </c>
      <c r="R23" t="s">
        <v>72</v>
      </c>
    </row>
    <row r="24" spans="1:18" x14ac:dyDescent="0.3">
      <c r="A24" s="151">
        <v>46081</v>
      </c>
      <c r="B24" t="s">
        <v>664</v>
      </c>
      <c r="C24" t="s">
        <v>771</v>
      </c>
      <c r="D24" t="s">
        <v>665</v>
      </c>
      <c r="E24" s="55">
        <v>1754</v>
      </c>
      <c r="F24">
        <v>4031</v>
      </c>
      <c r="G24" t="s">
        <v>144</v>
      </c>
      <c r="H24" s="14">
        <v>5190435.7154000001</v>
      </c>
      <c r="I24" t="s">
        <v>137</v>
      </c>
      <c r="J24" t="s">
        <v>473</v>
      </c>
      <c r="K24" t="s">
        <v>138</v>
      </c>
      <c r="L24" t="s">
        <v>18</v>
      </c>
      <c r="M24" t="s">
        <v>80</v>
      </c>
      <c r="N24" t="s">
        <v>35</v>
      </c>
      <c r="O24">
        <v>7070374</v>
      </c>
      <c r="P24">
        <v>0</v>
      </c>
      <c r="Q24" t="s">
        <v>665</v>
      </c>
      <c r="R24" t="s">
        <v>166</v>
      </c>
    </row>
    <row r="25" spans="1:18" x14ac:dyDescent="0.3">
      <c r="A25" s="151">
        <v>46081</v>
      </c>
      <c r="B25" t="s">
        <v>444</v>
      </c>
      <c r="C25" t="s">
        <v>756</v>
      </c>
      <c r="D25" t="s">
        <v>50</v>
      </c>
      <c r="E25" s="55">
        <v>4660516.9825999998</v>
      </c>
      <c r="F25">
        <v>1</v>
      </c>
      <c r="G25" t="s">
        <v>480</v>
      </c>
      <c r="H25" s="14">
        <v>4660516.9825999998</v>
      </c>
      <c r="I25" t="s">
        <v>137</v>
      </c>
      <c r="J25" t="s">
        <v>501</v>
      </c>
      <c r="K25" t="s">
        <v>501</v>
      </c>
      <c r="L25" t="s">
        <v>9</v>
      </c>
      <c r="M25" t="s">
        <v>50</v>
      </c>
      <c r="N25" t="s">
        <v>39</v>
      </c>
      <c r="O25">
        <v>4660516.9825999998</v>
      </c>
      <c r="P25">
        <v>0</v>
      </c>
      <c r="Q25" t="s">
        <v>50</v>
      </c>
      <c r="R25" t="s">
        <v>50</v>
      </c>
    </row>
    <row r="26" spans="1:18" x14ac:dyDescent="0.3">
      <c r="A26" s="151">
        <v>46072</v>
      </c>
      <c r="B26" t="s">
        <v>877</v>
      </c>
      <c r="C26" t="s">
        <v>880</v>
      </c>
      <c r="D26" t="s">
        <v>881</v>
      </c>
      <c r="E26" s="55">
        <v>4000000</v>
      </c>
      <c r="F26">
        <v>1</v>
      </c>
      <c r="G26" t="s">
        <v>511</v>
      </c>
      <c r="H26" s="14">
        <v>4000000</v>
      </c>
      <c r="I26" t="s">
        <v>157</v>
      </c>
      <c r="J26" t="s">
        <v>473</v>
      </c>
      <c r="K26" t="s">
        <v>156</v>
      </c>
      <c r="L26" t="s">
        <v>17</v>
      </c>
      <c r="M26" t="s">
        <v>72</v>
      </c>
      <c r="N26" t="s">
        <v>43</v>
      </c>
      <c r="O26">
        <v>4000000</v>
      </c>
      <c r="P26">
        <v>0</v>
      </c>
      <c r="Q26" t="s">
        <v>879</v>
      </c>
      <c r="R26" t="s">
        <v>72</v>
      </c>
    </row>
    <row r="27" spans="1:18" x14ac:dyDescent="0.3">
      <c r="A27" s="151">
        <v>46081</v>
      </c>
      <c r="B27" t="s">
        <v>20</v>
      </c>
      <c r="C27" t="s">
        <v>799</v>
      </c>
      <c r="D27" t="s">
        <v>20</v>
      </c>
      <c r="E27" s="55">
        <v>5039229.71</v>
      </c>
      <c r="F27">
        <v>1</v>
      </c>
      <c r="G27" t="s">
        <v>511</v>
      </c>
      <c r="H27" s="14">
        <v>3699351.3872000002</v>
      </c>
      <c r="I27" t="s">
        <v>137</v>
      </c>
      <c r="J27" t="s">
        <v>473</v>
      </c>
      <c r="K27" t="s">
        <v>156</v>
      </c>
      <c r="L27" t="s">
        <v>20</v>
      </c>
      <c r="M27" t="s">
        <v>80</v>
      </c>
      <c r="N27" t="s">
        <v>35</v>
      </c>
      <c r="O27">
        <v>5039229.71</v>
      </c>
      <c r="P27">
        <v>0</v>
      </c>
      <c r="Q27" t="s">
        <v>512</v>
      </c>
      <c r="R27" t="s">
        <v>80</v>
      </c>
    </row>
    <row r="28" spans="1:18" x14ac:dyDescent="0.3">
      <c r="A28" s="151">
        <v>46063</v>
      </c>
      <c r="B28" t="s">
        <v>956</v>
      </c>
      <c r="C28" t="s">
        <v>957</v>
      </c>
      <c r="D28" t="s">
        <v>958</v>
      </c>
      <c r="E28" s="55">
        <v>20913570.399999999</v>
      </c>
      <c r="F28">
        <v>1</v>
      </c>
      <c r="G28" t="s">
        <v>511</v>
      </c>
      <c r="H28" s="14">
        <v>3674891.0561000002</v>
      </c>
      <c r="I28" t="s">
        <v>137</v>
      </c>
      <c r="J28" t="s">
        <v>473</v>
      </c>
      <c r="K28" t="s">
        <v>138</v>
      </c>
      <c r="L28" t="s">
        <v>18</v>
      </c>
      <c r="M28" t="s">
        <v>80</v>
      </c>
      <c r="N28" t="s">
        <v>38</v>
      </c>
      <c r="O28">
        <v>30540202.908262931</v>
      </c>
      <c r="P28">
        <v>-1093.3582629300654</v>
      </c>
      <c r="Q28" t="s">
        <v>18</v>
      </c>
      <c r="R28" t="s">
        <v>80</v>
      </c>
    </row>
    <row r="29" spans="1:18" x14ac:dyDescent="0.3">
      <c r="A29" s="151">
        <v>46056</v>
      </c>
      <c r="B29" t="s">
        <v>965</v>
      </c>
      <c r="C29" t="s">
        <v>966</v>
      </c>
      <c r="D29" t="s">
        <v>967</v>
      </c>
      <c r="E29" s="55">
        <v>870.6</v>
      </c>
      <c r="F29">
        <v>3969.24</v>
      </c>
      <c r="G29" t="s">
        <v>511</v>
      </c>
      <c r="H29" s="14">
        <v>3455620.34</v>
      </c>
      <c r="I29" t="s">
        <v>137</v>
      </c>
      <c r="J29" t="s">
        <v>473</v>
      </c>
      <c r="K29" t="s">
        <v>138</v>
      </c>
      <c r="L29" t="s">
        <v>10</v>
      </c>
      <c r="M29" t="s">
        <v>80</v>
      </c>
      <c r="N29" t="s">
        <v>34</v>
      </c>
      <c r="O29">
        <v>3455620.34</v>
      </c>
      <c r="P29">
        <v>0</v>
      </c>
      <c r="R29" t="s">
        <v>80</v>
      </c>
    </row>
    <row r="30" spans="1:18" x14ac:dyDescent="0.3">
      <c r="A30" s="151">
        <v>46081</v>
      </c>
      <c r="B30" t="s">
        <v>664</v>
      </c>
      <c r="C30" t="s">
        <v>773</v>
      </c>
      <c r="D30" t="s">
        <v>667</v>
      </c>
      <c r="E30" s="55">
        <v>1495</v>
      </c>
      <c r="F30">
        <v>2250</v>
      </c>
      <c r="G30" t="s">
        <v>144</v>
      </c>
      <c r="H30" s="14">
        <v>3363750</v>
      </c>
      <c r="I30" t="s">
        <v>137</v>
      </c>
      <c r="J30" t="s">
        <v>473</v>
      </c>
      <c r="K30" t="s">
        <v>138</v>
      </c>
      <c r="L30" t="s">
        <v>18</v>
      </c>
      <c r="M30" t="s">
        <v>68</v>
      </c>
      <c r="N30" t="s">
        <v>40</v>
      </c>
      <c r="O30">
        <v>3363750</v>
      </c>
      <c r="P30">
        <v>0</v>
      </c>
      <c r="Q30" t="s">
        <v>667</v>
      </c>
      <c r="R30" t="s">
        <v>68</v>
      </c>
    </row>
    <row r="31" spans="1:18" x14ac:dyDescent="0.3">
      <c r="A31" s="151">
        <v>46081</v>
      </c>
      <c r="B31" t="s">
        <v>444</v>
      </c>
      <c r="C31" t="s">
        <v>574</v>
      </c>
      <c r="D31" t="s">
        <v>68</v>
      </c>
      <c r="E31" s="55">
        <v>2951310.1768</v>
      </c>
      <c r="F31">
        <v>1</v>
      </c>
      <c r="G31" t="s">
        <v>480</v>
      </c>
      <c r="H31" s="14">
        <v>2951310.1768</v>
      </c>
      <c r="I31" t="s">
        <v>137</v>
      </c>
      <c r="J31" t="s">
        <v>501</v>
      </c>
      <c r="K31" t="s">
        <v>501</v>
      </c>
      <c r="L31" t="s">
        <v>9</v>
      </c>
      <c r="M31" t="s">
        <v>68</v>
      </c>
      <c r="N31" t="s">
        <v>40</v>
      </c>
      <c r="O31">
        <v>2951310.1768</v>
      </c>
      <c r="P31">
        <v>0</v>
      </c>
      <c r="Q31" t="s">
        <v>68</v>
      </c>
      <c r="R31" t="s">
        <v>68</v>
      </c>
    </row>
    <row r="32" spans="1:18" x14ac:dyDescent="0.3">
      <c r="A32" s="151">
        <v>46081</v>
      </c>
      <c r="B32" t="s">
        <v>670</v>
      </c>
      <c r="C32" t="s">
        <v>765</v>
      </c>
      <c r="D32" t="s">
        <v>671</v>
      </c>
      <c r="E32" s="55">
        <v>369.71</v>
      </c>
      <c r="F32">
        <v>7920</v>
      </c>
      <c r="G32" t="s">
        <v>145</v>
      </c>
      <c r="H32" s="14">
        <v>2928103.2</v>
      </c>
      <c r="I32" t="s">
        <v>137</v>
      </c>
      <c r="J32" t="s">
        <v>473</v>
      </c>
      <c r="K32" t="s">
        <v>138</v>
      </c>
      <c r="L32" t="s">
        <v>14</v>
      </c>
      <c r="M32" t="s">
        <v>72</v>
      </c>
      <c r="N32" t="s">
        <v>43</v>
      </c>
      <c r="O32">
        <v>2928103.2</v>
      </c>
      <c r="P32">
        <v>0</v>
      </c>
      <c r="Q32" t="s">
        <v>671</v>
      </c>
      <c r="R32" t="s">
        <v>72</v>
      </c>
    </row>
    <row r="33" spans="1:18" x14ac:dyDescent="0.3">
      <c r="A33" s="151">
        <v>46081</v>
      </c>
      <c r="B33" t="s">
        <v>670</v>
      </c>
      <c r="C33" t="s">
        <v>775</v>
      </c>
      <c r="D33" t="s">
        <v>673</v>
      </c>
      <c r="E33" s="55">
        <v>921.53</v>
      </c>
      <c r="F33">
        <v>3116</v>
      </c>
      <c r="G33" t="s">
        <v>145</v>
      </c>
      <c r="H33" s="14">
        <v>2871487.48</v>
      </c>
      <c r="I33" t="s">
        <v>137</v>
      </c>
      <c r="J33" t="s">
        <v>473</v>
      </c>
      <c r="K33" t="s">
        <v>138</v>
      </c>
      <c r="L33" t="s">
        <v>14</v>
      </c>
      <c r="M33" t="s">
        <v>70</v>
      </c>
      <c r="N33" t="s">
        <v>45</v>
      </c>
      <c r="O33">
        <v>2871487.48</v>
      </c>
      <c r="P33">
        <v>0</v>
      </c>
      <c r="Q33" t="s">
        <v>673</v>
      </c>
      <c r="R33" t="s">
        <v>70</v>
      </c>
    </row>
    <row r="34" spans="1:18" x14ac:dyDescent="0.3">
      <c r="A34" s="151">
        <v>46081</v>
      </c>
      <c r="B34" t="s">
        <v>444</v>
      </c>
      <c r="C34" t="s">
        <v>563</v>
      </c>
      <c r="D34" t="s">
        <v>193</v>
      </c>
      <c r="E34" s="55">
        <v>2792560.3418999999</v>
      </c>
      <c r="F34">
        <v>1</v>
      </c>
      <c r="G34" t="s">
        <v>480</v>
      </c>
      <c r="H34" s="14">
        <v>2373676.2905999999</v>
      </c>
      <c r="I34" t="s">
        <v>137</v>
      </c>
      <c r="J34" t="s">
        <v>501</v>
      </c>
      <c r="K34" t="s">
        <v>501</v>
      </c>
      <c r="L34" t="s">
        <v>9</v>
      </c>
      <c r="M34" t="s">
        <v>80</v>
      </c>
      <c r="N34" t="s">
        <v>373</v>
      </c>
      <c r="O34">
        <v>2792560.3418999999</v>
      </c>
      <c r="P34">
        <v>0</v>
      </c>
      <c r="Q34" t="s">
        <v>193</v>
      </c>
      <c r="R34" t="s">
        <v>80</v>
      </c>
    </row>
    <row r="35" spans="1:18" x14ac:dyDescent="0.3">
      <c r="A35" s="151">
        <v>46063</v>
      </c>
      <c r="B35" t="s">
        <v>1025</v>
      </c>
      <c r="C35" t="s">
        <v>1026</v>
      </c>
      <c r="D35" t="s">
        <v>1027</v>
      </c>
      <c r="E35" s="55">
        <v>390000</v>
      </c>
      <c r="F35">
        <v>4</v>
      </c>
      <c r="G35" t="s">
        <v>511</v>
      </c>
      <c r="H35" s="14">
        <v>2359500</v>
      </c>
      <c r="I35" t="s">
        <v>137</v>
      </c>
      <c r="J35" t="s">
        <v>473</v>
      </c>
      <c r="K35" t="s">
        <v>156</v>
      </c>
      <c r="L35" t="s">
        <v>10</v>
      </c>
      <c r="M35" t="s">
        <v>50</v>
      </c>
      <c r="N35" t="s">
        <v>39</v>
      </c>
      <c r="O35">
        <v>2359500</v>
      </c>
      <c r="P35">
        <v>0</v>
      </c>
      <c r="Q35" t="s">
        <v>742</v>
      </c>
      <c r="R35" t="s">
        <v>50</v>
      </c>
    </row>
    <row r="36" spans="1:18" x14ac:dyDescent="0.3">
      <c r="A36" s="151">
        <v>46063</v>
      </c>
      <c r="B36" t="s">
        <v>1088</v>
      </c>
      <c r="C36" t="s">
        <v>1089</v>
      </c>
      <c r="D36" t="s">
        <v>1090</v>
      </c>
      <c r="E36" s="55">
        <v>27728.93</v>
      </c>
      <c r="F36">
        <v>70</v>
      </c>
      <c r="G36" t="s">
        <v>511</v>
      </c>
      <c r="H36" s="14">
        <v>2348640.37</v>
      </c>
      <c r="I36" t="s">
        <v>157</v>
      </c>
      <c r="J36" t="s">
        <v>473</v>
      </c>
      <c r="K36" t="s">
        <v>156</v>
      </c>
      <c r="L36" t="s">
        <v>17</v>
      </c>
      <c r="M36" t="s">
        <v>682</v>
      </c>
      <c r="N36" t="s">
        <v>83</v>
      </c>
      <c r="O36">
        <v>2348640.37</v>
      </c>
      <c r="P36">
        <v>0</v>
      </c>
      <c r="R36" t="s">
        <v>682</v>
      </c>
    </row>
    <row r="37" spans="1:18" x14ac:dyDescent="0.3">
      <c r="A37" s="151">
        <v>46081</v>
      </c>
      <c r="B37" t="s">
        <v>444</v>
      </c>
      <c r="C37" t="s">
        <v>575</v>
      </c>
      <c r="D37" t="s">
        <v>68</v>
      </c>
      <c r="E37" s="55">
        <v>2289443.1682000002</v>
      </c>
      <c r="F37">
        <v>1</v>
      </c>
      <c r="G37" t="s">
        <v>480</v>
      </c>
      <c r="H37" s="14">
        <v>2289443.1682000002</v>
      </c>
      <c r="I37" t="s">
        <v>137</v>
      </c>
      <c r="J37" t="s">
        <v>501</v>
      </c>
      <c r="K37" t="s">
        <v>501</v>
      </c>
      <c r="L37" t="s">
        <v>9</v>
      </c>
      <c r="M37" t="s">
        <v>68</v>
      </c>
      <c r="N37" t="s">
        <v>40</v>
      </c>
      <c r="O37">
        <v>2289443.1682000002</v>
      </c>
      <c r="P37">
        <v>0</v>
      </c>
      <c r="Q37" t="s">
        <v>68</v>
      </c>
      <c r="R37" t="s">
        <v>68</v>
      </c>
    </row>
    <row r="38" spans="1:18" x14ac:dyDescent="0.3">
      <c r="A38" s="151">
        <v>46057</v>
      </c>
      <c r="B38" t="s">
        <v>950</v>
      </c>
      <c r="C38" t="s">
        <v>951</v>
      </c>
      <c r="D38" t="s">
        <v>952</v>
      </c>
      <c r="E38" s="55">
        <v>2555097.6</v>
      </c>
      <c r="F38">
        <v>1</v>
      </c>
      <c r="G38" t="s">
        <v>511</v>
      </c>
      <c r="H38" s="14">
        <v>2269625.9811</v>
      </c>
      <c r="I38" t="s">
        <v>137</v>
      </c>
      <c r="J38" t="s">
        <v>473</v>
      </c>
      <c r="K38" t="s">
        <v>138</v>
      </c>
      <c r="L38" t="s">
        <v>9</v>
      </c>
      <c r="M38" t="s">
        <v>80</v>
      </c>
      <c r="N38" t="s">
        <v>35</v>
      </c>
      <c r="O38">
        <v>3091668.1</v>
      </c>
      <c r="P38">
        <v>0</v>
      </c>
      <c r="Q38" t="s">
        <v>628</v>
      </c>
      <c r="R38" t="s">
        <v>80</v>
      </c>
    </row>
    <row r="39" spans="1:18" x14ac:dyDescent="0.3">
      <c r="A39" s="151">
        <v>46081</v>
      </c>
      <c r="B39" t="s">
        <v>444</v>
      </c>
      <c r="C39" t="s">
        <v>436</v>
      </c>
      <c r="D39" t="s">
        <v>193</v>
      </c>
      <c r="E39" s="55">
        <v>2652084.8821</v>
      </c>
      <c r="F39">
        <v>1</v>
      </c>
      <c r="G39" t="s">
        <v>480</v>
      </c>
      <c r="H39" s="14">
        <v>2254272.1497999998</v>
      </c>
      <c r="I39" t="s">
        <v>137</v>
      </c>
      <c r="J39" t="s">
        <v>501</v>
      </c>
      <c r="K39" t="s">
        <v>501</v>
      </c>
      <c r="L39" t="s">
        <v>9</v>
      </c>
      <c r="M39" t="s">
        <v>80</v>
      </c>
      <c r="N39" t="s">
        <v>373</v>
      </c>
      <c r="O39">
        <v>2652084.8821</v>
      </c>
      <c r="P39">
        <v>0</v>
      </c>
      <c r="Q39" t="s">
        <v>193</v>
      </c>
      <c r="R39" t="s">
        <v>80</v>
      </c>
    </row>
    <row r="40" spans="1:18" x14ac:dyDescent="0.3">
      <c r="A40" s="151">
        <v>46063</v>
      </c>
      <c r="B40" t="s">
        <v>956</v>
      </c>
      <c r="C40" t="s">
        <v>957</v>
      </c>
      <c r="D40" t="s">
        <v>958</v>
      </c>
      <c r="E40" s="55">
        <v>20913570.399999999</v>
      </c>
      <c r="F40">
        <v>1</v>
      </c>
      <c r="G40" t="s">
        <v>511</v>
      </c>
      <c r="H40" s="14">
        <v>2253310.0729</v>
      </c>
      <c r="I40" t="s">
        <v>137</v>
      </c>
      <c r="J40" t="s">
        <v>473</v>
      </c>
      <c r="K40" t="s">
        <v>138</v>
      </c>
      <c r="L40" t="s">
        <v>18</v>
      </c>
      <c r="M40" t="s">
        <v>682</v>
      </c>
      <c r="N40" t="s">
        <v>38</v>
      </c>
      <c r="O40">
        <v>30540202.908262931</v>
      </c>
      <c r="P40">
        <v>-1093.3582629300654</v>
      </c>
      <c r="Q40" t="s">
        <v>18</v>
      </c>
      <c r="R40" t="s">
        <v>682</v>
      </c>
    </row>
    <row r="41" spans="1:18" x14ac:dyDescent="0.3">
      <c r="A41" s="151">
        <v>46071</v>
      </c>
      <c r="B41" t="s">
        <v>959</v>
      </c>
      <c r="C41" t="s">
        <v>960</v>
      </c>
      <c r="D41" t="s">
        <v>961</v>
      </c>
      <c r="E41" s="55">
        <v>2528397.62</v>
      </c>
      <c r="F41">
        <v>1</v>
      </c>
      <c r="G41" t="s">
        <v>511</v>
      </c>
      <c r="H41" s="14">
        <v>2245909.0882000001</v>
      </c>
      <c r="I41" t="s">
        <v>137</v>
      </c>
      <c r="J41" t="s">
        <v>473</v>
      </c>
      <c r="K41" t="s">
        <v>138</v>
      </c>
      <c r="L41" t="s">
        <v>11</v>
      </c>
      <c r="M41" t="s">
        <v>80</v>
      </c>
      <c r="N41" t="s">
        <v>35</v>
      </c>
      <c r="O41">
        <v>3059361.1200000006</v>
      </c>
      <c r="P41">
        <v>0</v>
      </c>
      <c r="Q41" t="s">
        <v>628</v>
      </c>
      <c r="R41" t="s">
        <v>80</v>
      </c>
    </row>
    <row r="42" spans="1:18" x14ac:dyDescent="0.3">
      <c r="A42" s="151">
        <v>46081</v>
      </c>
      <c r="B42" t="s">
        <v>444</v>
      </c>
      <c r="C42" t="s">
        <v>554</v>
      </c>
      <c r="D42" t="s">
        <v>72</v>
      </c>
      <c r="E42" s="55">
        <v>2242802.4731999999</v>
      </c>
      <c r="F42">
        <v>1</v>
      </c>
      <c r="G42" t="s">
        <v>480</v>
      </c>
      <c r="H42" s="14">
        <v>2242802.4731999999</v>
      </c>
      <c r="I42" t="s">
        <v>137</v>
      </c>
      <c r="J42" t="s">
        <v>501</v>
      </c>
      <c r="K42" t="s">
        <v>501</v>
      </c>
      <c r="L42" t="s">
        <v>9</v>
      </c>
      <c r="M42" t="s">
        <v>72</v>
      </c>
      <c r="N42" t="s">
        <v>43</v>
      </c>
      <c r="O42">
        <v>2242802.4731999999</v>
      </c>
      <c r="P42">
        <v>0</v>
      </c>
      <c r="Q42" t="s">
        <v>72</v>
      </c>
      <c r="R42" t="s">
        <v>72</v>
      </c>
    </row>
    <row r="43" spans="1:18" x14ac:dyDescent="0.3">
      <c r="A43" s="151">
        <v>46054</v>
      </c>
      <c r="B43" t="s">
        <v>894</v>
      </c>
      <c r="C43" t="s">
        <v>895</v>
      </c>
      <c r="D43" t="s">
        <v>896</v>
      </c>
      <c r="E43" s="55">
        <v>2500000</v>
      </c>
      <c r="F43">
        <v>1</v>
      </c>
      <c r="G43" t="s">
        <v>511</v>
      </c>
      <c r="H43" s="14">
        <v>2220684.2296000002</v>
      </c>
      <c r="I43" t="s">
        <v>137</v>
      </c>
      <c r="J43" t="s">
        <v>473</v>
      </c>
      <c r="K43" t="s">
        <v>156</v>
      </c>
      <c r="L43" t="s">
        <v>10</v>
      </c>
      <c r="M43" t="s">
        <v>80</v>
      </c>
      <c r="N43" t="s">
        <v>35</v>
      </c>
      <c r="O43">
        <v>3025000.0000000005</v>
      </c>
      <c r="P43">
        <v>0</v>
      </c>
      <c r="Q43" t="s">
        <v>732</v>
      </c>
      <c r="R43" t="s">
        <v>164</v>
      </c>
    </row>
    <row r="44" spans="1:18" x14ac:dyDescent="0.3">
      <c r="A44" s="151">
        <v>46081</v>
      </c>
      <c r="B44" t="s">
        <v>444</v>
      </c>
      <c r="C44" t="s">
        <v>542</v>
      </c>
      <c r="D44" t="s">
        <v>68</v>
      </c>
      <c r="E44" s="55">
        <v>2183724.4663</v>
      </c>
      <c r="F44">
        <v>1</v>
      </c>
      <c r="G44" t="s">
        <v>480</v>
      </c>
      <c r="H44" s="14">
        <v>2183724.4663</v>
      </c>
      <c r="I44" t="s">
        <v>137</v>
      </c>
      <c r="J44" t="s">
        <v>501</v>
      </c>
      <c r="K44" t="s">
        <v>501</v>
      </c>
      <c r="L44" t="s">
        <v>9</v>
      </c>
      <c r="M44" t="s">
        <v>68</v>
      </c>
      <c r="N44" t="s">
        <v>40</v>
      </c>
      <c r="O44">
        <v>2183724.4663</v>
      </c>
      <c r="P44">
        <v>0</v>
      </c>
      <c r="Q44" t="s">
        <v>68</v>
      </c>
      <c r="R44" t="s">
        <v>68</v>
      </c>
    </row>
    <row r="45" spans="1:18" x14ac:dyDescent="0.3">
      <c r="A45" s="151">
        <v>46055</v>
      </c>
      <c r="B45" t="s">
        <v>813</v>
      </c>
      <c r="C45" t="s">
        <v>818</v>
      </c>
      <c r="D45" t="s">
        <v>819</v>
      </c>
      <c r="E45" s="55">
        <v>2950000</v>
      </c>
      <c r="F45">
        <v>1</v>
      </c>
      <c r="G45" t="s">
        <v>511</v>
      </c>
      <c r="H45" s="14">
        <v>2165625.9429000001</v>
      </c>
      <c r="I45" t="s">
        <v>137</v>
      </c>
      <c r="J45" t="s">
        <v>473</v>
      </c>
      <c r="K45" t="s">
        <v>156</v>
      </c>
      <c r="L45" t="s">
        <v>10</v>
      </c>
      <c r="M45" t="s">
        <v>80</v>
      </c>
      <c r="N45" t="s">
        <v>35</v>
      </c>
      <c r="O45">
        <v>2950000</v>
      </c>
      <c r="P45">
        <v>0</v>
      </c>
      <c r="Q45" t="s">
        <v>639</v>
      </c>
      <c r="R45" t="s">
        <v>166</v>
      </c>
    </row>
    <row r="46" spans="1:18" x14ac:dyDescent="0.3">
      <c r="A46" s="151">
        <v>46055</v>
      </c>
      <c r="B46" t="s">
        <v>991</v>
      </c>
      <c r="C46" t="s">
        <v>992</v>
      </c>
      <c r="D46" t="s">
        <v>993</v>
      </c>
      <c r="E46" s="55">
        <v>2950000</v>
      </c>
      <c r="F46">
        <v>1</v>
      </c>
      <c r="G46" t="s">
        <v>511</v>
      </c>
      <c r="H46" s="14">
        <v>2165625.9429000001</v>
      </c>
      <c r="I46" t="s">
        <v>137</v>
      </c>
      <c r="J46" t="s">
        <v>473</v>
      </c>
      <c r="K46" t="s">
        <v>156</v>
      </c>
      <c r="L46" t="s">
        <v>10</v>
      </c>
      <c r="M46" t="s">
        <v>80</v>
      </c>
      <c r="N46" t="s">
        <v>35</v>
      </c>
      <c r="O46">
        <v>2950000</v>
      </c>
      <c r="P46">
        <v>0</v>
      </c>
      <c r="Q46" t="s">
        <v>639</v>
      </c>
      <c r="R46" t="s">
        <v>166</v>
      </c>
    </row>
    <row r="47" spans="1:18" x14ac:dyDescent="0.3">
      <c r="A47" s="151">
        <v>46081</v>
      </c>
      <c r="B47" t="s">
        <v>444</v>
      </c>
      <c r="C47" t="s">
        <v>570</v>
      </c>
      <c r="D47" t="s">
        <v>50</v>
      </c>
      <c r="E47" s="55">
        <v>2164958.4656000002</v>
      </c>
      <c r="F47">
        <v>1</v>
      </c>
      <c r="G47" t="s">
        <v>480</v>
      </c>
      <c r="H47" s="14">
        <v>2164958.4656000002</v>
      </c>
      <c r="I47" t="s">
        <v>137</v>
      </c>
      <c r="J47" t="s">
        <v>501</v>
      </c>
      <c r="K47" t="s">
        <v>501</v>
      </c>
      <c r="L47" t="s">
        <v>9</v>
      </c>
      <c r="M47" t="s">
        <v>50</v>
      </c>
      <c r="N47" t="s">
        <v>39</v>
      </c>
      <c r="O47">
        <v>2164958.4656000002</v>
      </c>
      <c r="P47">
        <v>0</v>
      </c>
      <c r="Q47" t="s">
        <v>50</v>
      </c>
      <c r="R47" t="s">
        <v>50</v>
      </c>
    </row>
    <row r="48" spans="1:18" x14ac:dyDescent="0.3">
      <c r="A48" s="151">
        <v>46081</v>
      </c>
      <c r="B48" t="s">
        <v>444</v>
      </c>
      <c r="C48" t="s">
        <v>573</v>
      </c>
      <c r="D48" t="s">
        <v>68</v>
      </c>
      <c r="E48" s="55">
        <v>2153887.4709000001</v>
      </c>
      <c r="F48">
        <v>1</v>
      </c>
      <c r="G48" t="s">
        <v>480</v>
      </c>
      <c r="H48" s="14">
        <v>2153887.4709000001</v>
      </c>
      <c r="I48" t="s">
        <v>137</v>
      </c>
      <c r="J48" t="s">
        <v>501</v>
      </c>
      <c r="K48" t="s">
        <v>501</v>
      </c>
      <c r="L48" t="s">
        <v>9</v>
      </c>
      <c r="M48" t="s">
        <v>68</v>
      </c>
      <c r="N48" t="s">
        <v>40</v>
      </c>
      <c r="O48">
        <v>2153887.4709000001</v>
      </c>
      <c r="P48">
        <v>0</v>
      </c>
      <c r="Q48" t="s">
        <v>68</v>
      </c>
      <c r="R48" t="s">
        <v>68</v>
      </c>
    </row>
    <row r="49" spans="1:18" x14ac:dyDescent="0.3">
      <c r="A49" s="151">
        <v>46081</v>
      </c>
      <c r="B49" t="s">
        <v>444</v>
      </c>
      <c r="C49" t="s">
        <v>569</v>
      </c>
      <c r="D49" t="s">
        <v>168</v>
      </c>
      <c r="E49" s="55">
        <v>3415916.0836999998</v>
      </c>
      <c r="F49">
        <v>1</v>
      </c>
      <c r="G49" t="s">
        <v>480</v>
      </c>
      <c r="H49" s="14">
        <v>2152027.1327</v>
      </c>
      <c r="I49" t="s">
        <v>137</v>
      </c>
      <c r="J49" t="s">
        <v>501</v>
      </c>
      <c r="K49" t="s">
        <v>501</v>
      </c>
      <c r="L49" t="s">
        <v>9</v>
      </c>
      <c r="M49" t="s">
        <v>80</v>
      </c>
      <c r="N49" t="s">
        <v>332</v>
      </c>
      <c r="O49">
        <v>3415916.0837000003</v>
      </c>
      <c r="P49">
        <v>0</v>
      </c>
      <c r="Q49" t="s">
        <v>168</v>
      </c>
      <c r="R49" t="s">
        <v>80</v>
      </c>
    </row>
    <row r="50" spans="1:18" x14ac:dyDescent="0.3">
      <c r="A50" s="151">
        <v>46061</v>
      </c>
      <c r="B50" t="s">
        <v>1135</v>
      </c>
      <c r="C50" t="s">
        <v>1136</v>
      </c>
      <c r="D50" t="s">
        <v>1137</v>
      </c>
      <c r="E50" s="55">
        <v>2850000</v>
      </c>
      <c r="F50">
        <v>1</v>
      </c>
      <c r="G50" t="s">
        <v>511</v>
      </c>
      <c r="H50" s="14">
        <v>2092214.8940000001</v>
      </c>
      <c r="I50" t="s">
        <v>137</v>
      </c>
      <c r="J50" t="s">
        <v>473</v>
      </c>
      <c r="K50" t="s">
        <v>156</v>
      </c>
      <c r="L50" t="s">
        <v>10</v>
      </c>
      <c r="M50" t="s">
        <v>80</v>
      </c>
      <c r="N50" t="s">
        <v>35</v>
      </c>
      <c r="O50">
        <v>2850000</v>
      </c>
      <c r="P50">
        <v>0</v>
      </c>
      <c r="Q50" t="s">
        <v>732</v>
      </c>
      <c r="R50" t="s">
        <v>164</v>
      </c>
    </row>
    <row r="51" spans="1:18" x14ac:dyDescent="0.3">
      <c r="A51" s="151">
        <v>46081</v>
      </c>
      <c r="B51" t="s">
        <v>444</v>
      </c>
      <c r="C51" t="s">
        <v>567</v>
      </c>
      <c r="D51" t="s">
        <v>193</v>
      </c>
      <c r="E51" s="55">
        <v>2366793.4295999999</v>
      </c>
      <c r="F51">
        <v>1</v>
      </c>
      <c r="G51" t="s">
        <v>480</v>
      </c>
      <c r="H51" s="14">
        <v>2011774.4151999999</v>
      </c>
      <c r="I51" t="s">
        <v>137</v>
      </c>
      <c r="J51" t="s">
        <v>501</v>
      </c>
      <c r="K51" t="s">
        <v>501</v>
      </c>
      <c r="L51" t="s">
        <v>9</v>
      </c>
      <c r="M51" t="s">
        <v>80</v>
      </c>
      <c r="N51" t="s">
        <v>373</v>
      </c>
      <c r="O51">
        <v>2366793.4295999999</v>
      </c>
      <c r="P51">
        <v>0</v>
      </c>
      <c r="Q51" t="s">
        <v>193</v>
      </c>
      <c r="R51" t="s">
        <v>80</v>
      </c>
    </row>
    <row r="52" spans="1:18" x14ac:dyDescent="0.3">
      <c r="A52" s="151">
        <v>46072</v>
      </c>
      <c r="B52" t="s">
        <v>914</v>
      </c>
      <c r="C52" t="s">
        <v>915</v>
      </c>
      <c r="D52" t="s">
        <v>916</v>
      </c>
      <c r="E52" s="55">
        <v>2727314</v>
      </c>
      <c r="F52">
        <v>1</v>
      </c>
      <c r="G52" t="s">
        <v>511</v>
      </c>
      <c r="H52" s="14">
        <v>2002149.8145000001</v>
      </c>
      <c r="I52" t="s">
        <v>157</v>
      </c>
      <c r="J52" t="s">
        <v>473</v>
      </c>
      <c r="K52" t="s">
        <v>156</v>
      </c>
      <c r="L52" t="s">
        <v>17</v>
      </c>
      <c r="M52" t="s">
        <v>80</v>
      </c>
      <c r="N52" t="s">
        <v>35</v>
      </c>
      <c r="O52">
        <v>2727313.9999999995</v>
      </c>
      <c r="P52">
        <v>0</v>
      </c>
      <c r="Q52" t="s">
        <v>734</v>
      </c>
      <c r="R52" t="s">
        <v>166</v>
      </c>
    </row>
    <row r="53" spans="1:18" x14ac:dyDescent="0.3">
      <c r="A53" s="151">
        <v>46081</v>
      </c>
      <c r="B53" t="s">
        <v>444</v>
      </c>
      <c r="C53" t="s">
        <v>561</v>
      </c>
      <c r="D53" t="s">
        <v>193</v>
      </c>
      <c r="E53" s="55">
        <v>2339355.3379000002</v>
      </c>
      <c r="F53">
        <v>1</v>
      </c>
      <c r="G53" t="s">
        <v>480</v>
      </c>
      <c r="H53" s="14">
        <v>1988452.0371999999</v>
      </c>
      <c r="I53" t="s">
        <v>137</v>
      </c>
      <c r="J53" t="s">
        <v>501</v>
      </c>
      <c r="K53" t="s">
        <v>501</v>
      </c>
      <c r="L53" t="s">
        <v>9</v>
      </c>
      <c r="M53" t="s">
        <v>80</v>
      </c>
      <c r="N53" t="s">
        <v>373</v>
      </c>
      <c r="O53">
        <v>2339355.3379000002</v>
      </c>
      <c r="P53">
        <v>0</v>
      </c>
      <c r="Q53" t="s">
        <v>193</v>
      </c>
      <c r="R53" t="s">
        <v>80</v>
      </c>
    </row>
    <row r="54" spans="1:18" x14ac:dyDescent="0.3">
      <c r="A54" s="151">
        <v>46063</v>
      </c>
      <c r="B54" t="s">
        <v>1101</v>
      </c>
      <c r="C54" t="s">
        <v>1105</v>
      </c>
      <c r="D54" t="s">
        <v>1106</v>
      </c>
      <c r="E54" s="55">
        <v>342403.2</v>
      </c>
      <c r="F54">
        <v>4</v>
      </c>
      <c r="G54" t="s">
        <v>511</v>
      </c>
      <c r="H54" s="14">
        <v>1979272.14</v>
      </c>
      <c r="I54" t="s">
        <v>157</v>
      </c>
      <c r="J54" t="s">
        <v>473</v>
      </c>
      <c r="K54" t="s">
        <v>156</v>
      </c>
      <c r="L54" t="s">
        <v>17</v>
      </c>
      <c r="M54" t="s">
        <v>80</v>
      </c>
      <c r="N54" t="s">
        <v>34</v>
      </c>
      <c r="O54">
        <v>1979272.14</v>
      </c>
      <c r="P54">
        <v>0</v>
      </c>
      <c r="R54" t="s">
        <v>80</v>
      </c>
    </row>
    <row r="55" spans="1:18" x14ac:dyDescent="0.3">
      <c r="A55" s="151">
        <v>46081</v>
      </c>
      <c r="B55" t="s">
        <v>444</v>
      </c>
      <c r="C55" t="s">
        <v>559</v>
      </c>
      <c r="D55" t="s">
        <v>193</v>
      </c>
      <c r="E55" s="55">
        <v>2318520.1834999998</v>
      </c>
      <c r="F55">
        <v>1</v>
      </c>
      <c r="G55" t="s">
        <v>480</v>
      </c>
      <c r="H55" s="14">
        <v>1970742.156</v>
      </c>
      <c r="I55" t="s">
        <v>137</v>
      </c>
      <c r="J55" t="s">
        <v>501</v>
      </c>
      <c r="K55" t="s">
        <v>501</v>
      </c>
      <c r="L55" t="s">
        <v>9</v>
      </c>
      <c r="M55" t="s">
        <v>80</v>
      </c>
      <c r="N55" t="s">
        <v>373</v>
      </c>
      <c r="O55">
        <v>2318520.1834999998</v>
      </c>
      <c r="P55">
        <v>0</v>
      </c>
      <c r="Q55" t="s">
        <v>193</v>
      </c>
      <c r="R55" t="s">
        <v>80</v>
      </c>
    </row>
    <row r="56" spans="1:18" x14ac:dyDescent="0.3">
      <c r="A56" s="151">
        <v>46081</v>
      </c>
      <c r="B56" t="s">
        <v>444</v>
      </c>
      <c r="C56" t="s">
        <v>568</v>
      </c>
      <c r="D56" t="s">
        <v>168</v>
      </c>
      <c r="E56" s="55">
        <v>3091668.4021999999</v>
      </c>
      <c r="F56">
        <v>1</v>
      </c>
      <c r="G56" t="s">
        <v>480</v>
      </c>
      <c r="H56" s="14">
        <v>1947751.0933999999</v>
      </c>
      <c r="I56" t="s">
        <v>137</v>
      </c>
      <c r="J56" t="s">
        <v>501</v>
      </c>
      <c r="K56" t="s">
        <v>501</v>
      </c>
      <c r="L56" t="s">
        <v>9</v>
      </c>
      <c r="M56" t="s">
        <v>80</v>
      </c>
      <c r="N56" t="s">
        <v>332</v>
      </c>
      <c r="O56">
        <v>3091668.4021999994</v>
      </c>
      <c r="P56">
        <v>0</v>
      </c>
      <c r="Q56" t="s">
        <v>168</v>
      </c>
      <c r="R56" t="s">
        <v>80</v>
      </c>
    </row>
    <row r="57" spans="1:18" x14ac:dyDescent="0.3">
      <c r="A57" s="151">
        <v>46081</v>
      </c>
      <c r="B57" t="s">
        <v>444</v>
      </c>
      <c r="C57" t="s">
        <v>438</v>
      </c>
      <c r="D57" t="s">
        <v>68</v>
      </c>
      <c r="E57" s="55">
        <v>1942874.4042</v>
      </c>
      <c r="F57">
        <v>1</v>
      </c>
      <c r="G57" t="s">
        <v>480</v>
      </c>
      <c r="H57" s="14">
        <v>1942874.4042</v>
      </c>
      <c r="I57" t="s">
        <v>137</v>
      </c>
      <c r="J57" t="s">
        <v>501</v>
      </c>
      <c r="K57" t="s">
        <v>501</v>
      </c>
      <c r="L57" t="s">
        <v>9</v>
      </c>
      <c r="M57" t="s">
        <v>68</v>
      </c>
      <c r="N57" t="s">
        <v>40</v>
      </c>
      <c r="O57">
        <v>1942874.4042</v>
      </c>
      <c r="P57">
        <v>0</v>
      </c>
      <c r="Q57" t="s">
        <v>68</v>
      </c>
      <c r="R57" t="s">
        <v>68</v>
      </c>
    </row>
    <row r="58" spans="1:18" x14ac:dyDescent="0.3">
      <c r="A58" s="151">
        <v>46081</v>
      </c>
      <c r="B58" t="s">
        <v>444</v>
      </c>
      <c r="C58" t="s">
        <v>763</v>
      </c>
      <c r="D58" t="s">
        <v>72</v>
      </c>
      <c r="E58" s="55">
        <v>1848040.2782999999</v>
      </c>
      <c r="F58">
        <v>1</v>
      </c>
      <c r="G58" t="s">
        <v>480</v>
      </c>
      <c r="H58" s="14">
        <v>1848040.2782999999</v>
      </c>
      <c r="I58" t="s">
        <v>137</v>
      </c>
      <c r="J58" t="s">
        <v>501</v>
      </c>
      <c r="K58" t="s">
        <v>501</v>
      </c>
      <c r="L58" t="s">
        <v>9</v>
      </c>
      <c r="M58" t="s">
        <v>72</v>
      </c>
      <c r="N58" t="s">
        <v>43</v>
      </c>
      <c r="O58">
        <v>1848040.2782999999</v>
      </c>
      <c r="P58">
        <v>0</v>
      </c>
      <c r="Q58" t="s">
        <v>72</v>
      </c>
      <c r="R58" t="s">
        <v>72</v>
      </c>
    </row>
    <row r="59" spans="1:18" x14ac:dyDescent="0.3">
      <c r="A59" s="151">
        <v>46081</v>
      </c>
      <c r="B59" t="s">
        <v>444</v>
      </c>
      <c r="C59" t="s">
        <v>418</v>
      </c>
      <c r="D59" t="s">
        <v>193</v>
      </c>
      <c r="E59" s="55">
        <v>2171482.7349999999</v>
      </c>
      <c r="F59">
        <v>1</v>
      </c>
      <c r="G59" t="s">
        <v>480</v>
      </c>
      <c r="H59" s="14">
        <v>1845760.3248000001</v>
      </c>
      <c r="I59" t="s">
        <v>137</v>
      </c>
      <c r="J59" t="s">
        <v>501</v>
      </c>
      <c r="K59" t="s">
        <v>501</v>
      </c>
      <c r="L59" t="s">
        <v>9</v>
      </c>
      <c r="M59" t="s">
        <v>80</v>
      </c>
      <c r="N59" t="s">
        <v>373</v>
      </c>
      <c r="O59">
        <v>2171482.7349999999</v>
      </c>
      <c r="P59">
        <v>0</v>
      </c>
      <c r="Q59" t="s">
        <v>193</v>
      </c>
      <c r="R59" t="s">
        <v>80</v>
      </c>
    </row>
    <row r="60" spans="1:18" x14ac:dyDescent="0.3">
      <c r="A60" s="151">
        <v>46081</v>
      </c>
      <c r="B60" t="s">
        <v>444</v>
      </c>
      <c r="C60" t="s">
        <v>411</v>
      </c>
      <c r="D60" t="s">
        <v>68</v>
      </c>
      <c r="E60" s="55">
        <v>1836940.0644</v>
      </c>
      <c r="F60">
        <v>1</v>
      </c>
      <c r="G60" t="s">
        <v>480</v>
      </c>
      <c r="H60" s="14">
        <v>1836940.0644</v>
      </c>
      <c r="I60" t="s">
        <v>137</v>
      </c>
      <c r="J60" t="s">
        <v>501</v>
      </c>
      <c r="K60" t="s">
        <v>501</v>
      </c>
      <c r="L60" t="s">
        <v>9</v>
      </c>
      <c r="M60" t="s">
        <v>68</v>
      </c>
      <c r="N60" t="s">
        <v>40</v>
      </c>
      <c r="O60">
        <v>1836940.0644</v>
      </c>
      <c r="P60">
        <v>0</v>
      </c>
      <c r="Q60" t="s">
        <v>68</v>
      </c>
      <c r="R60" t="s">
        <v>68</v>
      </c>
    </row>
    <row r="61" spans="1:18" x14ac:dyDescent="0.3">
      <c r="A61" s="151">
        <v>46081</v>
      </c>
      <c r="B61" t="s">
        <v>444</v>
      </c>
      <c r="C61" t="s">
        <v>406</v>
      </c>
      <c r="D61" t="s">
        <v>193</v>
      </c>
      <c r="E61" s="55">
        <v>2140538.3980999999</v>
      </c>
      <c r="F61">
        <v>1</v>
      </c>
      <c r="G61" t="s">
        <v>480</v>
      </c>
      <c r="H61" s="14">
        <v>1819457.6384000001</v>
      </c>
      <c r="I61" t="s">
        <v>137</v>
      </c>
      <c r="J61" t="s">
        <v>501</v>
      </c>
      <c r="K61" t="s">
        <v>501</v>
      </c>
      <c r="L61" t="s">
        <v>9</v>
      </c>
      <c r="M61" t="s">
        <v>80</v>
      </c>
      <c r="N61" t="s">
        <v>373</v>
      </c>
      <c r="O61">
        <v>2140538.3980999999</v>
      </c>
      <c r="P61">
        <v>0</v>
      </c>
      <c r="Q61" t="s">
        <v>193</v>
      </c>
      <c r="R61" t="s">
        <v>80</v>
      </c>
    </row>
    <row r="62" spans="1:18" x14ac:dyDescent="0.3">
      <c r="A62" s="151">
        <v>46081</v>
      </c>
      <c r="B62" t="s">
        <v>444</v>
      </c>
      <c r="C62" t="s">
        <v>430</v>
      </c>
      <c r="D62" t="s">
        <v>173</v>
      </c>
      <c r="E62" s="55">
        <v>3096266.9007000001</v>
      </c>
      <c r="F62">
        <v>1</v>
      </c>
      <c r="G62" t="s">
        <v>480</v>
      </c>
      <c r="H62" s="14">
        <v>1790571.1487</v>
      </c>
      <c r="I62" t="s">
        <v>137</v>
      </c>
      <c r="J62" t="s">
        <v>501</v>
      </c>
      <c r="K62" t="s">
        <v>501</v>
      </c>
      <c r="L62" t="s">
        <v>9</v>
      </c>
      <c r="M62" t="s">
        <v>682</v>
      </c>
      <c r="N62" t="s">
        <v>353</v>
      </c>
      <c r="O62">
        <v>3096266.9007000001</v>
      </c>
      <c r="P62">
        <v>0</v>
      </c>
      <c r="Q62" t="s">
        <v>173</v>
      </c>
      <c r="R62" t="s">
        <v>682</v>
      </c>
    </row>
    <row r="63" spans="1:18" x14ac:dyDescent="0.3">
      <c r="A63" s="151">
        <v>46081</v>
      </c>
      <c r="B63" t="s">
        <v>444</v>
      </c>
      <c r="C63" t="s">
        <v>435</v>
      </c>
      <c r="D63" t="s">
        <v>68</v>
      </c>
      <c r="E63" s="55">
        <v>1786848.0708999999</v>
      </c>
      <c r="F63">
        <v>1</v>
      </c>
      <c r="G63" t="s">
        <v>480</v>
      </c>
      <c r="H63" s="14">
        <v>1786848.0708999999</v>
      </c>
      <c r="I63" t="s">
        <v>137</v>
      </c>
      <c r="J63" t="s">
        <v>501</v>
      </c>
      <c r="K63" t="s">
        <v>501</v>
      </c>
      <c r="L63" t="s">
        <v>9</v>
      </c>
      <c r="M63" t="s">
        <v>68</v>
      </c>
      <c r="N63" t="s">
        <v>40</v>
      </c>
      <c r="O63">
        <v>1786848.0708999999</v>
      </c>
      <c r="P63">
        <v>0</v>
      </c>
      <c r="Q63" t="s">
        <v>68</v>
      </c>
      <c r="R63" t="s">
        <v>68</v>
      </c>
    </row>
    <row r="64" spans="1:18" x14ac:dyDescent="0.3">
      <c r="A64" s="151">
        <v>46081</v>
      </c>
      <c r="B64" t="s">
        <v>444</v>
      </c>
      <c r="C64" t="s">
        <v>758</v>
      </c>
      <c r="D64" t="s">
        <v>193</v>
      </c>
      <c r="E64" s="55">
        <v>2057254.3633000001</v>
      </c>
      <c r="F64">
        <v>1</v>
      </c>
      <c r="G64" t="s">
        <v>480</v>
      </c>
      <c r="H64" s="14">
        <v>1748666.2087999999</v>
      </c>
      <c r="I64" t="s">
        <v>137</v>
      </c>
      <c r="J64" t="s">
        <v>501</v>
      </c>
      <c r="K64" t="s">
        <v>501</v>
      </c>
      <c r="L64" t="s">
        <v>9</v>
      </c>
      <c r="M64" t="s">
        <v>80</v>
      </c>
      <c r="N64" t="s">
        <v>373</v>
      </c>
      <c r="O64">
        <v>2057254.3632999999</v>
      </c>
      <c r="P64">
        <v>0</v>
      </c>
      <c r="Q64" t="s">
        <v>193</v>
      </c>
      <c r="R64" t="s">
        <v>80</v>
      </c>
    </row>
    <row r="65" spans="1:18" x14ac:dyDescent="0.3">
      <c r="A65" s="151">
        <v>46063</v>
      </c>
      <c r="B65" t="s">
        <v>956</v>
      </c>
      <c r="C65" t="s">
        <v>957</v>
      </c>
      <c r="D65" t="s">
        <v>958</v>
      </c>
      <c r="E65" s="55">
        <v>20913570.399999999</v>
      </c>
      <c r="F65">
        <v>1</v>
      </c>
      <c r="G65" t="s">
        <v>511</v>
      </c>
      <c r="H65" s="14">
        <v>1732495.1991999999</v>
      </c>
      <c r="I65" t="s">
        <v>137</v>
      </c>
      <c r="J65" t="s">
        <v>473</v>
      </c>
      <c r="K65" t="s">
        <v>138</v>
      </c>
      <c r="L65" t="s">
        <v>18</v>
      </c>
      <c r="M65" t="s">
        <v>72</v>
      </c>
      <c r="N65" t="s">
        <v>38</v>
      </c>
      <c r="O65">
        <v>30540202.908262931</v>
      </c>
      <c r="P65">
        <v>-1093.3582629300654</v>
      </c>
      <c r="Q65" t="s">
        <v>18</v>
      </c>
      <c r="R65" t="s">
        <v>72</v>
      </c>
    </row>
    <row r="66" spans="1:18" x14ac:dyDescent="0.3">
      <c r="A66" s="151">
        <v>46081</v>
      </c>
      <c r="B66" t="s">
        <v>444</v>
      </c>
      <c r="C66" t="s">
        <v>415</v>
      </c>
      <c r="D66" t="s">
        <v>193</v>
      </c>
      <c r="E66" s="55">
        <v>2029818.9594000001</v>
      </c>
      <c r="F66">
        <v>1</v>
      </c>
      <c r="G66" t="s">
        <v>480</v>
      </c>
      <c r="H66" s="14">
        <v>1725346.1155000001</v>
      </c>
      <c r="I66" t="s">
        <v>137</v>
      </c>
      <c r="J66" t="s">
        <v>501</v>
      </c>
      <c r="K66" t="s">
        <v>501</v>
      </c>
      <c r="L66" t="s">
        <v>9</v>
      </c>
      <c r="M66" t="s">
        <v>80</v>
      </c>
      <c r="N66" t="s">
        <v>373</v>
      </c>
      <c r="O66">
        <v>2029818.9594000001</v>
      </c>
      <c r="P66">
        <v>0</v>
      </c>
      <c r="Q66" t="s">
        <v>193</v>
      </c>
      <c r="R66" t="s">
        <v>80</v>
      </c>
    </row>
    <row r="67" spans="1:18" x14ac:dyDescent="0.3">
      <c r="A67" s="151">
        <v>46055</v>
      </c>
      <c r="B67" t="s">
        <v>823</v>
      </c>
      <c r="C67" t="s">
        <v>826</v>
      </c>
      <c r="D67" t="s">
        <v>827</v>
      </c>
      <c r="E67" s="55">
        <v>1828654.1</v>
      </c>
      <c r="F67">
        <v>1</v>
      </c>
      <c r="G67" t="s">
        <v>511</v>
      </c>
      <c r="H67" s="14">
        <v>1624345.3278000001</v>
      </c>
      <c r="I67" t="s">
        <v>137</v>
      </c>
      <c r="J67" t="s">
        <v>513</v>
      </c>
      <c r="K67" t="s">
        <v>156</v>
      </c>
      <c r="L67" t="s">
        <v>10</v>
      </c>
      <c r="M67" t="s">
        <v>80</v>
      </c>
      <c r="N67" t="s">
        <v>35</v>
      </c>
      <c r="O67">
        <v>2212671.46</v>
      </c>
      <c r="P67">
        <v>0</v>
      </c>
      <c r="Q67" t="s">
        <v>730</v>
      </c>
      <c r="R67" t="s">
        <v>164</v>
      </c>
    </row>
    <row r="68" spans="1:18" x14ac:dyDescent="0.3">
      <c r="A68" s="151">
        <v>46081</v>
      </c>
      <c r="B68" t="s">
        <v>444</v>
      </c>
      <c r="C68" t="s">
        <v>437</v>
      </c>
      <c r="D68" t="s">
        <v>68</v>
      </c>
      <c r="E68" s="55">
        <v>1589809.0645000001</v>
      </c>
      <c r="F68">
        <v>1</v>
      </c>
      <c r="G68" t="s">
        <v>480</v>
      </c>
      <c r="H68" s="14">
        <v>1589809.0645000001</v>
      </c>
      <c r="I68" t="s">
        <v>137</v>
      </c>
      <c r="J68" t="s">
        <v>501</v>
      </c>
      <c r="K68" t="s">
        <v>501</v>
      </c>
      <c r="L68" t="s">
        <v>9</v>
      </c>
      <c r="M68" t="s">
        <v>68</v>
      </c>
      <c r="N68" t="s">
        <v>40</v>
      </c>
      <c r="O68">
        <v>1589809.0645000001</v>
      </c>
      <c r="P68">
        <v>0</v>
      </c>
      <c r="Q68" t="s">
        <v>68</v>
      </c>
      <c r="R68" t="s">
        <v>68</v>
      </c>
    </row>
    <row r="69" spans="1:18" x14ac:dyDescent="0.3">
      <c r="A69" s="151">
        <v>46073</v>
      </c>
      <c r="B69" t="s">
        <v>994</v>
      </c>
      <c r="C69" t="s">
        <v>995</v>
      </c>
      <c r="D69" t="s">
        <v>13</v>
      </c>
      <c r="E69" s="55">
        <v>84600</v>
      </c>
      <c r="F69">
        <v>15</v>
      </c>
      <c r="G69" t="s">
        <v>511</v>
      </c>
      <c r="H69" s="14">
        <v>1535490</v>
      </c>
      <c r="I69" t="s">
        <v>137</v>
      </c>
      <c r="J69" t="s">
        <v>473</v>
      </c>
      <c r="K69" t="s">
        <v>138</v>
      </c>
      <c r="L69" t="s">
        <v>20</v>
      </c>
      <c r="M69" t="s">
        <v>80</v>
      </c>
      <c r="N69" t="s">
        <v>34</v>
      </c>
      <c r="O69">
        <v>1535490</v>
      </c>
      <c r="P69">
        <v>0</v>
      </c>
      <c r="Q69" t="s">
        <v>645</v>
      </c>
      <c r="R69" t="s">
        <v>80</v>
      </c>
    </row>
    <row r="70" spans="1:18" x14ac:dyDescent="0.3">
      <c r="A70" s="151">
        <v>46081</v>
      </c>
      <c r="B70" t="s">
        <v>444</v>
      </c>
      <c r="C70" t="s">
        <v>577</v>
      </c>
      <c r="D70" t="s">
        <v>173</v>
      </c>
      <c r="E70" s="55">
        <v>2629398.3793000001</v>
      </c>
      <c r="F70">
        <v>1</v>
      </c>
      <c r="G70" t="s">
        <v>480</v>
      </c>
      <c r="H70" s="14">
        <v>1520581.0826999999</v>
      </c>
      <c r="I70" t="s">
        <v>137</v>
      </c>
      <c r="J70" t="s">
        <v>501</v>
      </c>
      <c r="K70" t="s">
        <v>501</v>
      </c>
      <c r="L70" t="s">
        <v>9</v>
      </c>
      <c r="M70" t="s">
        <v>682</v>
      </c>
      <c r="N70" t="s">
        <v>353</v>
      </c>
      <c r="O70">
        <v>2629398.3793000006</v>
      </c>
      <c r="P70">
        <v>0</v>
      </c>
      <c r="Q70" t="s">
        <v>173</v>
      </c>
      <c r="R70" t="s">
        <v>682</v>
      </c>
    </row>
    <row r="71" spans="1:18" x14ac:dyDescent="0.3">
      <c r="A71" s="151">
        <v>46081</v>
      </c>
      <c r="B71" t="s">
        <v>444</v>
      </c>
      <c r="C71" t="s">
        <v>578</v>
      </c>
      <c r="D71" t="s">
        <v>173</v>
      </c>
      <c r="E71" s="55">
        <v>2599197.3316000002</v>
      </c>
      <c r="F71">
        <v>1</v>
      </c>
      <c r="G71" t="s">
        <v>480</v>
      </c>
      <c r="H71" s="14">
        <v>1503115.8169</v>
      </c>
      <c r="I71" t="s">
        <v>137</v>
      </c>
      <c r="J71" t="s">
        <v>501</v>
      </c>
      <c r="K71" t="s">
        <v>501</v>
      </c>
      <c r="L71" t="s">
        <v>9</v>
      </c>
      <c r="M71" t="s">
        <v>682</v>
      </c>
      <c r="N71" t="s">
        <v>353</v>
      </c>
      <c r="O71">
        <v>2599197.3316000006</v>
      </c>
      <c r="P71">
        <v>0</v>
      </c>
      <c r="Q71" t="s">
        <v>173</v>
      </c>
      <c r="R71" t="s">
        <v>682</v>
      </c>
    </row>
    <row r="72" spans="1:18" x14ac:dyDescent="0.3">
      <c r="A72" s="151">
        <v>46081</v>
      </c>
      <c r="B72" t="s">
        <v>444</v>
      </c>
      <c r="C72" t="s">
        <v>555</v>
      </c>
      <c r="D72" t="s">
        <v>445</v>
      </c>
      <c r="E72" s="55">
        <v>1480271.3145000001</v>
      </c>
      <c r="F72">
        <v>1</v>
      </c>
      <c r="G72" t="s">
        <v>480</v>
      </c>
      <c r="H72" s="14">
        <v>1480271.3145000001</v>
      </c>
      <c r="I72" t="s">
        <v>137</v>
      </c>
      <c r="J72" t="s">
        <v>501</v>
      </c>
      <c r="K72" t="s">
        <v>501</v>
      </c>
      <c r="L72" t="s">
        <v>9</v>
      </c>
      <c r="M72" t="s">
        <v>50</v>
      </c>
      <c r="N72" t="s">
        <v>39</v>
      </c>
      <c r="O72">
        <v>1480271.3145000001</v>
      </c>
      <c r="P72">
        <v>0</v>
      </c>
      <c r="Q72" t="s">
        <v>445</v>
      </c>
      <c r="R72" t="s">
        <v>50</v>
      </c>
    </row>
    <row r="73" spans="1:18" x14ac:dyDescent="0.3">
      <c r="A73" s="151">
        <v>46056</v>
      </c>
      <c r="B73" t="s">
        <v>947</v>
      </c>
      <c r="C73" t="s">
        <v>948</v>
      </c>
      <c r="D73" t="s">
        <v>949</v>
      </c>
      <c r="E73" s="55">
        <v>1446000</v>
      </c>
      <c r="F73">
        <v>1</v>
      </c>
      <c r="G73" t="s">
        <v>511</v>
      </c>
      <c r="H73" s="14">
        <v>1446000</v>
      </c>
      <c r="I73" t="s">
        <v>137</v>
      </c>
      <c r="J73" t="s">
        <v>473</v>
      </c>
      <c r="K73" t="s">
        <v>138</v>
      </c>
      <c r="L73" t="s">
        <v>22</v>
      </c>
      <c r="M73" t="s">
        <v>80</v>
      </c>
      <c r="N73" t="s">
        <v>34</v>
      </c>
      <c r="O73">
        <v>1446000</v>
      </c>
      <c r="P73">
        <v>0</v>
      </c>
      <c r="Q73" t="s">
        <v>624</v>
      </c>
      <c r="R73" t="s">
        <v>80</v>
      </c>
    </row>
    <row r="74" spans="1:18" x14ac:dyDescent="0.3">
      <c r="A74" s="151">
        <v>46081</v>
      </c>
      <c r="B74" t="s">
        <v>444</v>
      </c>
      <c r="C74" t="s">
        <v>759</v>
      </c>
      <c r="D74" t="s">
        <v>193</v>
      </c>
      <c r="E74" s="55">
        <v>1655736.9072</v>
      </c>
      <c r="F74">
        <v>1</v>
      </c>
      <c r="G74" t="s">
        <v>480</v>
      </c>
      <c r="H74" s="14">
        <v>1407376.3711000001</v>
      </c>
      <c r="I74" t="s">
        <v>137</v>
      </c>
      <c r="J74" t="s">
        <v>501</v>
      </c>
      <c r="K74" t="s">
        <v>501</v>
      </c>
      <c r="L74" t="s">
        <v>9</v>
      </c>
      <c r="M74" t="s">
        <v>80</v>
      </c>
      <c r="N74" t="s">
        <v>373</v>
      </c>
      <c r="O74">
        <v>1655736.9072</v>
      </c>
      <c r="P74">
        <v>0</v>
      </c>
      <c r="Q74" t="s">
        <v>193</v>
      </c>
      <c r="R74" t="s">
        <v>80</v>
      </c>
    </row>
    <row r="75" spans="1:18" x14ac:dyDescent="0.3">
      <c r="A75" s="151">
        <v>46081</v>
      </c>
      <c r="B75" t="s">
        <v>444</v>
      </c>
      <c r="C75" t="s">
        <v>560</v>
      </c>
      <c r="D75" t="s">
        <v>193</v>
      </c>
      <c r="E75" s="55">
        <v>1611805.6235</v>
      </c>
      <c r="F75">
        <v>1</v>
      </c>
      <c r="G75" t="s">
        <v>480</v>
      </c>
      <c r="H75" s="14">
        <v>1370034.78</v>
      </c>
      <c r="I75" t="s">
        <v>137</v>
      </c>
      <c r="J75" t="s">
        <v>501</v>
      </c>
      <c r="K75" t="s">
        <v>501</v>
      </c>
      <c r="L75" t="s">
        <v>9</v>
      </c>
      <c r="M75" t="s">
        <v>80</v>
      </c>
      <c r="N75" t="s">
        <v>373</v>
      </c>
      <c r="O75">
        <v>1611805.6234999998</v>
      </c>
      <c r="P75">
        <v>0</v>
      </c>
      <c r="Q75" t="s">
        <v>193</v>
      </c>
      <c r="R75" t="s">
        <v>80</v>
      </c>
    </row>
    <row r="76" spans="1:18" x14ac:dyDescent="0.3">
      <c r="A76" s="151">
        <v>46081</v>
      </c>
      <c r="B76" t="s">
        <v>444</v>
      </c>
      <c r="C76" t="s">
        <v>576</v>
      </c>
      <c r="D76" t="s">
        <v>173</v>
      </c>
      <c r="E76" s="55">
        <v>2316608.0606999998</v>
      </c>
      <c r="F76">
        <v>1</v>
      </c>
      <c r="G76" t="s">
        <v>480</v>
      </c>
      <c r="H76" s="14">
        <v>1339694.4415</v>
      </c>
      <c r="I76" t="s">
        <v>137</v>
      </c>
      <c r="J76" t="s">
        <v>501</v>
      </c>
      <c r="K76" t="s">
        <v>501</v>
      </c>
      <c r="L76" t="s">
        <v>9</v>
      </c>
      <c r="M76" t="s">
        <v>682</v>
      </c>
      <c r="N76" t="s">
        <v>353</v>
      </c>
      <c r="O76">
        <v>2316608.0606999998</v>
      </c>
      <c r="P76">
        <v>0</v>
      </c>
      <c r="Q76" t="s">
        <v>173</v>
      </c>
      <c r="R76" t="s">
        <v>682</v>
      </c>
    </row>
    <row r="77" spans="1:18" x14ac:dyDescent="0.3">
      <c r="A77" s="151">
        <v>46081</v>
      </c>
      <c r="B77" t="s">
        <v>444</v>
      </c>
      <c r="C77" t="s">
        <v>407</v>
      </c>
      <c r="D77" t="s">
        <v>168</v>
      </c>
      <c r="E77" s="55">
        <v>2081874.696</v>
      </c>
      <c r="F77">
        <v>1</v>
      </c>
      <c r="G77" t="s">
        <v>480</v>
      </c>
      <c r="H77" s="14">
        <v>1311581.0585</v>
      </c>
      <c r="I77" t="s">
        <v>137</v>
      </c>
      <c r="J77" t="s">
        <v>501</v>
      </c>
      <c r="K77" t="s">
        <v>501</v>
      </c>
      <c r="L77" t="s">
        <v>9</v>
      </c>
      <c r="M77" t="s">
        <v>80</v>
      </c>
      <c r="N77" t="s">
        <v>332</v>
      </c>
      <c r="O77">
        <v>2081874.696</v>
      </c>
      <c r="P77">
        <v>0</v>
      </c>
      <c r="Q77" t="s">
        <v>168</v>
      </c>
      <c r="R77" t="s">
        <v>80</v>
      </c>
    </row>
    <row r="78" spans="1:18" x14ac:dyDescent="0.3">
      <c r="A78" s="151">
        <v>46057</v>
      </c>
      <c r="B78" t="s">
        <v>977</v>
      </c>
      <c r="C78" t="s">
        <v>980</v>
      </c>
      <c r="D78" t="s">
        <v>981</v>
      </c>
      <c r="E78" s="55">
        <v>1067821.97</v>
      </c>
      <c r="F78">
        <v>1</v>
      </c>
      <c r="G78" t="s">
        <v>511</v>
      </c>
      <c r="H78" s="14">
        <v>1292064.58</v>
      </c>
      <c r="I78" t="s">
        <v>137</v>
      </c>
      <c r="J78" t="s">
        <v>473</v>
      </c>
      <c r="K78" t="s">
        <v>156</v>
      </c>
      <c r="L78" t="s">
        <v>15</v>
      </c>
      <c r="M78" t="s">
        <v>682</v>
      </c>
      <c r="N78" t="s">
        <v>83</v>
      </c>
      <c r="O78">
        <v>1292064.58</v>
      </c>
      <c r="P78">
        <v>0</v>
      </c>
      <c r="Q78" t="s">
        <v>745</v>
      </c>
      <c r="R78" t="s">
        <v>682</v>
      </c>
    </row>
    <row r="79" spans="1:18" x14ac:dyDescent="0.3">
      <c r="A79" s="151">
        <v>46080</v>
      </c>
      <c r="B79" t="s">
        <v>922</v>
      </c>
      <c r="C79" t="s">
        <v>923</v>
      </c>
      <c r="D79" t="s">
        <v>15</v>
      </c>
      <c r="E79" s="55">
        <v>1046499.46</v>
      </c>
      <c r="F79">
        <v>1</v>
      </c>
      <c r="G79" t="s">
        <v>511</v>
      </c>
      <c r="H79" s="14">
        <v>1266264.3500000001</v>
      </c>
      <c r="I79" t="s">
        <v>137</v>
      </c>
      <c r="J79" t="s">
        <v>473</v>
      </c>
      <c r="K79" t="s">
        <v>156</v>
      </c>
      <c r="L79" t="s">
        <v>15</v>
      </c>
      <c r="M79" t="s">
        <v>50</v>
      </c>
      <c r="N79" t="s">
        <v>39</v>
      </c>
      <c r="O79">
        <v>1266264.3500000001</v>
      </c>
      <c r="P79">
        <v>0</v>
      </c>
      <c r="Q79" t="s">
        <v>745</v>
      </c>
      <c r="R79" t="s">
        <v>50</v>
      </c>
    </row>
    <row r="80" spans="1:18" x14ac:dyDescent="0.3">
      <c r="A80" s="151">
        <v>46059</v>
      </c>
      <c r="B80" t="s">
        <v>854</v>
      </c>
      <c r="C80" t="s">
        <v>860</v>
      </c>
      <c r="D80" t="s">
        <v>861</v>
      </c>
      <c r="E80" s="55">
        <v>1041650</v>
      </c>
      <c r="F80">
        <v>1</v>
      </c>
      <c r="G80" t="s">
        <v>511</v>
      </c>
      <c r="H80" s="14">
        <v>1260396.5</v>
      </c>
      <c r="I80" t="s">
        <v>157</v>
      </c>
      <c r="J80" t="s">
        <v>473</v>
      </c>
      <c r="K80" t="s">
        <v>138</v>
      </c>
      <c r="L80" t="s">
        <v>17</v>
      </c>
      <c r="M80" t="s">
        <v>72</v>
      </c>
      <c r="N80" t="s">
        <v>43</v>
      </c>
      <c r="O80">
        <v>1260396.5</v>
      </c>
      <c r="P80">
        <v>0</v>
      </c>
      <c r="Q80" t="s">
        <v>859</v>
      </c>
      <c r="R80" t="s">
        <v>72</v>
      </c>
    </row>
    <row r="81" spans="1:18" x14ac:dyDescent="0.3">
      <c r="A81" s="151">
        <v>46081</v>
      </c>
      <c r="B81" t="s">
        <v>444</v>
      </c>
      <c r="C81" t="s">
        <v>571</v>
      </c>
      <c r="D81" t="s">
        <v>50</v>
      </c>
      <c r="E81" s="55">
        <v>1217141.4032999999</v>
      </c>
      <c r="F81">
        <v>1</v>
      </c>
      <c r="G81" t="s">
        <v>480</v>
      </c>
      <c r="H81" s="14">
        <v>1217141.4032999999</v>
      </c>
      <c r="I81" t="s">
        <v>137</v>
      </c>
      <c r="J81" t="s">
        <v>501</v>
      </c>
      <c r="K81" t="s">
        <v>501</v>
      </c>
      <c r="L81" t="s">
        <v>9</v>
      </c>
      <c r="M81" t="s">
        <v>50</v>
      </c>
      <c r="N81" t="s">
        <v>39</v>
      </c>
      <c r="O81">
        <v>1217141.4032999999</v>
      </c>
      <c r="P81">
        <v>0</v>
      </c>
      <c r="Q81" t="s">
        <v>50</v>
      </c>
      <c r="R81" t="s">
        <v>50</v>
      </c>
    </row>
    <row r="82" spans="1:18" x14ac:dyDescent="0.3">
      <c r="A82" s="151">
        <v>46081</v>
      </c>
      <c r="B82" t="s">
        <v>444</v>
      </c>
      <c r="C82" t="s">
        <v>421</v>
      </c>
      <c r="D82" t="s">
        <v>173</v>
      </c>
      <c r="E82" s="55">
        <v>2056682.6845</v>
      </c>
      <c r="F82">
        <v>1</v>
      </c>
      <c r="G82" t="s">
        <v>480</v>
      </c>
      <c r="H82" s="14">
        <v>1189379.5963999999</v>
      </c>
      <c r="I82" t="s">
        <v>137</v>
      </c>
      <c r="J82" t="s">
        <v>501</v>
      </c>
      <c r="K82" t="s">
        <v>501</v>
      </c>
      <c r="L82" t="s">
        <v>9</v>
      </c>
      <c r="M82" t="s">
        <v>682</v>
      </c>
      <c r="N82" t="s">
        <v>353</v>
      </c>
      <c r="O82">
        <v>2056682.6845</v>
      </c>
      <c r="P82">
        <v>0</v>
      </c>
      <c r="Q82" t="s">
        <v>173</v>
      </c>
      <c r="R82" t="s">
        <v>682</v>
      </c>
    </row>
    <row r="83" spans="1:18" x14ac:dyDescent="0.3">
      <c r="A83" s="151">
        <v>46081</v>
      </c>
      <c r="B83" t="s">
        <v>20</v>
      </c>
      <c r="C83" t="s">
        <v>798</v>
      </c>
      <c r="D83" t="s">
        <v>20</v>
      </c>
      <c r="E83" s="55">
        <v>0.5</v>
      </c>
      <c r="F83">
        <v>1616.12</v>
      </c>
      <c r="G83" t="s">
        <v>511</v>
      </c>
      <c r="H83" s="14">
        <v>1182999.8400000001</v>
      </c>
      <c r="I83" t="s">
        <v>137</v>
      </c>
      <c r="J83" t="s">
        <v>473</v>
      </c>
      <c r="K83" t="s">
        <v>138</v>
      </c>
      <c r="L83" t="s">
        <v>20</v>
      </c>
      <c r="M83" t="s">
        <v>80</v>
      </c>
      <c r="N83" t="s">
        <v>34</v>
      </c>
      <c r="O83">
        <v>1182999.8400000001</v>
      </c>
      <c r="P83">
        <v>0</v>
      </c>
      <c r="Q83" t="s">
        <v>510</v>
      </c>
      <c r="R83" t="s">
        <v>80</v>
      </c>
    </row>
    <row r="84" spans="1:18" x14ac:dyDescent="0.3">
      <c r="A84" s="151">
        <v>46081</v>
      </c>
      <c r="B84" t="s">
        <v>444</v>
      </c>
      <c r="C84" t="s">
        <v>572</v>
      </c>
      <c r="D84" t="s">
        <v>50</v>
      </c>
      <c r="E84" s="55">
        <v>1160524.8770999999</v>
      </c>
      <c r="F84">
        <v>1</v>
      </c>
      <c r="G84" t="s">
        <v>480</v>
      </c>
      <c r="H84" s="14">
        <v>1160524.8770999999</v>
      </c>
      <c r="I84" t="s">
        <v>137</v>
      </c>
      <c r="J84" t="s">
        <v>501</v>
      </c>
      <c r="K84" t="s">
        <v>501</v>
      </c>
      <c r="L84" t="s">
        <v>9</v>
      </c>
      <c r="M84" t="s">
        <v>50</v>
      </c>
      <c r="N84" t="s">
        <v>39</v>
      </c>
      <c r="O84">
        <v>1160524.8770999999</v>
      </c>
      <c r="P84">
        <v>0</v>
      </c>
      <c r="Q84" t="s">
        <v>50</v>
      </c>
      <c r="R84" t="s">
        <v>50</v>
      </c>
    </row>
    <row r="85" spans="1:18" x14ac:dyDescent="0.3">
      <c r="A85" s="151">
        <v>46055</v>
      </c>
      <c r="B85" t="s">
        <v>904</v>
      </c>
      <c r="C85" t="s">
        <v>905</v>
      </c>
      <c r="D85" t="s">
        <v>906</v>
      </c>
      <c r="E85" s="55">
        <v>6541.5</v>
      </c>
      <c r="F85">
        <v>175</v>
      </c>
      <c r="G85" t="s">
        <v>511</v>
      </c>
      <c r="H85" s="14">
        <v>1160496.2718</v>
      </c>
      <c r="I85" t="s">
        <v>137</v>
      </c>
      <c r="J85" t="s">
        <v>473</v>
      </c>
      <c r="K85" t="s">
        <v>156</v>
      </c>
      <c r="L85" t="s">
        <v>16</v>
      </c>
      <c r="M85" t="s">
        <v>80</v>
      </c>
      <c r="N85" t="s">
        <v>35</v>
      </c>
      <c r="O85">
        <v>1580819.6299999997</v>
      </c>
      <c r="P85">
        <v>0</v>
      </c>
      <c r="Q85" t="s">
        <v>731</v>
      </c>
      <c r="R85" t="s">
        <v>168</v>
      </c>
    </row>
    <row r="86" spans="1:18" x14ac:dyDescent="0.3">
      <c r="A86" s="151">
        <v>46057</v>
      </c>
      <c r="B86" t="s">
        <v>1113</v>
      </c>
      <c r="C86" t="s">
        <v>1114</v>
      </c>
      <c r="D86" t="s">
        <v>1115</v>
      </c>
      <c r="E86" s="55">
        <v>1305815</v>
      </c>
      <c r="F86">
        <v>1</v>
      </c>
      <c r="G86" t="s">
        <v>511</v>
      </c>
      <c r="H86" s="14">
        <v>1159921.1109</v>
      </c>
      <c r="I86" t="s">
        <v>137</v>
      </c>
      <c r="J86" t="s">
        <v>513</v>
      </c>
      <c r="K86" t="s">
        <v>156</v>
      </c>
      <c r="L86" t="s">
        <v>10</v>
      </c>
      <c r="M86" t="s">
        <v>80</v>
      </c>
      <c r="N86" t="s">
        <v>35</v>
      </c>
      <c r="O86">
        <v>1580036.15</v>
      </c>
      <c r="P86">
        <v>0</v>
      </c>
      <c r="Q86" t="s">
        <v>731</v>
      </c>
      <c r="R86" t="s">
        <v>166</v>
      </c>
    </row>
    <row r="87" spans="1:18" x14ac:dyDescent="0.3">
      <c r="A87" s="151">
        <v>46081</v>
      </c>
      <c r="B87" t="s">
        <v>444</v>
      </c>
      <c r="C87" t="s">
        <v>422</v>
      </c>
      <c r="D87" t="s">
        <v>168</v>
      </c>
      <c r="E87" s="55">
        <v>1813694.9571</v>
      </c>
      <c r="F87">
        <v>1</v>
      </c>
      <c r="G87" t="s">
        <v>480</v>
      </c>
      <c r="H87" s="14">
        <v>1142627.8230000001</v>
      </c>
      <c r="I87" t="s">
        <v>137</v>
      </c>
      <c r="J87" t="s">
        <v>501</v>
      </c>
      <c r="K87" t="s">
        <v>501</v>
      </c>
      <c r="L87" t="s">
        <v>9</v>
      </c>
      <c r="M87" t="s">
        <v>80</v>
      </c>
      <c r="N87" t="s">
        <v>332</v>
      </c>
      <c r="O87">
        <v>1813694.9571000002</v>
      </c>
      <c r="P87">
        <v>0</v>
      </c>
      <c r="Q87" t="s">
        <v>168</v>
      </c>
      <c r="R87" t="s">
        <v>80</v>
      </c>
    </row>
    <row r="88" spans="1:18" x14ac:dyDescent="0.3">
      <c r="A88" s="151">
        <v>46081</v>
      </c>
      <c r="B88" t="s">
        <v>444</v>
      </c>
      <c r="C88" t="s">
        <v>562</v>
      </c>
      <c r="D88" t="s">
        <v>193</v>
      </c>
      <c r="E88" s="55">
        <v>1309539.3483</v>
      </c>
      <c r="F88">
        <v>1</v>
      </c>
      <c r="G88" t="s">
        <v>480</v>
      </c>
      <c r="H88" s="14">
        <v>1113108.4461000001</v>
      </c>
      <c r="I88" t="s">
        <v>137</v>
      </c>
      <c r="J88" t="s">
        <v>501</v>
      </c>
      <c r="K88" t="s">
        <v>501</v>
      </c>
      <c r="L88" t="s">
        <v>9</v>
      </c>
      <c r="M88" t="s">
        <v>80</v>
      </c>
      <c r="N88" t="s">
        <v>373</v>
      </c>
      <c r="O88">
        <v>1309539.3483</v>
      </c>
      <c r="P88">
        <v>0</v>
      </c>
      <c r="Q88" t="s">
        <v>193</v>
      </c>
      <c r="R88" t="s">
        <v>80</v>
      </c>
    </row>
    <row r="89" spans="1:18" x14ac:dyDescent="0.3">
      <c r="A89" s="151">
        <v>46081</v>
      </c>
      <c r="B89" t="s">
        <v>444</v>
      </c>
      <c r="C89" t="s">
        <v>433</v>
      </c>
      <c r="D89" t="s">
        <v>168</v>
      </c>
      <c r="E89" s="55">
        <v>1740103.7392</v>
      </c>
      <c r="F89">
        <v>1</v>
      </c>
      <c r="G89" t="s">
        <v>480</v>
      </c>
      <c r="H89" s="14">
        <v>1096265.3557</v>
      </c>
      <c r="I89" t="s">
        <v>137</v>
      </c>
      <c r="J89" t="s">
        <v>501</v>
      </c>
      <c r="K89" t="s">
        <v>501</v>
      </c>
      <c r="L89" t="s">
        <v>9</v>
      </c>
      <c r="M89" t="s">
        <v>80</v>
      </c>
      <c r="N89" t="s">
        <v>332</v>
      </c>
      <c r="O89">
        <v>1740103.7392000002</v>
      </c>
      <c r="P89">
        <v>0</v>
      </c>
      <c r="Q89" t="s">
        <v>168</v>
      </c>
      <c r="R89" t="s">
        <v>80</v>
      </c>
    </row>
    <row r="90" spans="1:18" x14ac:dyDescent="0.3">
      <c r="A90" s="151">
        <v>46081</v>
      </c>
      <c r="B90" t="s">
        <v>444</v>
      </c>
      <c r="C90" t="s">
        <v>442</v>
      </c>
      <c r="D90" t="s">
        <v>50</v>
      </c>
      <c r="E90" s="55">
        <v>1062007.5247</v>
      </c>
      <c r="F90">
        <v>1</v>
      </c>
      <c r="G90" t="s">
        <v>480</v>
      </c>
      <c r="H90" s="14">
        <v>1062007.5247</v>
      </c>
      <c r="I90" t="s">
        <v>137</v>
      </c>
      <c r="J90" t="s">
        <v>501</v>
      </c>
      <c r="K90" t="s">
        <v>501</v>
      </c>
      <c r="L90" t="s">
        <v>9</v>
      </c>
      <c r="M90" t="s">
        <v>50</v>
      </c>
      <c r="N90" t="s">
        <v>39</v>
      </c>
      <c r="O90">
        <v>1062007.5247</v>
      </c>
      <c r="P90">
        <v>0</v>
      </c>
      <c r="Q90" t="s">
        <v>50</v>
      </c>
      <c r="R90" t="s">
        <v>50</v>
      </c>
    </row>
    <row r="91" spans="1:18" x14ac:dyDescent="0.3">
      <c r="A91" s="151">
        <v>46081</v>
      </c>
      <c r="B91" t="s">
        <v>444</v>
      </c>
      <c r="C91" t="s">
        <v>440</v>
      </c>
      <c r="D91" t="s">
        <v>50</v>
      </c>
      <c r="E91" s="55">
        <v>1059283.1984999999</v>
      </c>
      <c r="F91">
        <v>1</v>
      </c>
      <c r="G91" t="s">
        <v>480</v>
      </c>
      <c r="H91" s="14">
        <v>1059283.1984999999</v>
      </c>
      <c r="I91" t="s">
        <v>137</v>
      </c>
      <c r="J91" t="s">
        <v>501</v>
      </c>
      <c r="K91" t="s">
        <v>501</v>
      </c>
      <c r="L91" t="s">
        <v>9</v>
      </c>
      <c r="M91" t="s">
        <v>50</v>
      </c>
      <c r="N91" t="s">
        <v>39</v>
      </c>
      <c r="O91">
        <v>1059283.1984999999</v>
      </c>
      <c r="P91">
        <v>0</v>
      </c>
      <c r="Q91" t="s">
        <v>50</v>
      </c>
      <c r="R91" t="s">
        <v>50</v>
      </c>
    </row>
    <row r="92" spans="1:18" x14ac:dyDescent="0.3">
      <c r="A92" s="151">
        <v>46081</v>
      </c>
      <c r="B92" t="s">
        <v>444</v>
      </c>
      <c r="C92" t="s">
        <v>443</v>
      </c>
      <c r="D92" t="s">
        <v>50</v>
      </c>
      <c r="E92" s="55">
        <v>1049898.2714</v>
      </c>
      <c r="F92">
        <v>1</v>
      </c>
      <c r="G92" t="s">
        <v>480</v>
      </c>
      <c r="H92" s="14">
        <v>1049898.2714</v>
      </c>
      <c r="I92" t="s">
        <v>137</v>
      </c>
      <c r="J92" t="s">
        <v>501</v>
      </c>
      <c r="K92" t="s">
        <v>501</v>
      </c>
      <c r="L92" t="s">
        <v>9</v>
      </c>
      <c r="M92" t="s">
        <v>50</v>
      </c>
      <c r="N92" t="s">
        <v>39</v>
      </c>
      <c r="O92">
        <v>1049898.2714</v>
      </c>
      <c r="P92">
        <v>0</v>
      </c>
      <c r="Q92" t="s">
        <v>50</v>
      </c>
      <c r="R92" t="s">
        <v>50</v>
      </c>
    </row>
    <row r="93" spans="1:18" x14ac:dyDescent="0.3">
      <c r="A93" s="151">
        <v>46081</v>
      </c>
      <c r="B93" t="s">
        <v>444</v>
      </c>
      <c r="C93" t="s">
        <v>526</v>
      </c>
      <c r="D93" t="s">
        <v>50</v>
      </c>
      <c r="E93" s="55">
        <v>1031623.7943</v>
      </c>
      <c r="F93">
        <v>1</v>
      </c>
      <c r="G93" t="s">
        <v>480</v>
      </c>
      <c r="H93" s="14">
        <v>1031623.7943</v>
      </c>
      <c r="I93" t="s">
        <v>137</v>
      </c>
      <c r="J93" t="s">
        <v>501</v>
      </c>
      <c r="K93" t="s">
        <v>501</v>
      </c>
      <c r="L93" t="s">
        <v>9</v>
      </c>
      <c r="M93" t="s">
        <v>50</v>
      </c>
      <c r="N93" t="s">
        <v>39</v>
      </c>
      <c r="O93">
        <v>1031623.7943</v>
      </c>
      <c r="P93">
        <v>0</v>
      </c>
      <c r="Q93" t="s">
        <v>50</v>
      </c>
      <c r="R93" t="s">
        <v>50</v>
      </c>
    </row>
    <row r="94" spans="1:18" x14ac:dyDescent="0.3">
      <c r="A94" s="151">
        <v>46081</v>
      </c>
      <c r="B94" t="s">
        <v>444</v>
      </c>
      <c r="C94" t="s">
        <v>439</v>
      </c>
      <c r="D94" t="s">
        <v>50</v>
      </c>
      <c r="E94" s="55">
        <v>1029415.9402</v>
      </c>
      <c r="F94">
        <v>1</v>
      </c>
      <c r="G94" t="s">
        <v>480</v>
      </c>
      <c r="H94" s="14">
        <v>1029415.9402</v>
      </c>
      <c r="I94" t="s">
        <v>137</v>
      </c>
      <c r="J94" t="s">
        <v>501</v>
      </c>
      <c r="K94" t="s">
        <v>501</v>
      </c>
      <c r="L94" t="s">
        <v>9</v>
      </c>
      <c r="M94" t="s">
        <v>50</v>
      </c>
      <c r="N94" t="s">
        <v>39</v>
      </c>
      <c r="O94">
        <v>1029415.9402</v>
      </c>
      <c r="P94">
        <v>0</v>
      </c>
      <c r="Q94" t="s">
        <v>50</v>
      </c>
      <c r="R94" t="s">
        <v>50</v>
      </c>
    </row>
    <row r="95" spans="1:18" x14ac:dyDescent="0.3">
      <c r="A95" s="151">
        <v>46081</v>
      </c>
      <c r="B95" t="s">
        <v>444</v>
      </c>
      <c r="C95" t="s">
        <v>481</v>
      </c>
      <c r="D95" t="s">
        <v>191</v>
      </c>
      <c r="E95" s="55">
        <v>2000000</v>
      </c>
      <c r="F95">
        <v>1</v>
      </c>
      <c r="G95" t="s">
        <v>480</v>
      </c>
      <c r="H95" s="14">
        <v>1000000</v>
      </c>
      <c r="I95" t="s">
        <v>137</v>
      </c>
      <c r="J95" t="s">
        <v>501</v>
      </c>
      <c r="K95" t="s">
        <v>501</v>
      </c>
      <c r="L95" t="s">
        <v>9</v>
      </c>
      <c r="M95" t="s">
        <v>682</v>
      </c>
      <c r="N95" t="s">
        <v>376</v>
      </c>
      <c r="O95">
        <v>2000000</v>
      </c>
      <c r="P95">
        <v>0</v>
      </c>
      <c r="Q95" t="s">
        <v>191</v>
      </c>
      <c r="R95" t="s">
        <v>682</v>
      </c>
    </row>
    <row r="96" spans="1:18" x14ac:dyDescent="0.3">
      <c r="A96" s="151">
        <v>46081</v>
      </c>
      <c r="B96" t="s">
        <v>444</v>
      </c>
      <c r="C96" t="s">
        <v>481</v>
      </c>
      <c r="D96" t="s">
        <v>191</v>
      </c>
      <c r="E96" s="55">
        <v>2000000</v>
      </c>
      <c r="F96">
        <v>1</v>
      </c>
      <c r="G96" t="s">
        <v>480</v>
      </c>
      <c r="H96" s="14">
        <v>1000000</v>
      </c>
      <c r="I96" t="s">
        <v>137</v>
      </c>
      <c r="J96" t="s">
        <v>501</v>
      </c>
      <c r="K96" t="s">
        <v>501</v>
      </c>
      <c r="L96" t="s">
        <v>9</v>
      </c>
      <c r="M96" t="s">
        <v>683</v>
      </c>
      <c r="N96" t="s">
        <v>376</v>
      </c>
      <c r="O96">
        <v>2000000</v>
      </c>
      <c r="P96">
        <v>0</v>
      </c>
      <c r="Q96" t="s">
        <v>191</v>
      </c>
      <c r="R96" t="s">
        <v>683</v>
      </c>
    </row>
    <row r="97" spans="1:18" x14ac:dyDescent="0.3">
      <c r="A97" s="151">
        <v>46081</v>
      </c>
      <c r="B97" t="s">
        <v>444</v>
      </c>
      <c r="C97" t="s">
        <v>482</v>
      </c>
      <c r="D97" t="s">
        <v>191</v>
      </c>
      <c r="E97" s="55">
        <v>2000000</v>
      </c>
      <c r="F97">
        <v>1</v>
      </c>
      <c r="G97" t="s">
        <v>480</v>
      </c>
      <c r="H97" s="14">
        <v>1000000</v>
      </c>
      <c r="I97" t="s">
        <v>137</v>
      </c>
      <c r="J97" t="s">
        <v>501</v>
      </c>
      <c r="K97" t="s">
        <v>501</v>
      </c>
      <c r="L97" t="s">
        <v>9</v>
      </c>
      <c r="M97" t="s">
        <v>682</v>
      </c>
      <c r="N97" t="s">
        <v>376</v>
      </c>
      <c r="O97">
        <v>2000000</v>
      </c>
      <c r="P97">
        <v>0</v>
      </c>
      <c r="Q97" t="s">
        <v>191</v>
      </c>
      <c r="R97" t="s">
        <v>682</v>
      </c>
    </row>
    <row r="98" spans="1:18" x14ac:dyDescent="0.3">
      <c r="A98" s="151">
        <v>46081</v>
      </c>
      <c r="B98" t="s">
        <v>444</v>
      </c>
      <c r="C98" t="s">
        <v>482</v>
      </c>
      <c r="D98" t="s">
        <v>191</v>
      </c>
      <c r="E98" s="55">
        <v>2000000</v>
      </c>
      <c r="F98">
        <v>1</v>
      </c>
      <c r="G98" t="s">
        <v>480</v>
      </c>
      <c r="H98" s="14">
        <v>1000000</v>
      </c>
      <c r="I98" t="s">
        <v>137</v>
      </c>
      <c r="J98" t="s">
        <v>501</v>
      </c>
      <c r="K98" t="s">
        <v>501</v>
      </c>
      <c r="L98" t="s">
        <v>9</v>
      </c>
      <c r="M98" t="s">
        <v>683</v>
      </c>
      <c r="N98" t="s">
        <v>376</v>
      </c>
      <c r="O98">
        <v>2000000</v>
      </c>
      <c r="P98">
        <v>0</v>
      </c>
      <c r="Q98" t="s">
        <v>191</v>
      </c>
      <c r="R98" t="s">
        <v>683</v>
      </c>
    </row>
    <row r="99" spans="1:18" x14ac:dyDescent="0.3">
      <c r="A99" s="151">
        <v>46063</v>
      </c>
      <c r="B99" t="s">
        <v>1057</v>
      </c>
      <c r="C99" t="s">
        <v>1063</v>
      </c>
      <c r="D99" t="s">
        <v>1064</v>
      </c>
      <c r="E99" s="55">
        <v>758022.3</v>
      </c>
      <c r="F99">
        <v>1</v>
      </c>
      <c r="G99" t="s">
        <v>511</v>
      </c>
      <c r="H99" s="14">
        <v>917206.98</v>
      </c>
      <c r="I99" t="s">
        <v>157</v>
      </c>
      <c r="J99" t="s">
        <v>473</v>
      </c>
      <c r="K99" t="s">
        <v>156</v>
      </c>
      <c r="L99" t="s">
        <v>17</v>
      </c>
      <c r="M99" t="s">
        <v>68</v>
      </c>
      <c r="N99" t="s">
        <v>40</v>
      </c>
      <c r="O99">
        <v>917206.98</v>
      </c>
      <c r="P99">
        <v>0</v>
      </c>
      <c r="Q99" t="s">
        <v>738</v>
      </c>
      <c r="R99" t="s">
        <v>68</v>
      </c>
    </row>
    <row r="100" spans="1:18" x14ac:dyDescent="0.3">
      <c r="A100" s="151">
        <v>46081</v>
      </c>
      <c r="B100" t="s">
        <v>444</v>
      </c>
      <c r="C100" t="s">
        <v>410</v>
      </c>
      <c r="D100" t="s">
        <v>168</v>
      </c>
      <c r="E100" s="55">
        <v>1440461.6841</v>
      </c>
      <c r="F100">
        <v>1</v>
      </c>
      <c r="G100" t="s">
        <v>480</v>
      </c>
      <c r="H100" s="14">
        <v>907490.86100000003</v>
      </c>
      <c r="I100" t="s">
        <v>137</v>
      </c>
      <c r="J100" t="s">
        <v>501</v>
      </c>
      <c r="K100" t="s">
        <v>501</v>
      </c>
      <c r="L100" t="s">
        <v>9</v>
      </c>
      <c r="M100" t="s">
        <v>80</v>
      </c>
      <c r="N100" t="s">
        <v>332</v>
      </c>
      <c r="O100">
        <v>1440461.6841000002</v>
      </c>
      <c r="P100">
        <v>0</v>
      </c>
      <c r="Q100" t="s">
        <v>168</v>
      </c>
      <c r="R100" t="s">
        <v>80</v>
      </c>
    </row>
    <row r="101" spans="1:18" x14ac:dyDescent="0.3">
      <c r="A101" s="151">
        <v>46081</v>
      </c>
      <c r="B101" t="s">
        <v>444</v>
      </c>
      <c r="C101" t="s">
        <v>420</v>
      </c>
      <c r="D101" t="s">
        <v>13</v>
      </c>
      <c r="E101" s="55">
        <v>2394868.4076999999</v>
      </c>
      <c r="F101">
        <v>1</v>
      </c>
      <c r="G101" t="s">
        <v>480</v>
      </c>
      <c r="H101" s="14">
        <v>886101.31079999998</v>
      </c>
      <c r="I101" t="s">
        <v>137</v>
      </c>
      <c r="J101" t="s">
        <v>501</v>
      </c>
      <c r="K101" t="s">
        <v>501</v>
      </c>
      <c r="L101" t="s">
        <v>9</v>
      </c>
      <c r="M101" t="s">
        <v>683</v>
      </c>
      <c r="N101" t="s">
        <v>338</v>
      </c>
      <c r="O101">
        <v>2394868.4076999999</v>
      </c>
      <c r="P101">
        <v>0</v>
      </c>
      <c r="Q101" t="s">
        <v>13</v>
      </c>
      <c r="R101" t="s">
        <v>683</v>
      </c>
    </row>
    <row r="102" spans="1:18" x14ac:dyDescent="0.3">
      <c r="A102" s="151">
        <v>46081</v>
      </c>
      <c r="B102" t="s">
        <v>20</v>
      </c>
      <c r="C102" t="s">
        <v>804</v>
      </c>
      <c r="D102" t="s">
        <v>20</v>
      </c>
      <c r="E102" s="55">
        <v>853146.27</v>
      </c>
      <c r="F102">
        <v>1</v>
      </c>
      <c r="G102" t="s">
        <v>511</v>
      </c>
      <c r="H102" s="14">
        <v>853146.27</v>
      </c>
      <c r="I102" t="s">
        <v>137</v>
      </c>
      <c r="J102" t="s">
        <v>473</v>
      </c>
      <c r="K102" t="s">
        <v>156</v>
      </c>
      <c r="L102" t="s">
        <v>20</v>
      </c>
      <c r="M102" t="s">
        <v>50</v>
      </c>
      <c r="N102" t="s">
        <v>39</v>
      </c>
      <c r="O102">
        <v>853146.27</v>
      </c>
      <c r="P102">
        <v>0</v>
      </c>
      <c r="Q102" t="s">
        <v>150</v>
      </c>
      <c r="R102" t="s">
        <v>50</v>
      </c>
    </row>
    <row r="103" spans="1:18" x14ac:dyDescent="0.3">
      <c r="A103" s="151">
        <v>46081</v>
      </c>
      <c r="B103" t="s">
        <v>444</v>
      </c>
      <c r="C103" t="s">
        <v>558</v>
      </c>
      <c r="D103" t="s">
        <v>323</v>
      </c>
      <c r="E103" s="55">
        <v>10890280.277100001</v>
      </c>
      <c r="F103">
        <v>1</v>
      </c>
      <c r="G103" t="s">
        <v>480</v>
      </c>
      <c r="H103" s="14">
        <v>847021.79929999996</v>
      </c>
      <c r="I103" t="s">
        <v>137</v>
      </c>
      <c r="J103" t="s">
        <v>501</v>
      </c>
      <c r="K103" t="s">
        <v>501</v>
      </c>
      <c r="L103" t="s">
        <v>9</v>
      </c>
      <c r="M103" t="s">
        <v>72</v>
      </c>
      <c r="N103" t="s">
        <v>321</v>
      </c>
      <c r="O103">
        <v>7623196.1939699994</v>
      </c>
      <c r="P103">
        <v>3267084.0831300011</v>
      </c>
      <c r="Q103" t="s">
        <v>323</v>
      </c>
      <c r="R103" t="s">
        <v>72</v>
      </c>
    </row>
    <row r="104" spans="1:18" x14ac:dyDescent="0.3">
      <c r="A104" s="151">
        <v>46081</v>
      </c>
      <c r="B104" t="s">
        <v>444</v>
      </c>
      <c r="C104" t="s">
        <v>558</v>
      </c>
      <c r="D104" t="s">
        <v>323</v>
      </c>
      <c r="E104" s="55">
        <v>10890280.277100001</v>
      </c>
      <c r="F104">
        <v>1</v>
      </c>
      <c r="G104" t="s">
        <v>480</v>
      </c>
      <c r="H104" s="14">
        <v>847021.79929999996</v>
      </c>
      <c r="I104" t="s">
        <v>137</v>
      </c>
      <c r="J104" t="s">
        <v>501</v>
      </c>
      <c r="K104" t="s">
        <v>501</v>
      </c>
      <c r="L104" t="s">
        <v>9</v>
      </c>
      <c r="M104" t="s">
        <v>77</v>
      </c>
      <c r="N104" t="s">
        <v>321</v>
      </c>
      <c r="O104">
        <v>7623196.1939699994</v>
      </c>
      <c r="P104">
        <v>3267084.0831300011</v>
      </c>
      <c r="Q104" t="s">
        <v>323</v>
      </c>
      <c r="R104" t="s">
        <v>77</v>
      </c>
    </row>
    <row r="105" spans="1:18" x14ac:dyDescent="0.3">
      <c r="A105" s="151">
        <v>46081</v>
      </c>
      <c r="B105" t="s">
        <v>444</v>
      </c>
      <c r="C105" t="s">
        <v>558</v>
      </c>
      <c r="D105" t="s">
        <v>323</v>
      </c>
      <c r="E105" s="55">
        <v>10890280.277100001</v>
      </c>
      <c r="F105">
        <v>1</v>
      </c>
      <c r="G105" t="s">
        <v>480</v>
      </c>
      <c r="H105" s="14">
        <v>847021.79929999996</v>
      </c>
      <c r="I105" t="s">
        <v>137</v>
      </c>
      <c r="J105" t="s">
        <v>501</v>
      </c>
      <c r="K105" t="s">
        <v>501</v>
      </c>
      <c r="L105" t="s">
        <v>9</v>
      </c>
      <c r="M105" t="s">
        <v>75</v>
      </c>
      <c r="N105" t="s">
        <v>321</v>
      </c>
      <c r="O105">
        <v>7623196.1939699994</v>
      </c>
      <c r="P105">
        <v>3267084.0831300011</v>
      </c>
      <c r="Q105" t="s">
        <v>323</v>
      </c>
      <c r="R105" t="s">
        <v>75</v>
      </c>
    </row>
    <row r="106" spans="1:18" x14ac:dyDescent="0.3">
      <c r="A106" s="151">
        <v>46081</v>
      </c>
      <c r="B106" t="s">
        <v>444</v>
      </c>
      <c r="C106" t="s">
        <v>558</v>
      </c>
      <c r="D106" t="s">
        <v>323</v>
      </c>
      <c r="E106" s="55">
        <v>10890280.277100001</v>
      </c>
      <c r="F106">
        <v>1</v>
      </c>
      <c r="G106" t="s">
        <v>480</v>
      </c>
      <c r="H106" s="14">
        <v>847021.79929999996</v>
      </c>
      <c r="I106" t="s">
        <v>137</v>
      </c>
      <c r="J106" t="s">
        <v>501</v>
      </c>
      <c r="K106" t="s">
        <v>501</v>
      </c>
      <c r="L106" t="s">
        <v>9</v>
      </c>
      <c r="M106" t="s">
        <v>682</v>
      </c>
      <c r="N106" t="s">
        <v>321</v>
      </c>
      <c r="O106">
        <v>7623196.1939699994</v>
      </c>
      <c r="P106">
        <v>3267084.0831300011</v>
      </c>
      <c r="Q106" t="s">
        <v>323</v>
      </c>
      <c r="R106" t="s">
        <v>682</v>
      </c>
    </row>
    <row r="107" spans="1:18" x14ac:dyDescent="0.3">
      <c r="A107" s="151">
        <v>46081</v>
      </c>
      <c r="B107" t="s">
        <v>444</v>
      </c>
      <c r="C107" t="s">
        <v>558</v>
      </c>
      <c r="D107" t="s">
        <v>323</v>
      </c>
      <c r="E107" s="55">
        <v>10890280.277100001</v>
      </c>
      <c r="F107">
        <v>1</v>
      </c>
      <c r="G107" t="s">
        <v>480</v>
      </c>
      <c r="H107" s="14">
        <v>847021.79929999996</v>
      </c>
      <c r="I107" t="s">
        <v>137</v>
      </c>
      <c r="J107" t="s">
        <v>501</v>
      </c>
      <c r="K107" t="s">
        <v>501</v>
      </c>
      <c r="L107" t="s">
        <v>9</v>
      </c>
      <c r="M107" t="s">
        <v>683</v>
      </c>
      <c r="N107" t="s">
        <v>321</v>
      </c>
      <c r="O107">
        <v>7623196.1939699994</v>
      </c>
      <c r="P107">
        <v>3267084.0831300011</v>
      </c>
      <c r="Q107" t="s">
        <v>323</v>
      </c>
      <c r="R107" t="s">
        <v>683</v>
      </c>
    </row>
    <row r="108" spans="1:18" x14ac:dyDescent="0.3">
      <c r="A108" s="151">
        <v>46081</v>
      </c>
      <c r="B108" t="s">
        <v>444</v>
      </c>
      <c r="C108" t="s">
        <v>558</v>
      </c>
      <c r="D108" t="s">
        <v>323</v>
      </c>
      <c r="E108" s="55">
        <v>10890280.277100001</v>
      </c>
      <c r="F108">
        <v>1</v>
      </c>
      <c r="G108" t="s">
        <v>480</v>
      </c>
      <c r="H108" s="14">
        <v>847021.79929999996</v>
      </c>
      <c r="I108" t="s">
        <v>137</v>
      </c>
      <c r="J108" t="s">
        <v>501</v>
      </c>
      <c r="K108" t="s">
        <v>501</v>
      </c>
      <c r="L108" t="s">
        <v>9</v>
      </c>
      <c r="M108" t="s">
        <v>80</v>
      </c>
      <c r="N108" t="s">
        <v>321</v>
      </c>
      <c r="O108">
        <v>7623196.1939699994</v>
      </c>
      <c r="P108">
        <v>3267084.0831300011</v>
      </c>
      <c r="Q108" t="s">
        <v>323</v>
      </c>
      <c r="R108" t="s">
        <v>80</v>
      </c>
    </row>
    <row r="109" spans="1:18" x14ac:dyDescent="0.3">
      <c r="A109" s="151">
        <v>46081</v>
      </c>
      <c r="B109" t="s">
        <v>444</v>
      </c>
      <c r="C109" t="s">
        <v>558</v>
      </c>
      <c r="D109" t="s">
        <v>323</v>
      </c>
      <c r="E109" s="55">
        <v>10890280.277100001</v>
      </c>
      <c r="F109">
        <v>1</v>
      </c>
      <c r="G109" t="s">
        <v>480</v>
      </c>
      <c r="H109" s="14">
        <v>847021.79929999996</v>
      </c>
      <c r="I109" t="s">
        <v>137</v>
      </c>
      <c r="J109" t="s">
        <v>501</v>
      </c>
      <c r="K109" t="s">
        <v>501</v>
      </c>
      <c r="L109" t="s">
        <v>9</v>
      </c>
      <c r="M109" t="s">
        <v>50</v>
      </c>
      <c r="N109" t="s">
        <v>321</v>
      </c>
      <c r="O109">
        <v>7623196.1939699994</v>
      </c>
      <c r="P109">
        <v>3267084.0831300011</v>
      </c>
      <c r="Q109" t="s">
        <v>323</v>
      </c>
      <c r="R109" t="s">
        <v>50</v>
      </c>
    </row>
    <row r="110" spans="1:18" x14ac:dyDescent="0.3">
      <c r="A110" s="151">
        <v>46081</v>
      </c>
      <c r="B110" t="s">
        <v>444</v>
      </c>
      <c r="C110" t="s">
        <v>558</v>
      </c>
      <c r="D110" t="s">
        <v>323</v>
      </c>
      <c r="E110" s="55">
        <v>10890280.277100001</v>
      </c>
      <c r="F110">
        <v>1</v>
      </c>
      <c r="G110" t="s">
        <v>480</v>
      </c>
      <c r="H110" s="14">
        <v>847021.79929999996</v>
      </c>
      <c r="I110" t="s">
        <v>137</v>
      </c>
      <c r="J110" t="s">
        <v>501</v>
      </c>
      <c r="K110" t="s">
        <v>501</v>
      </c>
      <c r="L110" t="s">
        <v>9</v>
      </c>
      <c r="M110" t="s">
        <v>68</v>
      </c>
      <c r="N110" t="s">
        <v>321</v>
      </c>
      <c r="O110">
        <v>7623196.1939699994</v>
      </c>
      <c r="P110">
        <v>3267084.0831300011</v>
      </c>
      <c r="Q110" t="s">
        <v>323</v>
      </c>
      <c r="R110" t="s">
        <v>68</v>
      </c>
    </row>
    <row r="111" spans="1:18" x14ac:dyDescent="0.3">
      <c r="A111" s="151">
        <v>46081</v>
      </c>
      <c r="B111" t="s">
        <v>444</v>
      </c>
      <c r="C111" t="s">
        <v>558</v>
      </c>
      <c r="D111" t="s">
        <v>323</v>
      </c>
      <c r="E111" s="55">
        <v>10890280.277100001</v>
      </c>
      <c r="F111">
        <v>1</v>
      </c>
      <c r="G111" t="s">
        <v>480</v>
      </c>
      <c r="H111" s="14">
        <v>847021.79929999996</v>
      </c>
      <c r="I111" t="s">
        <v>137</v>
      </c>
      <c r="J111" t="s">
        <v>501</v>
      </c>
      <c r="K111" t="s">
        <v>501</v>
      </c>
      <c r="L111" t="s">
        <v>9</v>
      </c>
      <c r="M111" t="s">
        <v>70</v>
      </c>
      <c r="N111" t="s">
        <v>321</v>
      </c>
      <c r="O111">
        <v>7623196.1939699994</v>
      </c>
      <c r="P111">
        <v>3267084.0831300011</v>
      </c>
      <c r="Q111" t="s">
        <v>323</v>
      </c>
      <c r="R111" t="s">
        <v>70</v>
      </c>
    </row>
    <row r="112" spans="1:18" x14ac:dyDescent="0.3">
      <c r="A112" s="151">
        <v>46081</v>
      </c>
      <c r="B112" t="s">
        <v>444</v>
      </c>
      <c r="C112" t="s">
        <v>484</v>
      </c>
      <c r="D112" t="s">
        <v>179</v>
      </c>
      <c r="E112" s="55">
        <v>4107684.4304</v>
      </c>
      <c r="F112">
        <v>1</v>
      </c>
      <c r="G112" t="s">
        <v>480</v>
      </c>
      <c r="H112" s="14">
        <v>821536.8861</v>
      </c>
      <c r="I112" t="s">
        <v>137</v>
      </c>
      <c r="J112" t="s">
        <v>501</v>
      </c>
      <c r="K112" t="s">
        <v>501</v>
      </c>
      <c r="L112" t="s">
        <v>9</v>
      </c>
      <c r="M112" t="s">
        <v>68</v>
      </c>
      <c r="N112" t="s">
        <v>360</v>
      </c>
      <c r="O112">
        <v>3614762.2987520001</v>
      </c>
      <c r="P112">
        <v>492922.13164799986</v>
      </c>
      <c r="Q112" t="s">
        <v>179</v>
      </c>
      <c r="R112" t="s">
        <v>68</v>
      </c>
    </row>
    <row r="113" spans="1:18" x14ac:dyDescent="0.3">
      <c r="A113" s="151">
        <v>46063</v>
      </c>
      <c r="B113" t="s">
        <v>1101</v>
      </c>
      <c r="C113" t="s">
        <v>1107</v>
      </c>
      <c r="D113" t="s">
        <v>1108</v>
      </c>
      <c r="E113" s="55">
        <v>129553.2</v>
      </c>
      <c r="F113">
        <v>2</v>
      </c>
      <c r="G113" t="s">
        <v>511</v>
      </c>
      <c r="H113" s="14">
        <v>816418.03220000002</v>
      </c>
      <c r="I113" t="s">
        <v>157</v>
      </c>
      <c r="J113" t="s">
        <v>473</v>
      </c>
      <c r="K113" t="s">
        <v>156</v>
      </c>
      <c r="L113" t="s">
        <v>17</v>
      </c>
      <c r="M113" t="s">
        <v>80</v>
      </c>
      <c r="N113" t="s">
        <v>35</v>
      </c>
      <c r="O113">
        <v>1112118.74</v>
      </c>
      <c r="P113">
        <v>0</v>
      </c>
      <c r="Q113" t="s">
        <v>731</v>
      </c>
      <c r="R113" t="s">
        <v>166</v>
      </c>
    </row>
    <row r="114" spans="1:18" x14ac:dyDescent="0.3">
      <c r="A114" s="151">
        <v>46059</v>
      </c>
      <c r="B114" t="s">
        <v>968</v>
      </c>
      <c r="C114" t="s">
        <v>969</v>
      </c>
      <c r="D114" t="s">
        <v>970</v>
      </c>
      <c r="E114" s="55">
        <v>1095123</v>
      </c>
      <c r="F114">
        <v>1</v>
      </c>
      <c r="G114" t="s">
        <v>511</v>
      </c>
      <c r="H114" s="14">
        <v>803941.28119999997</v>
      </c>
      <c r="I114" t="s">
        <v>137</v>
      </c>
      <c r="J114" t="s">
        <v>473</v>
      </c>
      <c r="K114" t="s">
        <v>156</v>
      </c>
      <c r="L114" t="s">
        <v>10</v>
      </c>
      <c r="M114" t="s">
        <v>80</v>
      </c>
      <c r="N114" t="s">
        <v>35</v>
      </c>
      <c r="O114">
        <v>1095123</v>
      </c>
      <c r="P114">
        <v>0</v>
      </c>
      <c r="Q114" t="s">
        <v>730</v>
      </c>
      <c r="R114" t="s">
        <v>164</v>
      </c>
    </row>
    <row r="115" spans="1:18" x14ac:dyDescent="0.3">
      <c r="A115" s="151">
        <v>46081</v>
      </c>
      <c r="B115" t="s">
        <v>444</v>
      </c>
      <c r="C115" t="s">
        <v>431</v>
      </c>
      <c r="D115" t="s">
        <v>42</v>
      </c>
      <c r="E115" s="55">
        <v>1942605.1513</v>
      </c>
      <c r="F115">
        <v>1</v>
      </c>
      <c r="G115" t="s">
        <v>480</v>
      </c>
      <c r="H115" s="14">
        <v>777042.06050000002</v>
      </c>
      <c r="I115" t="s">
        <v>137</v>
      </c>
      <c r="J115" t="s">
        <v>501</v>
      </c>
      <c r="K115" t="s">
        <v>501</v>
      </c>
      <c r="L115" t="s">
        <v>9</v>
      </c>
      <c r="M115" t="s">
        <v>50</v>
      </c>
      <c r="N115" t="s">
        <v>341</v>
      </c>
      <c r="O115">
        <v>1942605.1513</v>
      </c>
      <c r="P115">
        <v>0</v>
      </c>
      <c r="Q115" t="s">
        <v>42</v>
      </c>
      <c r="R115" t="s">
        <v>50</v>
      </c>
    </row>
    <row r="116" spans="1:18" x14ac:dyDescent="0.3">
      <c r="A116" s="151">
        <v>46076</v>
      </c>
      <c r="B116" t="s">
        <v>1091</v>
      </c>
      <c r="C116" t="s">
        <v>1094</v>
      </c>
      <c r="D116" t="s">
        <v>1095</v>
      </c>
      <c r="E116" s="55">
        <v>628357.5</v>
      </c>
      <c r="F116">
        <v>1</v>
      </c>
      <c r="G116" t="s">
        <v>511</v>
      </c>
      <c r="H116" s="14">
        <v>776996.56</v>
      </c>
      <c r="I116" t="s">
        <v>137</v>
      </c>
      <c r="J116" t="s">
        <v>473</v>
      </c>
      <c r="K116" t="s">
        <v>138</v>
      </c>
      <c r="L116" t="s">
        <v>10</v>
      </c>
      <c r="M116" t="s">
        <v>80</v>
      </c>
      <c r="N116" t="s">
        <v>34</v>
      </c>
      <c r="O116">
        <v>776996.56</v>
      </c>
      <c r="P116">
        <v>0</v>
      </c>
      <c r="R116" t="s">
        <v>80</v>
      </c>
    </row>
    <row r="117" spans="1:18" x14ac:dyDescent="0.3">
      <c r="A117" s="151">
        <v>46081</v>
      </c>
      <c r="B117" t="s">
        <v>444</v>
      </c>
      <c r="C117" t="s">
        <v>524</v>
      </c>
      <c r="D117" t="s">
        <v>42</v>
      </c>
      <c r="E117" s="55">
        <v>1928700.0708999999</v>
      </c>
      <c r="F117">
        <v>1</v>
      </c>
      <c r="G117" t="s">
        <v>480</v>
      </c>
      <c r="H117" s="14">
        <v>771480.02839999995</v>
      </c>
      <c r="I117" t="s">
        <v>137</v>
      </c>
      <c r="J117" t="s">
        <v>501</v>
      </c>
      <c r="K117" t="s">
        <v>501</v>
      </c>
      <c r="L117" t="s">
        <v>9</v>
      </c>
      <c r="M117" t="s">
        <v>50</v>
      </c>
      <c r="N117" t="s">
        <v>341</v>
      </c>
      <c r="O117">
        <v>1928700.0708999997</v>
      </c>
      <c r="P117">
        <v>0</v>
      </c>
      <c r="Q117" t="s">
        <v>42</v>
      </c>
      <c r="R117" t="s">
        <v>50</v>
      </c>
    </row>
    <row r="118" spans="1:18" x14ac:dyDescent="0.3">
      <c r="A118" s="151">
        <v>46081</v>
      </c>
      <c r="B118" t="s">
        <v>664</v>
      </c>
      <c r="C118" t="s">
        <v>771</v>
      </c>
      <c r="D118" t="s">
        <v>665</v>
      </c>
      <c r="E118" s="55">
        <v>1754</v>
      </c>
      <c r="F118">
        <v>4031</v>
      </c>
      <c r="G118" t="s">
        <v>144</v>
      </c>
      <c r="H118" s="14">
        <v>760774.56960000005</v>
      </c>
      <c r="I118" t="s">
        <v>137</v>
      </c>
      <c r="J118" t="s">
        <v>473</v>
      </c>
      <c r="K118" t="s">
        <v>138</v>
      </c>
      <c r="L118" t="s">
        <v>18</v>
      </c>
      <c r="M118" t="s">
        <v>68</v>
      </c>
      <c r="N118" t="s">
        <v>35</v>
      </c>
      <c r="O118">
        <v>7070374</v>
      </c>
      <c r="P118">
        <v>0</v>
      </c>
      <c r="Q118" t="s">
        <v>665</v>
      </c>
      <c r="R118" t="s">
        <v>166</v>
      </c>
    </row>
    <row r="119" spans="1:18" x14ac:dyDescent="0.3">
      <c r="A119" s="151">
        <v>46061</v>
      </c>
      <c r="B119" t="s">
        <v>917</v>
      </c>
      <c r="C119" t="s">
        <v>920</v>
      </c>
      <c r="D119" t="s">
        <v>921</v>
      </c>
      <c r="E119" s="55">
        <v>425000</v>
      </c>
      <c r="F119">
        <v>2</v>
      </c>
      <c r="G119" t="s">
        <v>511</v>
      </c>
      <c r="H119" s="14">
        <v>755032.63809999998</v>
      </c>
      <c r="I119" t="s">
        <v>157</v>
      </c>
      <c r="J119" t="s">
        <v>473</v>
      </c>
      <c r="K119" t="s">
        <v>156</v>
      </c>
      <c r="L119" t="s">
        <v>17</v>
      </c>
      <c r="M119" t="s">
        <v>80</v>
      </c>
      <c r="N119" t="s">
        <v>35</v>
      </c>
      <c r="O119">
        <v>1028499.9999999999</v>
      </c>
      <c r="P119">
        <v>0</v>
      </c>
      <c r="Q119" t="s">
        <v>734</v>
      </c>
      <c r="R119" t="s">
        <v>166</v>
      </c>
    </row>
    <row r="120" spans="1:18" x14ac:dyDescent="0.3">
      <c r="A120" s="151">
        <v>46071</v>
      </c>
      <c r="B120" t="s">
        <v>874</v>
      </c>
      <c r="C120" t="s">
        <v>875</v>
      </c>
      <c r="D120" t="s">
        <v>876</v>
      </c>
      <c r="E120" s="55">
        <v>15731</v>
      </c>
      <c r="F120">
        <v>35.880000000000003</v>
      </c>
      <c r="G120" t="s">
        <v>511</v>
      </c>
      <c r="H120" s="14">
        <v>735569.92000000004</v>
      </c>
      <c r="I120" t="s">
        <v>137</v>
      </c>
      <c r="J120" t="s">
        <v>473</v>
      </c>
      <c r="K120" t="s">
        <v>138</v>
      </c>
      <c r="L120" t="s">
        <v>136</v>
      </c>
      <c r="M120" t="s">
        <v>683</v>
      </c>
      <c r="N120" t="s">
        <v>46</v>
      </c>
      <c r="O120">
        <v>735569.92000000004</v>
      </c>
      <c r="P120">
        <v>0</v>
      </c>
      <c r="Q120" t="s">
        <v>242</v>
      </c>
      <c r="R120" t="s">
        <v>683</v>
      </c>
    </row>
    <row r="121" spans="1:18" x14ac:dyDescent="0.3">
      <c r="A121" s="151">
        <v>46081</v>
      </c>
      <c r="B121" t="s">
        <v>444</v>
      </c>
      <c r="C121" t="s">
        <v>430</v>
      </c>
      <c r="D121" t="s">
        <v>173</v>
      </c>
      <c r="E121" s="55">
        <v>3096266.9007000001</v>
      </c>
      <c r="F121">
        <v>1</v>
      </c>
      <c r="G121" t="s">
        <v>480</v>
      </c>
      <c r="H121" s="14">
        <v>712141.3872</v>
      </c>
      <c r="I121" t="s">
        <v>137</v>
      </c>
      <c r="J121" t="s">
        <v>501</v>
      </c>
      <c r="K121" t="s">
        <v>501</v>
      </c>
      <c r="L121" t="s">
        <v>9</v>
      </c>
      <c r="M121" t="s">
        <v>683</v>
      </c>
      <c r="N121" t="s">
        <v>353</v>
      </c>
      <c r="O121">
        <v>3096266.9007000001</v>
      </c>
      <c r="P121">
        <v>0</v>
      </c>
      <c r="Q121" t="s">
        <v>173</v>
      </c>
      <c r="R121" t="s">
        <v>683</v>
      </c>
    </row>
    <row r="122" spans="1:18" x14ac:dyDescent="0.3">
      <c r="A122" s="151">
        <v>46081</v>
      </c>
      <c r="B122" t="s">
        <v>444</v>
      </c>
      <c r="C122" t="s">
        <v>565</v>
      </c>
      <c r="D122" t="s">
        <v>166</v>
      </c>
      <c r="E122" s="55">
        <v>3671564.7894000001</v>
      </c>
      <c r="F122">
        <v>1</v>
      </c>
      <c r="G122" t="s">
        <v>480</v>
      </c>
      <c r="H122" s="14">
        <v>697597.31</v>
      </c>
      <c r="I122" t="s">
        <v>137</v>
      </c>
      <c r="J122" t="s">
        <v>501</v>
      </c>
      <c r="K122" t="s">
        <v>501</v>
      </c>
      <c r="L122" t="s">
        <v>9</v>
      </c>
      <c r="M122" t="s">
        <v>683</v>
      </c>
      <c r="N122" t="s">
        <v>379</v>
      </c>
      <c r="O122">
        <v>3414555.2541419999</v>
      </c>
      <c r="P122">
        <v>257009.53525800025</v>
      </c>
      <c r="Q122" t="s">
        <v>166</v>
      </c>
      <c r="R122" t="s">
        <v>683</v>
      </c>
    </row>
    <row r="123" spans="1:18" x14ac:dyDescent="0.3">
      <c r="A123" s="151">
        <v>46057</v>
      </c>
      <c r="B123" t="s">
        <v>1119</v>
      </c>
      <c r="C123" t="s">
        <v>1120</v>
      </c>
      <c r="D123" t="s">
        <v>1121</v>
      </c>
      <c r="E123" s="55">
        <v>782068.3</v>
      </c>
      <c r="F123">
        <v>1</v>
      </c>
      <c r="G123" t="s">
        <v>511</v>
      </c>
      <c r="H123" s="14">
        <v>694690.69389999995</v>
      </c>
      <c r="I123" t="s">
        <v>137</v>
      </c>
      <c r="J123" t="s">
        <v>473</v>
      </c>
      <c r="K123" t="s">
        <v>156</v>
      </c>
      <c r="L123" t="s">
        <v>10</v>
      </c>
      <c r="M123" t="s">
        <v>80</v>
      </c>
      <c r="N123" t="s">
        <v>35</v>
      </c>
      <c r="O123">
        <v>946302.6399999999</v>
      </c>
      <c r="P123">
        <v>0</v>
      </c>
      <c r="Q123" t="s">
        <v>730</v>
      </c>
      <c r="R123" t="s">
        <v>164</v>
      </c>
    </row>
    <row r="124" spans="1:18" x14ac:dyDescent="0.3">
      <c r="A124" s="151">
        <v>46075</v>
      </c>
      <c r="B124" t="s">
        <v>1048</v>
      </c>
      <c r="C124" t="s">
        <v>1051</v>
      </c>
      <c r="D124" t="s">
        <v>1052</v>
      </c>
      <c r="E124" s="55">
        <v>778920</v>
      </c>
      <c r="F124">
        <v>1</v>
      </c>
      <c r="G124" t="s">
        <v>511</v>
      </c>
      <c r="H124" s="14">
        <v>691894.14399999997</v>
      </c>
      <c r="I124" t="s">
        <v>137</v>
      </c>
      <c r="J124" t="s">
        <v>473</v>
      </c>
      <c r="K124" t="s">
        <v>156</v>
      </c>
      <c r="L124" t="s">
        <v>14</v>
      </c>
      <c r="M124" t="s">
        <v>80</v>
      </c>
      <c r="N124" t="s">
        <v>35</v>
      </c>
      <c r="O124">
        <v>942493.19999999984</v>
      </c>
      <c r="P124">
        <v>0</v>
      </c>
      <c r="Q124" t="s">
        <v>680</v>
      </c>
      <c r="R124" t="s">
        <v>168</v>
      </c>
    </row>
    <row r="125" spans="1:18" x14ac:dyDescent="0.3">
      <c r="A125" s="151">
        <v>46081</v>
      </c>
      <c r="B125" t="s">
        <v>444</v>
      </c>
      <c r="C125" t="s">
        <v>556</v>
      </c>
      <c r="D125" t="s">
        <v>323</v>
      </c>
      <c r="E125" s="55">
        <v>8861694.2654999997</v>
      </c>
      <c r="F125">
        <v>1</v>
      </c>
      <c r="G125" t="s">
        <v>480</v>
      </c>
      <c r="H125" s="14">
        <v>689242.88729999994</v>
      </c>
      <c r="I125" t="s">
        <v>137</v>
      </c>
      <c r="J125" t="s">
        <v>501</v>
      </c>
      <c r="K125" t="s">
        <v>501</v>
      </c>
      <c r="L125" t="s">
        <v>9</v>
      </c>
      <c r="M125" t="s">
        <v>72</v>
      </c>
      <c r="N125" t="s">
        <v>321</v>
      </c>
      <c r="O125">
        <v>6203185.9858499998</v>
      </c>
      <c r="P125">
        <v>2658508.2796499999</v>
      </c>
      <c r="Q125" t="s">
        <v>323</v>
      </c>
      <c r="R125" t="s">
        <v>72</v>
      </c>
    </row>
    <row r="126" spans="1:18" x14ac:dyDescent="0.3">
      <c r="A126" s="151">
        <v>46081</v>
      </c>
      <c r="B126" t="s">
        <v>444</v>
      </c>
      <c r="C126" t="s">
        <v>556</v>
      </c>
      <c r="D126" t="s">
        <v>323</v>
      </c>
      <c r="E126" s="55">
        <v>8861694.2654999997</v>
      </c>
      <c r="F126">
        <v>1</v>
      </c>
      <c r="G126" t="s">
        <v>480</v>
      </c>
      <c r="H126" s="14">
        <v>689242.88729999994</v>
      </c>
      <c r="I126" t="s">
        <v>137</v>
      </c>
      <c r="J126" t="s">
        <v>501</v>
      </c>
      <c r="K126" t="s">
        <v>501</v>
      </c>
      <c r="L126" t="s">
        <v>9</v>
      </c>
      <c r="M126" t="s">
        <v>77</v>
      </c>
      <c r="N126" t="s">
        <v>321</v>
      </c>
      <c r="O126">
        <v>6203185.9858499998</v>
      </c>
      <c r="P126">
        <v>2658508.2796499999</v>
      </c>
      <c r="Q126" t="s">
        <v>323</v>
      </c>
      <c r="R126" t="s">
        <v>77</v>
      </c>
    </row>
    <row r="127" spans="1:18" x14ac:dyDescent="0.3">
      <c r="A127" s="151">
        <v>46081</v>
      </c>
      <c r="B127" t="s">
        <v>444</v>
      </c>
      <c r="C127" t="s">
        <v>556</v>
      </c>
      <c r="D127" t="s">
        <v>323</v>
      </c>
      <c r="E127" s="55">
        <v>8861694.2654999997</v>
      </c>
      <c r="F127">
        <v>1</v>
      </c>
      <c r="G127" t="s">
        <v>480</v>
      </c>
      <c r="H127" s="14">
        <v>689242.88729999994</v>
      </c>
      <c r="I127" t="s">
        <v>137</v>
      </c>
      <c r="J127" t="s">
        <v>501</v>
      </c>
      <c r="K127" t="s">
        <v>501</v>
      </c>
      <c r="L127" t="s">
        <v>9</v>
      </c>
      <c r="M127" t="s">
        <v>75</v>
      </c>
      <c r="N127" t="s">
        <v>321</v>
      </c>
      <c r="O127">
        <v>6203185.9858499998</v>
      </c>
      <c r="P127">
        <v>2658508.2796499999</v>
      </c>
      <c r="Q127" t="s">
        <v>323</v>
      </c>
      <c r="R127" t="s">
        <v>75</v>
      </c>
    </row>
    <row r="128" spans="1:18" x14ac:dyDescent="0.3">
      <c r="A128" s="151">
        <v>46081</v>
      </c>
      <c r="B128" t="s">
        <v>444</v>
      </c>
      <c r="C128" t="s">
        <v>556</v>
      </c>
      <c r="D128" t="s">
        <v>323</v>
      </c>
      <c r="E128" s="55">
        <v>8861694.2654999997</v>
      </c>
      <c r="F128">
        <v>1</v>
      </c>
      <c r="G128" t="s">
        <v>480</v>
      </c>
      <c r="H128" s="14">
        <v>689242.88729999994</v>
      </c>
      <c r="I128" t="s">
        <v>137</v>
      </c>
      <c r="J128" t="s">
        <v>501</v>
      </c>
      <c r="K128" t="s">
        <v>501</v>
      </c>
      <c r="L128" t="s">
        <v>9</v>
      </c>
      <c r="M128" t="s">
        <v>682</v>
      </c>
      <c r="N128" t="s">
        <v>321</v>
      </c>
      <c r="O128">
        <v>6203185.9858499998</v>
      </c>
      <c r="P128">
        <v>2658508.2796499999</v>
      </c>
      <c r="Q128" t="s">
        <v>323</v>
      </c>
      <c r="R128" t="s">
        <v>682</v>
      </c>
    </row>
    <row r="129" spans="1:18" x14ac:dyDescent="0.3">
      <c r="A129" s="151">
        <v>46081</v>
      </c>
      <c r="B129" t="s">
        <v>444</v>
      </c>
      <c r="C129" t="s">
        <v>556</v>
      </c>
      <c r="D129" t="s">
        <v>323</v>
      </c>
      <c r="E129" s="55">
        <v>8861694.2654999997</v>
      </c>
      <c r="F129">
        <v>1</v>
      </c>
      <c r="G129" t="s">
        <v>480</v>
      </c>
      <c r="H129" s="14">
        <v>689242.88729999994</v>
      </c>
      <c r="I129" t="s">
        <v>137</v>
      </c>
      <c r="J129" t="s">
        <v>501</v>
      </c>
      <c r="K129" t="s">
        <v>501</v>
      </c>
      <c r="L129" t="s">
        <v>9</v>
      </c>
      <c r="M129" t="s">
        <v>683</v>
      </c>
      <c r="N129" t="s">
        <v>321</v>
      </c>
      <c r="O129">
        <v>6203185.9858499998</v>
      </c>
      <c r="P129">
        <v>2658508.2796499999</v>
      </c>
      <c r="Q129" t="s">
        <v>323</v>
      </c>
      <c r="R129" t="s">
        <v>683</v>
      </c>
    </row>
    <row r="130" spans="1:18" x14ac:dyDescent="0.3">
      <c r="A130" s="151">
        <v>46081</v>
      </c>
      <c r="B130" t="s">
        <v>444</v>
      </c>
      <c r="C130" t="s">
        <v>556</v>
      </c>
      <c r="D130" t="s">
        <v>323</v>
      </c>
      <c r="E130" s="55">
        <v>8861694.2654999997</v>
      </c>
      <c r="F130">
        <v>1</v>
      </c>
      <c r="G130" t="s">
        <v>480</v>
      </c>
      <c r="H130" s="14">
        <v>689242.88729999994</v>
      </c>
      <c r="I130" t="s">
        <v>137</v>
      </c>
      <c r="J130" t="s">
        <v>501</v>
      </c>
      <c r="K130" t="s">
        <v>501</v>
      </c>
      <c r="L130" t="s">
        <v>9</v>
      </c>
      <c r="M130" t="s">
        <v>80</v>
      </c>
      <c r="N130" t="s">
        <v>321</v>
      </c>
      <c r="O130">
        <v>6203185.9858499998</v>
      </c>
      <c r="P130">
        <v>2658508.2796499999</v>
      </c>
      <c r="Q130" t="s">
        <v>323</v>
      </c>
      <c r="R130" t="s">
        <v>80</v>
      </c>
    </row>
    <row r="131" spans="1:18" x14ac:dyDescent="0.3">
      <c r="A131" s="151">
        <v>46081</v>
      </c>
      <c r="B131" t="s">
        <v>444</v>
      </c>
      <c r="C131" t="s">
        <v>556</v>
      </c>
      <c r="D131" t="s">
        <v>323</v>
      </c>
      <c r="E131" s="55">
        <v>8861694.2654999997</v>
      </c>
      <c r="F131">
        <v>1</v>
      </c>
      <c r="G131" t="s">
        <v>480</v>
      </c>
      <c r="H131" s="14">
        <v>689242.88729999994</v>
      </c>
      <c r="I131" t="s">
        <v>137</v>
      </c>
      <c r="J131" t="s">
        <v>501</v>
      </c>
      <c r="K131" t="s">
        <v>501</v>
      </c>
      <c r="L131" t="s">
        <v>9</v>
      </c>
      <c r="M131" t="s">
        <v>50</v>
      </c>
      <c r="N131" t="s">
        <v>321</v>
      </c>
      <c r="O131">
        <v>6203185.9858499998</v>
      </c>
      <c r="P131">
        <v>2658508.2796499999</v>
      </c>
      <c r="Q131" t="s">
        <v>323</v>
      </c>
      <c r="R131" t="s">
        <v>50</v>
      </c>
    </row>
    <row r="132" spans="1:18" x14ac:dyDescent="0.3">
      <c r="A132" s="151">
        <v>46081</v>
      </c>
      <c r="B132" t="s">
        <v>444</v>
      </c>
      <c r="C132" t="s">
        <v>556</v>
      </c>
      <c r="D132" t="s">
        <v>323</v>
      </c>
      <c r="E132" s="55">
        <v>8861694.2654999997</v>
      </c>
      <c r="F132">
        <v>1</v>
      </c>
      <c r="G132" t="s">
        <v>480</v>
      </c>
      <c r="H132" s="14">
        <v>689242.88729999994</v>
      </c>
      <c r="I132" t="s">
        <v>137</v>
      </c>
      <c r="J132" t="s">
        <v>501</v>
      </c>
      <c r="K132" t="s">
        <v>501</v>
      </c>
      <c r="L132" t="s">
        <v>9</v>
      </c>
      <c r="M132" t="s">
        <v>68</v>
      </c>
      <c r="N132" t="s">
        <v>321</v>
      </c>
      <c r="O132">
        <v>6203185.9858499998</v>
      </c>
      <c r="P132">
        <v>2658508.2796499999</v>
      </c>
      <c r="Q132" t="s">
        <v>323</v>
      </c>
      <c r="R132" t="s">
        <v>68</v>
      </c>
    </row>
    <row r="133" spans="1:18" x14ac:dyDescent="0.3">
      <c r="A133" s="151">
        <v>46081</v>
      </c>
      <c r="B133" t="s">
        <v>444</v>
      </c>
      <c r="C133" t="s">
        <v>556</v>
      </c>
      <c r="D133" t="s">
        <v>323</v>
      </c>
      <c r="E133" s="55">
        <v>8861694.2654999997</v>
      </c>
      <c r="F133">
        <v>1</v>
      </c>
      <c r="G133" t="s">
        <v>480</v>
      </c>
      <c r="H133" s="14">
        <v>689242.88729999994</v>
      </c>
      <c r="I133" t="s">
        <v>137</v>
      </c>
      <c r="J133" t="s">
        <v>501</v>
      </c>
      <c r="K133" t="s">
        <v>501</v>
      </c>
      <c r="L133" t="s">
        <v>9</v>
      </c>
      <c r="M133" t="s">
        <v>70</v>
      </c>
      <c r="N133" t="s">
        <v>321</v>
      </c>
      <c r="O133">
        <v>6203185.9858499998</v>
      </c>
      <c r="P133">
        <v>2658508.2796499999</v>
      </c>
      <c r="Q133" t="s">
        <v>323</v>
      </c>
      <c r="R133" t="s">
        <v>70</v>
      </c>
    </row>
    <row r="134" spans="1:18" x14ac:dyDescent="0.3">
      <c r="A134" s="151">
        <v>46081</v>
      </c>
      <c r="B134" t="s">
        <v>444</v>
      </c>
      <c r="C134" t="s">
        <v>580</v>
      </c>
      <c r="D134" t="s">
        <v>391</v>
      </c>
      <c r="E134" s="55">
        <v>6116414.8510999996</v>
      </c>
      <c r="F134">
        <v>1</v>
      </c>
      <c r="G134" t="s">
        <v>480</v>
      </c>
      <c r="H134" s="14">
        <v>679533.69</v>
      </c>
      <c r="I134" t="s">
        <v>137</v>
      </c>
      <c r="J134" t="s">
        <v>501</v>
      </c>
      <c r="K134" t="s">
        <v>501</v>
      </c>
      <c r="L134" t="s">
        <v>9</v>
      </c>
      <c r="M134" t="s">
        <v>72</v>
      </c>
      <c r="N134" t="s">
        <v>389</v>
      </c>
      <c r="O134">
        <v>6115803.2096148897</v>
      </c>
      <c r="P134">
        <v>611.64148510992527</v>
      </c>
      <c r="Q134" t="s">
        <v>391</v>
      </c>
      <c r="R134" t="s">
        <v>72</v>
      </c>
    </row>
    <row r="135" spans="1:18" x14ac:dyDescent="0.3">
      <c r="A135" s="151">
        <v>46081</v>
      </c>
      <c r="B135" t="s">
        <v>444</v>
      </c>
      <c r="C135" t="s">
        <v>580</v>
      </c>
      <c r="D135" t="s">
        <v>391</v>
      </c>
      <c r="E135" s="55">
        <v>6116414.8510999996</v>
      </c>
      <c r="F135">
        <v>1</v>
      </c>
      <c r="G135" t="s">
        <v>480</v>
      </c>
      <c r="H135" s="14">
        <v>679533.69</v>
      </c>
      <c r="I135" t="s">
        <v>137</v>
      </c>
      <c r="J135" t="s">
        <v>501</v>
      </c>
      <c r="K135" t="s">
        <v>501</v>
      </c>
      <c r="L135" t="s">
        <v>9</v>
      </c>
      <c r="M135" t="s">
        <v>77</v>
      </c>
      <c r="N135" t="s">
        <v>389</v>
      </c>
      <c r="O135">
        <v>6115803.2096148897</v>
      </c>
      <c r="P135">
        <v>611.64148510992527</v>
      </c>
      <c r="Q135" t="s">
        <v>391</v>
      </c>
      <c r="R135" t="s">
        <v>77</v>
      </c>
    </row>
    <row r="136" spans="1:18" x14ac:dyDescent="0.3">
      <c r="A136" s="151">
        <v>46081</v>
      </c>
      <c r="B136" t="s">
        <v>444</v>
      </c>
      <c r="C136" t="s">
        <v>580</v>
      </c>
      <c r="D136" t="s">
        <v>391</v>
      </c>
      <c r="E136" s="55">
        <v>6116414.8510999996</v>
      </c>
      <c r="F136">
        <v>1</v>
      </c>
      <c r="G136" t="s">
        <v>480</v>
      </c>
      <c r="H136" s="14">
        <v>679533.69</v>
      </c>
      <c r="I136" t="s">
        <v>137</v>
      </c>
      <c r="J136" t="s">
        <v>501</v>
      </c>
      <c r="K136" t="s">
        <v>501</v>
      </c>
      <c r="L136" t="s">
        <v>9</v>
      </c>
      <c r="M136" t="s">
        <v>75</v>
      </c>
      <c r="N136" t="s">
        <v>389</v>
      </c>
      <c r="O136">
        <v>6115803.2096148897</v>
      </c>
      <c r="P136">
        <v>611.64148510992527</v>
      </c>
      <c r="Q136" t="s">
        <v>391</v>
      </c>
      <c r="R136" t="s">
        <v>75</v>
      </c>
    </row>
    <row r="137" spans="1:18" x14ac:dyDescent="0.3">
      <c r="A137" s="151">
        <v>46081</v>
      </c>
      <c r="B137" t="s">
        <v>444</v>
      </c>
      <c r="C137" t="s">
        <v>580</v>
      </c>
      <c r="D137" t="s">
        <v>391</v>
      </c>
      <c r="E137" s="55">
        <v>6116414.8510999996</v>
      </c>
      <c r="F137">
        <v>1</v>
      </c>
      <c r="G137" t="s">
        <v>480</v>
      </c>
      <c r="H137" s="14">
        <v>679533.69</v>
      </c>
      <c r="I137" t="s">
        <v>137</v>
      </c>
      <c r="J137" t="s">
        <v>501</v>
      </c>
      <c r="K137" t="s">
        <v>501</v>
      </c>
      <c r="L137" t="s">
        <v>9</v>
      </c>
      <c r="M137" t="s">
        <v>682</v>
      </c>
      <c r="N137" t="s">
        <v>389</v>
      </c>
      <c r="O137">
        <v>6115803.2096148897</v>
      </c>
      <c r="P137">
        <v>611.64148510992527</v>
      </c>
      <c r="Q137" t="s">
        <v>391</v>
      </c>
      <c r="R137" t="s">
        <v>682</v>
      </c>
    </row>
    <row r="138" spans="1:18" x14ac:dyDescent="0.3">
      <c r="A138" s="151">
        <v>46081</v>
      </c>
      <c r="B138" t="s">
        <v>444</v>
      </c>
      <c r="C138" t="s">
        <v>580</v>
      </c>
      <c r="D138" t="s">
        <v>391</v>
      </c>
      <c r="E138" s="55">
        <v>6116414.8510999996</v>
      </c>
      <c r="F138">
        <v>1</v>
      </c>
      <c r="G138" t="s">
        <v>480</v>
      </c>
      <c r="H138" s="14">
        <v>679533.69</v>
      </c>
      <c r="I138" t="s">
        <v>137</v>
      </c>
      <c r="J138" t="s">
        <v>501</v>
      </c>
      <c r="K138" t="s">
        <v>501</v>
      </c>
      <c r="L138" t="s">
        <v>9</v>
      </c>
      <c r="M138" t="s">
        <v>683</v>
      </c>
      <c r="N138" t="s">
        <v>389</v>
      </c>
      <c r="O138">
        <v>6115803.2096148897</v>
      </c>
      <c r="P138">
        <v>611.64148510992527</v>
      </c>
      <c r="Q138" t="s">
        <v>391</v>
      </c>
      <c r="R138" t="s">
        <v>683</v>
      </c>
    </row>
    <row r="139" spans="1:18" x14ac:dyDescent="0.3">
      <c r="A139" s="151">
        <v>46081</v>
      </c>
      <c r="B139" t="s">
        <v>444</v>
      </c>
      <c r="C139" t="s">
        <v>580</v>
      </c>
      <c r="D139" t="s">
        <v>391</v>
      </c>
      <c r="E139" s="55">
        <v>6116414.8510999996</v>
      </c>
      <c r="F139">
        <v>1</v>
      </c>
      <c r="G139" t="s">
        <v>480</v>
      </c>
      <c r="H139" s="14">
        <v>679533.69</v>
      </c>
      <c r="I139" t="s">
        <v>137</v>
      </c>
      <c r="J139" t="s">
        <v>501</v>
      </c>
      <c r="K139" t="s">
        <v>501</v>
      </c>
      <c r="L139" t="s">
        <v>9</v>
      </c>
      <c r="M139" t="s">
        <v>80</v>
      </c>
      <c r="N139" t="s">
        <v>389</v>
      </c>
      <c r="O139">
        <v>6115803.2096148897</v>
      </c>
      <c r="P139">
        <v>611.64148510992527</v>
      </c>
      <c r="Q139" t="s">
        <v>391</v>
      </c>
      <c r="R139" t="s">
        <v>80</v>
      </c>
    </row>
    <row r="140" spans="1:18" x14ac:dyDescent="0.3">
      <c r="A140" s="151">
        <v>46081</v>
      </c>
      <c r="B140" t="s">
        <v>444</v>
      </c>
      <c r="C140" t="s">
        <v>580</v>
      </c>
      <c r="D140" t="s">
        <v>391</v>
      </c>
      <c r="E140" s="55">
        <v>6116414.8510999996</v>
      </c>
      <c r="F140">
        <v>1</v>
      </c>
      <c r="G140" t="s">
        <v>480</v>
      </c>
      <c r="H140" s="14">
        <v>679533.69</v>
      </c>
      <c r="I140" t="s">
        <v>137</v>
      </c>
      <c r="J140" t="s">
        <v>501</v>
      </c>
      <c r="K140" t="s">
        <v>501</v>
      </c>
      <c r="L140" t="s">
        <v>9</v>
      </c>
      <c r="M140" t="s">
        <v>50</v>
      </c>
      <c r="N140" t="s">
        <v>389</v>
      </c>
      <c r="O140">
        <v>6115803.2096148897</v>
      </c>
      <c r="P140">
        <v>611.64148510992527</v>
      </c>
      <c r="Q140" t="s">
        <v>391</v>
      </c>
      <c r="R140" t="s">
        <v>50</v>
      </c>
    </row>
    <row r="141" spans="1:18" x14ac:dyDescent="0.3">
      <c r="A141" s="151">
        <v>46081</v>
      </c>
      <c r="B141" t="s">
        <v>444</v>
      </c>
      <c r="C141" t="s">
        <v>580</v>
      </c>
      <c r="D141" t="s">
        <v>391</v>
      </c>
      <c r="E141" s="55">
        <v>6116414.8510999996</v>
      </c>
      <c r="F141">
        <v>1</v>
      </c>
      <c r="G141" t="s">
        <v>480</v>
      </c>
      <c r="H141" s="14">
        <v>679533.69</v>
      </c>
      <c r="I141" t="s">
        <v>137</v>
      </c>
      <c r="J141" t="s">
        <v>501</v>
      </c>
      <c r="K141" t="s">
        <v>501</v>
      </c>
      <c r="L141" t="s">
        <v>9</v>
      </c>
      <c r="M141" t="s">
        <v>68</v>
      </c>
      <c r="N141" t="s">
        <v>389</v>
      </c>
      <c r="O141">
        <v>6115803.2096148897</v>
      </c>
      <c r="P141">
        <v>611.64148510992527</v>
      </c>
      <c r="Q141" t="s">
        <v>391</v>
      </c>
      <c r="R141" t="s">
        <v>68</v>
      </c>
    </row>
    <row r="142" spans="1:18" x14ac:dyDescent="0.3">
      <c r="A142" s="151">
        <v>46081</v>
      </c>
      <c r="B142" t="s">
        <v>444</v>
      </c>
      <c r="C142" t="s">
        <v>580</v>
      </c>
      <c r="D142" t="s">
        <v>391</v>
      </c>
      <c r="E142" s="55">
        <v>6116414.8510999996</v>
      </c>
      <c r="F142">
        <v>1</v>
      </c>
      <c r="G142" t="s">
        <v>480</v>
      </c>
      <c r="H142" s="14">
        <v>679533.69</v>
      </c>
      <c r="I142" t="s">
        <v>137</v>
      </c>
      <c r="J142" t="s">
        <v>501</v>
      </c>
      <c r="K142" t="s">
        <v>501</v>
      </c>
      <c r="L142" t="s">
        <v>9</v>
      </c>
      <c r="M142" t="s">
        <v>70</v>
      </c>
      <c r="N142" t="s">
        <v>389</v>
      </c>
      <c r="O142">
        <v>6115803.2096148897</v>
      </c>
      <c r="P142">
        <v>611.64148510992527</v>
      </c>
      <c r="Q142" t="s">
        <v>391</v>
      </c>
      <c r="R142" t="s">
        <v>70</v>
      </c>
    </row>
    <row r="143" spans="1:18" x14ac:dyDescent="0.3">
      <c r="A143" s="151">
        <v>46081</v>
      </c>
      <c r="B143" t="s">
        <v>444</v>
      </c>
      <c r="C143" t="s">
        <v>424</v>
      </c>
      <c r="D143" t="s">
        <v>13</v>
      </c>
      <c r="E143" s="55">
        <v>1824756.7154000001</v>
      </c>
      <c r="F143">
        <v>1</v>
      </c>
      <c r="G143" t="s">
        <v>480</v>
      </c>
      <c r="H143" s="14">
        <v>675159.98470000003</v>
      </c>
      <c r="I143" t="s">
        <v>137</v>
      </c>
      <c r="J143" t="s">
        <v>501</v>
      </c>
      <c r="K143" t="s">
        <v>501</v>
      </c>
      <c r="L143" t="s">
        <v>9</v>
      </c>
      <c r="M143" t="s">
        <v>683</v>
      </c>
      <c r="N143" t="s">
        <v>338</v>
      </c>
      <c r="O143">
        <v>1824756.7154000001</v>
      </c>
      <c r="P143">
        <v>0</v>
      </c>
      <c r="Q143" t="s">
        <v>13</v>
      </c>
      <c r="R143" t="s">
        <v>683</v>
      </c>
    </row>
    <row r="144" spans="1:18" x14ac:dyDescent="0.3">
      <c r="A144" s="151">
        <v>46081</v>
      </c>
      <c r="B144" t="s">
        <v>20</v>
      </c>
      <c r="C144" t="s">
        <v>801</v>
      </c>
      <c r="D144" t="s">
        <v>20</v>
      </c>
      <c r="E144" s="55">
        <v>674169.95</v>
      </c>
      <c r="F144">
        <v>1</v>
      </c>
      <c r="G144" t="s">
        <v>511</v>
      </c>
      <c r="H144" s="14">
        <v>674169.95</v>
      </c>
      <c r="I144" t="s">
        <v>137</v>
      </c>
      <c r="J144" t="s">
        <v>473</v>
      </c>
      <c r="K144" t="s">
        <v>156</v>
      </c>
      <c r="L144" t="s">
        <v>20</v>
      </c>
      <c r="M144" t="s">
        <v>682</v>
      </c>
      <c r="N144" t="s">
        <v>83</v>
      </c>
      <c r="O144">
        <v>674169.95</v>
      </c>
      <c r="P144">
        <v>0</v>
      </c>
      <c r="Q144" t="s">
        <v>147</v>
      </c>
      <c r="R144" t="s">
        <v>682</v>
      </c>
    </row>
    <row r="145" spans="1:18" x14ac:dyDescent="0.3">
      <c r="A145" s="151">
        <v>46063</v>
      </c>
      <c r="B145" t="s">
        <v>1006</v>
      </c>
      <c r="C145" t="s">
        <v>1014</v>
      </c>
      <c r="D145" t="s">
        <v>1015</v>
      </c>
      <c r="E145" s="55">
        <v>533553.22</v>
      </c>
      <c r="F145">
        <v>1</v>
      </c>
      <c r="G145" t="s">
        <v>511</v>
      </c>
      <c r="H145" s="14">
        <v>671499.2</v>
      </c>
      <c r="I145" t="s">
        <v>157</v>
      </c>
      <c r="J145" t="s">
        <v>473</v>
      </c>
      <c r="K145" t="s">
        <v>138</v>
      </c>
      <c r="L145" t="s">
        <v>17</v>
      </c>
      <c r="M145" t="s">
        <v>68</v>
      </c>
      <c r="N145" t="s">
        <v>40</v>
      </c>
      <c r="O145">
        <v>671499.2</v>
      </c>
      <c r="P145">
        <v>0</v>
      </c>
      <c r="Q145" t="s">
        <v>735</v>
      </c>
      <c r="R145" t="s">
        <v>68</v>
      </c>
    </row>
    <row r="146" spans="1:18" x14ac:dyDescent="0.3">
      <c r="A146" s="151">
        <v>46079</v>
      </c>
      <c r="B146" t="s">
        <v>1085</v>
      </c>
      <c r="C146" t="s">
        <v>1086</v>
      </c>
      <c r="D146" t="s">
        <v>1087</v>
      </c>
      <c r="E146" s="55">
        <v>34000</v>
      </c>
      <c r="F146">
        <v>21.42</v>
      </c>
      <c r="G146" t="s">
        <v>511</v>
      </c>
      <c r="H146" s="14">
        <v>646911.96429999999</v>
      </c>
      <c r="I146" t="s">
        <v>137</v>
      </c>
      <c r="J146" t="s">
        <v>513</v>
      </c>
      <c r="K146" t="s">
        <v>138</v>
      </c>
      <c r="L146" t="s">
        <v>10</v>
      </c>
      <c r="M146" t="s">
        <v>80</v>
      </c>
      <c r="N146" t="s">
        <v>35</v>
      </c>
      <c r="O146">
        <v>881218.79999999993</v>
      </c>
      <c r="P146">
        <v>0</v>
      </c>
      <c r="Q146" t="s">
        <v>731</v>
      </c>
      <c r="R146" t="s">
        <v>166</v>
      </c>
    </row>
    <row r="147" spans="1:18" x14ac:dyDescent="0.3">
      <c r="A147" s="151">
        <v>46081</v>
      </c>
      <c r="B147" t="s">
        <v>444</v>
      </c>
      <c r="C147" t="s">
        <v>762</v>
      </c>
      <c r="D147" t="s">
        <v>42</v>
      </c>
      <c r="E147" s="55">
        <v>1608950.2172000001</v>
      </c>
      <c r="F147">
        <v>1</v>
      </c>
      <c r="G147" t="s">
        <v>480</v>
      </c>
      <c r="H147" s="14">
        <v>643580.08689999999</v>
      </c>
      <c r="I147" t="s">
        <v>137</v>
      </c>
      <c r="J147" t="s">
        <v>501</v>
      </c>
      <c r="K147" t="s">
        <v>501</v>
      </c>
      <c r="L147" t="s">
        <v>9</v>
      </c>
      <c r="M147" t="s">
        <v>50</v>
      </c>
      <c r="N147" t="s">
        <v>341</v>
      </c>
      <c r="O147">
        <v>1608950.2172000003</v>
      </c>
      <c r="P147">
        <v>0</v>
      </c>
      <c r="Q147" t="s">
        <v>42</v>
      </c>
      <c r="R147" t="s">
        <v>50</v>
      </c>
    </row>
    <row r="148" spans="1:18" x14ac:dyDescent="0.3">
      <c r="A148" s="151">
        <v>46055</v>
      </c>
      <c r="B148" t="s">
        <v>962</v>
      </c>
      <c r="C148" t="s">
        <v>963</v>
      </c>
      <c r="D148" t="s">
        <v>964</v>
      </c>
      <c r="E148" s="55">
        <v>721000</v>
      </c>
      <c r="F148">
        <v>1</v>
      </c>
      <c r="G148" t="s">
        <v>511</v>
      </c>
      <c r="H148" s="14">
        <v>640445.33180000004</v>
      </c>
      <c r="I148" t="s">
        <v>137</v>
      </c>
      <c r="J148" t="s">
        <v>513</v>
      </c>
      <c r="K148" t="s">
        <v>156</v>
      </c>
      <c r="L148" t="s">
        <v>10</v>
      </c>
      <c r="M148" t="s">
        <v>80</v>
      </c>
      <c r="N148" t="s">
        <v>35</v>
      </c>
      <c r="O148">
        <v>872410</v>
      </c>
      <c r="P148">
        <v>0</v>
      </c>
      <c r="Q148" t="s">
        <v>736</v>
      </c>
      <c r="R148" t="s">
        <v>164</v>
      </c>
    </row>
    <row r="149" spans="1:18" x14ac:dyDescent="0.3">
      <c r="A149" s="151">
        <v>46057</v>
      </c>
      <c r="B149" t="s">
        <v>1045</v>
      </c>
      <c r="C149" t="s">
        <v>1046</v>
      </c>
      <c r="D149" t="s">
        <v>1047</v>
      </c>
      <c r="E149" s="55">
        <v>74973.55</v>
      </c>
      <c r="F149">
        <v>4</v>
      </c>
      <c r="G149" t="s">
        <v>511</v>
      </c>
      <c r="H149" s="14">
        <v>629185.54509999999</v>
      </c>
      <c r="I149" t="s">
        <v>137</v>
      </c>
      <c r="J149" t="s">
        <v>473</v>
      </c>
      <c r="K149" t="s">
        <v>138</v>
      </c>
      <c r="L149" t="s">
        <v>16</v>
      </c>
      <c r="M149" t="s">
        <v>80</v>
      </c>
      <c r="N149" t="s">
        <v>35</v>
      </c>
      <c r="O149">
        <v>857072</v>
      </c>
      <c r="P149">
        <v>0</v>
      </c>
      <c r="Q149" t="s">
        <v>735</v>
      </c>
      <c r="R149" t="s">
        <v>657</v>
      </c>
    </row>
    <row r="150" spans="1:18" x14ac:dyDescent="0.3">
      <c r="A150" s="151">
        <v>46081</v>
      </c>
      <c r="B150" t="s">
        <v>444</v>
      </c>
      <c r="C150" t="s">
        <v>484</v>
      </c>
      <c r="D150" t="s">
        <v>179</v>
      </c>
      <c r="E150" s="55">
        <v>4107684.4304</v>
      </c>
      <c r="F150">
        <v>1</v>
      </c>
      <c r="G150" t="s">
        <v>480</v>
      </c>
      <c r="H150" s="14">
        <v>616152.66460000002</v>
      </c>
      <c r="I150" t="s">
        <v>137</v>
      </c>
      <c r="J150" t="s">
        <v>501</v>
      </c>
      <c r="K150" t="s">
        <v>501</v>
      </c>
      <c r="L150" t="s">
        <v>9</v>
      </c>
      <c r="M150" t="s">
        <v>80</v>
      </c>
      <c r="N150" t="s">
        <v>360</v>
      </c>
      <c r="O150">
        <v>3614762.2987520001</v>
      </c>
      <c r="P150">
        <v>492922.13164799986</v>
      </c>
      <c r="Q150" t="s">
        <v>179</v>
      </c>
      <c r="R150" t="s">
        <v>80</v>
      </c>
    </row>
    <row r="151" spans="1:18" x14ac:dyDescent="0.3">
      <c r="A151" s="151">
        <v>46081</v>
      </c>
      <c r="B151" t="s">
        <v>444</v>
      </c>
      <c r="C151" t="s">
        <v>577</v>
      </c>
      <c r="D151" t="s">
        <v>173</v>
      </c>
      <c r="E151" s="55">
        <v>2629398.3793000001</v>
      </c>
      <c r="F151">
        <v>1</v>
      </c>
      <c r="G151" t="s">
        <v>480</v>
      </c>
      <c r="H151" s="14">
        <v>604761.62719999999</v>
      </c>
      <c r="I151" t="s">
        <v>137</v>
      </c>
      <c r="J151" t="s">
        <v>501</v>
      </c>
      <c r="K151" t="s">
        <v>501</v>
      </c>
      <c r="L151" t="s">
        <v>9</v>
      </c>
      <c r="M151" t="s">
        <v>683</v>
      </c>
      <c r="N151" t="s">
        <v>353</v>
      </c>
      <c r="O151">
        <v>2629398.3793000006</v>
      </c>
      <c r="P151">
        <v>0</v>
      </c>
      <c r="Q151" t="s">
        <v>173</v>
      </c>
      <c r="R151" t="s">
        <v>683</v>
      </c>
    </row>
    <row r="152" spans="1:18" x14ac:dyDescent="0.3">
      <c r="A152" s="151">
        <v>46079</v>
      </c>
      <c r="B152" t="s">
        <v>877</v>
      </c>
      <c r="C152" t="s">
        <v>878</v>
      </c>
      <c r="D152" t="s">
        <v>17</v>
      </c>
      <c r="E152" s="55">
        <v>600000</v>
      </c>
      <c r="F152">
        <v>1</v>
      </c>
      <c r="G152" t="s">
        <v>511</v>
      </c>
      <c r="H152" s="14">
        <v>600000</v>
      </c>
      <c r="I152" t="s">
        <v>157</v>
      </c>
      <c r="J152" t="s">
        <v>473</v>
      </c>
      <c r="K152" t="s">
        <v>156</v>
      </c>
      <c r="L152" t="s">
        <v>17</v>
      </c>
      <c r="M152" t="s">
        <v>72</v>
      </c>
      <c r="N152" t="s">
        <v>43</v>
      </c>
      <c r="O152">
        <v>600000</v>
      </c>
      <c r="P152">
        <v>0</v>
      </c>
      <c r="Q152" t="s">
        <v>879</v>
      </c>
      <c r="R152" t="s">
        <v>72</v>
      </c>
    </row>
    <row r="153" spans="1:18" x14ac:dyDescent="0.3">
      <c r="A153" s="151">
        <v>46081</v>
      </c>
      <c r="B153" t="s">
        <v>444</v>
      </c>
      <c r="C153" t="s">
        <v>578</v>
      </c>
      <c r="D153" t="s">
        <v>173</v>
      </c>
      <c r="E153" s="55">
        <v>2599197.3316000002</v>
      </c>
      <c r="F153">
        <v>1</v>
      </c>
      <c r="G153" t="s">
        <v>480</v>
      </c>
      <c r="H153" s="14">
        <v>597815.38630000001</v>
      </c>
      <c r="I153" t="s">
        <v>137</v>
      </c>
      <c r="J153" t="s">
        <v>501</v>
      </c>
      <c r="K153" t="s">
        <v>501</v>
      </c>
      <c r="L153" t="s">
        <v>9</v>
      </c>
      <c r="M153" t="s">
        <v>683</v>
      </c>
      <c r="N153" t="s">
        <v>353</v>
      </c>
      <c r="O153">
        <v>2599197.3316000006</v>
      </c>
      <c r="P153">
        <v>0</v>
      </c>
      <c r="Q153" t="s">
        <v>173</v>
      </c>
      <c r="R153" t="s">
        <v>683</v>
      </c>
    </row>
    <row r="154" spans="1:18" x14ac:dyDescent="0.3">
      <c r="A154" s="151">
        <v>46063</v>
      </c>
      <c r="B154" t="s">
        <v>1116</v>
      </c>
      <c r="C154" t="s">
        <v>1117</v>
      </c>
      <c r="D154" t="s">
        <v>1118</v>
      </c>
      <c r="E154" s="55">
        <v>647707.5</v>
      </c>
      <c r="F154">
        <v>1</v>
      </c>
      <c r="G154" t="s">
        <v>511</v>
      </c>
      <c r="H154" s="14">
        <v>590896.31680000003</v>
      </c>
      <c r="I154" t="s">
        <v>137</v>
      </c>
      <c r="J154" t="s">
        <v>473</v>
      </c>
      <c r="K154" t="s">
        <v>156</v>
      </c>
      <c r="L154" t="s">
        <v>10</v>
      </c>
      <c r="M154" t="s">
        <v>80</v>
      </c>
      <c r="N154" t="s">
        <v>35</v>
      </c>
      <c r="O154">
        <v>804914.68999999983</v>
      </c>
      <c r="P154">
        <v>0</v>
      </c>
      <c r="Q154" t="s">
        <v>730</v>
      </c>
      <c r="R154" t="s">
        <v>164</v>
      </c>
    </row>
    <row r="155" spans="1:18" x14ac:dyDescent="0.3">
      <c r="A155" s="151">
        <v>46081</v>
      </c>
      <c r="B155" t="s">
        <v>444</v>
      </c>
      <c r="C155" t="s">
        <v>484</v>
      </c>
      <c r="D155" t="s">
        <v>179</v>
      </c>
      <c r="E155" s="55">
        <v>4107684.4304</v>
      </c>
      <c r="F155">
        <v>1</v>
      </c>
      <c r="G155" t="s">
        <v>480</v>
      </c>
      <c r="H155" s="14">
        <v>575075.82030000002</v>
      </c>
      <c r="I155" t="s">
        <v>137</v>
      </c>
      <c r="J155" t="s">
        <v>501</v>
      </c>
      <c r="K155" t="s">
        <v>501</v>
      </c>
      <c r="L155" t="s">
        <v>9</v>
      </c>
      <c r="M155" t="s">
        <v>72</v>
      </c>
      <c r="N155" t="s">
        <v>360</v>
      </c>
      <c r="O155">
        <v>3614762.2987520001</v>
      </c>
      <c r="P155">
        <v>492922.13164799986</v>
      </c>
      <c r="Q155" t="s">
        <v>179</v>
      </c>
      <c r="R155" t="s">
        <v>72</v>
      </c>
    </row>
    <row r="156" spans="1:18" x14ac:dyDescent="0.3">
      <c r="A156" s="151">
        <v>46055</v>
      </c>
      <c r="B156" t="s">
        <v>1035</v>
      </c>
      <c r="C156" t="s">
        <v>1043</v>
      </c>
      <c r="D156" t="s">
        <v>1044</v>
      </c>
      <c r="E156" s="55">
        <v>463345.03</v>
      </c>
      <c r="F156">
        <v>1</v>
      </c>
      <c r="G156" t="s">
        <v>511</v>
      </c>
      <c r="H156" s="14">
        <v>560647.49</v>
      </c>
      <c r="I156" t="s">
        <v>157</v>
      </c>
      <c r="J156" t="s">
        <v>473</v>
      </c>
      <c r="K156" t="s">
        <v>156</v>
      </c>
      <c r="L156" t="s">
        <v>17</v>
      </c>
      <c r="M156" t="s">
        <v>68</v>
      </c>
      <c r="N156" t="s">
        <v>40</v>
      </c>
      <c r="O156">
        <v>560647.49</v>
      </c>
      <c r="P156">
        <v>0</v>
      </c>
      <c r="Q156" t="s">
        <v>1038</v>
      </c>
      <c r="R156" t="s">
        <v>68</v>
      </c>
    </row>
    <row r="157" spans="1:18" x14ac:dyDescent="0.3">
      <c r="A157" s="151">
        <v>46059</v>
      </c>
      <c r="B157" t="s">
        <v>1001</v>
      </c>
      <c r="C157" t="s">
        <v>1002</v>
      </c>
      <c r="D157" t="s">
        <v>1003</v>
      </c>
      <c r="E157" s="55">
        <v>395000</v>
      </c>
      <c r="F157">
        <v>1</v>
      </c>
      <c r="G157" t="s">
        <v>511</v>
      </c>
      <c r="H157" s="14">
        <v>555000</v>
      </c>
      <c r="I157" t="s">
        <v>157</v>
      </c>
      <c r="J157" t="s">
        <v>473</v>
      </c>
      <c r="K157" t="s">
        <v>138</v>
      </c>
      <c r="L157" t="s">
        <v>17</v>
      </c>
      <c r="M157" t="s">
        <v>68</v>
      </c>
      <c r="N157" t="s">
        <v>40</v>
      </c>
      <c r="O157">
        <v>555000</v>
      </c>
      <c r="P157">
        <v>0</v>
      </c>
      <c r="Q157" t="s">
        <v>745</v>
      </c>
      <c r="R157" t="s">
        <v>68</v>
      </c>
    </row>
    <row r="158" spans="1:18" x14ac:dyDescent="0.3">
      <c r="A158" s="151">
        <v>46066</v>
      </c>
      <c r="B158" t="s">
        <v>1098</v>
      </c>
      <c r="C158" t="s">
        <v>1099</v>
      </c>
      <c r="D158" t="s">
        <v>1100</v>
      </c>
      <c r="E158" s="55">
        <v>755578</v>
      </c>
      <c r="F158">
        <v>1</v>
      </c>
      <c r="G158" t="s">
        <v>511</v>
      </c>
      <c r="H158" s="14">
        <v>554677.73510000005</v>
      </c>
      <c r="I158" t="s">
        <v>312</v>
      </c>
      <c r="J158" t="s">
        <v>473</v>
      </c>
      <c r="K158" t="s">
        <v>156</v>
      </c>
      <c r="L158" t="s">
        <v>530</v>
      </c>
      <c r="M158" t="s">
        <v>80</v>
      </c>
      <c r="N158" t="s">
        <v>35</v>
      </c>
      <c r="O158">
        <v>755578</v>
      </c>
      <c r="P158">
        <v>0</v>
      </c>
      <c r="Q158" t="s">
        <v>732</v>
      </c>
      <c r="R158" t="s">
        <v>164</v>
      </c>
    </row>
    <row r="159" spans="1:18" x14ac:dyDescent="0.3">
      <c r="A159" s="151">
        <v>46066</v>
      </c>
      <c r="B159" t="s">
        <v>944</v>
      </c>
      <c r="C159" t="s">
        <v>945</v>
      </c>
      <c r="D159" t="s">
        <v>946</v>
      </c>
      <c r="E159" s="55">
        <v>755577.85</v>
      </c>
      <c r="F159">
        <v>1</v>
      </c>
      <c r="G159" t="s">
        <v>511</v>
      </c>
      <c r="H159" s="14">
        <v>554677.625</v>
      </c>
      <c r="I159" t="s">
        <v>312</v>
      </c>
      <c r="J159" t="s">
        <v>473</v>
      </c>
      <c r="K159" t="s">
        <v>156</v>
      </c>
      <c r="L159" t="s">
        <v>530</v>
      </c>
      <c r="M159" t="s">
        <v>80</v>
      </c>
      <c r="N159" t="s">
        <v>35</v>
      </c>
      <c r="O159">
        <v>755577.85</v>
      </c>
      <c r="P159">
        <v>0</v>
      </c>
      <c r="Q159" t="s">
        <v>732</v>
      </c>
      <c r="R159" t="s">
        <v>164</v>
      </c>
    </row>
    <row r="160" spans="1:18" x14ac:dyDescent="0.3">
      <c r="A160" s="151">
        <v>46081</v>
      </c>
      <c r="B160" t="s">
        <v>444</v>
      </c>
      <c r="C160" t="s">
        <v>566</v>
      </c>
      <c r="D160" t="s">
        <v>166</v>
      </c>
      <c r="E160" s="55">
        <v>2898353.6937000002</v>
      </c>
      <c r="F160">
        <v>1</v>
      </c>
      <c r="G160" t="s">
        <v>480</v>
      </c>
      <c r="H160" s="14">
        <v>550687.20180000004</v>
      </c>
      <c r="I160" t="s">
        <v>137</v>
      </c>
      <c r="J160" t="s">
        <v>501</v>
      </c>
      <c r="K160" t="s">
        <v>501</v>
      </c>
      <c r="L160" t="s">
        <v>9</v>
      </c>
      <c r="M160" t="s">
        <v>683</v>
      </c>
      <c r="N160" t="s">
        <v>379</v>
      </c>
      <c r="O160">
        <v>2695468.9351410004</v>
      </c>
      <c r="P160">
        <v>202884.75855899975</v>
      </c>
      <c r="Q160" t="s">
        <v>166</v>
      </c>
      <c r="R160" t="s">
        <v>683</v>
      </c>
    </row>
    <row r="161" spans="1:18" x14ac:dyDescent="0.3">
      <c r="A161" s="151">
        <v>46081</v>
      </c>
      <c r="B161" t="s">
        <v>20</v>
      </c>
      <c r="C161" t="s">
        <v>799</v>
      </c>
      <c r="D161" t="s">
        <v>20</v>
      </c>
      <c r="E161" s="55">
        <v>5039229.71</v>
      </c>
      <c r="F161">
        <v>1</v>
      </c>
      <c r="G161" t="s">
        <v>511</v>
      </c>
      <c r="H161" s="14">
        <v>542222.77540000004</v>
      </c>
      <c r="I161" t="s">
        <v>137</v>
      </c>
      <c r="J161" t="s">
        <v>473</v>
      </c>
      <c r="K161" t="s">
        <v>156</v>
      </c>
      <c r="L161" t="s">
        <v>20</v>
      </c>
      <c r="M161" t="s">
        <v>68</v>
      </c>
      <c r="N161" t="s">
        <v>35</v>
      </c>
      <c r="O161">
        <v>5039229.71</v>
      </c>
      <c r="P161">
        <v>0</v>
      </c>
      <c r="Q161" t="s">
        <v>512</v>
      </c>
      <c r="R161" t="s">
        <v>68</v>
      </c>
    </row>
    <row r="162" spans="1:18" x14ac:dyDescent="0.3">
      <c r="A162" s="151">
        <v>46081</v>
      </c>
      <c r="B162" t="s">
        <v>444</v>
      </c>
      <c r="C162" t="s">
        <v>1144</v>
      </c>
      <c r="D162" t="s">
        <v>42</v>
      </c>
      <c r="E162" s="55">
        <v>1351482.1973999999</v>
      </c>
      <c r="F162">
        <v>1</v>
      </c>
      <c r="G162" t="s">
        <v>480</v>
      </c>
      <c r="H162" s="14">
        <v>540592.87899999996</v>
      </c>
      <c r="I162" t="s">
        <v>137</v>
      </c>
      <c r="J162" t="s">
        <v>501</v>
      </c>
      <c r="K162" t="s">
        <v>501</v>
      </c>
      <c r="L162" t="s">
        <v>9</v>
      </c>
      <c r="M162" t="s">
        <v>50</v>
      </c>
      <c r="N162" t="s">
        <v>341</v>
      </c>
      <c r="O162">
        <v>1351482.1973999999</v>
      </c>
      <c r="P162">
        <v>0</v>
      </c>
      <c r="Q162" t="s">
        <v>42</v>
      </c>
      <c r="R162" t="s">
        <v>50</v>
      </c>
    </row>
    <row r="163" spans="1:18" x14ac:dyDescent="0.3">
      <c r="A163" s="151">
        <v>46081</v>
      </c>
      <c r="B163" t="s">
        <v>444</v>
      </c>
      <c r="C163" t="s">
        <v>576</v>
      </c>
      <c r="D163" t="s">
        <v>173</v>
      </c>
      <c r="E163" s="55">
        <v>2316608.0606999998</v>
      </c>
      <c r="F163">
        <v>1</v>
      </c>
      <c r="G163" t="s">
        <v>480</v>
      </c>
      <c r="H163" s="14">
        <v>532819.85400000005</v>
      </c>
      <c r="I163" t="s">
        <v>137</v>
      </c>
      <c r="J163" t="s">
        <v>501</v>
      </c>
      <c r="K163" t="s">
        <v>501</v>
      </c>
      <c r="L163" t="s">
        <v>9</v>
      </c>
      <c r="M163" t="s">
        <v>683</v>
      </c>
      <c r="N163" t="s">
        <v>353</v>
      </c>
      <c r="O163">
        <v>2316608.0606999998</v>
      </c>
      <c r="P163">
        <v>0</v>
      </c>
      <c r="Q163" t="s">
        <v>173</v>
      </c>
      <c r="R163" t="s">
        <v>683</v>
      </c>
    </row>
    <row r="164" spans="1:18" x14ac:dyDescent="0.3">
      <c r="A164" s="151">
        <v>46059</v>
      </c>
      <c r="B164" t="s">
        <v>1028</v>
      </c>
      <c r="C164" t="s">
        <v>1031</v>
      </c>
      <c r="D164" t="s">
        <v>1032</v>
      </c>
      <c r="E164" s="55">
        <v>7568.31</v>
      </c>
      <c r="F164">
        <v>90</v>
      </c>
      <c r="G164" t="s">
        <v>511</v>
      </c>
      <c r="H164" s="14">
        <v>532440.26580000005</v>
      </c>
      <c r="I164" t="s">
        <v>137</v>
      </c>
      <c r="J164" t="s">
        <v>473</v>
      </c>
      <c r="K164" t="s">
        <v>138</v>
      </c>
      <c r="L164" t="s">
        <v>11</v>
      </c>
      <c r="M164" t="s">
        <v>80</v>
      </c>
      <c r="N164" t="s">
        <v>35</v>
      </c>
      <c r="O164">
        <v>725286.27999999991</v>
      </c>
      <c r="P164">
        <v>0</v>
      </c>
      <c r="Q164" t="s">
        <v>628</v>
      </c>
      <c r="R164" t="s">
        <v>80</v>
      </c>
    </row>
    <row r="165" spans="1:18" x14ac:dyDescent="0.3">
      <c r="A165" s="151">
        <v>46076</v>
      </c>
      <c r="B165" t="s">
        <v>845</v>
      </c>
      <c r="C165" t="s">
        <v>846</v>
      </c>
      <c r="D165" t="s">
        <v>847</v>
      </c>
      <c r="E165" s="55">
        <v>80000</v>
      </c>
      <c r="F165">
        <v>9</v>
      </c>
      <c r="G165" t="s">
        <v>511</v>
      </c>
      <c r="H165" s="14">
        <v>528559.55220000003</v>
      </c>
      <c r="I165" t="s">
        <v>137</v>
      </c>
      <c r="J165" t="s">
        <v>473</v>
      </c>
      <c r="K165" t="s">
        <v>156</v>
      </c>
      <c r="L165" t="s">
        <v>10</v>
      </c>
      <c r="M165" t="s">
        <v>80</v>
      </c>
      <c r="N165" t="s">
        <v>35</v>
      </c>
      <c r="O165">
        <v>719999.99999999988</v>
      </c>
      <c r="P165">
        <v>0</v>
      </c>
      <c r="Q165" t="s">
        <v>731</v>
      </c>
      <c r="R165" t="s">
        <v>166</v>
      </c>
    </row>
    <row r="166" spans="1:18" x14ac:dyDescent="0.3">
      <c r="A166" s="151">
        <v>46070</v>
      </c>
      <c r="B166" t="s">
        <v>845</v>
      </c>
      <c r="C166" t="s">
        <v>848</v>
      </c>
      <c r="D166" t="s">
        <v>849</v>
      </c>
      <c r="E166" s="55">
        <v>80000</v>
      </c>
      <c r="F166">
        <v>9</v>
      </c>
      <c r="G166" t="s">
        <v>511</v>
      </c>
      <c r="H166" s="14">
        <v>528559.55220000003</v>
      </c>
      <c r="I166" t="s">
        <v>137</v>
      </c>
      <c r="J166" t="s">
        <v>473</v>
      </c>
      <c r="K166" t="s">
        <v>156</v>
      </c>
      <c r="L166" t="s">
        <v>10</v>
      </c>
      <c r="M166" t="s">
        <v>80</v>
      </c>
      <c r="N166" t="s">
        <v>35</v>
      </c>
      <c r="O166">
        <v>719999.99999999988</v>
      </c>
      <c r="P166">
        <v>0</v>
      </c>
      <c r="Q166" t="s">
        <v>731</v>
      </c>
      <c r="R166" t="s">
        <v>166</v>
      </c>
    </row>
    <row r="167" spans="1:18" x14ac:dyDescent="0.3">
      <c r="A167" s="151">
        <v>46062</v>
      </c>
      <c r="B167" t="s">
        <v>845</v>
      </c>
      <c r="C167" t="s">
        <v>850</v>
      </c>
      <c r="D167" t="s">
        <v>851</v>
      </c>
      <c r="E167" s="55">
        <v>80000</v>
      </c>
      <c r="F167">
        <v>9</v>
      </c>
      <c r="G167" t="s">
        <v>511</v>
      </c>
      <c r="H167" s="14">
        <v>528559.55220000003</v>
      </c>
      <c r="I167" t="s">
        <v>137</v>
      </c>
      <c r="J167" t="s">
        <v>473</v>
      </c>
      <c r="K167" t="s">
        <v>156</v>
      </c>
      <c r="L167" t="s">
        <v>10</v>
      </c>
      <c r="M167" t="s">
        <v>80</v>
      </c>
      <c r="N167" t="s">
        <v>35</v>
      </c>
      <c r="O167">
        <v>719999.99999999988</v>
      </c>
      <c r="P167">
        <v>0</v>
      </c>
      <c r="Q167" t="s">
        <v>731</v>
      </c>
      <c r="R167" t="s">
        <v>166</v>
      </c>
    </row>
    <row r="168" spans="1:18" x14ac:dyDescent="0.3">
      <c r="A168" s="151">
        <v>46055</v>
      </c>
      <c r="B168" t="s">
        <v>845</v>
      </c>
      <c r="C168" t="s">
        <v>852</v>
      </c>
      <c r="D168" t="s">
        <v>853</v>
      </c>
      <c r="E168" s="55">
        <v>80000</v>
      </c>
      <c r="F168">
        <v>9</v>
      </c>
      <c r="G168" t="s">
        <v>511</v>
      </c>
      <c r="H168" s="14">
        <v>528559.55220000003</v>
      </c>
      <c r="I168" t="s">
        <v>137</v>
      </c>
      <c r="J168" t="s">
        <v>473</v>
      </c>
      <c r="K168" t="s">
        <v>156</v>
      </c>
      <c r="L168" t="s">
        <v>10</v>
      </c>
      <c r="M168" t="s">
        <v>80</v>
      </c>
      <c r="N168" t="s">
        <v>35</v>
      </c>
      <c r="O168">
        <v>719999.99999999988</v>
      </c>
      <c r="P168">
        <v>0</v>
      </c>
      <c r="Q168" t="s">
        <v>731</v>
      </c>
      <c r="R168" t="s">
        <v>166</v>
      </c>
    </row>
    <row r="169" spans="1:18" x14ac:dyDescent="0.3">
      <c r="A169" s="151">
        <v>46063</v>
      </c>
      <c r="B169" t="s">
        <v>956</v>
      </c>
      <c r="C169" t="s">
        <v>957</v>
      </c>
      <c r="D169" t="s">
        <v>958</v>
      </c>
      <c r="E169" s="55">
        <v>20913570.399999999</v>
      </c>
      <c r="F169">
        <v>1</v>
      </c>
      <c r="G169" t="s">
        <v>511</v>
      </c>
      <c r="H169" s="14">
        <v>525467.40289999999</v>
      </c>
      <c r="I169" t="s">
        <v>137</v>
      </c>
      <c r="J169" t="s">
        <v>473</v>
      </c>
      <c r="K169" t="s">
        <v>138</v>
      </c>
      <c r="L169" t="s">
        <v>18</v>
      </c>
      <c r="M169" t="s">
        <v>68</v>
      </c>
      <c r="N169" t="s">
        <v>38</v>
      </c>
      <c r="O169">
        <v>30540202.908262931</v>
      </c>
      <c r="P169">
        <v>-1093.3582629300654</v>
      </c>
      <c r="Q169" t="s">
        <v>18</v>
      </c>
      <c r="R169" t="s">
        <v>68</v>
      </c>
    </row>
    <row r="170" spans="1:18" x14ac:dyDescent="0.3">
      <c r="A170" s="151">
        <v>46081</v>
      </c>
      <c r="B170" t="s">
        <v>444</v>
      </c>
      <c r="C170" t="s">
        <v>414</v>
      </c>
      <c r="D170" t="s">
        <v>13</v>
      </c>
      <c r="E170" s="55">
        <v>1411534.0728</v>
      </c>
      <c r="F170">
        <v>1</v>
      </c>
      <c r="G170" t="s">
        <v>480</v>
      </c>
      <c r="H170" s="14">
        <v>522267.60690000001</v>
      </c>
      <c r="I170" t="s">
        <v>137</v>
      </c>
      <c r="J170" t="s">
        <v>501</v>
      </c>
      <c r="K170" t="s">
        <v>501</v>
      </c>
      <c r="L170" t="s">
        <v>9</v>
      </c>
      <c r="M170" t="s">
        <v>683</v>
      </c>
      <c r="N170" t="s">
        <v>338</v>
      </c>
      <c r="O170">
        <v>1411534.0728000002</v>
      </c>
      <c r="P170">
        <v>0</v>
      </c>
      <c r="Q170" t="s">
        <v>13</v>
      </c>
      <c r="R170" t="s">
        <v>683</v>
      </c>
    </row>
    <row r="171" spans="1:18" x14ac:dyDescent="0.3">
      <c r="A171" s="151">
        <v>46077</v>
      </c>
      <c r="B171" t="s">
        <v>938</v>
      </c>
      <c r="C171" t="s">
        <v>939</v>
      </c>
      <c r="D171" t="s">
        <v>940</v>
      </c>
      <c r="E171" s="55">
        <v>580000</v>
      </c>
      <c r="F171">
        <v>1</v>
      </c>
      <c r="G171" t="s">
        <v>511</v>
      </c>
      <c r="H171" s="14">
        <v>515198.74129999999</v>
      </c>
      <c r="I171" t="s">
        <v>137</v>
      </c>
      <c r="J171" t="s">
        <v>473</v>
      </c>
      <c r="K171" t="s">
        <v>156</v>
      </c>
      <c r="L171" t="s">
        <v>10</v>
      </c>
      <c r="M171" t="s">
        <v>80</v>
      </c>
      <c r="N171" t="s">
        <v>35</v>
      </c>
      <c r="O171">
        <v>701799.99999999988</v>
      </c>
      <c r="P171">
        <v>0</v>
      </c>
      <c r="Q171" t="s">
        <v>731</v>
      </c>
      <c r="R171" t="s">
        <v>166</v>
      </c>
    </row>
    <row r="172" spans="1:18" x14ac:dyDescent="0.3">
      <c r="A172" s="151">
        <v>46081</v>
      </c>
      <c r="B172" t="s">
        <v>679</v>
      </c>
      <c r="C172" t="s">
        <v>1152</v>
      </c>
      <c r="D172" t="s">
        <v>810</v>
      </c>
      <c r="E172" s="55">
        <v>19000</v>
      </c>
      <c r="F172">
        <v>27</v>
      </c>
      <c r="G172" t="s">
        <v>511</v>
      </c>
      <c r="H172" s="14">
        <v>513000</v>
      </c>
      <c r="I172" t="s">
        <v>137</v>
      </c>
      <c r="J172" t="s">
        <v>473</v>
      </c>
      <c r="K172" t="s">
        <v>138</v>
      </c>
      <c r="L172" t="s">
        <v>13</v>
      </c>
      <c r="M172" t="s">
        <v>77</v>
      </c>
      <c r="N172" t="s">
        <v>44</v>
      </c>
      <c r="O172">
        <v>513000</v>
      </c>
      <c r="P172">
        <v>0</v>
      </c>
      <c r="Q172" t="s">
        <v>740</v>
      </c>
      <c r="R172" t="s">
        <v>77</v>
      </c>
    </row>
    <row r="173" spans="1:18" x14ac:dyDescent="0.3">
      <c r="A173" s="151">
        <v>46055</v>
      </c>
      <c r="B173" t="s">
        <v>977</v>
      </c>
      <c r="C173" t="s">
        <v>982</v>
      </c>
      <c r="D173" t="s">
        <v>983</v>
      </c>
      <c r="E173" s="55">
        <v>13977.37</v>
      </c>
      <c r="F173">
        <v>30</v>
      </c>
      <c r="G173" t="s">
        <v>511</v>
      </c>
      <c r="H173" s="14">
        <v>507378.56</v>
      </c>
      <c r="I173" t="s">
        <v>137</v>
      </c>
      <c r="J173" t="s">
        <v>473</v>
      </c>
      <c r="K173" t="s">
        <v>156</v>
      </c>
      <c r="L173" t="s">
        <v>15</v>
      </c>
      <c r="M173" t="s">
        <v>682</v>
      </c>
      <c r="N173" t="s">
        <v>83</v>
      </c>
      <c r="O173">
        <v>507378.56</v>
      </c>
      <c r="P173">
        <v>0</v>
      </c>
      <c r="Q173" t="s">
        <v>745</v>
      </c>
      <c r="R173" t="s">
        <v>682</v>
      </c>
    </row>
    <row r="174" spans="1:18" x14ac:dyDescent="0.3">
      <c r="A174" s="151">
        <v>46081</v>
      </c>
      <c r="B174" t="s">
        <v>444</v>
      </c>
      <c r="C174" t="s">
        <v>579</v>
      </c>
      <c r="D174" t="s">
        <v>391</v>
      </c>
      <c r="E174" s="55">
        <v>4555960.8767999997</v>
      </c>
      <c r="F174">
        <v>1</v>
      </c>
      <c r="G174" t="s">
        <v>480</v>
      </c>
      <c r="H174" s="14">
        <v>506167.25339999999</v>
      </c>
      <c r="I174" t="s">
        <v>137</v>
      </c>
      <c r="J174" t="s">
        <v>501</v>
      </c>
      <c r="K174" t="s">
        <v>501</v>
      </c>
      <c r="L174" t="s">
        <v>9</v>
      </c>
      <c r="M174" t="s">
        <v>72</v>
      </c>
      <c r="N174" t="s">
        <v>389</v>
      </c>
      <c r="O174">
        <v>4555505.2807123195</v>
      </c>
      <c r="P174">
        <v>455.59608768019825</v>
      </c>
      <c r="Q174" t="s">
        <v>391</v>
      </c>
      <c r="R174" t="s">
        <v>72</v>
      </c>
    </row>
    <row r="175" spans="1:18" x14ac:dyDescent="0.3">
      <c r="A175" s="151">
        <v>46081</v>
      </c>
      <c r="B175" t="s">
        <v>444</v>
      </c>
      <c r="C175" t="s">
        <v>579</v>
      </c>
      <c r="D175" t="s">
        <v>391</v>
      </c>
      <c r="E175" s="55">
        <v>4555960.8767999997</v>
      </c>
      <c r="F175">
        <v>1</v>
      </c>
      <c r="G175" t="s">
        <v>480</v>
      </c>
      <c r="H175" s="14">
        <v>506167.25339999999</v>
      </c>
      <c r="I175" t="s">
        <v>137</v>
      </c>
      <c r="J175" t="s">
        <v>501</v>
      </c>
      <c r="K175" t="s">
        <v>501</v>
      </c>
      <c r="L175" t="s">
        <v>9</v>
      </c>
      <c r="M175" t="s">
        <v>77</v>
      </c>
      <c r="N175" t="s">
        <v>389</v>
      </c>
      <c r="O175">
        <v>4555505.2807123195</v>
      </c>
      <c r="P175">
        <v>455.59608768019825</v>
      </c>
      <c r="Q175" t="s">
        <v>391</v>
      </c>
      <c r="R175" t="s">
        <v>77</v>
      </c>
    </row>
    <row r="176" spans="1:18" x14ac:dyDescent="0.3">
      <c r="A176" s="151">
        <v>46081</v>
      </c>
      <c r="B176" t="s">
        <v>444</v>
      </c>
      <c r="C176" t="s">
        <v>579</v>
      </c>
      <c r="D176" t="s">
        <v>391</v>
      </c>
      <c r="E176" s="55">
        <v>4555960.8767999997</v>
      </c>
      <c r="F176">
        <v>1</v>
      </c>
      <c r="G176" t="s">
        <v>480</v>
      </c>
      <c r="H176" s="14">
        <v>506167.25339999999</v>
      </c>
      <c r="I176" t="s">
        <v>137</v>
      </c>
      <c r="J176" t="s">
        <v>501</v>
      </c>
      <c r="K176" t="s">
        <v>501</v>
      </c>
      <c r="L176" t="s">
        <v>9</v>
      </c>
      <c r="M176" t="s">
        <v>75</v>
      </c>
      <c r="N176" t="s">
        <v>389</v>
      </c>
      <c r="O176">
        <v>4555505.2807123195</v>
      </c>
      <c r="P176">
        <v>455.59608768019825</v>
      </c>
      <c r="Q176" t="s">
        <v>391</v>
      </c>
      <c r="R176" t="s">
        <v>75</v>
      </c>
    </row>
    <row r="177" spans="1:18" x14ac:dyDescent="0.3">
      <c r="A177" s="151">
        <v>46081</v>
      </c>
      <c r="B177" t="s">
        <v>444</v>
      </c>
      <c r="C177" t="s">
        <v>579</v>
      </c>
      <c r="D177" t="s">
        <v>391</v>
      </c>
      <c r="E177" s="55">
        <v>4555960.8767999997</v>
      </c>
      <c r="F177">
        <v>1</v>
      </c>
      <c r="G177" t="s">
        <v>480</v>
      </c>
      <c r="H177" s="14">
        <v>506167.25339999999</v>
      </c>
      <c r="I177" t="s">
        <v>137</v>
      </c>
      <c r="J177" t="s">
        <v>501</v>
      </c>
      <c r="K177" t="s">
        <v>501</v>
      </c>
      <c r="L177" t="s">
        <v>9</v>
      </c>
      <c r="M177" t="s">
        <v>682</v>
      </c>
      <c r="N177" t="s">
        <v>389</v>
      </c>
      <c r="O177">
        <v>4555505.2807123195</v>
      </c>
      <c r="P177">
        <v>455.59608768019825</v>
      </c>
      <c r="Q177" t="s">
        <v>391</v>
      </c>
      <c r="R177" t="s">
        <v>682</v>
      </c>
    </row>
    <row r="178" spans="1:18" x14ac:dyDescent="0.3">
      <c r="A178" s="151">
        <v>46081</v>
      </c>
      <c r="B178" t="s">
        <v>444</v>
      </c>
      <c r="C178" t="s">
        <v>579</v>
      </c>
      <c r="D178" t="s">
        <v>391</v>
      </c>
      <c r="E178" s="55">
        <v>4555960.8767999997</v>
      </c>
      <c r="F178">
        <v>1</v>
      </c>
      <c r="G178" t="s">
        <v>480</v>
      </c>
      <c r="H178" s="14">
        <v>506167.25339999999</v>
      </c>
      <c r="I178" t="s">
        <v>137</v>
      </c>
      <c r="J178" t="s">
        <v>501</v>
      </c>
      <c r="K178" t="s">
        <v>501</v>
      </c>
      <c r="L178" t="s">
        <v>9</v>
      </c>
      <c r="M178" t="s">
        <v>683</v>
      </c>
      <c r="N178" t="s">
        <v>389</v>
      </c>
      <c r="O178">
        <v>4555505.2807123195</v>
      </c>
      <c r="P178">
        <v>455.59608768019825</v>
      </c>
      <c r="Q178" t="s">
        <v>391</v>
      </c>
      <c r="R178" t="s">
        <v>683</v>
      </c>
    </row>
    <row r="179" spans="1:18" x14ac:dyDescent="0.3">
      <c r="A179" s="151">
        <v>46081</v>
      </c>
      <c r="B179" t="s">
        <v>444</v>
      </c>
      <c r="C179" t="s">
        <v>579</v>
      </c>
      <c r="D179" t="s">
        <v>391</v>
      </c>
      <c r="E179" s="55">
        <v>4555960.8767999997</v>
      </c>
      <c r="F179">
        <v>1</v>
      </c>
      <c r="G179" t="s">
        <v>480</v>
      </c>
      <c r="H179" s="14">
        <v>506167.25339999999</v>
      </c>
      <c r="I179" t="s">
        <v>137</v>
      </c>
      <c r="J179" t="s">
        <v>501</v>
      </c>
      <c r="K179" t="s">
        <v>501</v>
      </c>
      <c r="L179" t="s">
        <v>9</v>
      </c>
      <c r="M179" t="s">
        <v>80</v>
      </c>
      <c r="N179" t="s">
        <v>389</v>
      </c>
      <c r="O179">
        <v>4555505.2807123195</v>
      </c>
      <c r="P179">
        <v>455.59608768019825</v>
      </c>
      <c r="Q179" t="s">
        <v>391</v>
      </c>
      <c r="R179" t="s">
        <v>80</v>
      </c>
    </row>
    <row r="180" spans="1:18" x14ac:dyDescent="0.3">
      <c r="A180" s="151">
        <v>46081</v>
      </c>
      <c r="B180" t="s">
        <v>444</v>
      </c>
      <c r="C180" t="s">
        <v>579</v>
      </c>
      <c r="D180" t="s">
        <v>391</v>
      </c>
      <c r="E180" s="55">
        <v>4555960.8767999997</v>
      </c>
      <c r="F180">
        <v>1</v>
      </c>
      <c r="G180" t="s">
        <v>480</v>
      </c>
      <c r="H180" s="14">
        <v>506167.25339999999</v>
      </c>
      <c r="I180" t="s">
        <v>137</v>
      </c>
      <c r="J180" t="s">
        <v>501</v>
      </c>
      <c r="K180" t="s">
        <v>501</v>
      </c>
      <c r="L180" t="s">
        <v>9</v>
      </c>
      <c r="M180" t="s">
        <v>50</v>
      </c>
      <c r="N180" t="s">
        <v>389</v>
      </c>
      <c r="O180">
        <v>4555505.2807123195</v>
      </c>
      <c r="P180">
        <v>455.59608768019825</v>
      </c>
      <c r="Q180" t="s">
        <v>391</v>
      </c>
      <c r="R180" t="s">
        <v>50</v>
      </c>
    </row>
    <row r="181" spans="1:18" x14ac:dyDescent="0.3">
      <c r="A181" s="151">
        <v>46081</v>
      </c>
      <c r="B181" t="s">
        <v>444</v>
      </c>
      <c r="C181" t="s">
        <v>579</v>
      </c>
      <c r="D181" t="s">
        <v>391</v>
      </c>
      <c r="E181" s="55">
        <v>4555960.8767999997</v>
      </c>
      <c r="F181">
        <v>1</v>
      </c>
      <c r="G181" t="s">
        <v>480</v>
      </c>
      <c r="H181" s="14">
        <v>506167.25339999999</v>
      </c>
      <c r="I181" t="s">
        <v>137</v>
      </c>
      <c r="J181" t="s">
        <v>501</v>
      </c>
      <c r="K181" t="s">
        <v>501</v>
      </c>
      <c r="L181" t="s">
        <v>9</v>
      </c>
      <c r="M181" t="s">
        <v>68</v>
      </c>
      <c r="N181" t="s">
        <v>389</v>
      </c>
      <c r="O181">
        <v>4555505.2807123195</v>
      </c>
      <c r="P181">
        <v>455.59608768019825</v>
      </c>
      <c r="Q181" t="s">
        <v>391</v>
      </c>
      <c r="R181" t="s">
        <v>68</v>
      </c>
    </row>
    <row r="182" spans="1:18" x14ac:dyDescent="0.3">
      <c r="A182" s="151">
        <v>46081</v>
      </c>
      <c r="B182" t="s">
        <v>444</v>
      </c>
      <c r="C182" t="s">
        <v>579</v>
      </c>
      <c r="D182" t="s">
        <v>391</v>
      </c>
      <c r="E182" s="55">
        <v>4555960.8767999997</v>
      </c>
      <c r="F182">
        <v>1</v>
      </c>
      <c r="G182" t="s">
        <v>480</v>
      </c>
      <c r="H182" s="14">
        <v>506167.25339999999</v>
      </c>
      <c r="I182" t="s">
        <v>137</v>
      </c>
      <c r="J182" t="s">
        <v>501</v>
      </c>
      <c r="K182" t="s">
        <v>501</v>
      </c>
      <c r="L182" t="s">
        <v>9</v>
      </c>
      <c r="M182" t="s">
        <v>70</v>
      </c>
      <c r="N182" t="s">
        <v>389</v>
      </c>
      <c r="O182">
        <v>4555505.2807123195</v>
      </c>
      <c r="P182">
        <v>455.59608768019825</v>
      </c>
      <c r="Q182" t="s">
        <v>391</v>
      </c>
      <c r="R182" t="s">
        <v>70</v>
      </c>
    </row>
    <row r="183" spans="1:18" x14ac:dyDescent="0.3">
      <c r="A183" s="151">
        <v>46079</v>
      </c>
      <c r="B183" t="s">
        <v>1006</v>
      </c>
      <c r="C183" t="s">
        <v>1009</v>
      </c>
      <c r="D183" t="s">
        <v>1010</v>
      </c>
      <c r="E183" s="55">
        <v>411208.72</v>
      </c>
      <c r="F183">
        <v>1</v>
      </c>
      <c r="G183" t="s">
        <v>511</v>
      </c>
      <c r="H183" s="14">
        <v>497562.55</v>
      </c>
      <c r="I183" t="s">
        <v>157</v>
      </c>
      <c r="J183" t="s">
        <v>473</v>
      </c>
      <c r="K183" t="s">
        <v>138</v>
      </c>
      <c r="L183" t="s">
        <v>17</v>
      </c>
      <c r="M183" t="s">
        <v>72</v>
      </c>
      <c r="N183" t="s">
        <v>43</v>
      </c>
      <c r="O183">
        <v>497562.55</v>
      </c>
      <c r="P183">
        <v>0</v>
      </c>
      <c r="Q183" t="s">
        <v>1011</v>
      </c>
      <c r="R183" t="s">
        <v>72</v>
      </c>
    </row>
    <row r="184" spans="1:18" x14ac:dyDescent="0.3">
      <c r="A184" s="151">
        <v>46065</v>
      </c>
      <c r="B184" t="s">
        <v>922</v>
      </c>
      <c r="C184" t="s">
        <v>924</v>
      </c>
      <c r="D184" t="s">
        <v>925</v>
      </c>
      <c r="E184" s="55">
        <v>328025.68</v>
      </c>
      <c r="F184">
        <v>1</v>
      </c>
      <c r="G184" t="s">
        <v>511</v>
      </c>
      <c r="H184" s="14">
        <v>492932.06</v>
      </c>
      <c r="I184" t="s">
        <v>137</v>
      </c>
      <c r="J184" t="s">
        <v>473</v>
      </c>
      <c r="K184" t="s">
        <v>156</v>
      </c>
      <c r="L184" t="s">
        <v>16</v>
      </c>
      <c r="M184" t="s">
        <v>70</v>
      </c>
      <c r="N184" t="s">
        <v>45</v>
      </c>
      <c r="O184">
        <v>492932.06</v>
      </c>
      <c r="P184">
        <v>0</v>
      </c>
      <c r="Q184" t="s">
        <v>745</v>
      </c>
      <c r="R184" t="s">
        <v>70</v>
      </c>
    </row>
    <row r="185" spans="1:18" x14ac:dyDescent="0.3">
      <c r="A185" s="151">
        <v>46059</v>
      </c>
      <c r="B185" t="s">
        <v>864</v>
      </c>
      <c r="C185" t="s">
        <v>867</v>
      </c>
      <c r="D185" t="s">
        <v>868</v>
      </c>
      <c r="E185" s="55">
        <v>670000</v>
      </c>
      <c r="F185">
        <v>1</v>
      </c>
      <c r="G185" t="s">
        <v>511</v>
      </c>
      <c r="H185" s="14">
        <v>491854.02769999998</v>
      </c>
      <c r="I185" t="s">
        <v>137</v>
      </c>
      <c r="J185" t="s">
        <v>473</v>
      </c>
      <c r="K185" t="s">
        <v>156</v>
      </c>
      <c r="L185" t="s">
        <v>10</v>
      </c>
      <c r="M185" t="s">
        <v>80</v>
      </c>
      <c r="N185" t="s">
        <v>35</v>
      </c>
      <c r="O185">
        <v>669999.99999999988</v>
      </c>
      <c r="P185">
        <v>0</v>
      </c>
      <c r="Q185" t="s">
        <v>22</v>
      </c>
      <c r="R185" t="s">
        <v>164</v>
      </c>
    </row>
    <row r="186" spans="1:18" x14ac:dyDescent="0.3">
      <c r="A186" s="151">
        <v>46077</v>
      </c>
      <c r="B186" t="s">
        <v>1101</v>
      </c>
      <c r="C186" t="s">
        <v>1102</v>
      </c>
      <c r="D186" t="s">
        <v>1103</v>
      </c>
      <c r="E186" s="55">
        <v>495000</v>
      </c>
      <c r="F186">
        <v>1</v>
      </c>
      <c r="G186" t="s">
        <v>511</v>
      </c>
      <c r="H186" s="14">
        <v>480910.76740000001</v>
      </c>
      <c r="I186" t="s">
        <v>157</v>
      </c>
      <c r="J186" t="s">
        <v>473</v>
      </c>
      <c r="K186" t="s">
        <v>156</v>
      </c>
      <c r="L186" t="s">
        <v>17</v>
      </c>
      <c r="M186" t="s">
        <v>80</v>
      </c>
      <c r="N186" t="s">
        <v>35</v>
      </c>
      <c r="O186">
        <v>655093.16999999993</v>
      </c>
      <c r="P186">
        <v>0</v>
      </c>
      <c r="Q186" t="s">
        <v>731</v>
      </c>
      <c r="R186" t="s">
        <v>166</v>
      </c>
    </row>
    <row r="187" spans="1:18" x14ac:dyDescent="0.3">
      <c r="A187" s="151">
        <v>46081</v>
      </c>
      <c r="B187" t="s">
        <v>444</v>
      </c>
      <c r="C187" t="s">
        <v>420</v>
      </c>
      <c r="D187" t="s">
        <v>13</v>
      </c>
      <c r="E187" s="55">
        <v>2394868.4076999999</v>
      </c>
      <c r="F187">
        <v>1</v>
      </c>
      <c r="G187" t="s">
        <v>480</v>
      </c>
      <c r="H187" s="14">
        <v>478973.68150000001</v>
      </c>
      <c r="I187" t="s">
        <v>137</v>
      </c>
      <c r="J187" t="s">
        <v>501</v>
      </c>
      <c r="K187" t="s">
        <v>501</v>
      </c>
      <c r="L187" t="s">
        <v>9</v>
      </c>
      <c r="M187" t="s">
        <v>80</v>
      </c>
      <c r="N187" t="s">
        <v>338</v>
      </c>
      <c r="O187">
        <v>2394868.4076999999</v>
      </c>
      <c r="P187">
        <v>0</v>
      </c>
      <c r="Q187" t="s">
        <v>13</v>
      </c>
      <c r="R187" t="s">
        <v>80</v>
      </c>
    </row>
    <row r="188" spans="1:18" x14ac:dyDescent="0.3">
      <c r="A188" s="151">
        <v>46081</v>
      </c>
      <c r="B188" t="s">
        <v>444</v>
      </c>
      <c r="C188" t="s">
        <v>569</v>
      </c>
      <c r="D188" t="s">
        <v>168</v>
      </c>
      <c r="E188" s="55">
        <v>3415916.0836999998</v>
      </c>
      <c r="F188">
        <v>1</v>
      </c>
      <c r="G188" t="s">
        <v>480</v>
      </c>
      <c r="H188" s="14">
        <v>478228.25170000002</v>
      </c>
      <c r="I188" t="s">
        <v>137</v>
      </c>
      <c r="J188" t="s">
        <v>501</v>
      </c>
      <c r="K188" t="s">
        <v>501</v>
      </c>
      <c r="L188" t="s">
        <v>9</v>
      </c>
      <c r="M188" t="s">
        <v>68</v>
      </c>
      <c r="N188" t="s">
        <v>332</v>
      </c>
      <c r="O188">
        <v>3415916.0837000003</v>
      </c>
      <c r="P188">
        <v>0</v>
      </c>
      <c r="Q188" t="s">
        <v>168</v>
      </c>
      <c r="R188" t="s">
        <v>68</v>
      </c>
    </row>
    <row r="189" spans="1:18" x14ac:dyDescent="0.3">
      <c r="A189" s="151">
        <v>46062</v>
      </c>
      <c r="B189" t="s">
        <v>910</v>
      </c>
      <c r="C189" t="s">
        <v>912</v>
      </c>
      <c r="D189" t="s">
        <v>913</v>
      </c>
      <c r="E189" s="55">
        <v>145000</v>
      </c>
      <c r="F189">
        <v>1</v>
      </c>
      <c r="G189" t="s">
        <v>511</v>
      </c>
      <c r="H189" s="14">
        <v>475226.42509999999</v>
      </c>
      <c r="I189" t="s">
        <v>137</v>
      </c>
      <c r="J189" t="s">
        <v>473</v>
      </c>
      <c r="K189" t="s">
        <v>156</v>
      </c>
      <c r="L189" t="s">
        <v>15</v>
      </c>
      <c r="M189" t="s">
        <v>80</v>
      </c>
      <c r="N189" t="s">
        <v>35</v>
      </c>
      <c r="O189">
        <v>647349.99999999977</v>
      </c>
      <c r="P189">
        <v>0</v>
      </c>
      <c r="Q189" t="s">
        <v>735</v>
      </c>
      <c r="R189" t="s">
        <v>657</v>
      </c>
    </row>
    <row r="190" spans="1:18" x14ac:dyDescent="0.3">
      <c r="A190" s="151">
        <v>46062</v>
      </c>
      <c r="B190" t="s">
        <v>1057</v>
      </c>
      <c r="C190" t="s">
        <v>1065</v>
      </c>
      <c r="D190" t="s">
        <v>1066</v>
      </c>
      <c r="E190" s="55">
        <v>392425.34</v>
      </c>
      <c r="F190">
        <v>1</v>
      </c>
      <c r="G190" t="s">
        <v>511</v>
      </c>
      <c r="H190" s="14">
        <v>474834.66</v>
      </c>
      <c r="I190" t="s">
        <v>157</v>
      </c>
      <c r="J190" t="s">
        <v>473</v>
      </c>
      <c r="K190" t="s">
        <v>156</v>
      </c>
      <c r="L190" t="s">
        <v>17</v>
      </c>
      <c r="M190" t="s">
        <v>70</v>
      </c>
      <c r="N190" t="s">
        <v>45</v>
      </c>
      <c r="O190">
        <v>474834.66</v>
      </c>
      <c r="P190">
        <v>0</v>
      </c>
      <c r="Q190" t="s">
        <v>1067</v>
      </c>
      <c r="R190" t="s">
        <v>70</v>
      </c>
    </row>
    <row r="191" spans="1:18" x14ac:dyDescent="0.3">
      <c r="A191" s="151">
        <v>46072</v>
      </c>
      <c r="B191" t="s">
        <v>1101</v>
      </c>
      <c r="C191" t="s">
        <v>1104</v>
      </c>
      <c r="D191" t="s">
        <v>1103</v>
      </c>
      <c r="E191" s="55">
        <v>495000</v>
      </c>
      <c r="F191">
        <v>1</v>
      </c>
      <c r="G191" t="s">
        <v>511</v>
      </c>
      <c r="H191" s="14">
        <v>473757.69760000001</v>
      </c>
      <c r="I191" t="s">
        <v>157</v>
      </c>
      <c r="J191" t="s">
        <v>473</v>
      </c>
      <c r="K191" t="s">
        <v>156</v>
      </c>
      <c r="L191" t="s">
        <v>17</v>
      </c>
      <c r="M191" t="s">
        <v>80</v>
      </c>
      <c r="N191" t="s">
        <v>35</v>
      </c>
      <c r="O191">
        <v>645349.31000000006</v>
      </c>
      <c r="P191">
        <v>0</v>
      </c>
      <c r="Q191" t="s">
        <v>731</v>
      </c>
      <c r="R191" t="s">
        <v>166</v>
      </c>
    </row>
    <row r="192" spans="1:18" x14ac:dyDescent="0.3">
      <c r="A192" s="151">
        <v>46081</v>
      </c>
      <c r="B192" t="s">
        <v>444</v>
      </c>
      <c r="C192" t="s">
        <v>421</v>
      </c>
      <c r="D192" t="s">
        <v>173</v>
      </c>
      <c r="E192" s="55">
        <v>2056682.6845</v>
      </c>
      <c r="F192">
        <v>1</v>
      </c>
      <c r="G192" t="s">
        <v>480</v>
      </c>
      <c r="H192" s="14">
        <v>473037.01740000001</v>
      </c>
      <c r="I192" t="s">
        <v>137</v>
      </c>
      <c r="J192" t="s">
        <v>501</v>
      </c>
      <c r="K192" t="s">
        <v>501</v>
      </c>
      <c r="L192" t="s">
        <v>9</v>
      </c>
      <c r="M192" t="s">
        <v>683</v>
      </c>
      <c r="N192" t="s">
        <v>353</v>
      </c>
      <c r="O192">
        <v>2056682.6845</v>
      </c>
      <c r="P192">
        <v>0</v>
      </c>
      <c r="Q192" t="s">
        <v>173</v>
      </c>
      <c r="R192" t="s">
        <v>683</v>
      </c>
    </row>
    <row r="193" spans="1:18" x14ac:dyDescent="0.3">
      <c r="A193" s="151">
        <v>46081</v>
      </c>
      <c r="B193" t="s">
        <v>444</v>
      </c>
      <c r="C193" t="s">
        <v>591</v>
      </c>
      <c r="D193" t="s">
        <v>164</v>
      </c>
      <c r="E193" s="55">
        <v>6032968.3777000001</v>
      </c>
      <c r="F193">
        <v>1</v>
      </c>
      <c r="G193" t="s">
        <v>480</v>
      </c>
      <c r="H193" s="14">
        <v>469230.8738</v>
      </c>
      <c r="I193" t="s">
        <v>137</v>
      </c>
      <c r="J193" t="s">
        <v>501</v>
      </c>
      <c r="K193" t="s">
        <v>501</v>
      </c>
      <c r="L193" t="s">
        <v>9</v>
      </c>
      <c r="M193" t="s">
        <v>72</v>
      </c>
      <c r="N193" t="s">
        <v>32</v>
      </c>
      <c r="O193">
        <v>4223077.8643899998</v>
      </c>
      <c r="P193">
        <v>1809890.5133100003</v>
      </c>
      <c r="Q193" t="s">
        <v>164</v>
      </c>
      <c r="R193" t="s">
        <v>72</v>
      </c>
    </row>
    <row r="194" spans="1:18" x14ac:dyDescent="0.3">
      <c r="A194" s="151">
        <v>46081</v>
      </c>
      <c r="B194" t="s">
        <v>444</v>
      </c>
      <c r="C194" t="s">
        <v>591</v>
      </c>
      <c r="D194" t="s">
        <v>164</v>
      </c>
      <c r="E194" s="55">
        <v>6032968.3777000001</v>
      </c>
      <c r="F194">
        <v>1</v>
      </c>
      <c r="G194" t="s">
        <v>480</v>
      </c>
      <c r="H194" s="14">
        <v>469230.8738</v>
      </c>
      <c r="I194" t="s">
        <v>137</v>
      </c>
      <c r="J194" t="s">
        <v>501</v>
      </c>
      <c r="K194" t="s">
        <v>501</v>
      </c>
      <c r="L194" t="s">
        <v>9</v>
      </c>
      <c r="M194" t="s">
        <v>77</v>
      </c>
      <c r="N194" t="s">
        <v>32</v>
      </c>
      <c r="O194">
        <v>4223077.8643899998</v>
      </c>
      <c r="P194">
        <v>1809890.5133100003</v>
      </c>
      <c r="Q194" t="s">
        <v>164</v>
      </c>
      <c r="R194" t="s">
        <v>77</v>
      </c>
    </row>
    <row r="195" spans="1:18" x14ac:dyDescent="0.3">
      <c r="A195" s="151">
        <v>46081</v>
      </c>
      <c r="B195" t="s">
        <v>444</v>
      </c>
      <c r="C195" t="s">
        <v>591</v>
      </c>
      <c r="D195" t="s">
        <v>164</v>
      </c>
      <c r="E195" s="55">
        <v>6032968.3777000001</v>
      </c>
      <c r="F195">
        <v>1</v>
      </c>
      <c r="G195" t="s">
        <v>480</v>
      </c>
      <c r="H195" s="14">
        <v>469230.8738</v>
      </c>
      <c r="I195" t="s">
        <v>137</v>
      </c>
      <c r="J195" t="s">
        <v>501</v>
      </c>
      <c r="K195" t="s">
        <v>501</v>
      </c>
      <c r="L195" t="s">
        <v>9</v>
      </c>
      <c r="M195" t="s">
        <v>75</v>
      </c>
      <c r="N195" t="s">
        <v>32</v>
      </c>
      <c r="O195">
        <v>4223077.8643899998</v>
      </c>
      <c r="P195">
        <v>1809890.5133100003</v>
      </c>
      <c r="Q195" t="s">
        <v>164</v>
      </c>
      <c r="R195" t="s">
        <v>75</v>
      </c>
    </row>
    <row r="196" spans="1:18" x14ac:dyDescent="0.3">
      <c r="A196" s="151">
        <v>46081</v>
      </c>
      <c r="B196" t="s">
        <v>444</v>
      </c>
      <c r="C196" t="s">
        <v>591</v>
      </c>
      <c r="D196" t="s">
        <v>164</v>
      </c>
      <c r="E196" s="55">
        <v>6032968.3777000001</v>
      </c>
      <c r="F196">
        <v>1</v>
      </c>
      <c r="G196" t="s">
        <v>480</v>
      </c>
      <c r="H196" s="14">
        <v>469230.8738</v>
      </c>
      <c r="I196" t="s">
        <v>137</v>
      </c>
      <c r="J196" t="s">
        <v>501</v>
      </c>
      <c r="K196" t="s">
        <v>501</v>
      </c>
      <c r="L196" t="s">
        <v>9</v>
      </c>
      <c r="M196" t="s">
        <v>682</v>
      </c>
      <c r="N196" t="s">
        <v>32</v>
      </c>
      <c r="O196">
        <v>4223077.8643899998</v>
      </c>
      <c r="P196">
        <v>1809890.5133100003</v>
      </c>
      <c r="Q196" t="s">
        <v>164</v>
      </c>
      <c r="R196" t="s">
        <v>682</v>
      </c>
    </row>
    <row r="197" spans="1:18" x14ac:dyDescent="0.3">
      <c r="A197" s="151">
        <v>46081</v>
      </c>
      <c r="B197" t="s">
        <v>444</v>
      </c>
      <c r="C197" t="s">
        <v>591</v>
      </c>
      <c r="D197" t="s">
        <v>164</v>
      </c>
      <c r="E197" s="55">
        <v>6032968.3777000001</v>
      </c>
      <c r="F197">
        <v>1</v>
      </c>
      <c r="G197" t="s">
        <v>480</v>
      </c>
      <c r="H197" s="14">
        <v>469230.8738</v>
      </c>
      <c r="I197" t="s">
        <v>137</v>
      </c>
      <c r="J197" t="s">
        <v>501</v>
      </c>
      <c r="K197" t="s">
        <v>501</v>
      </c>
      <c r="L197" t="s">
        <v>9</v>
      </c>
      <c r="M197" t="s">
        <v>683</v>
      </c>
      <c r="N197" t="s">
        <v>32</v>
      </c>
      <c r="O197">
        <v>4223077.8643899998</v>
      </c>
      <c r="P197">
        <v>1809890.5133100003</v>
      </c>
      <c r="Q197" t="s">
        <v>164</v>
      </c>
      <c r="R197" t="s">
        <v>683</v>
      </c>
    </row>
    <row r="198" spans="1:18" x14ac:dyDescent="0.3">
      <c r="A198" s="151">
        <v>46081</v>
      </c>
      <c r="B198" t="s">
        <v>444</v>
      </c>
      <c r="C198" t="s">
        <v>591</v>
      </c>
      <c r="D198" t="s">
        <v>164</v>
      </c>
      <c r="E198" s="55">
        <v>6032968.3777000001</v>
      </c>
      <c r="F198">
        <v>1</v>
      </c>
      <c r="G198" t="s">
        <v>480</v>
      </c>
      <c r="H198" s="14">
        <v>469230.8738</v>
      </c>
      <c r="I198" t="s">
        <v>137</v>
      </c>
      <c r="J198" t="s">
        <v>501</v>
      </c>
      <c r="K198" t="s">
        <v>501</v>
      </c>
      <c r="L198" t="s">
        <v>9</v>
      </c>
      <c r="M198" t="s">
        <v>80</v>
      </c>
      <c r="N198" t="s">
        <v>32</v>
      </c>
      <c r="O198">
        <v>4223077.8643899998</v>
      </c>
      <c r="P198">
        <v>1809890.5133100003</v>
      </c>
      <c r="Q198" t="s">
        <v>164</v>
      </c>
      <c r="R198" t="s">
        <v>80</v>
      </c>
    </row>
    <row r="199" spans="1:18" x14ac:dyDescent="0.3">
      <c r="A199" s="151">
        <v>46081</v>
      </c>
      <c r="B199" t="s">
        <v>444</v>
      </c>
      <c r="C199" t="s">
        <v>591</v>
      </c>
      <c r="D199" t="s">
        <v>164</v>
      </c>
      <c r="E199" s="55">
        <v>6032968.3777000001</v>
      </c>
      <c r="F199">
        <v>1</v>
      </c>
      <c r="G199" t="s">
        <v>480</v>
      </c>
      <c r="H199" s="14">
        <v>469230.8738</v>
      </c>
      <c r="I199" t="s">
        <v>137</v>
      </c>
      <c r="J199" t="s">
        <v>501</v>
      </c>
      <c r="K199" t="s">
        <v>501</v>
      </c>
      <c r="L199" t="s">
        <v>9</v>
      </c>
      <c r="M199" t="s">
        <v>50</v>
      </c>
      <c r="N199" t="s">
        <v>32</v>
      </c>
      <c r="O199">
        <v>4223077.8643899998</v>
      </c>
      <c r="P199">
        <v>1809890.5133100003</v>
      </c>
      <c r="Q199" t="s">
        <v>164</v>
      </c>
      <c r="R199" t="s">
        <v>50</v>
      </c>
    </row>
    <row r="200" spans="1:18" x14ac:dyDescent="0.3">
      <c r="A200" s="151">
        <v>46081</v>
      </c>
      <c r="B200" t="s">
        <v>444</v>
      </c>
      <c r="C200" t="s">
        <v>591</v>
      </c>
      <c r="D200" t="s">
        <v>164</v>
      </c>
      <c r="E200" s="55">
        <v>6032968.3777000001</v>
      </c>
      <c r="F200">
        <v>1</v>
      </c>
      <c r="G200" t="s">
        <v>480</v>
      </c>
      <c r="H200" s="14">
        <v>469230.8738</v>
      </c>
      <c r="I200" t="s">
        <v>137</v>
      </c>
      <c r="J200" t="s">
        <v>501</v>
      </c>
      <c r="K200" t="s">
        <v>501</v>
      </c>
      <c r="L200" t="s">
        <v>9</v>
      </c>
      <c r="M200" t="s">
        <v>68</v>
      </c>
      <c r="N200" t="s">
        <v>32</v>
      </c>
      <c r="O200">
        <v>4223077.8643899998</v>
      </c>
      <c r="P200">
        <v>1809890.5133100003</v>
      </c>
      <c r="Q200" t="s">
        <v>164</v>
      </c>
      <c r="R200" t="s">
        <v>68</v>
      </c>
    </row>
    <row r="201" spans="1:18" x14ac:dyDescent="0.3">
      <c r="A201" s="151">
        <v>46081</v>
      </c>
      <c r="B201" t="s">
        <v>444</v>
      </c>
      <c r="C201" t="s">
        <v>591</v>
      </c>
      <c r="D201" t="s">
        <v>164</v>
      </c>
      <c r="E201" s="55">
        <v>6032968.3777000001</v>
      </c>
      <c r="F201">
        <v>1</v>
      </c>
      <c r="G201" t="s">
        <v>480</v>
      </c>
      <c r="H201" s="14">
        <v>469230.8738</v>
      </c>
      <c r="I201" t="s">
        <v>137</v>
      </c>
      <c r="J201" t="s">
        <v>501</v>
      </c>
      <c r="K201" t="s">
        <v>501</v>
      </c>
      <c r="L201" t="s">
        <v>9</v>
      </c>
      <c r="M201" t="s">
        <v>70</v>
      </c>
      <c r="N201" t="s">
        <v>32</v>
      </c>
      <c r="O201">
        <v>4223077.8643899998</v>
      </c>
      <c r="P201">
        <v>1809890.5133100003</v>
      </c>
      <c r="Q201" t="s">
        <v>164</v>
      </c>
      <c r="R201" t="s">
        <v>70</v>
      </c>
    </row>
    <row r="202" spans="1:18" x14ac:dyDescent="0.3">
      <c r="A202" s="151">
        <v>46081</v>
      </c>
      <c r="B202" t="s">
        <v>444</v>
      </c>
      <c r="C202" t="s">
        <v>564</v>
      </c>
      <c r="D202" t="s">
        <v>166</v>
      </c>
      <c r="E202" s="55">
        <v>2416515.0120999999</v>
      </c>
      <c r="F202">
        <v>1</v>
      </c>
      <c r="G202" t="s">
        <v>480</v>
      </c>
      <c r="H202" s="14">
        <v>459137.85230000003</v>
      </c>
      <c r="I202" t="s">
        <v>137</v>
      </c>
      <c r="J202" t="s">
        <v>501</v>
      </c>
      <c r="K202" t="s">
        <v>501</v>
      </c>
      <c r="L202" t="s">
        <v>9</v>
      </c>
      <c r="M202" t="s">
        <v>683</v>
      </c>
      <c r="N202" t="s">
        <v>379</v>
      </c>
      <c r="O202">
        <v>2247358.961253</v>
      </c>
      <c r="P202">
        <v>169156.05084699998</v>
      </c>
      <c r="Q202" t="s">
        <v>166</v>
      </c>
      <c r="R202" t="s">
        <v>683</v>
      </c>
    </row>
    <row r="203" spans="1:18" x14ac:dyDescent="0.3">
      <c r="A203" s="151">
        <v>46072</v>
      </c>
      <c r="B203" t="s">
        <v>854</v>
      </c>
      <c r="C203" t="s">
        <v>855</v>
      </c>
      <c r="D203" t="s">
        <v>856</v>
      </c>
      <c r="E203" s="55">
        <v>25805.66</v>
      </c>
      <c r="F203">
        <v>1</v>
      </c>
      <c r="G203" t="s">
        <v>511</v>
      </c>
      <c r="H203" s="14">
        <v>454532.86</v>
      </c>
      <c r="I203" t="s">
        <v>137</v>
      </c>
      <c r="J203" t="s">
        <v>473</v>
      </c>
      <c r="K203" t="s">
        <v>138</v>
      </c>
      <c r="L203" t="s">
        <v>15</v>
      </c>
      <c r="M203" t="s">
        <v>68</v>
      </c>
      <c r="N203" t="s">
        <v>40</v>
      </c>
      <c r="O203">
        <v>454532.86</v>
      </c>
      <c r="P203">
        <v>0</v>
      </c>
      <c r="Q203" t="s">
        <v>745</v>
      </c>
      <c r="R203" t="s">
        <v>68</v>
      </c>
    </row>
    <row r="204" spans="1:18" x14ac:dyDescent="0.3">
      <c r="A204" s="151">
        <v>46066</v>
      </c>
      <c r="B204" t="s">
        <v>1075</v>
      </c>
      <c r="C204" t="s">
        <v>1076</v>
      </c>
      <c r="D204" t="s">
        <v>17</v>
      </c>
      <c r="E204" s="55">
        <v>371579</v>
      </c>
      <c r="F204">
        <v>1</v>
      </c>
      <c r="G204" t="s">
        <v>511</v>
      </c>
      <c r="H204" s="14">
        <v>449610.59</v>
      </c>
      <c r="I204" t="s">
        <v>157</v>
      </c>
      <c r="J204" t="s">
        <v>473</v>
      </c>
      <c r="K204" t="s">
        <v>156</v>
      </c>
      <c r="L204" t="s">
        <v>17</v>
      </c>
      <c r="M204" t="s">
        <v>72</v>
      </c>
      <c r="N204" t="s">
        <v>43</v>
      </c>
      <c r="O204">
        <v>449610.59</v>
      </c>
      <c r="P204">
        <v>0</v>
      </c>
      <c r="Q204" t="s">
        <v>1011</v>
      </c>
      <c r="R204" t="s">
        <v>72</v>
      </c>
    </row>
    <row r="205" spans="1:18" x14ac:dyDescent="0.3">
      <c r="A205" s="151">
        <v>46081</v>
      </c>
      <c r="B205" t="s">
        <v>444</v>
      </c>
      <c r="C205" t="s">
        <v>409</v>
      </c>
      <c r="D205" t="s">
        <v>179</v>
      </c>
      <c r="E205" s="55">
        <v>2197552.3445000001</v>
      </c>
      <c r="F205">
        <v>1</v>
      </c>
      <c r="G205" t="s">
        <v>480</v>
      </c>
      <c r="H205" s="14">
        <v>439510.46889999998</v>
      </c>
      <c r="I205" t="s">
        <v>137</v>
      </c>
      <c r="J205" t="s">
        <v>501</v>
      </c>
      <c r="K205" t="s">
        <v>501</v>
      </c>
      <c r="L205" t="s">
        <v>9</v>
      </c>
      <c r="M205" t="s">
        <v>68</v>
      </c>
      <c r="N205" t="s">
        <v>360</v>
      </c>
      <c r="O205">
        <v>1933846.0631600001</v>
      </c>
      <c r="P205">
        <v>263706.28133999999</v>
      </c>
      <c r="Q205" t="s">
        <v>179</v>
      </c>
      <c r="R205" t="s">
        <v>68</v>
      </c>
    </row>
    <row r="206" spans="1:18" x14ac:dyDescent="0.3">
      <c r="A206" s="151">
        <v>46081</v>
      </c>
      <c r="B206" t="s">
        <v>444</v>
      </c>
      <c r="C206" t="s">
        <v>568</v>
      </c>
      <c r="D206" t="s">
        <v>168</v>
      </c>
      <c r="E206" s="55">
        <v>3091668.4021999999</v>
      </c>
      <c r="F206">
        <v>1</v>
      </c>
      <c r="G206" t="s">
        <v>480</v>
      </c>
      <c r="H206" s="14">
        <v>432833.57630000002</v>
      </c>
      <c r="I206" t="s">
        <v>137</v>
      </c>
      <c r="J206" t="s">
        <v>501</v>
      </c>
      <c r="K206" t="s">
        <v>501</v>
      </c>
      <c r="L206" t="s">
        <v>9</v>
      </c>
      <c r="M206" t="s">
        <v>68</v>
      </c>
      <c r="N206" t="s">
        <v>332</v>
      </c>
      <c r="O206">
        <v>3091668.4021999994</v>
      </c>
      <c r="P206">
        <v>0</v>
      </c>
      <c r="Q206" t="s">
        <v>168</v>
      </c>
      <c r="R206" t="s">
        <v>68</v>
      </c>
    </row>
    <row r="207" spans="1:18" x14ac:dyDescent="0.3">
      <c r="A207" s="151">
        <v>46081</v>
      </c>
      <c r="B207" t="s">
        <v>664</v>
      </c>
      <c r="C207" t="s">
        <v>771</v>
      </c>
      <c r="D207" t="s">
        <v>665</v>
      </c>
      <c r="E207" s="55">
        <v>1754</v>
      </c>
      <c r="F207">
        <v>4031</v>
      </c>
      <c r="G207" t="s">
        <v>144</v>
      </c>
      <c r="H207" s="14">
        <v>422745.2867</v>
      </c>
      <c r="I207" t="s">
        <v>137</v>
      </c>
      <c r="J207" t="s">
        <v>473</v>
      </c>
      <c r="K207" t="s">
        <v>138</v>
      </c>
      <c r="L207" t="s">
        <v>18</v>
      </c>
      <c r="M207" t="s">
        <v>682</v>
      </c>
      <c r="N207" t="s">
        <v>35</v>
      </c>
      <c r="O207">
        <v>7070374</v>
      </c>
      <c r="P207">
        <v>0</v>
      </c>
      <c r="Q207" t="s">
        <v>665</v>
      </c>
      <c r="R207" t="s">
        <v>166</v>
      </c>
    </row>
    <row r="208" spans="1:18" x14ac:dyDescent="0.3">
      <c r="A208" s="151">
        <v>46081</v>
      </c>
      <c r="B208" t="s">
        <v>444</v>
      </c>
      <c r="C208" t="s">
        <v>563</v>
      </c>
      <c r="D208" t="s">
        <v>193</v>
      </c>
      <c r="E208" s="55">
        <v>2792560.3418999999</v>
      </c>
      <c r="F208">
        <v>1</v>
      </c>
      <c r="G208" t="s">
        <v>480</v>
      </c>
      <c r="H208" s="14">
        <v>418884.05129999999</v>
      </c>
      <c r="I208" t="s">
        <v>137</v>
      </c>
      <c r="J208" t="s">
        <v>501</v>
      </c>
      <c r="K208" t="s">
        <v>501</v>
      </c>
      <c r="L208" t="s">
        <v>9</v>
      </c>
      <c r="M208" t="s">
        <v>682</v>
      </c>
      <c r="N208" t="s">
        <v>373</v>
      </c>
      <c r="O208">
        <v>2792560.3418999999</v>
      </c>
      <c r="P208">
        <v>0</v>
      </c>
      <c r="Q208" t="s">
        <v>193</v>
      </c>
      <c r="R208" t="s">
        <v>682</v>
      </c>
    </row>
    <row r="209" spans="1:18" x14ac:dyDescent="0.3">
      <c r="A209" s="151">
        <v>46081</v>
      </c>
      <c r="B209" t="s">
        <v>444</v>
      </c>
      <c r="C209" t="s">
        <v>484</v>
      </c>
      <c r="D209" t="s">
        <v>179</v>
      </c>
      <c r="E209" s="55">
        <v>4107684.4304</v>
      </c>
      <c r="F209">
        <v>1</v>
      </c>
      <c r="G209" t="s">
        <v>480</v>
      </c>
      <c r="H209" s="14">
        <v>410768.44300000003</v>
      </c>
      <c r="I209" t="s">
        <v>137</v>
      </c>
      <c r="J209" t="s">
        <v>501</v>
      </c>
      <c r="K209" t="s">
        <v>501</v>
      </c>
      <c r="L209" t="s">
        <v>9</v>
      </c>
      <c r="M209" t="s">
        <v>50</v>
      </c>
      <c r="N209" t="s">
        <v>360</v>
      </c>
      <c r="O209">
        <v>3614762.2987520001</v>
      </c>
      <c r="P209">
        <v>492922.13164799986</v>
      </c>
      <c r="Q209" t="s">
        <v>179</v>
      </c>
      <c r="R209" t="s">
        <v>50</v>
      </c>
    </row>
    <row r="210" spans="1:18" x14ac:dyDescent="0.3">
      <c r="A210" s="151">
        <v>46081</v>
      </c>
      <c r="B210" t="s">
        <v>444</v>
      </c>
      <c r="C210" t="s">
        <v>420</v>
      </c>
      <c r="D210" t="s">
        <v>13</v>
      </c>
      <c r="E210" s="55">
        <v>2394868.4076999999</v>
      </c>
      <c r="F210">
        <v>1</v>
      </c>
      <c r="G210" t="s">
        <v>480</v>
      </c>
      <c r="H210" s="14">
        <v>407127.62929999997</v>
      </c>
      <c r="I210" t="s">
        <v>137</v>
      </c>
      <c r="J210" t="s">
        <v>501</v>
      </c>
      <c r="K210" t="s">
        <v>501</v>
      </c>
      <c r="L210" t="s">
        <v>9</v>
      </c>
      <c r="M210" t="s">
        <v>68</v>
      </c>
      <c r="N210" t="s">
        <v>338</v>
      </c>
      <c r="O210">
        <v>2394868.4076999999</v>
      </c>
      <c r="P210">
        <v>0</v>
      </c>
      <c r="Q210" t="s">
        <v>13</v>
      </c>
      <c r="R210" t="s">
        <v>68</v>
      </c>
    </row>
    <row r="211" spans="1:18" x14ac:dyDescent="0.3">
      <c r="A211" s="151">
        <v>46081</v>
      </c>
      <c r="B211" t="s">
        <v>444</v>
      </c>
      <c r="C211" t="s">
        <v>565</v>
      </c>
      <c r="D211" t="s">
        <v>166</v>
      </c>
      <c r="E211" s="55">
        <v>3671564.7894000001</v>
      </c>
      <c r="F211">
        <v>1</v>
      </c>
      <c r="G211" t="s">
        <v>480</v>
      </c>
      <c r="H211" s="14">
        <v>403872.12680000003</v>
      </c>
      <c r="I211" t="s">
        <v>137</v>
      </c>
      <c r="J211" t="s">
        <v>501</v>
      </c>
      <c r="K211" t="s">
        <v>501</v>
      </c>
      <c r="L211" t="s">
        <v>9</v>
      </c>
      <c r="M211" t="s">
        <v>72</v>
      </c>
      <c r="N211" t="s">
        <v>379</v>
      </c>
      <c r="O211">
        <v>3414555.2541419999</v>
      </c>
      <c r="P211">
        <v>257009.53525800025</v>
      </c>
      <c r="Q211" t="s">
        <v>166</v>
      </c>
      <c r="R211" t="s">
        <v>72</v>
      </c>
    </row>
    <row r="212" spans="1:18" x14ac:dyDescent="0.3">
      <c r="A212" s="151">
        <v>46081</v>
      </c>
      <c r="B212" t="s">
        <v>444</v>
      </c>
      <c r="C212" t="s">
        <v>565</v>
      </c>
      <c r="D212" t="s">
        <v>166</v>
      </c>
      <c r="E212" s="55">
        <v>3671564.7894000001</v>
      </c>
      <c r="F212">
        <v>1</v>
      </c>
      <c r="G212" t="s">
        <v>480</v>
      </c>
      <c r="H212" s="14">
        <v>403872.12680000003</v>
      </c>
      <c r="I212" t="s">
        <v>137</v>
      </c>
      <c r="J212" t="s">
        <v>501</v>
      </c>
      <c r="K212" t="s">
        <v>501</v>
      </c>
      <c r="L212" t="s">
        <v>9</v>
      </c>
      <c r="M212" t="s">
        <v>682</v>
      </c>
      <c r="N212" t="s">
        <v>379</v>
      </c>
      <c r="O212">
        <v>3414555.2541419999</v>
      </c>
      <c r="P212">
        <v>257009.53525800025</v>
      </c>
      <c r="Q212" t="s">
        <v>166</v>
      </c>
      <c r="R212" t="s">
        <v>682</v>
      </c>
    </row>
    <row r="213" spans="1:18" x14ac:dyDescent="0.3">
      <c r="A213" s="151">
        <v>46081</v>
      </c>
      <c r="B213" t="s">
        <v>444</v>
      </c>
      <c r="C213" t="s">
        <v>565</v>
      </c>
      <c r="D213" t="s">
        <v>166</v>
      </c>
      <c r="E213" s="55">
        <v>3671564.7894000001</v>
      </c>
      <c r="F213">
        <v>1</v>
      </c>
      <c r="G213" t="s">
        <v>480</v>
      </c>
      <c r="H213" s="14">
        <v>403872.12680000003</v>
      </c>
      <c r="I213" t="s">
        <v>137</v>
      </c>
      <c r="J213" t="s">
        <v>501</v>
      </c>
      <c r="K213" t="s">
        <v>501</v>
      </c>
      <c r="L213" t="s">
        <v>9</v>
      </c>
      <c r="M213" t="s">
        <v>80</v>
      </c>
      <c r="N213" t="s">
        <v>379</v>
      </c>
      <c r="O213">
        <v>3414555.2541419999</v>
      </c>
      <c r="P213">
        <v>257009.53525800025</v>
      </c>
      <c r="Q213" t="s">
        <v>166</v>
      </c>
      <c r="R213" t="s">
        <v>80</v>
      </c>
    </row>
    <row r="214" spans="1:18" x14ac:dyDescent="0.3">
      <c r="A214" s="151">
        <v>46081</v>
      </c>
      <c r="B214" t="s">
        <v>444</v>
      </c>
      <c r="C214" t="s">
        <v>565</v>
      </c>
      <c r="D214" t="s">
        <v>166</v>
      </c>
      <c r="E214" s="55">
        <v>3671564.7894000001</v>
      </c>
      <c r="F214">
        <v>1</v>
      </c>
      <c r="G214" t="s">
        <v>480</v>
      </c>
      <c r="H214" s="14">
        <v>403872.12680000003</v>
      </c>
      <c r="I214" t="s">
        <v>137</v>
      </c>
      <c r="J214" t="s">
        <v>501</v>
      </c>
      <c r="K214" t="s">
        <v>501</v>
      </c>
      <c r="L214" t="s">
        <v>9</v>
      </c>
      <c r="M214" t="s">
        <v>50</v>
      </c>
      <c r="N214" t="s">
        <v>379</v>
      </c>
      <c r="O214">
        <v>3414555.2541419999</v>
      </c>
      <c r="P214">
        <v>257009.53525800025</v>
      </c>
      <c r="Q214" t="s">
        <v>166</v>
      </c>
      <c r="R214" t="s">
        <v>50</v>
      </c>
    </row>
    <row r="215" spans="1:18" x14ac:dyDescent="0.3">
      <c r="A215" s="151">
        <v>46081</v>
      </c>
      <c r="B215" t="s">
        <v>444</v>
      </c>
      <c r="C215" t="s">
        <v>565</v>
      </c>
      <c r="D215" t="s">
        <v>166</v>
      </c>
      <c r="E215" s="55">
        <v>3671564.7894000001</v>
      </c>
      <c r="F215">
        <v>1</v>
      </c>
      <c r="G215" t="s">
        <v>480</v>
      </c>
      <c r="H215" s="14">
        <v>403872.12680000003</v>
      </c>
      <c r="I215" t="s">
        <v>137</v>
      </c>
      <c r="J215" t="s">
        <v>501</v>
      </c>
      <c r="K215" t="s">
        <v>501</v>
      </c>
      <c r="L215" t="s">
        <v>9</v>
      </c>
      <c r="M215" t="s">
        <v>68</v>
      </c>
      <c r="N215" t="s">
        <v>379</v>
      </c>
      <c r="O215">
        <v>3414555.2541419999</v>
      </c>
      <c r="P215">
        <v>257009.53525800025</v>
      </c>
      <c r="Q215" t="s">
        <v>166</v>
      </c>
      <c r="R215" t="s">
        <v>68</v>
      </c>
    </row>
    <row r="216" spans="1:18" x14ac:dyDescent="0.3">
      <c r="A216" s="151">
        <v>46081</v>
      </c>
      <c r="B216" t="s">
        <v>444</v>
      </c>
      <c r="C216" t="s">
        <v>565</v>
      </c>
      <c r="D216" t="s">
        <v>166</v>
      </c>
      <c r="E216" s="55">
        <v>3671564.7894000001</v>
      </c>
      <c r="F216">
        <v>1</v>
      </c>
      <c r="G216" t="s">
        <v>480</v>
      </c>
      <c r="H216" s="14">
        <v>403872.12680000003</v>
      </c>
      <c r="I216" t="s">
        <v>137</v>
      </c>
      <c r="J216" t="s">
        <v>501</v>
      </c>
      <c r="K216" t="s">
        <v>501</v>
      </c>
      <c r="L216" t="s">
        <v>9</v>
      </c>
      <c r="M216" t="s">
        <v>70</v>
      </c>
      <c r="N216" t="s">
        <v>379</v>
      </c>
      <c r="O216">
        <v>3414555.2541419999</v>
      </c>
      <c r="P216">
        <v>257009.53525800025</v>
      </c>
      <c r="Q216" t="s">
        <v>166</v>
      </c>
      <c r="R216" t="s">
        <v>70</v>
      </c>
    </row>
    <row r="217" spans="1:18" x14ac:dyDescent="0.3">
      <c r="A217" s="151">
        <v>46058</v>
      </c>
      <c r="B217" t="s">
        <v>828</v>
      </c>
      <c r="C217" t="s">
        <v>829</v>
      </c>
      <c r="D217" t="s">
        <v>830</v>
      </c>
      <c r="E217" s="55">
        <v>545622</v>
      </c>
      <c r="F217">
        <v>1</v>
      </c>
      <c r="G217" t="s">
        <v>511</v>
      </c>
      <c r="H217" s="14">
        <v>400546.8333</v>
      </c>
      <c r="I217" t="s">
        <v>137</v>
      </c>
      <c r="J217" t="s">
        <v>513</v>
      </c>
      <c r="K217" t="s">
        <v>138</v>
      </c>
      <c r="L217" t="s">
        <v>11</v>
      </c>
      <c r="M217" t="s">
        <v>80</v>
      </c>
      <c r="N217" t="s">
        <v>35</v>
      </c>
      <c r="O217">
        <v>545622</v>
      </c>
      <c r="P217">
        <v>0</v>
      </c>
      <c r="Q217" t="s">
        <v>11</v>
      </c>
      <c r="R217" t="s">
        <v>164</v>
      </c>
    </row>
    <row r="218" spans="1:18" x14ac:dyDescent="0.3">
      <c r="A218" s="151">
        <v>46081</v>
      </c>
      <c r="B218" t="s">
        <v>444</v>
      </c>
      <c r="C218" t="s">
        <v>541</v>
      </c>
      <c r="D218" t="s">
        <v>179</v>
      </c>
      <c r="E218" s="55">
        <v>1992393.3816</v>
      </c>
      <c r="F218">
        <v>1</v>
      </c>
      <c r="G218" t="s">
        <v>480</v>
      </c>
      <c r="H218" s="14">
        <v>398478.67629999999</v>
      </c>
      <c r="I218" t="s">
        <v>137</v>
      </c>
      <c r="J218" t="s">
        <v>501</v>
      </c>
      <c r="K218" t="s">
        <v>501</v>
      </c>
      <c r="L218" t="s">
        <v>9</v>
      </c>
      <c r="M218" t="s">
        <v>68</v>
      </c>
      <c r="N218" t="s">
        <v>360</v>
      </c>
      <c r="O218">
        <v>1753306.1758080001</v>
      </c>
      <c r="P218">
        <v>239087.20579199982</v>
      </c>
      <c r="Q218" t="s">
        <v>179</v>
      </c>
      <c r="R218" t="s">
        <v>68</v>
      </c>
    </row>
    <row r="219" spans="1:18" x14ac:dyDescent="0.3">
      <c r="A219" s="151">
        <v>46081</v>
      </c>
      <c r="B219" t="s">
        <v>444</v>
      </c>
      <c r="C219" t="s">
        <v>436</v>
      </c>
      <c r="D219" t="s">
        <v>193</v>
      </c>
      <c r="E219" s="55">
        <v>2652084.8821</v>
      </c>
      <c r="F219">
        <v>1</v>
      </c>
      <c r="G219" t="s">
        <v>480</v>
      </c>
      <c r="H219" s="14">
        <v>397812.73229999997</v>
      </c>
      <c r="I219" t="s">
        <v>137</v>
      </c>
      <c r="J219" t="s">
        <v>501</v>
      </c>
      <c r="K219" t="s">
        <v>501</v>
      </c>
      <c r="L219" t="s">
        <v>9</v>
      </c>
      <c r="M219" t="s">
        <v>682</v>
      </c>
      <c r="N219" t="s">
        <v>373</v>
      </c>
      <c r="O219">
        <v>2652084.8821</v>
      </c>
      <c r="P219">
        <v>0</v>
      </c>
      <c r="Q219" t="s">
        <v>193</v>
      </c>
      <c r="R219" t="s">
        <v>682</v>
      </c>
    </row>
    <row r="220" spans="1:18" x14ac:dyDescent="0.3">
      <c r="A220" s="151">
        <v>46081</v>
      </c>
      <c r="B220" t="s">
        <v>444</v>
      </c>
      <c r="C220" t="s">
        <v>431</v>
      </c>
      <c r="D220" t="s">
        <v>42</v>
      </c>
      <c r="E220" s="55">
        <v>1942605.1513</v>
      </c>
      <c r="F220">
        <v>1</v>
      </c>
      <c r="G220" t="s">
        <v>480</v>
      </c>
      <c r="H220" s="14">
        <v>388521.03029999998</v>
      </c>
      <c r="I220" t="s">
        <v>137</v>
      </c>
      <c r="J220" t="s">
        <v>501</v>
      </c>
      <c r="K220" t="s">
        <v>501</v>
      </c>
      <c r="L220" t="s">
        <v>9</v>
      </c>
      <c r="M220" t="s">
        <v>70</v>
      </c>
      <c r="N220" t="s">
        <v>341</v>
      </c>
      <c r="O220">
        <v>1942605.1513</v>
      </c>
      <c r="P220">
        <v>0</v>
      </c>
      <c r="Q220" t="s">
        <v>42</v>
      </c>
      <c r="R220" t="s">
        <v>70</v>
      </c>
    </row>
    <row r="221" spans="1:18" x14ac:dyDescent="0.3">
      <c r="A221" s="151">
        <v>46081</v>
      </c>
      <c r="B221" t="s">
        <v>444</v>
      </c>
      <c r="C221" t="s">
        <v>524</v>
      </c>
      <c r="D221" t="s">
        <v>42</v>
      </c>
      <c r="E221" s="55">
        <v>1928700.0708999999</v>
      </c>
      <c r="F221">
        <v>1</v>
      </c>
      <c r="G221" t="s">
        <v>480</v>
      </c>
      <c r="H221" s="14">
        <v>385740.01419999998</v>
      </c>
      <c r="I221" t="s">
        <v>137</v>
      </c>
      <c r="J221" t="s">
        <v>501</v>
      </c>
      <c r="K221" t="s">
        <v>501</v>
      </c>
      <c r="L221" t="s">
        <v>9</v>
      </c>
      <c r="M221" t="s">
        <v>70</v>
      </c>
      <c r="N221" t="s">
        <v>341</v>
      </c>
      <c r="O221">
        <v>1928700.0708999997</v>
      </c>
      <c r="P221">
        <v>0</v>
      </c>
      <c r="Q221" t="s">
        <v>42</v>
      </c>
      <c r="R221" t="s">
        <v>70</v>
      </c>
    </row>
    <row r="222" spans="1:18" x14ac:dyDescent="0.3">
      <c r="A222" s="151">
        <v>46081</v>
      </c>
      <c r="B222" t="s">
        <v>670</v>
      </c>
      <c r="C222" t="s">
        <v>764</v>
      </c>
      <c r="D222" t="s">
        <v>672</v>
      </c>
      <c r="E222" s="55">
        <v>464</v>
      </c>
      <c r="F222">
        <v>809.19999999999993</v>
      </c>
      <c r="G222" t="s">
        <v>145</v>
      </c>
      <c r="H222" s="14">
        <v>375468.79999999999</v>
      </c>
      <c r="I222" t="s">
        <v>137</v>
      </c>
      <c r="J222" t="s">
        <v>473</v>
      </c>
      <c r="K222" t="s">
        <v>138</v>
      </c>
      <c r="L222" t="s">
        <v>14</v>
      </c>
      <c r="M222" t="s">
        <v>72</v>
      </c>
      <c r="N222" t="s">
        <v>43</v>
      </c>
      <c r="O222">
        <v>375468.79999999999</v>
      </c>
      <c r="P222">
        <v>0</v>
      </c>
      <c r="Q222" t="s">
        <v>672</v>
      </c>
      <c r="R222" t="s">
        <v>72</v>
      </c>
    </row>
    <row r="223" spans="1:18" x14ac:dyDescent="0.3">
      <c r="A223" s="151">
        <v>46081</v>
      </c>
      <c r="B223" t="s">
        <v>444</v>
      </c>
      <c r="C223" t="s">
        <v>427</v>
      </c>
      <c r="D223" t="s">
        <v>391</v>
      </c>
      <c r="E223" s="55">
        <v>3349666.3095999998</v>
      </c>
      <c r="F223">
        <v>1</v>
      </c>
      <c r="G223" t="s">
        <v>480</v>
      </c>
      <c r="H223" s="14">
        <v>372147.92700000003</v>
      </c>
      <c r="I223" t="s">
        <v>137</v>
      </c>
      <c r="J223" t="s">
        <v>501</v>
      </c>
      <c r="K223" t="s">
        <v>501</v>
      </c>
      <c r="L223" t="s">
        <v>9</v>
      </c>
      <c r="M223" t="s">
        <v>72</v>
      </c>
      <c r="N223" t="s">
        <v>389</v>
      </c>
      <c r="O223">
        <v>3349331.3429690395</v>
      </c>
      <c r="P223">
        <v>334.96663096034899</v>
      </c>
      <c r="Q223" t="s">
        <v>391</v>
      </c>
      <c r="R223" t="s">
        <v>72</v>
      </c>
    </row>
    <row r="224" spans="1:18" x14ac:dyDescent="0.3">
      <c r="A224" s="151">
        <v>46081</v>
      </c>
      <c r="B224" t="s">
        <v>444</v>
      </c>
      <c r="C224" t="s">
        <v>427</v>
      </c>
      <c r="D224" t="s">
        <v>391</v>
      </c>
      <c r="E224" s="55">
        <v>3349666.3095999998</v>
      </c>
      <c r="F224">
        <v>1</v>
      </c>
      <c r="G224" t="s">
        <v>480</v>
      </c>
      <c r="H224" s="14">
        <v>372147.92700000003</v>
      </c>
      <c r="I224" t="s">
        <v>137</v>
      </c>
      <c r="J224" t="s">
        <v>501</v>
      </c>
      <c r="K224" t="s">
        <v>501</v>
      </c>
      <c r="L224" t="s">
        <v>9</v>
      </c>
      <c r="M224" t="s">
        <v>77</v>
      </c>
      <c r="N224" t="s">
        <v>389</v>
      </c>
      <c r="O224">
        <v>3349331.3429690395</v>
      </c>
      <c r="P224">
        <v>334.96663096034899</v>
      </c>
      <c r="Q224" t="s">
        <v>391</v>
      </c>
      <c r="R224" t="s">
        <v>77</v>
      </c>
    </row>
    <row r="225" spans="1:18" x14ac:dyDescent="0.3">
      <c r="A225" s="151">
        <v>46081</v>
      </c>
      <c r="B225" t="s">
        <v>444</v>
      </c>
      <c r="C225" t="s">
        <v>427</v>
      </c>
      <c r="D225" t="s">
        <v>391</v>
      </c>
      <c r="E225" s="55">
        <v>3349666.3095999998</v>
      </c>
      <c r="F225">
        <v>1</v>
      </c>
      <c r="G225" t="s">
        <v>480</v>
      </c>
      <c r="H225" s="14">
        <v>372147.92700000003</v>
      </c>
      <c r="I225" t="s">
        <v>137</v>
      </c>
      <c r="J225" t="s">
        <v>501</v>
      </c>
      <c r="K225" t="s">
        <v>501</v>
      </c>
      <c r="L225" t="s">
        <v>9</v>
      </c>
      <c r="M225" t="s">
        <v>75</v>
      </c>
      <c r="N225" t="s">
        <v>389</v>
      </c>
      <c r="O225">
        <v>3349331.3429690395</v>
      </c>
      <c r="P225">
        <v>334.96663096034899</v>
      </c>
      <c r="Q225" t="s">
        <v>391</v>
      </c>
      <c r="R225" t="s">
        <v>75</v>
      </c>
    </row>
    <row r="226" spans="1:18" x14ac:dyDescent="0.3">
      <c r="A226" s="151">
        <v>46081</v>
      </c>
      <c r="B226" t="s">
        <v>444</v>
      </c>
      <c r="C226" t="s">
        <v>427</v>
      </c>
      <c r="D226" t="s">
        <v>391</v>
      </c>
      <c r="E226" s="55">
        <v>3349666.3095999998</v>
      </c>
      <c r="F226">
        <v>1</v>
      </c>
      <c r="G226" t="s">
        <v>480</v>
      </c>
      <c r="H226" s="14">
        <v>372147.92700000003</v>
      </c>
      <c r="I226" t="s">
        <v>137</v>
      </c>
      <c r="J226" t="s">
        <v>501</v>
      </c>
      <c r="K226" t="s">
        <v>501</v>
      </c>
      <c r="L226" t="s">
        <v>9</v>
      </c>
      <c r="M226" t="s">
        <v>682</v>
      </c>
      <c r="N226" t="s">
        <v>389</v>
      </c>
      <c r="O226">
        <v>3349331.3429690395</v>
      </c>
      <c r="P226">
        <v>334.96663096034899</v>
      </c>
      <c r="Q226" t="s">
        <v>391</v>
      </c>
      <c r="R226" t="s">
        <v>682</v>
      </c>
    </row>
    <row r="227" spans="1:18" x14ac:dyDescent="0.3">
      <c r="A227" s="151">
        <v>46081</v>
      </c>
      <c r="B227" t="s">
        <v>444</v>
      </c>
      <c r="C227" t="s">
        <v>427</v>
      </c>
      <c r="D227" t="s">
        <v>391</v>
      </c>
      <c r="E227" s="55">
        <v>3349666.3095999998</v>
      </c>
      <c r="F227">
        <v>1</v>
      </c>
      <c r="G227" t="s">
        <v>480</v>
      </c>
      <c r="H227" s="14">
        <v>372147.92700000003</v>
      </c>
      <c r="I227" t="s">
        <v>137</v>
      </c>
      <c r="J227" t="s">
        <v>501</v>
      </c>
      <c r="K227" t="s">
        <v>501</v>
      </c>
      <c r="L227" t="s">
        <v>9</v>
      </c>
      <c r="M227" t="s">
        <v>683</v>
      </c>
      <c r="N227" t="s">
        <v>389</v>
      </c>
      <c r="O227">
        <v>3349331.3429690395</v>
      </c>
      <c r="P227">
        <v>334.96663096034899</v>
      </c>
      <c r="Q227" t="s">
        <v>391</v>
      </c>
      <c r="R227" t="s">
        <v>683</v>
      </c>
    </row>
    <row r="228" spans="1:18" x14ac:dyDescent="0.3">
      <c r="A228" s="151">
        <v>46081</v>
      </c>
      <c r="B228" t="s">
        <v>444</v>
      </c>
      <c r="C228" t="s">
        <v>427</v>
      </c>
      <c r="D228" t="s">
        <v>391</v>
      </c>
      <c r="E228" s="55">
        <v>3349666.3095999998</v>
      </c>
      <c r="F228">
        <v>1</v>
      </c>
      <c r="G228" t="s">
        <v>480</v>
      </c>
      <c r="H228" s="14">
        <v>372147.92700000003</v>
      </c>
      <c r="I228" t="s">
        <v>137</v>
      </c>
      <c r="J228" t="s">
        <v>501</v>
      </c>
      <c r="K228" t="s">
        <v>501</v>
      </c>
      <c r="L228" t="s">
        <v>9</v>
      </c>
      <c r="M228" t="s">
        <v>80</v>
      </c>
      <c r="N228" t="s">
        <v>389</v>
      </c>
      <c r="O228">
        <v>3349331.3429690395</v>
      </c>
      <c r="P228">
        <v>334.96663096034899</v>
      </c>
      <c r="Q228" t="s">
        <v>391</v>
      </c>
      <c r="R228" t="s">
        <v>80</v>
      </c>
    </row>
    <row r="229" spans="1:18" x14ac:dyDescent="0.3">
      <c r="A229" s="151">
        <v>46081</v>
      </c>
      <c r="B229" t="s">
        <v>444</v>
      </c>
      <c r="C229" t="s">
        <v>427</v>
      </c>
      <c r="D229" t="s">
        <v>391</v>
      </c>
      <c r="E229" s="55">
        <v>3349666.3095999998</v>
      </c>
      <c r="F229">
        <v>1</v>
      </c>
      <c r="G229" t="s">
        <v>480</v>
      </c>
      <c r="H229" s="14">
        <v>372147.92700000003</v>
      </c>
      <c r="I229" t="s">
        <v>137</v>
      </c>
      <c r="J229" t="s">
        <v>501</v>
      </c>
      <c r="K229" t="s">
        <v>501</v>
      </c>
      <c r="L229" t="s">
        <v>9</v>
      </c>
      <c r="M229" t="s">
        <v>50</v>
      </c>
      <c r="N229" t="s">
        <v>389</v>
      </c>
      <c r="O229">
        <v>3349331.3429690395</v>
      </c>
      <c r="P229">
        <v>334.96663096034899</v>
      </c>
      <c r="Q229" t="s">
        <v>391</v>
      </c>
      <c r="R229" t="s">
        <v>50</v>
      </c>
    </row>
    <row r="230" spans="1:18" x14ac:dyDescent="0.3">
      <c r="A230" s="151">
        <v>46081</v>
      </c>
      <c r="B230" t="s">
        <v>444</v>
      </c>
      <c r="C230" t="s">
        <v>427</v>
      </c>
      <c r="D230" t="s">
        <v>391</v>
      </c>
      <c r="E230" s="55">
        <v>3349666.3095999998</v>
      </c>
      <c r="F230">
        <v>1</v>
      </c>
      <c r="G230" t="s">
        <v>480</v>
      </c>
      <c r="H230" s="14">
        <v>372147.92700000003</v>
      </c>
      <c r="I230" t="s">
        <v>137</v>
      </c>
      <c r="J230" t="s">
        <v>501</v>
      </c>
      <c r="K230" t="s">
        <v>501</v>
      </c>
      <c r="L230" t="s">
        <v>9</v>
      </c>
      <c r="M230" t="s">
        <v>68</v>
      </c>
      <c r="N230" t="s">
        <v>389</v>
      </c>
      <c r="O230">
        <v>3349331.3429690395</v>
      </c>
      <c r="P230">
        <v>334.96663096034899</v>
      </c>
      <c r="Q230" t="s">
        <v>391</v>
      </c>
      <c r="R230" t="s">
        <v>68</v>
      </c>
    </row>
    <row r="231" spans="1:18" x14ac:dyDescent="0.3">
      <c r="A231" s="151">
        <v>46081</v>
      </c>
      <c r="B231" t="s">
        <v>444</v>
      </c>
      <c r="C231" t="s">
        <v>427</v>
      </c>
      <c r="D231" t="s">
        <v>391</v>
      </c>
      <c r="E231" s="55">
        <v>3349666.3095999998</v>
      </c>
      <c r="F231">
        <v>1</v>
      </c>
      <c r="G231" t="s">
        <v>480</v>
      </c>
      <c r="H231" s="14">
        <v>372147.92700000003</v>
      </c>
      <c r="I231" t="s">
        <v>137</v>
      </c>
      <c r="J231" t="s">
        <v>501</v>
      </c>
      <c r="K231" t="s">
        <v>501</v>
      </c>
      <c r="L231" t="s">
        <v>9</v>
      </c>
      <c r="M231" t="s">
        <v>70</v>
      </c>
      <c r="N231" t="s">
        <v>389</v>
      </c>
      <c r="O231">
        <v>3349331.3429690395</v>
      </c>
      <c r="P231">
        <v>334.96663096034899</v>
      </c>
      <c r="Q231" t="s">
        <v>391</v>
      </c>
      <c r="R231" t="s">
        <v>70</v>
      </c>
    </row>
    <row r="232" spans="1:18" x14ac:dyDescent="0.3">
      <c r="A232" s="151">
        <v>46081</v>
      </c>
      <c r="B232" t="s">
        <v>444</v>
      </c>
      <c r="C232" t="s">
        <v>484</v>
      </c>
      <c r="D232" t="s">
        <v>179</v>
      </c>
      <c r="E232" s="55">
        <v>4107684.4304</v>
      </c>
      <c r="F232">
        <v>1</v>
      </c>
      <c r="G232" t="s">
        <v>480</v>
      </c>
      <c r="H232" s="14">
        <v>369691.59869999997</v>
      </c>
      <c r="I232" t="s">
        <v>137</v>
      </c>
      <c r="J232" t="s">
        <v>501</v>
      </c>
      <c r="K232" t="s">
        <v>501</v>
      </c>
      <c r="L232" t="s">
        <v>9</v>
      </c>
      <c r="M232" t="s">
        <v>683</v>
      </c>
      <c r="N232" t="s">
        <v>360</v>
      </c>
      <c r="O232">
        <v>3614762.2987520001</v>
      </c>
      <c r="P232">
        <v>492922.13164799986</v>
      </c>
      <c r="Q232" t="s">
        <v>179</v>
      </c>
      <c r="R232" t="s">
        <v>683</v>
      </c>
    </row>
    <row r="233" spans="1:18" x14ac:dyDescent="0.3">
      <c r="A233" s="151">
        <v>46081</v>
      </c>
      <c r="B233" t="s">
        <v>444</v>
      </c>
      <c r="C233" t="s">
        <v>424</v>
      </c>
      <c r="D233" t="s">
        <v>13</v>
      </c>
      <c r="E233" s="55">
        <v>1824756.7154000001</v>
      </c>
      <c r="F233">
        <v>1</v>
      </c>
      <c r="G233" t="s">
        <v>480</v>
      </c>
      <c r="H233" s="14">
        <v>364951.3431</v>
      </c>
      <c r="I233" t="s">
        <v>137</v>
      </c>
      <c r="J233" t="s">
        <v>501</v>
      </c>
      <c r="K233" t="s">
        <v>501</v>
      </c>
      <c r="L233" t="s">
        <v>9</v>
      </c>
      <c r="M233" t="s">
        <v>80</v>
      </c>
      <c r="N233" t="s">
        <v>338</v>
      </c>
      <c r="O233">
        <v>1824756.7154000001</v>
      </c>
      <c r="P233">
        <v>0</v>
      </c>
      <c r="Q233" t="s">
        <v>13</v>
      </c>
      <c r="R233" t="s">
        <v>80</v>
      </c>
    </row>
    <row r="234" spans="1:18" x14ac:dyDescent="0.3">
      <c r="A234" s="151">
        <v>46055</v>
      </c>
      <c r="B234" t="s">
        <v>1006</v>
      </c>
      <c r="C234" t="s">
        <v>1016</v>
      </c>
      <c r="D234" t="s">
        <v>1017</v>
      </c>
      <c r="E234" s="55">
        <v>298198.88</v>
      </c>
      <c r="F234">
        <v>1</v>
      </c>
      <c r="G234" t="s">
        <v>511</v>
      </c>
      <c r="H234" s="14">
        <v>360820.64</v>
      </c>
      <c r="I234" t="s">
        <v>157</v>
      </c>
      <c r="J234" t="s">
        <v>473</v>
      </c>
      <c r="K234" t="s">
        <v>138</v>
      </c>
      <c r="L234" t="s">
        <v>17</v>
      </c>
      <c r="M234" t="s">
        <v>68</v>
      </c>
      <c r="N234" t="s">
        <v>40</v>
      </c>
      <c r="O234">
        <v>360820.64</v>
      </c>
      <c r="P234">
        <v>0</v>
      </c>
      <c r="Q234" t="s">
        <v>735</v>
      </c>
      <c r="R234" t="s">
        <v>68</v>
      </c>
    </row>
    <row r="235" spans="1:18" x14ac:dyDescent="0.3">
      <c r="A235" s="151">
        <v>46055</v>
      </c>
      <c r="B235" t="s">
        <v>1048</v>
      </c>
      <c r="C235" t="s">
        <v>1055</v>
      </c>
      <c r="D235" t="s">
        <v>1056</v>
      </c>
      <c r="E235" s="55">
        <v>404739</v>
      </c>
      <c r="F235">
        <v>1</v>
      </c>
      <c r="G235" t="s">
        <v>511</v>
      </c>
      <c r="H235" s="14">
        <v>359519.00579999998</v>
      </c>
      <c r="I235" t="s">
        <v>137</v>
      </c>
      <c r="J235" t="s">
        <v>473</v>
      </c>
      <c r="K235" t="s">
        <v>156</v>
      </c>
      <c r="L235" t="s">
        <v>14</v>
      </c>
      <c r="M235" t="s">
        <v>80</v>
      </c>
      <c r="N235" t="s">
        <v>35</v>
      </c>
      <c r="O235">
        <v>489734.18999999994</v>
      </c>
      <c r="P235">
        <v>0</v>
      </c>
      <c r="Q235" t="s">
        <v>680</v>
      </c>
      <c r="R235" t="s">
        <v>168</v>
      </c>
    </row>
    <row r="236" spans="1:18" x14ac:dyDescent="0.3">
      <c r="A236" s="151">
        <v>46081</v>
      </c>
      <c r="B236" t="s">
        <v>444</v>
      </c>
      <c r="C236" t="s">
        <v>567</v>
      </c>
      <c r="D236" t="s">
        <v>193</v>
      </c>
      <c r="E236" s="55">
        <v>2366793.4295999999</v>
      </c>
      <c r="F236">
        <v>1</v>
      </c>
      <c r="G236" t="s">
        <v>480</v>
      </c>
      <c r="H236" s="14">
        <v>355019.01439999999</v>
      </c>
      <c r="I236" t="s">
        <v>137</v>
      </c>
      <c r="J236" t="s">
        <v>501</v>
      </c>
      <c r="K236" t="s">
        <v>501</v>
      </c>
      <c r="L236" t="s">
        <v>9</v>
      </c>
      <c r="M236" t="s">
        <v>682</v>
      </c>
      <c r="N236" t="s">
        <v>373</v>
      </c>
      <c r="O236">
        <v>2366793.4295999999</v>
      </c>
      <c r="P236">
        <v>0</v>
      </c>
      <c r="Q236" t="s">
        <v>193</v>
      </c>
      <c r="R236" t="s">
        <v>682</v>
      </c>
    </row>
    <row r="237" spans="1:18" x14ac:dyDescent="0.3">
      <c r="A237" s="151">
        <v>46081</v>
      </c>
      <c r="B237" t="s">
        <v>444</v>
      </c>
      <c r="C237" t="s">
        <v>561</v>
      </c>
      <c r="D237" t="s">
        <v>193</v>
      </c>
      <c r="E237" s="55">
        <v>2339355.3379000002</v>
      </c>
      <c r="F237">
        <v>1</v>
      </c>
      <c r="G237" t="s">
        <v>480</v>
      </c>
      <c r="H237" s="14">
        <v>350903.30070000002</v>
      </c>
      <c r="I237" t="s">
        <v>137</v>
      </c>
      <c r="J237" t="s">
        <v>501</v>
      </c>
      <c r="K237" t="s">
        <v>501</v>
      </c>
      <c r="L237" t="s">
        <v>9</v>
      </c>
      <c r="M237" t="s">
        <v>682</v>
      </c>
      <c r="N237" t="s">
        <v>373</v>
      </c>
      <c r="O237">
        <v>2339355.3379000002</v>
      </c>
      <c r="P237">
        <v>0</v>
      </c>
      <c r="Q237" t="s">
        <v>193</v>
      </c>
      <c r="R237" t="s">
        <v>682</v>
      </c>
    </row>
    <row r="238" spans="1:18" x14ac:dyDescent="0.3">
      <c r="A238" s="151">
        <v>46081</v>
      </c>
      <c r="B238" t="s">
        <v>444</v>
      </c>
      <c r="C238" t="s">
        <v>760</v>
      </c>
      <c r="D238" t="s">
        <v>179</v>
      </c>
      <c r="E238" s="55">
        <v>1749819.9905000001</v>
      </c>
      <c r="F238">
        <v>1</v>
      </c>
      <c r="G238" t="s">
        <v>480</v>
      </c>
      <c r="H238" s="14">
        <v>349963.99810000003</v>
      </c>
      <c r="I238" t="s">
        <v>137</v>
      </c>
      <c r="J238" t="s">
        <v>501</v>
      </c>
      <c r="K238" t="s">
        <v>501</v>
      </c>
      <c r="L238" t="s">
        <v>9</v>
      </c>
      <c r="M238" t="s">
        <v>68</v>
      </c>
      <c r="N238" t="s">
        <v>360</v>
      </c>
      <c r="O238">
        <v>1539841.5916400002</v>
      </c>
      <c r="P238">
        <v>209978.39885999984</v>
      </c>
      <c r="Q238" t="s">
        <v>179</v>
      </c>
      <c r="R238" t="s">
        <v>68</v>
      </c>
    </row>
    <row r="239" spans="1:18" x14ac:dyDescent="0.3">
      <c r="A239" s="151">
        <v>46081</v>
      </c>
      <c r="B239" t="s">
        <v>444</v>
      </c>
      <c r="C239" t="s">
        <v>559</v>
      </c>
      <c r="D239" t="s">
        <v>193</v>
      </c>
      <c r="E239" s="55">
        <v>2318520.1834999998</v>
      </c>
      <c r="F239">
        <v>1</v>
      </c>
      <c r="G239" t="s">
        <v>480</v>
      </c>
      <c r="H239" s="14">
        <v>347778.02750000003</v>
      </c>
      <c r="I239" t="s">
        <v>137</v>
      </c>
      <c r="J239" t="s">
        <v>501</v>
      </c>
      <c r="K239" t="s">
        <v>501</v>
      </c>
      <c r="L239" t="s">
        <v>9</v>
      </c>
      <c r="M239" t="s">
        <v>682</v>
      </c>
      <c r="N239" t="s">
        <v>373</v>
      </c>
      <c r="O239">
        <v>2318520.1834999998</v>
      </c>
      <c r="P239">
        <v>0</v>
      </c>
      <c r="Q239" t="s">
        <v>193</v>
      </c>
      <c r="R239" t="s">
        <v>682</v>
      </c>
    </row>
    <row r="240" spans="1:18" x14ac:dyDescent="0.3">
      <c r="A240" s="151">
        <v>46081</v>
      </c>
      <c r="B240" t="s">
        <v>444</v>
      </c>
      <c r="C240" t="s">
        <v>420</v>
      </c>
      <c r="D240" t="s">
        <v>13</v>
      </c>
      <c r="E240" s="55">
        <v>2394868.4076999999</v>
      </c>
      <c r="F240">
        <v>1</v>
      </c>
      <c r="G240" t="s">
        <v>480</v>
      </c>
      <c r="H240" s="14">
        <v>335281.57709999999</v>
      </c>
      <c r="I240" t="s">
        <v>137</v>
      </c>
      <c r="J240" t="s">
        <v>501</v>
      </c>
      <c r="K240" t="s">
        <v>501</v>
      </c>
      <c r="L240" t="s">
        <v>9</v>
      </c>
      <c r="M240" t="s">
        <v>70</v>
      </c>
      <c r="N240" t="s">
        <v>338</v>
      </c>
      <c r="O240">
        <v>2394868.4076999999</v>
      </c>
      <c r="P240">
        <v>0</v>
      </c>
      <c r="Q240" t="s">
        <v>13</v>
      </c>
      <c r="R240" t="s">
        <v>70</v>
      </c>
    </row>
    <row r="241" spans="1:18" x14ac:dyDescent="0.3">
      <c r="A241" s="151">
        <v>46057</v>
      </c>
      <c r="B241" t="s">
        <v>950</v>
      </c>
      <c r="C241" t="s">
        <v>951</v>
      </c>
      <c r="D241" t="s">
        <v>952</v>
      </c>
      <c r="E241" s="55">
        <v>2555097.6</v>
      </c>
      <c r="F241">
        <v>1</v>
      </c>
      <c r="G241" t="s">
        <v>511</v>
      </c>
      <c r="H241" s="14">
        <v>332664.50520000001</v>
      </c>
      <c r="I241" t="s">
        <v>137</v>
      </c>
      <c r="J241" t="s">
        <v>473</v>
      </c>
      <c r="K241" t="s">
        <v>138</v>
      </c>
      <c r="L241" t="s">
        <v>9</v>
      </c>
      <c r="M241" t="s">
        <v>68</v>
      </c>
      <c r="N241" t="s">
        <v>35</v>
      </c>
      <c r="O241">
        <v>3091668.1</v>
      </c>
      <c r="P241">
        <v>0</v>
      </c>
      <c r="Q241" t="s">
        <v>628</v>
      </c>
      <c r="R241" t="s">
        <v>68</v>
      </c>
    </row>
    <row r="242" spans="1:18" x14ac:dyDescent="0.3">
      <c r="A242" s="151">
        <v>46081</v>
      </c>
      <c r="B242" t="s">
        <v>444</v>
      </c>
      <c r="C242" t="s">
        <v>430</v>
      </c>
      <c r="D242" t="s">
        <v>173</v>
      </c>
      <c r="E242" s="55">
        <v>3096266.9007000001</v>
      </c>
      <c r="F242">
        <v>1</v>
      </c>
      <c r="G242" t="s">
        <v>480</v>
      </c>
      <c r="H242" s="14">
        <v>330681.30499999999</v>
      </c>
      <c r="I242" t="s">
        <v>137</v>
      </c>
      <c r="J242" t="s">
        <v>501</v>
      </c>
      <c r="K242" t="s">
        <v>501</v>
      </c>
      <c r="L242" t="s">
        <v>9</v>
      </c>
      <c r="M242" t="s">
        <v>80</v>
      </c>
      <c r="N242" t="s">
        <v>353</v>
      </c>
      <c r="O242">
        <v>3096266.9007000001</v>
      </c>
      <c r="P242">
        <v>0</v>
      </c>
      <c r="Q242" t="s">
        <v>173</v>
      </c>
      <c r="R242" t="s">
        <v>80</v>
      </c>
    </row>
    <row r="243" spans="1:18" x14ac:dyDescent="0.3">
      <c r="A243" s="151">
        <v>46057</v>
      </c>
      <c r="B243" t="s">
        <v>820</v>
      </c>
      <c r="C243" t="s">
        <v>821</v>
      </c>
      <c r="D243" t="s">
        <v>822</v>
      </c>
      <c r="E243" s="55">
        <v>185950.41</v>
      </c>
      <c r="F243">
        <v>2</v>
      </c>
      <c r="G243" t="s">
        <v>511</v>
      </c>
      <c r="H243" s="14">
        <v>330349.71279999998</v>
      </c>
      <c r="I243" t="s">
        <v>137</v>
      </c>
      <c r="J243" t="s">
        <v>473</v>
      </c>
      <c r="K243" t="s">
        <v>156</v>
      </c>
      <c r="L243" t="s">
        <v>15</v>
      </c>
      <c r="M243" t="s">
        <v>80</v>
      </c>
      <c r="N243" t="s">
        <v>35</v>
      </c>
      <c r="O243">
        <v>449999.99</v>
      </c>
      <c r="P243">
        <v>0</v>
      </c>
      <c r="Q243" t="s">
        <v>735</v>
      </c>
      <c r="R243" t="s">
        <v>657</v>
      </c>
    </row>
    <row r="244" spans="1:18" x14ac:dyDescent="0.3">
      <c r="A244" s="151">
        <v>46081</v>
      </c>
      <c r="B244" t="s">
        <v>444</v>
      </c>
      <c r="C244" t="s">
        <v>409</v>
      </c>
      <c r="D244" t="s">
        <v>179</v>
      </c>
      <c r="E244" s="55">
        <v>2197552.3445000001</v>
      </c>
      <c r="F244">
        <v>1</v>
      </c>
      <c r="G244" t="s">
        <v>480</v>
      </c>
      <c r="H244" s="14">
        <v>329632.8517</v>
      </c>
      <c r="I244" t="s">
        <v>137</v>
      </c>
      <c r="J244" t="s">
        <v>501</v>
      </c>
      <c r="K244" t="s">
        <v>501</v>
      </c>
      <c r="L244" t="s">
        <v>9</v>
      </c>
      <c r="M244" t="s">
        <v>80</v>
      </c>
      <c r="N244" t="s">
        <v>360</v>
      </c>
      <c r="O244">
        <v>1933846.0631600001</v>
      </c>
      <c r="P244">
        <v>263706.28133999999</v>
      </c>
      <c r="Q244" t="s">
        <v>179</v>
      </c>
      <c r="R244" t="s">
        <v>80</v>
      </c>
    </row>
    <row r="245" spans="1:18" x14ac:dyDescent="0.3">
      <c r="A245" s="151">
        <v>46071</v>
      </c>
      <c r="B245" t="s">
        <v>959</v>
      </c>
      <c r="C245" t="s">
        <v>960</v>
      </c>
      <c r="D245" t="s">
        <v>961</v>
      </c>
      <c r="E245" s="55">
        <v>2528397.62</v>
      </c>
      <c r="F245">
        <v>1</v>
      </c>
      <c r="G245" t="s">
        <v>511</v>
      </c>
      <c r="H245" s="14">
        <v>329188.2635</v>
      </c>
      <c r="I245" t="s">
        <v>137</v>
      </c>
      <c r="J245" t="s">
        <v>473</v>
      </c>
      <c r="K245" t="s">
        <v>138</v>
      </c>
      <c r="L245" t="s">
        <v>11</v>
      </c>
      <c r="M245" t="s">
        <v>68</v>
      </c>
      <c r="N245" t="s">
        <v>35</v>
      </c>
      <c r="O245">
        <v>3059361.1200000006</v>
      </c>
      <c r="P245">
        <v>0</v>
      </c>
      <c r="Q245" t="s">
        <v>628</v>
      </c>
      <c r="R245" t="s">
        <v>68</v>
      </c>
    </row>
    <row r="246" spans="1:18" x14ac:dyDescent="0.3">
      <c r="A246" s="151">
        <v>46081</v>
      </c>
      <c r="B246" t="s">
        <v>444</v>
      </c>
      <c r="C246" t="s">
        <v>557</v>
      </c>
      <c r="D246" t="s">
        <v>323</v>
      </c>
      <c r="E246" s="55">
        <v>4207865.3958000001</v>
      </c>
      <c r="F246">
        <v>1</v>
      </c>
      <c r="G246" t="s">
        <v>480</v>
      </c>
      <c r="H246" s="14">
        <v>327278.41970000003</v>
      </c>
      <c r="I246" t="s">
        <v>137</v>
      </c>
      <c r="J246" t="s">
        <v>501</v>
      </c>
      <c r="K246" t="s">
        <v>501</v>
      </c>
      <c r="L246" t="s">
        <v>9</v>
      </c>
      <c r="M246" t="s">
        <v>72</v>
      </c>
      <c r="N246" t="s">
        <v>321</v>
      </c>
      <c r="O246">
        <v>2945505.7770600002</v>
      </c>
      <c r="P246">
        <v>1262359.6187399998</v>
      </c>
      <c r="Q246" t="s">
        <v>323</v>
      </c>
      <c r="R246" t="s">
        <v>72</v>
      </c>
    </row>
    <row r="247" spans="1:18" x14ac:dyDescent="0.3">
      <c r="A247" s="151">
        <v>46081</v>
      </c>
      <c r="B247" t="s">
        <v>444</v>
      </c>
      <c r="C247" t="s">
        <v>557</v>
      </c>
      <c r="D247" t="s">
        <v>323</v>
      </c>
      <c r="E247" s="55">
        <v>4207865.3958000001</v>
      </c>
      <c r="F247">
        <v>1</v>
      </c>
      <c r="G247" t="s">
        <v>480</v>
      </c>
      <c r="H247" s="14">
        <v>327278.41970000003</v>
      </c>
      <c r="I247" t="s">
        <v>137</v>
      </c>
      <c r="J247" t="s">
        <v>501</v>
      </c>
      <c r="K247" t="s">
        <v>501</v>
      </c>
      <c r="L247" t="s">
        <v>9</v>
      </c>
      <c r="M247" t="s">
        <v>77</v>
      </c>
      <c r="N247" t="s">
        <v>321</v>
      </c>
      <c r="O247">
        <v>2945505.7770600002</v>
      </c>
      <c r="P247">
        <v>1262359.6187399998</v>
      </c>
      <c r="Q247" t="s">
        <v>323</v>
      </c>
      <c r="R247" t="s">
        <v>77</v>
      </c>
    </row>
    <row r="248" spans="1:18" x14ac:dyDescent="0.3">
      <c r="A248" s="151">
        <v>46081</v>
      </c>
      <c r="B248" t="s">
        <v>444</v>
      </c>
      <c r="C248" t="s">
        <v>557</v>
      </c>
      <c r="D248" t="s">
        <v>323</v>
      </c>
      <c r="E248" s="55">
        <v>4207865.3958000001</v>
      </c>
      <c r="F248">
        <v>1</v>
      </c>
      <c r="G248" t="s">
        <v>480</v>
      </c>
      <c r="H248" s="14">
        <v>327278.41970000003</v>
      </c>
      <c r="I248" t="s">
        <v>137</v>
      </c>
      <c r="J248" t="s">
        <v>501</v>
      </c>
      <c r="K248" t="s">
        <v>501</v>
      </c>
      <c r="L248" t="s">
        <v>9</v>
      </c>
      <c r="M248" t="s">
        <v>75</v>
      </c>
      <c r="N248" t="s">
        <v>321</v>
      </c>
      <c r="O248">
        <v>2945505.7770600002</v>
      </c>
      <c r="P248">
        <v>1262359.6187399998</v>
      </c>
      <c r="Q248" t="s">
        <v>323</v>
      </c>
      <c r="R248" t="s">
        <v>75</v>
      </c>
    </row>
    <row r="249" spans="1:18" x14ac:dyDescent="0.3">
      <c r="A249" s="151">
        <v>46081</v>
      </c>
      <c r="B249" t="s">
        <v>444</v>
      </c>
      <c r="C249" t="s">
        <v>557</v>
      </c>
      <c r="D249" t="s">
        <v>323</v>
      </c>
      <c r="E249" s="55">
        <v>4207865.3958000001</v>
      </c>
      <c r="F249">
        <v>1</v>
      </c>
      <c r="G249" t="s">
        <v>480</v>
      </c>
      <c r="H249" s="14">
        <v>327278.41970000003</v>
      </c>
      <c r="I249" t="s">
        <v>137</v>
      </c>
      <c r="J249" t="s">
        <v>501</v>
      </c>
      <c r="K249" t="s">
        <v>501</v>
      </c>
      <c r="L249" t="s">
        <v>9</v>
      </c>
      <c r="M249" t="s">
        <v>682</v>
      </c>
      <c r="N249" t="s">
        <v>321</v>
      </c>
      <c r="O249">
        <v>2945505.7770600002</v>
      </c>
      <c r="P249">
        <v>1262359.6187399998</v>
      </c>
      <c r="Q249" t="s">
        <v>323</v>
      </c>
      <c r="R249" t="s">
        <v>682</v>
      </c>
    </row>
    <row r="250" spans="1:18" x14ac:dyDescent="0.3">
      <c r="A250" s="151">
        <v>46081</v>
      </c>
      <c r="B250" t="s">
        <v>444</v>
      </c>
      <c r="C250" t="s">
        <v>557</v>
      </c>
      <c r="D250" t="s">
        <v>323</v>
      </c>
      <c r="E250" s="55">
        <v>4207865.3958000001</v>
      </c>
      <c r="F250">
        <v>1</v>
      </c>
      <c r="G250" t="s">
        <v>480</v>
      </c>
      <c r="H250" s="14">
        <v>327278.41970000003</v>
      </c>
      <c r="I250" t="s">
        <v>137</v>
      </c>
      <c r="J250" t="s">
        <v>501</v>
      </c>
      <c r="K250" t="s">
        <v>501</v>
      </c>
      <c r="L250" t="s">
        <v>9</v>
      </c>
      <c r="M250" t="s">
        <v>683</v>
      </c>
      <c r="N250" t="s">
        <v>321</v>
      </c>
      <c r="O250">
        <v>2945505.7770600002</v>
      </c>
      <c r="P250">
        <v>1262359.6187399998</v>
      </c>
      <c r="Q250" t="s">
        <v>323</v>
      </c>
      <c r="R250" t="s">
        <v>683</v>
      </c>
    </row>
    <row r="251" spans="1:18" x14ac:dyDescent="0.3">
      <c r="A251" s="151">
        <v>46081</v>
      </c>
      <c r="B251" t="s">
        <v>444</v>
      </c>
      <c r="C251" t="s">
        <v>557</v>
      </c>
      <c r="D251" t="s">
        <v>323</v>
      </c>
      <c r="E251" s="55">
        <v>4207865.3958000001</v>
      </c>
      <c r="F251">
        <v>1</v>
      </c>
      <c r="G251" t="s">
        <v>480</v>
      </c>
      <c r="H251" s="14">
        <v>327278.41970000003</v>
      </c>
      <c r="I251" t="s">
        <v>137</v>
      </c>
      <c r="J251" t="s">
        <v>501</v>
      </c>
      <c r="K251" t="s">
        <v>501</v>
      </c>
      <c r="L251" t="s">
        <v>9</v>
      </c>
      <c r="M251" t="s">
        <v>80</v>
      </c>
      <c r="N251" t="s">
        <v>321</v>
      </c>
      <c r="O251">
        <v>2945505.7770600002</v>
      </c>
      <c r="P251">
        <v>1262359.6187399998</v>
      </c>
      <c r="Q251" t="s">
        <v>323</v>
      </c>
      <c r="R251" t="s">
        <v>80</v>
      </c>
    </row>
    <row r="252" spans="1:18" x14ac:dyDescent="0.3">
      <c r="A252" s="151">
        <v>46081</v>
      </c>
      <c r="B252" t="s">
        <v>444</v>
      </c>
      <c r="C252" t="s">
        <v>557</v>
      </c>
      <c r="D252" t="s">
        <v>323</v>
      </c>
      <c r="E252" s="55">
        <v>4207865.3958000001</v>
      </c>
      <c r="F252">
        <v>1</v>
      </c>
      <c r="G252" t="s">
        <v>480</v>
      </c>
      <c r="H252" s="14">
        <v>327278.41970000003</v>
      </c>
      <c r="I252" t="s">
        <v>137</v>
      </c>
      <c r="J252" t="s">
        <v>501</v>
      </c>
      <c r="K252" t="s">
        <v>501</v>
      </c>
      <c r="L252" t="s">
        <v>9</v>
      </c>
      <c r="M252" t="s">
        <v>50</v>
      </c>
      <c r="N252" t="s">
        <v>321</v>
      </c>
      <c r="O252">
        <v>2945505.7770600002</v>
      </c>
      <c r="P252">
        <v>1262359.6187399998</v>
      </c>
      <c r="Q252" t="s">
        <v>323</v>
      </c>
      <c r="R252" t="s">
        <v>50</v>
      </c>
    </row>
    <row r="253" spans="1:18" x14ac:dyDescent="0.3">
      <c r="A253" s="151">
        <v>46081</v>
      </c>
      <c r="B253" t="s">
        <v>444</v>
      </c>
      <c r="C253" t="s">
        <v>557</v>
      </c>
      <c r="D253" t="s">
        <v>323</v>
      </c>
      <c r="E253" s="55">
        <v>4207865.3958000001</v>
      </c>
      <c r="F253">
        <v>1</v>
      </c>
      <c r="G253" t="s">
        <v>480</v>
      </c>
      <c r="H253" s="14">
        <v>327278.41970000003</v>
      </c>
      <c r="I253" t="s">
        <v>137</v>
      </c>
      <c r="J253" t="s">
        <v>501</v>
      </c>
      <c r="K253" t="s">
        <v>501</v>
      </c>
      <c r="L253" t="s">
        <v>9</v>
      </c>
      <c r="M253" t="s">
        <v>68</v>
      </c>
      <c r="N253" t="s">
        <v>321</v>
      </c>
      <c r="O253">
        <v>2945505.7770600002</v>
      </c>
      <c r="P253">
        <v>1262359.6187399998</v>
      </c>
      <c r="Q253" t="s">
        <v>323</v>
      </c>
      <c r="R253" t="s">
        <v>68</v>
      </c>
    </row>
    <row r="254" spans="1:18" x14ac:dyDescent="0.3">
      <c r="A254" s="151">
        <v>46081</v>
      </c>
      <c r="B254" t="s">
        <v>444</v>
      </c>
      <c r="C254" t="s">
        <v>557</v>
      </c>
      <c r="D254" t="s">
        <v>323</v>
      </c>
      <c r="E254" s="55">
        <v>4207865.3958000001</v>
      </c>
      <c r="F254">
        <v>1</v>
      </c>
      <c r="G254" t="s">
        <v>480</v>
      </c>
      <c r="H254" s="14">
        <v>327278.41970000003</v>
      </c>
      <c r="I254" t="s">
        <v>137</v>
      </c>
      <c r="J254" t="s">
        <v>501</v>
      </c>
      <c r="K254" t="s">
        <v>501</v>
      </c>
      <c r="L254" t="s">
        <v>9</v>
      </c>
      <c r="M254" t="s">
        <v>70</v>
      </c>
      <c r="N254" t="s">
        <v>321</v>
      </c>
      <c r="O254">
        <v>2945505.7770600002</v>
      </c>
      <c r="P254">
        <v>1262359.6187399998</v>
      </c>
      <c r="Q254" t="s">
        <v>323</v>
      </c>
      <c r="R254" t="s">
        <v>70</v>
      </c>
    </row>
    <row r="255" spans="1:18" x14ac:dyDescent="0.3">
      <c r="A255" s="151">
        <v>46081</v>
      </c>
      <c r="B255" t="s">
        <v>444</v>
      </c>
      <c r="C255" t="s">
        <v>418</v>
      </c>
      <c r="D255" t="s">
        <v>193</v>
      </c>
      <c r="E255" s="55">
        <v>2171482.7349999999</v>
      </c>
      <c r="F255">
        <v>1</v>
      </c>
      <c r="G255" t="s">
        <v>480</v>
      </c>
      <c r="H255" s="14">
        <v>325722.41019999998</v>
      </c>
      <c r="I255" t="s">
        <v>137</v>
      </c>
      <c r="J255" t="s">
        <v>501</v>
      </c>
      <c r="K255" t="s">
        <v>501</v>
      </c>
      <c r="L255" t="s">
        <v>9</v>
      </c>
      <c r="M255" t="s">
        <v>682</v>
      </c>
      <c r="N255" t="s">
        <v>373</v>
      </c>
      <c r="O255">
        <v>2171482.7349999999</v>
      </c>
      <c r="P255">
        <v>0</v>
      </c>
      <c r="Q255" t="s">
        <v>193</v>
      </c>
      <c r="R255" t="s">
        <v>682</v>
      </c>
    </row>
    <row r="256" spans="1:18" x14ac:dyDescent="0.3">
      <c r="A256" s="151">
        <v>46054</v>
      </c>
      <c r="B256" t="s">
        <v>894</v>
      </c>
      <c r="C256" t="s">
        <v>895</v>
      </c>
      <c r="D256" t="s">
        <v>896</v>
      </c>
      <c r="E256" s="55">
        <v>2500000</v>
      </c>
      <c r="F256">
        <v>1</v>
      </c>
      <c r="G256" t="s">
        <v>511</v>
      </c>
      <c r="H256" s="14">
        <v>325490.99570000003</v>
      </c>
      <c r="I256" t="s">
        <v>137</v>
      </c>
      <c r="J256" t="s">
        <v>473</v>
      </c>
      <c r="K256" t="s">
        <v>156</v>
      </c>
      <c r="L256" t="s">
        <v>10</v>
      </c>
      <c r="M256" t="s">
        <v>68</v>
      </c>
      <c r="N256" t="s">
        <v>35</v>
      </c>
      <c r="O256">
        <v>3025000.0000000005</v>
      </c>
      <c r="P256">
        <v>0</v>
      </c>
      <c r="Q256" t="s">
        <v>732</v>
      </c>
      <c r="R256" t="s">
        <v>164</v>
      </c>
    </row>
    <row r="257" spans="1:18" x14ac:dyDescent="0.3">
      <c r="A257" s="151">
        <v>46081</v>
      </c>
      <c r="B257" t="s">
        <v>444</v>
      </c>
      <c r="C257" t="s">
        <v>762</v>
      </c>
      <c r="D257" t="s">
        <v>42</v>
      </c>
      <c r="E257" s="55">
        <v>1608950.2172000001</v>
      </c>
      <c r="F257">
        <v>1</v>
      </c>
      <c r="G257" t="s">
        <v>480</v>
      </c>
      <c r="H257" s="14">
        <v>321790.04340000002</v>
      </c>
      <c r="I257" t="s">
        <v>137</v>
      </c>
      <c r="J257" t="s">
        <v>501</v>
      </c>
      <c r="K257" t="s">
        <v>501</v>
      </c>
      <c r="L257" t="s">
        <v>9</v>
      </c>
      <c r="M257" t="s">
        <v>70</v>
      </c>
      <c r="N257" t="s">
        <v>341</v>
      </c>
      <c r="O257">
        <v>1608950.2172000003</v>
      </c>
      <c r="P257">
        <v>0</v>
      </c>
      <c r="Q257" t="s">
        <v>42</v>
      </c>
      <c r="R257" t="s">
        <v>70</v>
      </c>
    </row>
    <row r="258" spans="1:18" x14ac:dyDescent="0.3">
      <c r="A258" s="151">
        <v>46081</v>
      </c>
      <c r="B258" t="s">
        <v>444</v>
      </c>
      <c r="C258" t="s">
        <v>406</v>
      </c>
      <c r="D258" t="s">
        <v>193</v>
      </c>
      <c r="E258" s="55">
        <v>2140538.3980999999</v>
      </c>
      <c r="F258">
        <v>1</v>
      </c>
      <c r="G258" t="s">
        <v>480</v>
      </c>
      <c r="H258" s="14">
        <v>321080.7597</v>
      </c>
      <c r="I258" t="s">
        <v>137</v>
      </c>
      <c r="J258" t="s">
        <v>501</v>
      </c>
      <c r="K258" t="s">
        <v>501</v>
      </c>
      <c r="L258" t="s">
        <v>9</v>
      </c>
      <c r="M258" t="s">
        <v>682</v>
      </c>
      <c r="N258" t="s">
        <v>373</v>
      </c>
      <c r="O258">
        <v>2140538.3980999999</v>
      </c>
      <c r="P258">
        <v>0</v>
      </c>
      <c r="Q258" t="s">
        <v>193</v>
      </c>
      <c r="R258" t="s">
        <v>682</v>
      </c>
    </row>
    <row r="259" spans="1:18" x14ac:dyDescent="0.3">
      <c r="A259" s="151">
        <v>46081</v>
      </c>
      <c r="B259" t="s">
        <v>444</v>
      </c>
      <c r="C259" t="s">
        <v>566</v>
      </c>
      <c r="D259" t="s">
        <v>166</v>
      </c>
      <c r="E259" s="55">
        <v>2898353.6937000002</v>
      </c>
      <c r="F259">
        <v>1</v>
      </c>
      <c r="G259" t="s">
        <v>480</v>
      </c>
      <c r="H259" s="14">
        <v>318818.90629999997</v>
      </c>
      <c r="I259" t="s">
        <v>137</v>
      </c>
      <c r="J259" t="s">
        <v>501</v>
      </c>
      <c r="K259" t="s">
        <v>501</v>
      </c>
      <c r="L259" t="s">
        <v>9</v>
      </c>
      <c r="M259" t="s">
        <v>72</v>
      </c>
      <c r="N259" t="s">
        <v>379</v>
      </c>
      <c r="O259">
        <v>2695468.9351410004</v>
      </c>
      <c r="P259">
        <v>202884.75855899975</v>
      </c>
      <c r="Q259" t="s">
        <v>166</v>
      </c>
      <c r="R259" t="s">
        <v>72</v>
      </c>
    </row>
    <row r="260" spans="1:18" x14ac:dyDescent="0.3">
      <c r="A260" s="151">
        <v>46081</v>
      </c>
      <c r="B260" t="s">
        <v>444</v>
      </c>
      <c r="C260" t="s">
        <v>566</v>
      </c>
      <c r="D260" t="s">
        <v>166</v>
      </c>
      <c r="E260" s="55">
        <v>2898353.6937000002</v>
      </c>
      <c r="F260">
        <v>1</v>
      </c>
      <c r="G260" t="s">
        <v>480</v>
      </c>
      <c r="H260" s="14">
        <v>318818.90629999997</v>
      </c>
      <c r="I260" t="s">
        <v>137</v>
      </c>
      <c r="J260" t="s">
        <v>501</v>
      </c>
      <c r="K260" t="s">
        <v>501</v>
      </c>
      <c r="L260" t="s">
        <v>9</v>
      </c>
      <c r="M260" t="s">
        <v>682</v>
      </c>
      <c r="N260" t="s">
        <v>379</v>
      </c>
      <c r="O260">
        <v>2695468.9351410004</v>
      </c>
      <c r="P260">
        <v>202884.75855899975</v>
      </c>
      <c r="Q260" t="s">
        <v>166</v>
      </c>
      <c r="R260" t="s">
        <v>682</v>
      </c>
    </row>
    <row r="261" spans="1:18" x14ac:dyDescent="0.3">
      <c r="A261" s="151">
        <v>46081</v>
      </c>
      <c r="B261" t="s">
        <v>444</v>
      </c>
      <c r="C261" t="s">
        <v>566</v>
      </c>
      <c r="D261" t="s">
        <v>166</v>
      </c>
      <c r="E261" s="55">
        <v>2898353.6937000002</v>
      </c>
      <c r="F261">
        <v>1</v>
      </c>
      <c r="G261" t="s">
        <v>480</v>
      </c>
      <c r="H261" s="14">
        <v>318818.90629999997</v>
      </c>
      <c r="I261" t="s">
        <v>137</v>
      </c>
      <c r="J261" t="s">
        <v>501</v>
      </c>
      <c r="K261" t="s">
        <v>501</v>
      </c>
      <c r="L261" t="s">
        <v>9</v>
      </c>
      <c r="M261" t="s">
        <v>80</v>
      </c>
      <c r="N261" t="s">
        <v>379</v>
      </c>
      <c r="O261">
        <v>2695468.9351410004</v>
      </c>
      <c r="P261">
        <v>202884.75855899975</v>
      </c>
      <c r="Q261" t="s">
        <v>166</v>
      </c>
      <c r="R261" t="s">
        <v>80</v>
      </c>
    </row>
    <row r="262" spans="1:18" x14ac:dyDescent="0.3">
      <c r="A262" s="151">
        <v>46081</v>
      </c>
      <c r="B262" t="s">
        <v>444</v>
      </c>
      <c r="C262" t="s">
        <v>566</v>
      </c>
      <c r="D262" t="s">
        <v>166</v>
      </c>
      <c r="E262" s="55">
        <v>2898353.6937000002</v>
      </c>
      <c r="F262">
        <v>1</v>
      </c>
      <c r="G262" t="s">
        <v>480</v>
      </c>
      <c r="H262" s="14">
        <v>318818.90629999997</v>
      </c>
      <c r="I262" t="s">
        <v>137</v>
      </c>
      <c r="J262" t="s">
        <v>501</v>
      </c>
      <c r="K262" t="s">
        <v>501</v>
      </c>
      <c r="L262" t="s">
        <v>9</v>
      </c>
      <c r="M262" t="s">
        <v>50</v>
      </c>
      <c r="N262" t="s">
        <v>379</v>
      </c>
      <c r="O262">
        <v>2695468.9351410004</v>
      </c>
      <c r="P262">
        <v>202884.75855899975</v>
      </c>
      <c r="Q262" t="s">
        <v>166</v>
      </c>
      <c r="R262" t="s">
        <v>50</v>
      </c>
    </row>
    <row r="263" spans="1:18" x14ac:dyDescent="0.3">
      <c r="A263" s="151">
        <v>46081</v>
      </c>
      <c r="B263" t="s">
        <v>444</v>
      </c>
      <c r="C263" t="s">
        <v>566</v>
      </c>
      <c r="D263" t="s">
        <v>166</v>
      </c>
      <c r="E263" s="55">
        <v>2898353.6937000002</v>
      </c>
      <c r="F263">
        <v>1</v>
      </c>
      <c r="G263" t="s">
        <v>480</v>
      </c>
      <c r="H263" s="14">
        <v>318818.90629999997</v>
      </c>
      <c r="I263" t="s">
        <v>137</v>
      </c>
      <c r="J263" t="s">
        <v>501</v>
      </c>
      <c r="K263" t="s">
        <v>501</v>
      </c>
      <c r="L263" t="s">
        <v>9</v>
      </c>
      <c r="M263" t="s">
        <v>68</v>
      </c>
      <c r="N263" t="s">
        <v>379</v>
      </c>
      <c r="O263">
        <v>2695468.9351410004</v>
      </c>
      <c r="P263">
        <v>202884.75855899975</v>
      </c>
      <c r="Q263" t="s">
        <v>166</v>
      </c>
      <c r="R263" t="s">
        <v>68</v>
      </c>
    </row>
    <row r="264" spans="1:18" x14ac:dyDescent="0.3">
      <c r="A264" s="151">
        <v>46081</v>
      </c>
      <c r="B264" t="s">
        <v>444</v>
      </c>
      <c r="C264" t="s">
        <v>566</v>
      </c>
      <c r="D264" t="s">
        <v>166</v>
      </c>
      <c r="E264" s="55">
        <v>2898353.6937000002</v>
      </c>
      <c r="F264">
        <v>1</v>
      </c>
      <c r="G264" t="s">
        <v>480</v>
      </c>
      <c r="H264" s="14">
        <v>318818.90629999997</v>
      </c>
      <c r="I264" t="s">
        <v>137</v>
      </c>
      <c r="J264" t="s">
        <v>501</v>
      </c>
      <c r="K264" t="s">
        <v>501</v>
      </c>
      <c r="L264" t="s">
        <v>9</v>
      </c>
      <c r="M264" t="s">
        <v>70</v>
      </c>
      <c r="N264" t="s">
        <v>379</v>
      </c>
      <c r="O264">
        <v>2695468.9351410004</v>
      </c>
      <c r="P264">
        <v>202884.75855899975</v>
      </c>
      <c r="Q264" t="s">
        <v>166</v>
      </c>
      <c r="R264" t="s">
        <v>70</v>
      </c>
    </row>
    <row r="265" spans="1:18" x14ac:dyDescent="0.3">
      <c r="A265" s="151">
        <v>46055</v>
      </c>
      <c r="B265" t="s">
        <v>813</v>
      </c>
      <c r="C265" t="s">
        <v>818</v>
      </c>
      <c r="D265" t="s">
        <v>819</v>
      </c>
      <c r="E265" s="55">
        <v>2950000</v>
      </c>
      <c r="F265">
        <v>1</v>
      </c>
      <c r="G265" t="s">
        <v>511</v>
      </c>
      <c r="H265" s="14">
        <v>317420.97100000002</v>
      </c>
      <c r="I265" t="s">
        <v>137</v>
      </c>
      <c r="J265" t="s">
        <v>473</v>
      </c>
      <c r="K265" t="s">
        <v>156</v>
      </c>
      <c r="L265" t="s">
        <v>10</v>
      </c>
      <c r="M265" t="s">
        <v>68</v>
      </c>
      <c r="N265" t="s">
        <v>35</v>
      </c>
      <c r="O265">
        <v>2950000</v>
      </c>
      <c r="P265">
        <v>0</v>
      </c>
      <c r="Q265" t="s">
        <v>639</v>
      </c>
      <c r="R265" t="s">
        <v>166</v>
      </c>
    </row>
    <row r="266" spans="1:18" x14ac:dyDescent="0.3">
      <c r="A266" s="151">
        <v>46055</v>
      </c>
      <c r="B266" t="s">
        <v>991</v>
      </c>
      <c r="C266" t="s">
        <v>992</v>
      </c>
      <c r="D266" t="s">
        <v>993</v>
      </c>
      <c r="E266" s="55">
        <v>2950000</v>
      </c>
      <c r="F266">
        <v>1</v>
      </c>
      <c r="G266" t="s">
        <v>511</v>
      </c>
      <c r="H266" s="14">
        <v>317420.97100000002</v>
      </c>
      <c r="I266" t="s">
        <v>137</v>
      </c>
      <c r="J266" t="s">
        <v>473</v>
      </c>
      <c r="K266" t="s">
        <v>156</v>
      </c>
      <c r="L266" t="s">
        <v>10</v>
      </c>
      <c r="M266" t="s">
        <v>68</v>
      </c>
      <c r="N266" t="s">
        <v>35</v>
      </c>
      <c r="O266">
        <v>2950000</v>
      </c>
      <c r="P266">
        <v>0</v>
      </c>
      <c r="Q266" t="s">
        <v>639</v>
      </c>
      <c r="R266" t="s">
        <v>166</v>
      </c>
    </row>
    <row r="267" spans="1:18" x14ac:dyDescent="0.3">
      <c r="A267" s="151">
        <v>46081</v>
      </c>
      <c r="B267" t="s">
        <v>444</v>
      </c>
      <c r="C267" t="s">
        <v>424</v>
      </c>
      <c r="D267" t="s">
        <v>13</v>
      </c>
      <c r="E267" s="55">
        <v>1824756.7154000001</v>
      </c>
      <c r="F267">
        <v>1</v>
      </c>
      <c r="G267" t="s">
        <v>480</v>
      </c>
      <c r="H267" s="14">
        <v>310208.64159999997</v>
      </c>
      <c r="I267" t="s">
        <v>137</v>
      </c>
      <c r="J267" t="s">
        <v>501</v>
      </c>
      <c r="K267" t="s">
        <v>501</v>
      </c>
      <c r="L267" t="s">
        <v>9</v>
      </c>
      <c r="M267" t="s">
        <v>68</v>
      </c>
      <c r="N267" t="s">
        <v>338</v>
      </c>
      <c r="O267">
        <v>1824756.7154000001</v>
      </c>
      <c r="P267">
        <v>0</v>
      </c>
      <c r="Q267" t="s">
        <v>13</v>
      </c>
      <c r="R267" t="s">
        <v>68</v>
      </c>
    </row>
    <row r="268" spans="1:18" x14ac:dyDescent="0.3">
      <c r="A268" s="151">
        <v>46081</v>
      </c>
      <c r="B268" t="s">
        <v>444</v>
      </c>
      <c r="C268" t="s">
        <v>758</v>
      </c>
      <c r="D268" t="s">
        <v>193</v>
      </c>
      <c r="E268" s="55">
        <v>2057254.3633000001</v>
      </c>
      <c r="F268">
        <v>1</v>
      </c>
      <c r="G268" t="s">
        <v>480</v>
      </c>
      <c r="H268" s="14">
        <v>308588.1545</v>
      </c>
      <c r="I268" t="s">
        <v>137</v>
      </c>
      <c r="J268" t="s">
        <v>501</v>
      </c>
      <c r="K268" t="s">
        <v>501</v>
      </c>
      <c r="L268" t="s">
        <v>9</v>
      </c>
      <c r="M268" t="s">
        <v>682</v>
      </c>
      <c r="N268" t="s">
        <v>373</v>
      </c>
      <c r="O268">
        <v>2057254.3632999999</v>
      </c>
      <c r="P268">
        <v>0</v>
      </c>
      <c r="Q268" t="s">
        <v>193</v>
      </c>
      <c r="R268" t="s">
        <v>682</v>
      </c>
    </row>
    <row r="269" spans="1:18" x14ac:dyDescent="0.3">
      <c r="A269" s="151">
        <v>46081</v>
      </c>
      <c r="B269" t="s">
        <v>444</v>
      </c>
      <c r="C269" t="s">
        <v>409</v>
      </c>
      <c r="D269" t="s">
        <v>179</v>
      </c>
      <c r="E269" s="55">
        <v>2197552.3445000001</v>
      </c>
      <c r="F269">
        <v>1</v>
      </c>
      <c r="G269" t="s">
        <v>480</v>
      </c>
      <c r="H269" s="14">
        <v>307657.32819999999</v>
      </c>
      <c r="I269" t="s">
        <v>137</v>
      </c>
      <c r="J269" t="s">
        <v>501</v>
      </c>
      <c r="K269" t="s">
        <v>501</v>
      </c>
      <c r="L269" t="s">
        <v>9</v>
      </c>
      <c r="M269" t="s">
        <v>72</v>
      </c>
      <c r="N269" t="s">
        <v>360</v>
      </c>
      <c r="O269">
        <v>1933846.0631600001</v>
      </c>
      <c r="P269">
        <v>263706.28133999999</v>
      </c>
      <c r="Q269" t="s">
        <v>179</v>
      </c>
      <c r="R269" t="s">
        <v>72</v>
      </c>
    </row>
    <row r="270" spans="1:18" x14ac:dyDescent="0.3">
      <c r="A270" s="151">
        <v>46061</v>
      </c>
      <c r="B270" t="s">
        <v>1135</v>
      </c>
      <c r="C270" t="s">
        <v>1136</v>
      </c>
      <c r="D270" t="s">
        <v>1137</v>
      </c>
      <c r="E270" s="55">
        <v>2850000</v>
      </c>
      <c r="F270">
        <v>1</v>
      </c>
      <c r="G270" t="s">
        <v>511</v>
      </c>
      <c r="H270" s="14">
        <v>306660.93810000003</v>
      </c>
      <c r="I270" t="s">
        <v>137</v>
      </c>
      <c r="J270" t="s">
        <v>473</v>
      </c>
      <c r="K270" t="s">
        <v>156</v>
      </c>
      <c r="L270" t="s">
        <v>10</v>
      </c>
      <c r="M270" t="s">
        <v>68</v>
      </c>
      <c r="N270" t="s">
        <v>35</v>
      </c>
      <c r="O270">
        <v>2850000</v>
      </c>
      <c r="P270">
        <v>0</v>
      </c>
      <c r="Q270" t="s">
        <v>732</v>
      </c>
      <c r="R270" t="s">
        <v>164</v>
      </c>
    </row>
    <row r="271" spans="1:18" x14ac:dyDescent="0.3">
      <c r="A271" s="151">
        <v>46081</v>
      </c>
      <c r="B271" t="s">
        <v>444</v>
      </c>
      <c r="C271" t="s">
        <v>415</v>
      </c>
      <c r="D271" t="s">
        <v>193</v>
      </c>
      <c r="E271" s="55">
        <v>2029818.9594000001</v>
      </c>
      <c r="F271">
        <v>1</v>
      </c>
      <c r="G271" t="s">
        <v>480</v>
      </c>
      <c r="H271" s="14">
        <v>304472.84389999998</v>
      </c>
      <c r="I271" t="s">
        <v>137</v>
      </c>
      <c r="J271" t="s">
        <v>501</v>
      </c>
      <c r="K271" t="s">
        <v>501</v>
      </c>
      <c r="L271" t="s">
        <v>9</v>
      </c>
      <c r="M271" t="s">
        <v>682</v>
      </c>
      <c r="N271" t="s">
        <v>373</v>
      </c>
      <c r="O271">
        <v>2029818.9594000001</v>
      </c>
      <c r="P271">
        <v>0</v>
      </c>
      <c r="Q271" t="s">
        <v>193</v>
      </c>
      <c r="R271" t="s">
        <v>682</v>
      </c>
    </row>
    <row r="272" spans="1:18" x14ac:dyDescent="0.3">
      <c r="A272" s="151">
        <v>46081</v>
      </c>
      <c r="B272" t="s">
        <v>20</v>
      </c>
      <c r="C272" t="s">
        <v>799</v>
      </c>
      <c r="D272" t="s">
        <v>20</v>
      </c>
      <c r="E272" s="55">
        <v>5039229.71</v>
      </c>
      <c r="F272">
        <v>1</v>
      </c>
      <c r="G272" t="s">
        <v>511</v>
      </c>
      <c r="H272" s="14">
        <v>301300.9791</v>
      </c>
      <c r="I272" t="s">
        <v>137</v>
      </c>
      <c r="J272" t="s">
        <v>473</v>
      </c>
      <c r="K272" t="s">
        <v>156</v>
      </c>
      <c r="L272" t="s">
        <v>20</v>
      </c>
      <c r="M272" t="s">
        <v>682</v>
      </c>
      <c r="N272" t="s">
        <v>35</v>
      </c>
      <c r="O272">
        <v>5039229.71</v>
      </c>
      <c r="P272">
        <v>0</v>
      </c>
      <c r="Q272" t="s">
        <v>512</v>
      </c>
      <c r="R272" t="s">
        <v>682</v>
      </c>
    </row>
    <row r="273" spans="1:18" x14ac:dyDescent="0.3">
      <c r="A273" s="151">
        <v>46081</v>
      </c>
      <c r="B273" t="s">
        <v>444</v>
      </c>
      <c r="C273" t="s">
        <v>541</v>
      </c>
      <c r="D273" t="s">
        <v>179</v>
      </c>
      <c r="E273" s="55">
        <v>1992393.3816</v>
      </c>
      <c r="F273">
        <v>1</v>
      </c>
      <c r="G273" t="s">
        <v>480</v>
      </c>
      <c r="H273" s="14">
        <v>298859.00719999999</v>
      </c>
      <c r="I273" t="s">
        <v>137</v>
      </c>
      <c r="J273" t="s">
        <v>501</v>
      </c>
      <c r="K273" t="s">
        <v>501</v>
      </c>
      <c r="L273" t="s">
        <v>9</v>
      </c>
      <c r="M273" t="s">
        <v>80</v>
      </c>
      <c r="N273" t="s">
        <v>360</v>
      </c>
      <c r="O273">
        <v>1753306.1758080001</v>
      </c>
      <c r="P273">
        <v>239087.20579199982</v>
      </c>
      <c r="Q273" t="s">
        <v>179</v>
      </c>
      <c r="R273" t="s">
        <v>80</v>
      </c>
    </row>
    <row r="274" spans="1:18" x14ac:dyDescent="0.3">
      <c r="A274" s="151">
        <v>46066</v>
      </c>
      <c r="B274" t="s">
        <v>1057</v>
      </c>
      <c r="C274" t="s">
        <v>1060</v>
      </c>
      <c r="D274" t="s">
        <v>17</v>
      </c>
      <c r="E274" s="55">
        <v>2851.84</v>
      </c>
      <c r="F274">
        <v>86.48</v>
      </c>
      <c r="G274" t="s">
        <v>511</v>
      </c>
      <c r="H274" s="14">
        <v>298418.82</v>
      </c>
      <c r="I274" t="s">
        <v>157</v>
      </c>
      <c r="J274" t="s">
        <v>473</v>
      </c>
      <c r="K274" t="s">
        <v>156</v>
      </c>
      <c r="L274" t="s">
        <v>17</v>
      </c>
      <c r="M274" t="s">
        <v>68</v>
      </c>
      <c r="N274" t="s">
        <v>40</v>
      </c>
      <c r="O274">
        <v>298418.82</v>
      </c>
      <c r="P274">
        <v>0</v>
      </c>
      <c r="Q274" t="s">
        <v>738</v>
      </c>
      <c r="R274" t="s">
        <v>68</v>
      </c>
    </row>
    <row r="275" spans="1:18" x14ac:dyDescent="0.3">
      <c r="A275" s="151">
        <v>46081</v>
      </c>
      <c r="B275" t="s">
        <v>444</v>
      </c>
      <c r="C275" t="s">
        <v>581</v>
      </c>
      <c r="D275" t="s">
        <v>187</v>
      </c>
      <c r="E275" s="55">
        <v>3780940.6891000001</v>
      </c>
      <c r="F275">
        <v>1</v>
      </c>
      <c r="G275" t="s">
        <v>480</v>
      </c>
      <c r="H275" s="14">
        <v>294073.16470000002</v>
      </c>
      <c r="I275" t="s">
        <v>137</v>
      </c>
      <c r="J275" t="s">
        <v>501</v>
      </c>
      <c r="K275" t="s">
        <v>501</v>
      </c>
      <c r="L275" t="s">
        <v>9</v>
      </c>
      <c r="M275" t="s">
        <v>72</v>
      </c>
      <c r="N275" t="s">
        <v>32</v>
      </c>
      <c r="O275">
        <v>2646658.4823700003</v>
      </c>
      <c r="P275">
        <v>1134282.2067299997</v>
      </c>
      <c r="Q275" t="s">
        <v>187</v>
      </c>
      <c r="R275" t="s">
        <v>72</v>
      </c>
    </row>
    <row r="276" spans="1:18" x14ac:dyDescent="0.3">
      <c r="A276" s="151">
        <v>46081</v>
      </c>
      <c r="B276" t="s">
        <v>444</v>
      </c>
      <c r="C276" t="s">
        <v>581</v>
      </c>
      <c r="D276" t="s">
        <v>187</v>
      </c>
      <c r="E276" s="55">
        <v>3780940.6891000001</v>
      </c>
      <c r="F276">
        <v>1</v>
      </c>
      <c r="G276" t="s">
        <v>480</v>
      </c>
      <c r="H276" s="14">
        <v>294073.16470000002</v>
      </c>
      <c r="I276" t="s">
        <v>137</v>
      </c>
      <c r="J276" t="s">
        <v>501</v>
      </c>
      <c r="K276" t="s">
        <v>501</v>
      </c>
      <c r="L276" t="s">
        <v>9</v>
      </c>
      <c r="M276" t="s">
        <v>77</v>
      </c>
      <c r="N276" t="s">
        <v>32</v>
      </c>
      <c r="O276">
        <v>2646658.4823700003</v>
      </c>
      <c r="P276">
        <v>1134282.2067299997</v>
      </c>
      <c r="Q276" t="s">
        <v>187</v>
      </c>
      <c r="R276" t="s">
        <v>77</v>
      </c>
    </row>
    <row r="277" spans="1:18" x14ac:dyDescent="0.3">
      <c r="A277" s="151">
        <v>46081</v>
      </c>
      <c r="B277" t="s">
        <v>444</v>
      </c>
      <c r="C277" t="s">
        <v>581</v>
      </c>
      <c r="D277" t="s">
        <v>187</v>
      </c>
      <c r="E277" s="55">
        <v>3780940.6891000001</v>
      </c>
      <c r="F277">
        <v>1</v>
      </c>
      <c r="G277" t="s">
        <v>480</v>
      </c>
      <c r="H277" s="14">
        <v>294073.16470000002</v>
      </c>
      <c r="I277" t="s">
        <v>137</v>
      </c>
      <c r="J277" t="s">
        <v>501</v>
      </c>
      <c r="K277" t="s">
        <v>501</v>
      </c>
      <c r="L277" t="s">
        <v>9</v>
      </c>
      <c r="M277" t="s">
        <v>75</v>
      </c>
      <c r="N277" t="s">
        <v>32</v>
      </c>
      <c r="O277">
        <v>2646658.4823700003</v>
      </c>
      <c r="P277">
        <v>1134282.2067299997</v>
      </c>
      <c r="Q277" t="s">
        <v>187</v>
      </c>
      <c r="R277" t="s">
        <v>75</v>
      </c>
    </row>
    <row r="278" spans="1:18" x14ac:dyDescent="0.3">
      <c r="A278" s="151">
        <v>46081</v>
      </c>
      <c r="B278" t="s">
        <v>444</v>
      </c>
      <c r="C278" t="s">
        <v>581</v>
      </c>
      <c r="D278" t="s">
        <v>187</v>
      </c>
      <c r="E278" s="55">
        <v>3780940.6891000001</v>
      </c>
      <c r="F278">
        <v>1</v>
      </c>
      <c r="G278" t="s">
        <v>480</v>
      </c>
      <c r="H278" s="14">
        <v>294073.16470000002</v>
      </c>
      <c r="I278" t="s">
        <v>137</v>
      </c>
      <c r="J278" t="s">
        <v>501</v>
      </c>
      <c r="K278" t="s">
        <v>501</v>
      </c>
      <c r="L278" t="s">
        <v>9</v>
      </c>
      <c r="M278" t="s">
        <v>682</v>
      </c>
      <c r="N278" t="s">
        <v>32</v>
      </c>
      <c r="O278">
        <v>2646658.4823700003</v>
      </c>
      <c r="P278">
        <v>1134282.2067299997</v>
      </c>
      <c r="Q278" t="s">
        <v>187</v>
      </c>
      <c r="R278" t="s">
        <v>682</v>
      </c>
    </row>
    <row r="279" spans="1:18" x14ac:dyDescent="0.3">
      <c r="A279" s="151">
        <v>46081</v>
      </c>
      <c r="B279" t="s">
        <v>444</v>
      </c>
      <c r="C279" t="s">
        <v>581</v>
      </c>
      <c r="D279" t="s">
        <v>187</v>
      </c>
      <c r="E279" s="55">
        <v>3780940.6891000001</v>
      </c>
      <c r="F279">
        <v>1</v>
      </c>
      <c r="G279" t="s">
        <v>480</v>
      </c>
      <c r="H279" s="14">
        <v>294073.16470000002</v>
      </c>
      <c r="I279" t="s">
        <v>137</v>
      </c>
      <c r="J279" t="s">
        <v>501</v>
      </c>
      <c r="K279" t="s">
        <v>501</v>
      </c>
      <c r="L279" t="s">
        <v>9</v>
      </c>
      <c r="M279" t="s">
        <v>683</v>
      </c>
      <c r="N279" t="s">
        <v>32</v>
      </c>
      <c r="O279">
        <v>2646658.4823700003</v>
      </c>
      <c r="P279">
        <v>1134282.2067299997</v>
      </c>
      <c r="Q279" t="s">
        <v>187</v>
      </c>
      <c r="R279" t="s">
        <v>683</v>
      </c>
    </row>
    <row r="280" spans="1:18" x14ac:dyDescent="0.3">
      <c r="A280" s="151">
        <v>46081</v>
      </c>
      <c r="B280" t="s">
        <v>444</v>
      </c>
      <c r="C280" t="s">
        <v>581</v>
      </c>
      <c r="D280" t="s">
        <v>187</v>
      </c>
      <c r="E280" s="55">
        <v>3780940.6891000001</v>
      </c>
      <c r="F280">
        <v>1</v>
      </c>
      <c r="G280" t="s">
        <v>480</v>
      </c>
      <c r="H280" s="14">
        <v>294073.16470000002</v>
      </c>
      <c r="I280" t="s">
        <v>137</v>
      </c>
      <c r="J280" t="s">
        <v>501</v>
      </c>
      <c r="K280" t="s">
        <v>501</v>
      </c>
      <c r="L280" t="s">
        <v>9</v>
      </c>
      <c r="M280" t="s">
        <v>80</v>
      </c>
      <c r="N280" t="s">
        <v>32</v>
      </c>
      <c r="O280">
        <v>2646658.4823700003</v>
      </c>
      <c r="P280">
        <v>1134282.2067299997</v>
      </c>
      <c r="Q280" t="s">
        <v>187</v>
      </c>
      <c r="R280" t="s">
        <v>80</v>
      </c>
    </row>
    <row r="281" spans="1:18" x14ac:dyDescent="0.3">
      <c r="A281" s="151">
        <v>46081</v>
      </c>
      <c r="B281" t="s">
        <v>444</v>
      </c>
      <c r="C281" t="s">
        <v>581</v>
      </c>
      <c r="D281" t="s">
        <v>187</v>
      </c>
      <c r="E281" s="55">
        <v>3780940.6891000001</v>
      </c>
      <c r="F281">
        <v>1</v>
      </c>
      <c r="G281" t="s">
        <v>480</v>
      </c>
      <c r="H281" s="14">
        <v>294073.16470000002</v>
      </c>
      <c r="I281" t="s">
        <v>137</v>
      </c>
      <c r="J281" t="s">
        <v>501</v>
      </c>
      <c r="K281" t="s">
        <v>501</v>
      </c>
      <c r="L281" t="s">
        <v>9</v>
      </c>
      <c r="M281" t="s">
        <v>50</v>
      </c>
      <c r="N281" t="s">
        <v>32</v>
      </c>
      <c r="O281">
        <v>2646658.4823700003</v>
      </c>
      <c r="P281">
        <v>1134282.2067299997</v>
      </c>
      <c r="Q281" t="s">
        <v>187</v>
      </c>
      <c r="R281" t="s">
        <v>50</v>
      </c>
    </row>
    <row r="282" spans="1:18" x14ac:dyDescent="0.3">
      <c r="A282" s="151">
        <v>46081</v>
      </c>
      <c r="B282" t="s">
        <v>444</v>
      </c>
      <c r="C282" t="s">
        <v>581</v>
      </c>
      <c r="D282" t="s">
        <v>187</v>
      </c>
      <c r="E282" s="55">
        <v>3780940.6891000001</v>
      </c>
      <c r="F282">
        <v>1</v>
      </c>
      <c r="G282" t="s">
        <v>480</v>
      </c>
      <c r="H282" s="14">
        <v>294073.16470000002</v>
      </c>
      <c r="I282" t="s">
        <v>137</v>
      </c>
      <c r="J282" t="s">
        <v>501</v>
      </c>
      <c r="K282" t="s">
        <v>501</v>
      </c>
      <c r="L282" t="s">
        <v>9</v>
      </c>
      <c r="M282" t="s">
        <v>68</v>
      </c>
      <c r="N282" t="s">
        <v>32</v>
      </c>
      <c r="O282">
        <v>2646658.4823700003</v>
      </c>
      <c r="P282">
        <v>1134282.2067299997</v>
      </c>
      <c r="Q282" t="s">
        <v>187</v>
      </c>
      <c r="R282" t="s">
        <v>68</v>
      </c>
    </row>
    <row r="283" spans="1:18" x14ac:dyDescent="0.3">
      <c r="A283" s="151">
        <v>46081</v>
      </c>
      <c r="B283" t="s">
        <v>444</v>
      </c>
      <c r="C283" t="s">
        <v>581</v>
      </c>
      <c r="D283" t="s">
        <v>187</v>
      </c>
      <c r="E283" s="55">
        <v>3780940.6891000001</v>
      </c>
      <c r="F283">
        <v>1</v>
      </c>
      <c r="G283" t="s">
        <v>480</v>
      </c>
      <c r="H283" s="14">
        <v>294073.16470000002</v>
      </c>
      <c r="I283" t="s">
        <v>137</v>
      </c>
      <c r="J283" t="s">
        <v>501</v>
      </c>
      <c r="K283" t="s">
        <v>501</v>
      </c>
      <c r="L283" t="s">
        <v>9</v>
      </c>
      <c r="M283" t="s">
        <v>70</v>
      </c>
      <c r="N283" t="s">
        <v>32</v>
      </c>
      <c r="O283">
        <v>2646658.4823700003</v>
      </c>
      <c r="P283">
        <v>1134282.2067299997</v>
      </c>
      <c r="Q283" t="s">
        <v>187</v>
      </c>
      <c r="R283" t="s">
        <v>70</v>
      </c>
    </row>
    <row r="284" spans="1:18" x14ac:dyDescent="0.3">
      <c r="A284" s="151">
        <v>46081</v>
      </c>
      <c r="B284" t="s">
        <v>444</v>
      </c>
      <c r="C284" t="s">
        <v>565</v>
      </c>
      <c r="D284" t="s">
        <v>166</v>
      </c>
      <c r="E284" s="55">
        <v>3671564.7894000001</v>
      </c>
      <c r="F284">
        <v>1</v>
      </c>
      <c r="G284" t="s">
        <v>480</v>
      </c>
      <c r="H284" s="14">
        <v>293725.18320000003</v>
      </c>
      <c r="I284" t="s">
        <v>137</v>
      </c>
      <c r="J284" t="s">
        <v>501</v>
      </c>
      <c r="K284" t="s">
        <v>501</v>
      </c>
      <c r="L284" t="s">
        <v>9</v>
      </c>
      <c r="M284" t="s">
        <v>77</v>
      </c>
      <c r="N284" t="s">
        <v>379</v>
      </c>
      <c r="O284">
        <v>3414555.2541419999</v>
      </c>
      <c r="P284">
        <v>257009.53525800025</v>
      </c>
      <c r="Q284" t="s">
        <v>166</v>
      </c>
      <c r="R284" t="s">
        <v>77</v>
      </c>
    </row>
    <row r="285" spans="1:18" x14ac:dyDescent="0.3">
      <c r="A285" s="151">
        <v>46079</v>
      </c>
      <c r="B285" t="s">
        <v>1018</v>
      </c>
      <c r="C285" t="s">
        <v>1019</v>
      </c>
      <c r="D285" t="s">
        <v>1020</v>
      </c>
      <c r="E285" s="55">
        <v>400000</v>
      </c>
      <c r="F285">
        <v>1</v>
      </c>
      <c r="G285" t="s">
        <v>511</v>
      </c>
      <c r="H285" s="14">
        <v>293644.19559999998</v>
      </c>
      <c r="I285" t="s">
        <v>137</v>
      </c>
      <c r="J285" t="s">
        <v>473</v>
      </c>
      <c r="K285" t="s">
        <v>156</v>
      </c>
      <c r="L285" t="s">
        <v>10</v>
      </c>
      <c r="M285" t="s">
        <v>80</v>
      </c>
      <c r="N285" t="s">
        <v>35</v>
      </c>
      <c r="O285">
        <v>399999.99999999994</v>
      </c>
      <c r="P285">
        <v>0</v>
      </c>
      <c r="Q285" t="s">
        <v>741</v>
      </c>
      <c r="R285" t="s">
        <v>166</v>
      </c>
    </row>
    <row r="286" spans="1:18" x14ac:dyDescent="0.3">
      <c r="A286" s="151">
        <v>46072</v>
      </c>
      <c r="B286" t="s">
        <v>914</v>
      </c>
      <c r="C286" t="s">
        <v>915</v>
      </c>
      <c r="D286" t="s">
        <v>916</v>
      </c>
      <c r="E286" s="55">
        <v>2727314</v>
      </c>
      <c r="F286">
        <v>1</v>
      </c>
      <c r="G286" t="s">
        <v>511</v>
      </c>
      <c r="H286" s="14">
        <v>293459.88410000002</v>
      </c>
      <c r="I286" t="s">
        <v>157</v>
      </c>
      <c r="J286" t="s">
        <v>473</v>
      </c>
      <c r="K286" t="s">
        <v>156</v>
      </c>
      <c r="L286" t="s">
        <v>17</v>
      </c>
      <c r="M286" t="s">
        <v>68</v>
      </c>
      <c r="N286" t="s">
        <v>35</v>
      </c>
      <c r="O286">
        <v>2727313.9999999995</v>
      </c>
      <c r="P286">
        <v>0</v>
      </c>
      <c r="Q286" t="s">
        <v>734</v>
      </c>
      <c r="R286" t="s">
        <v>166</v>
      </c>
    </row>
    <row r="287" spans="1:18" x14ac:dyDescent="0.3">
      <c r="A287" s="151">
        <v>46081</v>
      </c>
      <c r="B287" t="s">
        <v>444</v>
      </c>
      <c r="C287" t="s">
        <v>407</v>
      </c>
      <c r="D287" t="s">
        <v>168</v>
      </c>
      <c r="E287" s="55">
        <v>2081874.696</v>
      </c>
      <c r="F287">
        <v>1</v>
      </c>
      <c r="G287" t="s">
        <v>480</v>
      </c>
      <c r="H287" s="14">
        <v>291462.45740000001</v>
      </c>
      <c r="I287" t="s">
        <v>137</v>
      </c>
      <c r="J287" t="s">
        <v>501</v>
      </c>
      <c r="K287" t="s">
        <v>501</v>
      </c>
      <c r="L287" t="s">
        <v>9</v>
      </c>
      <c r="M287" t="s">
        <v>68</v>
      </c>
      <c r="N287" t="s">
        <v>332</v>
      </c>
      <c r="O287">
        <v>2081874.696</v>
      </c>
      <c r="P287">
        <v>0</v>
      </c>
      <c r="Q287" t="s">
        <v>168</v>
      </c>
      <c r="R287" t="s">
        <v>68</v>
      </c>
    </row>
    <row r="288" spans="1:18" x14ac:dyDescent="0.3">
      <c r="A288" s="151">
        <v>46081</v>
      </c>
      <c r="B288" t="s">
        <v>444</v>
      </c>
      <c r="C288" t="s">
        <v>431</v>
      </c>
      <c r="D288" t="s">
        <v>42</v>
      </c>
      <c r="E288" s="55">
        <v>1942605.1513</v>
      </c>
      <c r="F288">
        <v>1</v>
      </c>
      <c r="G288" t="s">
        <v>480</v>
      </c>
      <c r="H288" s="14">
        <v>291390.77269999997</v>
      </c>
      <c r="I288" t="s">
        <v>137</v>
      </c>
      <c r="J288" t="s">
        <v>501</v>
      </c>
      <c r="K288" t="s">
        <v>501</v>
      </c>
      <c r="L288" t="s">
        <v>9</v>
      </c>
      <c r="M288" t="s">
        <v>80</v>
      </c>
      <c r="N288" t="s">
        <v>341</v>
      </c>
      <c r="O288">
        <v>1942605.1513</v>
      </c>
      <c r="P288">
        <v>0</v>
      </c>
      <c r="Q288" t="s">
        <v>42</v>
      </c>
      <c r="R288" t="s">
        <v>80</v>
      </c>
    </row>
    <row r="289" spans="1:18" x14ac:dyDescent="0.3">
      <c r="A289" s="151">
        <v>46081</v>
      </c>
      <c r="B289" t="s">
        <v>444</v>
      </c>
      <c r="C289" t="s">
        <v>524</v>
      </c>
      <c r="D289" t="s">
        <v>42</v>
      </c>
      <c r="E289" s="55">
        <v>1928700.0708999999</v>
      </c>
      <c r="F289">
        <v>1</v>
      </c>
      <c r="G289" t="s">
        <v>480</v>
      </c>
      <c r="H289" s="14">
        <v>289305.01059999998</v>
      </c>
      <c r="I289" t="s">
        <v>137</v>
      </c>
      <c r="J289" t="s">
        <v>501</v>
      </c>
      <c r="K289" t="s">
        <v>501</v>
      </c>
      <c r="L289" t="s">
        <v>9</v>
      </c>
      <c r="M289" t="s">
        <v>80</v>
      </c>
      <c r="N289" t="s">
        <v>341</v>
      </c>
      <c r="O289">
        <v>1928700.0708999997</v>
      </c>
      <c r="P289">
        <v>0</v>
      </c>
      <c r="Q289" t="s">
        <v>42</v>
      </c>
      <c r="R289" t="s">
        <v>80</v>
      </c>
    </row>
    <row r="290" spans="1:18" x14ac:dyDescent="0.3">
      <c r="A290" s="151">
        <v>46081</v>
      </c>
      <c r="B290" t="s">
        <v>444</v>
      </c>
      <c r="C290" t="s">
        <v>484</v>
      </c>
      <c r="D290" t="s">
        <v>179</v>
      </c>
      <c r="E290" s="55">
        <v>4107684.4304</v>
      </c>
      <c r="F290">
        <v>1</v>
      </c>
      <c r="G290" t="s">
        <v>480</v>
      </c>
      <c r="H290" s="14">
        <v>287537.91009999998</v>
      </c>
      <c r="I290" t="s">
        <v>137</v>
      </c>
      <c r="J290" t="s">
        <v>501</v>
      </c>
      <c r="K290" t="s">
        <v>501</v>
      </c>
      <c r="L290" t="s">
        <v>9</v>
      </c>
      <c r="M290" t="s">
        <v>77</v>
      </c>
      <c r="N290" t="s">
        <v>360</v>
      </c>
      <c r="O290">
        <v>3614762.2987520001</v>
      </c>
      <c r="P290">
        <v>492922.13164799986</v>
      </c>
      <c r="Q290" t="s">
        <v>179</v>
      </c>
      <c r="R290" t="s">
        <v>77</v>
      </c>
    </row>
    <row r="291" spans="1:18" x14ac:dyDescent="0.3">
      <c r="A291" s="151">
        <v>46081</v>
      </c>
      <c r="B291" t="s">
        <v>444</v>
      </c>
      <c r="C291" t="s">
        <v>484</v>
      </c>
      <c r="D291" t="s">
        <v>179</v>
      </c>
      <c r="E291" s="55">
        <v>4107684.4304</v>
      </c>
      <c r="F291">
        <v>1</v>
      </c>
      <c r="G291" t="s">
        <v>480</v>
      </c>
      <c r="H291" s="14">
        <v>287537.91009999998</v>
      </c>
      <c r="I291" t="s">
        <v>137</v>
      </c>
      <c r="J291" t="s">
        <v>501</v>
      </c>
      <c r="K291" t="s">
        <v>501</v>
      </c>
      <c r="L291" t="s">
        <v>9</v>
      </c>
      <c r="M291" t="s">
        <v>75</v>
      </c>
      <c r="N291" t="s">
        <v>360</v>
      </c>
      <c r="O291">
        <v>3614762.2987520001</v>
      </c>
      <c r="P291">
        <v>492922.13164799986</v>
      </c>
      <c r="Q291" t="s">
        <v>179</v>
      </c>
      <c r="R291" t="s">
        <v>75</v>
      </c>
    </row>
    <row r="292" spans="1:18" x14ac:dyDescent="0.3">
      <c r="A292" s="151">
        <v>46081</v>
      </c>
      <c r="B292" t="s">
        <v>444</v>
      </c>
      <c r="C292" t="s">
        <v>420</v>
      </c>
      <c r="D292" t="s">
        <v>13</v>
      </c>
      <c r="E292" s="55">
        <v>2394868.4076999999</v>
      </c>
      <c r="F292">
        <v>1</v>
      </c>
      <c r="G292" t="s">
        <v>480</v>
      </c>
      <c r="H292" s="14">
        <v>287384.20890000003</v>
      </c>
      <c r="I292" t="s">
        <v>137</v>
      </c>
      <c r="J292" t="s">
        <v>501</v>
      </c>
      <c r="K292" t="s">
        <v>501</v>
      </c>
      <c r="L292" t="s">
        <v>9</v>
      </c>
      <c r="M292" t="s">
        <v>50</v>
      </c>
      <c r="N292" t="s">
        <v>338</v>
      </c>
      <c r="O292">
        <v>2394868.4076999999</v>
      </c>
      <c r="P292">
        <v>0</v>
      </c>
      <c r="Q292" t="s">
        <v>13</v>
      </c>
      <c r="R292" t="s">
        <v>50</v>
      </c>
    </row>
    <row r="293" spans="1:18" x14ac:dyDescent="0.3">
      <c r="A293" s="151">
        <v>46059</v>
      </c>
      <c r="B293" t="s">
        <v>1075</v>
      </c>
      <c r="C293" t="s">
        <v>1077</v>
      </c>
      <c r="D293" t="s">
        <v>1078</v>
      </c>
      <c r="E293" s="55">
        <v>8906</v>
      </c>
      <c r="F293">
        <v>20</v>
      </c>
      <c r="G293" t="s">
        <v>511</v>
      </c>
      <c r="H293" s="14">
        <v>282656</v>
      </c>
      <c r="I293" t="s">
        <v>157</v>
      </c>
      <c r="J293" t="s">
        <v>473</v>
      </c>
      <c r="K293" t="s">
        <v>156</v>
      </c>
      <c r="L293" t="s">
        <v>17</v>
      </c>
      <c r="M293" t="s">
        <v>72</v>
      </c>
      <c r="N293" t="s">
        <v>43</v>
      </c>
      <c r="O293">
        <v>282656</v>
      </c>
      <c r="P293">
        <v>0</v>
      </c>
      <c r="Q293" t="s">
        <v>1011</v>
      </c>
      <c r="R293" t="s">
        <v>72</v>
      </c>
    </row>
    <row r="294" spans="1:18" x14ac:dyDescent="0.3">
      <c r="A294" s="151">
        <v>46081</v>
      </c>
      <c r="B294" t="s">
        <v>444</v>
      </c>
      <c r="C294" t="s">
        <v>414</v>
      </c>
      <c r="D294" t="s">
        <v>13</v>
      </c>
      <c r="E294" s="55">
        <v>1411534.0728</v>
      </c>
      <c r="F294">
        <v>1</v>
      </c>
      <c r="G294" t="s">
        <v>480</v>
      </c>
      <c r="H294" s="14">
        <v>282306.81459999998</v>
      </c>
      <c r="I294" t="s">
        <v>137</v>
      </c>
      <c r="J294" t="s">
        <v>501</v>
      </c>
      <c r="K294" t="s">
        <v>501</v>
      </c>
      <c r="L294" t="s">
        <v>9</v>
      </c>
      <c r="M294" t="s">
        <v>80</v>
      </c>
      <c r="N294" t="s">
        <v>338</v>
      </c>
      <c r="O294">
        <v>1411534.0728000002</v>
      </c>
      <c r="P294">
        <v>0</v>
      </c>
      <c r="Q294" t="s">
        <v>13</v>
      </c>
      <c r="R294" t="s">
        <v>80</v>
      </c>
    </row>
    <row r="295" spans="1:18" x14ac:dyDescent="0.3">
      <c r="A295" s="151">
        <v>46081</v>
      </c>
      <c r="B295" t="s">
        <v>444</v>
      </c>
      <c r="C295" t="s">
        <v>577</v>
      </c>
      <c r="D295" t="s">
        <v>173</v>
      </c>
      <c r="E295" s="55">
        <v>2629398.3793000001</v>
      </c>
      <c r="F295">
        <v>1</v>
      </c>
      <c r="G295" t="s">
        <v>480</v>
      </c>
      <c r="H295" s="14">
        <v>280819.74690000003</v>
      </c>
      <c r="I295" t="s">
        <v>137</v>
      </c>
      <c r="J295" t="s">
        <v>501</v>
      </c>
      <c r="K295" t="s">
        <v>501</v>
      </c>
      <c r="L295" t="s">
        <v>9</v>
      </c>
      <c r="M295" t="s">
        <v>80</v>
      </c>
      <c r="N295" t="s">
        <v>353</v>
      </c>
      <c r="O295">
        <v>2629398.3793000006</v>
      </c>
      <c r="P295">
        <v>0</v>
      </c>
      <c r="Q295" t="s">
        <v>173</v>
      </c>
      <c r="R295" t="s">
        <v>80</v>
      </c>
    </row>
    <row r="296" spans="1:18" x14ac:dyDescent="0.3">
      <c r="A296" s="151">
        <v>46081</v>
      </c>
      <c r="B296" t="s">
        <v>664</v>
      </c>
      <c r="C296" t="s">
        <v>771</v>
      </c>
      <c r="D296" t="s">
        <v>665</v>
      </c>
      <c r="E296" s="55">
        <v>1754</v>
      </c>
      <c r="F296">
        <v>4031</v>
      </c>
      <c r="G296" t="s">
        <v>144</v>
      </c>
      <c r="H296" s="14">
        <v>280520.05810000002</v>
      </c>
      <c r="I296" t="s">
        <v>137</v>
      </c>
      <c r="J296" t="s">
        <v>473</v>
      </c>
      <c r="K296" t="s">
        <v>138</v>
      </c>
      <c r="L296" t="s">
        <v>18</v>
      </c>
      <c r="M296" t="s">
        <v>70</v>
      </c>
      <c r="N296" t="s">
        <v>35</v>
      </c>
      <c r="O296">
        <v>7070374</v>
      </c>
      <c r="P296">
        <v>0</v>
      </c>
      <c r="Q296" t="s">
        <v>665</v>
      </c>
      <c r="R296" t="s">
        <v>166</v>
      </c>
    </row>
    <row r="297" spans="1:18" x14ac:dyDescent="0.3">
      <c r="A297" s="151">
        <v>46081</v>
      </c>
      <c r="B297" t="s">
        <v>444</v>
      </c>
      <c r="C297" t="s">
        <v>541</v>
      </c>
      <c r="D297" t="s">
        <v>179</v>
      </c>
      <c r="E297" s="55">
        <v>1992393.3816</v>
      </c>
      <c r="F297">
        <v>1</v>
      </c>
      <c r="G297" t="s">
        <v>480</v>
      </c>
      <c r="H297" s="14">
        <v>278935.07339999999</v>
      </c>
      <c r="I297" t="s">
        <v>137</v>
      </c>
      <c r="J297" t="s">
        <v>501</v>
      </c>
      <c r="K297" t="s">
        <v>501</v>
      </c>
      <c r="L297" t="s">
        <v>9</v>
      </c>
      <c r="M297" t="s">
        <v>72</v>
      </c>
      <c r="N297" t="s">
        <v>360</v>
      </c>
      <c r="O297">
        <v>1753306.1758080001</v>
      </c>
      <c r="P297">
        <v>239087.20579199982</v>
      </c>
      <c r="Q297" t="s">
        <v>179</v>
      </c>
      <c r="R297" t="s">
        <v>72</v>
      </c>
    </row>
    <row r="298" spans="1:18" x14ac:dyDescent="0.3">
      <c r="A298" s="151">
        <v>46081</v>
      </c>
      <c r="B298" t="s">
        <v>444</v>
      </c>
      <c r="C298" t="s">
        <v>578</v>
      </c>
      <c r="D298" t="s">
        <v>173</v>
      </c>
      <c r="E298" s="55">
        <v>2599197.3316000002</v>
      </c>
      <c r="F298">
        <v>1</v>
      </c>
      <c r="G298" t="s">
        <v>480</v>
      </c>
      <c r="H298" s="14">
        <v>277594.27500000002</v>
      </c>
      <c r="I298" t="s">
        <v>137</v>
      </c>
      <c r="J298" t="s">
        <v>501</v>
      </c>
      <c r="K298" t="s">
        <v>501</v>
      </c>
      <c r="L298" t="s">
        <v>9</v>
      </c>
      <c r="M298" t="s">
        <v>80</v>
      </c>
      <c r="N298" t="s">
        <v>353</v>
      </c>
      <c r="O298">
        <v>2599197.3316000006</v>
      </c>
      <c r="P298">
        <v>0</v>
      </c>
      <c r="Q298" t="s">
        <v>173</v>
      </c>
      <c r="R298" t="s">
        <v>80</v>
      </c>
    </row>
    <row r="299" spans="1:18" x14ac:dyDescent="0.3">
      <c r="A299" s="151">
        <v>46081</v>
      </c>
      <c r="B299" t="s">
        <v>20</v>
      </c>
      <c r="C299" t="s">
        <v>803</v>
      </c>
      <c r="D299" t="s">
        <v>20</v>
      </c>
      <c r="E299" s="55">
        <v>274451.49</v>
      </c>
      <c r="F299">
        <v>1</v>
      </c>
      <c r="G299" t="s">
        <v>511</v>
      </c>
      <c r="H299" s="14">
        <v>274451.49</v>
      </c>
      <c r="I299" t="s">
        <v>137</v>
      </c>
      <c r="J299" t="s">
        <v>473</v>
      </c>
      <c r="K299" t="s">
        <v>156</v>
      </c>
      <c r="L299" t="s">
        <v>20</v>
      </c>
      <c r="M299" t="s">
        <v>68</v>
      </c>
      <c r="N299" t="s">
        <v>40</v>
      </c>
      <c r="O299">
        <v>274451.49</v>
      </c>
      <c r="P299">
        <v>0</v>
      </c>
      <c r="Q299" t="s">
        <v>149</v>
      </c>
      <c r="R299" t="s">
        <v>68</v>
      </c>
    </row>
    <row r="300" spans="1:18" x14ac:dyDescent="0.3">
      <c r="A300" s="151">
        <v>46081</v>
      </c>
      <c r="B300" t="s">
        <v>444</v>
      </c>
      <c r="C300" t="s">
        <v>1144</v>
      </c>
      <c r="D300" t="s">
        <v>42</v>
      </c>
      <c r="E300" s="55">
        <v>1351482.1973999999</v>
      </c>
      <c r="F300">
        <v>1</v>
      </c>
      <c r="G300" t="s">
        <v>480</v>
      </c>
      <c r="H300" s="14">
        <v>270296.43949999998</v>
      </c>
      <c r="I300" t="s">
        <v>137</v>
      </c>
      <c r="J300" t="s">
        <v>501</v>
      </c>
      <c r="K300" t="s">
        <v>501</v>
      </c>
      <c r="L300" t="s">
        <v>9</v>
      </c>
      <c r="M300" t="s">
        <v>70</v>
      </c>
      <c r="N300" t="s">
        <v>341</v>
      </c>
      <c r="O300">
        <v>1351482.1973999999</v>
      </c>
      <c r="P300">
        <v>0</v>
      </c>
      <c r="Q300" t="s">
        <v>42</v>
      </c>
      <c r="R300" t="s">
        <v>70</v>
      </c>
    </row>
    <row r="301" spans="1:18" x14ac:dyDescent="0.3">
      <c r="A301" s="151">
        <v>46081</v>
      </c>
      <c r="B301" t="s">
        <v>444</v>
      </c>
      <c r="C301" t="s">
        <v>564</v>
      </c>
      <c r="D301" t="s">
        <v>166</v>
      </c>
      <c r="E301" s="55">
        <v>2416515.0120999999</v>
      </c>
      <c r="F301">
        <v>1</v>
      </c>
      <c r="G301" t="s">
        <v>480</v>
      </c>
      <c r="H301" s="14">
        <v>265816.65130000003</v>
      </c>
      <c r="I301" t="s">
        <v>137</v>
      </c>
      <c r="J301" t="s">
        <v>501</v>
      </c>
      <c r="K301" t="s">
        <v>501</v>
      </c>
      <c r="L301" t="s">
        <v>9</v>
      </c>
      <c r="M301" t="s">
        <v>72</v>
      </c>
      <c r="N301" t="s">
        <v>379</v>
      </c>
      <c r="O301">
        <v>2247358.961253</v>
      </c>
      <c r="P301">
        <v>169156.05084699998</v>
      </c>
      <c r="Q301" t="s">
        <v>166</v>
      </c>
      <c r="R301" t="s">
        <v>72</v>
      </c>
    </row>
    <row r="302" spans="1:18" x14ac:dyDescent="0.3">
      <c r="A302" s="151">
        <v>46081</v>
      </c>
      <c r="B302" t="s">
        <v>444</v>
      </c>
      <c r="C302" t="s">
        <v>564</v>
      </c>
      <c r="D302" t="s">
        <v>166</v>
      </c>
      <c r="E302" s="55">
        <v>2416515.0120999999</v>
      </c>
      <c r="F302">
        <v>1</v>
      </c>
      <c r="G302" t="s">
        <v>480</v>
      </c>
      <c r="H302" s="14">
        <v>265816.65130000003</v>
      </c>
      <c r="I302" t="s">
        <v>137</v>
      </c>
      <c r="J302" t="s">
        <v>501</v>
      </c>
      <c r="K302" t="s">
        <v>501</v>
      </c>
      <c r="L302" t="s">
        <v>9</v>
      </c>
      <c r="M302" t="s">
        <v>682</v>
      </c>
      <c r="N302" t="s">
        <v>379</v>
      </c>
      <c r="O302">
        <v>2247358.961253</v>
      </c>
      <c r="P302">
        <v>169156.05084699998</v>
      </c>
      <c r="Q302" t="s">
        <v>166</v>
      </c>
      <c r="R302" t="s">
        <v>682</v>
      </c>
    </row>
    <row r="303" spans="1:18" x14ac:dyDescent="0.3">
      <c r="A303" s="151">
        <v>46081</v>
      </c>
      <c r="B303" t="s">
        <v>444</v>
      </c>
      <c r="C303" t="s">
        <v>564</v>
      </c>
      <c r="D303" t="s">
        <v>166</v>
      </c>
      <c r="E303" s="55">
        <v>2416515.0120999999</v>
      </c>
      <c r="F303">
        <v>1</v>
      </c>
      <c r="G303" t="s">
        <v>480</v>
      </c>
      <c r="H303" s="14">
        <v>265816.65130000003</v>
      </c>
      <c r="I303" t="s">
        <v>137</v>
      </c>
      <c r="J303" t="s">
        <v>501</v>
      </c>
      <c r="K303" t="s">
        <v>501</v>
      </c>
      <c r="L303" t="s">
        <v>9</v>
      </c>
      <c r="M303" t="s">
        <v>80</v>
      </c>
      <c r="N303" t="s">
        <v>379</v>
      </c>
      <c r="O303">
        <v>2247358.961253</v>
      </c>
      <c r="P303">
        <v>169156.05084699998</v>
      </c>
      <c r="Q303" t="s">
        <v>166</v>
      </c>
      <c r="R303" t="s">
        <v>80</v>
      </c>
    </row>
    <row r="304" spans="1:18" x14ac:dyDescent="0.3">
      <c r="A304" s="151">
        <v>46081</v>
      </c>
      <c r="B304" t="s">
        <v>444</v>
      </c>
      <c r="C304" t="s">
        <v>564</v>
      </c>
      <c r="D304" t="s">
        <v>166</v>
      </c>
      <c r="E304" s="55">
        <v>2416515.0120999999</v>
      </c>
      <c r="F304">
        <v>1</v>
      </c>
      <c r="G304" t="s">
        <v>480</v>
      </c>
      <c r="H304" s="14">
        <v>265816.65130000003</v>
      </c>
      <c r="I304" t="s">
        <v>137</v>
      </c>
      <c r="J304" t="s">
        <v>501</v>
      </c>
      <c r="K304" t="s">
        <v>501</v>
      </c>
      <c r="L304" t="s">
        <v>9</v>
      </c>
      <c r="M304" t="s">
        <v>50</v>
      </c>
      <c r="N304" t="s">
        <v>379</v>
      </c>
      <c r="O304">
        <v>2247358.961253</v>
      </c>
      <c r="P304">
        <v>169156.05084699998</v>
      </c>
      <c r="Q304" t="s">
        <v>166</v>
      </c>
      <c r="R304" t="s">
        <v>50</v>
      </c>
    </row>
    <row r="305" spans="1:18" x14ac:dyDescent="0.3">
      <c r="A305" s="151">
        <v>46081</v>
      </c>
      <c r="B305" t="s">
        <v>444</v>
      </c>
      <c r="C305" t="s">
        <v>564</v>
      </c>
      <c r="D305" t="s">
        <v>166</v>
      </c>
      <c r="E305" s="55">
        <v>2416515.0120999999</v>
      </c>
      <c r="F305">
        <v>1</v>
      </c>
      <c r="G305" t="s">
        <v>480</v>
      </c>
      <c r="H305" s="14">
        <v>265816.65130000003</v>
      </c>
      <c r="I305" t="s">
        <v>137</v>
      </c>
      <c r="J305" t="s">
        <v>501</v>
      </c>
      <c r="K305" t="s">
        <v>501</v>
      </c>
      <c r="L305" t="s">
        <v>9</v>
      </c>
      <c r="M305" t="s">
        <v>68</v>
      </c>
      <c r="N305" t="s">
        <v>379</v>
      </c>
      <c r="O305">
        <v>2247358.961253</v>
      </c>
      <c r="P305">
        <v>169156.05084699998</v>
      </c>
      <c r="Q305" t="s">
        <v>166</v>
      </c>
      <c r="R305" t="s">
        <v>68</v>
      </c>
    </row>
    <row r="306" spans="1:18" x14ac:dyDescent="0.3">
      <c r="A306" s="151">
        <v>46081</v>
      </c>
      <c r="B306" t="s">
        <v>444</v>
      </c>
      <c r="C306" t="s">
        <v>564</v>
      </c>
      <c r="D306" t="s">
        <v>166</v>
      </c>
      <c r="E306" s="55">
        <v>2416515.0120999999</v>
      </c>
      <c r="F306">
        <v>1</v>
      </c>
      <c r="G306" t="s">
        <v>480</v>
      </c>
      <c r="H306" s="14">
        <v>265816.65130000003</v>
      </c>
      <c r="I306" t="s">
        <v>137</v>
      </c>
      <c r="J306" t="s">
        <v>501</v>
      </c>
      <c r="K306" t="s">
        <v>501</v>
      </c>
      <c r="L306" t="s">
        <v>9</v>
      </c>
      <c r="M306" t="s">
        <v>70</v>
      </c>
      <c r="N306" t="s">
        <v>379</v>
      </c>
      <c r="O306">
        <v>2247358.961253</v>
      </c>
      <c r="P306">
        <v>169156.05084699998</v>
      </c>
      <c r="Q306" t="s">
        <v>166</v>
      </c>
      <c r="R306" t="s">
        <v>70</v>
      </c>
    </row>
    <row r="307" spans="1:18" x14ac:dyDescent="0.3">
      <c r="A307" s="151">
        <v>46059</v>
      </c>
      <c r="B307" t="s">
        <v>922</v>
      </c>
      <c r="C307" t="s">
        <v>926</v>
      </c>
      <c r="D307" t="s">
        <v>927</v>
      </c>
      <c r="E307" s="55">
        <v>89116.39</v>
      </c>
      <c r="F307">
        <v>1</v>
      </c>
      <c r="G307" t="s">
        <v>511</v>
      </c>
      <c r="H307" s="14">
        <v>264625.98</v>
      </c>
      <c r="I307" t="s">
        <v>137</v>
      </c>
      <c r="J307" t="s">
        <v>473</v>
      </c>
      <c r="K307" t="s">
        <v>156</v>
      </c>
      <c r="L307" t="s">
        <v>12</v>
      </c>
      <c r="M307" t="s">
        <v>70</v>
      </c>
      <c r="N307" t="s">
        <v>45</v>
      </c>
      <c r="O307">
        <v>264625.98</v>
      </c>
      <c r="P307">
        <v>0</v>
      </c>
      <c r="Q307" t="s">
        <v>745</v>
      </c>
      <c r="R307" t="s">
        <v>70</v>
      </c>
    </row>
    <row r="308" spans="1:18" x14ac:dyDescent="0.3">
      <c r="A308" s="151">
        <v>46081</v>
      </c>
      <c r="B308" t="s">
        <v>444</v>
      </c>
      <c r="C308" t="s">
        <v>485</v>
      </c>
      <c r="D308" t="s">
        <v>164</v>
      </c>
      <c r="E308" s="55">
        <v>3387545.4304</v>
      </c>
      <c r="F308">
        <v>1</v>
      </c>
      <c r="G308" t="s">
        <v>480</v>
      </c>
      <c r="H308" s="14">
        <v>263475.75569999998</v>
      </c>
      <c r="I308" t="s">
        <v>137</v>
      </c>
      <c r="J308" t="s">
        <v>501</v>
      </c>
      <c r="K308" t="s">
        <v>501</v>
      </c>
      <c r="L308" t="s">
        <v>9</v>
      </c>
      <c r="M308" t="s">
        <v>72</v>
      </c>
      <c r="N308" t="s">
        <v>32</v>
      </c>
      <c r="O308">
        <v>2371281.8012800002</v>
      </c>
      <c r="P308">
        <v>1016263.6291199997</v>
      </c>
      <c r="Q308" t="s">
        <v>164</v>
      </c>
      <c r="R308" t="s">
        <v>72</v>
      </c>
    </row>
    <row r="309" spans="1:18" x14ac:dyDescent="0.3">
      <c r="A309" s="151">
        <v>46081</v>
      </c>
      <c r="B309" t="s">
        <v>444</v>
      </c>
      <c r="C309" t="s">
        <v>485</v>
      </c>
      <c r="D309" t="s">
        <v>164</v>
      </c>
      <c r="E309" s="55">
        <v>3387545.4304</v>
      </c>
      <c r="F309">
        <v>1</v>
      </c>
      <c r="G309" t="s">
        <v>480</v>
      </c>
      <c r="H309" s="14">
        <v>263475.75569999998</v>
      </c>
      <c r="I309" t="s">
        <v>137</v>
      </c>
      <c r="J309" t="s">
        <v>501</v>
      </c>
      <c r="K309" t="s">
        <v>501</v>
      </c>
      <c r="L309" t="s">
        <v>9</v>
      </c>
      <c r="M309" t="s">
        <v>77</v>
      </c>
      <c r="N309" t="s">
        <v>32</v>
      </c>
      <c r="O309">
        <v>2371281.8012800002</v>
      </c>
      <c r="P309">
        <v>1016263.6291199997</v>
      </c>
      <c r="Q309" t="s">
        <v>164</v>
      </c>
      <c r="R309" t="s">
        <v>77</v>
      </c>
    </row>
    <row r="310" spans="1:18" x14ac:dyDescent="0.3">
      <c r="A310" s="151">
        <v>46081</v>
      </c>
      <c r="B310" t="s">
        <v>444</v>
      </c>
      <c r="C310" t="s">
        <v>485</v>
      </c>
      <c r="D310" t="s">
        <v>164</v>
      </c>
      <c r="E310" s="55">
        <v>3387545.4304</v>
      </c>
      <c r="F310">
        <v>1</v>
      </c>
      <c r="G310" t="s">
        <v>480</v>
      </c>
      <c r="H310" s="14">
        <v>263475.75569999998</v>
      </c>
      <c r="I310" t="s">
        <v>137</v>
      </c>
      <c r="J310" t="s">
        <v>501</v>
      </c>
      <c r="K310" t="s">
        <v>501</v>
      </c>
      <c r="L310" t="s">
        <v>9</v>
      </c>
      <c r="M310" t="s">
        <v>75</v>
      </c>
      <c r="N310" t="s">
        <v>32</v>
      </c>
      <c r="O310">
        <v>2371281.8012800002</v>
      </c>
      <c r="P310">
        <v>1016263.6291199997</v>
      </c>
      <c r="Q310" t="s">
        <v>164</v>
      </c>
      <c r="R310" t="s">
        <v>75</v>
      </c>
    </row>
    <row r="311" spans="1:18" x14ac:dyDescent="0.3">
      <c r="A311" s="151">
        <v>46081</v>
      </c>
      <c r="B311" t="s">
        <v>444</v>
      </c>
      <c r="C311" t="s">
        <v>485</v>
      </c>
      <c r="D311" t="s">
        <v>164</v>
      </c>
      <c r="E311" s="55">
        <v>3387545.4304</v>
      </c>
      <c r="F311">
        <v>1</v>
      </c>
      <c r="G311" t="s">
        <v>480</v>
      </c>
      <c r="H311" s="14">
        <v>263475.75569999998</v>
      </c>
      <c r="I311" t="s">
        <v>137</v>
      </c>
      <c r="J311" t="s">
        <v>501</v>
      </c>
      <c r="K311" t="s">
        <v>501</v>
      </c>
      <c r="L311" t="s">
        <v>9</v>
      </c>
      <c r="M311" t="s">
        <v>682</v>
      </c>
      <c r="N311" t="s">
        <v>32</v>
      </c>
      <c r="O311">
        <v>2371281.8012800002</v>
      </c>
      <c r="P311">
        <v>1016263.6291199997</v>
      </c>
      <c r="Q311" t="s">
        <v>164</v>
      </c>
      <c r="R311" t="s">
        <v>682</v>
      </c>
    </row>
    <row r="312" spans="1:18" x14ac:dyDescent="0.3">
      <c r="A312" s="151">
        <v>46081</v>
      </c>
      <c r="B312" t="s">
        <v>444</v>
      </c>
      <c r="C312" t="s">
        <v>485</v>
      </c>
      <c r="D312" t="s">
        <v>164</v>
      </c>
      <c r="E312" s="55">
        <v>3387545.4304</v>
      </c>
      <c r="F312">
        <v>1</v>
      </c>
      <c r="G312" t="s">
        <v>480</v>
      </c>
      <c r="H312" s="14">
        <v>263475.75569999998</v>
      </c>
      <c r="I312" t="s">
        <v>137</v>
      </c>
      <c r="J312" t="s">
        <v>501</v>
      </c>
      <c r="K312" t="s">
        <v>501</v>
      </c>
      <c r="L312" t="s">
        <v>9</v>
      </c>
      <c r="M312" t="s">
        <v>683</v>
      </c>
      <c r="N312" t="s">
        <v>32</v>
      </c>
      <c r="O312">
        <v>2371281.8012800002</v>
      </c>
      <c r="P312">
        <v>1016263.6291199997</v>
      </c>
      <c r="Q312" t="s">
        <v>164</v>
      </c>
      <c r="R312" t="s">
        <v>683</v>
      </c>
    </row>
    <row r="313" spans="1:18" x14ac:dyDescent="0.3">
      <c r="A313" s="151">
        <v>46081</v>
      </c>
      <c r="B313" t="s">
        <v>444</v>
      </c>
      <c r="C313" t="s">
        <v>485</v>
      </c>
      <c r="D313" t="s">
        <v>164</v>
      </c>
      <c r="E313" s="55">
        <v>3387545.4304</v>
      </c>
      <c r="F313">
        <v>1</v>
      </c>
      <c r="G313" t="s">
        <v>480</v>
      </c>
      <c r="H313" s="14">
        <v>263475.75569999998</v>
      </c>
      <c r="I313" t="s">
        <v>137</v>
      </c>
      <c r="J313" t="s">
        <v>501</v>
      </c>
      <c r="K313" t="s">
        <v>501</v>
      </c>
      <c r="L313" t="s">
        <v>9</v>
      </c>
      <c r="M313" t="s">
        <v>80</v>
      </c>
      <c r="N313" t="s">
        <v>32</v>
      </c>
      <c r="O313">
        <v>2371281.8012800002</v>
      </c>
      <c r="P313">
        <v>1016263.6291199997</v>
      </c>
      <c r="Q313" t="s">
        <v>164</v>
      </c>
      <c r="R313" t="s">
        <v>80</v>
      </c>
    </row>
    <row r="314" spans="1:18" x14ac:dyDescent="0.3">
      <c r="A314" s="151">
        <v>46081</v>
      </c>
      <c r="B314" t="s">
        <v>444</v>
      </c>
      <c r="C314" t="s">
        <v>485</v>
      </c>
      <c r="D314" t="s">
        <v>164</v>
      </c>
      <c r="E314" s="55">
        <v>3387545.4304</v>
      </c>
      <c r="F314">
        <v>1</v>
      </c>
      <c r="G314" t="s">
        <v>480</v>
      </c>
      <c r="H314" s="14">
        <v>263475.75569999998</v>
      </c>
      <c r="I314" t="s">
        <v>137</v>
      </c>
      <c r="J314" t="s">
        <v>501</v>
      </c>
      <c r="K314" t="s">
        <v>501</v>
      </c>
      <c r="L314" t="s">
        <v>9</v>
      </c>
      <c r="M314" t="s">
        <v>50</v>
      </c>
      <c r="N314" t="s">
        <v>32</v>
      </c>
      <c r="O314">
        <v>2371281.8012800002</v>
      </c>
      <c r="P314">
        <v>1016263.6291199997</v>
      </c>
      <c r="Q314" t="s">
        <v>164</v>
      </c>
      <c r="R314" t="s">
        <v>50</v>
      </c>
    </row>
    <row r="315" spans="1:18" x14ac:dyDescent="0.3">
      <c r="A315" s="151">
        <v>46081</v>
      </c>
      <c r="B315" t="s">
        <v>444</v>
      </c>
      <c r="C315" t="s">
        <v>485</v>
      </c>
      <c r="D315" t="s">
        <v>164</v>
      </c>
      <c r="E315" s="55">
        <v>3387545.4304</v>
      </c>
      <c r="F315">
        <v>1</v>
      </c>
      <c r="G315" t="s">
        <v>480</v>
      </c>
      <c r="H315" s="14">
        <v>263475.75569999998</v>
      </c>
      <c r="I315" t="s">
        <v>137</v>
      </c>
      <c r="J315" t="s">
        <v>501</v>
      </c>
      <c r="K315" t="s">
        <v>501</v>
      </c>
      <c r="L315" t="s">
        <v>9</v>
      </c>
      <c r="M315" t="s">
        <v>68</v>
      </c>
      <c r="N315" t="s">
        <v>32</v>
      </c>
      <c r="O315">
        <v>2371281.8012800002</v>
      </c>
      <c r="P315">
        <v>1016263.6291199997</v>
      </c>
      <c r="Q315" t="s">
        <v>164</v>
      </c>
      <c r="R315" t="s">
        <v>68</v>
      </c>
    </row>
    <row r="316" spans="1:18" x14ac:dyDescent="0.3">
      <c r="A316" s="151">
        <v>46081</v>
      </c>
      <c r="B316" t="s">
        <v>444</v>
      </c>
      <c r="C316" t="s">
        <v>485</v>
      </c>
      <c r="D316" t="s">
        <v>164</v>
      </c>
      <c r="E316" s="55">
        <v>3387545.4304</v>
      </c>
      <c r="F316">
        <v>1</v>
      </c>
      <c r="G316" t="s">
        <v>480</v>
      </c>
      <c r="H316" s="14">
        <v>263475.75569999998</v>
      </c>
      <c r="I316" t="s">
        <v>137</v>
      </c>
      <c r="J316" t="s">
        <v>501</v>
      </c>
      <c r="K316" t="s">
        <v>501</v>
      </c>
      <c r="L316" t="s">
        <v>9</v>
      </c>
      <c r="M316" t="s">
        <v>70</v>
      </c>
      <c r="N316" t="s">
        <v>32</v>
      </c>
      <c r="O316">
        <v>2371281.8012800002</v>
      </c>
      <c r="P316">
        <v>1016263.6291199997</v>
      </c>
      <c r="Q316" t="s">
        <v>164</v>
      </c>
      <c r="R316" t="s">
        <v>70</v>
      </c>
    </row>
    <row r="317" spans="1:18" x14ac:dyDescent="0.3">
      <c r="A317" s="151">
        <v>46081</v>
      </c>
      <c r="B317" t="s">
        <v>444</v>
      </c>
      <c r="C317" t="s">
        <v>760</v>
      </c>
      <c r="D317" t="s">
        <v>179</v>
      </c>
      <c r="E317" s="55">
        <v>1749819.9905000001</v>
      </c>
      <c r="F317">
        <v>1</v>
      </c>
      <c r="G317" t="s">
        <v>480</v>
      </c>
      <c r="H317" s="14">
        <v>262472.99859999999</v>
      </c>
      <c r="I317" t="s">
        <v>137</v>
      </c>
      <c r="J317" t="s">
        <v>501</v>
      </c>
      <c r="K317" t="s">
        <v>501</v>
      </c>
      <c r="L317" t="s">
        <v>9</v>
      </c>
      <c r="M317" t="s">
        <v>80</v>
      </c>
      <c r="N317" t="s">
        <v>360</v>
      </c>
      <c r="O317">
        <v>1539841.5916400002</v>
      </c>
      <c r="P317">
        <v>209978.39885999984</v>
      </c>
      <c r="Q317" t="s">
        <v>179</v>
      </c>
      <c r="R317" t="s">
        <v>80</v>
      </c>
    </row>
    <row r="318" spans="1:18" x14ac:dyDescent="0.3">
      <c r="A318" s="151">
        <v>46081</v>
      </c>
      <c r="B318" t="s">
        <v>444</v>
      </c>
      <c r="C318" t="s">
        <v>424</v>
      </c>
      <c r="D318" t="s">
        <v>13</v>
      </c>
      <c r="E318" s="55">
        <v>1824756.7154000001</v>
      </c>
      <c r="F318">
        <v>1</v>
      </c>
      <c r="G318" t="s">
        <v>480</v>
      </c>
      <c r="H318" s="14">
        <v>255465.94020000001</v>
      </c>
      <c r="I318" t="s">
        <v>137</v>
      </c>
      <c r="J318" t="s">
        <v>501</v>
      </c>
      <c r="K318" t="s">
        <v>501</v>
      </c>
      <c r="L318" t="s">
        <v>9</v>
      </c>
      <c r="M318" t="s">
        <v>70</v>
      </c>
      <c r="N318" t="s">
        <v>338</v>
      </c>
      <c r="O318">
        <v>1824756.7154000001</v>
      </c>
      <c r="P318">
        <v>0</v>
      </c>
      <c r="Q318" t="s">
        <v>13</v>
      </c>
      <c r="R318" t="s">
        <v>70</v>
      </c>
    </row>
    <row r="319" spans="1:18" x14ac:dyDescent="0.3">
      <c r="A319" s="151">
        <v>46081</v>
      </c>
      <c r="B319" t="s">
        <v>444</v>
      </c>
      <c r="C319" t="s">
        <v>422</v>
      </c>
      <c r="D319" t="s">
        <v>168</v>
      </c>
      <c r="E319" s="55">
        <v>1813694.9571</v>
      </c>
      <c r="F319">
        <v>1</v>
      </c>
      <c r="G319" t="s">
        <v>480</v>
      </c>
      <c r="H319" s="14">
        <v>253917.29399999999</v>
      </c>
      <c r="I319" t="s">
        <v>137</v>
      </c>
      <c r="J319" t="s">
        <v>501</v>
      </c>
      <c r="K319" t="s">
        <v>501</v>
      </c>
      <c r="L319" t="s">
        <v>9</v>
      </c>
      <c r="M319" t="s">
        <v>68</v>
      </c>
      <c r="N319" t="s">
        <v>332</v>
      </c>
      <c r="O319">
        <v>1813694.9571000002</v>
      </c>
      <c r="P319">
        <v>0</v>
      </c>
      <c r="Q319" t="s">
        <v>168</v>
      </c>
      <c r="R319" t="s">
        <v>68</v>
      </c>
    </row>
    <row r="320" spans="1:18" x14ac:dyDescent="0.3">
      <c r="A320" s="151">
        <v>46079</v>
      </c>
      <c r="B320" t="s">
        <v>1006</v>
      </c>
      <c r="C320" t="s">
        <v>1007</v>
      </c>
      <c r="D320" t="s">
        <v>1008</v>
      </c>
      <c r="E320" s="55">
        <v>209816.3</v>
      </c>
      <c r="F320">
        <v>1</v>
      </c>
      <c r="G320" t="s">
        <v>511</v>
      </c>
      <c r="H320" s="14">
        <v>253877.72</v>
      </c>
      <c r="I320" t="s">
        <v>157</v>
      </c>
      <c r="J320" t="s">
        <v>473</v>
      </c>
      <c r="K320" t="s">
        <v>138</v>
      </c>
      <c r="L320" t="s">
        <v>17</v>
      </c>
      <c r="M320" t="s">
        <v>70</v>
      </c>
      <c r="N320" t="s">
        <v>45</v>
      </c>
      <c r="O320">
        <v>253877.72</v>
      </c>
      <c r="P320">
        <v>0</v>
      </c>
      <c r="Q320" t="s">
        <v>735</v>
      </c>
      <c r="R320" t="s">
        <v>166</v>
      </c>
    </row>
    <row r="321" spans="1:18" x14ac:dyDescent="0.3">
      <c r="A321" s="151">
        <v>46081</v>
      </c>
      <c r="B321" t="s">
        <v>444</v>
      </c>
      <c r="C321" t="s">
        <v>759</v>
      </c>
      <c r="D321" t="s">
        <v>193</v>
      </c>
      <c r="E321" s="55">
        <v>1655736.9072</v>
      </c>
      <c r="F321">
        <v>1</v>
      </c>
      <c r="G321" t="s">
        <v>480</v>
      </c>
      <c r="H321" s="14">
        <v>248360.5361</v>
      </c>
      <c r="I321" t="s">
        <v>137</v>
      </c>
      <c r="J321" t="s">
        <v>501</v>
      </c>
      <c r="K321" t="s">
        <v>501</v>
      </c>
      <c r="L321" t="s">
        <v>9</v>
      </c>
      <c r="M321" t="s">
        <v>682</v>
      </c>
      <c r="N321" t="s">
        <v>373</v>
      </c>
      <c r="O321">
        <v>1655736.9072</v>
      </c>
      <c r="P321">
        <v>0</v>
      </c>
      <c r="Q321" t="s">
        <v>193</v>
      </c>
      <c r="R321" t="s">
        <v>682</v>
      </c>
    </row>
    <row r="322" spans="1:18" x14ac:dyDescent="0.3">
      <c r="A322" s="151">
        <v>46081</v>
      </c>
      <c r="B322" t="s">
        <v>444</v>
      </c>
      <c r="C322" t="s">
        <v>576</v>
      </c>
      <c r="D322" t="s">
        <v>173</v>
      </c>
      <c r="E322" s="55">
        <v>2316608.0606999998</v>
      </c>
      <c r="F322">
        <v>1</v>
      </c>
      <c r="G322" t="s">
        <v>480</v>
      </c>
      <c r="H322" s="14">
        <v>247413.7409</v>
      </c>
      <c r="I322" t="s">
        <v>137</v>
      </c>
      <c r="J322" t="s">
        <v>501</v>
      </c>
      <c r="K322" t="s">
        <v>501</v>
      </c>
      <c r="L322" t="s">
        <v>9</v>
      </c>
      <c r="M322" t="s">
        <v>80</v>
      </c>
      <c r="N322" t="s">
        <v>353</v>
      </c>
      <c r="O322">
        <v>2316608.0606999998</v>
      </c>
      <c r="P322">
        <v>0</v>
      </c>
      <c r="Q322" t="s">
        <v>173</v>
      </c>
      <c r="R322" t="s">
        <v>80</v>
      </c>
    </row>
    <row r="323" spans="1:18" x14ac:dyDescent="0.3">
      <c r="A323" s="151">
        <v>46081</v>
      </c>
      <c r="B323" t="s">
        <v>444</v>
      </c>
      <c r="C323" t="s">
        <v>484</v>
      </c>
      <c r="D323" t="s">
        <v>179</v>
      </c>
      <c r="E323" s="55">
        <v>4107684.4304</v>
      </c>
      <c r="F323">
        <v>1</v>
      </c>
      <c r="G323" t="s">
        <v>480</v>
      </c>
      <c r="H323" s="14">
        <v>246461.06580000001</v>
      </c>
      <c r="I323" t="s">
        <v>137</v>
      </c>
      <c r="J323" t="s">
        <v>501</v>
      </c>
      <c r="K323" t="s">
        <v>501</v>
      </c>
      <c r="L323" t="s">
        <v>9</v>
      </c>
      <c r="M323" t="s">
        <v>682</v>
      </c>
      <c r="N323" t="s">
        <v>360</v>
      </c>
      <c r="O323">
        <v>3614762.2987520001</v>
      </c>
      <c r="P323">
        <v>492922.13164799986</v>
      </c>
      <c r="Q323" t="s">
        <v>179</v>
      </c>
      <c r="R323" t="s">
        <v>682</v>
      </c>
    </row>
    <row r="324" spans="1:18" x14ac:dyDescent="0.3">
      <c r="A324" s="151">
        <v>46081</v>
      </c>
      <c r="B324" t="s">
        <v>444</v>
      </c>
      <c r="C324" t="s">
        <v>553</v>
      </c>
      <c r="D324" t="s">
        <v>164</v>
      </c>
      <c r="E324" s="55">
        <v>3167989.9956999999</v>
      </c>
      <c r="F324">
        <v>1</v>
      </c>
      <c r="G324" t="s">
        <v>480</v>
      </c>
      <c r="H324" s="14">
        <v>246399.2219</v>
      </c>
      <c r="I324" t="s">
        <v>137</v>
      </c>
      <c r="J324" t="s">
        <v>501</v>
      </c>
      <c r="K324" t="s">
        <v>501</v>
      </c>
      <c r="L324" t="s">
        <v>9</v>
      </c>
      <c r="M324" t="s">
        <v>72</v>
      </c>
      <c r="N324" t="s">
        <v>32</v>
      </c>
      <c r="O324">
        <v>2217592.9969899999</v>
      </c>
      <c r="P324">
        <v>950396.99870999996</v>
      </c>
      <c r="Q324" t="s">
        <v>164</v>
      </c>
      <c r="R324" t="s">
        <v>72</v>
      </c>
    </row>
    <row r="325" spans="1:18" x14ac:dyDescent="0.3">
      <c r="A325" s="151">
        <v>46081</v>
      </c>
      <c r="B325" t="s">
        <v>444</v>
      </c>
      <c r="C325" t="s">
        <v>553</v>
      </c>
      <c r="D325" t="s">
        <v>164</v>
      </c>
      <c r="E325" s="55">
        <v>3167989.9956999999</v>
      </c>
      <c r="F325">
        <v>1</v>
      </c>
      <c r="G325" t="s">
        <v>480</v>
      </c>
      <c r="H325" s="14">
        <v>246399.2219</v>
      </c>
      <c r="I325" t="s">
        <v>137</v>
      </c>
      <c r="J325" t="s">
        <v>501</v>
      </c>
      <c r="K325" t="s">
        <v>501</v>
      </c>
      <c r="L325" t="s">
        <v>9</v>
      </c>
      <c r="M325" t="s">
        <v>77</v>
      </c>
      <c r="N325" t="s">
        <v>32</v>
      </c>
      <c r="O325">
        <v>2217592.9969899999</v>
      </c>
      <c r="P325">
        <v>950396.99870999996</v>
      </c>
      <c r="Q325" t="s">
        <v>164</v>
      </c>
      <c r="R325" t="s">
        <v>77</v>
      </c>
    </row>
    <row r="326" spans="1:18" x14ac:dyDescent="0.3">
      <c r="A326" s="151">
        <v>46081</v>
      </c>
      <c r="B326" t="s">
        <v>444</v>
      </c>
      <c r="C326" t="s">
        <v>553</v>
      </c>
      <c r="D326" t="s">
        <v>164</v>
      </c>
      <c r="E326" s="55">
        <v>3167989.9956999999</v>
      </c>
      <c r="F326">
        <v>1</v>
      </c>
      <c r="G326" t="s">
        <v>480</v>
      </c>
      <c r="H326" s="14">
        <v>246399.2219</v>
      </c>
      <c r="I326" t="s">
        <v>137</v>
      </c>
      <c r="J326" t="s">
        <v>501</v>
      </c>
      <c r="K326" t="s">
        <v>501</v>
      </c>
      <c r="L326" t="s">
        <v>9</v>
      </c>
      <c r="M326" t="s">
        <v>75</v>
      </c>
      <c r="N326" t="s">
        <v>32</v>
      </c>
      <c r="O326">
        <v>2217592.9969899999</v>
      </c>
      <c r="P326">
        <v>950396.99870999996</v>
      </c>
      <c r="Q326" t="s">
        <v>164</v>
      </c>
      <c r="R326" t="s">
        <v>75</v>
      </c>
    </row>
    <row r="327" spans="1:18" x14ac:dyDescent="0.3">
      <c r="A327" s="151">
        <v>46081</v>
      </c>
      <c r="B327" t="s">
        <v>444</v>
      </c>
      <c r="C327" t="s">
        <v>553</v>
      </c>
      <c r="D327" t="s">
        <v>164</v>
      </c>
      <c r="E327" s="55">
        <v>3167989.9956999999</v>
      </c>
      <c r="F327">
        <v>1</v>
      </c>
      <c r="G327" t="s">
        <v>480</v>
      </c>
      <c r="H327" s="14">
        <v>246399.2219</v>
      </c>
      <c r="I327" t="s">
        <v>137</v>
      </c>
      <c r="J327" t="s">
        <v>501</v>
      </c>
      <c r="K327" t="s">
        <v>501</v>
      </c>
      <c r="L327" t="s">
        <v>9</v>
      </c>
      <c r="M327" t="s">
        <v>682</v>
      </c>
      <c r="N327" t="s">
        <v>32</v>
      </c>
      <c r="O327">
        <v>2217592.9969899999</v>
      </c>
      <c r="P327">
        <v>950396.99870999996</v>
      </c>
      <c r="Q327" t="s">
        <v>164</v>
      </c>
      <c r="R327" t="s">
        <v>682</v>
      </c>
    </row>
    <row r="328" spans="1:18" x14ac:dyDescent="0.3">
      <c r="A328" s="151">
        <v>46081</v>
      </c>
      <c r="B328" t="s">
        <v>444</v>
      </c>
      <c r="C328" t="s">
        <v>553</v>
      </c>
      <c r="D328" t="s">
        <v>164</v>
      </c>
      <c r="E328" s="55">
        <v>3167989.9956999999</v>
      </c>
      <c r="F328">
        <v>1</v>
      </c>
      <c r="G328" t="s">
        <v>480</v>
      </c>
      <c r="H328" s="14">
        <v>246399.2219</v>
      </c>
      <c r="I328" t="s">
        <v>137</v>
      </c>
      <c r="J328" t="s">
        <v>501</v>
      </c>
      <c r="K328" t="s">
        <v>501</v>
      </c>
      <c r="L328" t="s">
        <v>9</v>
      </c>
      <c r="M328" t="s">
        <v>683</v>
      </c>
      <c r="N328" t="s">
        <v>32</v>
      </c>
      <c r="O328">
        <v>2217592.9969899999</v>
      </c>
      <c r="P328">
        <v>950396.99870999996</v>
      </c>
      <c r="Q328" t="s">
        <v>164</v>
      </c>
      <c r="R328" t="s">
        <v>683</v>
      </c>
    </row>
    <row r="329" spans="1:18" x14ac:dyDescent="0.3">
      <c r="A329" s="151">
        <v>46081</v>
      </c>
      <c r="B329" t="s">
        <v>444</v>
      </c>
      <c r="C329" t="s">
        <v>553</v>
      </c>
      <c r="D329" t="s">
        <v>164</v>
      </c>
      <c r="E329" s="55">
        <v>3167989.9956999999</v>
      </c>
      <c r="F329">
        <v>1</v>
      </c>
      <c r="G329" t="s">
        <v>480</v>
      </c>
      <c r="H329" s="14">
        <v>246399.2219</v>
      </c>
      <c r="I329" t="s">
        <v>137</v>
      </c>
      <c r="J329" t="s">
        <v>501</v>
      </c>
      <c r="K329" t="s">
        <v>501</v>
      </c>
      <c r="L329" t="s">
        <v>9</v>
      </c>
      <c r="M329" t="s">
        <v>80</v>
      </c>
      <c r="N329" t="s">
        <v>32</v>
      </c>
      <c r="O329">
        <v>2217592.9969899999</v>
      </c>
      <c r="P329">
        <v>950396.99870999996</v>
      </c>
      <c r="Q329" t="s">
        <v>164</v>
      </c>
      <c r="R329" t="s">
        <v>80</v>
      </c>
    </row>
    <row r="330" spans="1:18" x14ac:dyDescent="0.3">
      <c r="A330" s="151">
        <v>46081</v>
      </c>
      <c r="B330" t="s">
        <v>444</v>
      </c>
      <c r="C330" t="s">
        <v>553</v>
      </c>
      <c r="D330" t="s">
        <v>164</v>
      </c>
      <c r="E330" s="55">
        <v>3167989.9956999999</v>
      </c>
      <c r="F330">
        <v>1</v>
      </c>
      <c r="G330" t="s">
        <v>480</v>
      </c>
      <c r="H330" s="14">
        <v>246399.2219</v>
      </c>
      <c r="I330" t="s">
        <v>137</v>
      </c>
      <c r="J330" t="s">
        <v>501</v>
      </c>
      <c r="K330" t="s">
        <v>501</v>
      </c>
      <c r="L330" t="s">
        <v>9</v>
      </c>
      <c r="M330" t="s">
        <v>50</v>
      </c>
      <c r="N330" t="s">
        <v>32</v>
      </c>
      <c r="O330">
        <v>2217592.9969899999</v>
      </c>
      <c r="P330">
        <v>950396.99870999996</v>
      </c>
      <c r="Q330" t="s">
        <v>164</v>
      </c>
      <c r="R330" t="s">
        <v>50</v>
      </c>
    </row>
    <row r="331" spans="1:18" x14ac:dyDescent="0.3">
      <c r="A331" s="151">
        <v>46081</v>
      </c>
      <c r="B331" t="s">
        <v>444</v>
      </c>
      <c r="C331" t="s">
        <v>553</v>
      </c>
      <c r="D331" t="s">
        <v>164</v>
      </c>
      <c r="E331" s="55">
        <v>3167989.9956999999</v>
      </c>
      <c r="F331">
        <v>1</v>
      </c>
      <c r="G331" t="s">
        <v>480</v>
      </c>
      <c r="H331" s="14">
        <v>246399.2219</v>
      </c>
      <c r="I331" t="s">
        <v>137</v>
      </c>
      <c r="J331" t="s">
        <v>501</v>
      </c>
      <c r="K331" t="s">
        <v>501</v>
      </c>
      <c r="L331" t="s">
        <v>9</v>
      </c>
      <c r="M331" t="s">
        <v>68</v>
      </c>
      <c r="N331" t="s">
        <v>32</v>
      </c>
      <c r="O331">
        <v>2217592.9969899999</v>
      </c>
      <c r="P331">
        <v>950396.99870999996</v>
      </c>
      <c r="Q331" t="s">
        <v>164</v>
      </c>
      <c r="R331" t="s">
        <v>68</v>
      </c>
    </row>
    <row r="332" spans="1:18" x14ac:dyDescent="0.3">
      <c r="A332" s="151">
        <v>46081</v>
      </c>
      <c r="B332" t="s">
        <v>444</v>
      </c>
      <c r="C332" t="s">
        <v>553</v>
      </c>
      <c r="D332" t="s">
        <v>164</v>
      </c>
      <c r="E332" s="55">
        <v>3167989.9956999999</v>
      </c>
      <c r="F332">
        <v>1</v>
      </c>
      <c r="G332" t="s">
        <v>480</v>
      </c>
      <c r="H332" s="14">
        <v>246399.2219</v>
      </c>
      <c r="I332" t="s">
        <v>137</v>
      </c>
      <c r="J332" t="s">
        <v>501</v>
      </c>
      <c r="K332" t="s">
        <v>501</v>
      </c>
      <c r="L332" t="s">
        <v>9</v>
      </c>
      <c r="M332" t="s">
        <v>70</v>
      </c>
      <c r="N332" t="s">
        <v>32</v>
      </c>
      <c r="O332">
        <v>2217592.9969899999</v>
      </c>
      <c r="P332">
        <v>950396.99870999996</v>
      </c>
      <c r="Q332" t="s">
        <v>164</v>
      </c>
      <c r="R332" t="s">
        <v>70</v>
      </c>
    </row>
    <row r="333" spans="1:18" x14ac:dyDescent="0.3">
      <c r="A333" s="151">
        <v>46055</v>
      </c>
      <c r="B333" t="s">
        <v>1001</v>
      </c>
      <c r="C333" t="s">
        <v>1004</v>
      </c>
      <c r="D333" t="s">
        <v>1005</v>
      </c>
      <c r="E333" s="55">
        <v>246000</v>
      </c>
      <c r="F333">
        <v>1</v>
      </c>
      <c r="G333" t="s">
        <v>511</v>
      </c>
      <c r="H333" s="14">
        <v>246000</v>
      </c>
      <c r="I333" t="s">
        <v>157</v>
      </c>
      <c r="J333" t="s">
        <v>473</v>
      </c>
      <c r="K333" t="s">
        <v>138</v>
      </c>
      <c r="L333" t="s">
        <v>17</v>
      </c>
      <c r="M333" t="s">
        <v>68</v>
      </c>
      <c r="N333" t="s">
        <v>40</v>
      </c>
      <c r="O333">
        <v>246000</v>
      </c>
      <c r="P333">
        <v>0</v>
      </c>
      <c r="Q333" t="s">
        <v>745</v>
      </c>
      <c r="R333" t="s">
        <v>68</v>
      </c>
    </row>
    <row r="334" spans="1:18" x14ac:dyDescent="0.3">
      <c r="A334" s="151">
        <v>46081</v>
      </c>
      <c r="B334" t="s">
        <v>444</v>
      </c>
      <c r="C334" t="s">
        <v>760</v>
      </c>
      <c r="D334" t="s">
        <v>179</v>
      </c>
      <c r="E334" s="55">
        <v>1749819.9905000001</v>
      </c>
      <c r="F334">
        <v>1</v>
      </c>
      <c r="G334" t="s">
        <v>480</v>
      </c>
      <c r="H334" s="14">
        <v>244974.79870000001</v>
      </c>
      <c r="I334" t="s">
        <v>137</v>
      </c>
      <c r="J334" t="s">
        <v>501</v>
      </c>
      <c r="K334" t="s">
        <v>501</v>
      </c>
      <c r="L334" t="s">
        <v>9</v>
      </c>
      <c r="M334" t="s">
        <v>72</v>
      </c>
      <c r="N334" t="s">
        <v>360</v>
      </c>
      <c r="O334">
        <v>1539841.5916400002</v>
      </c>
      <c r="P334">
        <v>209978.39885999984</v>
      </c>
      <c r="Q334" t="s">
        <v>179</v>
      </c>
      <c r="R334" t="s">
        <v>72</v>
      </c>
    </row>
    <row r="335" spans="1:18" x14ac:dyDescent="0.3">
      <c r="A335" s="151">
        <v>46081</v>
      </c>
      <c r="B335" t="s">
        <v>444</v>
      </c>
      <c r="C335" t="s">
        <v>433</v>
      </c>
      <c r="D335" t="s">
        <v>168</v>
      </c>
      <c r="E335" s="55">
        <v>1740103.7392</v>
      </c>
      <c r="F335">
        <v>1</v>
      </c>
      <c r="G335" t="s">
        <v>480</v>
      </c>
      <c r="H335" s="14">
        <v>243614.52350000001</v>
      </c>
      <c r="I335" t="s">
        <v>137</v>
      </c>
      <c r="J335" t="s">
        <v>501</v>
      </c>
      <c r="K335" t="s">
        <v>501</v>
      </c>
      <c r="L335" t="s">
        <v>9</v>
      </c>
      <c r="M335" t="s">
        <v>68</v>
      </c>
      <c r="N335" t="s">
        <v>332</v>
      </c>
      <c r="O335">
        <v>1740103.7392000002</v>
      </c>
      <c r="P335">
        <v>0</v>
      </c>
      <c r="Q335" t="s">
        <v>168</v>
      </c>
      <c r="R335" t="s">
        <v>68</v>
      </c>
    </row>
    <row r="336" spans="1:18" x14ac:dyDescent="0.3">
      <c r="A336" s="151">
        <v>46081</v>
      </c>
      <c r="B336" t="s">
        <v>444</v>
      </c>
      <c r="C336" t="s">
        <v>417</v>
      </c>
      <c r="D336" t="s">
        <v>183</v>
      </c>
      <c r="E336" s="55">
        <v>2184449.2204</v>
      </c>
      <c r="F336">
        <v>1</v>
      </c>
      <c r="G336" t="s">
        <v>480</v>
      </c>
      <c r="H336" s="14">
        <v>242692.30840000001</v>
      </c>
      <c r="I336" t="s">
        <v>137</v>
      </c>
      <c r="J336" t="s">
        <v>501</v>
      </c>
      <c r="K336" t="s">
        <v>501</v>
      </c>
      <c r="L336" t="s">
        <v>9</v>
      </c>
      <c r="M336" t="s">
        <v>72</v>
      </c>
      <c r="N336" t="s">
        <v>396</v>
      </c>
      <c r="O336">
        <v>2184230.7754779598</v>
      </c>
      <c r="P336">
        <v>218.44492204021662</v>
      </c>
      <c r="Q336" t="s">
        <v>183</v>
      </c>
      <c r="R336" t="s">
        <v>72</v>
      </c>
    </row>
    <row r="337" spans="1:18" x14ac:dyDescent="0.3">
      <c r="A337" s="151">
        <v>46081</v>
      </c>
      <c r="B337" t="s">
        <v>444</v>
      </c>
      <c r="C337" t="s">
        <v>417</v>
      </c>
      <c r="D337" t="s">
        <v>183</v>
      </c>
      <c r="E337" s="55">
        <v>2184449.2204</v>
      </c>
      <c r="F337">
        <v>1</v>
      </c>
      <c r="G337" t="s">
        <v>480</v>
      </c>
      <c r="H337" s="14">
        <v>242692.30840000001</v>
      </c>
      <c r="I337" t="s">
        <v>137</v>
      </c>
      <c r="J337" t="s">
        <v>501</v>
      </c>
      <c r="K337" t="s">
        <v>501</v>
      </c>
      <c r="L337" t="s">
        <v>9</v>
      </c>
      <c r="M337" t="s">
        <v>77</v>
      </c>
      <c r="N337" t="s">
        <v>396</v>
      </c>
      <c r="O337">
        <v>2184230.7754779598</v>
      </c>
      <c r="P337">
        <v>218.44492204021662</v>
      </c>
      <c r="Q337" t="s">
        <v>183</v>
      </c>
      <c r="R337" t="s">
        <v>77</v>
      </c>
    </row>
    <row r="338" spans="1:18" x14ac:dyDescent="0.3">
      <c r="A338" s="151">
        <v>46081</v>
      </c>
      <c r="B338" t="s">
        <v>444</v>
      </c>
      <c r="C338" t="s">
        <v>417</v>
      </c>
      <c r="D338" t="s">
        <v>183</v>
      </c>
      <c r="E338" s="55">
        <v>2184449.2204</v>
      </c>
      <c r="F338">
        <v>1</v>
      </c>
      <c r="G338" t="s">
        <v>480</v>
      </c>
      <c r="H338" s="14">
        <v>242692.30840000001</v>
      </c>
      <c r="I338" t="s">
        <v>137</v>
      </c>
      <c r="J338" t="s">
        <v>501</v>
      </c>
      <c r="K338" t="s">
        <v>501</v>
      </c>
      <c r="L338" t="s">
        <v>9</v>
      </c>
      <c r="M338" t="s">
        <v>75</v>
      </c>
      <c r="N338" t="s">
        <v>396</v>
      </c>
      <c r="O338">
        <v>2184230.7754779598</v>
      </c>
      <c r="P338">
        <v>218.44492204021662</v>
      </c>
      <c r="Q338" t="s">
        <v>183</v>
      </c>
      <c r="R338" t="s">
        <v>75</v>
      </c>
    </row>
    <row r="339" spans="1:18" x14ac:dyDescent="0.3">
      <c r="A339" s="151">
        <v>46081</v>
      </c>
      <c r="B339" t="s">
        <v>444</v>
      </c>
      <c r="C339" t="s">
        <v>417</v>
      </c>
      <c r="D339" t="s">
        <v>183</v>
      </c>
      <c r="E339" s="55">
        <v>2184449.2204</v>
      </c>
      <c r="F339">
        <v>1</v>
      </c>
      <c r="G339" t="s">
        <v>480</v>
      </c>
      <c r="H339" s="14">
        <v>242692.30840000001</v>
      </c>
      <c r="I339" t="s">
        <v>137</v>
      </c>
      <c r="J339" t="s">
        <v>501</v>
      </c>
      <c r="K339" t="s">
        <v>501</v>
      </c>
      <c r="L339" t="s">
        <v>9</v>
      </c>
      <c r="M339" t="s">
        <v>682</v>
      </c>
      <c r="N339" t="s">
        <v>396</v>
      </c>
      <c r="O339">
        <v>2184230.7754779598</v>
      </c>
      <c r="P339">
        <v>218.44492204021662</v>
      </c>
      <c r="Q339" t="s">
        <v>183</v>
      </c>
      <c r="R339" t="s">
        <v>682</v>
      </c>
    </row>
    <row r="340" spans="1:18" x14ac:dyDescent="0.3">
      <c r="A340" s="151">
        <v>46081</v>
      </c>
      <c r="B340" t="s">
        <v>444</v>
      </c>
      <c r="C340" t="s">
        <v>417</v>
      </c>
      <c r="D340" t="s">
        <v>183</v>
      </c>
      <c r="E340" s="55">
        <v>2184449.2204</v>
      </c>
      <c r="F340">
        <v>1</v>
      </c>
      <c r="G340" t="s">
        <v>480</v>
      </c>
      <c r="H340" s="14">
        <v>242692.30840000001</v>
      </c>
      <c r="I340" t="s">
        <v>137</v>
      </c>
      <c r="J340" t="s">
        <v>501</v>
      </c>
      <c r="K340" t="s">
        <v>501</v>
      </c>
      <c r="L340" t="s">
        <v>9</v>
      </c>
      <c r="M340" t="s">
        <v>683</v>
      </c>
      <c r="N340" t="s">
        <v>396</v>
      </c>
      <c r="O340">
        <v>2184230.7754779598</v>
      </c>
      <c r="P340">
        <v>218.44492204021662</v>
      </c>
      <c r="Q340" t="s">
        <v>183</v>
      </c>
      <c r="R340" t="s">
        <v>683</v>
      </c>
    </row>
    <row r="341" spans="1:18" x14ac:dyDescent="0.3">
      <c r="A341" s="151">
        <v>46081</v>
      </c>
      <c r="B341" t="s">
        <v>444</v>
      </c>
      <c r="C341" t="s">
        <v>417</v>
      </c>
      <c r="D341" t="s">
        <v>183</v>
      </c>
      <c r="E341" s="55">
        <v>2184449.2204</v>
      </c>
      <c r="F341">
        <v>1</v>
      </c>
      <c r="G341" t="s">
        <v>480</v>
      </c>
      <c r="H341" s="14">
        <v>242692.30840000001</v>
      </c>
      <c r="I341" t="s">
        <v>137</v>
      </c>
      <c r="J341" t="s">
        <v>501</v>
      </c>
      <c r="K341" t="s">
        <v>501</v>
      </c>
      <c r="L341" t="s">
        <v>9</v>
      </c>
      <c r="M341" t="s">
        <v>80</v>
      </c>
      <c r="N341" t="s">
        <v>396</v>
      </c>
      <c r="O341">
        <v>2184230.7754779598</v>
      </c>
      <c r="P341">
        <v>218.44492204021662</v>
      </c>
      <c r="Q341" t="s">
        <v>183</v>
      </c>
      <c r="R341" t="s">
        <v>80</v>
      </c>
    </row>
    <row r="342" spans="1:18" x14ac:dyDescent="0.3">
      <c r="A342" s="151">
        <v>46081</v>
      </c>
      <c r="B342" t="s">
        <v>444</v>
      </c>
      <c r="C342" t="s">
        <v>417</v>
      </c>
      <c r="D342" t="s">
        <v>183</v>
      </c>
      <c r="E342" s="55">
        <v>2184449.2204</v>
      </c>
      <c r="F342">
        <v>1</v>
      </c>
      <c r="G342" t="s">
        <v>480</v>
      </c>
      <c r="H342" s="14">
        <v>242692.30840000001</v>
      </c>
      <c r="I342" t="s">
        <v>137</v>
      </c>
      <c r="J342" t="s">
        <v>501</v>
      </c>
      <c r="K342" t="s">
        <v>501</v>
      </c>
      <c r="L342" t="s">
        <v>9</v>
      </c>
      <c r="M342" t="s">
        <v>50</v>
      </c>
      <c r="N342" t="s">
        <v>396</v>
      </c>
      <c r="O342">
        <v>2184230.7754779598</v>
      </c>
      <c r="P342">
        <v>218.44492204021662</v>
      </c>
      <c r="Q342" t="s">
        <v>183</v>
      </c>
      <c r="R342" t="s">
        <v>50</v>
      </c>
    </row>
    <row r="343" spans="1:18" x14ac:dyDescent="0.3">
      <c r="A343" s="151">
        <v>46081</v>
      </c>
      <c r="B343" t="s">
        <v>444</v>
      </c>
      <c r="C343" t="s">
        <v>417</v>
      </c>
      <c r="D343" t="s">
        <v>183</v>
      </c>
      <c r="E343" s="55">
        <v>2184449.2204</v>
      </c>
      <c r="F343">
        <v>1</v>
      </c>
      <c r="G343" t="s">
        <v>480</v>
      </c>
      <c r="H343" s="14">
        <v>242692.30840000001</v>
      </c>
      <c r="I343" t="s">
        <v>137</v>
      </c>
      <c r="J343" t="s">
        <v>501</v>
      </c>
      <c r="K343" t="s">
        <v>501</v>
      </c>
      <c r="L343" t="s">
        <v>9</v>
      </c>
      <c r="M343" t="s">
        <v>68</v>
      </c>
      <c r="N343" t="s">
        <v>396</v>
      </c>
      <c r="O343">
        <v>2184230.7754779598</v>
      </c>
      <c r="P343">
        <v>218.44492204021662</v>
      </c>
      <c r="Q343" t="s">
        <v>183</v>
      </c>
      <c r="R343" t="s">
        <v>68</v>
      </c>
    </row>
    <row r="344" spans="1:18" x14ac:dyDescent="0.3">
      <c r="A344" s="151">
        <v>46081</v>
      </c>
      <c r="B344" t="s">
        <v>444</v>
      </c>
      <c r="C344" t="s">
        <v>417</v>
      </c>
      <c r="D344" t="s">
        <v>183</v>
      </c>
      <c r="E344" s="55">
        <v>2184449.2204</v>
      </c>
      <c r="F344">
        <v>1</v>
      </c>
      <c r="G344" t="s">
        <v>480</v>
      </c>
      <c r="H344" s="14">
        <v>242692.30840000001</v>
      </c>
      <c r="I344" t="s">
        <v>137</v>
      </c>
      <c r="J344" t="s">
        <v>501</v>
      </c>
      <c r="K344" t="s">
        <v>501</v>
      </c>
      <c r="L344" t="s">
        <v>9</v>
      </c>
      <c r="M344" t="s">
        <v>70</v>
      </c>
      <c r="N344" t="s">
        <v>396</v>
      </c>
      <c r="O344">
        <v>2184230.7754779598</v>
      </c>
      <c r="P344">
        <v>218.44492204021662</v>
      </c>
      <c r="Q344" t="s">
        <v>183</v>
      </c>
      <c r="R344" t="s">
        <v>70</v>
      </c>
    </row>
    <row r="345" spans="1:18" x14ac:dyDescent="0.3">
      <c r="A345" s="151">
        <v>46081</v>
      </c>
      <c r="B345" t="s">
        <v>444</v>
      </c>
      <c r="C345" t="s">
        <v>560</v>
      </c>
      <c r="D345" t="s">
        <v>193</v>
      </c>
      <c r="E345" s="55">
        <v>1611805.6235</v>
      </c>
      <c r="F345">
        <v>1</v>
      </c>
      <c r="G345" t="s">
        <v>480</v>
      </c>
      <c r="H345" s="14">
        <v>241770.84349999999</v>
      </c>
      <c r="I345" t="s">
        <v>137</v>
      </c>
      <c r="J345" t="s">
        <v>501</v>
      </c>
      <c r="K345" t="s">
        <v>501</v>
      </c>
      <c r="L345" t="s">
        <v>9</v>
      </c>
      <c r="M345" t="s">
        <v>682</v>
      </c>
      <c r="N345" t="s">
        <v>373</v>
      </c>
      <c r="O345">
        <v>1611805.6234999998</v>
      </c>
      <c r="P345">
        <v>0</v>
      </c>
      <c r="Q345" t="s">
        <v>193</v>
      </c>
      <c r="R345" t="s">
        <v>682</v>
      </c>
    </row>
    <row r="346" spans="1:18" x14ac:dyDescent="0.3">
      <c r="A346" s="151">
        <v>46081</v>
      </c>
      <c r="B346" t="s">
        <v>444</v>
      </c>
      <c r="C346" t="s">
        <v>425</v>
      </c>
      <c r="D346" t="s">
        <v>164</v>
      </c>
      <c r="E346" s="55">
        <v>3102992.2573000002</v>
      </c>
      <c r="F346">
        <v>1</v>
      </c>
      <c r="G346" t="s">
        <v>480</v>
      </c>
      <c r="H346" s="14">
        <v>241343.84220000001</v>
      </c>
      <c r="I346" t="s">
        <v>137</v>
      </c>
      <c r="J346" t="s">
        <v>501</v>
      </c>
      <c r="K346" t="s">
        <v>501</v>
      </c>
      <c r="L346" t="s">
        <v>9</v>
      </c>
      <c r="M346" t="s">
        <v>72</v>
      </c>
      <c r="N346" t="s">
        <v>32</v>
      </c>
      <c r="O346">
        <v>2172094.5801099995</v>
      </c>
      <c r="P346">
        <v>930897.67719000066</v>
      </c>
      <c r="Q346" t="s">
        <v>164</v>
      </c>
      <c r="R346" t="s">
        <v>72</v>
      </c>
    </row>
    <row r="347" spans="1:18" x14ac:dyDescent="0.3">
      <c r="A347" s="151">
        <v>46081</v>
      </c>
      <c r="B347" t="s">
        <v>444</v>
      </c>
      <c r="C347" t="s">
        <v>425</v>
      </c>
      <c r="D347" t="s">
        <v>164</v>
      </c>
      <c r="E347" s="55">
        <v>3102992.2573000002</v>
      </c>
      <c r="F347">
        <v>1</v>
      </c>
      <c r="G347" t="s">
        <v>480</v>
      </c>
      <c r="H347" s="14">
        <v>241343.84220000001</v>
      </c>
      <c r="I347" t="s">
        <v>137</v>
      </c>
      <c r="J347" t="s">
        <v>501</v>
      </c>
      <c r="K347" t="s">
        <v>501</v>
      </c>
      <c r="L347" t="s">
        <v>9</v>
      </c>
      <c r="M347" t="s">
        <v>77</v>
      </c>
      <c r="N347" t="s">
        <v>32</v>
      </c>
      <c r="O347">
        <v>2172094.5801099995</v>
      </c>
      <c r="P347">
        <v>930897.67719000066</v>
      </c>
      <c r="Q347" t="s">
        <v>164</v>
      </c>
      <c r="R347" t="s">
        <v>77</v>
      </c>
    </row>
    <row r="348" spans="1:18" x14ac:dyDescent="0.3">
      <c r="A348" s="151">
        <v>46081</v>
      </c>
      <c r="B348" t="s">
        <v>444</v>
      </c>
      <c r="C348" t="s">
        <v>425</v>
      </c>
      <c r="D348" t="s">
        <v>164</v>
      </c>
      <c r="E348" s="55">
        <v>3102992.2573000002</v>
      </c>
      <c r="F348">
        <v>1</v>
      </c>
      <c r="G348" t="s">
        <v>480</v>
      </c>
      <c r="H348" s="14">
        <v>241343.84220000001</v>
      </c>
      <c r="I348" t="s">
        <v>137</v>
      </c>
      <c r="J348" t="s">
        <v>501</v>
      </c>
      <c r="K348" t="s">
        <v>501</v>
      </c>
      <c r="L348" t="s">
        <v>9</v>
      </c>
      <c r="M348" t="s">
        <v>75</v>
      </c>
      <c r="N348" t="s">
        <v>32</v>
      </c>
      <c r="O348">
        <v>2172094.5801099995</v>
      </c>
      <c r="P348">
        <v>930897.67719000066</v>
      </c>
      <c r="Q348" t="s">
        <v>164</v>
      </c>
      <c r="R348" t="s">
        <v>75</v>
      </c>
    </row>
    <row r="349" spans="1:18" x14ac:dyDescent="0.3">
      <c r="A349" s="151">
        <v>46081</v>
      </c>
      <c r="B349" t="s">
        <v>444</v>
      </c>
      <c r="C349" t="s">
        <v>425</v>
      </c>
      <c r="D349" t="s">
        <v>164</v>
      </c>
      <c r="E349" s="55">
        <v>3102992.2573000002</v>
      </c>
      <c r="F349">
        <v>1</v>
      </c>
      <c r="G349" t="s">
        <v>480</v>
      </c>
      <c r="H349" s="14">
        <v>241343.84220000001</v>
      </c>
      <c r="I349" t="s">
        <v>137</v>
      </c>
      <c r="J349" t="s">
        <v>501</v>
      </c>
      <c r="K349" t="s">
        <v>501</v>
      </c>
      <c r="L349" t="s">
        <v>9</v>
      </c>
      <c r="M349" t="s">
        <v>682</v>
      </c>
      <c r="N349" t="s">
        <v>32</v>
      </c>
      <c r="O349">
        <v>2172094.5801099995</v>
      </c>
      <c r="P349">
        <v>930897.67719000066</v>
      </c>
      <c r="Q349" t="s">
        <v>164</v>
      </c>
      <c r="R349" t="s">
        <v>682</v>
      </c>
    </row>
    <row r="350" spans="1:18" x14ac:dyDescent="0.3">
      <c r="A350" s="151">
        <v>46081</v>
      </c>
      <c r="B350" t="s">
        <v>444</v>
      </c>
      <c r="C350" t="s">
        <v>425</v>
      </c>
      <c r="D350" t="s">
        <v>164</v>
      </c>
      <c r="E350" s="55">
        <v>3102992.2573000002</v>
      </c>
      <c r="F350">
        <v>1</v>
      </c>
      <c r="G350" t="s">
        <v>480</v>
      </c>
      <c r="H350" s="14">
        <v>241343.84220000001</v>
      </c>
      <c r="I350" t="s">
        <v>137</v>
      </c>
      <c r="J350" t="s">
        <v>501</v>
      </c>
      <c r="K350" t="s">
        <v>501</v>
      </c>
      <c r="L350" t="s">
        <v>9</v>
      </c>
      <c r="M350" t="s">
        <v>683</v>
      </c>
      <c r="N350" t="s">
        <v>32</v>
      </c>
      <c r="O350">
        <v>2172094.5801099995</v>
      </c>
      <c r="P350">
        <v>930897.67719000066</v>
      </c>
      <c r="Q350" t="s">
        <v>164</v>
      </c>
      <c r="R350" t="s">
        <v>683</v>
      </c>
    </row>
    <row r="351" spans="1:18" x14ac:dyDescent="0.3">
      <c r="A351" s="151">
        <v>46081</v>
      </c>
      <c r="B351" t="s">
        <v>444</v>
      </c>
      <c r="C351" t="s">
        <v>425</v>
      </c>
      <c r="D351" t="s">
        <v>164</v>
      </c>
      <c r="E351" s="55">
        <v>3102992.2573000002</v>
      </c>
      <c r="F351">
        <v>1</v>
      </c>
      <c r="G351" t="s">
        <v>480</v>
      </c>
      <c r="H351" s="14">
        <v>241343.84220000001</v>
      </c>
      <c r="I351" t="s">
        <v>137</v>
      </c>
      <c r="J351" t="s">
        <v>501</v>
      </c>
      <c r="K351" t="s">
        <v>501</v>
      </c>
      <c r="L351" t="s">
        <v>9</v>
      </c>
      <c r="M351" t="s">
        <v>80</v>
      </c>
      <c r="N351" t="s">
        <v>32</v>
      </c>
      <c r="O351">
        <v>2172094.5801099995</v>
      </c>
      <c r="P351">
        <v>930897.67719000066</v>
      </c>
      <c r="Q351" t="s">
        <v>164</v>
      </c>
      <c r="R351" t="s">
        <v>80</v>
      </c>
    </row>
    <row r="352" spans="1:18" x14ac:dyDescent="0.3">
      <c r="A352" s="151">
        <v>46081</v>
      </c>
      <c r="B352" t="s">
        <v>444</v>
      </c>
      <c r="C352" t="s">
        <v>425</v>
      </c>
      <c r="D352" t="s">
        <v>164</v>
      </c>
      <c r="E352" s="55">
        <v>3102992.2573000002</v>
      </c>
      <c r="F352">
        <v>1</v>
      </c>
      <c r="G352" t="s">
        <v>480</v>
      </c>
      <c r="H352" s="14">
        <v>241343.84220000001</v>
      </c>
      <c r="I352" t="s">
        <v>137</v>
      </c>
      <c r="J352" t="s">
        <v>501</v>
      </c>
      <c r="K352" t="s">
        <v>501</v>
      </c>
      <c r="L352" t="s">
        <v>9</v>
      </c>
      <c r="M352" t="s">
        <v>50</v>
      </c>
      <c r="N352" t="s">
        <v>32</v>
      </c>
      <c r="O352">
        <v>2172094.5801099995</v>
      </c>
      <c r="P352">
        <v>930897.67719000066</v>
      </c>
      <c r="Q352" t="s">
        <v>164</v>
      </c>
      <c r="R352" t="s">
        <v>50</v>
      </c>
    </row>
    <row r="353" spans="1:18" x14ac:dyDescent="0.3">
      <c r="A353" s="151">
        <v>46081</v>
      </c>
      <c r="B353" t="s">
        <v>444</v>
      </c>
      <c r="C353" t="s">
        <v>425</v>
      </c>
      <c r="D353" t="s">
        <v>164</v>
      </c>
      <c r="E353" s="55">
        <v>3102992.2573000002</v>
      </c>
      <c r="F353">
        <v>1</v>
      </c>
      <c r="G353" t="s">
        <v>480</v>
      </c>
      <c r="H353" s="14">
        <v>241343.84220000001</v>
      </c>
      <c r="I353" t="s">
        <v>137</v>
      </c>
      <c r="J353" t="s">
        <v>501</v>
      </c>
      <c r="K353" t="s">
        <v>501</v>
      </c>
      <c r="L353" t="s">
        <v>9</v>
      </c>
      <c r="M353" t="s">
        <v>68</v>
      </c>
      <c r="N353" t="s">
        <v>32</v>
      </c>
      <c r="O353">
        <v>2172094.5801099995</v>
      </c>
      <c r="P353">
        <v>930897.67719000066</v>
      </c>
      <c r="Q353" t="s">
        <v>164</v>
      </c>
      <c r="R353" t="s">
        <v>68</v>
      </c>
    </row>
    <row r="354" spans="1:18" x14ac:dyDescent="0.3">
      <c r="A354" s="151">
        <v>46081</v>
      </c>
      <c r="B354" t="s">
        <v>444</v>
      </c>
      <c r="C354" t="s">
        <v>425</v>
      </c>
      <c r="D354" t="s">
        <v>164</v>
      </c>
      <c r="E354" s="55">
        <v>3102992.2573000002</v>
      </c>
      <c r="F354">
        <v>1</v>
      </c>
      <c r="G354" t="s">
        <v>480</v>
      </c>
      <c r="H354" s="14">
        <v>241343.84220000001</v>
      </c>
      <c r="I354" t="s">
        <v>137</v>
      </c>
      <c r="J354" t="s">
        <v>501</v>
      </c>
      <c r="K354" t="s">
        <v>501</v>
      </c>
      <c r="L354" t="s">
        <v>9</v>
      </c>
      <c r="M354" t="s">
        <v>70</v>
      </c>
      <c r="N354" t="s">
        <v>32</v>
      </c>
      <c r="O354">
        <v>2172094.5801099995</v>
      </c>
      <c r="P354">
        <v>930897.67719000066</v>
      </c>
      <c r="Q354" t="s">
        <v>164</v>
      </c>
      <c r="R354" t="s">
        <v>70</v>
      </c>
    </row>
    <row r="355" spans="1:18" x14ac:dyDescent="0.3">
      <c r="A355" s="151">
        <v>46081</v>
      </c>
      <c r="B355" t="s">
        <v>444</v>
      </c>
      <c r="C355" t="s">
        <v>762</v>
      </c>
      <c r="D355" t="s">
        <v>42</v>
      </c>
      <c r="E355" s="55">
        <v>1608950.2172000001</v>
      </c>
      <c r="F355">
        <v>1</v>
      </c>
      <c r="G355" t="s">
        <v>480</v>
      </c>
      <c r="H355" s="14">
        <v>241342.53260000001</v>
      </c>
      <c r="I355" t="s">
        <v>137</v>
      </c>
      <c r="J355" t="s">
        <v>501</v>
      </c>
      <c r="K355" t="s">
        <v>501</v>
      </c>
      <c r="L355" t="s">
        <v>9</v>
      </c>
      <c r="M355" t="s">
        <v>80</v>
      </c>
      <c r="N355" t="s">
        <v>341</v>
      </c>
      <c r="O355">
        <v>1608950.2172000003</v>
      </c>
      <c r="P355">
        <v>0</v>
      </c>
      <c r="Q355" t="s">
        <v>42</v>
      </c>
      <c r="R355" t="s">
        <v>80</v>
      </c>
    </row>
    <row r="356" spans="1:18" x14ac:dyDescent="0.3">
      <c r="A356" s="151">
        <v>46076</v>
      </c>
      <c r="B356" t="s">
        <v>831</v>
      </c>
      <c r="C356" t="s">
        <v>832</v>
      </c>
      <c r="D356" t="s">
        <v>833</v>
      </c>
      <c r="E356" s="55">
        <v>328107.75</v>
      </c>
      <c r="F356">
        <v>1</v>
      </c>
      <c r="G356" t="s">
        <v>511</v>
      </c>
      <c r="H356" s="14">
        <v>240867.34080000001</v>
      </c>
      <c r="I356" t="s">
        <v>137</v>
      </c>
      <c r="J356" t="s">
        <v>473</v>
      </c>
      <c r="K356" t="s">
        <v>156</v>
      </c>
      <c r="L356" t="s">
        <v>9</v>
      </c>
      <c r="M356" t="s">
        <v>80</v>
      </c>
      <c r="N356" t="s">
        <v>35</v>
      </c>
      <c r="O356">
        <v>328107.74999999994</v>
      </c>
      <c r="P356">
        <v>0</v>
      </c>
      <c r="Q356" t="s">
        <v>730</v>
      </c>
      <c r="R356" t="s">
        <v>164</v>
      </c>
    </row>
    <row r="357" spans="1:18" x14ac:dyDescent="0.3">
      <c r="A357" s="151">
        <v>46081</v>
      </c>
      <c r="B357" t="s">
        <v>444</v>
      </c>
      <c r="C357" t="s">
        <v>414</v>
      </c>
      <c r="D357" t="s">
        <v>13</v>
      </c>
      <c r="E357" s="55">
        <v>1411534.0728</v>
      </c>
      <c r="F357">
        <v>1</v>
      </c>
      <c r="G357" t="s">
        <v>480</v>
      </c>
      <c r="H357" s="14">
        <v>239960.79240000001</v>
      </c>
      <c r="I357" t="s">
        <v>137</v>
      </c>
      <c r="J357" t="s">
        <v>501</v>
      </c>
      <c r="K357" t="s">
        <v>501</v>
      </c>
      <c r="L357" t="s">
        <v>9</v>
      </c>
      <c r="M357" t="s">
        <v>68</v>
      </c>
      <c r="N357" t="s">
        <v>338</v>
      </c>
      <c r="O357">
        <v>1411534.0728000002</v>
      </c>
      <c r="P357">
        <v>0</v>
      </c>
      <c r="Q357" t="s">
        <v>13</v>
      </c>
      <c r="R357" t="s">
        <v>68</v>
      </c>
    </row>
    <row r="358" spans="1:18" x14ac:dyDescent="0.3">
      <c r="A358" s="151">
        <v>46055</v>
      </c>
      <c r="B358" t="s">
        <v>953</v>
      </c>
      <c r="C358" t="s">
        <v>954</v>
      </c>
      <c r="D358" t="s">
        <v>955</v>
      </c>
      <c r="E358" s="55">
        <v>13501.37</v>
      </c>
      <c r="F358">
        <v>20</v>
      </c>
      <c r="G358" t="s">
        <v>511</v>
      </c>
      <c r="H358" s="14">
        <v>239858.23259999999</v>
      </c>
      <c r="I358" t="s">
        <v>137</v>
      </c>
      <c r="J358" t="s">
        <v>473</v>
      </c>
      <c r="K358" t="s">
        <v>156</v>
      </c>
      <c r="L358" t="s">
        <v>16</v>
      </c>
      <c r="M358" t="s">
        <v>80</v>
      </c>
      <c r="N358" t="s">
        <v>35</v>
      </c>
      <c r="O358">
        <v>326733.15000000002</v>
      </c>
      <c r="P358">
        <v>0</v>
      </c>
      <c r="Q358" t="s">
        <v>745</v>
      </c>
      <c r="R358" t="s">
        <v>657</v>
      </c>
    </row>
    <row r="359" spans="1:18" x14ac:dyDescent="0.3">
      <c r="A359" s="151">
        <v>46081</v>
      </c>
      <c r="B359" t="s">
        <v>444</v>
      </c>
      <c r="C359" t="s">
        <v>569</v>
      </c>
      <c r="D359" t="s">
        <v>168</v>
      </c>
      <c r="E359" s="55">
        <v>3415916.0836999998</v>
      </c>
      <c r="F359">
        <v>1</v>
      </c>
      <c r="G359" t="s">
        <v>480</v>
      </c>
      <c r="H359" s="14">
        <v>239114.12590000001</v>
      </c>
      <c r="I359" t="s">
        <v>137</v>
      </c>
      <c r="J359" t="s">
        <v>501</v>
      </c>
      <c r="K359" t="s">
        <v>501</v>
      </c>
      <c r="L359" t="s">
        <v>9</v>
      </c>
      <c r="M359" t="s">
        <v>70</v>
      </c>
      <c r="N359" t="s">
        <v>332</v>
      </c>
      <c r="O359">
        <v>3415916.0837000003</v>
      </c>
      <c r="P359">
        <v>0</v>
      </c>
      <c r="Q359" t="s">
        <v>168</v>
      </c>
      <c r="R359" t="s">
        <v>70</v>
      </c>
    </row>
    <row r="360" spans="1:18" x14ac:dyDescent="0.3">
      <c r="A360" s="151">
        <v>46055</v>
      </c>
      <c r="B360" t="s">
        <v>823</v>
      </c>
      <c r="C360" t="s">
        <v>826</v>
      </c>
      <c r="D360" t="s">
        <v>827</v>
      </c>
      <c r="E360" s="55">
        <v>1828654.1</v>
      </c>
      <c r="F360">
        <v>1</v>
      </c>
      <c r="G360" t="s">
        <v>511</v>
      </c>
      <c r="H360" s="14">
        <v>238084.17739999999</v>
      </c>
      <c r="I360" t="s">
        <v>137</v>
      </c>
      <c r="J360" t="s">
        <v>513</v>
      </c>
      <c r="K360" t="s">
        <v>156</v>
      </c>
      <c r="L360" t="s">
        <v>10</v>
      </c>
      <c r="M360" t="s">
        <v>68</v>
      </c>
      <c r="N360" t="s">
        <v>35</v>
      </c>
      <c r="O360">
        <v>2212671.46</v>
      </c>
      <c r="P360">
        <v>0</v>
      </c>
      <c r="Q360" t="s">
        <v>730</v>
      </c>
      <c r="R360" t="s">
        <v>164</v>
      </c>
    </row>
    <row r="361" spans="1:18" x14ac:dyDescent="0.3">
      <c r="A361" s="151">
        <v>46064</v>
      </c>
      <c r="B361" t="s">
        <v>971</v>
      </c>
      <c r="C361" t="s">
        <v>972</v>
      </c>
      <c r="D361" t="s">
        <v>973</v>
      </c>
      <c r="E361" s="55">
        <v>133480</v>
      </c>
      <c r="F361">
        <v>2</v>
      </c>
      <c r="G361" t="s">
        <v>511</v>
      </c>
      <c r="H361" s="14">
        <v>237133.5448</v>
      </c>
      <c r="I361" t="s">
        <v>137</v>
      </c>
      <c r="J361" t="s">
        <v>473</v>
      </c>
      <c r="K361" t="s">
        <v>138</v>
      </c>
      <c r="L361" t="s">
        <v>16</v>
      </c>
      <c r="M361" t="s">
        <v>80</v>
      </c>
      <c r="N361" t="s">
        <v>35</v>
      </c>
      <c r="O361">
        <v>323021.59999999998</v>
      </c>
      <c r="P361">
        <v>0</v>
      </c>
      <c r="Q361" t="s">
        <v>745</v>
      </c>
      <c r="R361" t="s">
        <v>657</v>
      </c>
    </row>
    <row r="362" spans="1:18" x14ac:dyDescent="0.3">
      <c r="A362" s="151">
        <v>46065</v>
      </c>
      <c r="B362" t="s">
        <v>901</v>
      </c>
      <c r="C362" t="s">
        <v>902</v>
      </c>
      <c r="D362" t="s">
        <v>903</v>
      </c>
      <c r="E362" s="55">
        <v>320000</v>
      </c>
      <c r="F362">
        <v>1</v>
      </c>
      <c r="G362" t="s">
        <v>511</v>
      </c>
      <c r="H362" s="14">
        <v>234915.35649999999</v>
      </c>
      <c r="I362" t="s">
        <v>137</v>
      </c>
      <c r="J362" t="s">
        <v>473</v>
      </c>
      <c r="K362" t="s">
        <v>156</v>
      </c>
      <c r="L362" t="s">
        <v>12</v>
      </c>
      <c r="M362" t="s">
        <v>80</v>
      </c>
      <c r="N362" t="s">
        <v>35</v>
      </c>
      <c r="O362">
        <v>320000</v>
      </c>
      <c r="P362">
        <v>0</v>
      </c>
      <c r="Q362" t="s">
        <v>735</v>
      </c>
      <c r="R362" t="s">
        <v>168</v>
      </c>
    </row>
    <row r="363" spans="1:18" x14ac:dyDescent="0.3">
      <c r="A363" s="151">
        <v>46066</v>
      </c>
      <c r="B363" t="s">
        <v>1071</v>
      </c>
      <c r="C363" t="s">
        <v>1073</v>
      </c>
      <c r="D363" t="s">
        <v>1074</v>
      </c>
      <c r="E363" s="55">
        <v>62000</v>
      </c>
      <c r="F363">
        <v>2</v>
      </c>
      <c r="G363" t="s">
        <v>511</v>
      </c>
      <c r="H363" s="14">
        <v>233530</v>
      </c>
      <c r="I363" t="s">
        <v>137</v>
      </c>
      <c r="J363" t="s">
        <v>473</v>
      </c>
      <c r="K363" t="s">
        <v>156</v>
      </c>
      <c r="L363" t="s">
        <v>14</v>
      </c>
      <c r="M363" t="s">
        <v>70</v>
      </c>
      <c r="N363" t="s">
        <v>45</v>
      </c>
      <c r="O363">
        <v>233530</v>
      </c>
      <c r="P363">
        <v>0</v>
      </c>
      <c r="Q363" t="s">
        <v>743</v>
      </c>
      <c r="R363" t="s">
        <v>70</v>
      </c>
    </row>
    <row r="364" spans="1:18" x14ac:dyDescent="0.3">
      <c r="A364" s="151">
        <v>46081</v>
      </c>
      <c r="B364" t="s">
        <v>444</v>
      </c>
      <c r="C364" t="s">
        <v>566</v>
      </c>
      <c r="D364" t="s">
        <v>166</v>
      </c>
      <c r="E364" s="55">
        <v>2898353.6937000002</v>
      </c>
      <c r="F364">
        <v>1</v>
      </c>
      <c r="G364" t="s">
        <v>480</v>
      </c>
      <c r="H364" s="14">
        <v>231868.29550000001</v>
      </c>
      <c r="I364" t="s">
        <v>137</v>
      </c>
      <c r="J364" t="s">
        <v>501</v>
      </c>
      <c r="K364" t="s">
        <v>501</v>
      </c>
      <c r="L364" t="s">
        <v>9</v>
      </c>
      <c r="M364" t="s">
        <v>77</v>
      </c>
      <c r="N364" t="s">
        <v>379</v>
      </c>
      <c r="O364">
        <v>2695468.9351410004</v>
      </c>
      <c r="P364">
        <v>202884.75855899975</v>
      </c>
      <c r="Q364" t="s">
        <v>166</v>
      </c>
      <c r="R364" t="s">
        <v>77</v>
      </c>
    </row>
    <row r="365" spans="1:18" x14ac:dyDescent="0.3">
      <c r="A365" s="151">
        <v>46081</v>
      </c>
      <c r="B365" t="s">
        <v>664</v>
      </c>
      <c r="C365" t="s">
        <v>771</v>
      </c>
      <c r="D365" t="s">
        <v>665</v>
      </c>
      <c r="E365" s="55">
        <v>1754</v>
      </c>
      <c r="F365">
        <v>4031</v>
      </c>
      <c r="G365" t="s">
        <v>144</v>
      </c>
      <c r="H365" s="14">
        <v>229201.9878</v>
      </c>
      <c r="I365" t="s">
        <v>137</v>
      </c>
      <c r="J365" t="s">
        <v>473</v>
      </c>
      <c r="K365" t="s">
        <v>138</v>
      </c>
      <c r="L365" t="s">
        <v>18</v>
      </c>
      <c r="M365" t="s">
        <v>72</v>
      </c>
      <c r="N365" t="s">
        <v>35</v>
      </c>
      <c r="O365">
        <v>7070374</v>
      </c>
      <c r="P365">
        <v>0</v>
      </c>
      <c r="Q365" t="s">
        <v>665</v>
      </c>
      <c r="R365" t="s">
        <v>166</v>
      </c>
    </row>
    <row r="366" spans="1:18" x14ac:dyDescent="0.3">
      <c r="A366" s="151">
        <v>46071</v>
      </c>
      <c r="B366" t="s">
        <v>1068</v>
      </c>
      <c r="C366" t="s">
        <v>1069</v>
      </c>
      <c r="D366" t="s">
        <v>1070</v>
      </c>
      <c r="E366" s="55">
        <v>175000</v>
      </c>
      <c r="F366">
        <v>1</v>
      </c>
      <c r="G366" t="s">
        <v>511</v>
      </c>
      <c r="H366" s="14">
        <v>222671.86180000001</v>
      </c>
      <c r="I366" t="s">
        <v>137</v>
      </c>
      <c r="J366" t="s">
        <v>473</v>
      </c>
      <c r="K366" t="s">
        <v>156</v>
      </c>
      <c r="L366" t="s">
        <v>10</v>
      </c>
      <c r="M366" t="s">
        <v>80</v>
      </c>
      <c r="N366" t="s">
        <v>35</v>
      </c>
      <c r="O366">
        <v>303322</v>
      </c>
      <c r="P366">
        <v>0</v>
      </c>
      <c r="Q366" t="s">
        <v>732</v>
      </c>
      <c r="R366" t="s">
        <v>164</v>
      </c>
    </row>
    <row r="367" spans="1:18" x14ac:dyDescent="0.3">
      <c r="A367" s="151">
        <v>46063</v>
      </c>
      <c r="B367" t="s">
        <v>1018</v>
      </c>
      <c r="C367" t="s">
        <v>1021</v>
      </c>
      <c r="D367" t="s">
        <v>1022</v>
      </c>
      <c r="E367" s="55">
        <v>150000</v>
      </c>
      <c r="F367">
        <v>1</v>
      </c>
      <c r="G367" t="s">
        <v>511</v>
      </c>
      <c r="H367" s="14">
        <v>220233.14670000001</v>
      </c>
      <c r="I367" t="s">
        <v>137</v>
      </c>
      <c r="J367" t="s">
        <v>513</v>
      </c>
      <c r="K367" t="s">
        <v>138</v>
      </c>
      <c r="L367" t="s">
        <v>10</v>
      </c>
      <c r="M367" t="s">
        <v>80</v>
      </c>
      <c r="N367" t="s">
        <v>35</v>
      </c>
      <c r="O367">
        <v>300000</v>
      </c>
      <c r="P367">
        <v>0</v>
      </c>
      <c r="Q367" t="s">
        <v>739</v>
      </c>
      <c r="R367" t="s">
        <v>168</v>
      </c>
    </row>
    <row r="368" spans="1:18" x14ac:dyDescent="0.3">
      <c r="A368" s="151">
        <v>46081</v>
      </c>
      <c r="B368" t="s">
        <v>444</v>
      </c>
      <c r="C368" t="s">
        <v>409</v>
      </c>
      <c r="D368" t="s">
        <v>179</v>
      </c>
      <c r="E368" s="55">
        <v>2197552.3445000001</v>
      </c>
      <c r="F368">
        <v>1</v>
      </c>
      <c r="G368" t="s">
        <v>480</v>
      </c>
      <c r="H368" s="14">
        <v>219755.23439999999</v>
      </c>
      <c r="I368" t="s">
        <v>137</v>
      </c>
      <c r="J368" t="s">
        <v>501</v>
      </c>
      <c r="K368" t="s">
        <v>501</v>
      </c>
      <c r="L368" t="s">
        <v>9</v>
      </c>
      <c r="M368" t="s">
        <v>50</v>
      </c>
      <c r="N368" t="s">
        <v>360</v>
      </c>
      <c r="O368">
        <v>1933846.0631600001</v>
      </c>
      <c r="P368">
        <v>263706.28133999999</v>
      </c>
      <c r="Q368" t="s">
        <v>179</v>
      </c>
      <c r="R368" t="s">
        <v>50</v>
      </c>
    </row>
    <row r="369" spans="1:18" x14ac:dyDescent="0.3">
      <c r="A369" s="151">
        <v>46081</v>
      </c>
      <c r="B369" t="s">
        <v>444</v>
      </c>
      <c r="C369" t="s">
        <v>421</v>
      </c>
      <c r="D369" t="s">
        <v>173</v>
      </c>
      <c r="E369" s="55">
        <v>2056682.6845</v>
      </c>
      <c r="F369">
        <v>1</v>
      </c>
      <c r="G369" t="s">
        <v>480</v>
      </c>
      <c r="H369" s="14">
        <v>219653.7107</v>
      </c>
      <c r="I369" t="s">
        <v>137</v>
      </c>
      <c r="J369" t="s">
        <v>501</v>
      </c>
      <c r="K369" t="s">
        <v>501</v>
      </c>
      <c r="L369" t="s">
        <v>9</v>
      </c>
      <c r="M369" t="s">
        <v>80</v>
      </c>
      <c r="N369" t="s">
        <v>353</v>
      </c>
      <c r="O369">
        <v>2056682.6845</v>
      </c>
      <c r="P369">
        <v>0</v>
      </c>
      <c r="Q369" t="s">
        <v>173</v>
      </c>
      <c r="R369" t="s">
        <v>80</v>
      </c>
    </row>
    <row r="370" spans="1:18" x14ac:dyDescent="0.3">
      <c r="A370" s="151">
        <v>46081</v>
      </c>
      <c r="B370" t="s">
        <v>444</v>
      </c>
      <c r="C370" t="s">
        <v>424</v>
      </c>
      <c r="D370" t="s">
        <v>13</v>
      </c>
      <c r="E370" s="55">
        <v>1824756.7154000001</v>
      </c>
      <c r="F370">
        <v>1</v>
      </c>
      <c r="G370" t="s">
        <v>480</v>
      </c>
      <c r="H370" s="14">
        <v>218970.8058</v>
      </c>
      <c r="I370" t="s">
        <v>137</v>
      </c>
      <c r="J370" t="s">
        <v>501</v>
      </c>
      <c r="K370" t="s">
        <v>501</v>
      </c>
      <c r="L370" t="s">
        <v>9</v>
      </c>
      <c r="M370" t="s">
        <v>50</v>
      </c>
      <c r="N370" t="s">
        <v>338</v>
      </c>
      <c r="O370">
        <v>1824756.7154000001</v>
      </c>
      <c r="P370">
        <v>0</v>
      </c>
      <c r="Q370" t="s">
        <v>13</v>
      </c>
      <c r="R370" t="s">
        <v>50</v>
      </c>
    </row>
    <row r="371" spans="1:18" x14ac:dyDescent="0.3">
      <c r="A371" s="151">
        <v>46081</v>
      </c>
      <c r="B371" t="s">
        <v>444</v>
      </c>
      <c r="C371" t="s">
        <v>413</v>
      </c>
      <c r="D371" t="s">
        <v>183</v>
      </c>
      <c r="E371" s="55">
        <v>1958595.084</v>
      </c>
      <c r="F371">
        <v>1</v>
      </c>
      <c r="G371" t="s">
        <v>480</v>
      </c>
      <c r="H371" s="14">
        <v>217599.91380000001</v>
      </c>
      <c r="I371" t="s">
        <v>137</v>
      </c>
      <c r="J371" t="s">
        <v>501</v>
      </c>
      <c r="K371" t="s">
        <v>501</v>
      </c>
      <c r="L371" t="s">
        <v>9</v>
      </c>
      <c r="M371" t="s">
        <v>72</v>
      </c>
      <c r="N371" t="s">
        <v>396</v>
      </c>
      <c r="O371">
        <v>1958399.2244916002</v>
      </c>
      <c r="P371">
        <v>195.85950839985162</v>
      </c>
      <c r="Q371" t="s">
        <v>183</v>
      </c>
      <c r="R371" t="s">
        <v>72</v>
      </c>
    </row>
    <row r="372" spans="1:18" x14ac:dyDescent="0.3">
      <c r="A372" s="151">
        <v>46081</v>
      </c>
      <c r="B372" t="s">
        <v>444</v>
      </c>
      <c r="C372" t="s">
        <v>413</v>
      </c>
      <c r="D372" t="s">
        <v>183</v>
      </c>
      <c r="E372" s="55">
        <v>1958595.084</v>
      </c>
      <c r="F372">
        <v>1</v>
      </c>
      <c r="G372" t="s">
        <v>480</v>
      </c>
      <c r="H372" s="14">
        <v>217599.91380000001</v>
      </c>
      <c r="I372" t="s">
        <v>137</v>
      </c>
      <c r="J372" t="s">
        <v>501</v>
      </c>
      <c r="K372" t="s">
        <v>501</v>
      </c>
      <c r="L372" t="s">
        <v>9</v>
      </c>
      <c r="M372" t="s">
        <v>77</v>
      </c>
      <c r="N372" t="s">
        <v>396</v>
      </c>
      <c r="O372">
        <v>1958399.2244916002</v>
      </c>
      <c r="P372">
        <v>195.85950839985162</v>
      </c>
      <c r="Q372" t="s">
        <v>183</v>
      </c>
      <c r="R372" t="s">
        <v>77</v>
      </c>
    </row>
    <row r="373" spans="1:18" x14ac:dyDescent="0.3">
      <c r="A373" s="151">
        <v>46081</v>
      </c>
      <c r="B373" t="s">
        <v>444</v>
      </c>
      <c r="C373" t="s">
        <v>413</v>
      </c>
      <c r="D373" t="s">
        <v>183</v>
      </c>
      <c r="E373" s="55">
        <v>1958595.084</v>
      </c>
      <c r="F373">
        <v>1</v>
      </c>
      <c r="G373" t="s">
        <v>480</v>
      </c>
      <c r="H373" s="14">
        <v>217599.91380000001</v>
      </c>
      <c r="I373" t="s">
        <v>137</v>
      </c>
      <c r="J373" t="s">
        <v>501</v>
      </c>
      <c r="K373" t="s">
        <v>501</v>
      </c>
      <c r="L373" t="s">
        <v>9</v>
      </c>
      <c r="M373" t="s">
        <v>75</v>
      </c>
      <c r="N373" t="s">
        <v>396</v>
      </c>
      <c r="O373">
        <v>1958399.2244916002</v>
      </c>
      <c r="P373">
        <v>195.85950839985162</v>
      </c>
      <c r="Q373" t="s">
        <v>183</v>
      </c>
      <c r="R373" t="s">
        <v>75</v>
      </c>
    </row>
    <row r="374" spans="1:18" x14ac:dyDescent="0.3">
      <c r="A374" s="151">
        <v>46081</v>
      </c>
      <c r="B374" t="s">
        <v>444</v>
      </c>
      <c r="C374" t="s">
        <v>413</v>
      </c>
      <c r="D374" t="s">
        <v>183</v>
      </c>
      <c r="E374" s="55">
        <v>1958595.084</v>
      </c>
      <c r="F374">
        <v>1</v>
      </c>
      <c r="G374" t="s">
        <v>480</v>
      </c>
      <c r="H374" s="14">
        <v>217599.91380000001</v>
      </c>
      <c r="I374" t="s">
        <v>137</v>
      </c>
      <c r="J374" t="s">
        <v>501</v>
      </c>
      <c r="K374" t="s">
        <v>501</v>
      </c>
      <c r="L374" t="s">
        <v>9</v>
      </c>
      <c r="M374" t="s">
        <v>682</v>
      </c>
      <c r="N374" t="s">
        <v>396</v>
      </c>
      <c r="O374">
        <v>1958399.2244916002</v>
      </c>
      <c r="P374">
        <v>195.85950839985162</v>
      </c>
      <c r="Q374" t="s">
        <v>183</v>
      </c>
      <c r="R374" t="s">
        <v>682</v>
      </c>
    </row>
    <row r="375" spans="1:18" x14ac:dyDescent="0.3">
      <c r="A375" s="151">
        <v>46081</v>
      </c>
      <c r="B375" t="s">
        <v>444</v>
      </c>
      <c r="C375" t="s">
        <v>413</v>
      </c>
      <c r="D375" t="s">
        <v>183</v>
      </c>
      <c r="E375" s="55">
        <v>1958595.084</v>
      </c>
      <c r="F375">
        <v>1</v>
      </c>
      <c r="G375" t="s">
        <v>480</v>
      </c>
      <c r="H375" s="14">
        <v>217599.91380000001</v>
      </c>
      <c r="I375" t="s">
        <v>137</v>
      </c>
      <c r="J375" t="s">
        <v>501</v>
      </c>
      <c r="K375" t="s">
        <v>501</v>
      </c>
      <c r="L375" t="s">
        <v>9</v>
      </c>
      <c r="M375" t="s">
        <v>683</v>
      </c>
      <c r="N375" t="s">
        <v>396</v>
      </c>
      <c r="O375">
        <v>1958399.2244916002</v>
      </c>
      <c r="P375">
        <v>195.85950839985162</v>
      </c>
      <c r="Q375" t="s">
        <v>183</v>
      </c>
      <c r="R375" t="s">
        <v>683</v>
      </c>
    </row>
    <row r="376" spans="1:18" x14ac:dyDescent="0.3">
      <c r="A376" s="151">
        <v>46081</v>
      </c>
      <c r="B376" t="s">
        <v>444</v>
      </c>
      <c r="C376" t="s">
        <v>413</v>
      </c>
      <c r="D376" t="s">
        <v>183</v>
      </c>
      <c r="E376" s="55">
        <v>1958595.084</v>
      </c>
      <c r="F376">
        <v>1</v>
      </c>
      <c r="G376" t="s">
        <v>480</v>
      </c>
      <c r="H376" s="14">
        <v>217599.91380000001</v>
      </c>
      <c r="I376" t="s">
        <v>137</v>
      </c>
      <c r="J376" t="s">
        <v>501</v>
      </c>
      <c r="K376" t="s">
        <v>501</v>
      </c>
      <c r="L376" t="s">
        <v>9</v>
      </c>
      <c r="M376" t="s">
        <v>80</v>
      </c>
      <c r="N376" t="s">
        <v>396</v>
      </c>
      <c r="O376">
        <v>1958399.2244916002</v>
      </c>
      <c r="P376">
        <v>195.85950839985162</v>
      </c>
      <c r="Q376" t="s">
        <v>183</v>
      </c>
      <c r="R376" t="s">
        <v>80</v>
      </c>
    </row>
    <row r="377" spans="1:18" x14ac:dyDescent="0.3">
      <c r="A377" s="151">
        <v>46081</v>
      </c>
      <c r="B377" t="s">
        <v>444</v>
      </c>
      <c r="C377" t="s">
        <v>413</v>
      </c>
      <c r="D377" t="s">
        <v>183</v>
      </c>
      <c r="E377" s="55">
        <v>1958595.084</v>
      </c>
      <c r="F377">
        <v>1</v>
      </c>
      <c r="G377" t="s">
        <v>480</v>
      </c>
      <c r="H377" s="14">
        <v>217599.91380000001</v>
      </c>
      <c r="I377" t="s">
        <v>137</v>
      </c>
      <c r="J377" t="s">
        <v>501</v>
      </c>
      <c r="K377" t="s">
        <v>501</v>
      </c>
      <c r="L377" t="s">
        <v>9</v>
      </c>
      <c r="M377" t="s">
        <v>50</v>
      </c>
      <c r="N377" t="s">
        <v>396</v>
      </c>
      <c r="O377">
        <v>1958399.2244916002</v>
      </c>
      <c r="P377">
        <v>195.85950839985162</v>
      </c>
      <c r="Q377" t="s">
        <v>183</v>
      </c>
      <c r="R377" t="s">
        <v>50</v>
      </c>
    </row>
    <row r="378" spans="1:18" x14ac:dyDescent="0.3">
      <c r="A378" s="151">
        <v>46081</v>
      </c>
      <c r="B378" t="s">
        <v>444</v>
      </c>
      <c r="C378" t="s">
        <v>413</v>
      </c>
      <c r="D378" t="s">
        <v>183</v>
      </c>
      <c r="E378" s="55">
        <v>1958595.084</v>
      </c>
      <c r="F378">
        <v>1</v>
      </c>
      <c r="G378" t="s">
        <v>480</v>
      </c>
      <c r="H378" s="14">
        <v>217599.91380000001</v>
      </c>
      <c r="I378" t="s">
        <v>137</v>
      </c>
      <c r="J378" t="s">
        <v>501</v>
      </c>
      <c r="K378" t="s">
        <v>501</v>
      </c>
      <c r="L378" t="s">
        <v>9</v>
      </c>
      <c r="M378" t="s">
        <v>68</v>
      </c>
      <c r="N378" t="s">
        <v>396</v>
      </c>
      <c r="O378">
        <v>1958399.2244916002</v>
      </c>
      <c r="P378">
        <v>195.85950839985162</v>
      </c>
      <c r="Q378" t="s">
        <v>183</v>
      </c>
      <c r="R378" t="s">
        <v>68</v>
      </c>
    </row>
    <row r="379" spans="1:18" x14ac:dyDescent="0.3">
      <c r="A379" s="151">
        <v>46081</v>
      </c>
      <c r="B379" t="s">
        <v>444</v>
      </c>
      <c r="C379" t="s">
        <v>413</v>
      </c>
      <c r="D379" t="s">
        <v>183</v>
      </c>
      <c r="E379" s="55">
        <v>1958595.084</v>
      </c>
      <c r="F379">
        <v>1</v>
      </c>
      <c r="G379" t="s">
        <v>480</v>
      </c>
      <c r="H379" s="14">
        <v>217599.91380000001</v>
      </c>
      <c r="I379" t="s">
        <v>137</v>
      </c>
      <c r="J379" t="s">
        <v>501</v>
      </c>
      <c r="K379" t="s">
        <v>501</v>
      </c>
      <c r="L379" t="s">
        <v>9</v>
      </c>
      <c r="M379" t="s">
        <v>70</v>
      </c>
      <c r="N379" t="s">
        <v>396</v>
      </c>
      <c r="O379">
        <v>1958399.2244916002</v>
      </c>
      <c r="P379">
        <v>195.85950839985162</v>
      </c>
      <c r="Q379" t="s">
        <v>183</v>
      </c>
      <c r="R379" t="s">
        <v>70</v>
      </c>
    </row>
    <row r="380" spans="1:18" x14ac:dyDescent="0.3">
      <c r="A380" s="151">
        <v>46081</v>
      </c>
      <c r="B380" t="s">
        <v>444</v>
      </c>
      <c r="C380" t="s">
        <v>568</v>
      </c>
      <c r="D380" t="s">
        <v>168</v>
      </c>
      <c r="E380" s="55">
        <v>3091668.4021999999</v>
      </c>
      <c r="F380">
        <v>1</v>
      </c>
      <c r="G380" t="s">
        <v>480</v>
      </c>
      <c r="H380" s="14">
        <v>216416.78820000001</v>
      </c>
      <c r="I380" t="s">
        <v>137</v>
      </c>
      <c r="J380" t="s">
        <v>501</v>
      </c>
      <c r="K380" t="s">
        <v>501</v>
      </c>
      <c r="L380" t="s">
        <v>9</v>
      </c>
      <c r="M380" t="s">
        <v>70</v>
      </c>
      <c r="N380" t="s">
        <v>332</v>
      </c>
      <c r="O380">
        <v>3091668.4021999994</v>
      </c>
      <c r="P380">
        <v>0</v>
      </c>
      <c r="Q380" t="s">
        <v>168</v>
      </c>
      <c r="R380" t="s">
        <v>70</v>
      </c>
    </row>
    <row r="381" spans="1:18" x14ac:dyDescent="0.3">
      <c r="A381" s="151">
        <v>46073</v>
      </c>
      <c r="B381" t="s">
        <v>823</v>
      </c>
      <c r="C381" t="s">
        <v>824</v>
      </c>
      <c r="D381" t="s">
        <v>825</v>
      </c>
      <c r="E381" s="55">
        <v>237122.18</v>
      </c>
      <c r="F381">
        <v>1</v>
      </c>
      <c r="G381" t="s">
        <v>511</v>
      </c>
      <c r="H381" s="14">
        <v>210629.3959</v>
      </c>
      <c r="I381" t="s">
        <v>137</v>
      </c>
      <c r="J381" t="s">
        <v>513</v>
      </c>
      <c r="K381" t="s">
        <v>156</v>
      </c>
      <c r="L381" t="s">
        <v>10</v>
      </c>
      <c r="M381" t="s">
        <v>80</v>
      </c>
      <c r="N381" t="s">
        <v>35</v>
      </c>
      <c r="O381">
        <v>286917.83999999997</v>
      </c>
      <c r="P381">
        <v>0</v>
      </c>
      <c r="Q381" t="s">
        <v>730</v>
      </c>
      <c r="R381" t="s">
        <v>164</v>
      </c>
    </row>
    <row r="382" spans="1:18" x14ac:dyDescent="0.3">
      <c r="A382" s="151">
        <v>46081</v>
      </c>
      <c r="B382" t="s">
        <v>444</v>
      </c>
      <c r="C382" t="s">
        <v>569</v>
      </c>
      <c r="D382" t="s">
        <v>168</v>
      </c>
      <c r="E382" s="55">
        <v>3415916.0836999998</v>
      </c>
      <c r="F382">
        <v>1</v>
      </c>
      <c r="G382" t="s">
        <v>480</v>
      </c>
      <c r="H382" s="14">
        <v>204954.965</v>
      </c>
      <c r="I382" t="s">
        <v>137</v>
      </c>
      <c r="J382" t="s">
        <v>501</v>
      </c>
      <c r="K382" t="s">
        <v>501</v>
      </c>
      <c r="L382" t="s">
        <v>9</v>
      </c>
      <c r="M382" t="s">
        <v>682</v>
      </c>
      <c r="N382" t="s">
        <v>332</v>
      </c>
      <c r="O382">
        <v>3415916.0837000003</v>
      </c>
      <c r="P382">
        <v>0</v>
      </c>
      <c r="Q382" t="s">
        <v>168</v>
      </c>
      <c r="R382" t="s">
        <v>682</v>
      </c>
    </row>
    <row r="383" spans="1:18" x14ac:dyDescent="0.3">
      <c r="A383" s="151">
        <v>46081</v>
      </c>
      <c r="B383" t="s">
        <v>444</v>
      </c>
      <c r="C383" t="s">
        <v>1144</v>
      </c>
      <c r="D383" t="s">
        <v>42</v>
      </c>
      <c r="E383" s="55">
        <v>1351482.1973999999</v>
      </c>
      <c r="F383">
        <v>1</v>
      </c>
      <c r="G383" t="s">
        <v>480</v>
      </c>
      <c r="H383" s="14">
        <v>202722.3296</v>
      </c>
      <c r="I383" t="s">
        <v>137</v>
      </c>
      <c r="J383" t="s">
        <v>501</v>
      </c>
      <c r="K383" t="s">
        <v>501</v>
      </c>
      <c r="L383" t="s">
        <v>9</v>
      </c>
      <c r="M383" t="s">
        <v>80</v>
      </c>
      <c r="N383" t="s">
        <v>341</v>
      </c>
      <c r="O383">
        <v>1351482.1973999999</v>
      </c>
      <c r="P383">
        <v>0</v>
      </c>
      <c r="Q383" t="s">
        <v>42</v>
      </c>
      <c r="R383" t="s">
        <v>80</v>
      </c>
    </row>
    <row r="384" spans="1:18" x14ac:dyDescent="0.3">
      <c r="A384" s="151">
        <v>46081</v>
      </c>
      <c r="B384" t="s">
        <v>444</v>
      </c>
      <c r="C384" t="s">
        <v>434</v>
      </c>
      <c r="D384" t="s">
        <v>164</v>
      </c>
      <c r="E384" s="55">
        <v>2603553.3509999998</v>
      </c>
      <c r="F384">
        <v>1</v>
      </c>
      <c r="G384" t="s">
        <v>480</v>
      </c>
      <c r="H384" s="14">
        <v>202498.59400000001</v>
      </c>
      <c r="I384" t="s">
        <v>137</v>
      </c>
      <c r="J384" t="s">
        <v>501</v>
      </c>
      <c r="K384" t="s">
        <v>501</v>
      </c>
      <c r="L384" t="s">
        <v>9</v>
      </c>
      <c r="M384" t="s">
        <v>72</v>
      </c>
      <c r="N384" t="s">
        <v>32</v>
      </c>
      <c r="O384">
        <v>1822487.3456999997</v>
      </c>
      <c r="P384">
        <v>781066.00530000008</v>
      </c>
      <c r="Q384" t="s">
        <v>164</v>
      </c>
      <c r="R384" t="s">
        <v>72</v>
      </c>
    </row>
    <row r="385" spans="1:18" x14ac:dyDescent="0.3">
      <c r="A385" s="151">
        <v>46081</v>
      </c>
      <c r="B385" t="s">
        <v>444</v>
      </c>
      <c r="C385" t="s">
        <v>434</v>
      </c>
      <c r="D385" t="s">
        <v>164</v>
      </c>
      <c r="E385" s="55">
        <v>2603553.3509999998</v>
      </c>
      <c r="F385">
        <v>1</v>
      </c>
      <c r="G385" t="s">
        <v>480</v>
      </c>
      <c r="H385" s="14">
        <v>202498.59400000001</v>
      </c>
      <c r="I385" t="s">
        <v>137</v>
      </c>
      <c r="J385" t="s">
        <v>501</v>
      </c>
      <c r="K385" t="s">
        <v>501</v>
      </c>
      <c r="L385" t="s">
        <v>9</v>
      </c>
      <c r="M385" t="s">
        <v>77</v>
      </c>
      <c r="N385" t="s">
        <v>32</v>
      </c>
      <c r="O385">
        <v>1822487.3456999997</v>
      </c>
      <c r="P385">
        <v>781066.00530000008</v>
      </c>
      <c r="Q385" t="s">
        <v>164</v>
      </c>
      <c r="R385" t="s">
        <v>77</v>
      </c>
    </row>
    <row r="386" spans="1:18" x14ac:dyDescent="0.3">
      <c r="A386" s="151">
        <v>46081</v>
      </c>
      <c r="B386" t="s">
        <v>444</v>
      </c>
      <c r="C386" t="s">
        <v>434</v>
      </c>
      <c r="D386" t="s">
        <v>164</v>
      </c>
      <c r="E386" s="55">
        <v>2603553.3509999998</v>
      </c>
      <c r="F386">
        <v>1</v>
      </c>
      <c r="G386" t="s">
        <v>480</v>
      </c>
      <c r="H386" s="14">
        <v>202498.59400000001</v>
      </c>
      <c r="I386" t="s">
        <v>137</v>
      </c>
      <c r="J386" t="s">
        <v>501</v>
      </c>
      <c r="K386" t="s">
        <v>501</v>
      </c>
      <c r="L386" t="s">
        <v>9</v>
      </c>
      <c r="M386" t="s">
        <v>75</v>
      </c>
      <c r="N386" t="s">
        <v>32</v>
      </c>
      <c r="O386">
        <v>1822487.3456999997</v>
      </c>
      <c r="P386">
        <v>781066.00530000008</v>
      </c>
      <c r="Q386" t="s">
        <v>164</v>
      </c>
      <c r="R386" t="s">
        <v>75</v>
      </c>
    </row>
    <row r="387" spans="1:18" x14ac:dyDescent="0.3">
      <c r="A387" s="151">
        <v>46081</v>
      </c>
      <c r="B387" t="s">
        <v>444</v>
      </c>
      <c r="C387" t="s">
        <v>434</v>
      </c>
      <c r="D387" t="s">
        <v>164</v>
      </c>
      <c r="E387" s="55">
        <v>2603553.3509999998</v>
      </c>
      <c r="F387">
        <v>1</v>
      </c>
      <c r="G387" t="s">
        <v>480</v>
      </c>
      <c r="H387" s="14">
        <v>202498.59400000001</v>
      </c>
      <c r="I387" t="s">
        <v>137</v>
      </c>
      <c r="J387" t="s">
        <v>501</v>
      </c>
      <c r="K387" t="s">
        <v>501</v>
      </c>
      <c r="L387" t="s">
        <v>9</v>
      </c>
      <c r="M387" t="s">
        <v>682</v>
      </c>
      <c r="N387" t="s">
        <v>32</v>
      </c>
      <c r="O387">
        <v>1822487.3456999997</v>
      </c>
      <c r="P387">
        <v>781066.00530000008</v>
      </c>
      <c r="Q387" t="s">
        <v>164</v>
      </c>
      <c r="R387" t="s">
        <v>682</v>
      </c>
    </row>
    <row r="388" spans="1:18" x14ac:dyDescent="0.3">
      <c r="A388" s="151">
        <v>46081</v>
      </c>
      <c r="B388" t="s">
        <v>444</v>
      </c>
      <c r="C388" t="s">
        <v>434</v>
      </c>
      <c r="D388" t="s">
        <v>164</v>
      </c>
      <c r="E388" s="55">
        <v>2603553.3509999998</v>
      </c>
      <c r="F388">
        <v>1</v>
      </c>
      <c r="G388" t="s">
        <v>480</v>
      </c>
      <c r="H388" s="14">
        <v>202498.59400000001</v>
      </c>
      <c r="I388" t="s">
        <v>137</v>
      </c>
      <c r="J388" t="s">
        <v>501</v>
      </c>
      <c r="K388" t="s">
        <v>501</v>
      </c>
      <c r="L388" t="s">
        <v>9</v>
      </c>
      <c r="M388" t="s">
        <v>683</v>
      </c>
      <c r="N388" t="s">
        <v>32</v>
      </c>
      <c r="O388">
        <v>1822487.3456999997</v>
      </c>
      <c r="P388">
        <v>781066.00530000008</v>
      </c>
      <c r="Q388" t="s">
        <v>164</v>
      </c>
      <c r="R388" t="s">
        <v>683</v>
      </c>
    </row>
    <row r="389" spans="1:18" x14ac:dyDescent="0.3">
      <c r="A389" s="151">
        <v>46081</v>
      </c>
      <c r="B389" t="s">
        <v>444</v>
      </c>
      <c r="C389" t="s">
        <v>434</v>
      </c>
      <c r="D389" t="s">
        <v>164</v>
      </c>
      <c r="E389" s="55">
        <v>2603553.3509999998</v>
      </c>
      <c r="F389">
        <v>1</v>
      </c>
      <c r="G389" t="s">
        <v>480</v>
      </c>
      <c r="H389" s="14">
        <v>202498.59400000001</v>
      </c>
      <c r="I389" t="s">
        <v>137</v>
      </c>
      <c r="J389" t="s">
        <v>501</v>
      </c>
      <c r="K389" t="s">
        <v>501</v>
      </c>
      <c r="L389" t="s">
        <v>9</v>
      </c>
      <c r="M389" t="s">
        <v>80</v>
      </c>
      <c r="N389" t="s">
        <v>32</v>
      </c>
      <c r="O389">
        <v>1822487.3456999997</v>
      </c>
      <c r="P389">
        <v>781066.00530000008</v>
      </c>
      <c r="Q389" t="s">
        <v>164</v>
      </c>
      <c r="R389" t="s">
        <v>80</v>
      </c>
    </row>
    <row r="390" spans="1:18" x14ac:dyDescent="0.3">
      <c r="A390" s="151">
        <v>46081</v>
      </c>
      <c r="B390" t="s">
        <v>444</v>
      </c>
      <c r="C390" t="s">
        <v>434</v>
      </c>
      <c r="D390" t="s">
        <v>164</v>
      </c>
      <c r="E390" s="55">
        <v>2603553.3509999998</v>
      </c>
      <c r="F390">
        <v>1</v>
      </c>
      <c r="G390" t="s">
        <v>480</v>
      </c>
      <c r="H390" s="14">
        <v>202498.59400000001</v>
      </c>
      <c r="I390" t="s">
        <v>137</v>
      </c>
      <c r="J390" t="s">
        <v>501</v>
      </c>
      <c r="K390" t="s">
        <v>501</v>
      </c>
      <c r="L390" t="s">
        <v>9</v>
      </c>
      <c r="M390" t="s">
        <v>50</v>
      </c>
      <c r="N390" t="s">
        <v>32</v>
      </c>
      <c r="O390">
        <v>1822487.3456999997</v>
      </c>
      <c r="P390">
        <v>781066.00530000008</v>
      </c>
      <c r="Q390" t="s">
        <v>164</v>
      </c>
      <c r="R390" t="s">
        <v>50</v>
      </c>
    </row>
    <row r="391" spans="1:18" x14ac:dyDescent="0.3">
      <c r="A391" s="151">
        <v>46081</v>
      </c>
      <c r="B391" t="s">
        <v>444</v>
      </c>
      <c r="C391" t="s">
        <v>434</v>
      </c>
      <c r="D391" t="s">
        <v>164</v>
      </c>
      <c r="E391" s="55">
        <v>2603553.3509999998</v>
      </c>
      <c r="F391">
        <v>1</v>
      </c>
      <c r="G391" t="s">
        <v>480</v>
      </c>
      <c r="H391" s="14">
        <v>202498.59400000001</v>
      </c>
      <c r="I391" t="s">
        <v>137</v>
      </c>
      <c r="J391" t="s">
        <v>501</v>
      </c>
      <c r="K391" t="s">
        <v>501</v>
      </c>
      <c r="L391" t="s">
        <v>9</v>
      </c>
      <c r="M391" t="s">
        <v>68</v>
      </c>
      <c r="N391" t="s">
        <v>32</v>
      </c>
      <c r="O391">
        <v>1822487.3456999997</v>
      </c>
      <c r="P391">
        <v>781066.00530000008</v>
      </c>
      <c r="Q391" t="s">
        <v>164</v>
      </c>
      <c r="R391" t="s">
        <v>68</v>
      </c>
    </row>
    <row r="392" spans="1:18" x14ac:dyDescent="0.3">
      <c r="A392" s="151">
        <v>46081</v>
      </c>
      <c r="B392" t="s">
        <v>444</v>
      </c>
      <c r="C392" t="s">
        <v>434</v>
      </c>
      <c r="D392" t="s">
        <v>164</v>
      </c>
      <c r="E392" s="55">
        <v>2603553.3509999998</v>
      </c>
      <c r="F392">
        <v>1</v>
      </c>
      <c r="G392" t="s">
        <v>480</v>
      </c>
      <c r="H392" s="14">
        <v>202498.59400000001</v>
      </c>
      <c r="I392" t="s">
        <v>137</v>
      </c>
      <c r="J392" t="s">
        <v>501</v>
      </c>
      <c r="K392" t="s">
        <v>501</v>
      </c>
      <c r="L392" t="s">
        <v>9</v>
      </c>
      <c r="M392" t="s">
        <v>70</v>
      </c>
      <c r="N392" t="s">
        <v>32</v>
      </c>
      <c r="O392">
        <v>1822487.3456999997</v>
      </c>
      <c r="P392">
        <v>781066.00530000008</v>
      </c>
      <c r="Q392" t="s">
        <v>164</v>
      </c>
      <c r="R392" t="s">
        <v>70</v>
      </c>
    </row>
    <row r="393" spans="1:18" x14ac:dyDescent="0.3">
      <c r="A393" s="151">
        <v>46081</v>
      </c>
      <c r="B393" t="s">
        <v>444</v>
      </c>
      <c r="C393" t="s">
        <v>410</v>
      </c>
      <c r="D393" t="s">
        <v>168</v>
      </c>
      <c r="E393" s="55">
        <v>1440461.6841</v>
      </c>
      <c r="F393">
        <v>1</v>
      </c>
      <c r="G393" t="s">
        <v>480</v>
      </c>
      <c r="H393" s="14">
        <v>201664.63579999999</v>
      </c>
      <c r="I393" t="s">
        <v>137</v>
      </c>
      <c r="J393" t="s">
        <v>501</v>
      </c>
      <c r="K393" t="s">
        <v>501</v>
      </c>
      <c r="L393" t="s">
        <v>9</v>
      </c>
      <c r="M393" t="s">
        <v>68</v>
      </c>
      <c r="N393" t="s">
        <v>332</v>
      </c>
      <c r="O393">
        <v>1440461.6841000002</v>
      </c>
      <c r="P393">
        <v>0</v>
      </c>
      <c r="Q393" t="s">
        <v>168</v>
      </c>
      <c r="R393" t="s">
        <v>68</v>
      </c>
    </row>
    <row r="394" spans="1:18" x14ac:dyDescent="0.3">
      <c r="A394" s="151">
        <v>46081</v>
      </c>
      <c r="B394" t="s">
        <v>20</v>
      </c>
      <c r="C394" t="s">
        <v>799</v>
      </c>
      <c r="D394" t="s">
        <v>20</v>
      </c>
      <c r="E394" s="55">
        <v>5039229.71</v>
      </c>
      <c r="F394">
        <v>1</v>
      </c>
      <c r="G394" t="s">
        <v>511</v>
      </c>
      <c r="H394" s="14">
        <v>199933.55530000001</v>
      </c>
      <c r="I394" t="s">
        <v>137</v>
      </c>
      <c r="J394" t="s">
        <v>473</v>
      </c>
      <c r="K394" t="s">
        <v>156</v>
      </c>
      <c r="L394" t="s">
        <v>20</v>
      </c>
      <c r="M394" t="s">
        <v>70</v>
      </c>
      <c r="N394" t="s">
        <v>35</v>
      </c>
      <c r="O394">
        <v>5039229.71</v>
      </c>
      <c r="P394">
        <v>0</v>
      </c>
      <c r="Q394" t="s">
        <v>512</v>
      </c>
      <c r="R394" t="s">
        <v>70</v>
      </c>
    </row>
    <row r="395" spans="1:18" x14ac:dyDescent="0.3">
      <c r="A395" s="151">
        <v>46081</v>
      </c>
      <c r="B395" t="s">
        <v>444</v>
      </c>
      <c r="C395" t="s">
        <v>541</v>
      </c>
      <c r="D395" t="s">
        <v>179</v>
      </c>
      <c r="E395" s="55">
        <v>1992393.3816</v>
      </c>
      <c r="F395">
        <v>1</v>
      </c>
      <c r="G395" t="s">
        <v>480</v>
      </c>
      <c r="H395" s="14">
        <v>199239.3382</v>
      </c>
      <c r="I395" t="s">
        <v>137</v>
      </c>
      <c r="J395" t="s">
        <v>501</v>
      </c>
      <c r="K395" t="s">
        <v>501</v>
      </c>
      <c r="L395" t="s">
        <v>9</v>
      </c>
      <c r="M395" t="s">
        <v>50</v>
      </c>
      <c r="N395" t="s">
        <v>360</v>
      </c>
      <c r="O395">
        <v>1753306.1758080001</v>
      </c>
      <c r="P395">
        <v>239087.20579199982</v>
      </c>
      <c r="Q395" t="s">
        <v>179</v>
      </c>
      <c r="R395" t="s">
        <v>50</v>
      </c>
    </row>
    <row r="396" spans="1:18" x14ac:dyDescent="0.3">
      <c r="A396" s="151">
        <v>46081</v>
      </c>
      <c r="B396" t="s">
        <v>444</v>
      </c>
      <c r="C396" t="s">
        <v>409</v>
      </c>
      <c r="D396" t="s">
        <v>179</v>
      </c>
      <c r="E396" s="55">
        <v>2197552.3445000001</v>
      </c>
      <c r="F396">
        <v>1</v>
      </c>
      <c r="G396" t="s">
        <v>480</v>
      </c>
      <c r="H396" s="14">
        <v>197779.71100000001</v>
      </c>
      <c r="I396" t="s">
        <v>137</v>
      </c>
      <c r="J396" t="s">
        <v>501</v>
      </c>
      <c r="K396" t="s">
        <v>501</v>
      </c>
      <c r="L396" t="s">
        <v>9</v>
      </c>
      <c r="M396" t="s">
        <v>683</v>
      </c>
      <c r="N396" t="s">
        <v>360</v>
      </c>
      <c r="O396">
        <v>1933846.0631600001</v>
      </c>
      <c r="P396">
        <v>263706.28133999999</v>
      </c>
      <c r="Q396" t="s">
        <v>179</v>
      </c>
      <c r="R396" t="s">
        <v>683</v>
      </c>
    </row>
    <row r="397" spans="1:18" x14ac:dyDescent="0.3">
      <c r="A397" s="151">
        <v>46081</v>
      </c>
      <c r="B397" t="s">
        <v>444</v>
      </c>
      <c r="C397" t="s">
        <v>414</v>
      </c>
      <c r="D397" t="s">
        <v>13</v>
      </c>
      <c r="E397" s="55">
        <v>1411534.0728</v>
      </c>
      <c r="F397">
        <v>1</v>
      </c>
      <c r="G397" t="s">
        <v>480</v>
      </c>
      <c r="H397" s="14">
        <v>197614.7702</v>
      </c>
      <c r="I397" t="s">
        <v>137</v>
      </c>
      <c r="J397" t="s">
        <v>501</v>
      </c>
      <c r="K397" t="s">
        <v>501</v>
      </c>
      <c r="L397" t="s">
        <v>9</v>
      </c>
      <c r="M397" t="s">
        <v>70</v>
      </c>
      <c r="N397" t="s">
        <v>338</v>
      </c>
      <c r="O397">
        <v>1411534.0728000002</v>
      </c>
      <c r="P397">
        <v>0</v>
      </c>
      <c r="Q397" t="s">
        <v>13</v>
      </c>
      <c r="R397" t="s">
        <v>70</v>
      </c>
    </row>
    <row r="398" spans="1:18" x14ac:dyDescent="0.3">
      <c r="A398" s="151">
        <v>46081</v>
      </c>
      <c r="B398" t="s">
        <v>444</v>
      </c>
      <c r="C398" t="s">
        <v>562</v>
      </c>
      <c r="D398" t="s">
        <v>193</v>
      </c>
      <c r="E398" s="55">
        <v>1309539.3483</v>
      </c>
      <c r="F398">
        <v>1</v>
      </c>
      <c r="G398" t="s">
        <v>480</v>
      </c>
      <c r="H398" s="14">
        <v>196430.90220000001</v>
      </c>
      <c r="I398" t="s">
        <v>137</v>
      </c>
      <c r="J398" t="s">
        <v>501</v>
      </c>
      <c r="K398" t="s">
        <v>501</v>
      </c>
      <c r="L398" t="s">
        <v>9</v>
      </c>
      <c r="M398" t="s">
        <v>682</v>
      </c>
      <c r="N398" t="s">
        <v>373</v>
      </c>
      <c r="O398">
        <v>1309539.3483</v>
      </c>
      <c r="P398">
        <v>0</v>
      </c>
      <c r="Q398" t="s">
        <v>193</v>
      </c>
      <c r="R398" t="s">
        <v>682</v>
      </c>
    </row>
    <row r="399" spans="1:18" x14ac:dyDescent="0.3">
      <c r="A399" s="151">
        <v>46081</v>
      </c>
      <c r="B399" t="s">
        <v>664</v>
      </c>
      <c r="C399" t="s">
        <v>772</v>
      </c>
      <c r="D399" t="s">
        <v>667</v>
      </c>
      <c r="E399" s="55">
        <v>1495</v>
      </c>
      <c r="F399">
        <v>130</v>
      </c>
      <c r="G399" t="s">
        <v>144</v>
      </c>
      <c r="H399" s="14">
        <v>194350</v>
      </c>
      <c r="I399" t="s">
        <v>137</v>
      </c>
      <c r="J399" t="s">
        <v>473</v>
      </c>
      <c r="K399" t="s">
        <v>138</v>
      </c>
      <c r="L399" t="s">
        <v>18</v>
      </c>
      <c r="M399" t="s">
        <v>72</v>
      </c>
      <c r="N399" t="s">
        <v>43</v>
      </c>
      <c r="O399">
        <v>194350</v>
      </c>
      <c r="P399">
        <v>0</v>
      </c>
      <c r="Q399" t="s">
        <v>667</v>
      </c>
      <c r="R399" t="s">
        <v>72</v>
      </c>
    </row>
    <row r="400" spans="1:18" x14ac:dyDescent="0.3">
      <c r="A400" s="151">
        <v>46081</v>
      </c>
      <c r="B400" t="s">
        <v>444</v>
      </c>
      <c r="C400" t="s">
        <v>441</v>
      </c>
      <c r="D400" t="s">
        <v>391</v>
      </c>
      <c r="E400" s="55">
        <v>1743652.6163000001</v>
      </c>
      <c r="F400">
        <v>1</v>
      </c>
      <c r="G400" t="s">
        <v>480</v>
      </c>
      <c r="H400" s="14">
        <v>193719.8057</v>
      </c>
      <c r="I400" t="s">
        <v>137</v>
      </c>
      <c r="J400" t="s">
        <v>501</v>
      </c>
      <c r="K400" t="s">
        <v>501</v>
      </c>
      <c r="L400" t="s">
        <v>9</v>
      </c>
      <c r="M400" t="s">
        <v>72</v>
      </c>
      <c r="N400" t="s">
        <v>389</v>
      </c>
      <c r="O400">
        <v>1743478.2510383704</v>
      </c>
      <c r="P400">
        <v>174.36526162968948</v>
      </c>
      <c r="Q400" t="s">
        <v>391</v>
      </c>
      <c r="R400" t="s">
        <v>72</v>
      </c>
    </row>
    <row r="401" spans="1:18" x14ac:dyDescent="0.3">
      <c r="A401" s="151">
        <v>46081</v>
      </c>
      <c r="B401" t="s">
        <v>444</v>
      </c>
      <c r="C401" t="s">
        <v>441</v>
      </c>
      <c r="D401" t="s">
        <v>391</v>
      </c>
      <c r="E401" s="55">
        <v>1743652.6163000001</v>
      </c>
      <c r="F401">
        <v>1</v>
      </c>
      <c r="G401" t="s">
        <v>480</v>
      </c>
      <c r="H401" s="14">
        <v>193719.8057</v>
      </c>
      <c r="I401" t="s">
        <v>137</v>
      </c>
      <c r="J401" t="s">
        <v>501</v>
      </c>
      <c r="K401" t="s">
        <v>501</v>
      </c>
      <c r="L401" t="s">
        <v>9</v>
      </c>
      <c r="M401" t="s">
        <v>77</v>
      </c>
      <c r="N401" t="s">
        <v>389</v>
      </c>
      <c r="O401">
        <v>1743478.2510383704</v>
      </c>
      <c r="P401">
        <v>174.36526162968948</v>
      </c>
      <c r="Q401" t="s">
        <v>391</v>
      </c>
      <c r="R401" t="s">
        <v>77</v>
      </c>
    </row>
    <row r="402" spans="1:18" x14ac:dyDescent="0.3">
      <c r="A402" s="151">
        <v>46081</v>
      </c>
      <c r="B402" t="s">
        <v>444</v>
      </c>
      <c r="C402" t="s">
        <v>441</v>
      </c>
      <c r="D402" t="s">
        <v>391</v>
      </c>
      <c r="E402" s="55">
        <v>1743652.6163000001</v>
      </c>
      <c r="F402">
        <v>1</v>
      </c>
      <c r="G402" t="s">
        <v>480</v>
      </c>
      <c r="H402" s="14">
        <v>193719.8057</v>
      </c>
      <c r="I402" t="s">
        <v>137</v>
      </c>
      <c r="J402" t="s">
        <v>501</v>
      </c>
      <c r="K402" t="s">
        <v>501</v>
      </c>
      <c r="L402" t="s">
        <v>9</v>
      </c>
      <c r="M402" t="s">
        <v>75</v>
      </c>
      <c r="N402" t="s">
        <v>389</v>
      </c>
      <c r="O402">
        <v>1743478.2510383704</v>
      </c>
      <c r="P402">
        <v>174.36526162968948</v>
      </c>
      <c r="Q402" t="s">
        <v>391</v>
      </c>
      <c r="R402" t="s">
        <v>75</v>
      </c>
    </row>
    <row r="403" spans="1:18" x14ac:dyDescent="0.3">
      <c r="A403" s="151">
        <v>46081</v>
      </c>
      <c r="B403" t="s">
        <v>444</v>
      </c>
      <c r="C403" t="s">
        <v>441</v>
      </c>
      <c r="D403" t="s">
        <v>391</v>
      </c>
      <c r="E403" s="55">
        <v>1743652.6163000001</v>
      </c>
      <c r="F403">
        <v>1</v>
      </c>
      <c r="G403" t="s">
        <v>480</v>
      </c>
      <c r="H403" s="14">
        <v>193719.8057</v>
      </c>
      <c r="I403" t="s">
        <v>137</v>
      </c>
      <c r="J403" t="s">
        <v>501</v>
      </c>
      <c r="K403" t="s">
        <v>501</v>
      </c>
      <c r="L403" t="s">
        <v>9</v>
      </c>
      <c r="M403" t="s">
        <v>682</v>
      </c>
      <c r="N403" t="s">
        <v>389</v>
      </c>
      <c r="O403">
        <v>1743478.2510383704</v>
      </c>
      <c r="P403">
        <v>174.36526162968948</v>
      </c>
      <c r="Q403" t="s">
        <v>391</v>
      </c>
      <c r="R403" t="s">
        <v>682</v>
      </c>
    </row>
    <row r="404" spans="1:18" x14ac:dyDescent="0.3">
      <c r="A404" s="151">
        <v>46081</v>
      </c>
      <c r="B404" t="s">
        <v>444</v>
      </c>
      <c r="C404" t="s">
        <v>441</v>
      </c>
      <c r="D404" t="s">
        <v>391</v>
      </c>
      <c r="E404" s="55">
        <v>1743652.6163000001</v>
      </c>
      <c r="F404">
        <v>1</v>
      </c>
      <c r="G404" t="s">
        <v>480</v>
      </c>
      <c r="H404" s="14">
        <v>193719.8057</v>
      </c>
      <c r="I404" t="s">
        <v>137</v>
      </c>
      <c r="J404" t="s">
        <v>501</v>
      </c>
      <c r="K404" t="s">
        <v>501</v>
      </c>
      <c r="L404" t="s">
        <v>9</v>
      </c>
      <c r="M404" t="s">
        <v>683</v>
      </c>
      <c r="N404" t="s">
        <v>389</v>
      </c>
      <c r="O404">
        <v>1743478.2510383704</v>
      </c>
      <c r="P404">
        <v>174.36526162968948</v>
      </c>
      <c r="Q404" t="s">
        <v>391</v>
      </c>
      <c r="R404" t="s">
        <v>683</v>
      </c>
    </row>
    <row r="405" spans="1:18" x14ac:dyDescent="0.3">
      <c r="A405" s="151">
        <v>46081</v>
      </c>
      <c r="B405" t="s">
        <v>444</v>
      </c>
      <c r="C405" t="s">
        <v>441</v>
      </c>
      <c r="D405" t="s">
        <v>391</v>
      </c>
      <c r="E405" s="55">
        <v>1743652.6163000001</v>
      </c>
      <c r="F405">
        <v>1</v>
      </c>
      <c r="G405" t="s">
        <v>480</v>
      </c>
      <c r="H405" s="14">
        <v>193719.8057</v>
      </c>
      <c r="I405" t="s">
        <v>137</v>
      </c>
      <c r="J405" t="s">
        <v>501</v>
      </c>
      <c r="K405" t="s">
        <v>501</v>
      </c>
      <c r="L405" t="s">
        <v>9</v>
      </c>
      <c r="M405" t="s">
        <v>80</v>
      </c>
      <c r="N405" t="s">
        <v>389</v>
      </c>
      <c r="O405">
        <v>1743478.2510383704</v>
      </c>
      <c r="P405">
        <v>174.36526162968948</v>
      </c>
      <c r="Q405" t="s">
        <v>391</v>
      </c>
      <c r="R405" t="s">
        <v>80</v>
      </c>
    </row>
    <row r="406" spans="1:18" x14ac:dyDescent="0.3">
      <c r="A406" s="151">
        <v>46081</v>
      </c>
      <c r="B406" t="s">
        <v>444</v>
      </c>
      <c r="C406" t="s">
        <v>441</v>
      </c>
      <c r="D406" t="s">
        <v>391</v>
      </c>
      <c r="E406" s="55">
        <v>1743652.6163000001</v>
      </c>
      <c r="F406">
        <v>1</v>
      </c>
      <c r="G406" t="s">
        <v>480</v>
      </c>
      <c r="H406" s="14">
        <v>193719.8057</v>
      </c>
      <c r="I406" t="s">
        <v>137</v>
      </c>
      <c r="J406" t="s">
        <v>501</v>
      </c>
      <c r="K406" t="s">
        <v>501</v>
      </c>
      <c r="L406" t="s">
        <v>9</v>
      </c>
      <c r="M406" t="s">
        <v>50</v>
      </c>
      <c r="N406" t="s">
        <v>389</v>
      </c>
      <c r="O406">
        <v>1743478.2510383704</v>
      </c>
      <c r="P406">
        <v>174.36526162968948</v>
      </c>
      <c r="Q406" t="s">
        <v>391</v>
      </c>
      <c r="R406" t="s">
        <v>50</v>
      </c>
    </row>
    <row r="407" spans="1:18" x14ac:dyDescent="0.3">
      <c r="A407" s="151">
        <v>46081</v>
      </c>
      <c r="B407" t="s">
        <v>444</v>
      </c>
      <c r="C407" t="s">
        <v>441</v>
      </c>
      <c r="D407" t="s">
        <v>391</v>
      </c>
      <c r="E407" s="55">
        <v>1743652.6163000001</v>
      </c>
      <c r="F407">
        <v>1</v>
      </c>
      <c r="G407" t="s">
        <v>480</v>
      </c>
      <c r="H407" s="14">
        <v>193719.8057</v>
      </c>
      <c r="I407" t="s">
        <v>137</v>
      </c>
      <c r="J407" t="s">
        <v>501</v>
      </c>
      <c r="K407" t="s">
        <v>501</v>
      </c>
      <c r="L407" t="s">
        <v>9</v>
      </c>
      <c r="M407" t="s">
        <v>68</v>
      </c>
      <c r="N407" t="s">
        <v>389</v>
      </c>
      <c r="O407">
        <v>1743478.2510383704</v>
      </c>
      <c r="P407">
        <v>174.36526162968948</v>
      </c>
      <c r="Q407" t="s">
        <v>391</v>
      </c>
      <c r="R407" t="s">
        <v>68</v>
      </c>
    </row>
    <row r="408" spans="1:18" x14ac:dyDescent="0.3">
      <c r="A408" s="151">
        <v>46081</v>
      </c>
      <c r="B408" t="s">
        <v>444</v>
      </c>
      <c r="C408" t="s">
        <v>441</v>
      </c>
      <c r="D408" t="s">
        <v>391</v>
      </c>
      <c r="E408" s="55">
        <v>1743652.6163000001</v>
      </c>
      <c r="F408">
        <v>1</v>
      </c>
      <c r="G408" t="s">
        <v>480</v>
      </c>
      <c r="H408" s="14">
        <v>193719.8057</v>
      </c>
      <c r="I408" t="s">
        <v>137</v>
      </c>
      <c r="J408" t="s">
        <v>501</v>
      </c>
      <c r="K408" t="s">
        <v>501</v>
      </c>
      <c r="L408" t="s">
        <v>9</v>
      </c>
      <c r="M408" t="s">
        <v>70</v>
      </c>
      <c r="N408" t="s">
        <v>389</v>
      </c>
      <c r="O408">
        <v>1743478.2510383704</v>
      </c>
      <c r="P408">
        <v>174.36526162968948</v>
      </c>
      <c r="Q408" t="s">
        <v>391</v>
      </c>
      <c r="R408" t="s">
        <v>70</v>
      </c>
    </row>
    <row r="409" spans="1:18" x14ac:dyDescent="0.3">
      <c r="A409" s="151">
        <v>46081</v>
      </c>
      <c r="B409" t="s">
        <v>444</v>
      </c>
      <c r="C409" t="s">
        <v>564</v>
      </c>
      <c r="D409" t="s">
        <v>166</v>
      </c>
      <c r="E409" s="55">
        <v>2416515.0120999999</v>
      </c>
      <c r="F409">
        <v>1</v>
      </c>
      <c r="G409" t="s">
        <v>480</v>
      </c>
      <c r="H409" s="14">
        <v>193321.201</v>
      </c>
      <c r="I409" t="s">
        <v>137</v>
      </c>
      <c r="J409" t="s">
        <v>501</v>
      </c>
      <c r="K409" t="s">
        <v>501</v>
      </c>
      <c r="L409" t="s">
        <v>9</v>
      </c>
      <c r="M409" t="s">
        <v>77</v>
      </c>
      <c r="N409" t="s">
        <v>379</v>
      </c>
      <c r="O409">
        <v>2247358.961253</v>
      </c>
      <c r="P409">
        <v>169156.05084699998</v>
      </c>
      <c r="Q409" t="s">
        <v>166</v>
      </c>
      <c r="R409" t="s">
        <v>77</v>
      </c>
    </row>
    <row r="410" spans="1:18" x14ac:dyDescent="0.3">
      <c r="A410" s="151">
        <v>46081</v>
      </c>
      <c r="B410" t="s">
        <v>444</v>
      </c>
      <c r="C410" t="s">
        <v>568</v>
      </c>
      <c r="D410" t="s">
        <v>168</v>
      </c>
      <c r="E410" s="55">
        <v>3091668.4021999999</v>
      </c>
      <c r="F410">
        <v>1</v>
      </c>
      <c r="G410" t="s">
        <v>480</v>
      </c>
      <c r="H410" s="14">
        <v>185500.1041</v>
      </c>
      <c r="I410" t="s">
        <v>137</v>
      </c>
      <c r="J410" t="s">
        <v>501</v>
      </c>
      <c r="K410" t="s">
        <v>501</v>
      </c>
      <c r="L410" t="s">
        <v>9</v>
      </c>
      <c r="M410" t="s">
        <v>682</v>
      </c>
      <c r="N410" t="s">
        <v>332</v>
      </c>
      <c r="O410">
        <v>3091668.4021999994</v>
      </c>
      <c r="P410">
        <v>0</v>
      </c>
      <c r="Q410" t="s">
        <v>168</v>
      </c>
      <c r="R410" t="s">
        <v>682</v>
      </c>
    </row>
    <row r="411" spans="1:18" x14ac:dyDescent="0.3">
      <c r="A411" s="151">
        <v>46057</v>
      </c>
      <c r="B411" t="s">
        <v>950</v>
      </c>
      <c r="C411" t="s">
        <v>951</v>
      </c>
      <c r="D411" t="s">
        <v>952</v>
      </c>
      <c r="E411" s="55">
        <v>2555097.6</v>
      </c>
      <c r="F411">
        <v>1</v>
      </c>
      <c r="G411" t="s">
        <v>511</v>
      </c>
      <c r="H411" s="14">
        <v>184854.17</v>
      </c>
      <c r="I411" t="s">
        <v>137</v>
      </c>
      <c r="J411" t="s">
        <v>473</v>
      </c>
      <c r="K411" t="s">
        <v>138</v>
      </c>
      <c r="L411" t="s">
        <v>9</v>
      </c>
      <c r="M411" t="s">
        <v>682</v>
      </c>
      <c r="N411" t="s">
        <v>35</v>
      </c>
      <c r="O411">
        <v>3091668.1</v>
      </c>
      <c r="P411">
        <v>0</v>
      </c>
      <c r="Q411" t="s">
        <v>628</v>
      </c>
      <c r="R411" t="s">
        <v>682</v>
      </c>
    </row>
    <row r="412" spans="1:18" x14ac:dyDescent="0.3">
      <c r="A412" s="151">
        <v>46056</v>
      </c>
      <c r="B412" t="s">
        <v>907</v>
      </c>
      <c r="C412" t="s">
        <v>908</v>
      </c>
      <c r="D412" t="s">
        <v>909</v>
      </c>
      <c r="E412" s="55">
        <v>250000</v>
      </c>
      <c r="F412">
        <v>1</v>
      </c>
      <c r="G412" t="s">
        <v>511</v>
      </c>
      <c r="H412" s="14">
        <v>183527.62229999999</v>
      </c>
      <c r="I412" t="s">
        <v>137</v>
      </c>
      <c r="J412" t="s">
        <v>473</v>
      </c>
      <c r="K412" t="s">
        <v>156</v>
      </c>
      <c r="L412" t="s">
        <v>12</v>
      </c>
      <c r="M412" t="s">
        <v>80</v>
      </c>
      <c r="N412" t="s">
        <v>35</v>
      </c>
      <c r="O412">
        <v>250000</v>
      </c>
      <c r="P412">
        <v>0</v>
      </c>
      <c r="Q412" t="s">
        <v>735</v>
      </c>
      <c r="R412" t="s">
        <v>168</v>
      </c>
    </row>
    <row r="413" spans="1:18" x14ac:dyDescent="0.3">
      <c r="A413" s="151">
        <v>46071</v>
      </c>
      <c r="B413" t="s">
        <v>959</v>
      </c>
      <c r="C413" t="s">
        <v>960</v>
      </c>
      <c r="D413" t="s">
        <v>961</v>
      </c>
      <c r="E413" s="55">
        <v>2528397.62</v>
      </c>
      <c r="F413">
        <v>1</v>
      </c>
      <c r="G413" t="s">
        <v>511</v>
      </c>
      <c r="H413" s="14">
        <v>182922.50080000001</v>
      </c>
      <c r="I413" t="s">
        <v>137</v>
      </c>
      <c r="J413" t="s">
        <v>473</v>
      </c>
      <c r="K413" t="s">
        <v>138</v>
      </c>
      <c r="L413" t="s">
        <v>11</v>
      </c>
      <c r="M413" t="s">
        <v>682</v>
      </c>
      <c r="N413" t="s">
        <v>35</v>
      </c>
      <c r="O413">
        <v>3059361.1200000006</v>
      </c>
      <c r="P413">
        <v>0</v>
      </c>
      <c r="Q413" t="s">
        <v>628</v>
      </c>
      <c r="R413" t="s">
        <v>682</v>
      </c>
    </row>
    <row r="414" spans="1:18" x14ac:dyDescent="0.3">
      <c r="A414" s="151">
        <v>46054</v>
      </c>
      <c r="B414" t="s">
        <v>894</v>
      </c>
      <c r="C414" t="s">
        <v>895</v>
      </c>
      <c r="D414" t="s">
        <v>896</v>
      </c>
      <c r="E414" s="55">
        <v>2500000</v>
      </c>
      <c r="F414">
        <v>1</v>
      </c>
      <c r="G414" t="s">
        <v>511</v>
      </c>
      <c r="H414" s="14">
        <v>180868.01240000001</v>
      </c>
      <c r="I414" t="s">
        <v>137</v>
      </c>
      <c r="J414" t="s">
        <v>473</v>
      </c>
      <c r="K414" t="s">
        <v>156</v>
      </c>
      <c r="L414" t="s">
        <v>10</v>
      </c>
      <c r="M414" t="s">
        <v>682</v>
      </c>
      <c r="N414" t="s">
        <v>35</v>
      </c>
      <c r="O414">
        <v>3025000.0000000005</v>
      </c>
      <c r="P414">
        <v>0</v>
      </c>
      <c r="Q414" t="s">
        <v>732</v>
      </c>
      <c r="R414" t="s">
        <v>164</v>
      </c>
    </row>
    <row r="415" spans="1:18" x14ac:dyDescent="0.3">
      <c r="A415" s="151">
        <v>46081</v>
      </c>
      <c r="B415" t="s">
        <v>444</v>
      </c>
      <c r="C415" t="s">
        <v>1143</v>
      </c>
      <c r="D415" t="s">
        <v>183</v>
      </c>
      <c r="E415" s="55">
        <v>1620872.1973999999</v>
      </c>
      <c r="F415">
        <v>1</v>
      </c>
      <c r="G415" t="s">
        <v>480</v>
      </c>
      <c r="H415" s="14">
        <v>180078.90109999999</v>
      </c>
      <c r="I415" t="s">
        <v>137</v>
      </c>
      <c r="J415" t="s">
        <v>501</v>
      </c>
      <c r="K415" t="s">
        <v>501</v>
      </c>
      <c r="L415" t="s">
        <v>9</v>
      </c>
      <c r="M415" t="s">
        <v>72</v>
      </c>
      <c r="N415" t="s">
        <v>396</v>
      </c>
      <c r="O415">
        <v>1620710.1101802604</v>
      </c>
      <c r="P415">
        <v>162.08721973956563</v>
      </c>
      <c r="Q415" t="s">
        <v>183</v>
      </c>
      <c r="R415" t="s">
        <v>72</v>
      </c>
    </row>
    <row r="416" spans="1:18" x14ac:dyDescent="0.3">
      <c r="A416" s="151">
        <v>46081</v>
      </c>
      <c r="B416" t="s">
        <v>444</v>
      </c>
      <c r="C416" t="s">
        <v>1143</v>
      </c>
      <c r="D416" t="s">
        <v>183</v>
      </c>
      <c r="E416" s="55">
        <v>1620872.1973999999</v>
      </c>
      <c r="F416">
        <v>1</v>
      </c>
      <c r="G416" t="s">
        <v>480</v>
      </c>
      <c r="H416" s="14">
        <v>180078.90109999999</v>
      </c>
      <c r="I416" t="s">
        <v>137</v>
      </c>
      <c r="J416" t="s">
        <v>501</v>
      </c>
      <c r="K416" t="s">
        <v>501</v>
      </c>
      <c r="L416" t="s">
        <v>9</v>
      </c>
      <c r="M416" t="s">
        <v>77</v>
      </c>
      <c r="N416" t="s">
        <v>396</v>
      </c>
      <c r="O416">
        <v>1620710.1101802604</v>
      </c>
      <c r="P416">
        <v>162.08721973956563</v>
      </c>
      <c r="Q416" t="s">
        <v>183</v>
      </c>
      <c r="R416" t="s">
        <v>77</v>
      </c>
    </row>
    <row r="417" spans="1:18" x14ac:dyDescent="0.3">
      <c r="A417" s="151">
        <v>46081</v>
      </c>
      <c r="B417" t="s">
        <v>444</v>
      </c>
      <c r="C417" t="s">
        <v>1143</v>
      </c>
      <c r="D417" t="s">
        <v>183</v>
      </c>
      <c r="E417" s="55">
        <v>1620872.1973999999</v>
      </c>
      <c r="F417">
        <v>1</v>
      </c>
      <c r="G417" t="s">
        <v>480</v>
      </c>
      <c r="H417" s="14">
        <v>180078.90109999999</v>
      </c>
      <c r="I417" t="s">
        <v>137</v>
      </c>
      <c r="J417" t="s">
        <v>501</v>
      </c>
      <c r="K417" t="s">
        <v>501</v>
      </c>
      <c r="L417" t="s">
        <v>9</v>
      </c>
      <c r="M417" t="s">
        <v>75</v>
      </c>
      <c r="N417" t="s">
        <v>396</v>
      </c>
      <c r="O417">
        <v>1620710.1101802604</v>
      </c>
      <c r="P417">
        <v>162.08721973956563</v>
      </c>
      <c r="Q417" t="s">
        <v>183</v>
      </c>
      <c r="R417" t="s">
        <v>75</v>
      </c>
    </row>
    <row r="418" spans="1:18" x14ac:dyDescent="0.3">
      <c r="A418" s="151">
        <v>46081</v>
      </c>
      <c r="B418" t="s">
        <v>444</v>
      </c>
      <c r="C418" t="s">
        <v>1143</v>
      </c>
      <c r="D418" t="s">
        <v>183</v>
      </c>
      <c r="E418" s="55">
        <v>1620872.1973999999</v>
      </c>
      <c r="F418">
        <v>1</v>
      </c>
      <c r="G418" t="s">
        <v>480</v>
      </c>
      <c r="H418" s="14">
        <v>180078.90109999999</v>
      </c>
      <c r="I418" t="s">
        <v>137</v>
      </c>
      <c r="J418" t="s">
        <v>501</v>
      </c>
      <c r="K418" t="s">
        <v>501</v>
      </c>
      <c r="L418" t="s">
        <v>9</v>
      </c>
      <c r="M418" t="s">
        <v>682</v>
      </c>
      <c r="N418" t="s">
        <v>396</v>
      </c>
      <c r="O418">
        <v>1620710.1101802604</v>
      </c>
      <c r="P418">
        <v>162.08721973956563</v>
      </c>
      <c r="Q418" t="s">
        <v>183</v>
      </c>
      <c r="R418" t="s">
        <v>682</v>
      </c>
    </row>
    <row r="419" spans="1:18" x14ac:dyDescent="0.3">
      <c r="A419" s="151">
        <v>46081</v>
      </c>
      <c r="B419" t="s">
        <v>444</v>
      </c>
      <c r="C419" t="s">
        <v>1143</v>
      </c>
      <c r="D419" t="s">
        <v>183</v>
      </c>
      <c r="E419" s="55">
        <v>1620872.1973999999</v>
      </c>
      <c r="F419">
        <v>1</v>
      </c>
      <c r="G419" t="s">
        <v>480</v>
      </c>
      <c r="H419" s="14">
        <v>180078.90109999999</v>
      </c>
      <c r="I419" t="s">
        <v>137</v>
      </c>
      <c r="J419" t="s">
        <v>501</v>
      </c>
      <c r="K419" t="s">
        <v>501</v>
      </c>
      <c r="L419" t="s">
        <v>9</v>
      </c>
      <c r="M419" t="s">
        <v>683</v>
      </c>
      <c r="N419" t="s">
        <v>396</v>
      </c>
      <c r="O419">
        <v>1620710.1101802604</v>
      </c>
      <c r="P419">
        <v>162.08721973956563</v>
      </c>
      <c r="Q419" t="s">
        <v>183</v>
      </c>
      <c r="R419" t="s">
        <v>683</v>
      </c>
    </row>
    <row r="420" spans="1:18" x14ac:dyDescent="0.3">
      <c r="A420" s="151">
        <v>46081</v>
      </c>
      <c r="B420" t="s">
        <v>444</v>
      </c>
      <c r="C420" t="s">
        <v>1143</v>
      </c>
      <c r="D420" t="s">
        <v>183</v>
      </c>
      <c r="E420" s="55">
        <v>1620872.1973999999</v>
      </c>
      <c r="F420">
        <v>1</v>
      </c>
      <c r="G420" t="s">
        <v>480</v>
      </c>
      <c r="H420" s="14">
        <v>180078.90109999999</v>
      </c>
      <c r="I420" t="s">
        <v>137</v>
      </c>
      <c r="J420" t="s">
        <v>501</v>
      </c>
      <c r="K420" t="s">
        <v>501</v>
      </c>
      <c r="L420" t="s">
        <v>9</v>
      </c>
      <c r="M420" t="s">
        <v>80</v>
      </c>
      <c r="N420" t="s">
        <v>396</v>
      </c>
      <c r="O420">
        <v>1620710.1101802604</v>
      </c>
      <c r="P420">
        <v>162.08721973956563</v>
      </c>
      <c r="Q420" t="s">
        <v>183</v>
      </c>
      <c r="R420" t="s">
        <v>80</v>
      </c>
    </row>
    <row r="421" spans="1:18" x14ac:dyDescent="0.3">
      <c r="A421" s="151">
        <v>46081</v>
      </c>
      <c r="B421" t="s">
        <v>444</v>
      </c>
      <c r="C421" t="s">
        <v>1143</v>
      </c>
      <c r="D421" t="s">
        <v>183</v>
      </c>
      <c r="E421" s="55">
        <v>1620872.1973999999</v>
      </c>
      <c r="F421">
        <v>1</v>
      </c>
      <c r="G421" t="s">
        <v>480</v>
      </c>
      <c r="H421" s="14">
        <v>180078.90109999999</v>
      </c>
      <c r="I421" t="s">
        <v>137</v>
      </c>
      <c r="J421" t="s">
        <v>501</v>
      </c>
      <c r="K421" t="s">
        <v>501</v>
      </c>
      <c r="L421" t="s">
        <v>9</v>
      </c>
      <c r="M421" t="s">
        <v>50</v>
      </c>
      <c r="N421" t="s">
        <v>396</v>
      </c>
      <c r="O421">
        <v>1620710.1101802604</v>
      </c>
      <c r="P421">
        <v>162.08721973956563</v>
      </c>
      <c r="Q421" t="s">
        <v>183</v>
      </c>
      <c r="R421" t="s">
        <v>50</v>
      </c>
    </row>
    <row r="422" spans="1:18" x14ac:dyDescent="0.3">
      <c r="A422" s="151">
        <v>46081</v>
      </c>
      <c r="B422" t="s">
        <v>444</v>
      </c>
      <c r="C422" t="s">
        <v>1143</v>
      </c>
      <c r="D422" t="s">
        <v>183</v>
      </c>
      <c r="E422" s="55">
        <v>1620872.1973999999</v>
      </c>
      <c r="F422">
        <v>1</v>
      </c>
      <c r="G422" t="s">
        <v>480</v>
      </c>
      <c r="H422" s="14">
        <v>180078.90109999999</v>
      </c>
      <c r="I422" t="s">
        <v>137</v>
      </c>
      <c r="J422" t="s">
        <v>501</v>
      </c>
      <c r="K422" t="s">
        <v>501</v>
      </c>
      <c r="L422" t="s">
        <v>9</v>
      </c>
      <c r="M422" t="s">
        <v>68</v>
      </c>
      <c r="N422" t="s">
        <v>396</v>
      </c>
      <c r="O422">
        <v>1620710.1101802604</v>
      </c>
      <c r="P422">
        <v>162.08721973956563</v>
      </c>
      <c r="Q422" t="s">
        <v>183</v>
      </c>
      <c r="R422" t="s">
        <v>68</v>
      </c>
    </row>
    <row r="423" spans="1:18" x14ac:dyDescent="0.3">
      <c r="A423" s="151">
        <v>46081</v>
      </c>
      <c r="B423" t="s">
        <v>444</v>
      </c>
      <c r="C423" t="s">
        <v>1143</v>
      </c>
      <c r="D423" t="s">
        <v>183</v>
      </c>
      <c r="E423" s="55">
        <v>1620872.1973999999</v>
      </c>
      <c r="F423">
        <v>1</v>
      </c>
      <c r="G423" t="s">
        <v>480</v>
      </c>
      <c r="H423" s="14">
        <v>180078.90109999999</v>
      </c>
      <c r="I423" t="s">
        <v>137</v>
      </c>
      <c r="J423" t="s">
        <v>501</v>
      </c>
      <c r="K423" t="s">
        <v>501</v>
      </c>
      <c r="L423" t="s">
        <v>9</v>
      </c>
      <c r="M423" t="s">
        <v>70</v>
      </c>
      <c r="N423" t="s">
        <v>396</v>
      </c>
      <c r="O423">
        <v>1620710.1101802604</v>
      </c>
      <c r="P423">
        <v>162.08721973956563</v>
      </c>
      <c r="Q423" t="s">
        <v>183</v>
      </c>
      <c r="R423" t="s">
        <v>70</v>
      </c>
    </row>
    <row r="424" spans="1:18" x14ac:dyDescent="0.3">
      <c r="A424" s="151">
        <v>46081</v>
      </c>
      <c r="B424" t="s">
        <v>664</v>
      </c>
      <c r="C424" t="s">
        <v>774</v>
      </c>
      <c r="D424" t="s">
        <v>667</v>
      </c>
      <c r="E424" s="55">
        <v>1495</v>
      </c>
      <c r="F424">
        <v>120</v>
      </c>
      <c r="G424" t="s">
        <v>144</v>
      </c>
      <c r="H424" s="14">
        <v>179400</v>
      </c>
      <c r="I424" t="s">
        <v>137</v>
      </c>
      <c r="J424" t="s">
        <v>473</v>
      </c>
      <c r="K424" t="s">
        <v>138</v>
      </c>
      <c r="L424" t="s">
        <v>18</v>
      </c>
      <c r="M424" t="s">
        <v>682</v>
      </c>
      <c r="N424" t="s">
        <v>83</v>
      </c>
      <c r="O424">
        <v>179400</v>
      </c>
      <c r="P424">
        <v>0</v>
      </c>
      <c r="Q424" t="s">
        <v>667</v>
      </c>
      <c r="R424" t="s">
        <v>682</v>
      </c>
    </row>
    <row r="425" spans="1:18" x14ac:dyDescent="0.3">
      <c r="A425" s="151">
        <v>46081</v>
      </c>
      <c r="B425" t="s">
        <v>444</v>
      </c>
      <c r="C425" t="s">
        <v>541</v>
      </c>
      <c r="D425" t="s">
        <v>179</v>
      </c>
      <c r="E425" s="55">
        <v>1992393.3816</v>
      </c>
      <c r="F425">
        <v>1</v>
      </c>
      <c r="G425" t="s">
        <v>480</v>
      </c>
      <c r="H425" s="14">
        <v>179315.40429999999</v>
      </c>
      <c r="I425" t="s">
        <v>137</v>
      </c>
      <c r="J425" t="s">
        <v>501</v>
      </c>
      <c r="K425" t="s">
        <v>501</v>
      </c>
      <c r="L425" t="s">
        <v>9</v>
      </c>
      <c r="M425" t="s">
        <v>683</v>
      </c>
      <c r="N425" t="s">
        <v>360</v>
      </c>
      <c r="O425">
        <v>1753306.1758080001</v>
      </c>
      <c r="P425">
        <v>239087.20579199982</v>
      </c>
      <c r="Q425" t="s">
        <v>179</v>
      </c>
      <c r="R425" t="s">
        <v>683</v>
      </c>
    </row>
    <row r="426" spans="1:18" x14ac:dyDescent="0.3">
      <c r="A426" s="151">
        <v>46055</v>
      </c>
      <c r="B426" t="s">
        <v>813</v>
      </c>
      <c r="C426" t="s">
        <v>818</v>
      </c>
      <c r="D426" t="s">
        <v>819</v>
      </c>
      <c r="E426" s="55">
        <v>2950000</v>
      </c>
      <c r="F426">
        <v>1</v>
      </c>
      <c r="G426" t="s">
        <v>511</v>
      </c>
      <c r="H426" s="14">
        <v>176383.68150000001</v>
      </c>
      <c r="I426" t="s">
        <v>137</v>
      </c>
      <c r="J426" t="s">
        <v>473</v>
      </c>
      <c r="K426" t="s">
        <v>156</v>
      </c>
      <c r="L426" t="s">
        <v>10</v>
      </c>
      <c r="M426" t="s">
        <v>682</v>
      </c>
      <c r="N426" t="s">
        <v>35</v>
      </c>
      <c r="O426">
        <v>2950000</v>
      </c>
      <c r="P426">
        <v>0</v>
      </c>
      <c r="Q426" t="s">
        <v>639</v>
      </c>
      <c r="R426" t="s">
        <v>166</v>
      </c>
    </row>
    <row r="427" spans="1:18" x14ac:dyDescent="0.3">
      <c r="A427" s="151">
        <v>46055</v>
      </c>
      <c r="B427" t="s">
        <v>991</v>
      </c>
      <c r="C427" t="s">
        <v>992</v>
      </c>
      <c r="D427" t="s">
        <v>993</v>
      </c>
      <c r="E427" s="55">
        <v>2950000</v>
      </c>
      <c r="F427">
        <v>1</v>
      </c>
      <c r="G427" t="s">
        <v>511</v>
      </c>
      <c r="H427" s="14">
        <v>176383.68150000001</v>
      </c>
      <c r="I427" t="s">
        <v>137</v>
      </c>
      <c r="J427" t="s">
        <v>473</v>
      </c>
      <c r="K427" t="s">
        <v>156</v>
      </c>
      <c r="L427" t="s">
        <v>10</v>
      </c>
      <c r="M427" t="s">
        <v>682</v>
      </c>
      <c r="N427" t="s">
        <v>35</v>
      </c>
      <c r="O427">
        <v>2950000</v>
      </c>
      <c r="P427">
        <v>0</v>
      </c>
      <c r="Q427" t="s">
        <v>639</v>
      </c>
      <c r="R427" t="s">
        <v>166</v>
      </c>
    </row>
    <row r="428" spans="1:18" x14ac:dyDescent="0.3">
      <c r="A428" s="151">
        <v>46081</v>
      </c>
      <c r="B428" t="s">
        <v>444</v>
      </c>
      <c r="C428" t="s">
        <v>760</v>
      </c>
      <c r="D428" t="s">
        <v>179</v>
      </c>
      <c r="E428" s="55">
        <v>1749819.9905000001</v>
      </c>
      <c r="F428">
        <v>1</v>
      </c>
      <c r="G428" t="s">
        <v>480</v>
      </c>
      <c r="H428" s="14">
        <v>174981.99900000001</v>
      </c>
      <c r="I428" t="s">
        <v>137</v>
      </c>
      <c r="J428" t="s">
        <v>501</v>
      </c>
      <c r="K428" t="s">
        <v>501</v>
      </c>
      <c r="L428" t="s">
        <v>9</v>
      </c>
      <c r="M428" t="s">
        <v>50</v>
      </c>
      <c r="N428" t="s">
        <v>360</v>
      </c>
      <c r="O428">
        <v>1539841.5916400002</v>
      </c>
      <c r="P428">
        <v>209978.39885999984</v>
      </c>
      <c r="Q428" t="s">
        <v>179</v>
      </c>
      <c r="R428" t="s">
        <v>50</v>
      </c>
    </row>
    <row r="429" spans="1:18" x14ac:dyDescent="0.3">
      <c r="A429" s="151">
        <v>46081</v>
      </c>
      <c r="B429" t="s">
        <v>444</v>
      </c>
      <c r="C429" t="s">
        <v>431</v>
      </c>
      <c r="D429" t="s">
        <v>42</v>
      </c>
      <c r="E429" s="55">
        <v>1942605.1513</v>
      </c>
      <c r="F429">
        <v>1</v>
      </c>
      <c r="G429" t="s">
        <v>480</v>
      </c>
      <c r="H429" s="14">
        <v>174834.46359999999</v>
      </c>
      <c r="I429" t="s">
        <v>137</v>
      </c>
      <c r="J429" t="s">
        <v>501</v>
      </c>
      <c r="K429" t="s">
        <v>501</v>
      </c>
      <c r="L429" t="s">
        <v>9</v>
      </c>
      <c r="M429" t="s">
        <v>682</v>
      </c>
      <c r="N429" t="s">
        <v>341</v>
      </c>
      <c r="O429">
        <v>1942605.1513</v>
      </c>
      <c r="P429">
        <v>0</v>
      </c>
      <c r="Q429" t="s">
        <v>42</v>
      </c>
      <c r="R429" t="s">
        <v>682</v>
      </c>
    </row>
    <row r="430" spans="1:18" x14ac:dyDescent="0.3">
      <c r="A430" s="151">
        <v>46081</v>
      </c>
      <c r="B430" t="s">
        <v>444</v>
      </c>
      <c r="C430" t="s">
        <v>524</v>
      </c>
      <c r="D430" t="s">
        <v>42</v>
      </c>
      <c r="E430" s="55">
        <v>1928700.0708999999</v>
      </c>
      <c r="F430">
        <v>1</v>
      </c>
      <c r="G430" t="s">
        <v>480</v>
      </c>
      <c r="H430" s="14">
        <v>173583.00640000001</v>
      </c>
      <c r="I430" t="s">
        <v>137</v>
      </c>
      <c r="J430" t="s">
        <v>501</v>
      </c>
      <c r="K430" t="s">
        <v>501</v>
      </c>
      <c r="L430" t="s">
        <v>9</v>
      </c>
      <c r="M430" t="s">
        <v>682</v>
      </c>
      <c r="N430" t="s">
        <v>341</v>
      </c>
      <c r="O430">
        <v>1928700.0708999997</v>
      </c>
      <c r="P430">
        <v>0</v>
      </c>
      <c r="Q430" t="s">
        <v>42</v>
      </c>
      <c r="R430" t="s">
        <v>682</v>
      </c>
    </row>
    <row r="431" spans="1:18" x14ac:dyDescent="0.3">
      <c r="A431" s="151">
        <v>46081</v>
      </c>
      <c r="B431" t="s">
        <v>444</v>
      </c>
      <c r="C431" t="s">
        <v>569</v>
      </c>
      <c r="D431" t="s">
        <v>168</v>
      </c>
      <c r="E431" s="55">
        <v>3415916.0836999998</v>
      </c>
      <c r="F431">
        <v>1</v>
      </c>
      <c r="G431" t="s">
        <v>480</v>
      </c>
      <c r="H431" s="14">
        <v>170795.80420000001</v>
      </c>
      <c r="I431" t="s">
        <v>137</v>
      </c>
      <c r="J431" t="s">
        <v>501</v>
      </c>
      <c r="K431" t="s">
        <v>501</v>
      </c>
      <c r="L431" t="s">
        <v>9</v>
      </c>
      <c r="M431" t="s">
        <v>72</v>
      </c>
      <c r="N431" t="s">
        <v>332</v>
      </c>
      <c r="O431">
        <v>3415916.0837000003</v>
      </c>
      <c r="P431">
        <v>0</v>
      </c>
      <c r="Q431" t="s">
        <v>168</v>
      </c>
      <c r="R431" t="s">
        <v>72</v>
      </c>
    </row>
    <row r="432" spans="1:18" x14ac:dyDescent="0.3">
      <c r="A432" s="151">
        <v>46081</v>
      </c>
      <c r="B432" t="s">
        <v>444</v>
      </c>
      <c r="C432" t="s">
        <v>569</v>
      </c>
      <c r="D432" t="s">
        <v>168</v>
      </c>
      <c r="E432" s="55">
        <v>3415916.0836999998</v>
      </c>
      <c r="F432">
        <v>1</v>
      </c>
      <c r="G432" t="s">
        <v>480</v>
      </c>
      <c r="H432" s="14">
        <v>170795.80420000001</v>
      </c>
      <c r="I432" t="s">
        <v>137</v>
      </c>
      <c r="J432" t="s">
        <v>501</v>
      </c>
      <c r="K432" t="s">
        <v>501</v>
      </c>
      <c r="L432" t="s">
        <v>9</v>
      </c>
      <c r="M432" t="s">
        <v>50</v>
      </c>
      <c r="N432" t="s">
        <v>332</v>
      </c>
      <c r="O432">
        <v>3415916.0837000003</v>
      </c>
      <c r="P432">
        <v>0</v>
      </c>
      <c r="Q432" t="s">
        <v>168</v>
      </c>
      <c r="R432" t="s">
        <v>50</v>
      </c>
    </row>
    <row r="433" spans="1:18" x14ac:dyDescent="0.3">
      <c r="A433" s="151">
        <v>46078</v>
      </c>
      <c r="B433" t="s">
        <v>897</v>
      </c>
      <c r="C433" t="s">
        <v>900</v>
      </c>
      <c r="D433" t="s">
        <v>899</v>
      </c>
      <c r="E433" s="55">
        <v>192000</v>
      </c>
      <c r="F433">
        <v>1</v>
      </c>
      <c r="G433" t="s">
        <v>511</v>
      </c>
      <c r="H433" s="14">
        <v>170548.54879999999</v>
      </c>
      <c r="I433" t="s">
        <v>137</v>
      </c>
      <c r="J433" t="s">
        <v>473</v>
      </c>
      <c r="K433" t="s">
        <v>156</v>
      </c>
      <c r="L433" t="s">
        <v>15</v>
      </c>
      <c r="M433" t="s">
        <v>80</v>
      </c>
      <c r="N433" t="s">
        <v>35</v>
      </c>
      <c r="O433">
        <v>232319.99999999997</v>
      </c>
      <c r="P433">
        <v>0</v>
      </c>
      <c r="Q433" t="s">
        <v>735</v>
      </c>
      <c r="R433" t="s">
        <v>657</v>
      </c>
    </row>
    <row r="434" spans="1:18" x14ac:dyDescent="0.3">
      <c r="A434" s="151">
        <v>46061</v>
      </c>
      <c r="B434" t="s">
        <v>1135</v>
      </c>
      <c r="C434" t="s">
        <v>1136</v>
      </c>
      <c r="D434" t="s">
        <v>1137</v>
      </c>
      <c r="E434" s="55">
        <v>2850000</v>
      </c>
      <c r="F434">
        <v>1</v>
      </c>
      <c r="G434" t="s">
        <v>511</v>
      </c>
      <c r="H434" s="14">
        <v>170404.57370000001</v>
      </c>
      <c r="I434" t="s">
        <v>137</v>
      </c>
      <c r="J434" t="s">
        <v>473</v>
      </c>
      <c r="K434" t="s">
        <v>156</v>
      </c>
      <c r="L434" t="s">
        <v>10</v>
      </c>
      <c r="M434" t="s">
        <v>682</v>
      </c>
      <c r="N434" t="s">
        <v>35</v>
      </c>
      <c r="O434">
        <v>2850000</v>
      </c>
      <c r="P434">
        <v>0</v>
      </c>
      <c r="Q434" t="s">
        <v>732</v>
      </c>
      <c r="R434" t="s">
        <v>164</v>
      </c>
    </row>
    <row r="435" spans="1:18" x14ac:dyDescent="0.3">
      <c r="A435" s="151">
        <v>46055</v>
      </c>
      <c r="B435" t="s">
        <v>904</v>
      </c>
      <c r="C435" t="s">
        <v>905</v>
      </c>
      <c r="D435" t="s">
        <v>906</v>
      </c>
      <c r="E435" s="55">
        <v>6541.5</v>
      </c>
      <c r="F435">
        <v>175</v>
      </c>
      <c r="G435" t="s">
        <v>511</v>
      </c>
      <c r="H435" s="14">
        <v>170096.71249999999</v>
      </c>
      <c r="I435" t="s">
        <v>137</v>
      </c>
      <c r="J435" t="s">
        <v>473</v>
      </c>
      <c r="K435" t="s">
        <v>156</v>
      </c>
      <c r="L435" t="s">
        <v>16</v>
      </c>
      <c r="M435" t="s">
        <v>68</v>
      </c>
      <c r="N435" t="s">
        <v>35</v>
      </c>
      <c r="O435">
        <v>1580819.6299999997</v>
      </c>
      <c r="P435">
        <v>0</v>
      </c>
      <c r="Q435" t="s">
        <v>731</v>
      </c>
      <c r="R435" t="s">
        <v>168</v>
      </c>
    </row>
    <row r="436" spans="1:18" x14ac:dyDescent="0.3">
      <c r="A436" s="151">
        <v>46057</v>
      </c>
      <c r="B436" t="s">
        <v>1113</v>
      </c>
      <c r="C436" t="s">
        <v>1114</v>
      </c>
      <c r="D436" t="s">
        <v>1115</v>
      </c>
      <c r="E436" s="55">
        <v>1305815</v>
      </c>
      <c r="F436">
        <v>1</v>
      </c>
      <c r="G436" t="s">
        <v>511</v>
      </c>
      <c r="H436" s="14">
        <v>170012.40979999999</v>
      </c>
      <c r="I436" t="s">
        <v>137</v>
      </c>
      <c r="J436" t="s">
        <v>513</v>
      </c>
      <c r="K436" t="s">
        <v>156</v>
      </c>
      <c r="L436" t="s">
        <v>10</v>
      </c>
      <c r="M436" t="s">
        <v>68</v>
      </c>
      <c r="N436" t="s">
        <v>35</v>
      </c>
      <c r="O436">
        <v>1580036.15</v>
      </c>
      <c r="P436">
        <v>0</v>
      </c>
      <c r="Q436" t="s">
        <v>731</v>
      </c>
      <c r="R436" t="s">
        <v>166</v>
      </c>
    </row>
    <row r="437" spans="1:18" x14ac:dyDescent="0.3">
      <c r="A437" s="151">
        <v>46081</v>
      </c>
      <c r="B437" t="s">
        <v>444</v>
      </c>
      <c r="C437" t="s">
        <v>414</v>
      </c>
      <c r="D437" t="s">
        <v>13</v>
      </c>
      <c r="E437" s="55">
        <v>1411534.0728</v>
      </c>
      <c r="F437">
        <v>1</v>
      </c>
      <c r="G437" t="s">
        <v>480</v>
      </c>
      <c r="H437" s="14">
        <v>169384.08869999999</v>
      </c>
      <c r="I437" t="s">
        <v>137</v>
      </c>
      <c r="J437" t="s">
        <v>501</v>
      </c>
      <c r="K437" t="s">
        <v>501</v>
      </c>
      <c r="L437" t="s">
        <v>9</v>
      </c>
      <c r="M437" t="s">
        <v>50</v>
      </c>
      <c r="N437" t="s">
        <v>338</v>
      </c>
      <c r="O437">
        <v>1411534.0728000002</v>
      </c>
      <c r="P437">
        <v>0</v>
      </c>
      <c r="Q437" t="s">
        <v>13</v>
      </c>
      <c r="R437" t="s">
        <v>50</v>
      </c>
    </row>
    <row r="438" spans="1:18" x14ac:dyDescent="0.3">
      <c r="A438" s="151">
        <v>46081</v>
      </c>
      <c r="B438" t="s">
        <v>20</v>
      </c>
      <c r="C438" t="s">
        <v>802</v>
      </c>
      <c r="D438" t="s">
        <v>20</v>
      </c>
      <c r="E438" s="55">
        <v>166429.71</v>
      </c>
      <c r="F438">
        <v>1</v>
      </c>
      <c r="G438" t="s">
        <v>511</v>
      </c>
      <c r="H438" s="14">
        <v>166429.71</v>
      </c>
      <c r="I438" t="s">
        <v>137</v>
      </c>
      <c r="J438" t="s">
        <v>473</v>
      </c>
      <c r="K438" t="s">
        <v>156</v>
      </c>
      <c r="L438" t="s">
        <v>20</v>
      </c>
      <c r="M438" t="s">
        <v>75</v>
      </c>
      <c r="N438" t="s">
        <v>89</v>
      </c>
      <c r="O438">
        <v>166429.71</v>
      </c>
      <c r="P438">
        <v>0</v>
      </c>
      <c r="Q438" t="s">
        <v>148</v>
      </c>
      <c r="R438" t="s">
        <v>75</v>
      </c>
    </row>
    <row r="439" spans="1:18" x14ac:dyDescent="0.3">
      <c r="A439" s="151">
        <v>46081</v>
      </c>
      <c r="B439" t="s">
        <v>20</v>
      </c>
      <c r="C439" t="s">
        <v>799</v>
      </c>
      <c r="D439" t="s">
        <v>20</v>
      </c>
      <c r="E439" s="55">
        <v>5039229.71</v>
      </c>
      <c r="F439">
        <v>1</v>
      </c>
      <c r="G439" t="s">
        <v>511</v>
      </c>
      <c r="H439" s="14">
        <v>163357.9025</v>
      </c>
      <c r="I439" t="s">
        <v>137</v>
      </c>
      <c r="J439" t="s">
        <v>473</v>
      </c>
      <c r="K439" t="s">
        <v>156</v>
      </c>
      <c r="L439" t="s">
        <v>20</v>
      </c>
      <c r="M439" t="s">
        <v>72</v>
      </c>
      <c r="N439" t="s">
        <v>35</v>
      </c>
      <c r="O439">
        <v>5039229.71</v>
      </c>
      <c r="P439">
        <v>0</v>
      </c>
      <c r="Q439" t="s">
        <v>512</v>
      </c>
      <c r="R439" t="s">
        <v>72</v>
      </c>
    </row>
    <row r="440" spans="1:18" x14ac:dyDescent="0.3">
      <c r="A440" s="151">
        <v>46072</v>
      </c>
      <c r="B440" t="s">
        <v>914</v>
      </c>
      <c r="C440" t="s">
        <v>915</v>
      </c>
      <c r="D440" t="s">
        <v>916</v>
      </c>
      <c r="E440" s="55">
        <v>2727314</v>
      </c>
      <c r="F440">
        <v>1</v>
      </c>
      <c r="G440" t="s">
        <v>511</v>
      </c>
      <c r="H440" s="14">
        <v>163069.0454</v>
      </c>
      <c r="I440" t="s">
        <v>157</v>
      </c>
      <c r="J440" t="s">
        <v>473</v>
      </c>
      <c r="K440" t="s">
        <v>156</v>
      </c>
      <c r="L440" t="s">
        <v>17</v>
      </c>
      <c r="M440" t="s">
        <v>682</v>
      </c>
      <c r="N440" t="s">
        <v>35</v>
      </c>
      <c r="O440">
        <v>2727313.9999999995</v>
      </c>
      <c r="P440">
        <v>0</v>
      </c>
      <c r="Q440" t="s">
        <v>734</v>
      </c>
      <c r="R440" t="s">
        <v>166</v>
      </c>
    </row>
    <row r="441" spans="1:18" x14ac:dyDescent="0.3">
      <c r="A441" s="151">
        <v>46078</v>
      </c>
      <c r="B441" t="s">
        <v>1048</v>
      </c>
      <c r="C441" t="s">
        <v>1049</v>
      </c>
      <c r="D441" t="s">
        <v>1050</v>
      </c>
      <c r="E441" s="55">
        <v>180410</v>
      </c>
      <c r="F441">
        <v>1</v>
      </c>
      <c r="G441" t="s">
        <v>511</v>
      </c>
      <c r="H441" s="14">
        <v>160253.45670000001</v>
      </c>
      <c r="I441" t="s">
        <v>137</v>
      </c>
      <c r="J441" t="s">
        <v>473</v>
      </c>
      <c r="K441" t="s">
        <v>156</v>
      </c>
      <c r="L441" t="s">
        <v>14</v>
      </c>
      <c r="M441" t="s">
        <v>80</v>
      </c>
      <c r="N441" t="s">
        <v>35</v>
      </c>
      <c r="O441">
        <v>218296.09999999998</v>
      </c>
      <c r="P441">
        <v>0</v>
      </c>
      <c r="Q441" t="s">
        <v>680</v>
      </c>
      <c r="R441" t="s">
        <v>168</v>
      </c>
    </row>
    <row r="442" spans="1:18" x14ac:dyDescent="0.3">
      <c r="A442" s="151">
        <v>46081</v>
      </c>
      <c r="B442" t="s">
        <v>444</v>
      </c>
      <c r="C442" t="s">
        <v>552</v>
      </c>
      <c r="D442" t="s">
        <v>164</v>
      </c>
      <c r="E442" s="55">
        <v>2041933.4742999999</v>
      </c>
      <c r="F442">
        <v>1</v>
      </c>
      <c r="G442" t="s">
        <v>480</v>
      </c>
      <c r="H442" s="14">
        <v>158817.04800000001</v>
      </c>
      <c r="I442" t="s">
        <v>137</v>
      </c>
      <c r="J442" t="s">
        <v>501</v>
      </c>
      <c r="K442" t="s">
        <v>501</v>
      </c>
      <c r="L442" t="s">
        <v>9</v>
      </c>
      <c r="M442" t="s">
        <v>72</v>
      </c>
      <c r="N442" t="s">
        <v>32</v>
      </c>
      <c r="O442">
        <v>1429353.4320099999</v>
      </c>
      <c r="P442">
        <v>612580.04229000001</v>
      </c>
      <c r="Q442" t="s">
        <v>164</v>
      </c>
      <c r="R442" t="s">
        <v>72</v>
      </c>
    </row>
    <row r="443" spans="1:18" x14ac:dyDescent="0.3">
      <c r="A443" s="151">
        <v>46081</v>
      </c>
      <c r="B443" t="s">
        <v>444</v>
      </c>
      <c r="C443" t="s">
        <v>552</v>
      </c>
      <c r="D443" t="s">
        <v>164</v>
      </c>
      <c r="E443" s="55">
        <v>2041933.4742999999</v>
      </c>
      <c r="F443">
        <v>1</v>
      </c>
      <c r="G443" t="s">
        <v>480</v>
      </c>
      <c r="H443" s="14">
        <v>158817.04800000001</v>
      </c>
      <c r="I443" t="s">
        <v>137</v>
      </c>
      <c r="J443" t="s">
        <v>501</v>
      </c>
      <c r="K443" t="s">
        <v>501</v>
      </c>
      <c r="L443" t="s">
        <v>9</v>
      </c>
      <c r="M443" t="s">
        <v>77</v>
      </c>
      <c r="N443" t="s">
        <v>32</v>
      </c>
      <c r="O443">
        <v>1429353.4320099999</v>
      </c>
      <c r="P443">
        <v>612580.04229000001</v>
      </c>
      <c r="Q443" t="s">
        <v>164</v>
      </c>
      <c r="R443" t="s">
        <v>77</v>
      </c>
    </row>
    <row r="444" spans="1:18" x14ac:dyDescent="0.3">
      <c r="A444" s="151">
        <v>46081</v>
      </c>
      <c r="B444" t="s">
        <v>444</v>
      </c>
      <c r="C444" t="s">
        <v>552</v>
      </c>
      <c r="D444" t="s">
        <v>164</v>
      </c>
      <c r="E444" s="55">
        <v>2041933.4742999999</v>
      </c>
      <c r="F444">
        <v>1</v>
      </c>
      <c r="G444" t="s">
        <v>480</v>
      </c>
      <c r="H444" s="14">
        <v>158817.04800000001</v>
      </c>
      <c r="I444" t="s">
        <v>137</v>
      </c>
      <c r="J444" t="s">
        <v>501</v>
      </c>
      <c r="K444" t="s">
        <v>501</v>
      </c>
      <c r="L444" t="s">
        <v>9</v>
      </c>
      <c r="M444" t="s">
        <v>75</v>
      </c>
      <c r="N444" t="s">
        <v>32</v>
      </c>
      <c r="O444">
        <v>1429353.4320099999</v>
      </c>
      <c r="P444">
        <v>612580.04229000001</v>
      </c>
      <c r="Q444" t="s">
        <v>164</v>
      </c>
      <c r="R444" t="s">
        <v>75</v>
      </c>
    </row>
    <row r="445" spans="1:18" x14ac:dyDescent="0.3">
      <c r="A445" s="151">
        <v>46081</v>
      </c>
      <c r="B445" t="s">
        <v>444</v>
      </c>
      <c r="C445" t="s">
        <v>552</v>
      </c>
      <c r="D445" t="s">
        <v>164</v>
      </c>
      <c r="E445" s="55">
        <v>2041933.4742999999</v>
      </c>
      <c r="F445">
        <v>1</v>
      </c>
      <c r="G445" t="s">
        <v>480</v>
      </c>
      <c r="H445" s="14">
        <v>158817.04800000001</v>
      </c>
      <c r="I445" t="s">
        <v>137</v>
      </c>
      <c r="J445" t="s">
        <v>501</v>
      </c>
      <c r="K445" t="s">
        <v>501</v>
      </c>
      <c r="L445" t="s">
        <v>9</v>
      </c>
      <c r="M445" t="s">
        <v>682</v>
      </c>
      <c r="N445" t="s">
        <v>32</v>
      </c>
      <c r="O445">
        <v>1429353.4320099999</v>
      </c>
      <c r="P445">
        <v>612580.04229000001</v>
      </c>
      <c r="Q445" t="s">
        <v>164</v>
      </c>
      <c r="R445" t="s">
        <v>682</v>
      </c>
    </row>
    <row r="446" spans="1:18" x14ac:dyDescent="0.3">
      <c r="A446" s="151">
        <v>46081</v>
      </c>
      <c r="B446" t="s">
        <v>444</v>
      </c>
      <c r="C446" t="s">
        <v>552</v>
      </c>
      <c r="D446" t="s">
        <v>164</v>
      </c>
      <c r="E446" s="55">
        <v>2041933.4742999999</v>
      </c>
      <c r="F446">
        <v>1</v>
      </c>
      <c r="G446" t="s">
        <v>480</v>
      </c>
      <c r="H446" s="14">
        <v>158817.04800000001</v>
      </c>
      <c r="I446" t="s">
        <v>137</v>
      </c>
      <c r="J446" t="s">
        <v>501</v>
      </c>
      <c r="K446" t="s">
        <v>501</v>
      </c>
      <c r="L446" t="s">
        <v>9</v>
      </c>
      <c r="M446" t="s">
        <v>683</v>
      </c>
      <c r="N446" t="s">
        <v>32</v>
      </c>
      <c r="O446">
        <v>1429353.4320099999</v>
      </c>
      <c r="P446">
        <v>612580.04229000001</v>
      </c>
      <c r="Q446" t="s">
        <v>164</v>
      </c>
      <c r="R446" t="s">
        <v>683</v>
      </c>
    </row>
    <row r="447" spans="1:18" x14ac:dyDescent="0.3">
      <c r="A447" s="151">
        <v>46081</v>
      </c>
      <c r="B447" t="s">
        <v>444</v>
      </c>
      <c r="C447" t="s">
        <v>552</v>
      </c>
      <c r="D447" t="s">
        <v>164</v>
      </c>
      <c r="E447" s="55">
        <v>2041933.4742999999</v>
      </c>
      <c r="F447">
        <v>1</v>
      </c>
      <c r="G447" t="s">
        <v>480</v>
      </c>
      <c r="H447" s="14">
        <v>158817.04800000001</v>
      </c>
      <c r="I447" t="s">
        <v>137</v>
      </c>
      <c r="J447" t="s">
        <v>501</v>
      </c>
      <c r="K447" t="s">
        <v>501</v>
      </c>
      <c r="L447" t="s">
        <v>9</v>
      </c>
      <c r="M447" t="s">
        <v>80</v>
      </c>
      <c r="N447" t="s">
        <v>32</v>
      </c>
      <c r="O447">
        <v>1429353.4320099999</v>
      </c>
      <c r="P447">
        <v>612580.04229000001</v>
      </c>
      <c r="Q447" t="s">
        <v>164</v>
      </c>
      <c r="R447" t="s">
        <v>80</v>
      </c>
    </row>
    <row r="448" spans="1:18" x14ac:dyDescent="0.3">
      <c r="A448" s="151">
        <v>46081</v>
      </c>
      <c r="B448" t="s">
        <v>444</v>
      </c>
      <c r="C448" t="s">
        <v>552</v>
      </c>
      <c r="D448" t="s">
        <v>164</v>
      </c>
      <c r="E448" s="55">
        <v>2041933.4742999999</v>
      </c>
      <c r="F448">
        <v>1</v>
      </c>
      <c r="G448" t="s">
        <v>480</v>
      </c>
      <c r="H448" s="14">
        <v>158817.04800000001</v>
      </c>
      <c r="I448" t="s">
        <v>137</v>
      </c>
      <c r="J448" t="s">
        <v>501</v>
      </c>
      <c r="K448" t="s">
        <v>501</v>
      </c>
      <c r="L448" t="s">
        <v>9</v>
      </c>
      <c r="M448" t="s">
        <v>50</v>
      </c>
      <c r="N448" t="s">
        <v>32</v>
      </c>
      <c r="O448">
        <v>1429353.4320099999</v>
      </c>
      <c r="P448">
        <v>612580.04229000001</v>
      </c>
      <c r="Q448" t="s">
        <v>164</v>
      </c>
      <c r="R448" t="s">
        <v>50</v>
      </c>
    </row>
    <row r="449" spans="1:18" x14ac:dyDescent="0.3">
      <c r="A449" s="151">
        <v>46081</v>
      </c>
      <c r="B449" t="s">
        <v>444</v>
      </c>
      <c r="C449" t="s">
        <v>552</v>
      </c>
      <c r="D449" t="s">
        <v>164</v>
      </c>
      <c r="E449" s="55">
        <v>2041933.4742999999</v>
      </c>
      <c r="F449">
        <v>1</v>
      </c>
      <c r="G449" t="s">
        <v>480</v>
      </c>
      <c r="H449" s="14">
        <v>158817.04800000001</v>
      </c>
      <c r="I449" t="s">
        <v>137</v>
      </c>
      <c r="J449" t="s">
        <v>501</v>
      </c>
      <c r="K449" t="s">
        <v>501</v>
      </c>
      <c r="L449" t="s">
        <v>9</v>
      </c>
      <c r="M449" t="s">
        <v>68</v>
      </c>
      <c r="N449" t="s">
        <v>32</v>
      </c>
      <c r="O449">
        <v>1429353.4320099999</v>
      </c>
      <c r="P449">
        <v>612580.04229000001</v>
      </c>
      <c r="Q449" t="s">
        <v>164</v>
      </c>
      <c r="R449" t="s">
        <v>68</v>
      </c>
    </row>
    <row r="450" spans="1:18" x14ac:dyDescent="0.3">
      <c r="A450" s="151">
        <v>46081</v>
      </c>
      <c r="B450" t="s">
        <v>444</v>
      </c>
      <c r="C450" t="s">
        <v>552</v>
      </c>
      <c r="D450" t="s">
        <v>164</v>
      </c>
      <c r="E450" s="55">
        <v>2041933.4742999999</v>
      </c>
      <c r="F450">
        <v>1</v>
      </c>
      <c r="G450" t="s">
        <v>480</v>
      </c>
      <c r="H450" s="14">
        <v>158817.04800000001</v>
      </c>
      <c r="I450" t="s">
        <v>137</v>
      </c>
      <c r="J450" t="s">
        <v>501</v>
      </c>
      <c r="K450" t="s">
        <v>501</v>
      </c>
      <c r="L450" t="s">
        <v>9</v>
      </c>
      <c r="M450" t="s">
        <v>70</v>
      </c>
      <c r="N450" t="s">
        <v>32</v>
      </c>
      <c r="O450">
        <v>1429353.4320099999</v>
      </c>
      <c r="P450">
        <v>612580.04229000001</v>
      </c>
      <c r="Q450" t="s">
        <v>164</v>
      </c>
      <c r="R450" t="s">
        <v>70</v>
      </c>
    </row>
    <row r="451" spans="1:18" x14ac:dyDescent="0.3">
      <c r="A451" s="151">
        <v>46081</v>
      </c>
      <c r="B451" t="s">
        <v>444</v>
      </c>
      <c r="C451" t="s">
        <v>416</v>
      </c>
      <c r="D451" t="s">
        <v>183</v>
      </c>
      <c r="E451" s="55">
        <v>1427843.0567000001</v>
      </c>
      <c r="F451">
        <v>1</v>
      </c>
      <c r="G451" t="s">
        <v>480</v>
      </c>
      <c r="H451" s="14">
        <v>158633.36360000001</v>
      </c>
      <c r="I451" t="s">
        <v>137</v>
      </c>
      <c r="J451" t="s">
        <v>501</v>
      </c>
      <c r="K451" t="s">
        <v>501</v>
      </c>
      <c r="L451" t="s">
        <v>9</v>
      </c>
      <c r="M451" t="s">
        <v>72</v>
      </c>
      <c r="N451" t="s">
        <v>396</v>
      </c>
      <c r="O451">
        <v>1427700.27239433</v>
      </c>
      <c r="P451">
        <v>142.78430567006581</v>
      </c>
      <c r="Q451" t="s">
        <v>183</v>
      </c>
      <c r="R451" t="s">
        <v>72</v>
      </c>
    </row>
    <row r="452" spans="1:18" x14ac:dyDescent="0.3">
      <c r="A452" s="151">
        <v>46081</v>
      </c>
      <c r="B452" t="s">
        <v>444</v>
      </c>
      <c r="C452" t="s">
        <v>416</v>
      </c>
      <c r="D452" t="s">
        <v>183</v>
      </c>
      <c r="E452" s="55">
        <v>1427843.0567000001</v>
      </c>
      <c r="F452">
        <v>1</v>
      </c>
      <c r="G452" t="s">
        <v>480</v>
      </c>
      <c r="H452" s="14">
        <v>158633.36360000001</v>
      </c>
      <c r="I452" t="s">
        <v>137</v>
      </c>
      <c r="J452" t="s">
        <v>501</v>
      </c>
      <c r="K452" t="s">
        <v>501</v>
      </c>
      <c r="L452" t="s">
        <v>9</v>
      </c>
      <c r="M452" t="s">
        <v>77</v>
      </c>
      <c r="N452" t="s">
        <v>396</v>
      </c>
      <c r="O452">
        <v>1427700.27239433</v>
      </c>
      <c r="P452">
        <v>142.78430567006581</v>
      </c>
      <c r="Q452" t="s">
        <v>183</v>
      </c>
      <c r="R452" t="s">
        <v>77</v>
      </c>
    </row>
    <row r="453" spans="1:18" x14ac:dyDescent="0.3">
      <c r="A453" s="151">
        <v>46081</v>
      </c>
      <c r="B453" t="s">
        <v>444</v>
      </c>
      <c r="C453" t="s">
        <v>416</v>
      </c>
      <c r="D453" t="s">
        <v>183</v>
      </c>
      <c r="E453" s="55">
        <v>1427843.0567000001</v>
      </c>
      <c r="F453">
        <v>1</v>
      </c>
      <c r="G453" t="s">
        <v>480</v>
      </c>
      <c r="H453" s="14">
        <v>158633.36360000001</v>
      </c>
      <c r="I453" t="s">
        <v>137</v>
      </c>
      <c r="J453" t="s">
        <v>501</v>
      </c>
      <c r="K453" t="s">
        <v>501</v>
      </c>
      <c r="L453" t="s">
        <v>9</v>
      </c>
      <c r="M453" t="s">
        <v>75</v>
      </c>
      <c r="N453" t="s">
        <v>396</v>
      </c>
      <c r="O453">
        <v>1427700.27239433</v>
      </c>
      <c r="P453">
        <v>142.78430567006581</v>
      </c>
      <c r="Q453" t="s">
        <v>183</v>
      </c>
      <c r="R453" t="s">
        <v>75</v>
      </c>
    </row>
    <row r="454" spans="1:18" x14ac:dyDescent="0.3">
      <c r="A454" s="151">
        <v>46081</v>
      </c>
      <c r="B454" t="s">
        <v>444</v>
      </c>
      <c r="C454" t="s">
        <v>416</v>
      </c>
      <c r="D454" t="s">
        <v>183</v>
      </c>
      <c r="E454" s="55">
        <v>1427843.0567000001</v>
      </c>
      <c r="F454">
        <v>1</v>
      </c>
      <c r="G454" t="s">
        <v>480</v>
      </c>
      <c r="H454" s="14">
        <v>158633.36360000001</v>
      </c>
      <c r="I454" t="s">
        <v>137</v>
      </c>
      <c r="J454" t="s">
        <v>501</v>
      </c>
      <c r="K454" t="s">
        <v>501</v>
      </c>
      <c r="L454" t="s">
        <v>9</v>
      </c>
      <c r="M454" t="s">
        <v>682</v>
      </c>
      <c r="N454" t="s">
        <v>396</v>
      </c>
      <c r="O454">
        <v>1427700.27239433</v>
      </c>
      <c r="P454">
        <v>142.78430567006581</v>
      </c>
      <c r="Q454" t="s">
        <v>183</v>
      </c>
      <c r="R454" t="s">
        <v>682</v>
      </c>
    </row>
    <row r="455" spans="1:18" x14ac:dyDescent="0.3">
      <c r="A455" s="151">
        <v>46081</v>
      </c>
      <c r="B455" t="s">
        <v>444</v>
      </c>
      <c r="C455" t="s">
        <v>416</v>
      </c>
      <c r="D455" t="s">
        <v>183</v>
      </c>
      <c r="E455" s="55">
        <v>1427843.0567000001</v>
      </c>
      <c r="F455">
        <v>1</v>
      </c>
      <c r="G455" t="s">
        <v>480</v>
      </c>
      <c r="H455" s="14">
        <v>158633.36360000001</v>
      </c>
      <c r="I455" t="s">
        <v>137</v>
      </c>
      <c r="J455" t="s">
        <v>501</v>
      </c>
      <c r="K455" t="s">
        <v>501</v>
      </c>
      <c r="L455" t="s">
        <v>9</v>
      </c>
      <c r="M455" t="s">
        <v>683</v>
      </c>
      <c r="N455" t="s">
        <v>396</v>
      </c>
      <c r="O455">
        <v>1427700.27239433</v>
      </c>
      <c r="P455">
        <v>142.78430567006581</v>
      </c>
      <c r="Q455" t="s">
        <v>183</v>
      </c>
      <c r="R455" t="s">
        <v>683</v>
      </c>
    </row>
    <row r="456" spans="1:18" x14ac:dyDescent="0.3">
      <c r="A456" s="151">
        <v>46081</v>
      </c>
      <c r="B456" t="s">
        <v>444</v>
      </c>
      <c r="C456" t="s">
        <v>416</v>
      </c>
      <c r="D456" t="s">
        <v>183</v>
      </c>
      <c r="E456" s="55">
        <v>1427843.0567000001</v>
      </c>
      <c r="F456">
        <v>1</v>
      </c>
      <c r="G456" t="s">
        <v>480</v>
      </c>
      <c r="H456" s="14">
        <v>158633.36360000001</v>
      </c>
      <c r="I456" t="s">
        <v>137</v>
      </c>
      <c r="J456" t="s">
        <v>501</v>
      </c>
      <c r="K456" t="s">
        <v>501</v>
      </c>
      <c r="L456" t="s">
        <v>9</v>
      </c>
      <c r="M456" t="s">
        <v>80</v>
      </c>
      <c r="N456" t="s">
        <v>396</v>
      </c>
      <c r="O456">
        <v>1427700.27239433</v>
      </c>
      <c r="P456">
        <v>142.78430567006581</v>
      </c>
      <c r="Q456" t="s">
        <v>183</v>
      </c>
      <c r="R456" t="s">
        <v>80</v>
      </c>
    </row>
    <row r="457" spans="1:18" x14ac:dyDescent="0.3">
      <c r="A457" s="151">
        <v>46081</v>
      </c>
      <c r="B457" t="s">
        <v>444</v>
      </c>
      <c r="C457" t="s">
        <v>416</v>
      </c>
      <c r="D457" t="s">
        <v>183</v>
      </c>
      <c r="E457" s="55">
        <v>1427843.0567000001</v>
      </c>
      <c r="F457">
        <v>1</v>
      </c>
      <c r="G457" t="s">
        <v>480</v>
      </c>
      <c r="H457" s="14">
        <v>158633.36360000001</v>
      </c>
      <c r="I457" t="s">
        <v>137</v>
      </c>
      <c r="J457" t="s">
        <v>501</v>
      </c>
      <c r="K457" t="s">
        <v>501</v>
      </c>
      <c r="L457" t="s">
        <v>9</v>
      </c>
      <c r="M457" t="s">
        <v>50</v>
      </c>
      <c r="N457" t="s">
        <v>396</v>
      </c>
      <c r="O457">
        <v>1427700.27239433</v>
      </c>
      <c r="P457">
        <v>142.78430567006581</v>
      </c>
      <c r="Q457" t="s">
        <v>183</v>
      </c>
      <c r="R457" t="s">
        <v>50</v>
      </c>
    </row>
    <row r="458" spans="1:18" x14ac:dyDescent="0.3">
      <c r="A458" s="151">
        <v>46081</v>
      </c>
      <c r="B458" t="s">
        <v>444</v>
      </c>
      <c r="C458" t="s">
        <v>416</v>
      </c>
      <c r="D458" t="s">
        <v>183</v>
      </c>
      <c r="E458" s="55">
        <v>1427843.0567000001</v>
      </c>
      <c r="F458">
        <v>1</v>
      </c>
      <c r="G458" t="s">
        <v>480</v>
      </c>
      <c r="H458" s="14">
        <v>158633.36360000001</v>
      </c>
      <c r="I458" t="s">
        <v>137</v>
      </c>
      <c r="J458" t="s">
        <v>501</v>
      </c>
      <c r="K458" t="s">
        <v>501</v>
      </c>
      <c r="L458" t="s">
        <v>9</v>
      </c>
      <c r="M458" t="s">
        <v>68</v>
      </c>
      <c r="N458" t="s">
        <v>396</v>
      </c>
      <c r="O458">
        <v>1427700.27239433</v>
      </c>
      <c r="P458">
        <v>142.78430567006581</v>
      </c>
      <c r="Q458" t="s">
        <v>183</v>
      </c>
      <c r="R458" t="s">
        <v>68</v>
      </c>
    </row>
    <row r="459" spans="1:18" x14ac:dyDescent="0.3">
      <c r="A459" s="151">
        <v>46081</v>
      </c>
      <c r="B459" t="s">
        <v>444</v>
      </c>
      <c r="C459" t="s">
        <v>416</v>
      </c>
      <c r="D459" t="s">
        <v>183</v>
      </c>
      <c r="E459" s="55">
        <v>1427843.0567000001</v>
      </c>
      <c r="F459">
        <v>1</v>
      </c>
      <c r="G459" t="s">
        <v>480</v>
      </c>
      <c r="H459" s="14">
        <v>158633.36360000001</v>
      </c>
      <c r="I459" t="s">
        <v>137</v>
      </c>
      <c r="J459" t="s">
        <v>501</v>
      </c>
      <c r="K459" t="s">
        <v>501</v>
      </c>
      <c r="L459" t="s">
        <v>9</v>
      </c>
      <c r="M459" t="s">
        <v>70</v>
      </c>
      <c r="N459" t="s">
        <v>396</v>
      </c>
      <c r="O459">
        <v>1427700.27239433</v>
      </c>
      <c r="P459">
        <v>142.78430567006581</v>
      </c>
      <c r="Q459" t="s">
        <v>183</v>
      </c>
      <c r="R459" t="s">
        <v>70</v>
      </c>
    </row>
    <row r="460" spans="1:18" x14ac:dyDescent="0.3">
      <c r="A460" s="151">
        <v>46072</v>
      </c>
      <c r="B460" t="s">
        <v>1035</v>
      </c>
      <c r="C460" t="s">
        <v>1036</v>
      </c>
      <c r="D460" t="s">
        <v>1037</v>
      </c>
      <c r="E460" s="55">
        <v>178359.7</v>
      </c>
      <c r="F460">
        <v>1</v>
      </c>
      <c r="G460" t="s">
        <v>511</v>
      </c>
      <c r="H460" s="14">
        <v>158432.23139999999</v>
      </c>
      <c r="I460" t="s">
        <v>157</v>
      </c>
      <c r="J460" t="s">
        <v>473</v>
      </c>
      <c r="K460" t="s">
        <v>156</v>
      </c>
      <c r="L460" t="s">
        <v>17</v>
      </c>
      <c r="M460" t="s">
        <v>80</v>
      </c>
      <c r="N460" t="s">
        <v>35</v>
      </c>
      <c r="O460">
        <v>278856.24</v>
      </c>
      <c r="P460">
        <v>-63041</v>
      </c>
      <c r="Q460" t="s">
        <v>1038</v>
      </c>
      <c r="R460" t="s">
        <v>166</v>
      </c>
    </row>
    <row r="461" spans="1:18" x14ac:dyDescent="0.3">
      <c r="A461" s="151">
        <v>46072</v>
      </c>
      <c r="B461" t="s">
        <v>1035</v>
      </c>
      <c r="C461" t="s">
        <v>1036</v>
      </c>
      <c r="D461" t="s">
        <v>1037</v>
      </c>
      <c r="E461" s="55">
        <v>178359.7</v>
      </c>
      <c r="F461">
        <v>1</v>
      </c>
      <c r="G461" t="s">
        <v>511</v>
      </c>
      <c r="H461" s="14">
        <v>158432.23139999999</v>
      </c>
      <c r="I461" t="s">
        <v>157</v>
      </c>
      <c r="J461" t="s">
        <v>473</v>
      </c>
      <c r="K461" t="s">
        <v>156</v>
      </c>
      <c r="L461" t="s">
        <v>17</v>
      </c>
      <c r="M461" t="s">
        <v>80</v>
      </c>
      <c r="N461" t="s">
        <v>35</v>
      </c>
      <c r="O461">
        <v>278856.24</v>
      </c>
      <c r="P461">
        <v>-63041</v>
      </c>
      <c r="Q461" t="s">
        <v>1038</v>
      </c>
      <c r="R461" t="s">
        <v>80</v>
      </c>
    </row>
    <row r="462" spans="1:18" x14ac:dyDescent="0.3">
      <c r="A462" s="151">
        <v>46072</v>
      </c>
      <c r="B462" t="s">
        <v>1035</v>
      </c>
      <c r="C462" t="s">
        <v>1036</v>
      </c>
      <c r="D462" t="s">
        <v>1037</v>
      </c>
      <c r="E462" s="55">
        <v>178359.7</v>
      </c>
      <c r="F462">
        <v>1</v>
      </c>
      <c r="G462" t="s">
        <v>511</v>
      </c>
      <c r="H462" s="14">
        <v>158432.23139999999</v>
      </c>
      <c r="I462" t="s">
        <v>157</v>
      </c>
      <c r="J462" t="s">
        <v>473</v>
      </c>
      <c r="K462" t="s">
        <v>156</v>
      </c>
      <c r="L462" t="s">
        <v>17</v>
      </c>
      <c r="M462" t="s">
        <v>80</v>
      </c>
      <c r="N462" t="s">
        <v>35</v>
      </c>
      <c r="O462">
        <v>278856.24</v>
      </c>
      <c r="P462">
        <v>-63041</v>
      </c>
      <c r="Q462" t="s">
        <v>628</v>
      </c>
      <c r="R462" t="s">
        <v>166</v>
      </c>
    </row>
    <row r="463" spans="1:18" x14ac:dyDescent="0.3">
      <c r="A463" s="151">
        <v>46072</v>
      </c>
      <c r="B463" t="s">
        <v>1035</v>
      </c>
      <c r="C463" t="s">
        <v>1036</v>
      </c>
      <c r="D463" t="s">
        <v>1037</v>
      </c>
      <c r="E463" s="55">
        <v>178359.7</v>
      </c>
      <c r="F463">
        <v>1</v>
      </c>
      <c r="G463" t="s">
        <v>511</v>
      </c>
      <c r="H463" s="14">
        <v>158432.23139999999</v>
      </c>
      <c r="I463" t="s">
        <v>157</v>
      </c>
      <c r="J463" t="s">
        <v>473</v>
      </c>
      <c r="K463" t="s">
        <v>156</v>
      </c>
      <c r="L463" t="s">
        <v>17</v>
      </c>
      <c r="M463" t="s">
        <v>80</v>
      </c>
      <c r="N463" t="s">
        <v>35</v>
      </c>
      <c r="O463">
        <v>278856.24</v>
      </c>
      <c r="P463">
        <v>-63041</v>
      </c>
      <c r="Q463" t="s">
        <v>628</v>
      </c>
      <c r="R463" t="s">
        <v>80</v>
      </c>
    </row>
    <row r="464" spans="1:18" x14ac:dyDescent="0.3">
      <c r="A464" s="151">
        <v>46081</v>
      </c>
      <c r="B464" t="s">
        <v>444</v>
      </c>
      <c r="C464" t="s">
        <v>760</v>
      </c>
      <c r="D464" t="s">
        <v>179</v>
      </c>
      <c r="E464" s="55">
        <v>1749819.9905000001</v>
      </c>
      <c r="F464">
        <v>1</v>
      </c>
      <c r="G464" t="s">
        <v>480</v>
      </c>
      <c r="H464" s="14">
        <v>157483.7991</v>
      </c>
      <c r="I464" t="s">
        <v>137</v>
      </c>
      <c r="J464" t="s">
        <v>501</v>
      </c>
      <c r="K464" t="s">
        <v>501</v>
      </c>
      <c r="L464" t="s">
        <v>9</v>
      </c>
      <c r="M464" t="s">
        <v>683</v>
      </c>
      <c r="N464" t="s">
        <v>360</v>
      </c>
      <c r="O464">
        <v>1539841.5916400002</v>
      </c>
      <c r="P464">
        <v>209978.39885999984</v>
      </c>
      <c r="Q464" t="s">
        <v>179</v>
      </c>
      <c r="R464" t="s">
        <v>683</v>
      </c>
    </row>
    <row r="465" spans="1:18" x14ac:dyDescent="0.3">
      <c r="A465" s="151">
        <v>46081</v>
      </c>
      <c r="B465" t="s">
        <v>444</v>
      </c>
      <c r="C465" t="s">
        <v>431</v>
      </c>
      <c r="D465" t="s">
        <v>42</v>
      </c>
      <c r="E465" s="55">
        <v>1942605.1513</v>
      </c>
      <c r="F465">
        <v>1</v>
      </c>
      <c r="G465" t="s">
        <v>480</v>
      </c>
      <c r="H465" s="14">
        <v>155408.41209999999</v>
      </c>
      <c r="I465" t="s">
        <v>137</v>
      </c>
      <c r="J465" t="s">
        <v>501</v>
      </c>
      <c r="K465" t="s">
        <v>501</v>
      </c>
      <c r="L465" t="s">
        <v>9</v>
      </c>
      <c r="M465" t="s">
        <v>72</v>
      </c>
      <c r="N465" t="s">
        <v>341</v>
      </c>
      <c r="O465">
        <v>1942605.1513</v>
      </c>
      <c r="P465">
        <v>0</v>
      </c>
      <c r="Q465" t="s">
        <v>42</v>
      </c>
      <c r="R465" t="s">
        <v>72</v>
      </c>
    </row>
    <row r="466" spans="1:18" x14ac:dyDescent="0.3">
      <c r="A466" s="151">
        <v>46081</v>
      </c>
      <c r="B466" t="s">
        <v>444</v>
      </c>
      <c r="C466" t="s">
        <v>431</v>
      </c>
      <c r="D466" t="s">
        <v>42</v>
      </c>
      <c r="E466" s="55">
        <v>1942605.1513</v>
      </c>
      <c r="F466">
        <v>1</v>
      </c>
      <c r="G466" t="s">
        <v>480</v>
      </c>
      <c r="H466" s="14">
        <v>155408.41209999999</v>
      </c>
      <c r="I466" t="s">
        <v>137</v>
      </c>
      <c r="J466" t="s">
        <v>501</v>
      </c>
      <c r="K466" t="s">
        <v>501</v>
      </c>
      <c r="L466" t="s">
        <v>9</v>
      </c>
      <c r="M466" t="s">
        <v>68</v>
      </c>
      <c r="N466" t="s">
        <v>341</v>
      </c>
      <c r="O466">
        <v>1942605.1513</v>
      </c>
      <c r="P466">
        <v>0</v>
      </c>
      <c r="Q466" t="s">
        <v>42</v>
      </c>
      <c r="R466" t="s">
        <v>68</v>
      </c>
    </row>
    <row r="467" spans="1:18" x14ac:dyDescent="0.3">
      <c r="A467" s="151">
        <v>46081</v>
      </c>
      <c r="B467" t="s">
        <v>444</v>
      </c>
      <c r="C467" t="s">
        <v>568</v>
      </c>
      <c r="D467" t="s">
        <v>168</v>
      </c>
      <c r="E467" s="55">
        <v>3091668.4021999999</v>
      </c>
      <c r="F467">
        <v>1</v>
      </c>
      <c r="G467" t="s">
        <v>480</v>
      </c>
      <c r="H467" s="14">
        <v>154583.42009999999</v>
      </c>
      <c r="I467" t="s">
        <v>137</v>
      </c>
      <c r="J467" t="s">
        <v>501</v>
      </c>
      <c r="K467" t="s">
        <v>501</v>
      </c>
      <c r="L467" t="s">
        <v>9</v>
      </c>
      <c r="M467" t="s">
        <v>72</v>
      </c>
      <c r="N467" t="s">
        <v>332</v>
      </c>
      <c r="O467">
        <v>3091668.4021999994</v>
      </c>
      <c r="P467">
        <v>0</v>
      </c>
      <c r="Q467" t="s">
        <v>168</v>
      </c>
      <c r="R467" t="s">
        <v>72</v>
      </c>
    </row>
    <row r="468" spans="1:18" x14ac:dyDescent="0.3">
      <c r="A468" s="151">
        <v>46081</v>
      </c>
      <c r="B468" t="s">
        <v>444</v>
      </c>
      <c r="C468" t="s">
        <v>568</v>
      </c>
      <c r="D468" t="s">
        <v>168</v>
      </c>
      <c r="E468" s="55">
        <v>3091668.4021999999</v>
      </c>
      <c r="F468">
        <v>1</v>
      </c>
      <c r="G468" t="s">
        <v>480</v>
      </c>
      <c r="H468" s="14">
        <v>154583.42009999999</v>
      </c>
      <c r="I468" t="s">
        <v>137</v>
      </c>
      <c r="J468" t="s">
        <v>501</v>
      </c>
      <c r="K468" t="s">
        <v>501</v>
      </c>
      <c r="L468" t="s">
        <v>9</v>
      </c>
      <c r="M468" t="s">
        <v>50</v>
      </c>
      <c r="N468" t="s">
        <v>332</v>
      </c>
      <c r="O468">
        <v>3091668.4021999994</v>
      </c>
      <c r="P468">
        <v>0</v>
      </c>
      <c r="Q468" t="s">
        <v>168</v>
      </c>
      <c r="R468" t="s">
        <v>50</v>
      </c>
    </row>
    <row r="469" spans="1:18" x14ac:dyDescent="0.3">
      <c r="A469" s="151">
        <v>46081</v>
      </c>
      <c r="B469" t="s">
        <v>444</v>
      </c>
      <c r="C469" t="s">
        <v>524</v>
      </c>
      <c r="D469" t="s">
        <v>42</v>
      </c>
      <c r="E469" s="55">
        <v>1928700.0708999999</v>
      </c>
      <c r="F469">
        <v>1</v>
      </c>
      <c r="G469" t="s">
        <v>480</v>
      </c>
      <c r="H469" s="14">
        <v>154296.00570000001</v>
      </c>
      <c r="I469" t="s">
        <v>137</v>
      </c>
      <c r="J469" t="s">
        <v>501</v>
      </c>
      <c r="K469" t="s">
        <v>501</v>
      </c>
      <c r="L469" t="s">
        <v>9</v>
      </c>
      <c r="M469" t="s">
        <v>72</v>
      </c>
      <c r="N469" t="s">
        <v>341</v>
      </c>
      <c r="O469">
        <v>1928700.0708999997</v>
      </c>
      <c r="P469">
        <v>0</v>
      </c>
      <c r="Q469" t="s">
        <v>42</v>
      </c>
      <c r="R469" t="s">
        <v>72</v>
      </c>
    </row>
    <row r="470" spans="1:18" x14ac:dyDescent="0.3">
      <c r="A470" s="151">
        <v>46081</v>
      </c>
      <c r="B470" t="s">
        <v>444</v>
      </c>
      <c r="C470" t="s">
        <v>524</v>
      </c>
      <c r="D470" t="s">
        <v>42</v>
      </c>
      <c r="E470" s="55">
        <v>1928700.0708999999</v>
      </c>
      <c r="F470">
        <v>1</v>
      </c>
      <c r="G470" t="s">
        <v>480</v>
      </c>
      <c r="H470" s="14">
        <v>154296.00570000001</v>
      </c>
      <c r="I470" t="s">
        <v>137</v>
      </c>
      <c r="J470" t="s">
        <v>501</v>
      </c>
      <c r="K470" t="s">
        <v>501</v>
      </c>
      <c r="L470" t="s">
        <v>9</v>
      </c>
      <c r="M470" t="s">
        <v>68</v>
      </c>
      <c r="N470" t="s">
        <v>341</v>
      </c>
      <c r="O470">
        <v>1928700.0708999997</v>
      </c>
      <c r="P470">
        <v>0</v>
      </c>
      <c r="Q470" t="s">
        <v>42</v>
      </c>
      <c r="R470" t="s">
        <v>68</v>
      </c>
    </row>
    <row r="471" spans="1:18" x14ac:dyDescent="0.3">
      <c r="A471" s="151">
        <v>46081</v>
      </c>
      <c r="B471" t="s">
        <v>444</v>
      </c>
      <c r="C471" t="s">
        <v>409</v>
      </c>
      <c r="D471" t="s">
        <v>179</v>
      </c>
      <c r="E471" s="55">
        <v>2197552.3445000001</v>
      </c>
      <c r="F471">
        <v>1</v>
      </c>
      <c r="G471" t="s">
        <v>480</v>
      </c>
      <c r="H471" s="14">
        <v>153828.66409999999</v>
      </c>
      <c r="I471" t="s">
        <v>137</v>
      </c>
      <c r="J471" t="s">
        <v>501</v>
      </c>
      <c r="K471" t="s">
        <v>501</v>
      </c>
      <c r="L471" t="s">
        <v>9</v>
      </c>
      <c r="M471" t="s">
        <v>77</v>
      </c>
      <c r="N471" t="s">
        <v>360</v>
      </c>
      <c r="O471">
        <v>1933846.0631600001</v>
      </c>
      <c r="P471">
        <v>263706.28133999999</v>
      </c>
      <c r="Q471" t="s">
        <v>179</v>
      </c>
      <c r="R471" t="s">
        <v>77</v>
      </c>
    </row>
    <row r="472" spans="1:18" x14ac:dyDescent="0.3">
      <c r="A472" s="151">
        <v>46081</v>
      </c>
      <c r="B472" t="s">
        <v>444</v>
      </c>
      <c r="C472" t="s">
        <v>409</v>
      </c>
      <c r="D472" t="s">
        <v>179</v>
      </c>
      <c r="E472" s="55">
        <v>2197552.3445000001</v>
      </c>
      <c r="F472">
        <v>1</v>
      </c>
      <c r="G472" t="s">
        <v>480</v>
      </c>
      <c r="H472" s="14">
        <v>153828.66409999999</v>
      </c>
      <c r="I472" t="s">
        <v>137</v>
      </c>
      <c r="J472" t="s">
        <v>501</v>
      </c>
      <c r="K472" t="s">
        <v>501</v>
      </c>
      <c r="L472" t="s">
        <v>9</v>
      </c>
      <c r="M472" t="s">
        <v>75</v>
      </c>
      <c r="N472" t="s">
        <v>360</v>
      </c>
      <c r="O472">
        <v>1933846.0631600001</v>
      </c>
      <c r="P472">
        <v>263706.28133999999</v>
      </c>
      <c r="Q472" t="s">
        <v>179</v>
      </c>
      <c r="R472" t="s">
        <v>75</v>
      </c>
    </row>
    <row r="473" spans="1:18" x14ac:dyDescent="0.3">
      <c r="A473" s="151">
        <v>46081</v>
      </c>
      <c r="B473" t="s">
        <v>444</v>
      </c>
      <c r="C473" t="s">
        <v>757</v>
      </c>
      <c r="D473" t="s">
        <v>187</v>
      </c>
      <c r="E473" s="55">
        <v>1972720.5293000001</v>
      </c>
      <c r="F473">
        <v>1</v>
      </c>
      <c r="G473" t="s">
        <v>480</v>
      </c>
      <c r="H473" s="14">
        <v>153433.81890000001</v>
      </c>
      <c r="I473" t="s">
        <v>137</v>
      </c>
      <c r="J473" t="s">
        <v>501</v>
      </c>
      <c r="K473" t="s">
        <v>501</v>
      </c>
      <c r="L473" t="s">
        <v>9</v>
      </c>
      <c r="M473" t="s">
        <v>72</v>
      </c>
      <c r="N473" t="s">
        <v>32</v>
      </c>
      <c r="O473">
        <v>1380904.37051</v>
      </c>
      <c r="P473">
        <v>591816.15879000002</v>
      </c>
      <c r="Q473" t="s">
        <v>187</v>
      </c>
      <c r="R473" t="s">
        <v>72</v>
      </c>
    </row>
    <row r="474" spans="1:18" x14ac:dyDescent="0.3">
      <c r="A474" s="151">
        <v>46081</v>
      </c>
      <c r="B474" t="s">
        <v>444</v>
      </c>
      <c r="C474" t="s">
        <v>757</v>
      </c>
      <c r="D474" t="s">
        <v>187</v>
      </c>
      <c r="E474" s="55">
        <v>1972720.5293000001</v>
      </c>
      <c r="F474">
        <v>1</v>
      </c>
      <c r="G474" t="s">
        <v>480</v>
      </c>
      <c r="H474" s="14">
        <v>153433.81890000001</v>
      </c>
      <c r="I474" t="s">
        <v>137</v>
      </c>
      <c r="J474" t="s">
        <v>501</v>
      </c>
      <c r="K474" t="s">
        <v>501</v>
      </c>
      <c r="L474" t="s">
        <v>9</v>
      </c>
      <c r="M474" t="s">
        <v>77</v>
      </c>
      <c r="N474" t="s">
        <v>32</v>
      </c>
      <c r="O474">
        <v>1380904.37051</v>
      </c>
      <c r="P474">
        <v>591816.15879000002</v>
      </c>
      <c r="Q474" t="s">
        <v>187</v>
      </c>
      <c r="R474" t="s">
        <v>77</v>
      </c>
    </row>
    <row r="475" spans="1:18" x14ac:dyDescent="0.3">
      <c r="A475" s="151">
        <v>46081</v>
      </c>
      <c r="B475" t="s">
        <v>444</v>
      </c>
      <c r="C475" t="s">
        <v>757</v>
      </c>
      <c r="D475" t="s">
        <v>187</v>
      </c>
      <c r="E475" s="55">
        <v>1972720.5293000001</v>
      </c>
      <c r="F475">
        <v>1</v>
      </c>
      <c r="G475" t="s">
        <v>480</v>
      </c>
      <c r="H475" s="14">
        <v>153433.81890000001</v>
      </c>
      <c r="I475" t="s">
        <v>137</v>
      </c>
      <c r="J475" t="s">
        <v>501</v>
      </c>
      <c r="K475" t="s">
        <v>501</v>
      </c>
      <c r="L475" t="s">
        <v>9</v>
      </c>
      <c r="M475" t="s">
        <v>75</v>
      </c>
      <c r="N475" t="s">
        <v>32</v>
      </c>
      <c r="O475">
        <v>1380904.37051</v>
      </c>
      <c r="P475">
        <v>591816.15879000002</v>
      </c>
      <c r="Q475" t="s">
        <v>187</v>
      </c>
      <c r="R475" t="s">
        <v>75</v>
      </c>
    </row>
    <row r="476" spans="1:18" x14ac:dyDescent="0.3">
      <c r="A476" s="151">
        <v>46081</v>
      </c>
      <c r="B476" t="s">
        <v>444</v>
      </c>
      <c r="C476" t="s">
        <v>757</v>
      </c>
      <c r="D476" t="s">
        <v>187</v>
      </c>
      <c r="E476" s="55">
        <v>1972720.5293000001</v>
      </c>
      <c r="F476">
        <v>1</v>
      </c>
      <c r="G476" t="s">
        <v>480</v>
      </c>
      <c r="H476" s="14">
        <v>153433.81890000001</v>
      </c>
      <c r="I476" t="s">
        <v>137</v>
      </c>
      <c r="J476" t="s">
        <v>501</v>
      </c>
      <c r="K476" t="s">
        <v>501</v>
      </c>
      <c r="L476" t="s">
        <v>9</v>
      </c>
      <c r="M476" t="s">
        <v>682</v>
      </c>
      <c r="N476" t="s">
        <v>32</v>
      </c>
      <c r="O476">
        <v>1380904.37051</v>
      </c>
      <c r="P476">
        <v>591816.15879000002</v>
      </c>
      <c r="Q476" t="s">
        <v>187</v>
      </c>
      <c r="R476" t="s">
        <v>682</v>
      </c>
    </row>
    <row r="477" spans="1:18" x14ac:dyDescent="0.3">
      <c r="A477" s="151">
        <v>46081</v>
      </c>
      <c r="B477" t="s">
        <v>444</v>
      </c>
      <c r="C477" t="s">
        <v>757</v>
      </c>
      <c r="D477" t="s">
        <v>187</v>
      </c>
      <c r="E477" s="55">
        <v>1972720.5293000001</v>
      </c>
      <c r="F477">
        <v>1</v>
      </c>
      <c r="G477" t="s">
        <v>480</v>
      </c>
      <c r="H477" s="14">
        <v>153433.81890000001</v>
      </c>
      <c r="I477" t="s">
        <v>137</v>
      </c>
      <c r="J477" t="s">
        <v>501</v>
      </c>
      <c r="K477" t="s">
        <v>501</v>
      </c>
      <c r="L477" t="s">
        <v>9</v>
      </c>
      <c r="M477" t="s">
        <v>683</v>
      </c>
      <c r="N477" t="s">
        <v>32</v>
      </c>
      <c r="O477">
        <v>1380904.37051</v>
      </c>
      <c r="P477">
        <v>591816.15879000002</v>
      </c>
      <c r="Q477" t="s">
        <v>187</v>
      </c>
      <c r="R477" t="s">
        <v>683</v>
      </c>
    </row>
    <row r="478" spans="1:18" x14ac:dyDescent="0.3">
      <c r="A478" s="151">
        <v>46081</v>
      </c>
      <c r="B478" t="s">
        <v>444</v>
      </c>
      <c r="C478" t="s">
        <v>757</v>
      </c>
      <c r="D478" t="s">
        <v>187</v>
      </c>
      <c r="E478" s="55">
        <v>1972720.5293000001</v>
      </c>
      <c r="F478">
        <v>1</v>
      </c>
      <c r="G478" t="s">
        <v>480</v>
      </c>
      <c r="H478" s="14">
        <v>153433.81890000001</v>
      </c>
      <c r="I478" t="s">
        <v>137</v>
      </c>
      <c r="J478" t="s">
        <v>501</v>
      </c>
      <c r="K478" t="s">
        <v>501</v>
      </c>
      <c r="L478" t="s">
        <v>9</v>
      </c>
      <c r="M478" t="s">
        <v>80</v>
      </c>
      <c r="N478" t="s">
        <v>32</v>
      </c>
      <c r="O478">
        <v>1380904.37051</v>
      </c>
      <c r="P478">
        <v>591816.15879000002</v>
      </c>
      <c r="Q478" t="s">
        <v>187</v>
      </c>
      <c r="R478" t="s">
        <v>80</v>
      </c>
    </row>
    <row r="479" spans="1:18" x14ac:dyDescent="0.3">
      <c r="A479" s="151">
        <v>46081</v>
      </c>
      <c r="B479" t="s">
        <v>444</v>
      </c>
      <c r="C479" t="s">
        <v>757</v>
      </c>
      <c r="D479" t="s">
        <v>187</v>
      </c>
      <c r="E479" s="55">
        <v>1972720.5293000001</v>
      </c>
      <c r="F479">
        <v>1</v>
      </c>
      <c r="G479" t="s">
        <v>480</v>
      </c>
      <c r="H479" s="14">
        <v>153433.81890000001</v>
      </c>
      <c r="I479" t="s">
        <v>137</v>
      </c>
      <c r="J479" t="s">
        <v>501</v>
      </c>
      <c r="K479" t="s">
        <v>501</v>
      </c>
      <c r="L479" t="s">
        <v>9</v>
      </c>
      <c r="M479" t="s">
        <v>50</v>
      </c>
      <c r="N479" t="s">
        <v>32</v>
      </c>
      <c r="O479">
        <v>1380904.37051</v>
      </c>
      <c r="P479">
        <v>591816.15879000002</v>
      </c>
      <c r="Q479" t="s">
        <v>187</v>
      </c>
      <c r="R479" t="s">
        <v>50</v>
      </c>
    </row>
    <row r="480" spans="1:18" x14ac:dyDescent="0.3">
      <c r="A480" s="151">
        <v>46081</v>
      </c>
      <c r="B480" t="s">
        <v>444</v>
      </c>
      <c r="C480" t="s">
        <v>757</v>
      </c>
      <c r="D480" t="s">
        <v>187</v>
      </c>
      <c r="E480" s="55">
        <v>1972720.5293000001</v>
      </c>
      <c r="F480">
        <v>1</v>
      </c>
      <c r="G480" t="s">
        <v>480</v>
      </c>
      <c r="H480" s="14">
        <v>153433.81890000001</v>
      </c>
      <c r="I480" t="s">
        <v>137</v>
      </c>
      <c r="J480" t="s">
        <v>501</v>
      </c>
      <c r="K480" t="s">
        <v>501</v>
      </c>
      <c r="L480" t="s">
        <v>9</v>
      </c>
      <c r="M480" t="s">
        <v>68</v>
      </c>
      <c r="N480" t="s">
        <v>32</v>
      </c>
      <c r="O480">
        <v>1380904.37051</v>
      </c>
      <c r="P480">
        <v>591816.15879000002</v>
      </c>
      <c r="Q480" t="s">
        <v>187</v>
      </c>
      <c r="R480" t="s">
        <v>68</v>
      </c>
    </row>
    <row r="481" spans="1:18" x14ac:dyDescent="0.3">
      <c r="A481" s="151">
        <v>46081</v>
      </c>
      <c r="B481" t="s">
        <v>444</v>
      </c>
      <c r="C481" t="s">
        <v>757</v>
      </c>
      <c r="D481" t="s">
        <v>187</v>
      </c>
      <c r="E481" s="55">
        <v>1972720.5293000001</v>
      </c>
      <c r="F481">
        <v>1</v>
      </c>
      <c r="G481" t="s">
        <v>480</v>
      </c>
      <c r="H481" s="14">
        <v>153433.81890000001</v>
      </c>
      <c r="I481" t="s">
        <v>137</v>
      </c>
      <c r="J481" t="s">
        <v>501</v>
      </c>
      <c r="K481" t="s">
        <v>501</v>
      </c>
      <c r="L481" t="s">
        <v>9</v>
      </c>
      <c r="M481" t="s">
        <v>70</v>
      </c>
      <c r="N481" t="s">
        <v>32</v>
      </c>
      <c r="O481">
        <v>1380904.37051</v>
      </c>
      <c r="P481">
        <v>591816.15879000002</v>
      </c>
      <c r="Q481" t="s">
        <v>187</v>
      </c>
      <c r="R481" t="s">
        <v>70</v>
      </c>
    </row>
    <row r="482" spans="1:18" x14ac:dyDescent="0.3">
      <c r="A482" s="151">
        <v>46078</v>
      </c>
      <c r="B482" t="s">
        <v>1057</v>
      </c>
      <c r="C482" t="s">
        <v>1058</v>
      </c>
      <c r="D482" t="s">
        <v>1059</v>
      </c>
      <c r="E482" s="55">
        <v>125634.16</v>
      </c>
      <c r="F482">
        <v>1</v>
      </c>
      <c r="G482" t="s">
        <v>511</v>
      </c>
      <c r="H482" s="14">
        <v>152017.32999999999</v>
      </c>
      <c r="I482" t="s">
        <v>157</v>
      </c>
      <c r="J482" t="s">
        <v>473</v>
      </c>
      <c r="K482" t="s">
        <v>156</v>
      </c>
      <c r="L482" t="s">
        <v>17</v>
      </c>
      <c r="M482" t="s">
        <v>68</v>
      </c>
      <c r="N482" t="s">
        <v>40</v>
      </c>
      <c r="O482">
        <v>152017.32999999999</v>
      </c>
      <c r="P482">
        <v>0</v>
      </c>
      <c r="Q482" t="s">
        <v>738</v>
      </c>
      <c r="R482" t="s">
        <v>68</v>
      </c>
    </row>
    <row r="483" spans="1:18" x14ac:dyDescent="0.3">
      <c r="A483" s="151">
        <v>46081</v>
      </c>
      <c r="B483" t="s">
        <v>444</v>
      </c>
      <c r="C483" t="s">
        <v>412</v>
      </c>
      <c r="D483" t="s">
        <v>164</v>
      </c>
      <c r="E483" s="55">
        <v>1930813.4201</v>
      </c>
      <c r="F483">
        <v>1</v>
      </c>
      <c r="G483" t="s">
        <v>480</v>
      </c>
      <c r="H483" s="14">
        <v>150174.37710000001</v>
      </c>
      <c r="I483" t="s">
        <v>137</v>
      </c>
      <c r="J483" t="s">
        <v>501</v>
      </c>
      <c r="K483" t="s">
        <v>501</v>
      </c>
      <c r="L483" t="s">
        <v>9</v>
      </c>
      <c r="M483" t="s">
        <v>72</v>
      </c>
      <c r="N483" t="s">
        <v>32</v>
      </c>
      <c r="O483">
        <v>1351569.3940699999</v>
      </c>
      <c r="P483">
        <v>579244.02603000007</v>
      </c>
      <c r="Q483" t="s">
        <v>164</v>
      </c>
      <c r="R483" t="s">
        <v>72</v>
      </c>
    </row>
    <row r="484" spans="1:18" x14ac:dyDescent="0.3">
      <c r="A484" s="151">
        <v>46081</v>
      </c>
      <c r="B484" t="s">
        <v>444</v>
      </c>
      <c r="C484" t="s">
        <v>412</v>
      </c>
      <c r="D484" t="s">
        <v>164</v>
      </c>
      <c r="E484" s="55">
        <v>1930813.4201</v>
      </c>
      <c r="F484">
        <v>1</v>
      </c>
      <c r="G484" t="s">
        <v>480</v>
      </c>
      <c r="H484" s="14">
        <v>150174.37710000001</v>
      </c>
      <c r="I484" t="s">
        <v>137</v>
      </c>
      <c r="J484" t="s">
        <v>501</v>
      </c>
      <c r="K484" t="s">
        <v>501</v>
      </c>
      <c r="L484" t="s">
        <v>9</v>
      </c>
      <c r="M484" t="s">
        <v>77</v>
      </c>
      <c r="N484" t="s">
        <v>32</v>
      </c>
      <c r="O484">
        <v>1351569.3940699999</v>
      </c>
      <c r="P484">
        <v>579244.02603000007</v>
      </c>
      <c r="Q484" t="s">
        <v>164</v>
      </c>
      <c r="R484" t="s">
        <v>77</v>
      </c>
    </row>
    <row r="485" spans="1:18" x14ac:dyDescent="0.3">
      <c r="A485" s="151">
        <v>46081</v>
      </c>
      <c r="B485" t="s">
        <v>444</v>
      </c>
      <c r="C485" t="s">
        <v>412</v>
      </c>
      <c r="D485" t="s">
        <v>164</v>
      </c>
      <c r="E485" s="55">
        <v>1930813.4201</v>
      </c>
      <c r="F485">
        <v>1</v>
      </c>
      <c r="G485" t="s">
        <v>480</v>
      </c>
      <c r="H485" s="14">
        <v>150174.37710000001</v>
      </c>
      <c r="I485" t="s">
        <v>137</v>
      </c>
      <c r="J485" t="s">
        <v>501</v>
      </c>
      <c r="K485" t="s">
        <v>501</v>
      </c>
      <c r="L485" t="s">
        <v>9</v>
      </c>
      <c r="M485" t="s">
        <v>75</v>
      </c>
      <c r="N485" t="s">
        <v>32</v>
      </c>
      <c r="O485">
        <v>1351569.3940699999</v>
      </c>
      <c r="P485">
        <v>579244.02603000007</v>
      </c>
      <c r="Q485" t="s">
        <v>164</v>
      </c>
      <c r="R485" t="s">
        <v>75</v>
      </c>
    </row>
    <row r="486" spans="1:18" x14ac:dyDescent="0.3">
      <c r="A486" s="151">
        <v>46081</v>
      </c>
      <c r="B486" t="s">
        <v>444</v>
      </c>
      <c r="C486" t="s">
        <v>412</v>
      </c>
      <c r="D486" t="s">
        <v>164</v>
      </c>
      <c r="E486" s="55">
        <v>1930813.4201</v>
      </c>
      <c r="F486">
        <v>1</v>
      </c>
      <c r="G486" t="s">
        <v>480</v>
      </c>
      <c r="H486" s="14">
        <v>150174.37710000001</v>
      </c>
      <c r="I486" t="s">
        <v>137</v>
      </c>
      <c r="J486" t="s">
        <v>501</v>
      </c>
      <c r="K486" t="s">
        <v>501</v>
      </c>
      <c r="L486" t="s">
        <v>9</v>
      </c>
      <c r="M486" t="s">
        <v>682</v>
      </c>
      <c r="N486" t="s">
        <v>32</v>
      </c>
      <c r="O486">
        <v>1351569.3940699999</v>
      </c>
      <c r="P486">
        <v>579244.02603000007</v>
      </c>
      <c r="Q486" t="s">
        <v>164</v>
      </c>
      <c r="R486" t="s">
        <v>682</v>
      </c>
    </row>
    <row r="487" spans="1:18" x14ac:dyDescent="0.3">
      <c r="A487" s="151">
        <v>46081</v>
      </c>
      <c r="B487" t="s">
        <v>444</v>
      </c>
      <c r="C487" t="s">
        <v>412</v>
      </c>
      <c r="D487" t="s">
        <v>164</v>
      </c>
      <c r="E487" s="55">
        <v>1930813.4201</v>
      </c>
      <c r="F487">
        <v>1</v>
      </c>
      <c r="G487" t="s">
        <v>480</v>
      </c>
      <c r="H487" s="14">
        <v>150174.37710000001</v>
      </c>
      <c r="I487" t="s">
        <v>137</v>
      </c>
      <c r="J487" t="s">
        <v>501</v>
      </c>
      <c r="K487" t="s">
        <v>501</v>
      </c>
      <c r="L487" t="s">
        <v>9</v>
      </c>
      <c r="M487" t="s">
        <v>683</v>
      </c>
      <c r="N487" t="s">
        <v>32</v>
      </c>
      <c r="O487">
        <v>1351569.3940699999</v>
      </c>
      <c r="P487">
        <v>579244.02603000007</v>
      </c>
      <c r="Q487" t="s">
        <v>164</v>
      </c>
      <c r="R487" t="s">
        <v>683</v>
      </c>
    </row>
    <row r="488" spans="1:18" x14ac:dyDescent="0.3">
      <c r="A488" s="151">
        <v>46081</v>
      </c>
      <c r="B488" t="s">
        <v>444</v>
      </c>
      <c r="C488" t="s">
        <v>412</v>
      </c>
      <c r="D488" t="s">
        <v>164</v>
      </c>
      <c r="E488" s="55">
        <v>1930813.4201</v>
      </c>
      <c r="F488">
        <v>1</v>
      </c>
      <c r="G488" t="s">
        <v>480</v>
      </c>
      <c r="H488" s="14">
        <v>150174.37710000001</v>
      </c>
      <c r="I488" t="s">
        <v>137</v>
      </c>
      <c r="J488" t="s">
        <v>501</v>
      </c>
      <c r="K488" t="s">
        <v>501</v>
      </c>
      <c r="L488" t="s">
        <v>9</v>
      </c>
      <c r="M488" t="s">
        <v>80</v>
      </c>
      <c r="N488" t="s">
        <v>32</v>
      </c>
      <c r="O488">
        <v>1351569.3940699999</v>
      </c>
      <c r="P488">
        <v>579244.02603000007</v>
      </c>
      <c r="Q488" t="s">
        <v>164</v>
      </c>
      <c r="R488" t="s">
        <v>80</v>
      </c>
    </row>
    <row r="489" spans="1:18" x14ac:dyDescent="0.3">
      <c r="A489" s="151">
        <v>46081</v>
      </c>
      <c r="B489" t="s">
        <v>444</v>
      </c>
      <c r="C489" t="s">
        <v>412</v>
      </c>
      <c r="D489" t="s">
        <v>164</v>
      </c>
      <c r="E489" s="55">
        <v>1930813.4201</v>
      </c>
      <c r="F489">
        <v>1</v>
      </c>
      <c r="G489" t="s">
        <v>480</v>
      </c>
      <c r="H489" s="14">
        <v>150174.37710000001</v>
      </c>
      <c r="I489" t="s">
        <v>137</v>
      </c>
      <c r="J489" t="s">
        <v>501</v>
      </c>
      <c r="K489" t="s">
        <v>501</v>
      </c>
      <c r="L489" t="s">
        <v>9</v>
      </c>
      <c r="M489" t="s">
        <v>50</v>
      </c>
      <c r="N489" t="s">
        <v>32</v>
      </c>
      <c r="O489">
        <v>1351569.3940699999</v>
      </c>
      <c r="P489">
        <v>579244.02603000007</v>
      </c>
      <c r="Q489" t="s">
        <v>164</v>
      </c>
      <c r="R489" t="s">
        <v>50</v>
      </c>
    </row>
    <row r="490" spans="1:18" x14ac:dyDescent="0.3">
      <c r="A490" s="151">
        <v>46081</v>
      </c>
      <c r="B490" t="s">
        <v>444</v>
      </c>
      <c r="C490" t="s">
        <v>412</v>
      </c>
      <c r="D490" t="s">
        <v>164</v>
      </c>
      <c r="E490" s="55">
        <v>1930813.4201</v>
      </c>
      <c r="F490">
        <v>1</v>
      </c>
      <c r="G490" t="s">
        <v>480</v>
      </c>
      <c r="H490" s="14">
        <v>150174.37710000001</v>
      </c>
      <c r="I490" t="s">
        <v>137</v>
      </c>
      <c r="J490" t="s">
        <v>501</v>
      </c>
      <c r="K490" t="s">
        <v>501</v>
      </c>
      <c r="L490" t="s">
        <v>9</v>
      </c>
      <c r="M490" t="s">
        <v>68</v>
      </c>
      <c r="N490" t="s">
        <v>32</v>
      </c>
      <c r="O490">
        <v>1351569.3940699999</v>
      </c>
      <c r="P490">
        <v>579244.02603000007</v>
      </c>
      <c r="Q490" t="s">
        <v>164</v>
      </c>
      <c r="R490" t="s">
        <v>68</v>
      </c>
    </row>
    <row r="491" spans="1:18" x14ac:dyDescent="0.3">
      <c r="A491" s="151">
        <v>46081</v>
      </c>
      <c r="B491" t="s">
        <v>444</v>
      </c>
      <c r="C491" t="s">
        <v>412</v>
      </c>
      <c r="D491" t="s">
        <v>164</v>
      </c>
      <c r="E491" s="55">
        <v>1930813.4201</v>
      </c>
      <c r="F491">
        <v>1</v>
      </c>
      <c r="G491" t="s">
        <v>480</v>
      </c>
      <c r="H491" s="14">
        <v>150174.37710000001</v>
      </c>
      <c r="I491" t="s">
        <v>137</v>
      </c>
      <c r="J491" t="s">
        <v>501</v>
      </c>
      <c r="K491" t="s">
        <v>501</v>
      </c>
      <c r="L491" t="s">
        <v>9</v>
      </c>
      <c r="M491" t="s">
        <v>70</v>
      </c>
      <c r="N491" t="s">
        <v>32</v>
      </c>
      <c r="O491">
        <v>1351569.3940699999</v>
      </c>
      <c r="P491">
        <v>579244.02603000007</v>
      </c>
      <c r="Q491" t="s">
        <v>164</v>
      </c>
      <c r="R491" t="s">
        <v>70</v>
      </c>
    </row>
    <row r="492" spans="1:18" x14ac:dyDescent="0.3">
      <c r="A492" s="151">
        <v>46081</v>
      </c>
      <c r="B492" t="s">
        <v>444</v>
      </c>
      <c r="C492" t="s">
        <v>432</v>
      </c>
      <c r="D492" t="s">
        <v>187</v>
      </c>
      <c r="E492" s="55">
        <v>1914723.4356</v>
      </c>
      <c r="F492">
        <v>1</v>
      </c>
      <c r="G492" t="s">
        <v>480</v>
      </c>
      <c r="H492" s="14">
        <v>148922.9339</v>
      </c>
      <c r="I492" t="s">
        <v>137</v>
      </c>
      <c r="J492" t="s">
        <v>501</v>
      </c>
      <c r="K492" t="s">
        <v>501</v>
      </c>
      <c r="L492" t="s">
        <v>9</v>
      </c>
      <c r="M492" t="s">
        <v>72</v>
      </c>
      <c r="N492" t="s">
        <v>32</v>
      </c>
      <c r="O492">
        <v>1340306.4049199999</v>
      </c>
      <c r="P492">
        <v>574417.03068000008</v>
      </c>
      <c r="Q492" t="s">
        <v>187</v>
      </c>
      <c r="R492" t="s">
        <v>72</v>
      </c>
    </row>
    <row r="493" spans="1:18" x14ac:dyDescent="0.3">
      <c r="A493" s="151">
        <v>46081</v>
      </c>
      <c r="B493" t="s">
        <v>444</v>
      </c>
      <c r="C493" t="s">
        <v>432</v>
      </c>
      <c r="D493" t="s">
        <v>187</v>
      </c>
      <c r="E493" s="55">
        <v>1914723.4356</v>
      </c>
      <c r="F493">
        <v>1</v>
      </c>
      <c r="G493" t="s">
        <v>480</v>
      </c>
      <c r="H493" s="14">
        <v>148922.9339</v>
      </c>
      <c r="I493" t="s">
        <v>137</v>
      </c>
      <c r="J493" t="s">
        <v>501</v>
      </c>
      <c r="K493" t="s">
        <v>501</v>
      </c>
      <c r="L493" t="s">
        <v>9</v>
      </c>
      <c r="M493" t="s">
        <v>77</v>
      </c>
      <c r="N493" t="s">
        <v>32</v>
      </c>
      <c r="O493">
        <v>1340306.4049199999</v>
      </c>
      <c r="P493">
        <v>574417.03068000008</v>
      </c>
      <c r="Q493" t="s">
        <v>187</v>
      </c>
      <c r="R493" t="s">
        <v>77</v>
      </c>
    </row>
    <row r="494" spans="1:18" x14ac:dyDescent="0.3">
      <c r="A494" s="151">
        <v>46081</v>
      </c>
      <c r="B494" t="s">
        <v>444</v>
      </c>
      <c r="C494" t="s">
        <v>432</v>
      </c>
      <c r="D494" t="s">
        <v>187</v>
      </c>
      <c r="E494" s="55">
        <v>1914723.4356</v>
      </c>
      <c r="F494">
        <v>1</v>
      </c>
      <c r="G494" t="s">
        <v>480</v>
      </c>
      <c r="H494" s="14">
        <v>148922.9339</v>
      </c>
      <c r="I494" t="s">
        <v>137</v>
      </c>
      <c r="J494" t="s">
        <v>501</v>
      </c>
      <c r="K494" t="s">
        <v>501</v>
      </c>
      <c r="L494" t="s">
        <v>9</v>
      </c>
      <c r="M494" t="s">
        <v>75</v>
      </c>
      <c r="N494" t="s">
        <v>32</v>
      </c>
      <c r="O494">
        <v>1340306.4049199999</v>
      </c>
      <c r="P494">
        <v>574417.03068000008</v>
      </c>
      <c r="Q494" t="s">
        <v>187</v>
      </c>
      <c r="R494" t="s">
        <v>75</v>
      </c>
    </row>
    <row r="495" spans="1:18" x14ac:dyDescent="0.3">
      <c r="A495" s="151">
        <v>46081</v>
      </c>
      <c r="B495" t="s">
        <v>444</v>
      </c>
      <c r="C495" t="s">
        <v>432</v>
      </c>
      <c r="D495" t="s">
        <v>187</v>
      </c>
      <c r="E495" s="55">
        <v>1914723.4356</v>
      </c>
      <c r="F495">
        <v>1</v>
      </c>
      <c r="G495" t="s">
        <v>480</v>
      </c>
      <c r="H495" s="14">
        <v>148922.9339</v>
      </c>
      <c r="I495" t="s">
        <v>137</v>
      </c>
      <c r="J495" t="s">
        <v>501</v>
      </c>
      <c r="K495" t="s">
        <v>501</v>
      </c>
      <c r="L495" t="s">
        <v>9</v>
      </c>
      <c r="M495" t="s">
        <v>682</v>
      </c>
      <c r="N495" t="s">
        <v>32</v>
      </c>
      <c r="O495">
        <v>1340306.4049199999</v>
      </c>
      <c r="P495">
        <v>574417.03068000008</v>
      </c>
      <c r="Q495" t="s">
        <v>187</v>
      </c>
      <c r="R495" t="s">
        <v>682</v>
      </c>
    </row>
    <row r="496" spans="1:18" x14ac:dyDescent="0.3">
      <c r="A496" s="151">
        <v>46081</v>
      </c>
      <c r="B496" t="s">
        <v>444</v>
      </c>
      <c r="C496" t="s">
        <v>432</v>
      </c>
      <c r="D496" t="s">
        <v>187</v>
      </c>
      <c r="E496" s="55">
        <v>1914723.4356</v>
      </c>
      <c r="F496">
        <v>1</v>
      </c>
      <c r="G496" t="s">
        <v>480</v>
      </c>
      <c r="H496" s="14">
        <v>148922.9339</v>
      </c>
      <c r="I496" t="s">
        <v>137</v>
      </c>
      <c r="J496" t="s">
        <v>501</v>
      </c>
      <c r="K496" t="s">
        <v>501</v>
      </c>
      <c r="L496" t="s">
        <v>9</v>
      </c>
      <c r="M496" t="s">
        <v>683</v>
      </c>
      <c r="N496" t="s">
        <v>32</v>
      </c>
      <c r="O496">
        <v>1340306.4049199999</v>
      </c>
      <c r="P496">
        <v>574417.03068000008</v>
      </c>
      <c r="Q496" t="s">
        <v>187</v>
      </c>
      <c r="R496" t="s">
        <v>683</v>
      </c>
    </row>
    <row r="497" spans="1:18" x14ac:dyDescent="0.3">
      <c r="A497" s="151">
        <v>46081</v>
      </c>
      <c r="B497" t="s">
        <v>444</v>
      </c>
      <c r="C497" t="s">
        <v>432</v>
      </c>
      <c r="D497" t="s">
        <v>187</v>
      </c>
      <c r="E497" s="55">
        <v>1914723.4356</v>
      </c>
      <c r="F497">
        <v>1</v>
      </c>
      <c r="G497" t="s">
        <v>480</v>
      </c>
      <c r="H497" s="14">
        <v>148922.9339</v>
      </c>
      <c r="I497" t="s">
        <v>137</v>
      </c>
      <c r="J497" t="s">
        <v>501</v>
      </c>
      <c r="K497" t="s">
        <v>501</v>
      </c>
      <c r="L497" t="s">
        <v>9</v>
      </c>
      <c r="M497" t="s">
        <v>80</v>
      </c>
      <c r="N497" t="s">
        <v>32</v>
      </c>
      <c r="O497">
        <v>1340306.4049199999</v>
      </c>
      <c r="P497">
        <v>574417.03068000008</v>
      </c>
      <c r="Q497" t="s">
        <v>187</v>
      </c>
      <c r="R497" t="s">
        <v>80</v>
      </c>
    </row>
    <row r="498" spans="1:18" x14ac:dyDescent="0.3">
      <c r="A498" s="151">
        <v>46081</v>
      </c>
      <c r="B498" t="s">
        <v>444</v>
      </c>
      <c r="C498" t="s">
        <v>432</v>
      </c>
      <c r="D498" t="s">
        <v>187</v>
      </c>
      <c r="E498" s="55">
        <v>1914723.4356</v>
      </c>
      <c r="F498">
        <v>1</v>
      </c>
      <c r="G498" t="s">
        <v>480</v>
      </c>
      <c r="H498" s="14">
        <v>148922.9339</v>
      </c>
      <c r="I498" t="s">
        <v>137</v>
      </c>
      <c r="J498" t="s">
        <v>501</v>
      </c>
      <c r="K498" t="s">
        <v>501</v>
      </c>
      <c r="L498" t="s">
        <v>9</v>
      </c>
      <c r="M498" t="s">
        <v>50</v>
      </c>
      <c r="N498" t="s">
        <v>32</v>
      </c>
      <c r="O498">
        <v>1340306.4049199999</v>
      </c>
      <c r="P498">
        <v>574417.03068000008</v>
      </c>
      <c r="Q498" t="s">
        <v>187</v>
      </c>
      <c r="R498" t="s">
        <v>50</v>
      </c>
    </row>
    <row r="499" spans="1:18" x14ac:dyDescent="0.3">
      <c r="A499" s="151">
        <v>46081</v>
      </c>
      <c r="B499" t="s">
        <v>444</v>
      </c>
      <c r="C499" t="s">
        <v>432</v>
      </c>
      <c r="D499" t="s">
        <v>187</v>
      </c>
      <c r="E499" s="55">
        <v>1914723.4356</v>
      </c>
      <c r="F499">
        <v>1</v>
      </c>
      <c r="G499" t="s">
        <v>480</v>
      </c>
      <c r="H499" s="14">
        <v>148922.9339</v>
      </c>
      <c r="I499" t="s">
        <v>137</v>
      </c>
      <c r="J499" t="s">
        <v>501</v>
      </c>
      <c r="K499" t="s">
        <v>501</v>
      </c>
      <c r="L499" t="s">
        <v>9</v>
      </c>
      <c r="M499" t="s">
        <v>68</v>
      </c>
      <c r="N499" t="s">
        <v>32</v>
      </c>
      <c r="O499">
        <v>1340306.4049199999</v>
      </c>
      <c r="P499">
        <v>574417.03068000008</v>
      </c>
      <c r="Q499" t="s">
        <v>187</v>
      </c>
      <c r="R499" t="s">
        <v>68</v>
      </c>
    </row>
    <row r="500" spans="1:18" x14ac:dyDescent="0.3">
      <c r="A500" s="151">
        <v>46081</v>
      </c>
      <c r="B500" t="s">
        <v>444</v>
      </c>
      <c r="C500" t="s">
        <v>432</v>
      </c>
      <c r="D500" t="s">
        <v>187</v>
      </c>
      <c r="E500" s="55">
        <v>1914723.4356</v>
      </c>
      <c r="F500">
        <v>1</v>
      </c>
      <c r="G500" t="s">
        <v>480</v>
      </c>
      <c r="H500" s="14">
        <v>148922.9339</v>
      </c>
      <c r="I500" t="s">
        <v>137</v>
      </c>
      <c r="J500" t="s">
        <v>501</v>
      </c>
      <c r="K500" t="s">
        <v>501</v>
      </c>
      <c r="L500" t="s">
        <v>9</v>
      </c>
      <c r="M500" t="s">
        <v>70</v>
      </c>
      <c r="N500" t="s">
        <v>32</v>
      </c>
      <c r="O500">
        <v>1340306.4049199999</v>
      </c>
      <c r="P500">
        <v>574417.03068000008</v>
      </c>
      <c r="Q500" t="s">
        <v>187</v>
      </c>
      <c r="R500" t="s">
        <v>70</v>
      </c>
    </row>
    <row r="501" spans="1:18" x14ac:dyDescent="0.3">
      <c r="A501" s="151">
        <v>46081</v>
      </c>
      <c r="B501" t="s">
        <v>444</v>
      </c>
      <c r="C501" t="s">
        <v>408</v>
      </c>
      <c r="D501" t="s">
        <v>164</v>
      </c>
      <c r="E501" s="55">
        <v>1898057.4957000001</v>
      </c>
      <c r="F501">
        <v>1</v>
      </c>
      <c r="G501" t="s">
        <v>480</v>
      </c>
      <c r="H501" s="14">
        <v>147626.69409999999</v>
      </c>
      <c r="I501" t="s">
        <v>137</v>
      </c>
      <c r="J501" t="s">
        <v>501</v>
      </c>
      <c r="K501" t="s">
        <v>501</v>
      </c>
      <c r="L501" t="s">
        <v>9</v>
      </c>
      <c r="M501" t="s">
        <v>72</v>
      </c>
      <c r="N501" t="s">
        <v>32</v>
      </c>
      <c r="O501">
        <v>1328640.2469900001</v>
      </c>
      <c r="P501">
        <v>569417.24870999996</v>
      </c>
      <c r="Q501" t="s">
        <v>164</v>
      </c>
      <c r="R501" t="s">
        <v>72</v>
      </c>
    </row>
    <row r="502" spans="1:18" x14ac:dyDescent="0.3">
      <c r="A502" s="151">
        <v>46081</v>
      </c>
      <c r="B502" t="s">
        <v>444</v>
      </c>
      <c r="C502" t="s">
        <v>408</v>
      </c>
      <c r="D502" t="s">
        <v>164</v>
      </c>
      <c r="E502" s="55">
        <v>1898057.4957000001</v>
      </c>
      <c r="F502">
        <v>1</v>
      </c>
      <c r="G502" t="s">
        <v>480</v>
      </c>
      <c r="H502" s="14">
        <v>147626.69409999999</v>
      </c>
      <c r="I502" t="s">
        <v>137</v>
      </c>
      <c r="J502" t="s">
        <v>501</v>
      </c>
      <c r="K502" t="s">
        <v>501</v>
      </c>
      <c r="L502" t="s">
        <v>9</v>
      </c>
      <c r="M502" t="s">
        <v>77</v>
      </c>
      <c r="N502" t="s">
        <v>32</v>
      </c>
      <c r="O502">
        <v>1328640.2469900001</v>
      </c>
      <c r="P502">
        <v>569417.24870999996</v>
      </c>
      <c r="Q502" t="s">
        <v>164</v>
      </c>
      <c r="R502" t="s">
        <v>77</v>
      </c>
    </row>
    <row r="503" spans="1:18" x14ac:dyDescent="0.3">
      <c r="A503" s="151">
        <v>46081</v>
      </c>
      <c r="B503" t="s">
        <v>444</v>
      </c>
      <c r="C503" t="s">
        <v>408</v>
      </c>
      <c r="D503" t="s">
        <v>164</v>
      </c>
      <c r="E503" s="55">
        <v>1898057.4957000001</v>
      </c>
      <c r="F503">
        <v>1</v>
      </c>
      <c r="G503" t="s">
        <v>480</v>
      </c>
      <c r="H503" s="14">
        <v>147626.69409999999</v>
      </c>
      <c r="I503" t="s">
        <v>137</v>
      </c>
      <c r="J503" t="s">
        <v>501</v>
      </c>
      <c r="K503" t="s">
        <v>501</v>
      </c>
      <c r="L503" t="s">
        <v>9</v>
      </c>
      <c r="M503" t="s">
        <v>75</v>
      </c>
      <c r="N503" t="s">
        <v>32</v>
      </c>
      <c r="O503">
        <v>1328640.2469900001</v>
      </c>
      <c r="P503">
        <v>569417.24870999996</v>
      </c>
      <c r="Q503" t="s">
        <v>164</v>
      </c>
      <c r="R503" t="s">
        <v>75</v>
      </c>
    </row>
    <row r="504" spans="1:18" x14ac:dyDescent="0.3">
      <c r="A504" s="151">
        <v>46081</v>
      </c>
      <c r="B504" t="s">
        <v>444</v>
      </c>
      <c r="C504" t="s">
        <v>408</v>
      </c>
      <c r="D504" t="s">
        <v>164</v>
      </c>
      <c r="E504" s="55">
        <v>1898057.4957000001</v>
      </c>
      <c r="F504">
        <v>1</v>
      </c>
      <c r="G504" t="s">
        <v>480</v>
      </c>
      <c r="H504" s="14">
        <v>147626.69409999999</v>
      </c>
      <c r="I504" t="s">
        <v>137</v>
      </c>
      <c r="J504" t="s">
        <v>501</v>
      </c>
      <c r="K504" t="s">
        <v>501</v>
      </c>
      <c r="L504" t="s">
        <v>9</v>
      </c>
      <c r="M504" t="s">
        <v>682</v>
      </c>
      <c r="N504" t="s">
        <v>32</v>
      </c>
      <c r="O504">
        <v>1328640.2469900001</v>
      </c>
      <c r="P504">
        <v>569417.24870999996</v>
      </c>
      <c r="Q504" t="s">
        <v>164</v>
      </c>
      <c r="R504" t="s">
        <v>682</v>
      </c>
    </row>
    <row r="505" spans="1:18" x14ac:dyDescent="0.3">
      <c r="A505" s="151">
        <v>46081</v>
      </c>
      <c r="B505" t="s">
        <v>444</v>
      </c>
      <c r="C505" t="s">
        <v>408</v>
      </c>
      <c r="D505" t="s">
        <v>164</v>
      </c>
      <c r="E505" s="55">
        <v>1898057.4957000001</v>
      </c>
      <c r="F505">
        <v>1</v>
      </c>
      <c r="G505" t="s">
        <v>480</v>
      </c>
      <c r="H505" s="14">
        <v>147626.69409999999</v>
      </c>
      <c r="I505" t="s">
        <v>137</v>
      </c>
      <c r="J505" t="s">
        <v>501</v>
      </c>
      <c r="K505" t="s">
        <v>501</v>
      </c>
      <c r="L505" t="s">
        <v>9</v>
      </c>
      <c r="M505" t="s">
        <v>683</v>
      </c>
      <c r="N505" t="s">
        <v>32</v>
      </c>
      <c r="O505">
        <v>1328640.2469900001</v>
      </c>
      <c r="P505">
        <v>569417.24870999996</v>
      </c>
      <c r="Q505" t="s">
        <v>164</v>
      </c>
      <c r="R505" t="s">
        <v>683</v>
      </c>
    </row>
    <row r="506" spans="1:18" x14ac:dyDescent="0.3">
      <c r="A506" s="151">
        <v>46081</v>
      </c>
      <c r="B506" t="s">
        <v>444</v>
      </c>
      <c r="C506" t="s">
        <v>408</v>
      </c>
      <c r="D506" t="s">
        <v>164</v>
      </c>
      <c r="E506" s="55">
        <v>1898057.4957000001</v>
      </c>
      <c r="F506">
        <v>1</v>
      </c>
      <c r="G506" t="s">
        <v>480</v>
      </c>
      <c r="H506" s="14">
        <v>147626.69409999999</v>
      </c>
      <c r="I506" t="s">
        <v>137</v>
      </c>
      <c r="J506" t="s">
        <v>501</v>
      </c>
      <c r="K506" t="s">
        <v>501</v>
      </c>
      <c r="L506" t="s">
        <v>9</v>
      </c>
      <c r="M506" t="s">
        <v>80</v>
      </c>
      <c r="N506" t="s">
        <v>32</v>
      </c>
      <c r="O506">
        <v>1328640.2469900001</v>
      </c>
      <c r="P506">
        <v>569417.24870999996</v>
      </c>
      <c r="Q506" t="s">
        <v>164</v>
      </c>
      <c r="R506" t="s">
        <v>80</v>
      </c>
    </row>
    <row r="507" spans="1:18" x14ac:dyDescent="0.3">
      <c r="A507" s="151">
        <v>46081</v>
      </c>
      <c r="B507" t="s">
        <v>444</v>
      </c>
      <c r="C507" t="s">
        <v>408</v>
      </c>
      <c r="D507" t="s">
        <v>164</v>
      </c>
      <c r="E507" s="55">
        <v>1898057.4957000001</v>
      </c>
      <c r="F507">
        <v>1</v>
      </c>
      <c r="G507" t="s">
        <v>480</v>
      </c>
      <c r="H507" s="14">
        <v>147626.69409999999</v>
      </c>
      <c r="I507" t="s">
        <v>137</v>
      </c>
      <c r="J507" t="s">
        <v>501</v>
      </c>
      <c r="K507" t="s">
        <v>501</v>
      </c>
      <c r="L507" t="s">
        <v>9</v>
      </c>
      <c r="M507" t="s">
        <v>50</v>
      </c>
      <c r="N507" t="s">
        <v>32</v>
      </c>
      <c r="O507">
        <v>1328640.2469900001</v>
      </c>
      <c r="P507">
        <v>569417.24870999996</v>
      </c>
      <c r="Q507" t="s">
        <v>164</v>
      </c>
      <c r="R507" t="s">
        <v>50</v>
      </c>
    </row>
    <row r="508" spans="1:18" x14ac:dyDescent="0.3">
      <c r="A508" s="151">
        <v>46081</v>
      </c>
      <c r="B508" t="s">
        <v>444</v>
      </c>
      <c r="C508" t="s">
        <v>408</v>
      </c>
      <c r="D508" t="s">
        <v>164</v>
      </c>
      <c r="E508" s="55">
        <v>1898057.4957000001</v>
      </c>
      <c r="F508">
        <v>1</v>
      </c>
      <c r="G508" t="s">
        <v>480</v>
      </c>
      <c r="H508" s="14">
        <v>147626.69409999999</v>
      </c>
      <c r="I508" t="s">
        <v>137</v>
      </c>
      <c r="J508" t="s">
        <v>501</v>
      </c>
      <c r="K508" t="s">
        <v>501</v>
      </c>
      <c r="L508" t="s">
        <v>9</v>
      </c>
      <c r="M508" t="s">
        <v>68</v>
      </c>
      <c r="N508" t="s">
        <v>32</v>
      </c>
      <c r="O508">
        <v>1328640.2469900001</v>
      </c>
      <c r="P508">
        <v>569417.24870999996</v>
      </c>
      <c r="Q508" t="s">
        <v>164</v>
      </c>
      <c r="R508" t="s">
        <v>68</v>
      </c>
    </row>
    <row r="509" spans="1:18" x14ac:dyDescent="0.3">
      <c r="A509" s="151">
        <v>46081</v>
      </c>
      <c r="B509" t="s">
        <v>444</v>
      </c>
      <c r="C509" t="s">
        <v>408</v>
      </c>
      <c r="D509" t="s">
        <v>164</v>
      </c>
      <c r="E509" s="55">
        <v>1898057.4957000001</v>
      </c>
      <c r="F509">
        <v>1</v>
      </c>
      <c r="G509" t="s">
        <v>480</v>
      </c>
      <c r="H509" s="14">
        <v>147626.69409999999</v>
      </c>
      <c r="I509" t="s">
        <v>137</v>
      </c>
      <c r="J509" t="s">
        <v>501</v>
      </c>
      <c r="K509" t="s">
        <v>501</v>
      </c>
      <c r="L509" t="s">
        <v>9</v>
      </c>
      <c r="M509" t="s">
        <v>70</v>
      </c>
      <c r="N509" t="s">
        <v>32</v>
      </c>
      <c r="O509">
        <v>1328640.2469900001</v>
      </c>
      <c r="P509">
        <v>569417.24870999996</v>
      </c>
      <c r="Q509" t="s">
        <v>164</v>
      </c>
      <c r="R509" t="s">
        <v>70</v>
      </c>
    </row>
    <row r="510" spans="1:18" x14ac:dyDescent="0.3">
      <c r="A510" s="151">
        <v>46081</v>
      </c>
      <c r="B510" t="s">
        <v>444</v>
      </c>
      <c r="C510" t="s">
        <v>407</v>
      </c>
      <c r="D510" t="s">
        <v>168</v>
      </c>
      <c r="E510" s="55">
        <v>2081874.696</v>
      </c>
      <c r="F510">
        <v>1</v>
      </c>
      <c r="G510" t="s">
        <v>480</v>
      </c>
      <c r="H510" s="14">
        <v>145731.22870000001</v>
      </c>
      <c r="I510" t="s">
        <v>137</v>
      </c>
      <c r="J510" t="s">
        <v>501</v>
      </c>
      <c r="K510" t="s">
        <v>501</v>
      </c>
      <c r="L510" t="s">
        <v>9</v>
      </c>
      <c r="M510" t="s">
        <v>70</v>
      </c>
      <c r="N510" t="s">
        <v>332</v>
      </c>
      <c r="O510">
        <v>2081874.696</v>
      </c>
      <c r="P510">
        <v>0</v>
      </c>
      <c r="Q510" t="s">
        <v>168</v>
      </c>
      <c r="R510" t="s">
        <v>70</v>
      </c>
    </row>
    <row r="511" spans="1:18" x14ac:dyDescent="0.3">
      <c r="A511" s="151">
        <v>46081</v>
      </c>
      <c r="B511" t="s">
        <v>444</v>
      </c>
      <c r="C511" t="s">
        <v>762</v>
      </c>
      <c r="D511" t="s">
        <v>42</v>
      </c>
      <c r="E511" s="55">
        <v>1608950.2172000001</v>
      </c>
      <c r="F511">
        <v>1</v>
      </c>
      <c r="G511" t="s">
        <v>480</v>
      </c>
      <c r="H511" s="14">
        <v>144805.51949999999</v>
      </c>
      <c r="I511" t="s">
        <v>137</v>
      </c>
      <c r="J511" t="s">
        <v>501</v>
      </c>
      <c r="K511" t="s">
        <v>501</v>
      </c>
      <c r="L511" t="s">
        <v>9</v>
      </c>
      <c r="M511" t="s">
        <v>682</v>
      </c>
      <c r="N511" t="s">
        <v>341</v>
      </c>
      <c r="O511">
        <v>1608950.2172000003</v>
      </c>
      <c r="P511">
        <v>0</v>
      </c>
      <c r="Q511" t="s">
        <v>42</v>
      </c>
      <c r="R511" t="s">
        <v>682</v>
      </c>
    </row>
    <row r="512" spans="1:18" x14ac:dyDescent="0.3">
      <c r="A512" s="151">
        <v>46059</v>
      </c>
      <c r="B512" t="s">
        <v>1028</v>
      </c>
      <c r="C512" t="s">
        <v>1033</v>
      </c>
      <c r="D512" t="s">
        <v>1034</v>
      </c>
      <c r="E512" s="55">
        <v>2190.09</v>
      </c>
      <c r="F512">
        <v>74</v>
      </c>
      <c r="G512" t="s">
        <v>511</v>
      </c>
      <c r="H512" s="14">
        <v>143959.5514</v>
      </c>
      <c r="I512" t="s">
        <v>157</v>
      </c>
      <c r="J512" t="s">
        <v>473</v>
      </c>
      <c r="K512" t="s">
        <v>156</v>
      </c>
      <c r="L512" t="s">
        <v>17</v>
      </c>
      <c r="M512" t="s">
        <v>80</v>
      </c>
      <c r="N512" t="s">
        <v>35</v>
      </c>
      <c r="O512">
        <v>196100.65999999997</v>
      </c>
      <c r="P512">
        <v>0</v>
      </c>
      <c r="Q512" t="s">
        <v>745</v>
      </c>
      <c r="R512" t="s">
        <v>166</v>
      </c>
    </row>
    <row r="513" spans="1:18" x14ac:dyDescent="0.3">
      <c r="A513" s="151">
        <v>46081</v>
      </c>
      <c r="B513" t="s">
        <v>444</v>
      </c>
      <c r="C513" t="s">
        <v>428</v>
      </c>
      <c r="D513" t="s">
        <v>187</v>
      </c>
      <c r="E513" s="55">
        <v>1841830.5856999999</v>
      </c>
      <c r="F513">
        <v>1</v>
      </c>
      <c r="G513" t="s">
        <v>480</v>
      </c>
      <c r="H513" s="14">
        <v>143253.49</v>
      </c>
      <c r="I513" t="s">
        <v>137</v>
      </c>
      <c r="J513" t="s">
        <v>501</v>
      </c>
      <c r="K513" t="s">
        <v>501</v>
      </c>
      <c r="L513" t="s">
        <v>9</v>
      </c>
      <c r="M513" t="s">
        <v>72</v>
      </c>
      <c r="N513" t="s">
        <v>32</v>
      </c>
      <c r="O513">
        <v>1289281.4099900001</v>
      </c>
      <c r="P513">
        <v>552549.17570999986</v>
      </c>
      <c r="Q513" t="s">
        <v>187</v>
      </c>
      <c r="R513" t="s">
        <v>72</v>
      </c>
    </row>
    <row r="514" spans="1:18" x14ac:dyDescent="0.3">
      <c r="A514" s="151">
        <v>46081</v>
      </c>
      <c r="B514" t="s">
        <v>444</v>
      </c>
      <c r="C514" t="s">
        <v>428</v>
      </c>
      <c r="D514" t="s">
        <v>187</v>
      </c>
      <c r="E514" s="55">
        <v>1841830.5856999999</v>
      </c>
      <c r="F514">
        <v>1</v>
      </c>
      <c r="G514" t="s">
        <v>480</v>
      </c>
      <c r="H514" s="14">
        <v>143253.49</v>
      </c>
      <c r="I514" t="s">
        <v>137</v>
      </c>
      <c r="J514" t="s">
        <v>501</v>
      </c>
      <c r="K514" t="s">
        <v>501</v>
      </c>
      <c r="L514" t="s">
        <v>9</v>
      </c>
      <c r="M514" t="s">
        <v>77</v>
      </c>
      <c r="N514" t="s">
        <v>32</v>
      </c>
      <c r="O514">
        <v>1289281.4099900001</v>
      </c>
      <c r="P514">
        <v>552549.17570999986</v>
      </c>
      <c r="Q514" t="s">
        <v>187</v>
      </c>
      <c r="R514" t="s">
        <v>77</v>
      </c>
    </row>
    <row r="515" spans="1:18" x14ac:dyDescent="0.3">
      <c r="A515" s="151">
        <v>46081</v>
      </c>
      <c r="B515" t="s">
        <v>444</v>
      </c>
      <c r="C515" t="s">
        <v>428</v>
      </c>
      <c r="D515" t="s">
        <v>187</v>
      </c>
      <c r="E515" s="55">
        <v>1841830.5856999999</v>
      </c>
      <c r="F515">
        <v>1</v>
      </c>
      <c r="G515" t="s">
        <v>480</v>
      </c>
      <c r="H515" s="14">
        <v>143253.49</v>
      </c>
      <c r="I515" t="s">
        <v>137</v>
      </c>
      <c r="J515" t="s">
        <v>501</v>
      </c>
      <c r="K515" t="s">
        <v>501</v>
      </c>
      <c r="L515" t="s">
        <v>9</v>
      </c>
      <c r="M515" t="s">
        <v>75</v>
      </c>
      <c r="N515" t="s">
        <v>32</v>
      </c>
      <c r="O515">
        <v>1289281.4099900001</v>
      </c>
      <c r="P515">
        <v>552549.17570999986</v>
      </c>
      <c r="Q515" t="s">
        <v>187</v>
      </c>
      <c r="R515" t="s">
        <v>75</v>
      </c>
    </row>
    <row r="516" spans="1:18" x14ac:dyDescent="0.3">
      <c r="A516" s="151">
        <v>46081</v>
      </c>
      <c r="B516" t="s">
        <v>444</v>
      </c>
      <c r="C516" t="s">
        <v>428</v>
      </c>
      <c r="D516" t="s">
        <v>187</v>
      </c>
      <c r="E516" s="55">
        <v>1841830.5856999999</v>
      </c>
      <c r="F516">
        <v>1</v>
      </c>
      <c r="G516" t="s">
        <v>480</v>
      </c>
      <c r="H516" s="14">
        <v>143253.49</v>
      </c>
      <c r="I516" t="s">
        <v>137</v>
      </c>
      <c r="J516" t="s">
        <v>501</v>
      </c>
      <c r="K516" t="s">
        <v>501</v>
      </c>
      <c r="L516" t="s">
        <v>9</v>
      </c>
      <c r="M516" t="s">
        <v>682</v>
      </c>
      <c r="N516" t="s">
        <v>32</v>
      </c>
      <c r="O516">
        <v>1289281.4099900001</v>
      </c>
      <c r="P516">
        <v>552549.17570999986</v>
      </c>
      <c r="Q516" t="s">
        <v>187</v>
      </c>
      <c r="R516" t="s">
        <v>682</v>
      </c>
    </row>
    <row r="517" spans="1:18" x14ac:dyDescent="0.3">
      <c r="A517" s="151">
        <v>46081</v>
      </c>
      <c r="B517" t="s">
        <v>444</v>
      </c>
      <c r="C517" t="s">
        <v>428</v>
      </c>
      <c r="D517" t="s">
        <v>187</v>
      </c>
      <c r="E517" s="55">
        <v>1841830.5856999999</v>
      </c>
      <c r="F517">
        <v>1</v>
      </c>
      <c r="G517" t="s">
        <v>480</v>
      </c>
      <c r="H517" s="14">
        <v>143253.49</v>
      </c>
      <c r="I517" t="s">
        <v>137</v>
      </c>
      <c r="J517" t="s">
        <v>501</v>
      </c>
      <c r="K517" t="s">
        <v>501</v>
      </c>
      <c r="L517" t="s">
        <v>9</v>
      </c>
      <c r="M517" t="s">
        <v>683</v>
      </c>
      <c r="N517" t="s">
        <v>32</v>
      </c>
      <c r="O517">
        <v>1289281.4099900001</v>
      </c>
      <c r="P517">
        <v>552549.17570999986</v>
      </c>
      <c r="Q517" t="s">
        <v>187</v>
      </c>
      <c r="R517" t="s">
        <v>683</v>
      </c>
    </row>
    <row r="518" spans="1:18" x14ac:dyDescent="0.3">
      <c r="A518" s="151">
        <v>46081</v>
      </c>
      <c r="B518" t="s">
        <v>444</v>
      </c>
      <c r="C518" t="s">
        <v>428</v>
      </c>
      <c r="D518" t="s">
        <v>187</v>
      </c>
      <c r="E518" s="55">
        <v>1841830.5856999999</v>
      </c>
      <c r="F518">
        <v>1</v>
      </c>
      <c r="G518" t="s">
        <v>480</v>
      </c>
      <c r="H518" s="14">
        <v>143253.49</v>
      </c>
      <c r="I518" t="s">
        <v>137</v>
      </c>
      <c r="J518" t="s">
        <v>501</v>
      </c>
      <c r="K518" t="s">
        <v>501</v>
      </c>
      <c r="L518" t="s">
        <v>9</v>
      </c>
      <c r="M518" t="s">
        <v>80</v>
      </c>
      <c r="N518" t="s">
        <v>32</v>
      </c>
      <c r="O518">
        <v>1289281.4099900001</v>
      </c>
      <c r="P518">
        <v>552549.17570999986</v>
      </c>
      <c r="Q518" t="s">
        <v>187</v>
      </c>
      <c r="R518" t="s">
        <v>80</v>
      </c>
    </row>
    <row r="519" spans="1:18" x14ac:dyDescent="0.3">
      <c r="A519" s="151">
        <v>46081</v>
      </c>
      <c r="B519" t="s">
        <v>444</v>
      </c>
      <c r="C519" t="s">
        <v>428</v>
      </c>
      <c r="D519" t="s">
        <v>187</v>
      </c>
      <c r="E519" s="55">
        <v>1841830.5856999999</v>
      </c>
      <c r="F519">
        <v>1</v>
      </c>
      <c r="G519" t="s">
        <v>480</v>
      </c>
      <c r="H519" s="14">
        <v>143253.49</v>
      </c>
      <c r="I519" t="s">
        <v>137</v>
      </c>
      <c r="J519" t="s">
        <v>501</v>
      </c>
      <c r="K519" t="s">
        <v>501</v>
      </c>
      <c r="L519" t="s">
        <v>9</v>
      </c>
      <c r="M519" t="s">
        <v>50</v>
      </c>
      <c r="N519" t="s">
        <v>32</v>
      </c>
      <c r="O519">
        <v>1289281.4099900001</v>
      </c>
      <c r="P519">
        <v>552549.17570999986</v>
      </c>
      <c r="Q519" t="s">
        <v>187</v>
      </c>
      <c r="R519" t="s">
        <v>50</v>
      </c>
    </row>
    <row r="520" spans="1:18" x14ac:dyDescent="0.3">
      <c r="A520" s="151">
        <v>46081</v>
      </c>
      <c r="B520" t="s">
        <v>444</v>
      </c>
      <c r="C520" t="s">
        <v>428</v>
      </c>
      <c r="D520" t="s">
        <v>187</v>
      </c>
      <c r="E520" s="55">
        <v>1841830.5856999999</v>
      </c>
      <c r="F520">
        <v>1</v>
      </c>
      <c r="G520" t="s">
        <v>480</v>
      </c>
      <c r="H520" s="14">
        <v>143253.49</v>
      </c>
      <c r="I520" t="s">
        <v>137</v>
      </c>
      <c r="J520" t="s">
        <v>501</v>
      </c>
      <c r="K520" t="s">
        <v>501</v>
      </c>
      <c r="L520" t="s">
        <v>9</v>
      </c>
      <c r="M520" t="s">
        <v>68</v>
      </c>
      <c r="N520" t="s">
        <v>32</v>
      </c>
      <c r="O520">
        <v>1289281.4099900001</v>
      </c>
      <c r="P520">
        <v>552549.17570999986</v>
      </c>
      <c r="Q520" t="s">
        <v>187</v>
      </c>
      <c r="R520" t="s">
        <v>68</v>
      </c>
    </row>
    <row r="521" spans="1:18" x14ac:dyDescent="0.3">
      <c r="A521" s="151">
        <v>46081</v>
      </c>
      <c r="B521" t="s">
        <v>444</v>
      </c>
      <c r="C521" t="s">
        <v>428</v>
      </c>
      <c r="D521" t="s">
        <v>187</v>
      </c>
      <c r="E521" s="55">
        <v>1841830.5856999999</v>
      </c>
      <c r="F521">
        <v>1</v>
      </c>
      <c r="G521" t="s">
        <v>480</v>
      </c>
      <c r="H521" s="14">
        <v>143253.49</v>
      </c>
      <c r="I521" t="s">
        <v>137</v>
      </c>
      <c r="J521" t="s">
        <v>501</v>
      </c>
      <c r="K521" t="s">
        <v>501</v>
      </c>
      <c r="L521" t="s">
        <v>9</v>
      </c>
      <c r="M521" t="s">
        <v>70</v>
      </c>
      <c r="N521" t="s">
        <v>32</v>
      </c>
      <c r="O521">
        <v>1289281.4099900001</v>
      </c>
      <c r="P521">
        <v>552549.17570999986</v>
      </c>
      <c r="Q521" t="s">
        <v>187</v>
      </c>
      <c r="R521" t="s">
        <v>70</v>
      </c>
    </row>
    <row r="522" spans="1:18" x14ac:dyDescent="0.3">
      <c r="A522" s="151">
        <v>46081</v>
      </c>
      <c r="B522" t="s">
        <v>444</v>
      </c>
      <c r="C522" t="s">
        <v>426</v>
      </c>
      <c r="D522" t="s">
        <v>187</v>
      </c>
      <c r="E522" s="55">
        <v>1813677.7246999999</v>
      </c>
      <c r="F522">
        <v>1</v>
      </c>
      <c r="G522" t="s">
        <v>480</v>
      </c>
      <c r="H522" s="14">
        <v>141063.823</v>
      </c>
      <c r="I522" t="s">
        <v>137</v>
      </c>
      <c r="J522" t="s">
        <v>501</v>
      </c>
      <c r="K522" t="s">
        <v>501</v>
      </c>
      <c r="L522" t="s">
        <v>9</v>
      </c>
      <c r="M522" t="s">
        <v>72</v>
      </c>
      <c r="N522" t="s">
        <v>32</v>
      </c>
      <c r="O522">
        <v>1269574.40729</v>
      </c>
      <c r="P522">
        <v>544103.3174099999</v>
      </c>
      <c r="Q522" t="s">
        <v>187</v>
      </c>
      <c r="R522" t="s">
        <v>72</v>
      </c>
    </row>
    <row r="523" spans="1:18" x14ac:dyDescent="0.3">
      <c r="A523" s="151">
        <v>46081</v>
      </c>
      <c r="B523" t="s">
        <v>444</v>
      </c>
      <c r="C523" t="s">
        <v>426</v>
      </c>
      <c r="D523" t="s">
        <v>187</v>
      </c>
      <c r="E523" s="55">
        <v>1813677.7246999999</v>
      </c>
      <c r="F523">
        <v>1</v>
      </c>
      <c r="G523" t="s">
        <v>480</v>
      </c>
      <c r="H523" s="14">
        <v>141063.823</v>
      </c>
      <c r="I523" t="s">
        <v>137</v>
      </c>
      <c r="J523" t="s">
        <v>501</v>
      </c>
      <c r="K523" t="s">
        <v>501</v>
      </c>
      <c r="L523" t="s">
        <v>9</v>
      </c>
      <c r="M523" t="s">
        <v>77</v>
      </c>
      <c r="N523" t="s">
        <v>32</v>
      </c>
      <c r="O523">
        <v>1269574.40729</v>
      </c>
      <c r="P523">
        <v>544103.3174099999</v>
      </c>
      <c r="Q523" t="s">
        <v>187</v>
      </c>
      <c r="R523" t="s">
        <v>77</v>
      </c>
    </row>
    <row r="524" spans="1:18" x14ac:dyDescent="0.3">
      <c r="A524" s="151">
        <v>46081</v>
      </c>
      <c r="B524" t="s">
        <v>444</v>
      </c>
      <c r="C524" t="s">
        <v>426</v>
      </c>
      <c r="D524" t="s">
        <v>187</v>
      </c>
      <c r="E524" s="55">
        <v>1813677.7246999999</v>
      </c>
      <c r="F524">
        <v>1</v>
      </c>
      <c r="G524" t="s">
        <v>480</v>
      </c>
      <c r="H524" s="14">
        <v>141063.823</v>
      </c>
      <c r="I524" t="s">
        <v>137</v>
      </c>
      <c r="J524" t="s">
        <v>501</v>
      </c>
      <c r="K524" t="s">
        <v>501</v>
      </c>
      <c r="L524" t="s">
        <v>9</v>
      </c>
      <c r="M524" t="s">
        <v>75</v>
      </c>
      <c r="N524" t="s">
        <v>32</v>
      </c>
      <c r="O524">
        <v>1269574.40729</v>
      </c>
      <c r="P524">
        <v>544103.3174099999</v>
      </c>
      <c r="Q524" t="s">
        <v>187</v>
      </c>
      <c r="R524" t="s">
        <v>75</v>
      </c>
    </row>
    <row r="525" spans="1:18" x14ac:dyDescent="0.3">
      <c r="A525" s="151">
        <v>46081</v>
      </c>
      <c r="B525" t="s">
        <v>444</v>
      </c>
      <c r="C525" t="s">
        <v>426</v>
      </c>
      <c r="D525" t="s">
        <v>187</v>
      </c>
      <c r="E525" s="55">
        <v>1813677.7246999999</v>
      </c>
      <c r="F525">
        <v>1</v>
      </c>
      <c r="G525" t="s">
        <v>480</v>
      </c>
      <c r="H525" s="14">
        <v>141063.823</v>
      </c>
      <c r="I525" t="s">
        <v>137</v>
      </c>
      <c r="J525" t="s">
        <v>501</v>
      </c>
      <c r="K525" t="s">
        <v>501</v>
      </c>
      <c r="L525" t="s">
        <v>9</v>
      </c>
      <c r="M525" t="s">
        <v>682</v>
      </c>
      <c r="N525" t="s">
        <v>32</v>
      </c>
      <c r="O525">
        <v>1269574.40729</v>
      </c>
      <c r="P525">
        <v>544103.3174099999</v>
      </c>
      <c r="Q525" t="s">
        <v>187</v>
      </c>
      <c r="R525" t="s">
        <v>682</v>
      </c>
    </row>
    <row r="526" spans="1:18" x14ac:dyDescent="0.3">
      <c r="A526" s="151">
        <v>46081</v>
      </c>
      <c r="B526" t="s">
        <v>444</v>
      </c>
      <c r="C526" t="s">
        <v>426</v>
      </c>
      <c r="D526" t="s">
        <v>187</v>
      </c>
      <c r="E526" s="55">
        <v>1813677.7246999999</v>
      </c>
      <c r="F526">
        <v>1</v>
      </c>
      <c r="G526" t="s">
        <v>480</v>
      </c>
      <c r="H526" s="14">
        <v>141063.823</v>
      </c>
      <c r="I526" t="s">
        <v>137</v>
      </c>
      <c r="J526" t="s">
        <v>501</v>
      </c>
      <c r="K526" t="s">
        <v>501</v>
      </c>
      <c r="L526" t="s">
        <v>9</v>
      </c>
      <c r="M526" t="s">
        <v>683</v>
      </c>
      <c r="N526" t="s">
        <v>32</v>
      </c>
      <c r="O526">
        <v>1269574.40729</v>
      </c>
      <c r="P526">
        <v>544103.3174099999</v>
      </c>
      <c r="Q526" t="s">
        <v>187</v>
      </c>
      <c r="R526" t="s">
        <v>683</v>
      </c>
    </row>
    <row r="527" spans="1:18" x14ac:dyDescent="0.3">
      <c r="A527" s="151">
        <v>46081</v>
      </c>
      <c r="B527" t="s">
        <v>444</v>
      </c>
      <c r="C527" t="s">
        <v>426</v>
      </c>
      <c r="D527" t="s">
        <v>187</v>
      </c>
      <c r="E527" s="55">
        <v>1813677.7246999999</v>
      </c>
      <c r="F527">
        <v>1</v>
      </c>
      <c r="G527" t="s">
        <v>480</v>
      </c>
      <c r="H527" s="14">
        <v>141063.823</v>
      </c>
      <c r="I527" t="s">
        <v>137</v>
      </c>
      <c r="J527" t="s">
        <v>501</v>
      </c>
      <c r="K527" t="s">
        <v>501</v>
      </c>
      <c r="L527" t="s">
        <v>9</v>
      </c>
      <c r="M527" t="s">
        <v>80</v>
      </c>
      <c r="N527" t="s">
        <v>32</v>
      </c>
      <c r="O527">
        <v>1269574.40729</v>
      </c>
      <c r="P527">
        <v>544103.3174099999</v>
      </c>
      <c r="Q527" t="s">
        <v>187</v>
      </c>
      <c r="R527" t="s">
        <v>80</v>
      </c>
    </row>
    <row r="528" spans="1:18" x14ac:dyDescent="0.3">
      <c r="A528" s="151">
        <v>46081</v>
      </c>
      <c r="B528" t="s">
        <v>444</v>
      </c>
      <c r="C528" t="s">
        <v>426</v>
      </c>
      <c r="D528" t="s">
        <v>187</v>
      </c>
      <c r="E528" s="55">
        <v>1813677.7246999999</v>
      </c>
      <c r="F528">
        <v>1</v>
      </c>
      <c r="G528" t="s">
        <v>480</v>
      </c>
      <c r="H528" s="14">
        <v>141063.823</v>
      </c>
      <c r="I528" t="s">
        <v>137</v>
      </c>
      <c r="J528" t="s">
        <v>501</v>
      </c>
      <c r="K528" t="s">
        <v>501</v>
      </c>
      <c r="L528" t="s">
        <v>9</v>
      </c>
      <c r="M528" t="s">
        <v>50</v>
      </c>
      <c r="N528" t="s">
        <v>32</v>
      </c>
      <c r="O528">
        <v>1269574.40729</v>
      </c>
      <c r="P528">
        <v>544103.3174099999</v>
      </c>
      <c r="Q528" t="s">
        <v>187</v>
      </c>
      <c r="R528" t="s">
        <v>50</v>
      </c>
    </row>
    <row r="529" spans="1:18" x14ac:dyDescent="0.3">
      <c r="A529" s="151">
        <v>46081</v>
      </c>
      <c r="B529" t="s">
        <v>444</v>
      </c>
      <c r="C529" t="s">
        <v>426</v>
      </c>
      <c r="D529" t="s">
        <v>187</v>
      </c>
      <c r="E529" s="55">
        <v>1813677.7246999999</v>
      </c>
      <c r="F529">
        <v>1</v>
      </c>
      <c r="G529" t="s">
        <v>480</v>
      </c>
      <c r="H529" s="14">
        <v>141063.823</v>
      </c>
      <c r="I529" t="s">
        <v>137</v>
      </c>
      <c r="J529" t="s">
        <v>501</v>
      </c>
      <c r="K529" t="s">
        <v>501</v>
      </c>
      <c r="L529" t="s">
        <v>9</v>
      </c>
      <c r="M529" t="s">
        <v>68</v>
      </c>
      <c r="N529" t="s">
        <v>32</v>
      </c>
      <c r="O529">
        <v>1269574.40729</v>
      </c>
      <c r="P529">
        <v>544103.3174099999</v>
      </c>
      <c r="Q529" t="s">
        <v>187</v>
      </c>
      <c r="R529" t="s">
        <v>68</v>
      </c>
    </row>
    <row r="530" spans="1:18" x14ac:dyDescent="0.3">
      <c r="A530" s="151">
        <v>46081</v>
      </c>
      <c r="B530" t="s">
        <v>444</v>
      </c>
      <c r="C530" t="s">
        <v>426</v>
      </c>
      <c r="D530" t="s">
        <v>187</v>
      </c>
      <c r="E530" s="55">
        <v>1813677.7246999999</v>
      </c>
      <c r="F530">
        <v>1</v>
      </c>
      <c r="G530" t="s">
        <v>480</v>
      </c>
      <c r="H530" s="14">
        <v>141063.823</v>
      </c>
      <c r="I530" t="s">
        <v>137</v>
      </c>
      <c r="J530" t="s">
        <v>501</v>
      </c>
      <c r="K530" t="s">
        <v>501</v>
      </c>
      <c r="L530" t="s">
        <v>9</v>
      </c>
      <c r="M530" t="s">
        <v>70</v>
      </c>
      <c r="N530" t="s">
        <v>32</v>
      </c>
      <c r="O530">
        <v>1269574.40729</v>
      </c>
      <c r="P530">
        <v>544103.3174099999</v>
      </c>
      <c r="Q530" t="s">
        <v>187</v>
      </c>
      <c r="R530" t="s">
        <v>70</v>
      </c>
    </row>
    <row r="531" spans="1:18" x14ac:dyDescent="0.3">
      <c r="A531" s="151">
        <v>46081</v>
      </c>
      <c r="B531" t="s">
        <v>444</v>
      </c>
      <c r="C531" t="s">
        <v>541</v>
      </c>
      <c r="D531" t="s">
        <v>179</v>
      </c>
      <c r="E531" s="55">
        <v>1992393.3816</v>
      </c>
      <c r="F531">
        <v>1</v>
      </c>
      <c r="G531" t="s">
        <v>480</v>
      </c>
      <c r="H531" s="14">
        <v>139467.5367</v>
      </c>
      <c r="I531" t="s">
        <v>137</v>
      </c>
      <c r="J531" t="s">
        <v>501</v>
      </c>
      <c r="K531" t="s">
        <v>501</v>
      </c>
      <c r="L531" t="s">
        <v>9</v>
      </c>
      <c r="M531" t="s">
        <v>77</v>
      </c>
      <c r="N531" t="s">
        <v>360</v>
      </c>
      <c r="O531">
        <v>1753306.1758080001</v>
      </c>
      <c r="P531">
        <v>239087.20579199982</v>
      </c>
      <c r="Q531" t="s">
        <v>179</v>
      </c>
      <c r="R531" t="s">
        <v>77</v>
      </c>
    </row>
    <row r="532" spans="1:18" x14ac:dyDescent="0.3">
      <c r="A532" s="151">
        <v>46081</v>
      </c>
      <c r="B532" t="s">
        <v>444</v>
      </c>
      <c r="C532" t="s">
        <v>541</v>
      </c>
      <c r="D532" t="s">
        <v>179</v>
      </c>
      <c r="E532" s="55">
        <v>1992393.3816</v>
      </c>
      <c r="F532">
        <v>1</v>
      </c>
      <c r="G532" t="s">
        <v>480</v>
      </c>
      <c r="H532" s="14">
        <v>139467.5367</v>
      </c>
      <c r="I532" t="s">
        <v>137</v>
      </c>
      <c r="J532" t="s">
        <v>501</v>
      </c>
      <c r="K532" t="s">
        <v>501</v>
      </c>
      <c r="L532" t="s">
        <v>9</v>
      </c>
      <c r="M532" t="s">
        <v>75</v>
      </c>
      <c r="N532" t="s">
        <v>360</v>
      </c>
      <c r="O532">
        <v>1753306.1758080001</v>
      </c>
      <c r="P532">
        <v>239087.20579199982</v>
      </c>
      <c r="Q532" t="s">
        <v>179</v>
      </c>
      <c r="R532" t="s">
        <v>75</v>
      </c>
    </row>
    <row r="533" spans="1:18" x14ac:dyDescent="0.3">
      <c r="A533" s="151">
        <v>46081</v>
      </c>
      <c r="B533" t="s">
        <v>444</v>
      </c>
      <c r="C533" t="s">
        <v>429</v>
      </c>
      <c r="D533" t="s">
        <v>164</v>
      </c>
      <c r="E533" s="55">
        <v>1775503.9569999999</v>
      </c>
      <c r="F533">
        <v>1</v>
      </c>
      <c r="G533" t="s">
        <v>480</v>
      </c>
      <c r="H533" s="14">
        <v>138094.75219999999</v>
      </c>
      <c r="I533" t="s">
        <v>137</v>
      </c>
      <c r="J533" t="s">
        <v>501</v>
      </c>
      <c r="K533" t="s">
        <v>501</v>
      </c>
      <c r="L533" t="s">
        <v>9</v>
      </c>
      <c r="M533" t="s">
        <v>72</v>
      </c>
      <c r="N533" t="s">
        <v>32</v>
      </c>
      <c r="O533">
        <v>1242852.7699</v>
      </c>
      <c r="P533">
        <v>532651.18709999998</v>
      </c>
      <c r="Q533" t="s">
        <v>164</v>
      </c>
      <c r="R533" t="s">
        <v>72</v>
      </c>
    </row>
    <row r="534" spans="1:18" x14ac:dyDescent="0.3">
      <c r="A534" s="151">
        <v>46081</v>
      </c>
      <c r="B534" t="s">
        <v>444</v>
      </c>
      <c r="C534" t="s">
        <v>429</v>
      </c>
      <c r="D534" t="s">
        <v>164</v>
      </c>
      <c r="E534" s="55">
        <v>1775503.9569999999</v>
      </c>
      <c r="F534">
        <v>1</v>
      </c>
      <c r="G534" t="s">
        <v>480</v>
      </c>
      <c r="H534" s="14">
        <v>138094.75219999999</v>
      </c>
      <c r="I534" t="s">
        <v>137</v>
      </c>
      <c r="J534" t="s">
        <v>501</v>
      </c>
      <c r="K534" t="s">
        <v>501</v>
      </c>
      <c r="L534" t="s">
        <v>9</v>
      </c>
      <c r="M534" t="s">
        <v>77</v>
      </c>
      <c r="N534" t="s">
        <v>32</v>
      </c>
      <c r="O534">
        <v>1242852.7699</v>
      </c>
      <c r="P534">
        <v>532651.18709999998</v>
      </c>
      <c r="Q534" t="s">
        <v>164</v>
      </c>
      <c r="R534" t="s">
        <v>77</v>
      </c>
    </row>
    <row r="535" spans="1:18" x14ac:dyDescent="0.3">
      <c r="A535" s="151">
        <v>46081</v>
      </c>
      <c r="B535" t="s">
        <v>444</v>
      </c>
      <c r="C535" t="s">
        <v>429</v>
      </c>
      <c r="D535" t="s">
        <v>164</v>
      </c>
      <c r="E535" s="55">
        <v>1775503.9569999999</v>
      </c>
      <c r="F535">
        <v>1</v>
      </c>
      <c r="G535" t="s">
        <v>480</v>
      </c>
      <c r="H535" s="14">
        <v>138094.75219999999</v>
      </c>
      <c r="I535" t="s">
        <v>137</v>
      </c>
      <c r="J535" t="s">
        <v>501</v>
      </c>
      <c r="K535" t="s">
        <v>501</v>
      </c>
      <c r="L535" t="s">
        <v>9</v>
      </c>
      <c r="M535" t="s">
        <v>75</v>
      </c>
      <c r="N535" t="s">
        <v>32</v>
      </c>
      <c r="O535">
        <v>1242852.7699</v>
      </c>
      <c r="P535">
        <v>532651.18709999998</v>
      </c>
      <c r="Q535" t="s">
        <v>164</v>
      </c>
      <c r="R535" t="s">
        <v>75</v>
      </c>
    </row>
    <row r="536" spans="1:18" x14ac:dyDescent="0.3">
      <c r="A536" s="151">
        <v>46081</v>
      </c>
      <c r="B536" t="s">
        <v>444</v>
      </c>
      <c r="C536" t="s">
        <v>429</v>
      </c>
      <c r="D536" t="s">
        <v>164</v>
      </c>
      <c r="E536" s="55">
        <v>1775503.9569999999</v>
      </c>
      <c r="F536">
        <v>1</v>
      </c>
      <c r="G536" t="s">
        <v>480</v>
      </c>
      <c r="H536" s="14">
        <v>138094.75219999999</v>
      </c>
      <c r="I536" t="s">
        <v>137</v>
      </c>
      <c r="J536" t="s">
        <v>501</v>
      </c>
      <c r="K536" t="s">
        <v>501</v>
      </c>
      <c r="L536" t="s">
        <v>9</v>
      </c>
      <c r="M536" t="s">
        <v>682</v>
      </c>
      <c r="N536" t="s">
        <v>32</v>
      </c>
      <c r="O536">
        <v>1242852.7699</v>
      </c>
      <c r="P536">
        <v>532651.18709999998</v>
      </c>
      <c r="Q536" t="s">
        <v>164</v>
      </c>
      <c r="R536" t="s">
        <v>682</v>
      </c>
    </row>
    <row r="537" spans="1:18" x14ac:dyDescent="0.3">
      <c r="A537" s="151">
        <v>46081</v>
      </c>
      <c r="B537" t="s">
        <v>444</v>
      </c>
      <c r="C537" t="s">
        <v>429</v>
      </c>
      <c r="D537" t="s">
        <v>164</v>
      </c>
      <c r="E537" s="55">
        <v>1775503.9569999999</v>
      </c>
      <c r="F537">
        <v>1</v>
      </c>
      <c r="G537" t="s">
        <v>480</v>
      </c>
      <c r="H537" s="14">
        <v>138094.75219999999</v>
      </c>
      <c r="I537" t="s">
        <v>137</v>
      </c>
      <c r="J537" t="s">
        <v>501</v>
      </c>
      <c r="K537" t="s">
        <v>501</v>
      </c>
      <c r="L537" t="s">
        <v>9</v>
      </c>
      <c r="M537" t="s">
        <v>683</v>
      </c>
      <c r="N537" t="s">
        <v>32</v>
      </c>
      <c r="O537">
        <v>1242852.7699</v>
      </c>
      <c r="P537">
        <v>532651.18709999998</v>
      </c>
      <c r="Q537" t="s">
        <v>164</v>
      </c>
      <c r="R537" t="s">
        <v>683</v>
      </c>
    </row>
    <row r="538" spans="1:18" x14ac:dyDescent="0.3">
      <c r="A538" s="151">
        <v>46081</v>
      </c>
      <c r="B538" t="s">
        <v>444</v>
      </c>
      <c r="C538" t="s">
        <v>429</v>
      </c>
      <c r="D538" t="s">
        <v>164</v>
      </c>
      <c r="E538" s="55">
        <v>1775503.9569999999</v>
      </c>
      <c r="F538">
        <v>1</v>
      </c>
      <c r="G538" t="s">
        <v>480</v>
      </c>
      <c r="H538" s="14">
        <v>138094.75219999999</v>
      </c>
      <c r="I538" t="s">
        <v>137</v>
      </c>
      <c r="J538" t="s">
        <v>501</v>
      </c>
      <c r="K538" t="s">
        <v>501</v>
      </c>
      <c r="L538" t="s">
        <v>9</v>
      </c>
      <c r="M538" t="s">
        <v>80</v>
      </c>
      <c r="N538" t="s">
        <v>32</v>
      </c>
      <c r="O538">
        <v>1242852.7699</v>
      </c>
      <c r="P538">
        <v>532651.18709999998</v>
      </c>
      <c r="Q538" t="s">
        <v>164</v>
      </c>
      <c r="R538" t="s">
        <v>80</v>
      </c>
    </row>
    <row r="539" spans="1:18" x14ac:dyDescent="0.3">
      <c r="A539" s="151">
        <v>46081</v>
      </c>
      <c r="B539" t="s">
        <v>444</v>
      </c>
      <c r="C539" t="s">
        <v>429</v>
      </c>
      <c r="D539" t="s">
        <v>164</v>
      </c>
      <c r="E539" s="55">
        <v>1775503.9569999999</v>
      </c>
      <c r="F539">
        <v>1</v>
      </c>
      <c r="G539" t="s">
        <v>480</v>
      </c>
      <c r="H539" s="14">
        <v>138094.75219999999</v>
      </c>
      <c r="I539" t="s">
        <v>137</v>
      </c>
      <c r="J539" t="s">
        <v>501</v>
      </c>
      <c r="K539" t="s">
        <v>501</v>
      </c>
      <c r="L539" t="s">
        <v>9</v>
      </c>
      <c r="M539" t="s">
        <v>50</v>
      </c>
      <c r="N539" t="s">
        <v>32</v>
      </c>
      <c r="O539">
        <v>1242852.7699</v>
      </c>
      <c r="P539">
        <v>532651.18709999998</v>
      </c>
      <c r="Q539" t="s">
        <v>164</v>
      </c>
      <c r="R539" t="s">
        <v>50</v>
      </c>
    </row>
    <row r="540" spans="1:18" x14ac:dyDescent="0.3">
      <c r="A540" s="151">
        <v>46081</v>
      </c>
      <c r="B540" t="s">
        <v>444</v>
      </c>
      <c r="C540" t="s">
        <v>429</v>
      </c>
      <c r="D540" t="s">
        <v>164</v>
      </c>
      <c r="E540" s="55">
        <v>1775503.9569999999</v>
      </c>
      <c r="F540">
        <v>1</v>
      </c>
      <c r="G540" t="s">
        <v>480</v>
      </c>
      <c r="H540" s="14">
        <v>138094.75219999999</v>
      </c>
      <c r="I540" t="s">
        <v>137</v>
      </c>
      <c r="J540" t="s">
        <v>501</v>
      </c>
      <c r="K540" t="s">
        <v>501</v>
      </c>
      <c r="L540" t="s">
        <v>9</v>
      </c>
      <c r="M540" t="s">
        <v>68</v>
      </c>
      <c r="N540" t="s">
        <v>32</v>
      </c>
      <c r="O540">
        <v>1242852.7699</v>
      </c>
      <c r="P540">
        <v>532651.18709999998</v>
      </c>
      <c r="Q540" t="s">
        <v>164</v>
      </c>
      <c r="R540" t="s">
        <v>68</v>
      </c>
    </row>
    <row r="541" spans="1:18" x14ac:dyDescent="0.3">
      <c r="A541" s="151">
        <v>46081</v>
      </c>
      <c r="B541" t="s">
        <v>444</v>
      </c>
      <c r="C541" t="s">
        <v>429</v>
      </c>
      <c r="D541" t="s">
        <v>164</v>
      </c>
      <c r="E541" s="55">
        <v>1775503.9569999999</v>
      </c>
      <c r="F541">
        <v>1</v>
      </c>
      <c r="G541" t="s">
        <v>480</v>
      </c>
      <c r="H541" s="14">
        <v>138094.75219999999</v>
      </c>
      <c r="I541" t="s">
        <v>137</v>
      </c>
      <c r="J541" t="s">
        <v>501</v>
      </c>
      <c r="K541" t="s">
        <v>501</v>
      </c>
      <c r="L541" t="s">
        <v>9</v>
      </c>
      <c r="M541" t="s">
        <v>70</v>
      </c>
      <c r="N541" t="s">
        <v>32</v>
      </c>
      <c r="O541">
        <v>1242852.7699</v>
      </c>
      <c r="P541">
        <v>532651.18709999998</v>
      </c>
      <c r="Q541" t="s">
        <v>164</v>
      </c>
      <c r="R541" t="s">
        <v>70</v>
      </c>
    </row>
    <row r="542" spans="1:18" x14ac:dyDescent="0.3">
      <c r="A542" s="151">
        <v>46079</v>
      </c>
      <c r="B542" t="s">
        <v>1082</v>
      </c>
      <c r="C542" t="s">
        <v>1083</v>
      </c>
      <c r="D542" t="s">
        <v>1084</v>
      </c>
      <c r="E542" s="55">
        <v>187343.73</v>
      </c>
      <c r="F542">
        <v>1</v>
      </c>
      <c r="G542" t="s">
        <v>511</v>
      </c>
      <c r="H542" s="14">
        <v>137530.99729999999</v>
      </c>
      <c r="I542" t="s">
        <v>137</v>
      </c>
      <c r="J542" t="s">
        <v>473</v>
      </c>
      <c r="K542" t="s">
        <v>156</v>
      </c>
      <c r="L542" t="s">
        <v>10</v>
      </c>
      <c r="M542" t="s">
        <v>80</v>
      </c>
      <c r="N542" t="s">
        <v>35</v>
      </c>
      <c r="O542">
        <v>187343.72999999998</v>
      </c>
      <c r="P542">
        <v>0</v>
      </c>
      <c r="Q542" t="s">
        <v>741</v>
      </c>
      <c r="R542" t="s">
        <v>166</v>
      </c>
    </row>
    <row r="543" spans="1:18" x14ac:dyDescent="0.3">
      <c r="A543" s="151">
        <v>46081</v>
      </c>
      <c r="B543" t="s">
        <v>444</v>
      </c>
      <c r="C543" t="s">
        <v>487</v>
      </c>
      <c r="D543" t="s">
        <v>164</v>
      </c>
      <c r="E543" s="55">
        <v>1740000</v>
      </c>
      <c r="F543">
        <v>1</v>
      </c>
      <c r="G543" t="s">
        <v>480</v>
      </c>
      <c r="H543" s="14">
        <v>135333.3333</v>
      </c>
      <c r="I543" t="s">
        <v>137</v>
      </c>
      <c r="J543" t="s">
        <v>501</v>
      </c>
      <c r="K543" t="s">
        <v>501</v>
      </c>
      <c r="L543" t="s">
        <v>9</v>
      </c>
      <c r="M543" t="s">
        <v>72</v>
      </c>
      <c r="N543" t="s">
        <v>32</v>
      </c>
      <c r="O543">
        <v>1218000</v>
      </c>
      <c r="P543">
        <v>522000</v>
      </c>
      <c r="Q543" t="s">
        <v>164</v>
      </c>
      <c r="R543" t="s">
        <v>72</v>
      </c>
    </row>
    <row r="544" spans="1:18" x14ac:dyDescent="0.3">
      <c r="A544" s="151">
        <v>46081</v>
      </c>
      <c r="B544" t="s">
        <v>444</v>
      </c>
      <c r="C544" t="s">
        <v>487</v>
      </c>
      <c r="D544" t="s">
        <v>164</v>
      </c>
      <c r="E544" s="55">
        <v>1740000</v>
      </c>
      <c r="F544">
        <v>1</v>
      </c>
      <c r="G544" t="s">
        <v>480</v>
      </c>
      <c r="H544" s="14">
        <v>135333.3333</v>
      </c>
      <c r="I544" t="s">
        <v>137</v>
      </c>
      <c r="J544" t="s">
        <v>501</v>
      </c>
      <c r="K544" t="s">
        <v>501</v>
      </c>
      <c r="L544" t="s">
        <v>9</v>
      </c>
      <c r="M544" t="s">
        <v>77</v>
      </c>
      <c r="N544" t="s">
        <v>32</v>
      </c>
      <c r="O544">
        <v>1218000</v>
      </c>
      <c r="P544">
        <v>522000</v>
      </c>
      <c r="Q544" t="s">
        <v>164</v>
      </c>
      <c r="R544" t="s">
        <v>77</v>
      </c>
    </row>
    <row r="545" spans="1:18" x14ac:dyDescent="0.3">
      <c r="A545" s="151">
        <v>46081</v>
      </c>
      <c r="B545" t="s">
        <v>444</v>
      </c>
      <c r="C545" t="s">
        <v>487</v>
      </c>
      <c r="D545" t="s">
        <v>164</v>
      </c>
      <c r="E545" s="55">
        <v>1740000</v>
      </c>
      <c r="F545">
        <v>1</v>
      </c>
      <c r="G545" t="s">
        <v>480</v>
      </c>
      <c r="H545" s="14">
        <v>135333.3333</v>
      </c>
      <c r="I545" t="s">
        <v>137</v>
      </c>
      <c r="J545" t="s">
        <v>501</v>
      </c>
      <c r="K545" t="s">
        <v>501</v>
      </c>
      <c r="L545" t="s">
        <v>9</v>
      </c>
      <c r="M545" t="s">
        <v>75</v>
      </c>
      <c r="N545" t="s">
        <v>32</v>
      </c>
      <c r="O545">
        <v>1218000</v>
      </c>
      <c r="P545">
        <v>522000</v>
      </c>
      <c r="Q545" t="s">
        <v>164</v>
      </c>
      <c r="R545" t="s">
        <v>75</v>
      </c>
    </row>
    <row r="546" spans="1:18" x14ac:dyDescent="0.3">
      <c r="A546" s="151">
        <v>46081</v>
      </c>
      <c r="B546" t="s">
        <v>444</v>
      </c>
      <c r="C546" t="s">
        <v>487</v>
      </c>
      <c r="D546" t="s">
        <v>164</v>
      </c>
      <c r="E546" s="55">
        <v>1740000</v>
      </c>
      <c r="F546">
        <v>1</v>
      </c>
      <c r="G546" t="s">
        <v>480</v>
      </c>
      <c r="H546" s="14">
        <v>135333.3333</v>
      </c>
      <c r="I546" t="s">
        <v>137</v>
      </c>
      <c r="J546" t="s">
        <v>501</v>
      </c>
      <c r="K546" t="s">
        <v>501</v>
      </c>
      <c r="L546" t="s">
        <v>9</v>
      </c>
      <c r="M546" t="s">
        <v>682</v>
      </c>
      <c r="N546" t="s">
        <v>32</v>
      </c>
      <c r="O546">
        <v>1218000</v>
      </c>
      <c r="P546">
        <v>522000</v>
      </c>
      <c r="Q546" t="s">
        <v>164</v>
      </c>
      <c r="R546" t="s">
        <v>682</v>
      </c>
    </row>
    <row r="547" spans="1:18" x14ac:dyDescent="0.3">
      <c r="A547" s="151">
        <v>46081</v>
      </c>
      <c r="B547" t="s">
        <v>444</v>
      </c>
      <c r="C547" t="s">
        <v>487</v>
      </c>
      <c r="D547" t="s">
        <v>164</v>
      </c>
      <c r="E547" s="55">
        <v>1740000</v>
      </c>
      <c r="F547">
        <v>1</v>
      </c>
      <c r="G547" t="s">
        <v>480</v>
      </c>
      <c r="H547" s="14">
        <v>135333.3333</v>
      </c>
      <c r="I547" t="s">
        <v>137</v>
      </c>
      <c r="J547" t="s">
        <v>501</v>
      </c>
      <c r="K547" t="s">
        <v>501</v>
      </c>
      <c r="L547" t="s">
        <v>9</v>
      </c>
      <c r="M547" t="s">
        <v>683</v>
      </c>
      <c r="N547" t="s">
        <v>32</v>
      </c>
      <c r="O547">
        <v>1218000</v>
      </c>
      <c r="P547">
        <v>522000</v>
      </c>
      <c r="Q547" t="s">
        <v>164</v>
      </c>
      <c r="R547" t="s">
        <v>683</v>
      </c>
    </row>
    <row r="548" spans="1:18" x14ac:dyDescent="0.3">
      <c r="A548" s="151">
        <v>46081</v>
      </c>
      <c r="B548" t="s">
        <v>444</v>
      </c>
      <c r="C548" t="s">
        <v>487</v>
      </c>
      <c r="D548" t="s">
        <v>164</v>
      </c>
      <c r="E548" s="55">
        <v>1740000</v>
      </c>
      <c r="F548">
        <v>1</v>
      </c>
      <c r="G548" t="s">
        <v>480</v>
      </c>
      <c r="H548" s="14">
        <v>135333.3333</v>
      </c>
      <c r="I548" t="s">
        <v>137</v>
      </c>
      <c r="J548" t="s">
        <v>501</v>
      </c>
      <c r="K548" t="s">
        <v>501</v>
      </c>
      <c r="L548" t="s">
        <v>9</v>
      </c>
      <c r="M548" t="s">
        <v>80</v>
      </c>
      <c r="N548" t="s">
        <v>32</v>
      </c>
      <c r="O548">
        <v>1218000</v>
      </c>
      <c r="P548">
        <v>522000</v>
      </c>
      <c r="Q548" t="s">
        <v>164</v>
      </c>
      <c r="R548" t="s">
        <v>80</v>
      </c>
    </row>
    <row r="549" spans="1:18" x14ac:dyDescent="0.3">
      <c r="A549" s="151">
        <v>46081</v>
      </c>
      <c r="B549" t="s">
        <v>444</v>
      </c>
      <c r="C549" t="s">
        <v>487</v>
      </c>
      <c r="D549" t="s">
        <v>164</v>
      </c>
      <c r="E549" s="55">
        <v>1740000</v>
      </c>
      <c r="F549">
        <v>1</v>
      </c>
      <c r="G549" t="s">
        <v>480</v>
      </c>
      <c r="H549" s="14">
        <v>135333.3333</v>
      </c>
      <c r="I549" t="s">
        <v>137</v>
      </c>
      <c r="J549" t="s">
        <v>501</v>
      </c>
      <c r="K549" t="s">
        <v>501</v>
      </c>
      <c r="L549" t="s">
        <v>9</v>
      </c>
      <c r="M549" t="s">
        <v>50</v>
      </c>
      <c r="N549" t="s">
        <v>32</v>
      </c>
      <c r="O549">
        <v>1218000</v>
      </c>
      <c r="P549">
        <v>522000</v>
      </c>
      <c r="Q549" t="s">
        <v>164</v>
      </c>
      <c r="R549" t="s">
        <v>50</v>
      </c>
    </row>
    <row r="550" spans="1:18" x14ac:dyDescent="0.3">
      <c r="A550" s="151">
        <v>46081</v>
      </c>
      <c r="B550" t="s">
        <v>444</v>
      </c>
      <c r="C550" t="s">
        <v>487</v>
      </c>
      <c r="D550" t="s">
        <v>164</v>
      </c>
      <c r="E550" s="55">
        <v>1740000</v>
      </c>
      <c r="F550">
        <v>1</v>
      </c>
      <c r="G550" t="s">
        <v>480</v>
      </c>
      <c r="H550" s="14">
        <v>135333.3333</v>
      </c>
      <c r="I550" t="s">
        <v>137</v>
      </c>
      <c r="J550" t="s">
        <v>501</v>
      </c>
      <c r="K550" t="s">
        <v>501</v>
      </c>
      <c r="L550" t="s">
        <v>9</v>
      </c>
      <c r="M550" t="s">
        <v>68</v>
      </c>
      <c r="N550" t="s">
        <v>32</v>
      </c>
      <c r="O550">
        <v>1218000</v>
      </c>
      <c r="P550">
        <v>522000</v>
      </c>
      <c r="Q550" t="s">
        <v>164</v>
      </c>
      <c r="R550" t="s">
        <v>68</v>
      </c>
    </row>
    <row r="551" spans="1:18" x14ac:dyDescent="0.3">
      <c r="A551" s="151">
        <v>46081</v>
      </c>
      <c r="B551" t="s">
        <v>444</v>
      </c>
      <c r="C551" t="s">
        <v>487</v>
      </c>
      <c r="D551" t="s">
        <v>164</v>
      </c>
      <c r="E551" s="55">
        <v>1740000</v>
      </c>
      <c r="F551">
        <v>1</v>
      </c>
      <c r="G551" t="s">
        <v>480</v>
      </c>
      <c r="H551" s="14">
        <v>135333.3333</v>
      </c>
      <c r="I551" t="s">
        <v>137</v>
      </c>
      <c r="J551" t="s">
        <v>501</v>
      </c>
      <c r="K551" t="s">
        <v>501</v>
      </c>
      <c r="L551" t="s">
        <v>9</v>
      </c>
      <c r="M551" t="s">
        <v>70</v>
      </c>
      <c r="N551" t="s">
        <v>32</v>
      </c>
      <c r="O551">
        <v>1218000</v>
      </c>
      <c r="P551">
        <v>522000</v>
      </c>
      <c r="Q551" t="s">
        <v>164</v>
      </c>
      <c r="R551" t="s">
        <v>70</v>
      </c>
    </row>
    <row r="552" spans="1:18" x14ac:dyDescent="0.3">
      <c r="A552" s="151">
        <v>46055</v>
      </c>
      <c r="B552" t="s">
        <v>823</v>
      </c>
      <c r="C552" t="s">
        <v>826</v>
      </c>
      <c r="D552" t="s">
        <v>827</v>
      </c>
      <c r="E552" s="55">
        <v>1828654.1</v>
      </c>
      <c r="F552">
        <v>1</v>
      </c>
      <c r="G552" t="s">
        <v>511</v>
      </c>
      <c r="H552" s="14">
        <v>132298.0129</v>
      </c>
      <c r="I552" t="s">
        <v>137</v>
      </c>
      <c r="J552" t="s">
        <v>513</v>
      </c>
      <c r="K552" t="s">
        <v>156</v>
      </c>
      <c r="L552" t="s">
        <v>10</v>
      </c>
      <c r="M552" t="s">
        <v>682</v>
      </c>
      <c r="N552" t="s">
        <v>35</v>
      </c>
      <c r="O552">
        <v>2212671.46</v>
      </c>
      <c r="P552">
        <v>0</v>
      </c>
      <c r="Q552" t="s">
        <v>730</v>
      </c>
      <c r="R552" t="s">
        <v>164</v>
      </c>
    </row>
    <row r="553" spans="1:18" x14ac:dyDescent="0.3">
      <c r="A553" s="151">
        <v>46063</v>
      </c>
      <c r="B553" t="s">
        <v>1048</v>
      </c>
      <c r="C553" t="s">
        <v>1053</v>
      </c>
      <c r="D553" t="s">
        <v>1054</v>
      </c>
      <c r="E553" s="55">
        <v>2481</v>
      </c>
      <c r="F553">
        <v>60</v>
      </c>
      <c r="G553" t="s">
        <v>511</v>
      </c>
      <c r="H553" s="14">
        <v>132228.42180000001</v>
      </c>
      <c r="I553" t="s">
        <v>137</v>
      </c>
      <c r="J553" t="s">
        <v>473</v>
      </c>
      <c r="K553" t="s">
        <v>156</v>
      </c>
      <c r="L553" t="s">
        <v>14</v>
      </c>
      <c r="M553" t="s">
        <v>80</v>
      </c>
      <c r="N553" t="s">
        <v>35</v>
      </c>
      <c r="O553">
        <v>180120.59999999998</v>
      </c>
      <c r="P553">
        <v>0</v>
      </c>
      <c r="Q553" t="s">
        <v>680</v>
      </c>
      <c r="R553" t="s">
        <v>168</v>
      </c>
    </row>
    <row r="554" spans="1:18" x14ac:dyDescent="0.3">
      <c r="A554" s="151">
        <v>46081</v>
      </c>
      <c r="B554" t="s">
        <v>444</v>
      </c>
      <c r="C554" t="s">
        <v>409</v>
      </c>
      <c r="D554" t="s">
        <v>179</v>
      </c>
      <c r="E554" s="55">
        <v>2197552.3445000001</v>
      </c>
      <c r="F554">
        <v>1</v>
      </c>
      <c r="G554" t="s">
        <v>480</v>
      </c>
      <c r="H554" s="14">
        <v>131853.14069999999</v>
      </c>
      <c r="I554" t="s">
        <v>137</v>
      </c>
      <c r="J554" t="s">
        <v>501</v>
      </c>
      <c r="K554" t="s">
        <v>501</v>
      </c>
      <c r="L554" t="s">
        <v>9</v>
      </c>
      <c r="M554" t="s">
        <v>682</v>
      </c>
      <c r="N554" t="s">
        <v>360</v>
      </c>
      <c r="O554">
        <v>1933846.0631600001</v>
      </c>
      <c r="P554">
        <v>263706.28133999999</v>
      </c>
      <c r="Q554" t="s">
        <v>179</v>
      </c>
      <c r="R554" t="s">
        <v>682</v>
      </c>
    </row>
    <row r="555" spans="1:18" x14ac:dyDescent="0.3">
      <c r="A555" s="151">
        <v>46081</v>
      </c>
      <c r="B555" t="s">
        <v>444</v>
      </c>
      <c r="C555" t="s">
        <v>761</v>
      </c>
      <c r="D555" t="s">
        <v>187</v>
      </c>
      <c r="E555" s="55">
        <v>1675779.1318000001</v>
      </c>
      <c r="F555">
        <v>1</v>
      </c>
      <c r="G555" t="s">
        <v>480</v>
      </c>
      <c r="H555" s="14">
        <v>130338.3769</v>
      </c>
      <c r="I555" t="s">
        <v>137</v>
      </c>
      <c r="J555" t="s">
        <v>501</v>
      </c>
      <c r="K555" t="s">
        <v>501</v>
      </c>
      <c r="L555" t="s">
        <v>9</v>
      </c>
      <c r="M555" t="s">
        <v>72</v>
      </c>
      <c r="N555" t="s">
        <v>32</v>
      </c>
      <c r="O555">
        <v>1173045.3922600001</v>
      </c>
      <c r="P555">
        <v>502733.73953999998</v>
      </c>
      <c r="Q555" t="s">
        <v>187</v>
      </c>
      <c r="R555" t="s">
        <v>72</v>
      </c>
    </row>
    <row r="556" spans="1:18" x14ac:dyDescent="0.3">
      <c r="A556" s="151">
        <v>46081</v>
      </c>
      <c r="B556" t="s">
        <v>444</v>
      </c>
      <c r="C556" t="s">
        <v>761</v>
      </c>
      <c r="D556" t="s">
        <v>187</v>
      </c>
      <c r="E556" s="55">
        <v>1675779.1318000001</v>
      </c>
      <c r="F556">
        <v>1</v>
      </c>
      <c r="G556" t="s">
        <v>480</v>
      </c>
      <c r="H556" s="14">
        <v>130338.3769</v>
      </c>
      <c r="I556" t="s">
        <v>137</v>
      </c>
      <c r="J556" t="s">
        <v>501</v>
      </c>
      <c r="K556" t="s">
        <v>501</v>
      </c>
      <c r="L556" t="s">
        <v>9</v>
      </c>
      <c r="M556" t="s">
        <v>77</v>
      </c>
      <c r="N556" t="s">
        <v>32</v>
      </c>
      <c r="O556">
        <v>1173045.3922600001</v>
      </c>
      <c r="P556">
        <v>502733.73953999998</v>
      </c>
      <c r="Q556" t="s">
        <v>187</v>
      </c>
      <c r="R556" t="s">
        <v>77</v>
      </c>
    </row>
    <row r="557" spans="1:18" x14ac:dyDescent="0.3">
      <c r="A557" s="151">
        <v>46081</v>
      </c>
      <c r="B557" t="s">
        <v>444</v>
      </c>
      <c r="C557" t="s">
        <v>761</v>
      </c>
      <c r="D557" t="s">
        <v>187</v>
      </c>
      <c r="E557" s="55">
        <v>1675779.1318000001</v>
      </c>
      <c r="F557">
        <v>1</v>
      </c>
      <c r="G557" t="s">
        <v>480</v>
      </c>
      <c r="H557" s="14">
        <v>130338.3769</v>
      </c>
      <c r="I557" t="s">
        <v>137</v>
      </c>
      <c r="J557" t="s">
        <v>501</v>
      </c>
      <c r="K557" t="s">
        <v>501</v>
      </c>
      <c r="L557" t="s">
        <v>9</v>
      </c>
      <c r="M557" t="s">
        <v>75</v>
      </c>
      <c r="N557" t="s">
        <v>32</v>
      </c>
      <c r="O557">
        <v>1173045.3922600001</v>
      </c>
      <c r="P557">
        <v>502733.73953999998</v>
      </c>
      <c r="Q557" t="s">
        <v>187</v>
      </c>
      <c r="R557" t="s">
        <v>75</v>
      </c>
    </row>
    <row r="558" spans="1:18" x14ac:dyDescent="0.3">
      <c r="A558" s="151">
        <v>46081</v>
      </c>
      <c r="B558" t="s">
        <v>444</v>
      </c>
      <c r="C558" t="s">
        <v>761</v>
      </c>
      <c r="D558" t="s">
        <v>187</v>
      </c>
      <c r="E558" s="55">
        <v>1675779.1318000001</v>
      </c>
      <c r="F558">
        <v>1</v>
      </c>
      <c r="G558" t="s">
        <v>480</v>
      </c>
      <c r="H558" s="14">
        <v>130338.3769</v>
      </c>
      <c r="I558" t="s">
        <v>137</v>
      </c>
      <c r="J558" t="s">
        <v>501</v>
      </c>
      <c r="K558" t="s">
        <v>501</v>
      </c>
      <c r="L558" t="s">
        <v>9</v>
      </c>
      <c r="M558" t="s">
        <v>682</v>
      </c>
      <c r="N558" t="s">
        <v>32</v>
      </c>
      <c r="O558">
        <v>1173045.3922600001</v>
      </c>
      <c r="P558">
        <v>502733.73953999998</v>
      </c>
      <c r="Q558" t="s">
        <v>187</v>
      </c>
      <c r="R558" t="s">
        <v>682</v>
      </c>
    </row>
    <row r="559" spans="1:18" x14ac:dyDescent="0.3">
      <c r="A559" s="151">
        <v>46081</v>
      </c>
      <c r="B559" t="s">
        <v>444</v>
      </c>
      <c r="C559" t="s">
        <v>761</v>
      </c>
      <c r="D559" t="s">
        <v>187</v>
      </c>
      <c r="E559" s="55">
        <v>1675779.1318000001</v>
      </c>
      <c r="F559">
        <v>1</v>
      </c>
      <c r="G559" t="s">
        <v>480</v>
      </c>
      <c r="H559" s="14">
        <v>130338.3769</v>
      </c>
      <c r="I559" t="s">
        <v>137</v>
      </c>
      <c r="J559" t="s">
        <v>501</v>
      </c>
      <c r="K559" t="s">
        <v>501</v>
      </c>
      <c r="L559" t="s">
        <v>9</v>
      </c>
      <c r="M559" t="s">
        <v>683</v>
      </c>
      <c r="N559" t="s">
        <v>32</v>
      </c>
      <c r="O559">
        <v>1173045.3922600001</v>
      </c>
      <c r="P559">
        <v>502733.73953999998</v>
      </c>
      <c r="Q559" t="s">
        <v>187</v>
      </c>
      <c r="R559" t="s">
        <v>683</v>
      </c>
    </row>
    <row r="560" spans="1:18" x14ac:dyDescent="0.3">
      <c r="A560" s="151">
        <v>46081</v>
      </c>
      <c r="B560" t="s">
        <v>444</v>
      </c>
      <c r="C560" t="s">
        <v>761</v>
      </c>
      <c r="D560" t="s">
        <v>187</v>
      </c>
      <c r="E560" s="55">
        <v>1675779.1318000001</v>
      </c>
      <c r="F560">
        <v>1</v>
      </c>
      <c r="G560" t="s">
        <v>480</v>
      </c>
      <c r="H560" s="14">
        <v>130338.3769</v>
      </c>
      <c r="I560" t="s">
        <v>137</v>
      </c>
      <c r="J560" t="s">
        <v>501</v>
      </c>
      <c r="K560" t="s">
        <v>501</v>
      </c>
      <c r="L560" t="s">
        <v>9</v>
      </c>
      <c r="M560" t="s">
        <v>80</v>
      </c>
      <c r="N560" t="s">
        <v>32</v>
      </c>
      <c r="O560">
        <v>1173045.3922600001</v>
      </c>
      <c r="P560">
        <v>502733.73953999998</v>
      </c>
      <c r="Q560" t="s">
        <v>187</v>
      </c>
      <c r="R560" t="s">
        <v>80</v>
      </c>
    </row>
    <row r="561" spans="1:18" x14ac:dyDescent="0.3">
      <c r="A561" s="151">
        <v>46081</v>
      </c>
      <c r="B561" t="s">
        <v>444</v>
      </c>
      <c r="C561" t="s">
        <v>761</v>
      </c>
      <c r="D561" t="s">
        <v>187</v>
      </c>
      <c r="E561" s="55">
        <v>1675779.1318000001</v>
      </c>
      <c r="F561">
        <v>1</v>
      </c>
      <c r="G561" t="s">
        <v>480</v>
      </c>
      <c r="H561" s="14">
        <v>130338.3769</v>
      </c>
      <c r="I561" t="s">
        <v>137</v>
      </c>
      <c r="J561" t="s">
        <v>501</v>
      </c>
      <c r="K561" t="s">
        <v>501</v>
      </c>
      <c r="L561" t="s">
        <v>9</v>
      </c>
      <c r="M561" t="s">
        <v>50</v>
      </c>
      <c r="N561" t="s">
        <v>32</v>
      </c>
      <c r="O561">
        <v>1173045.3922600001</v>
      </c>
      <c r="P561">
        <v>502733.73953999998</v>
      </c>
      <c r="Q561" t="s">
        <v>187</v>
      </c>
      <c r="R561" t="s">
        <v>50</v>
      </c>
    </row>
    <row r="562" spans="1:18" x14ac:dyDescent="0.3">
      <c r="A562" s="151">
        <v>46081</v>
      </c>
      <c r="B562" t="s">
        <v>444</v>
      </c>
      <c r="C562" t="s">
        <v>761</v>
      </c>
      <c r="D562" t="s">
        <v>187</v>
      </c>
      <c r="E562" s="55">
        <v>1675779.1318000001</v>
      </c>
      <c r="F562">
        <v>1</v>
      </c>
      <c r="G562" t="s">
        <v>480</v>
      </c>
      <c r="H562" s="14">
        <v>130338.3769</v>
      </c>
      <c r="I562" t="s">
        <v>137</v>
      </c>
      <c r="J562" t="s">
        <v>501</v>
      </c>
      <c r="K562" t="s">
        <v>501</v>
      </c>
      <c r="L562" t="s">
        <v>9</v>
      </c>
      <c r="M562" t="s">
        <v>68</v>
      </c>
      <c r="N562" t="s">
        <v>32</v>
      </c>
      <c r="O562">
        <v>1173045.3922600001</v>
      </c>
      <c r="P562">
        <v>502733.73953999998</v>
      </c>
      <c r="Q562" t="s">
        <v>187</v>
      </c>
      <c r="R562" t="s">
        <v>68</v>
      </c>
    </row>
    <row r="563" spans="1:18" x14ac:dyDescent="0.3">
      <c r="A563" s="151">
        <v>46081</v>
      </c>
      <c r="B563" t="s">
        <v>444</v>
      </c>
      <c r="C563" t="s">
        <v>761</v>
      </c>
      <c r="D563" t="s">
        <v>187</v>
      </c>
      <c r="E563" s="55">
        <v>1675779.1318000001</v>
      </c>
      <c r="F563">
        <v>1</v>
      </c>
      <c r="G563" t="s">
        <v>480</v>
      </c>
      <c r="H563" s="14">
        <v>130338.3769</v>
      </c>
      <c r="I563" t="s">
        <v>137</v>
      </c>
      <c r="J563" t="s">
        <v>501</v>
      </c>
      <c r="K563" t="s">
        <v>501</v>
      </c>
      <c r="L563" t="s">
        <v>9</v>
      </c>
      <c r="M563" t="s">
        <v>70</v>
      </c>
      <c r="N563" t="s">
        <v>32</v>
      </c>
      <c r="O563">
        <v>1173045.3922600001</v>
      </c>
      <c r="P563">
        <v>502733.73953999998</v>
      </c>
      <c r="Q563" t="s">
        <v>187</v>
      </c>
      <c r="R563" t="s">
        <v>70</v>
      </c>
    </row>
    <row r="564" spans="1:18" x14ac:dyDescent="0.3">
      <c r="A564" s="151">
        <v>46081</v>
      </c>
      <c r="B564" t="s">
        <v>444</v>
      </c>
      <c r="C564" t="s">
        <v>762</v>
      </c>
      <c r="D564" t="s">
        <v>42</v>
      </c>
      <c r="E564" s="55">
        <v>1608950.2172000001</v>
      </c>
      <c r="F564">
        <v>1</v>
      </c>
      <c r="G564" t="s">
        <v>480</v>
      </c>
      <c r="H564" s="14">
        <v>128716.0174</v>
      </c>
      <c r="I564" t="s">
        <v>137</v>
      </c>
      <c r="J564" t="s">
        <v>501</v>
      </c>
      <c r="K564" t="s">
        <v>501</v>
      </c>
      <c r="L564" t="s">
        <v>9</v>
      </c>
      <c r="M564" t="s">
        <v>72</v>
      </c>
      <c r="N564" t="s">
        <v>341</v>
      </c>
      <c r="O564">
        <v>1608950.2172000003</v>
      </c>
      <c r="P564">
        <v>0</v>
      </c>
      <c r="Q564" t="s">
        <v>42</v>
      </c>
      <c r="R564" t="s">
        <v>72</v>
      </c>
    </row>
    <row r="565" spans="1:18" x14ac:dyDescent="0.3">
      <c r="A565" s="151">
        <v>46081</v>
      </c>
      <c r="B565" t="s">
        <v>444</v>
      </c>
      <c r="C565" t="s">
        <v>762</v>
      </c>
      <c r="D565" t="s">
        <v>42</v>
      </c>
      <c r="E565" s="55">
        <v>1608950.2172000001</v>
      </c>
      <c r="F565">
        <v>1</v>
      </c>
      <c r="G565" t="s">
        <v>480</v>
      </c>
      <c r="H565" s="14">
        <v>128716.0174</v>
      </c>
      <c r="I565" t="s">
        <v>137</v>
      </c>
      <c r="J565" t="s">
        <v>501</v>
      </c>
      <c r="K565" t="s">
        <v>501</v>
      </c>
      <c r="L565" t="s">
        <v>9</v>
      </c>
      <c r="M565" t="s">
        <v>68</v>
      </c>
      <c r="N565" t="s">
        <v>341</v>
      </c>
      <c r="O565">
        <v>1608950.2172000003</v>
      </c>
      <c r="P565">
        <v>0</v>
      </c>
      <c r="Q565" t="s">
        <v>42</v>
      </c>
      <c r="R565" t="s">
        <v>68</v>
      </c>
    </row>
    <row r="566" spans="1:18" x14ac:dyDescent="0.3">
      <c r="A566" s="151">
        <v>46081</v>
      </c>
      <c r="B566" t="s">
        <v>444</v>
      </c>
      <c r="C566" t="s">
        <v>422</v>
      </c>
      <c r="D566" t="s">
        <v>168</v>
      </c>
      <c r="E566" s="55">
        <v>1813694.9571</v>
      </c>
      <c r="F566">
        <v>1</v>
      </c>
      <c r="G566" t="s">
        <v>480</v>
      </c>
      <c r="H566" s="14">
        <v>126958.647</v>
      </c>
      <c r="I566" t="s">
        <v>137</v>
      </c>
      <c r="J566" t="s">
        <v>501</v>
      </c>
      <c r="K566" t="s">
        <v>501</v>
      </c>
      <c r="L566" t="s">
        <v>9</v>
      </c>
      <c r="M566" t="s">
        <v>70</v>
      </c>
      <c r="N566" t="s">
        <v>332</v>
      </c>
      <c r="O566">
        <v>1813694.9571000002</v>
      </c>
      <c r="P566">
        <v>0</v>
      </c>
      <c r="Q566" t="s">
        <v>168</v>
      </c>
      <c r="R566" t="s">
        <v>70</v>
      </c>
    </row>
    <row r="567" spans="1:18" x14ac:dyDescent="0.3">
      <c r="A567" s="151">
        <v>46078</v>
      </c>
      <c r="B567" t="s">
        <v>941</v>
      </c>
      <c r="C567" t="s">
        <v>942</v>
      </c>
      <c r="D567" t="s">
        <v>943</v>
      </c>
      <c r="E567" s="55">
        <v>126126</v>
      </c>
      <c r="F567">
        <v>1</v>
      </c>
      <c r="G567" t="s">
        <v>511</v>
      </c>
      <c r="H567" s="14">
        <v>126126</v>
      </c>
      <c r="I567" t="s">
        <v>137</v>
      </c>
      <c r="J567" t="s">
        <v>513</v>
      </c>
      <c r="K567" t="s">
        <v>156</v>
      </c>
      <c r="L567" t="s">
        <v>10</v>
      </c>
      <c r="M567" t="s">
        <v>50</v>
      </c>
      <c r="N567" t="s">
        <v>39</v>
      </c>
      <c r="O567">
        <v>126126</v>
      </c>
      <c r="P567">
        <v>0</v>
      </c>
      <c r="Q567" t="s">
        <v>730</v>
      </c>
      <c r="R567" t="s">
        <v>50</v>
      </c>
    </row>
    <row r="568" spans="1:18" x14ac:dyDescent="0.3">
      <c r="A568" s="151">
        <v>46081</v>
      </c>
      <c r="B568" t="s">
        <v>444</v>
      </c>
      <c r="C568" t="s">
        <v>407</v>
      </c>
      <c r="D568" t="s">
        <v>168</v>
      </c>
      <c r="E568" s="55">
        <v>2081874.696</v>
      </c>
      <c r="F568">
        <v>1</v>
      </c>
      <c r="G568" t="s">
        <v>480</v>
      </c>
      <c r="H568" s="14">
        <v>124912.48179999999</v>
      </c>
      <c r="I568" t="s">
        <v>137</v>
      </c>
      <c r="J568" t="s">
        <v>501</v>
      </c>
      <c r="K568" t="s">
        <v>501</v>
      </c>
      <c r="L568" t="s">
        <v>9</v>
      </c>
      <c r="M568" t="s">
        <v>682</v>
      </c>
      <c r="N568" t="s">
        <v>332</v>
      </c>
      <c r="O568">
        <v>2081874.696</v>
      </c>
      <c r="P568">
        <v>0</v>
      </c>
      <c r="Q568" t="s">
        <v>168</v>
      </c>
      <c r="R568" t="s">
        <v>682</v>
      </c>
    </row>
    <row r="569" spans="1:18" x14ac:dyDescent="0.3">
      <c r="A569" s="151">
        <v>46066</v>
      </c>
      <c r="B569" t="s">
        <v>838</v>
      </c>
      <c r="C569" t="s">
        <v>841</v>
      </c>
      <c r="D569" t="s">
        <v>842</v>
      </c>
      <c r="E569" s="55">
        <v>170000</v>
      </c>
      <c r="F569">
        <v>1</v>
      </c>
      <c r="G569" t="s">
        <v>511</v>
      </c>
      <c r="H569" s="14">
        <v>124798.78320000001</v>
      </c>
      <c r="I569" t="s">
        <v>137</v>
      </c>
      <c r="J569" t="s">
        <v>473</v>
      </c>
      <c r="K569" t="s">
        <v>156</v>
      </c>
      <c r="L569" t="s">
        <v>16</v>
      </c>
      <c r="M569" t="s">
        <v>80</v>
      </c>
      <c r="N569" t="s">
        <v>35</v>
      </c>
      <c r="O569">
        <v>170000</v>
      </c>
      <c r="P569">
        <v>0</v>
      </c>
      <c r="Q569" t="s">
        <v>731</v>
      </c>
      <c r="R569" t="s">
        <v>166</v>
      </c>
    </row>
    <row r="570" spans="1:18" x14ac:dyDescent="0.3">
      <c r="A570" s="151">
        <v>46063</v>
      </c>
      <c r="B570" t="s">
        <v>977</v>
      </c>
      <c r="C570" t="s">
        <v>978</v>
      </c>
      <c r="D570" t="s">
        <v>979</v>
      </c>
      <c r="E570" s="55">
        <v>102799.22</v>
      </c>
      <c r="F570">
        <v>1</v>
      </c>
      <c r="G570" t="s">
        <v>511</v>
      </c>
      <c r="H570" s="14">
        <v>124387.06</v>
      </c>
      <c r="I570" t="s">
        <v>137</v>
      </c>
      <c r="J570" t="s">
        <v>473</v>
      </c>
      <c r="K570" t="s">
        <v>156</v>
      </c>
      <c r="L570" t="s">
        <v>15</v>
      </c>
      <c r="M570" t="s">
        <v>68</v>
      </c>
      <c r="N570" t="s">
        <v>40</v>
      </c>
      <c r="O570">
        <v>124387.06</v>
      </c>
      <c r="P570">
        <v>0</v>
      </c>
      <c r="Q570" t="s">
        <v>745</v>
      </c>
      <c r="R570" t="s">
        <v>68</v>
      </c>
    </row>
    <row r="571" spans="1:18" x14ac:dyDescent="0.3">
      <c r="A571" s="151">
        <v>46057</v>
      </c>
      <c r="B571" t="s">
        <v>950</v>
      </c>
      <c r="C571" t="s">
        <v>951</v>
      </c>
      <c r="D571" t="s">
        <v>952</v>
      </c>
      <c r="E571" s="55">
        <v>2555097.6</v>
      </c>
      <c r="F571">
        <v>1</v>
      </c>
      <c r="G571" t="s">
        <v>511</v>
      </c>
      <c r="H571" s="14">
        <v>122663.2304</v>
      </c>
      <c r="I571" t="s">
        <v>137</v>
      </c>
      <c r="J571" t="s">
        <v>473</v>
      </c>
      <c r="K571" t="s">
        <v>138</v>
      </c>
      <c r="L571" t="s">
        <v>9</v>
      </c>
      <c r="M571" t="s">
        <v>70</v>
      </c>
      <c r="N571" t="s">
        <v>35</v>
      </c>
      <c r="O571">
        <v>3091668.1</v>
      </c>
      <c r="P571">
        <v>0</v>
      </c>
      <c r="Q571" t="s">
        <v>628</v>
      </c>
      <c r="R571" t="s">
        <v>70</v>
      </c>
    </row>
    <row r="572" spans="1:18" x14ac:dyDescent="0.3">
      <c r="A572" s="151">
        <v>46081</v>
      </c>
      <c r="B572" t="s">
        <v>444</v>
      </c>
      <c r="C572" t="s">
        <v>760</v>
      </c>
      <c r="D572" t="s">
        <v>179</v>
      </c>
      <c r="E572" s="55">
        <v>1749819.9905000001</v>
      </c>
      <c r="F572">
        <v>1</v>
      </c>
      <c r="G572" t="s">
        <v>480</v>
      </c>
      <c r="H572" s="14">
        <v>122487.3993</v>
      </c>
      <c r="I572" t="s">
        <v>137</v>
      </c>
      <c r="J572" t="s">
        <v>501</v>
      </c>
      <c r="K572" t="s">
        <v>501</v>
      </c>
      <c r="L572" t="s">
        <v>9</v>
      </c>
      <c r="M572" t="s">
        <v>77</v>
      </c>
      <c r="N572" t="s">
        <v>360</v>
      </c>
      <c r="O572">
        <v>1539841.5916400002</v>
      </c>
      <c r="P572">
        <v>209978.39885999984</v>
      </c>
      <c r="Q572" t="s">
        <v>179</v>
      </c>
      <c r="R572" t="s">
        <v>77</v>
      </c>
    </row>
    <row r="573" spans="1:18" x14ac:dyDescent="0.3">
      <c r="A573" s="151">
        <v>46081</v>
      </c>
      <c r="B573" t="s">
        <v>444</v>
      </c>
      <c r="C573" t="s">
        <v>760</v>
      </c>
      <c r="D573" t="s">
        <v>179</v>
      </c>
      <c r="E573" s="55">
        <v>1749819.9905000001</v>
      </c>
      <c r="F573">
        <v>1</v>
      </c>
      <c r="G573" t="s">
        <v>480</v>
      </c>
      <c r="H573" s="14">
        <v>122487.3993</v>
      </c>
      <c r="I573" t="s">
        <v>137</v>
      </c>
      <c r="J573" t="s">
        <v>501</v>
      </c>
      <c r="K573" t="s">
        <v>501</v>
      </c>
      <c r="L573" t="s">
        <v>9</v>
      </c>
      <c r="M573" t="s">
        <v>75</v>
      </c>
      <c r="N573" t="s">
        <v>360</v>
      </c>
      <c r="O573">
        <v>1539841.5916400002</v>
      </c>
      <c r="P573">
        <v>209978.39885999984</v>
      </c>
      <c r="Q573" t="s">
        <v>179</v>
      </c>
      <c r="R573" t="s">
        <v>75</v>
      </c>
    </row>
    <row r="574" spans="1:18" x14ac:dyDescent="0.3">
      <c r="A574" s="151">
        <v>46081</v>
      </c>
      <c r="B574" t="s">
        <v>444</v>
      </c>
      <c r="C574" t="s">
        <v>433</v>
      </c>
      <c r="D574" t="s">
        <v>168</v>
      </c>
      <c r="E574" s="55">
        <v>1740103.7392</v>
      </c>
      <c r="F574">
        <v>1</v>
      </c>
      <c r="G574" t="s">
        <v>480</v>
      </c>
      <c r="H574" s="14">
        <v>121807.2617</v>
      </c>
      <c r="I574" t="s">
        <v>137</v>
      </c>
      <c r="J574" t="s">
        <v>501</v>
      </c>
      <c r="K574" t="s">
        <v>501</v>
      </c>
      <c r="L574" t="s">
        <v>9</v>
      </c>
      <c r="M574" t="s">
        <v>70</v>
      </c>
      <c r="N574" t="s">
        <v>332</v>
      </c>
      <c r="O574">
        <v>1740103.7392000002</v>
      </c>
      <c r="P574">
        <v>0</v>
      </c>
      <c r="Q574" t="s">
        <v>168</v>
      </c>
      <c r="R574" t="s">
        <v>70</v>
      </c>
    </row>
    <row r="575" spans="1:18" x14ac:dyDescent="0.3">
      <c r="A575" s="151">
        <v>46081</v>
      </c>
      <c r="B575" t="s">
        <v>444</v>
      </c>
      <c r="C575" t="s">
        <v>1144</v>
      </c>
      <c r="D575" t="s">
        <v>42</v>
      </c>
      <c r="E575" s="55">
        <v>1351482.1973999999</v>
      </c>
      <c r="F575">
        <v>1</v>
      </c>
      <c r="G575" t="s">
        <v>480</v>
      </c>
      <c r="H575" s="14">
        <v>121633.39780000001</v>
      </c>
      <c r="I575" t="s">
        <v>137</v>
      </c>
      <c r="J575" t="s">
        <v>501</v>
      </c>
      <c r="K575" t="s">
        <v>501</v>
      </c>
      <c r="L575" t="s">
        <v>9</v>
      </c>
      <c r="M575" t="s">
        <v>682</v>
      </c>
      <c r="N575" t="s">
        <v>341</v>
      </c>
      <c r="O575">
        <v>1351482.1973999999</v>
      </c>
      <c r="P575">
        <v>0</v>
      </c>
      <c r="Q575" t="s">
        <v>42</v>
      </c>
      <c r="R575" t="s">
        <v>682</v>
      </c>
    </row>
    <row r="576" spans="1:18" x14ac:dyDescent="0.3">
      <c r="A576" s="151">
        <v>46071</v>
      </c>
      <c r="B576" t="s">
        <v>959</v>
      </c>
      <c r="C576" t="s">
        <v>960</v>
      </c>
      <c r="D576" t="s">
        <v>961</v>
      </c>
      <c r="E576" s="55">
        <v>2528397.62</v>
      </c>
      <c r="F576">
        <v>1</v>
      </c>
      <c r="G576" t="s">
        <v>511</v>
      </c>
      <c r="H576" s="14">
        <v>121381.4374</v>
      </c>
      <c r="I576" t="s">
        <v>137</v>
      </c>
      <c r="J576" t="s">
        <v>473</v>
      </c>
      <c r="K576" t="s">
        <v>138</v>
      </c>
      <c r="L576" t="s">
        <v>11</v>
      </c>
      <c r="M576" t="s">
        <v>70</v>
      </c>
      <c r="N576" t="s">
        <v>35</v>
      </c>
      <c r="O576">
        <v>3059361.1200000006</v>
      </c>
      <c r="P576">
        <v>0</v>
      </c>
      <c r="Q576" t="s">
        <v>628</v>
      </c>
      <c r="R576" t="s">
        <v>70</v>
      </c>
    </row>
    <row r="577" spans="1:18" x14ac:dyDescent="0.3">
      <c r="A577" s="151">
        <v>46054</v>
      </c>
      <c r="B577" t="s">
        <v>894</v>
      </c>
      <c r="C577" t="s">
        <v>895</v>
      </c>
      <c r="D577" t="s">
        <v>896</v>
      </c>
      <c r="E577" s="55">
        <v>2500000</v>
      </c>
      <c r="F577">
        <v>1</v>
      </c>
      <c r="G577" t="s">
        <v>511</v>
      </c>
      <c r="H577" s="14">
        <v>120018.1455</v>
      </c>
      <c r="I577" t="s">
        <v>137</v>
      </c>
      <c r="J577" t="s">
        <v>473</v>
      </c>
      <c r="K577" t="s">
        <v>156</v>
      </c>
      <c r="L577" t="s">
        <v>10</v>
      </c>
      <c r="M577" t="s">
        <v>70</v>
      </c>
      <c r="N577" t="s">
        <v>35</v>
      </c>
      <c r="O577">
        <v>3025000.0000000005</v>
      </c>
      <c r="P577">
        <v>0</v>
      </c>
      <c r="Q577" t="s">
        <v>732</v>
      </c>
      <c r="R577" t="s">
        <v>164</v>
      </c>
    </row>
    <row r="578" spans="1:18" x14ac:dyDescent="0.3">
      <c r="A578" s="151">
        <v>46063</v>
      </c>
      <c r="B578" t="s">
        <v>1101</v>
      </c>
      <c r="C578" t="s">
        <v>1107</v>
      </c>
      <c r="D578" t="s">
        <v>1108</v>
      </c>
      <c r="E578" s="55">
        <v>129553.2</v>
      </c>
      <c r="F578">
        <v>2</v>
      </c>
      <c r="G578" t="s">
        <v>511</v>
      </c>
      <c r="H578" s="14">
        <v>119664.3425</v>
      </c>
      <c r="I578" t="s">
        <v>157</v>
      </c>
      <c r="J578" t="s">
        <v>473</v>
      </c>
      <c r="K578" t="s">
        <v>156</v>
      </c>
      <c r="L578" t="s">
        <v>17</v>
      </c>
      <c r="M578" t="s">
        <v>68</v>
      </c>
      <c r="N578" t="s">
        <v>35</v>
      </c>
      <c r="O578">
        <v>1112118.74</v>
      </c>
      <c r="P578">
        <v>0</v>
      </c>
      <c r="Q578" t="s">
        <v>731</v>
      </c>
      <c r="R578" t="s">
        <v>166</v>
      </c>
    </row>
    <row r="579" spans="1:18" x14ac:dyDescent="0.3">
      <c r="A579" s="151">
        <v>46081</v>
      </c>
      <c r="B579" t="s">
        <v>444</v>
      </c>
      <c r="C579" t="s">
        <v>541</v>
      </c>
      <c r="D579" t="s">
        <v>179</v>
      </c>
      <c r="E579" s="55">
        <v>1992393.3816</v>
      </c>
      <c r="F579">
        <v>1</v>
      </c>
      <c r="G579" t="s">
        <v>480</v>
      </c>
      <c r="H579" s="14">
        <v>119543.6029</v>
      </c>
      <c r="I579" t="s">
        <v>137</v>
      </c>
      <c r="J579" t="s">
        <v>501</v>
      </c>
      <c r="K579" t="s">
        <v>501</v>
      </c>
      <c r="L579" t="s">
        <v>9</v>
      </c>
      <c r="M579" t="s">
        <v>682</v>
      </c>
      <c r="N579" t="s">
        <v>360</v>
      </c>
      <c r="O579">
        <v>1753306.1758080001</v>
      </c>
      <c r="P579">
        <v>239087.20579199982</v>
      </c>
      <c r="Q579" t="s">
        <v>179</v>
      </c>
      <c r="R579" t="s">
        <v>682</v>
      </c>
    </row>
    <row r="580" spans="1:18" x14ac:dyDescent="0.3">
      <c r="A580" s="151">
        <v>46059</v>
      </c>
      <c r="B580" t="s">
        <v>968</v>
      </c>
      <c r="C580" t="s">
        <v>969</v>
      </c>
      <c r="D580" t="s">
        <v>970</v>
      </c>
      <c r="E580" s="55">
        <v>1095123</v>
      </c>
      <c r="F580">
        <v>1</v>
      </c>
      <c r="G580" t="s">
        <v>511</v>
      </c>
      <c r="H580" s="14">
        <v>117835.5953</v>
      </c>
      <c r="I580" t="s">
        <v>137</v>
      </c>
      <c r="J580" t="s">
        <v>473</v>
      </c>
      <c r="K580" t="s">
        <v>156</v>
      </c>
      <c r="L580" t="s">
        <v>10</v>
      </c>
      <c r="M580" t="s">
        <v>68</v>
      </c>
      <c r="N580" t="s">
        <v>35</v>
      </c>
      <c r="O580">
        <v>1095123</v>
      </c>
      <c r="P580">
        <v>0</v>
      </c>
      <c r="Q580" t="s">
        <v>730</v>
      </c>
      <c r="R580" t="s">
        <v>164</v>
      </c>
    </row>
    <row r="581" spans="1:18" x14ac:dyDescent="0.3">
      <c r="A581" s="151">
        <v>46055</v>
      </c>
      <c r="B581" t="s">
        <v>813</v>
      </c>
      <c r="C581" t="s">
        <v>818</v>
      </c>
      <c r="D581" t="s">
        <v>819</v>
      </c>
      <c r="E581" s="55">
        <v>2950000</v>
      </c>
      <c r="F581">
        <v>1</v>
      </c>
      <c r="G581" t="s">
        <v>511</v>
      </c>
      <c r="H581" s="14">
        <v>117042.489</v>
      </c>
      <c r="I581" t="s">
        <v>137</v>
      </c>
      <c r="J581" t="s">
        <v>473</v>
      </c>
      <c r="K581" t="s">
        <v>156</v>
      </c>
      <c r="L581" t="s">
        <v>10</v>
      </c>
      <c r="M581" t="s">
        <v>70</v>
      </c>
      <c r="N581" t="s">
        <v>35</v>
      </c>
      <c r="O581">
        <v>2950000</v>
      </c>
      <c r="P581">
        <v>0</v>
      </c>
      <c r="Q581" t="s">
        <v>639</v>
      </c>
      <c r="R581" t="s">
        <v>166</v>
      </c>
    </row>
    <row r="582" spans="1:18" x14ac:dyDescent="0.3">
      <c r="A582" s="151">
        <v>46055</v>
      </c>
      <c r="B582" t="s">
        <v>991</v>
      </c>
      <c r="C582" t="s">
        <v>992</v>
      </c>
      <c r="D582" t="s">
        <v>993</v>
      </c>
      <c r="E582" s="55">
        <v>2950000</v>
      </c>
      <c r="F582">
        <v>1</v>
      </c>
      <c r="G582" t="s">
        <v>511</v>
      </c>
      <c r="H582" s="14">
        <v>117042.489</v>
      </c>
      <c r="I582" t="s">
        <v>137</v>
      </c>
      <c r="J582" t="s">
        <v>473</v>
      </c>
      <c r="K582" t="s">
        <v>156</v>
      </c>
      <c r="L582" t="s">
        <v>10</v>
      </c>
      <c r="M582" t="s">
        <v>70</v>
      </c>
      <c r="N582" t="s">
        <v>35</v>
      </c>
      <c r="O582">
        <v>2950000</v>
      </c>
      <c r="P582">
        <v>0</v>
      </c>
      <c r="Q582" t="s">
        <v>639</v>
      </c>
      <c r="R582" t="s">
        <v>166</v>
      </c>
    </row>
    <row r="583" spans="1:18" x14ac:dyDescent="0.3">
      <c r="A583" s="151">
        <v>46081</v>
      </c>
      <c r="B583" t="s">
        <v>444</v>
      </c>
      <c r="C583" t="s">
        <v>582</v>
      </c>
      <c r="D583" t="s">
        <v>187</v>
      </c>
      <c r="E583" s="55">
        <v>1476009.8740000001</v>
      </c>
      <c r="F583">
        <v>1</v>
      </c>
      <c r="G583" t="s">
        <v>480</v>
      </c>
      <c r="H583" s="14">
        <v>114800.768</v>
      </c>
      <c r="I583" t="s">
        <v>137</v>
      </c>
      <c r="J583" t="s">
        <v>501</v>
      </c>
      <c r="K583" t="s">
        <v>501</v>
      </c>
      <c r="L583" t="s">
        <v>9</v>
      </c>
      <c r="M583" t="s">
        <v>72</v>
      </c>
      <c r="N583" t="s">
        <v>32</v>
      </c>
      <c r="O583">
        <v>1033206.9117999999</v>
      </c>
      <c r="P583">
        <v>442802.96220000018</v>
      </c>
      <c r="Q583" t="s">
        <v>187</v>
      </c>
      <c r="R583" t="s">
        <v>72</v>
      </c>
    </row>
    <row r="584" spans="1:18" x14ac:dyDescent="0.3">
      <c r="A584" s="151">
        <v>46081</v>
      </c>
      <c r="B584" t="s">
        <v>444</v>
      </c>
      <c r="C584" t="s">
        <v>582</v>
      </c>
      <c r="D584" t="s">
        <v>187</v>
      </c>
      <c r="E584" s="55">
        <v>1476009.8740000001</v>
      </c>
      <c r="F584">
        <v>1</v>
      </c>
      <c r="G584" t="s">
        <v>480</v>
      </c>
      <c r="H584" s="14">
        <v>114800.768</v>
      </c>
      <c r="I584" t="s">
        <v>137</v>
      </c>
      <c r="J584" t="s">
        <v>501</v>
      </c>
      <c r="K584" t="s">
        <v>501</v>
      </c>
      <c r="L584" t="s">
        <v>9</v>
      </c>
      <c r="M584" t="s">
        <v>77</v>
      </c>
      <c r="N584" t="s">
        <v>32</v>
      </c>
      <c r="O584">
        <v>1033206.9117999999</v>
      </c>
      <c r="P584">
        <v>442802.96220000018</v>
      </c>
      <c r="Q584" t="s">
        <v>187</v>
      </c>
      <c r="R584" t="s">
        <v>77</v>
      </c>
    </row>
    <row r="585" spans="1:18" x14ac:dyDescent="0.3">
      <c r="A585" s="151">
        <v>46081</v>
      </c>
      <c r="B585" t="s">
        <v>444</v>
      </c>
      <c r="C585" t="s">
        <v>582</v>
      </c>
      <c r="D585" t="s">
        <v>187</v>
      </c>
      <c r="E585" s="55">
        <v>1476009.8740000001</v>
      </c>
      <c r="F585">
        <v>1</v>
      </c>
      <c r="G585" t="s">
        <v>480</v>
      </c>
      <c r="H585" s="14">
        <v>114800.768</v>
      </c>
      <c r="I585" t="s">
        <v>137</v>
      </c>
      <c r="J585" t="s">
        <v>501</v>
      </c>
      <c r="K585" t="s">
        <v>501</v>
      </c>
      <c r="L585" t="s">
        <v>9</v>
      </c>
      <c r="M585" t="s">
        <v>75</v>
      </c>
      <c r="N585" t="s">
        <v>32</v>
      </c>
      <c r="O585">
        <v>1033206.9117999999</v>
      </c>
      <c r="P585">
        <v>442802.96220000018</v>
      </c>
      <c r="Q585" t="s">
        <v>187</v>
      </c>
      <c r="R585" t="s">
        <v>75</v>
      </c>
    </row>
    <row r="586" spans="1:18" x14ac:dyDescent="0.3">
      <c r="A586" s="151">
        <v>46081</v>
      </c>
      <c r="B586" t="s">
        <v>444</v>
      </c>
      <c r="C586" t="s">
        <v>582</v>
      </c>
      <c r="D586" t="s">
        <v>187</v>
      </c>
      <c r="E586" s="55">
        <v>1476009.8740000001</v>
      </c>
      <c r="F586">
        <v>1</v>
      </c>
      <c r="G586" t="s">
        <v>480</v>
      </c>
      <c r="H586" s="14">
        <v>114800.768</v>
      </c>
      <c r="I586" t="s">
        <v>137</v>
      </c>
      <c r="J586" t="s">
        <v>501</v>
      </c>
      <c r="K586" t="s">
        <v>501</v>
      </c>
      <c r="L586" t="s">
        <v>9</v>
      </c>
      <c r="M586" t="s">
        <v>682</v>
      </c>
      <c r="N586" t="s">
        <v>32</v>
      </c>
      <c r="O586">
        <v>1033206.9117999999</v>
      </c>
      <c r="P586">
        <v>442802.96220000018</v>
      </c>
      <c r="Q586" t="s">
        <v>187</v>
      </c>
      <c r="R586" t="s">
        <v>682</v>
      </c>
    </row>
    <row r="587" spans="1:18" x14ac:dyDescent="0.3">
      <c r="A587" s="151">
        <v>46081</v>
      </c>
      <c r="B587" t="s">
        <v>444</v>
      </c>
      <c r="C587" t="s">
        <v>582</v>
      </c>
      <c r="D587" t="s">
        <v>187</v>
      </c>
      <c r="E587" s="55">
        <v>1476009.8740000001</v>
      </c>
      <c r="F587">
        <v>1</v>
      </c>
      <c r="G587" t="s">
        <v>480</v>
      </c>
      <c r="H587" s="14">
        <v>114800.768</v>
      </c>
      <c r="I587" t="s">
        <v>137</v>
      </c>
      <c r="J587" t="s">
        <v>501</v>
      </c>
      <c r="K587" t="s">
        <v>501</v>
      </c>
      <c r="L587" t="s">
        <v>9</v>
      </c>
      <c r="M587" t="s">
        <v>683</v>
      </c>
      <c r="N587" t="s">
        <v>32</v>
      </c>
      <c r="O587">
        <v>1033206.9117999999</v>
      </c>
      <c r="P587">
        <v>442802.96220000018</v>
      </c>
      <c r="Q587" t="s">
        <v>187</v>
      </c>
      <c r="R587" t="s">
        <v>683</v>
      </c>
    </row>
    <row r="588" spans="1:18" x14ac:dyDescent="0.3">
      <c r="A588" s="151">
        <v>46081</v>
      </c>
      <c r="B588" t="s">
        <v>444</v>
      </c>
      <c r="C588" t="s">
        <v>582</v>
      </c>
      <c r="D588" t="s">
        <v>187</v>
      </c>
      <c r="E588" s="55">
        <v>1476009.8740000001</v>
      </c>
      <c r="F588">
        <v>1</v>
      </c>
      <c r="G588" t="s">
        <v>480</v>
      </c>
      <c r="H588" s="14">
        <v>114800.768</v>
      </c>
      <c r="I588" t="s">
        <v>137</v>
      </c>
      <c r="J588" t="s">
        <v>501</v>
      </c>
      <c r="K588" t="s">
        <v>501</v>
      </c>
      <c r="L588" t="s">
        <v>9</v>
      </c>
      <c r="M588" t="s">
        <v>80</v>
      </c>
      <c r="N588" t="s">
        <v>32</v>
      </c>
      <c r="O588">
        <v>1033206.9117999999</v>
      </c>
      <c r="P588">
        <v>442802.96220000018</v>
      </c>
      <c r="Q588" t="s">
        <v>187</v>
      </c>
      <c r="R588" t="s">
        <v>80</v>
      </c>
    </row>
    <row r="589" spans="1:18" x14ac:dyDescent="0.3">
      <c r="A589" s="151">
        <v>46081</v>
      </c>
      <c r="B589" t="s">
        <v>444</v>
      </c>
      <c r="C589" t="s">
        <v>582</v>
      </c>
      <c r="D589" t="s">
        <v>187</v>
      </c>
      <c r="E589" s="55">
        <v>1476009.8740000001</v>
      </c>
      <c r="F589">
        <v>1</v>
      </c>
      <c r="G589" t="s">
        <v>480</v>
      </c>
      <c r="H589" s="14">
        <v>114800.768</v>
      </c>
      <c r="I589" t="s">
        <v>137</v>
      </c>
      <c r="J589" t="s">
        <v>501</v>
      </c>
      <c r="K589" t="s">
        <v>501</v>
      </c>
      <c r="L589" t="s">
        <v>9</v>
      </c>
      <c r="M589" t="s">
        <v>50</v>
      </c>
      <c r="N589" t="s">
        <v>32</v>
      </c>
      <c r="O589">
        <v>1033206.9117999999</v>
      </c>
      <c r="P589">
        <v>442802.96220000018</v>
      </c>
      <c r="Q589" t="s">
        <v>187</v>
      </c>
      <c r="R589" t="s">
        <v>50</v>
      </c>
    </row>
    <row r="590" spans="1:18" x14ac:dyDescent="0.3">
      <c r="A590" s="151">
        <v>46081</v>
      </c>
      <c r="B590" t="s">
        <v>444</v>
      </c>
      <c r="C590" t="s">
        <v>582</v>
      </c>
      <c r="D590" t="s">
        <v>187</v>
      </c>
      <c r="E590" s="55">
        <v>1476009.8740000001</v>
      </c>
      <c r="F590">
        <v>1</v>
      </c>
      <c r="G590" t="s">
        <v>480</v>
      </c>
      <c r="H590" s="14">
        <v>114800.768</v>
      </c>
      <c r="I590" t="s">
        <v>137</v>
      </c>
      <c r="J590" t="s">
        <v>501</v>
      </c>
      <c r="K590" t="s">
        <v>501</v>
      </c>
      <c r="L590" t="s">
        <v>9</v>
      </c>
      <c r="M590" t="s">
        <v>68</v>
      </c>
      <c r="N590" t="s">
        <v>32</v>
      </c>
      <c r="O590">
        <v>1033206.9117999999</v>
      </c>
      <c r="P590">
        <v>442802.96220000018</v>
      </c>
      <c r="Q590" t="s">
        <v>187</v>
      </c>
      <c r="R590" t="s">
        <v>68</v>
      </c>
    </row>
    <row r="591" spans="1:18" x14ac:dyDescent="0.3">
      <c r="A591" s="151">
        <v>46081</v>
      </c>
      <c r="B591" t="s">
        <v>444</v>
      </c>
      <c r="C591" t="s">
        <v>582</v>
      </c>
      <c r="D591" t="s">
        <v>187</v>
      </c>
      <c r="E591" s="55">
        <v>1476009.8740000001</v>
      </c>
      <c r="F591">
        <v>1</v>
      </c>
      <c r="G591" t="s">
        <v>480</v>
      </c>
      <c r="H591" s="14">
        <v>114800.768</v>
      </c>
      <c r="I591" t="s">
        <v>137</v>
      </c>
      <c r="J591" t="s">
        <v>501</v>
      </c>
      <c r="K591" t="s">
        <v>501</v>
      </c>
      <c r="L591" t="s">
        <v>9</v>
      </c>
      <c r="M591" t="s">
        <v>70</v>
      </c>
      <c r="N591" t="s">
        <v>32</v>
      </c>
      <c r="O591">
        <v>1033206.9117999999</v>
      </c>
      <c r="P591">
        <v>442802.96220000018</v>
      </c>
      <c r="Q591" t="s">
        <v>187</v>
      </c>
      <c r="R591" t="s">
        <v>70</v>
      </c>
    </row>
    <row r="592" spans="1:18" x14ac:dyDescent="0.3">
      <c r="A592" s="151">
        <v>46081</v>
      </c>
      <c r="B592" t="s">
        <v>444</v>
      </c>
      <c r="C592" t="s">
        <v>419</v>
      </c>
      <c r="D592" t="s">
        <v>164</v>
      </c>
      <c r="E592" s="55">
        <v>1456024.6247</v>
      </c>
      <c r="F592">
        <v>1</v>
      </c>
      <c r="G592" t="s">
        <v>480</v>
      </c>
      <c r="H592" s="14">
        <v>113246.3597</v>
      </c>
      <c r="I592" t="s">
        <v>137</v>
      </c>
      <c r="J592" t="s">
        <v>501</v>
      </c>
      <c r="K592" t="s">
        <v>501</v>
      </c>
      <c r="L592" t="s">
        <v>9</v>
      </c>
      <c r="M592" t="s">
        <v>72</v>
      </c>
      <c r="N592" t="s">
        <v>32</v>
      </c>
      <c r="O592">
        <v>1019217.2372899998</v>
      </c>
      <c r="P592">
        <v>436807.3874100002</v>
      </c>
      <c r="Q592" t="s">
        <v>164</v>
      </c>
      <c r="R592" t="s">
        <v>72</v>
      </c>
    </row>
    <row r="593" spans="1:18" x14ac:dyDescent="0.3">
      <c r="A593" s="151">
        <v>46081</v>
      </c>
      <c r="B593" t="s">
        <v>444</v>
      </c>
      <c r="C593" t="s">
        <v>419</v>
      </c>
      <c r="D593" t="s">
        <v>164</v>
      </c>
      <c r="E593" s="55">
        <v>1456024.6247</v>
      </c>
      <c r="F593">
        <v>1</v>
      </c>
      <c r="G593" t="s">
        <v>480</v>
      </c>
      <c r="H593" s="14">
        <v>113246.3597</v>
      </c>
      <c r="I593" t="s">
        <v>137</v>
      </c>
      <c r="J593" t="s">
        <v>501</v>
      </c>
      <c r="K593" t="s">
        <v>501</v>
      </c>
      <c r="L593" t="s">
        <v>9</v>
      </c>
      <c r="M593" t="s">
        <v>77</v>
      </c>
      <c r="N593" t="s">
        <v>32</v>
      </c>
      <c r="O593">
        <v>1019217.2372899998</v>
      </c>
      <c r="P593">
        <v>436807.3874100002</v>
      </c>
      <c r="Q593" t="s">
        <v>164</v>
      </c>
      <c r="R593" t="s">
        <v>77</v>
      </c>
    </row>
    <row r="594" spans="1:18" x14ac:dyDescent="0.3">
      <c r="A594" s="151">
        <v>46081</v>
      </c>
      <c r="B594" t="s">
        <v>444</v>
      </c>
      <c r="C594" t="s">
        <v>419</v>
      </c>
      <c r="D594" t="s">
        <v>164</v>
      </c>
      <c r="E594" s="55">
        <v>1456024.6247</v>
      </c>
      <c r="F594">
        <v>1</v>
      </c>
      <c r="G594" t="s">
        <v>480</v>
      </c>
      <c r="H594" s="14">
        <v>113246.3597</v>
      </c>
      <c r="I594" t="s">
        <v>137</v>
      </c>
      <c r="J594" t="s">
        <v>501</v>
      </c>
      <c r="K594" t="s">
        <v>501</v>
      </c>
      <c r="L594" t="s">
        <v>9</v>
      </c>
      <c r="M594" t="s">
        <v>75</v>
      </c>
      <c r="N594" t="s">
        <v>32</v>
      </c>
      <c r="O594">
        <v>1019217.2372899998</v>
      </c>
      <c r="P594">
        <v>436807.3874100002</v>
      </c>
      <c r="Q594" t="s">
        <v>164</v>
      </c>
      <c r="R594" t="s">
        <v>75</v>
      </c>
    </row>
    <row r="595" spans="1:18" x14ac:dyDescent="0.3">
      <c r="A595" s="151">
        <v>46081</v>
      </c>
      <c r="B595" t="s">
        <v>444</v>
      </c>
      <c r="C595" t="s">
        <v>419</v>
      </c>
      <c r="D595" t="s">
        <v>164</v>
      </c>
      <c r="E595" s="55">
        <v>1456024.6247</v>
      </c>
      <c r="F595">
        <v>1</v>
      </c>
      <c r="G595" t="s">
        <v>480</v>
      </c>
      <c r="H595" s="14">
        <v>113246.3597</v>
      </c>
      <c r="I595" t="s">
        <v>137</v>
      </c>
      <c r="J595" t="s">
        <v>501</v>
      </c>
      <c r="K595" t="s">
        <v>501</v>
      </c>
      <c r="L595" t="s">
        <v>9</v>
      </c>
      <c r="M595" t="s">
        <v>682</v>
      </c>
      <c r="N595" t="s">
        <v>32</v>
      </c>
      <c r="O595">
        <v>1019217.2372899998</v>
      </c>
      <c r="P595">
        <v>436807.3874100002</v>
      </c>
      <c r="Q595" t="s">
        <v>164</v>
      </c>
      <c r="R595" t="s">
        <v>682</v>
      </c>
    </row>
    <row r="596" spans="1:18" x14ac:dyDescent="0.3">
      <c r="A596" s="151">
        <v>46081</v>
      </c>
      <c r="B596" t="s">
        <v>444</v>
      </c>
      <c r="C596" t="s">
        <v>419</v>
      </c>
      <c r="D596" t="s">
        <v>164</v>
      </c>
      <c r="E596" s="55">
        <v>1456024.6247</v>
      </c>
      <c r="F596">
        <v>1</v>
      </c>
      <c r="G596" t="s">
        <v>480</v>
      </c>
      <c r="H596" s="14">
        <v>113246.3597</v>
      </c>
      <c r="I596" t="s">
        <v>137</v>
      </c>
      <c r="J596" t="s">
        <v>501</v>
      </c>
      <c r="K596" t="s">
        <v>501</v>
      </c>
      <c r="L596" t="s">
        <v>9</v>
      </c>
      <c r="M596" t="s">
        <v>683</v>
      </c>
      <c r="N596" t="s">
        <v>32</v>
      </c>
      <c r="O596">
        <v>1019217.2372899998</v>
      </c>
      <c r="P596">
        <v>436807.3874100002</v>
      </c>
      <c r="Q596" t="s">
        <v>164</v>
      </c>
      <c r="R596" t="s">
        <v>683</v>
      </c>
    </row>
    <row r="597" spans="1:18" x14ac:dyDescent="0.3">
      <c r="A597" s="151">
        <v>46081</v>
      </c>
      <c r="B597" t="s">
        <v>444</v>
      </c>
      <c r="C597" t="s">
        <v>419</v>
      </c>
      <c r="D597" t="s">
        <v>164</v>
      </c>
      <c r="E597" s="55">
        <v>1456024.6247</v>
      </c>
      <c r="F597">
        <v>1</v>
      </c>
      <c r="G597" t="s">
        <v>480</v>
      </c>
      <c r="H597" s="14">
        <v>113246.3597</v>
      </c>
      <c r="I597" t="s">
        <v>137</v>
      </c>
      <c r="J597" t="s">
        <v>501</v>
      </c>
      <c r="K597" t="s">
        <v>501</v>
      </c>
      <c r="L597" t="s">
        <v>9</v>
      </c>
      <c r="M597" t="s">
        <v>80</v>
      </c>
      <c r="N597" t="s">
        <v>32</v>
      </c>
      <c r="O597">
        <v>1019217.2372899998</v>
      </c>
      <c r="P597">
        <v>436807.3874100002</v>
      </c>
      <c r="Q597" t="s">
        <v>164</v>
      </c>
      <c r="R597" t="s">
        <v>80</v>
      </c>
    </row>
    <row r="598" spans="1:18" x14ac:dyDescent="0.3">
      <c r="A598" s="151">
        <v>46081</v>
      </c>
      <c r="B598" t="s">
        <v>444</v>
      </c>
      <c r="C598" t="s">
        <v>419</v>
      </c>
      <c r="D598" t="s">
        <v>164</v>
      </c>
      <c r="E598" s="55">
        <v>1456024.6247</v>
      </c>
      <c r="F598">
        <v>1</v>
      </c>
      <c r="G598" t="s">
        <v>480</v>
      </c>
      <c r="H598" s="14">
        <v>113246.3597</v>
      </c>
      <c r="I598" t="s">
        <v>137</v>
      </c>
      <c r="J598" t="s">
        <v>501</v>
      </c>
      <c r="K598" t="s">
        <v>501</v>
      </c>
      <c r="L598" t="s">
        <v>9</v>
      </c>
      <c r="M598" t="s">
        <v>50</v>
      </c>
      <c r="N598" t="s">
        <v>32</v>
      </c>
      <c r="O598">
        <v>1019217.2372899998</v>
      </c>
      <c r="P598">
        <v>436807.3874100002</v>
      </c>
      <c r="Q598" t="s">
        <v>164</v>
      </c>
      <c r="R598" t="s">
        <v>50</v>
      </c>
    </row>
    <row r="599" spans="1:18" x14ac:dyDescent="0.3">
      <c r="A599" s="151">
        <v>46081</v>
      </c>
      <c r="B599" t="s">
        <v>444</v>
      </c>
      <c r="C599" t="s">
        <v>419</v>
      </c>
      <c r="D599" t="s">
        <v>164</v>
      </c>
      <c r="E599" s="55">
        <v>1456024.6247</v>
      </c>
      <c r="F599">
        <v>1</v>
      </c>
      <c r="G599" t="s">
        <v>480</v>
      </c>
      <c r="H599" s="14">
        <v>113246.3597</v>
      </c>
      <c r="I599" t="s">
        <v>137</v>
      </c>
      <c r="J599" t="s">
        <v>501</v>
      </c>
      <c r="K599" t="s">
        <v>501</v>
      </c>
      <c r="L599" t="s">
        <v>9</v>
      </c>
      <c r="M599" t="s">
        <v>68</v>
      </c>
      <c r="N599" t="s">
        <v>32</v>
      </c>
      <c r="O599">
        <v>1019217.2372899998</v>
      </c>
      <c r="P599">
        <v>436807.3874100002</v>
      </c>
      <c r="Q599" t="s">
        <v>164</v>
      </c>
      <c r="R599" t="s">
        <v>68</v>
      </c>
    </row>
    <row r="600" spans="1:18" x14ac:dyDescent="0.3">
      <c r="A600" s="151">
        <v>46081</v>
      </c>
      <c r="B600" t="s">
        <v>444</v>
      </c>
      <c r="C600" t="s">
        <v>419</v>
      </c>
      <c r="D600" t="s">
        <v>164</v>
      </c>
      <c r="E600" s="55">
        <v>1456024.6247</v>
      </c>
      <c r="F600">
        <v>1</v>
      </c>
      <c r="G600" t="s">
        <v>480</v>
      </c>
      <c r="H600" s="14">
        <v>113246.3597</v>
      </c>
      <c r="I600" t="s">
        <v>137</v>
      </c>
      <c r="J600" t="s">
        <v>501</v>
      </c>
      <c r="K600" t="s">
        <v>501</v>
      </c>
      <c r="L600" t="s">
        <v>9</v>
      </c>
      <c r="M600" t="s">
        <v>70</v>
      </c>
      <c r="N600" t="s">
        <v>32</v>
      </c>
      <c r="O600">
        <v>1019217.2372899998</v>
      </c>
      <c r="P600">
        <v>436807.3874100002</v>
      </c>
      <c r="Q600" t="s">
        <v>164</v>
      </c>
      <c r="R600" t="s">
        <v>70</v>
      </c>
    </row>
    <row r="601" spans="1:18" x14ac:dyDescent="0.3">
      <c r="A601" s="151">
        <v>46061</v>
      </c>
      <c r="B601" t="s">
        <v>1135</v>
      </c>
      <c r="C601" t="s">
        <v>1136</v>
      </c>
      <c r="D601" t="s">
        <v>1137</v>
      </c>
      <c r="E601" s="55">
        <v>2850000</v>
      </c>
      <c r="F601">
        <v>1</v>
      </c>
      <c r="G601" t="s">
        <v>511</v>
      </c>
      <c r="H601" s="14">
        <v>113074.947</v>
      </c>
      <c r="I601" t="s">
        <v>137</v>
      </c>
      <c r="J601" t="s">
        <v>473</v>
      </c>
      <c r="K601" t="s">
        <v>156</v>
      </c>
      <c r="L601" t="s">
        <v>10</v>
      </c>
      <c r="M601" t="s">
        <v>70</v>
      </c>
      <c r="N601" t="s">
        <v>35</v>
      </c>
      <c r="O601">
        <v>2850000</v>
      </c>
      <c r="P601">
        <v>0</v>
      </c>
      <c r="Q601" t="s">
        <v>732</v>
      </c>
      <c r="R601" t="s">
        <v>164</v>
      </c>
    </row>
    <row r="602" spans="1:18" x14ac:dyDescent="0.3">
      <c r="A602" s="151">
        <v>46078</v>
      </c>
      <c r="B602" t="s">
        <v>869</v>
      </c>
      <c r="C602" t="s">
        <v>870</v>
      </c>
      <c r="D602" t="s">
        <v>871</v>
      </c>
      <c r="E602" s="55">
        <v>154000</v>
      </c>
      <c r="F602">
        <v>1</v>
      </c>
      <c r="G602" t="s">
        <v>511</v>
      </c>
      <c r="H602" s="14">
        <v>113053.0153</v>
      </c>
      <c r="I602" t="s">
        <v>137</v>
      </c>
      <c r="J602" t="s">
        <v>473</v>
      </c>
      <c r="K602" t="s">
        <v>156</v>
      </c>
      <c r="L602" t="s">
        <v>10</v>
      </c>
      <c r="M602" t="s">
        <v>80</v>
      </c>
      <c r="N602" t="s">
        <v>35</v>
      </c>
      <c r="O602">
        <v>154000</v>
      </c>
      <c r="P602">
        <v>0</v>
      </c>
      <c r="Q602" t="s">
        <v>732</v>
      </c>
      <c r="R602" t="s">
        <v>164</v>
      </c>
    </row>
    <row r="603" spans="1:18" x14ac:dyDescent="0.3">
      <c r="A603" s="151">
        <v>46063</v>
      </c>
      <c r="B603" t="s">
        <v>1057</v>
      </c>
      <c r="C603" t="s">
        <v>1061</v>
      </c>
      <c r="D603" t="s">
        <v>1062</v>
      </c>
      <c r="E603" s="55">
        <v>92856.82</v>
      </c>
      <c r="F603">
        <v>1</v>
      </c>
      <c r="G603" t="s">
        <v>511</v>
      </c>
      <c r="H603" s="14">
        <v>112356.75</v>
      </c>
      <c r="I603" t="s">
        <v>157</v>
      </c>
      <c r="J603" t="s">
        <v>473</v>
      </c>
      <c r="K603" t="s">
        <v>156</v>
      </c>
      <c r="L603" t="s">
        <v>17</v>
      </c>
      <c r="M603" t="s">
        <v>68</v>
      </c>
      <c r="N603" t="s">
        <v>40</v>
      </c>
      <c r="O603">
        <v>112356.75</v>
      </c>
      <c r="P603">
        <v>0</v>
      </c>
      <c r="Q603" t="s">
        <v>738</v>
      </c>
      <c r="R603" t="s">
        <v>68</v>
      </c>
    </row>
    <row r="604" spans="1:18" x14ac:dyDescent="0.3">
      <c r="A604" s="151">
        <v>46081</v>
      </c>
      <c r="B604" t="s">
        <v>444</v>
      </c>
      <c r="C604" t="s">
        <v>423</v>
      </c>
      <c r="D604" t="s">
        <v>164</v>
      </c>
      <c r="E604" s="55">
        <v>1440386.9968000001</v>
      </c>
      <c r="F604">
        <v>1</v>
      </c>
      <c r="G604" t="s">
        <v>480</v>
      </c>
      <c r="H604" s="14">
        <v>112030.0998</v>
      </c>
      <c r="I604" t="s">
        <v>137</v>
      </c>
      <c r="J604" t="s">
        <v>501</v>
      </c>
      <c r="K604" t="s">
        <v>501</v>
      </c>
      <c r="L604" t="s">
        <v>9</v>
      </c>
      <c r="M604" t="s">
        <v>72</v>
      </c>
      <c r="N604" t="s">
        <v>32</v>
      </c>
      <c r="O604">
        <v>1008270.8977600001</v>
      </c>
      <c r="P604">
        <v>432116.09904</v>
      </c>
      <c r="Q604" t="s">
        <v>164</v>
      </c>
      <c r="R604" t="s">
        <v>72</v>
      </c>
    </row>
    <row r="605" spans="1:18" x14ac:dyDescent="0.3">
      <c r="A605" s="151">
        <v>46081</v>
      </c>
      <c r="B605" t="s">
        <v>444</v>
      </c>
      <c r="C605" t="s">
        <v>423</v>
      </c>
      <c r="D605" t="s">
        <v>164</v>
      </c>
      <c r="E605" s="55">
        <v>1440386.9968000001</v>
      </c>
      <c r="F605">
        <v>1</v>
      </c>
      <c r="G605" t="s">
        <v>480</v>
      </c>
      <c r="H605" s="14">
        <v>112030.0998</v>
      </c>
      <c r="I605" t="s">
        <v>137</v>
      </c>
      <c r="J605" t="s">
        <v>501</v>
      </c>
      <c r="K605" t="s">
        <v>501</v>
      </c>
      <c r="L605" t="s">
        <v>9</v>
      </c>
      <c r="M605" t="s">
        <v>77</v>
      </c>
      <c r="N605" t="s">
        <v>32</v>
      </c>
      <c r="O605">
        <v>1008270.8977600001</v>
      </c>
      <c r="P605">
        <v>432116.09904</v>
      </c>
      <c r="Q605" t="s">
        <v>164</v>
      </c>
      <c r="R605" t="s">
        <v>77</v>
      </c>
    </row>
    <row r="606" spans="1:18" x14ac:dyDescent="0.3">
      <c r="A606" s="151">
        <v>46081</v>
      </c>
      <c r="B606" t="s">
        <v>444</v>
      </c>
      <c r="C606" t="s">
        <v>423</v>
      </c>
      <c r="D606" t="s">
        <v>164</v>
      </c>
      <c r="E606" s="55">
        <v>1440386.9968000001</v>
      </c>
      <c r="F606">
        <v>1</v>
      </c>
      <c r="G606" t="s">
        <v>480</v>
      </c>
      <c r="H606" s="14">
        <v>112030.0998</v>
      </c>
      <c r="I606" t="s">
        <v>137</v>
      </c>
      <c r="J606" t="s">
        <v>501</v>
      </c>
      <c r="K606" t="s">
        <v>501</v>
      </c>
      <c r="L606" t="s">
        <v>9</v>
      </c>
      <c r="M606" t="s">
        <v>75</v>
      </c>
      <c r="N606" t="s">
        <v>32</v>
      </c>
      <c r="O606">
        <v>1008270.8977600001</v>
      </c>
      <c r="P606">
        <v>432116.09904</v>
      </c>
      <c r="Q606" t="s">
        <v>164</v>
      </c>
      <c r="R606" t="s">
        <v>75</v>
      </c>
    </row>
    <row r="607" spans="1:18" x14ac:dyDescent="0.3">
      <c r="A607" s="151">
        <v>46081</v>
      </c>
      <c r="B607" t="s">
        <v>444</v>
      </c>
      <c r="C607" t="s">
        <v>423</v>
      </c>
      <c r="D607" t="s">
        <v>164</v>
      </c>
      <c r="E607" s="55">
        <v>1440386.9968000001</v>
      </c>
      <c r="F607">
        <v>1</v>
      </c>
      <c r="G607" t="s">
        <v>480</v>
      </c>
      <c r="H607" s="14">
        <v>112030.0998</v>
      </c>
      <c r="I607" t="s">
        <v>137</v>
      </c>
      <c r="J607" t="s">
        <v>501</v>
      </c>
      <c r="K607" t="s">
        <v>501</v>
      </c>
      <c r="L607" t="s">
        <v>9</v>
      </c>
      <c r="M607" t="s">
        <v>682</v>
      </c>
      <c r="N607" t="s">
        <v>32</v>
      </c>
      <c r="O607">
        <v>1008270.8977600001</v>
      </c>
      <c r="P607">
        <v>432116.09904</v>
      </c>
      <c r="Q607" t="s">
        <v>164</v>
      </c>
      <c r="R607" t="s">
        <v>682</v>
      </c>
    </row>
    <row r="608" spans="1:18" x14ac:dyDescent="0.3">
      <c r="A608" s="151">
        <v>46081</v>
      </c>
      <c r="B608" t="s">
        <v>444</v>
      </c>
      <c r="C608" t="s">
        <v>423</v>
      </c>
      <c r="D608" t="s">
        <v>164</v>
      </c>
      <c r="E608" s="55">
        <v>1440386.9968000001</v>
      </c>
      <c r="F608">
        <v>1</v>
      </c>
      <c r="G608" t="s">
        <v>480</v>
      </c>
      <c r="H608" s="14">
        <v>112030.0998</v>
      </c>
      <c r="I608" t="s">
        <v>137</v>
      </c>
      <c r="J608" t="s">
        <v>501</v>
      </c>
      <c r="K608" t="s">
        <v>501</v>
      </c>
      <c r="L608" t="s">
        <v>9</v>
      </c>
      <c r="M608" t="s">
        <v>683</v>
      </c>
      <c r="N608" t="s">
        <v>32</v>
      </c>
      <c r="O608">
        <v>1008270.8977600001</v>
      </c>
      <c r="P608">
        <v>432116.09904</v>
      </c>
      <c r="Q608" t="s">
        <v>164</v>
      </c>
      <c r="R608" t="s">
        <v>683</v>
      </c>
    </row>
    <row r="609" spans="1:18" x14ac:dyDescent="0.3">
      <c r="A609" s="151">
        <v>46081</v>
      </c>
      <c r="B609" t="s">
        <v>444</v>
      </c>
      <c r="C609" t="s">
        <v>423</v>
      </c>
      <c r="D609" t="s">
        <v>164</v>
      </c>
      <c r="E609" s="55">
        <v>1440386.9968000001</v>
      </c>
      <c r="F609">
        <v>1</v>
      </c>
      <c r="G609" t="s">
        <v>480</v>
      </c>
      <c r="H609" s="14">
        <v>112030.0998</v>
      </c>
      <c r="I609" t="s">
        <v>137</v>
      </c>
      <c r="J609" t="s">
        <v>501</v>
      </c>
      <c r="K609" t="s">
        <v>501</v>
      </c>
      <c r="L609" t="s">
        <v>9</v>
      </c>
      <c r="M609" t="s">
        <v>80</v>
      </c>
      <c r="N609" t="s">
        <v>32</v>
      </c>
      <c r="O609">
        <v>1008270.8977600001</v>
      </c>
      <c r="P609">
        <v>432116.09904</v>
      </c>
      <c r="Q609" t="s">
        <v>164</v>
      </c>
      <c r="R609" t="s">
        <v>80</v>
      </c>
    </row>
    <row r="610" spans="1:18" x14ac:dyDescent="0.3">
      <c r="A610" s="151">
        <v>46081</v>
      </c>
      <c r="B610" t="s">
        <v>444</v>
      </c>
      <c r="C610" t="s">
        <v>423</v>
      </c>
      <c r="D610" t="s">
        <v>164</v>
      </c>
      <c r="E610" s="55">
        <v>1440386.9968000001</v>
      </c>
      <c r="F610">
        <v>1</v>
      </c>
      <c r="G610" t="s">
        <v>480</v>
      </c>
      <c r="H610" s="14">
        <v>112030.0998</v>
      </c>
      <c r="I610" t="s">
        <v>137</v>
      </c>
      <c r="J610" t="s">
        <v>501</v>
      </c>
      <c r="K610" t="s">
        <v>501</v>
      </c>
      <c r="L610" t="s">
        <v>9</v>
      </c>
      <c r="M610" t="s">
        <v>50</v>
      </c>
      <c r="N610" t="s">
        <v>32</v>
      </c>
      <c r="O610">
        <v>1008270.8977600001</v>
      </c>
      <c r="P610">
        <v>432116.09904</v>
      </c>
      <c r="Q610" t="s">
        <v>164</v>
      </c>
      <c r="R610" t="s">
        <v>50</v>
      </c>
    </row>
    <row r="611" spans="1:18" x14ac:dyDescent="0.3">
      <c r="A611" s="151">
        <v>46081</v>
      </c>
      <c r="B611" t="s">
        <v>444</v>
      </c>
      <c r="C611" t="s">
        <v>423</v>
      </c>
      <c r="D611" t="s">
        <v>164</v>
      </c>
      <c r="E611" s="55">
        <v>1440386.9968000001</v>
      </c>
      <c r="F611">
        <v>1</v>
      </c>
      <c r="G611" t="s">
        <v>480</v>
      </c>
      <c r="H611" s="14">
        <v>112030.0998</v>
      </c>
      <c r="I611" t="s">
        <v>137</v>
      </c>
      <c r="J611" t="s">
        <v>501</v>
      </c>
      <c r="K611" t="s">
        <v>501</v>
      </c>
      <c r="L611" t="s">
        <v>9</v>
      </c>
      <c r="M611" t="s">
        <v>68</v>
      </c>
      <c r="N611" t="s">
        <v>32</v>
      </c>
      <c r="O611">
        <v>1008270.8977600001</v>
      </c>
      <c r="P611">
        <v>432116.09904</v>
      </c>
      <c r="Q611" t="s">
        <v>164</v>
      </c>
      <c r="R611" t="s">
        <v>68</v>
      </c>
    </row>
    <row r="612" spans="1:18" x14ac:dyDescent="0.3">
      <c r="A612" s="151">
        <v>46081</v>
      </c>
      <c r="B612" t="s">
        <v>444</v>
      </c>
      <c r="C612" t="s">
        <v>423</v>
      </c>
      <c r="D612" t="s">
        <v>164</v>
      </c>
      <c r="E612" s="55">
        <v>1440386.9968000001</v>
      </c>
      <c r="F612">
        <v>1</v>
      </c>
      <c r="G612" t="s">
        <v>480</v>
      </c>
      <c r="H612" s="14">
        <v>112030.0998</v>
      </c>
      <c r="I612" t="s">
        <v>137</v>
      </c>
      <c r="J612" t="s">
        <v>501</v>
      </c>
      <c r="K612" t="s">
        <v>501</v>
      </c>
      <c r="L612" t="s">
        <v>9</v>
      </c>
      <c r="M612" t="s">
        <v>70</v>
      </c>
      <c r="N612" t="s">
        <v>32</v>
      </c>
      <c r="O612">
        <v>1008270.8977600001</v>
      </c>
      <c r="P612">
        <v>432116.09904</v>
      </c>
      <c r="Q612" t="s">
        <v>164</v>
      </c>
      <c r="R612" t="s">
        <v>70</v>
      </c>
    </row>
    <row r="613" spans="1:18" x14ac:dyDescent="0.3">
      <c r="A613" s="151">
        <v>46061</v>
      </c>
      <c r="B613" t="s">
        <v>917</v>
      </c>
      <c r="C613" t="s">
        <v>920</v>
      </c>
      <c r="D613" t="s">
        <v>921</v>
      </c>
      <c r="E613" s="55">
        <v>425000</v>
      </c>
      <c r="F613">
        <v>2</v>
      </c>
      <c r="G613" t="s">
        <v>511</v>
      </c>
      <c r="H613" s="14">
        <v>110666.9385</v>
      </c>
      <c r="I613" t="s">
        <v>157</v>
      </c>
      <c r="J613" t="s">
        <v>473</v>
      </c>
      <c r="K613" t="s">
        <v>156</v>
      </c>
      <c r="L613" t="s">
        <v>17</v>
      </c>
      <c r="M613" t="s">
        <v>68</v>
      </c>
      <c r="N613" t="s">
        <v>35</v>
      </c>
      <c r="O613">
        <v>1028499.9999999999</v>
      </c>
      <c r="P613">
        <v>0</v>
      </c>
      <c r="Q613" t="s">
        <v>734</v>
      </c>
      <c r="R613" t="s">
        <v>166</v>
      </c>
    </row>
    <row r="614" spans="1:18" x14ac:dyDescent="0.3">
      <c r="A614" s="151">
        <v>46056</v>
      </c>
      <c r="B614" t="s">
        <v>838</v>
      </c>
      <c r="C614" t="s">
        <v>843</v>
      </c>
      <c r="D614" t="s">
        <v>844</v>
      </c>
      <c r="E614" s="55">
        <v>150000</v>
      </c>
      <c r="F614">
        <v>1</v>
      </c>
      <c r="G614" t="s">
        <v>511</v>
      </c>
      <c r="H614" s="14">
        <v>110116.57339999999</v>
      </c>
      <c r="I614" t="s">
        <v>137</v>
      </c>
      <c r="J614" t="s">
        <v>473</v>
      </c>
      <c r="K614" t="s">
        <v>156</v>
      </c>
      <c r="L614" t="s">
        <v>16</v>
      </c>
      <c r="M614" t="s">
        <v>80</v>
      </c>
      <c r="N614" t="s">
        <v>35</v>
      </c>
      <c r="O614">
        <v>150000</v>
      </c>
      <c r="P614">
        <v>0</v>
      </c>
      <c r="Q614" t="s">
        <v>731</v>
      </c>
      <c r="R614" t="s">
        <v>166</v>
      </c>
    </row>
    <row r="615" spans="1:18" x14ac:dyDescent="0.3">
      <c r="A615" s="151">
        <v>46081</v>
      </c>
      <c r="B615" t="s">
        <v>444</v>
      </c>
      <c r="C615" t="s">
        <v>422</v>
      </c>
      <c r="D615" t="s">
        <v>168</v>
      </c>
      <c r="E615" s="55">
        <v>1813694.9571</v>
      </c>
      <c r="F615">
        <v>1</v>
      </c>
      <c r="G615" t="s">
        <v>480</v>
      </c>
      <c r="H615" s="14">
        <v>108821.6974</v>
      </c>
      <c r="I615" t="s">
        <v>137</v>
      </c>
      <c r="J615" t="s">
        <v>501</v>
      </c>
      <c r="K615" t="s">
        <v>501</v>
      </c>
      <c r="L615" t="s">
        <v>9</v>
      </c>
      <c r="M615" t="s">
        <v>682</v>
      </c>
      <c r="N615" t="s">
        <v>332</v>
      </c>
      <c r="O615">
        <v>1813694.9571000002</v>
      </c>
      <c r="P615">
        <v>0</v>
      </c>
      <c r="Q615" t="s">
        <v>168</v>
      </c>
      <c r="R615" t="s">
        <v>682</v>
      </c>
    </row>
    <row r="616" spans="1:18" x14ac:dyDescent="0.3">
      <c r="A616" s="151">
        <v>46072</v>
      </c>
      <c r="B616" t="s">
        <v>914</v>
      </c>
      <c r="C616" t="s">
        <v>915</v>
      </c>
      <c r="D616" t="s">
        <v>916</v>
      </c>
      <c r="E616" s="55">
        <v>2727314</v>
      </c>
      <c r="F616">
        <v>1</v>
      </c>
      <c r="G616" t="s">
        <v>511</v>
      </c>
      <c r="H616" s="14">
        <v>108207.3284</v>
      </c>
      <c r="I616" t="s">
        <v>157</v>
      </c>
      <c r="J616" t="s">
        <v>473</v>
      </c>
      <c r="K616" t="s">
        <v>156</v>
      </c>
      <c r="L616" t="s">
        <v>17</v>
      </c>
      <c r="M616" t="s">
        <v>70</v>
      </c>
      <c r="N616" t="s">
        <v>35</v>
      </c>
      <c r="O616">
        <v>2727313.9999999995</v>
      </c>
      <c r="P616">
        <v>0</v>
      </c>
      <c r="Q616" t="s">
        <v>734</v>
      </c>
      <c r="R616" t="s">
        <v>166</v>
      </c>
    </row>
    <row r="617" spans="1:18" x14ac:dyDescent="0.3">
      <c r="A617" s="151">
        <v>46081</v>
      </c>
      <c r="B617" t="s">
        <v>444</v>
      </c>
      <c r="C617" t="s">
        <v>1144</v>
      </c>
      <c r="D617" t="s">
        <v>42</v>
      </c>
      <c r="E617" s="55">
        <v>1351482.1973999999</v>
      </c>
      <c r="F617">
        <v>1</v>
      </c>
      <c r="G617" t="s">
        <v>480</v>
      </c>
      <c r="H617" s="14">
        <v>108118.57580000001</v>
      </c>
      <c r="I617" t="s">
        <v>137</v>
      </c>
      <c r="J617" t="s">
        <v>501</v>
      </c>
      <c r="K617" t="s">
        <v>501</v>
      </c>
      <c r="L617" t="s">
        <v>9</v>
      </c>
      <c r="M617" t="s">
        <v>72</v>
      </c>
      <c r="N617" t="s">
        <v>341</v>
      </c>
      <c r="O617">
        <v>1351482.1973999999</v>
      </c>
      <c r="P617">
        <v>0</v>
      </c>
      <c r="Q617" t="s">
        <v>42</v>
      </c>
      <c r="R617" t="s">
        <v>72</v>
      </c>
    </row>
    <row r="618" spans="1:18" x14ac:dyDescent="0.3">
      <c r="A618" s="151">
        <v>46081</v>
      </c>
      <c r="B618" t="s">
        <v>444</v>
      </c>
      <c r="C618" t="s">
        <v>1144</v>
      </c>
      <c r="D618" t="s">
        <v>42</v>
      </c>
      <c r="E618" s="55">
        <v>1351482.1973999999</v>
      </c>
      <c r="F618">
        <v>1</v>
      </c>
      <c r="G618" t="s">
        <v>480</v>
      </c>
      <c r="H618" s="14">
        <v>108118.57580000001</v>
      </c>
      <c r="I618" t="s">
        <v>137</v>
      </c>
      <c r="J618" t="s">
        <v>501</v>
      </c>
      <c r="K618" t="s">
        <v>501</v>
      </c>
      <c r="L618" t="s">
        <v>9</v>
      </c>
      <c r="M618" t="s">
        <v>68</v>
      </c>
      <c r="N618" t="s">
        <v>341</v>
      </c>
      <c r="O618">
        <v>1351482.1973999999</v>
      </c>
      <c r="P618">
        <v>0</v>
      </c>
      <c r="Q618" t="s">
        <v>42</v>
      </c>
      <c r="R618" t="s">
        <v>68</v>
      </c>
    </row>
    <row r="619" spans="1:18" x14ac:dyDescent="0.3">
      <c r="A619" s="151">
        <v>46071</v>
      </c>
      <c r="B619" t="s">
        <v>1127</v>
      </c>
      <c r="C619" t="s">
        <v>1128</v>
      </c>
      <c r="D619" t="s">
        <v>1129</v>
      </c>
      <c r="E619" s="55">
        <v>120000</v>
      </c>
      <c r="F619">
        <v>1</v>
      </c>
      <c r="G619" t="s">
        <v>511</v>
      </c>
      <c r="H619" s="14">
        <v>106592.84299999999</v>
      </c>
      <c r="I619" t="s">
        <v>137</v>
      </c>
      <c r="J619" t="s">
        <v>473</v>
      </c>
      <c r="K619" t="s">
        <v>156</v>
      </c>
      <c r="L619" t="s">
        <v>12</v>
      </c>
      <c r="M619" t="s">
        <v>80</v>
      </c>
      <c r="N619" t="s">
        <v>35</v>
      </c>
      <c r="O619">
        <v>145200</v>
      </c>
      <c r="P619">
        <v>0</v>
      </c>
      <c r="Q619" t="s">
        <v>735</v>
      </c>
      <c r="R619" t="s">
        <v>657</v>
      </c>
    </row>
    <row r="620" spans="1:18" x14ac:dyDescent="0.3">
      <c r="A620" s="151">
        <v>46081</v>
      </c>
      <c r="B620" t="s">
        <v>444</v>
      </c>
      <c r="C620" t="s">
        <v>760</v>
      </c>
      <c r="D620" t="s">
        <v>179</v>
      </c>
      <c r="E620" s="55">
        <v>1749819.9905000001</v>
      </c>
      <c r="F620">
        <v>1</v>
      </c>
      <c r="G620" t="s">
        <v>480</v>
      </c>
      <c r="H620" s="14">
        <v>104989.1994</v>
      </c>
      <c r="I620" t="s">
        <v>137</v>
      </c>
      <c r="J620" t="s">
        <v>501</v>
      </c>
      <c r="K620" t="s">
        <v>501</v>
      </c>
      <c r="L620" t="s">
        <v>9</v>
      </c>
      <c r="M620" t="s">
        <v>682</v>
      </c>
      <c r="N620" t="s">
        <v>360</v>
      </c>
      <c r="O620">
        <v>1539841.5916400002</v>
      </c>
      <c r="P620">
        <v>209978.39885999984</v>
      </c>
      <c r="Q620" t="s">
        <v>179</v>
      </c>
      <c r="R620" t="s">
        <v>682</v>
      </c>
    </row>
    <row r="621" spans="1:18" x14ac:dyDescent="0.3">
      <c r="A621" s="151">
        <v>46081</v>
      </c>
      <c r="B621" t="s">
        <v>444</v>
      </c>
      <c r="C621" t="s">
        <v>433</v>
      </c>
      <c r="D621" t="s">
        <v>168</v>
      </c>
      <c r="E621" s="55">
        <v>1740103.7392</v>
      </c>
      <c r="F621">
        <v>1</v>
      </c>
      <c r="G621" t="s">
        <v>480</v>
      </c>
      <c r="H621" s="14">
        <v>104406.22440000001</v>
      </c>
      <c r="I621" t="s">
        <v>137</v>
      </c>
      <c r="J621" t="s">
        <v>501</v>
      </c>
      <c r="K621" t="s">
        <v>501</v>
      </c>
      <c r="L621" t="s">
        <v>9</v>
      </c>
      <c r="M621" t="s">
        <v>682</v>
      </c>
      <c r="N621" t="s">
        <v>332</v>
      </c>
      <c r="O621">
        <v>1740103.7392000002</v>
      </c>
      <c r="P621">
        <v>0</v>
      </c>
      <c r="Q621" t="s">
        <v>168</v>
      </c>
      <c r="R621" t="s">
        <v>682</v>
      </c>
    </row>
    <row r="622" spans="1:18" x14ac:dyDescent="0.3">
      <c r="A622" s="151">
        <v>46081</v>
      </c>
      <c r="B622" t="s">
        <v>444</v>
      </c>
      <c r="C622" t="s">
        <v>407</v>
      </c>
      <c r="D622" t="s">
        <v>168</v>
      </c>
      <c r="E622" s="55">
        <v>2081874.696</v>
      </c>
      <c r="F622">
        <v>1</v>
      </c>
      <c r="G622" t="s">
        <v>480</v>
      </c>
      <c r="H622" s="14">
        <v>104093.73480000001</v>
      </c>
      <c r="I622" t="s">
        <v>137</v>
      </c>
      <c r="J622" t="s">
        <v>501</v>
      </c>
      <c r="K622" t="s">
        <v>501</v>
      </c>
      <c r="L622" t="s">
        <v>9</v>
      </c>
      <c r="M622" t="s">
        <v>72</v>
      </c>
      <c r="N622" t="s">
        <v>332</v>
      </c>
      <c r="O622">
        <v>2081874.696</v>
      </c>
      <c r="P622">
        <v>0</v>
      </c>
      <c r="Q622" t="s">
        <v>168</v>
      </c>
      <c r="R622" t="s">
        <v>72</v>
      </c>
    </row>
    <row r="623" spans="1:18" x14ac:dyDescent="0.3">
      <c r="A623" s="151">
        <v>46081</v>
      </c>
      <c r="B623" t="s">
        <v>444</v>
      </c>
      <c r="C623" t="s">
        <v>407</v>
      </c>
      <c r="D623" t="s">
        <v>168</v>
      </c>
      <c r="E623" s="55">
        <v>2081874.696</v>
      </c>
      <c r="F623">
        <v>1</v>
      </c>
      <c r="G623" t="s">
        <v>480</v>
      </c>
      <c r="H623" s="14">
        <v>104093.73480000001</v>
      </c>
      <c r="I623" t="s">
        <v>137</v>
      </c>
      <c r="J623" t="s">
        <v>501</v>
      </c>
      <c r="K623" t="s">
        <v>501</v>
      </c>
      <c r="L623" t="s">
        <v>9</v>
      </c>
      <c r="M623" t="s">
        <v>50</v>
      </c>
      <c r="N623" t="s">
        <v>332</v>
      </c>
      <c r="O623">
        <v>2081874.696</v>
      </c>
      <c r="P623">
        <v>0</v>
      </c>
      <c r="Q623" t="s">
        <v>168</v>
      </c>
      <c r="R623" t="s">
        <v>50</v>
      </c>
    </row>
    <row r="624" spans="1:18" x14ac:dyDescent="0.3">
      <c r="A624" s="151">
        <v>46057</v>
      </c>
      <c r="B624" t="s">
        <v>1119</v>
      </c>
      <c r="C624" t="s">
        <v>1120</v>
      </c>
      <c r="D624" t="s">
        <v>1121</v>
      </c>
      <c r="E624" s="55">
        <v>782068.3</v>
      </c>
      <c r="F624">
        <v>1</v>
      </c>
      <c r="G624" t="s">
        <v>511</v>
      </c>
      <c r="H624" s="14">
        <v>101822.4755</v>
      </c>
      <c r="I624" t="s">
        <v>137</v>
      </c>
      <c r="J624" t="s">
        <v>473</v>
      </c>
      <c r="K624" t="s">
        <v>156</v>
      </c>
      <c r="L624" t="s">
        <v>10</v>
      </c>
      <c r="M624" t="s">
        <v>68</v>
      </c>
      <c r="N624" t="s">
        <v>35</v>
      </c>
      <c r="O624">
        <v>946302.6399999999</v>
      </c>
      <c r="P624">
        <v>0</v>
      </c>
      <c r="Q624" t="s">
        <v>730</v>
      </c>
      <c r="R624" t="s">
        <v>164</v>
      </c>
    </row>
    <row r="625" spans="1:18" x14ac:dyDescent="0.3">
      <c r="A625" s="151">
        <v>46075</v>
      </c>
      <c r="B625" t="s">
        <v>1048</v>
      </c>
      <c r="C625" t="s">
        <v>1051</v>
      </c>
      <c r="D625" t="s">
        <v>1052</v>
      </c>
      <c r="E625" s="55">
        <v>778920</v>
      </c>
      <c r="F625">
        <v>1</v>
      </c>
      <c r="G625" t="s">
        <v>511</v>
      </c>
      <c r="H625" s="14">
        <v>101412.5785</v>
      </c>
      <c r="I625" t="s">
        <v>137</v>
      </c>
      <c r="J625" t="s">
        <v>473</v>
      </c>
      <c r="K625" t="s">
        <v>156</v>
      </c>
      <c r="L625" t="s">
        <v>14</v>
      </c>
      <c r="M625" t="s">
        <v>68</v>
      </c>
      <c r="N625" t="s">
        <v>35</v>
      </c>
      <c r="O625">
        <v>942493.19999999984</v>
      </c>
      <c r="P625">
        <v>0</v>
      </c>
      <c r="Q625" t="s">
        <v>680</v>
      </c>
      <c r="R625" t="s">
        <v>168</v>
      </c>
    </row>
    <row r="626" spans="1:18" x14ac:dyDescent="0.3">
      <c r="A626" s="151">
        <v>46066</v>
      </c>
      <c r="B626" t="s">
        <v>1035</v>
      </c>
      <c r="C626" t="s">
        <v>1039</v>
      </c>
      <c r="D626" t="s">
        <v>1040</v>
      </c>
      <c r="E626" s="55">
        <v>113719.01</v>
      </c>
      <c r="F626">
        <v>1</v>
      </c>
      <c r="G626" t="s">
        <v>511</v>
      </c>
      <c r="H626" s="14">
        <v>101013.6033</v>
      </c>
      <c r="I626" t="s">
        <v>157</v>
      </c>
      <c r="J626" t="s">
        <v>473</v>
      </c>
      <c r="K626" t="s">
        <v>156</v>
      </c>
      <c r="L626" t="s">
        <v>17</v>
      </c>
      <c r="M626" t="s">
        <v>80</v>
      </c>
      <c r="N626" t="s">
        <v>35</v>
      </c>
      <c r="O626">
        <v>137599.99999999997</v>
      </c>
      <c r="P626">
        <v>0</v>
      </c>
      <c r="Q626" t="s">
        <v>1038</v>
      </c>
      <c r="R626" t="s">
        <v>166</v>
      </c>
    </row>
    <row r="627" spans="1:18" x14ac:dyDescent="0.3">
      <c r="A627" s="151">
        <v>46081</v>
      </c>
      <c r="B627" t="s">
        <v>444</v>
      </c>
      <c r="C627" t="s">
        <v>410</v>
      </c>
      <c r="D627" t="s">
        <v>168</v>
      </c>
      <c r="E627" s="55">
        <v>1440461.6841</v>
      </c>
      <c r="F627">
        <v>1</v>
      </c>
      <c r="G627" t="s">
        <v>480</v>
      </c>
      <c r="H627" s="14">
        <v>100832.31789999999</v>
      </c>
      <c r="I627" t="s">
        <v>137</v>
      </c>
      <c r="J627" t="s">
        <v>501</v>
      </c>
      <c r="K627" t="s">
        <v>501</v>
      </c>
      <c r="L627" t="s">
        <v>9</v>
      </c>
      <c r="M627" t="s">
        <v>70</v>
      </c>
      <c r="N627" t="s">
        <v>332</v>
      </c>
      <c r="O627">
        <v>1440461.6841000002</v>
      </c>
      <c r="P627">
        <v>0</v>
      </c>
      <c r="Q627" t="s">
        <v>168</v>
      </c>
      <c r="R627" t="s">
        <v>70</v>
      </c>
    </row>
    <row r="628" spans="1:18" x14ac:dyDescent="0.3">
      <c r="A628" s="151">
        <v>46057</v>
      </c>
      <c r="B628" t="s">
        <v>950</v>
      </c>
      <c r="C628" t="s">
        <v>951</v>
      </c>
      <c r="D628" t="s">
        <v>952</v>
      </c>
      <c r="E628" s="55">
        <v>2555097.6</v>
      </c>
      <c r="F628">
        <v>1</v>
      </c>
      <c r="G628" t="s">
        <v>511</v>
      </c>
      <c r="H628" s="14">
        <v>100223.3367</v>
      </c>
      <c r="I628" t="s">
        <v>137</v>
      </c>
      <c r="J628" t="s">
        <v>473</v>
      </c>
      <c r="K628" t="s">
        <v>138</v>
      </c>
      <c r="L628" t="s">
        <v>9</v>
      </c>
      <c r="M628" t="s">
        <v>72</v>
      </c>
      <c r="N628" t="s">
        <v>35</v>
      </c>
      <c r="O628">
        <v>3091668.1</v>
      </c>
      <c r="P628">
        <v>0</v>
      </c>
      <c r="Q628" t="s">
        <v>628</v>
      </c>
      <c r="R628" t="s">
        <v>72</v>
      </c>
    </row>
    <row r="629" spans="1:18" x14ac:dyDescent="0.3">
      <c r="A629" s="151">
        <v>46081</v>
      </c>
      <c r="B629" t="s">
        <v>664</v>
      </c>
      <c r="C629" t="s">
        <v>771</v>
      </c>
      <c r="D629" t="s">
        <v>665</v>
      </c>
      <c r="E629" s="55">
        <v>1754</v>
      </c>
      <c r="F629">
        <v>4031</v>
      </c>
      <c r="G629" t="s">
        <v>144</v>
      </c>
      <c r="H629" s="14">
        <v>99447.543699999995</v>
      </c>
      <c r="I629" t="s">
        <v>137</v>
      </c>
      <c r="J629" t="s">
        <v>473</v>
      </c>
      <c r="K629" t="s">
        <v>138</v>
      </c>
      <c r="L629" t="s">
        <v>18</v>
      </c>
      <c r="M629" t="s">
        <v>50</v>
      </c>
      <c r="N629" t="s">
        <v>35</v>
      </c>
      <c r="O629">
        <v>7070374</v>
      </c>
      <c r="P629">
        <v>0</v>
      </c>
      <c r="Q629" t="s">
        <v>665</v>
      </c>
      <c r="R629" t="s">
        <v>166</v>
      </c>
    </row>
    <row r="630" spans="1:18" x14ac:dyDescent="0.3">
      <c r="A630" s="151">
        <v>46071</v>
      </c>
      <c r="B630" t="s">
        <v>959</v>
      </c>
      <c r="C630" t="s">
        <v>960</v>
      </c>
      <c r="D630" t="s">
        <v>961</v>
      </c>
      <c r="E630" s="55">
        <v>2528397.62</v>
      </c>
      <c r="F630">
        <v>1</v>
      </c>
      <c r="G630" t="s">
        <v>511</v>
      </c>
      <c r="H630" s="14">
        <v>99176.0337</v>
      </c>
      <c r="I630" t="s">
        <v>137</v>
      </c>
      <c r="J630" t="s">
        <v>473</v>
      </c>
      <c r="K630" t="s">
        <v>138</v>
      </c>
      <c r="L630" t="s">
        <v>11</v>
      </c>
      <c r="M630" t="s">
        <v>72</v>
      </c>
      <c r="N630" t="s">
        <v>35</v>
      </c>
      <c r="O630">
        <v>3059361.1200000006</v>
      </c>
      <c r="P630">
        <v>0</v>
      </c>
      <c r="Q630" t="s">
        <v>628</v>
      </c>
      <c r="R630" t="s">
        <v>72</v>
      </c>
    </row>
    <row r="631" spans="1:18" x14ac:dyDescent="0.3">
      <c r="A631" s="151">
        <v>46054</v>
      </c>
      <c r="B631" t="s">
        <v>894</v>
      </c>
      <c r="C631" t="s">
        <v>895</v>
      </c>
      <c r="D631" t="s">
        <v>896</v>
      </c>
      <c r="E631" s="55">
        <v>2500000</v>
      </c>
      <c r="F631">
        <v>1</v>
      </c>
      <c r="G631" t="s">
        <v>511</v>
      </c>
      <c r="H631" s="14">
        <v>98062.141099999993</v>
      </c>
      <c r="I631" t="s">
        <v>137</v>
      </c>
      <c r="J631" t="s">
        <v>473</v>
      </c>
      <c r="K631" t="s">
        <v>156</v>
      </c>
      <c r="L631" t="s">
        <v>10</v>
      </c>
      <c r="M631" t="s">
        <v>72</v>
      </c>
      <c r="N631" t="s">
        <v>35</v>
      </c>
      <c r="O631">
        <v>3025000.0000000005</v>
      </c>
      <c r="P631">
        <v>0</v>
      </c>
      <c r="Q631" t="s">
        <v>732</v>
      </c>
      <c r="R631" t="s">
        <v>164</v>
      </c>
    </row>
    <row r="632" spans="1:18" x14ac:dyDescent="0.3">
      <c r="A632" s="151">
        <v>46055</v>
      </c>
      <c r="B632" t="s">
        <v>813</v>
      </c>
      <c r="C632" t="s">
        <v>816</v>
      </c>
      <c r="D632" t="s">
        <v>817</v>
      </c>
      <c r="E632" s="55">
        <v>132330</v>
      </c>
      <c r="F632">
        <v>1</v>
      </c>
      <c r="G632" t="s">
        <v>511</v>
      </c>
      <c r="H632" s="14">
        <v>97144.841</v>
      </c>
      <c r="I632" t="s">
        <v>137</v>
      </c>
      <c r="J632" t="s">
        <v>473</v>
      </c>
      <c r="K632" t="s">
        <v>156</v>
      </c>
      <c r="L632" t="s">
        <v>10</v>
      </c>
      <c r="M632" t="s">
        <v>80</v>
      </c>
      <c r="N632" t="s">
        <v>35</v>
      </c>
      <c r="O632">
        <v>132329.99999999997</v>
      </c>
      <c r="P632">
        <v>0</v>
      </c>
      <c r="Q632" t="s">
        <v>639</v>
      </c>
      <c r="R632" t="s">
        <v>166</v>
      </c>
    </row>
    <row r="633" spans="1:18" x14ac:dyDescent="0.3">
      <c r="A633" s="151">
        <v>46055</v>
      </c>
      <c r="B633" t="s">
        <v>813</v>
      </c>
      <c r="C633" t="s">
        <v>818</v>
      </c>
      <c r="D633" t="s">
        <v>819</v>
      </c>
      <c r="E633" s="55">
        <v>2950000</v>
      </c>
      <c r="F633">
        <v>1</v>
      </c>
      <c r="G633" t="s">
        <v>511</v>
      </c>
      <c r="H633" s="14">
        <v>95630.848400000003</v>
      </c>
      <c r="I633" t="s">
        <v>137</v>
      </c>
      <c r="J633" t="s">
        <v>473</v>
      </c>
      <c r="K633" t="s">
        <v>156</v>
      </c>
      <c r="L633" t="s">
        <v>10</v>
      </c>
      <c r="M633" t="s">
        <v>72</v>
      </c>
      <c r="N633" t="s">
        <v>35</v>
      </c>
      <c r="O633">
        <v>2950000</v>
      </c>
      <c r="P633">
        <v>0</v>
      </c>
      <c r="Q633" t="s">
        <v>639</v>
      </c>
      <c r="R633" t="s">
        <v>166</v>
      </c>
    </row>
    <row r="634" spans="1:18" x14ac:dyDescent="0.3">
      <c r="A634" s="151">
        <v>46055</v>
      </c>
      <c r="B634" t="s">
        <v>991</v>
      </c>
      <c r="C634" t="s">
        <v>992</v>
      </c>
      <c r="D634" t="s">
        <v>993</v>
      </c>
      <c r="E634" s="55">
        <v>2950000</v>
      </c>
      <c r="F634">
        <v>1</v>
      </c>
      <c r="G634" t="s">
        <v>511</v>
      </c>
      <c r="H634" s="14">
        <v>95630.848400000003</v>
      </c>
      <c r="I634" t="s">
        <v>137</v>
      </c>
      <c r="J634" t="s">
        <v>473</v>
      </c>
      <c r="K634" t="s">
        <v>156</v>
      </c>
      <c r="L634" t="s">
        <v>10</v>
      </c>
      <c r="M634" t="s">
        <v>72</v>
      </c>
      <c r="N634" t="s">
        <v>35</v>
      </c>
      <c r="O634">
        <v>2950000</v>
      </c>
      <c r="P634">
        <v>0</v>
      </c>
      <c r="Q634" t="s">
        <v>639</v>
      </c>
      <c r="R634" t="s">
        <v>166</v>
      </c>
    </row>
    <row r="635" spans="1:18" x14ac:dyDescent="0.3">
      <c r="A635" s="151">
        <v>46079</v>
      </c>
      <c r="B635" t="s">
        <v>1085</v>
      </c>
      <c r="C635" t="s">
        <v>1086</v>
      </c>
      <c r="D635" t="s">
        <v>1087</v>
      </c>
      <c r="E635" s="55">
        <v>34000</v>
      </c>
      <c r="F635">
        <v>21.42</v>
      </c>
      <c r="G635" t="s">
        <v>511</v>
      </c>
      <c r="H635" s="14">
        <v>94819.4329</v>
      </c>
      <c r="I635" t="s">
        <v>137</v>
      </c>
      <c r="J635" t="s">
        <v>513</v>
      </c>
      <c r="K635" t="s">
        <v>138</v>
      </c>
      <c r="L635" t="s">
        <v>10</v>
      </c>
      <c r="M635" t="s">
        <v>68</v>
      </c>
      <c r="N635" t="s">
        <v>35</v>
      </c>
      <c r="O635">
        <v>881218.79999999993</v>
      </c>
      <c r="P635">
        <v>0</v>
      </c>
      <c r="Q635" t="s">
        <v>731</v>
      </c>
      <c r="R635" t="s">
        <v>166</v>
      </c>
    </row>
    <row r="636" spans="1:18" x14ac:dyDescent="0.3">
      <c r="A636" s="151">
        <v>46055</v>
      </c>
      <c r="B636" t="s">
        <v>904</v>
      </c>
      <c r="C636" t="s">
        <v>905</v>
      </c>
      <c r="D636" t="s">
        <v>906</v>
      </c>
      <c r="E636" s="55">
        <v>6541.5</v>
      </c>
      <c r="F636">
        <v>175</v>
      </c>
      <c r="G636" t="s">
        <v>511</v>
      </c>
      <c r="H636" s="14">
        <v>94518.910600000003</v>
      </c>
      <c r="I636" t="s">
        <v>137</v>
      </c>
      <c r="J636" t="s">
        <v>473</v>
      </c>
      <c r="K636" t="s">
        <v>156</v>
      </c>
      <c r="L636" t="s">
        <v>16</v>
      </c>
      <c r="M636" t="s">
        <v>682</v>
      </c>
      <c r="N636" t="s">
        <v>35</v>
      </c>
      <c r="O636">
        <v>1580819.6299999997</v>
      </c>
      <c r="P636">
        <v>0</v>
      </c>
      <c r="Q636" t="s">
        <v>731</v>
      </c>
      <c r="R636" t="s">
        <v>168</v>
      </c>
    </row>
    <row r="637" spans="1:18" x14ac:dyDescent="0.3">
      <c r="A637" s="151">
        <v>46057</v>
      </c>
      <c r="B637" t="s">
        <v>1113</v>
      </c>
      <c r="C637" t="s">
        <v>1114</v>
      </c>
      <c r="D637" t="s">
        <v>1115</v>
      </c>
      <c r="E637" s="55">
        <v>1305815</v>
      </c>
      <c r="F637">
        <v>1</v>
      </c>
      <c r="G637" t="s">
        <v>511</v>
      </c>
      <c r="H637" s="14">
        <v>94472.065400000007</v>
      </c>
      <c r="I637" t="s">
        <v>137</v>
      </c>
      <c r="J637" t="s">
        <v>513</v>
      </c>
      <c r="K637" t="s">
        <v>156</v>
      </c>
      <c r="L637" t="s">
        <v>10</v>
      </c>
      <c r="M637" t="s">
        <v>682</v>
      </c>
      <c r="N637" t="s">
        <v>35</v>
      </c>
      <c r="O637">
        <v>1580036.15</v>
      </c>
      <c r="P637">
        <v>0</v>
      </c>
      <c r="Q637" t="s">
        <v>731</v>
      </c>
      <c r="R637" t="s">
        <v>166</v>
      </c>
    </row>
    <row r="638" spans="1:18" x14ac:dyDescent="0.3">
      <c r="A638" s="151">
        <v>46055</v>
      </c>
      <c r="B638" t="s">
        <v>962</v>
      </c>
      <c r="C638" t="s">
        <v>963</v>
      </c>
      <c r="D638" t="s">
        <v>964</v>
      </c>
      <c r="E638" s="55">
        <v>721000</v>
      </c>
      <c r="F638">
        <v>1</v>
      </c>
      <c r="G638" t="s">
        <v>511</v>
      </c>
      <c r="H638" s="14">
        <v>93871.603099999993</v>
      </c>
      <c r="I638" t="s">
        <v>137</v>
      </c>
      <c r="J638" t="s">
        <v>513</v>
      </c>
      <c r="K638" t="s">
        <v>156</v>
      </c>
      <c r="L638" t="s">
        <v>10</v>
      </c>
      <c r="M638" t="s">
        <v>68</v>
      </c>
      <c r="N638" t="s">
        <v>35</v>
      </c>
      <c r="O638">
        <v>872410</v>
      </c>
      <c r="P638">
        <v>0</v>
      </c>
      <c r="Q638" t="s">
        <v>736</v>
      </c>
      <c r="R638" t="s">
        <v>164</v>
      </c>
    </row>
    <row r="639" spans="1:18" x14ac:dyDescent="0.3">
      <c r="A639" s="151">
        <v>46061</v>
      </c>
      <c r="B639" t="s">
        <v>1135</v>
      </c>
      <c r="C639" t="s">
        <v>1136</v>
      </c>
      <c r="D639" t="s">
        <v>1137</v>
      </c>
      <c r="E639" s="55">
        <v>2850000</v>
      </c>
      <c r="F639">
        <v>1</v>
      </c>
      <c r="G639" t="s">
        <v>511</v>
      </c>
      <c r="H639" s="14">
        <v>92389.1247</v>
      </c>
      <c r="I639" t="s">
        <v>137</v>
      </c>
      <c r="J639" t="s">
        <v>473</v>
      </c>
      <c r="K639" t="s">
        <v>156</v>
      </c>
      <c r="L639" t="s">
        <v>10</v>
      </c>
      <c r="M639" t="s">
        <v>72</v>
      </c>
      <c r="N639" t="s">
        <v>35</v>
      </c>
      <c r="O639">
        <v>2850000</v>
      </c>
      <c r="P639">
        <v>0</v>
      </c>
      <c r="Q639" t="s">
        <v>732</v>
      </c>
      <c r="R639" t="s">
        <v>164</v>
      </c>
    </row>
    <row r="640" spans="1:18" x14ac:dyDescent="0.3">
      <c r="A640" s="151">
        <v>46057</v>
      </c>
      <c r="B640" t="s">
        <v>1045</v>
      </c>
      <c r="C640" t="s">
        <v>1046</v>
      </c>
      <c r="D640" t="s">
        <v>1047</v>
      </c>
      <c r="E640" s="55">
        <v>74973.55</v>
      </c>
      <c r="F640">
        <v>4</v>
      </c>
      <c r="G640" t="s">
        <v>511</v>
      </c>
      <c r="H640" s="14">
        <v>92221.229300000006</v>
      </c>
      <c r="I640" t="s">
        <v>137</v>
      </c>
      <c r="J640" t="s">
        <v>473</v>
      </c>
      <c r="K640" t="s">
        <v>138</v>
      </c>
      <c r="L640" t="s">
        <v>16</v>
      </c>
      <c r="M640" t="s">
        <v>68</v>
      </c>
      <c r="N640" t="s">
        <v>35</v>
      </c>
      <c r="O640">
        <v>857072</v>
      </c>
      <c r="P640">
        <v>0</v>
      </c>
      <c r="Q640" t="s">
        <v>735</v>
      </c>
      <c r="R640" t="s">
        <v>657</v>
      </c>
    </row>
    <row r="641" spans="1:18" x14ac:dyDescent="0.3">
      <c r="A641" s="151">
        <v>46081</v>
      </c>
      <c r="B641" t="s">
        <v>444</v>
      </c>
      <c r="C641" t="s">
        <v>422</v>
      </c>
      <c r="D641" t="s">
        <v>168</v>
      </c>
      <c r="E641" s="55">
        <v>1813694.9571</v>
      </c>
      <c r="F641">
        <v>1</v>
      </c>
      <c r="G641" t="s">
        <v>480</v>
      </c>
      <c r="H641" s="14">
        <v>90684.747900000002</v>
      </c>
      <c r="I641" t="s">
        <v>137</v>
      </c>
      <c r="J641" t="s">
        <v>501</v>
      </c>
      <c r="K641" t="s">
        <v>501</v>
      </c>
      <c r="L641" t="s">
        <v>9</v>
      </c>
      <c r="M641" t="s">
        <v>72</v>
      </c>
      <c r="N641" t="s">
        <v>332</v>
      </c>
      <c r="O641">
        <v>1813694.9571000002</v>
      </c>
      <c r="P641">
        <v>0</v>
      </c>
      <c r="Q641" t="s">
        <v>168</v>
      </c>
      <c r="R641" t="s">
        <v>72</v>
      </c>
    </row>
    <row r="642" spans="1:18" x14ac:dyDescent="0.3">
      <c r="A642" s="151">
        <v>46081</v>
      </c>
      <c r="B642" t="s">
        <v>444</v>
      </c>
      <c r="C642" t="s">
        <v>422</v>
      </c>
      <c r="D642" t="s">
        <v>168</v>
      </c>
      <c r="E642" s="55">
        <v>1813694.9571</v>
      </c>
      <c r="F642">
        <v>1</v>
      </c>
      <c r="G642" t="s">
        <v>480</v>
      </c>
      <c r="H642" s="14">
        <v>90684.747900000002</v>
      </c>
      <c r="I642" t="s">
        <v>137</v>
      </c>
      <c r="J642" t="s">
        <v>501</v>
      </c>
      <c r="K642" t="s">
        <v>501</v>
      </c>
      <c r="L642" t="s">
        <v>9</v>
      </c>
      <c r="M642" t="s">
        <v>50</v>
      </c>
      <c r="N642" t="s">
        <v>332</v>
      </c>
      <c r="O642">
        <v>1813694.9571000002</v>
      </c>
      <c r="P642">
        <v>0</v>
      </c>
      <c r="Q642" t="s">
        <v>168</v>
      </c>
      <c r="R642" t="s">
        <v>50</v>
      </c>
    </row>
    <row r="643" spans="1:18" x14ac:dyDescent="0.3">
      <c r="A643" s="151">
        <v>46072</v>
      </c>
      <c r="B643" t="s">
        <v>914</v>
      </c>
      <c r="C643" t="s">
        <v>915</v>
      </c>
      <c r="D643" t="s">
        <v>916</v>
      </c>
      <c r="E643" s="55">
        <v>2727314</v>
      </c>
      <c r="F643">
        <v>1</v>
      </c>
      <c r="G643" t="s">
        <v>511</v>
      </c>
      <c r="H643" s="14">
        <v>88411.983600000007</v>
      </c>
      <c r="I643" t="s">
        <v>157</v>
      </c>
      <c r="J643" t="s">
        <v>473</v>
      </c>
      <c r="K643" t="s">
        <v>156</v>
      </c>
      <c r="L643" t="s">
        <v>17</v>
      </c>
      <c r="M643" t="s">
        <v>72</v>
      </c>
      <c r="N643" t="s">
        <v>35</v>
      </c>
      <c r="O643">
        <v>2727313.9999999995</v>
      </c>
      <c r="P643">
        <v>0</v>
      </c>
      <c r="Q643" t="s">
        <v>734</v>
      </c>
      <c r="R643" t="s">
        <v>166</v>
      </c>
    </row>
    <row r="644" spans="1:18" x14ac:dyDescent="0.3">
      <c r="A644" s="151">
        <v>46055</v>
      </c>
      <c r="B644" t="s">
        <v>823</v>
      </c>
      <c r="C644" t="s">
        <v>826</v>
      </c>
      <c r="D644" t="s">
        <v>827</v>
      </c>
      <c r="E644" s="55">
        <v>1828654.1</v>
      </c>
      <c r="F644">
        <v>1</v>
      </c>
      <c r="G644" t="s">
        <v>511</v>
      </c>
      <c r="H644" s="14">
        <v>87788.669500000004</v>
      </c>
      <c r="I644" t="s">
        <v>137</v>
      </c>
      <c r="J644" t="s">
        <v>513</v>
      </c>
      <c r="K644" t="s">
        <v>156</v>
      </c>
      <c r="L644" t="s">
        <v>10</v>
      </c>
      <c r="M644" t="s">
        <v>70</v>
      </c>
      <c r="N644" t="s">
        <v>35</v>
      </c>
      <c r="O644">
        <v>2212671.46</v>
      </c>
      <c r="P644">
        <v>0</v>
      </c>
      <c r="Q644" t="s">
        <v>730</v>
      </c>
      <c r="R644" t="s">
        <v>164</v>
      </c>
    </row>
    <row r="645" spans="1:18" x14ac:dyDescent="0.3">
      <c r="A645" s="151">
        <v>46081</v>
      </c>
      <c r="B645" t="s">
        <v>444</v>
      </c>
      <c r="C645" t="s">
        <v>433</v>
      </c>
      <c r="D645" t="s">
        <v>168</v>
      </c>
      <c r="E645" s="55">
        <v>1740103.7392</v>
      </c>
      <c r="F645">
        <v>1</v>
      </c>
      <c r="G645" t="s">
        <v>480</v>
      </c>
      <c r="H645" s="14">
        <v>87005.187000000005</v>
      </c>
      <c r="I645" t="s">
        <v>137</v>
      </c>
      <c r="J645" t="s">
        <v>501</v>
      </c>
      <c r="K645" t="s">
        <v>501</v>
      </c>
      <c r="L645" t="s">
        <v>9</v>
      </c>
      <c r="M645" t="s">
        <v>72</v>
      </c>
      <c r="N645" t="s">
        <v>332</v>
      </c>
      <c r="O645">
        <v>1740103.7392000002</v>
      </c>
      <c r="P645">
        <v>0</v>
      </c>
      <c r="Q645" t="s">
        <v>168</v>
      </c>
      <c r="R645" t="s">
        <v>72</v>
      </c>
    </row>
    <row r="646" spans="1:18" x14ac:dyDescent="0.3">
      <c r="A646" s="151">
        <v>46081</v>
      </c>
      <c r="B646" t="s">
        <v>444</v>
      </c>
      <c r="C646" t="s">
        <v>433</v>
      </c>
      <c r="D646" t="s">
        <v>168</v>
      </c>
      <c r="E646" s="55">
        <v>1740103.7392</v>
      </c>
      <c r="F646">
        <v>1</v>
      </c>
      <c r="G646" t="s">
        <v>480</v>
      </c>
      <c r="H646" s="14">
        <v>87005.187000000005</v>
      </c>
      <c r="I646" t="s">
        <v>137</v>
      </c>
      <c r="J646" t="s">
        <v>501</v>
      </c>
      <c r="K646" t="s">
        <v>501</v>
      </c>
      <c r="L646" t="s">
        <v>9</v>
      </c>
      <c r="M646" t="s">
        <v>50</v>
      </c>
      <c r="N646" t="s">
        <v>332</v>
      </c>
      <c r="O646">
        <v>1740103.7392000002</v>
      </c>
      <c r="P646">
        <v>0</v>
      </c>
      <c r="Q646" t="s">
        <v>168</v>
      </c>
      <c r="R646" t="s">
        <v>50</v>
      </c>
    </row>
    <row r="647" spans="1:18" x14ac:dyDescent="0.3">
      <c r="A647" s="151">
        <v>46063</v>
      </c>
      <c r="B647" t="s">
        <v>1116</v>
      </c>
      <c r="C647" t="s">
        <v>1117</v>
      </c>
      <c r="D647" t="s">
        <v>1118</v>
      </c>
      <c r="E647" s="55">
        <v>647707.5</v>
      </c>
      <c r="F647">
        <v>1</v>
      </c>
      <c r="G647" t="s">
        <v>511</v>
      </c>
      <c r="H647" s="14">
        <v>86609.085600000006</v>
      </c>
      <c r="I647" t="s">
        <v>137</v>
      </c>
      <c r="J647" t="s">
        <v>473</v>
      </c>
      <c r="K647" t="s">
        <v>156</v>
      </c>
      <c r="L647" t="s">
        <v>10</v>
      </c>
      <c r="M647" t="s">
        <v>68</v>
      </c>
      <c r="N647" t="s">
        <v>35</v>
      </c>
      <c r="O647">
        <v>804914.68999999983</v>
      </c>
      <c r="P647">
        <v>0</v>
      </c>
      <c r="Q647" t="s">
        <v>730</v>
      </c>
      <c r="R647" t="s">
        <v>164</v>
      </c>
    </row>
    <row r="648" spans="1:18" x14ac:dyDescent="0.3">
      <c r="A648" s="151">
        <v>46081</v>
      </c>
      <c r="B648" t="s">
        <v>444</v>
      </c>
      <c r="C648" t="s">
        <v>410</v>
      </c>
      <c r="D648" t="s">
        <v>168</v>
      </c>
      <c r="E648" s="55">
        <v>1440461.6841</v>
      </c>
      <c r="F648">
        <v>1</v>
      </c>
      <c r="G648" t="s">
        <v>480</v>
      </c>
      <c r="H648" s="14">
        <v>86427.701000000001</v>
      </c>
      <c r="I648" t="s">
        <v>137</v>
      </c>
      <c r="J648" t="s">
        <v>501</v>
      </c>
      <c r="K648" t="s">
        <v>501</v>
      </c>
      <c r="L648" t="s">
        <v>9</v>
      </c>
      <c r="M648" t="s">
        <v>682</v>
      </c>
      <c r="N648" t="s">
        <v>332</v>
      </c>
      <c r="O648">
        <v>1440461.6841000002</v>
      </c>
      <c r="P648">
        <v>0</v>
      </c>
      <c r="Q648" t="s">
        <v>168</v>
      </c>
      <c r="R648" t="s">
        <v>682</v>
      </c>
    </row>
    <row r="649" spans="1:18" x14ac:dyDescent="0.3">
      <c r="A649" s="151">
        <v>46081</v>
      </c>
      <c r="B649" t="s">
        <v>444</v>
      </c>
      <c r="C649" t="s">
        <v>483</v>
      </c>
      <c r="D649" t="s">
        <v>164</v>
      </c>
      <c r="E649" s="55">
        <v>1100000</v>
      </c>
      <c r="F649">
        <v>1</v>
      </c>
      <c r="G649" t="s">
        <v>480</v>
      </c>
      <c r="H649" s="14">
        <v>85555.555600000007</v>
      </c>
      <c r="I649" t="s">
        <v>137</v>
      </c>
      <c r="J649" t="s">
        <v>501</v>
      </c>
      <c r="K649" t="s">
        <v>501</v>
      </c>
      <c r="L649" t="s">
        <v>9</v>
      </c>
      <c r="M649" t="s">
        <v>72</v>
      </c>
      <c r="N649" t="s">
        <v>32</v>
      </c>
      <c r="O649">
        <v>770000</v>
      </c>
      <c r="P649">
        <v>330000</v>
      </c>
      <c r="Q649" t="s">
        <v>164</v>
      </c>
      <c r="R649" t="s">
        <v>72</v>
      </c>
    </row>
    <row r="650" spans="1:18" x14ac:dyDescent="0.3">
      <c r="A650" s="151">
        <v>46081</v>
      </c>
      <c r="B650" t="s">
        <v>444</v>
      </c>
      <c r="C650" t="s">
        <v>483</v>
      </c>
      <c r="D650" t="s">
        <v>164</v>
      </c>
      <c r="E650" s="55">
        <v>1100000</v>
      </c>
      <c r="F650">
        <v>1</v>
      </c>
      <c r="G650" t="s">
        <v>480</v>
      </c>
      <c r="H650" s="14">
        <v>85555.555600000007</v>
      </c>
      <c r="I650" t="s">
        <v>137</v>
      </c>
      <c r="J650" t="s">
        <v>501</v>
      </c>
      <c r="K650" t="s">
        <v>501</v>
      </c>
      <c r="L650" t="s">
        <v>9</v>
      </c>
      <c r="M650" t="s">
        <v>77</v>
      </c>
      <c r="N650" t="s">
        <v>32</v>
      </c>
      <c r="O650">
        <v>770000</v>
      </c>
      <c r="P650">
        <v>330000</v>
      </c>
      <c r="Q650" t="s">
        <v>164</v>
      </c>
      <c r="R650" t="s">
        <v>77</v>
      </c>
    </row>
    <row r="651" spans="1:18" x14ac:dyDescent="0.3">
      <c r="A651" s="151">
        <v>46081</v>
      </c>
      <c r="B651" t="s">
        <v>444</v>
      </c>
      <c r="C651" t="s">
        <v>483</v>
      </c>
      <c r="D651" t="s">
        <v>164</v>
      </c>
      <c r="E651" s="55">
        <v>1100000</v>
      </c>
      <c r="F651">
        <v>1</v>
      </c>
      <c r="G651" t="s">
        <v>480</v>
      </c>
      <c r="H651" s="14">
        <v>85555.555600000007</v>
      </c>
      <c r="I651" t="s">
        <v>137</v>
      </c>
      <c r="J651" t="s">
        <v>501</v>
      </c>
      <c r="K651" t="s">
        <v>501</v>
      </c>
      <c r="L651" t="s">
        <v>9</v>
      </c>
      <c r="M651" t="s">
        <v>75</v>
      </c>
      <c r="N651" t="s">
        <v>32</v>
      </c>
      <c r="O651">
        <v>770000</v>
      </c>
      <c r="P651">
        <v>330000</v>
      </c>
      <c r="Q651" t="s">
        <v>164</v>
      </c>
      <c r="R651" t="s">
        <v>75</v>
      </c>
    </row>
    <row r="652" spans="1:18" x14ac:dyDescent="0.3">
      <c r="A652" s="151">
        <v>46081</v>
      </c>
      <c r="B652" t="s">
        <v>444</v>
      </c>
      <c r="C652" t="s">
        <v>483</v>
      </c>
      <c r="D652" t="s">
        <v>164</v>
      </c>
      <c r="E652" s="55">
        <v>1100000</v>
      </c>
      <c r="F652">
        <v>1</v>
      </c>
      <c r="G652" t="s">
        <v>480</v>
      </c>
      <c r="H652" s="14">
        <v>85555.555600000007</v>
      </c>
      <c r="I652" t="s">
        <v>137</v>
      </c>
      <c r="J652" t="s">
        <v>501</v>
      </c>
      <c r="K652" t="s">
        <v>501</v>
      </c>
      <c r="L652" t="s">
        <v>9</v>
      </c>
      <c r="M652" t="s">
        <v>682</v>
      </c>
      <c r="N652" t="s">
        <v>32</v>
      </c>
      <c r="O652">
        <v>770000</v>
      </c>
      <c r="P652">
        <v>330000</v>
      </c>
      <c r="Q652" t="s">
        <v>164</v>
      </c>
      <c r="R652" t="s">
        <v>682</v>
      </c>
    </row>
    <row r="653" spans="1:18" x14ac:dyDescent="0.3">
      <c r="A653" s="151">
        <v>46081</v>
      </c>
      <c r="B653" t="s">
        <v>444</v>
      </c>
      <c r="C653" t="s">
        <v>483</v>
      </c>
      <c r="D653" t="s">
        <v>164</v>
      </c>
      <c r="E653" s="55">
        <v>1100000</v>
      </c>
      <c r="F653">
        <v>1</v>
      </c>
      <c r="G653" t="s">
        <v>480</v>
      </c>
      <c r="H653" s="14">
        <v>85555.555600000007</v>
      </c>
      <c r="I653" t="s">
        <v>137</v>
      </c>
      <c r="J653" t="s">
        <v>501</v>
      </c>
      <c r="K653" t="s">
        <v>501</v>
      </c>
      <c r="L653" t="s">
        <v>9</v>
      </c>
      <c r="M653" t="s">
        <v>683</v>
      </c>
      <c r="N653" t="s">
        <v>32</v>
      </c>
      <c r="O653">
        <v>770000</v>
      </c>
      <c r="P653">
        <v>330000</v>
      </c>
      <c r="Q653" t="s">
        <v>164</v>
      </c>
      <c r="R653" t="s">
        <v>683</v>
      </c>
    </row>
    <row r="654" spans="1:18" x14ac:dyDescent="0.3">
      <c r="A654" s="151">
        <v>46081</v>
      </c>
      <c r="B654" t="s">
        <v>444</v>
      </c>
      <c r="C654" t="s">
        <v>483</v>
      </c>
      <c r="D654" t="s">
        <v>164</v>
      </c>
      <c r="E654" s="55">
        <v>1100000</v>
      </c>
      <c r="F654">
        <v>1</v>
      </c>
      <c r="G654" t="s">
        <v>480</v>
      </c>
      <c r="H654" s="14">
        <v>85555.555600000007</v>
      </c>
      <c r="I654" t="s">
        <v>137</v>
      </c>
      <c r="J654" t="s">
        <v>501</v>
      </c>
      <c r="K654" t="s">
        <v>501</v>
      </c>
      <c r="L654" t="s">
        <v>9</v>
      </c>
      <c r="M654" t="s">
        <v>80</v>
      </c>
      <c r="N654" t="s">
        <v>32</v>
      </c>
      <c r="O654">
        <v>770000</v>
      </c>
      <c r="P654">
        <v>330000</v>
      </c>
      <c r="Q654" t="s">
        <v>164</v>
      </c>
      <c r="R654" t="s">
        <v>80</v>
      </c>
    </row>
    <row r="655" spans="1:18" x14ac:dyDescent="0.3">
      <c r="A655" s="151">
        <v>46081</v>
      </c>
      <c r="B655" t="s">
        <v>444</v>
      </c>
      <c r="C655" t="s">
        <v>483</v>
      </c>
      <c r="D655" t="s">
        <v>164</v>
      </c>
      <c r="E655" s="55">
        <v>1100000</v>
      </c>
      <c r="F655">
        <v>1</v>
      </c>
      <c r="G655" t="s">
        <v>480</v>
      </c>
      <c r="H655" s="14">
        <v>85555.555600000007</v>
      </c>
      <c r="I655" t="s">
        <v>137</v>
      </c>
      <c r="J655" t="s">
        <v>501</v>
      </c>
      <c r="K655" t="s">
        <v>501</v>
      </c>
      <c r="L655" t="s">
        <v>9</v>
      </c>
      <c r="M655" t="s">
        <v>50</v>
      </c>
      <c r="N655" t="s">
        <v>32</v>
      </c>
      <c r="O655">
        <v>770000</v>
      </c>
      <c r="P655">
        <v>330000</v>
      </c>
      <c r="Q655" t="s">
        <v>164</v>
      </c>
      <c r="R655" t="s">
        <v>50</v>
      </c>
    </row>
    <row r="656" spans="1:18" x14ac:dyDescent="0.3">
      <c r="A656" s="151">
        <v>46081</v>
      </c>
      <c r="B656" t="s">
        <v>444</v>
      </c>
      <c r="C656" t="s">
        <v>483</v>
      </c>
      <c r="D656" t="s">
        <v>164</v>
      </c>
      <c r="E656" s="55">
        <v>1100000</v>
      </c>
      <c r="F656">
        <v>1</v>
      </c>
      <c r="G656" t="s">
        <v>480</v>
      </c>
      <c r="H656" s="14">
        <v>85555.555600000007</v>
      </c>
      <c r="I656" t="s">
        <v>137</v>
      </c>
      <c r="J656" t="s">
        <v>501</v>
      </c>
      <c r="K656" t="s">
        <v>501</v>
      </c>
      <c r="L656" t="s">
        <v>9</v>
      </c>
      <c r="M656" t="s">
        <v>68</v>
      </c>
      <c r="N656" t="s">
        <v>32</v>
      </c>
      <c r="O656">
        <v>770000</v>
      </c>
      <c r="P656">
        <v>330000</v>
      </c>
      <c r="Q656" t="s">
        <v>164</v>
      </c>
      <c r="R656" t="s">
        <v>68</v>
      </c>
    </row>
    <row r="657" spans="1:18" x14ac:dyDescent="0.3">
      <c r="A657" s="151">
        <v>46081</v>
      </c>
      <c r="B657" t="s">
        <v>444</v>
      </c>
      <c r="C657" t="s">
        <v>483</v>
      </c>
      <c r="D657" t="s">
        <v>164</v>
      </c>
      <c r="E657" s="55">
        <v>1100000</v>
      </c>
      <c r="F657">
        <v>1</v>
      </c>
      <c r="G657" t="s">
        <v>480</v>
      </c>
      <c r="H657" s="14">
        <v>85555.555600000007</v>
      </c>
      <c r="I657" t="s">
        <v>137</v>
      </c>
      <c r="J657" t="s">
        <v>501</v>
      </c>
      <c r="K657" t="s">
        <v>501</v>
      </c>
      <c r="L657" t="s">
        <v>9</v>
      </c>
      <c r="M657" t="s">
        <v>70</v>
      </c>
      <c r="N657" t="s">
        <v>32</v>
      </c>
      <c r="O657">
        <v>770000</v>
      </c>
      <c r="P657">
        <v>330000</v>
      </c>
      <c r="Q657" t="s">
        <v>164</v>
      </c>
      <c r="R657" t="s">
        <v>70</v>
      </c>
    </row>
    <row r="658" spans="1:18" x14ac:dyDescent="0.3">
      <c r="A658" s="151">
        <v>46077</v>
      </c>
      <c r="B658" t="s">
        <v>1071</v>
      </c>
      <c r="C658" t="s">
        <v>1072</v>
      </c>
      <c r="D658" t="s">
        <v>14</v>
      </c>
      <c r="E658" s="55">
        <v>69000</v>
      </c>
      <c r="F658">
        <v>1</v>
      </c>
      <c r="G658" t="s">
        <v>511</v>
      </c>
      <c r="H658" s="14">
        <v>83490</v>
      </c>
      <c r="I658" t="s">
        <v>137</v>
      </c>
      <c r="J658" t="s">
        <v>473</v>
      </c>
      <c r="K658" t="s">
        <v>156</v>
      </c>
      <c r="L658" t="s">
        <v>14</v>
      </c>
      <c r="M658" t="s">
        <v>70</v>
      </c>
      <c r="N658" t="s">
        <v>45</v>
      </c>
      <c r="O658">
        <v>83490</v>
      </c>
      <c r="P658">
        <v>0</v>
      </c>
      <c r="Q658" t="s">
        <v>743</v>
      </c>
      <c r="R658" t="s">
        <v>70</v>
      </c>
    </row>
    <row r="659" spans="1:18" x14ac:dyDescent="0.3">
      <c r="A659" s="151">
        <v>46057</v>
      </c>
      <c r="B659" t="s">
        <v>869</v>
      </c>
      <c r="C659" t="s">
        <v>872</v>
      </c>
      <c r="D659" t="s">
        <v>873</v>
      </c>
      <c r="E659" s="55">
        <v>71370</v>
      </c>
      <c r="F659">
        <v>1</v>
      </c>
      <c r="G659" t="s">
        <v>511</v>
      </c>
      <c r="H659" s="14">
        <v>82022.164900000003</v>
      </c>
      <c r="I659" t="s">
        <v>137</v>
      </c>
      <c r="J659" t="s">
        <v>473</v>
      </c>
      <c r="K659" t="s">
        <v>156</v>
      </c>
      <c r="L659" t="s">
        <v>9</v>
      </c>
      <c r="M659" t="s">
        <v>80</v>
      </c>
      <c r="N659" t="s">
        <v>35</v>
      </c>
      <c r="O659">
        <v>111729.99999999999</v>
      </c>
      <c r="P659">
        <v>0</v>
      </c>
      <c r="Q659" t="s">
        <v>732</v>
      </c>
      <c r="R659" t="s">
        <v>164</v>
      </c>
    </row>
    <row r="660" spans="1:18" x14ac:dyDescent="0.3">
      <c r="A660" s="151">
        <v>46066</v>
      </c>
      <c r="B660" t="s">
        <v>1098</v>
      </c>
      <c r="C660" t="s">
        <v>1099</v>
      </c>
      <c r="D660" t="s">
        <v>1100</v>
      </c>
      <c r="E660" s="55">
        <v>755578</v>
      </c>
      <c r="F660">
        <v>1</v>
      </c>
      <c r="G660" t="s">
        <v>511</v>
      </c>
      <c r="H660" s="14">
        <v>81300.441500000001</v>
      </c>
      <c r="I660" t="s">
        <v>312</v>
      </c>
      <c r="J660" t="s">
        <v>473</v>
      </c>
      <c r="K660" t="s">
        <v>156</v>
      </c>
      <c r="L660" t="s">
        <v>530</v>
      </c>
      <c r="M660" t="s">
        <v>68</v>
      </c>
      <c r="N660" t="s">
        <v>35</v>
      </c>
      <c r="O660">
        <v>755578</v>
      </c>
      <c r="P660">
        <v>0</v>
      </c>
      <c r="Q660" t="s">
        <v>732</v>
      </c>
      <c r="R660" t="s">
        <v>164</v>
      </c>
    </row>
    <row r="661" spans="1:18" x14ac:dyDescent="0.3">
      <c r="A661" s="151">
        <v>46066</v>
      </c>
      <c r="B661" t="s">
        <v>944</v>
      </c>
      <c r="C661" t="s">
        <v>945</v>
      </c>
      <c r="D661" t="s">
        <v>946</v>
      </c>
      <c r="E661" s="55">
        <v>755577.85</v>
      </c>
      <c r="F661">
        <v>1</v>
      </c>
      <c r="G661" t="s">
        <v>511</v>
      </c>
      <c r="H661" s="14">
        <v>81300.425399999993</v>
      </c>
      <c r="I661" t="s">
        <v>312</v>
      </c>
      <c r="J661" t="s">
        <v>473</v>
      </c>
      <c r="K661" t="s">
        <v>156</v>
      </c>
      <c r="L661" t="s">
        <v>530</v>
      </c>
      <c r="M661" t="s">
        <v>68</v>
      </c>
      <c r="N661" t="s">
        <v>35</v>
      </c>
      <c r="O661">
        <v>755577.85</v>
      </c>
      <c r="P661">
        <v>0</v>
      </c>
      <c r="Q661" t="s">
        <v>732</v>
      </c>
      <c r="R661" t="s">
        <v>164</v>
      </c>
    </row>
    <row r="662" spans="1:18" x14ac:dyDescent="0.3">
      <c r="A662" s="151">
        <v>46081</v>
      </c>
      <c r="B662" t="s">
        <v>444</v>
      </c>
      <c r="C662" t="s">
        <v>430</v>
      </c>
      <c r="D662" t="s">
        <v>173</v>
      </c>
      <c r="E662" s="55">
        <v>3096266.9007000001</v>
      </c>
      <c r="F662">
        <v>1</v>
      </c>
      <c r="G662" t="s">
        <v>480</v>
      </c>
      <c r="H662" s="14">
        <v>80812.566099999996</v>
      </c>
      <c r="I662" t="s">
        <v>137</v>
      </c>
      <c r="J662" t="s">
        <v>501</v>
      </c>
      <c r="K662" t="s">
        <v>501</v>
      </c>
      <c r="L662" t="s">
        <v>9</v>
      </c>
      <c r="M662" t="s">
        <v>50</v>
      </c>
      <c r="N662" t="s">
        <v>353</v>
      </c>
      <c r="O662">
        <v>3096266.9007000001</v>
      </c>
      <c r="P662">
        <v>0</v>
      </c>
      <c r="Q662" t="s">
        <v>173</v>
      </c>
      <c r="R662" t="s">
        <v>50</v>
      </c>
    </row>
    <row r="663" spans="1:18" x14ac:dyDescent="0.3">
      <c r="A663" s="151">
        <v>46081</v>
      </c>
      <c r="B663" t="s">
        <v>444</v>
      </c>
      <c r="C663" t="s">
        <v>525</v>
      </c>
      <c r="D663" t="s">
        <v>187</v>
      </c>
      <c r="E663" s="55">
        <v>1031623.7943</v>
      </c>
      <c r="F663">
        <v>1</v>
      </c>
      <c r="G663" t="s">
        <v>480</v>
      </c>
      <c r="H663" s="14">
        <v>80237.406199999998</v>
      </c>
      <c r="I663" t="s">
        <v>137</v>
      </c>
      <c r="J663" t="s">
        <v>501</v>
      </c>
      <c r="K663" t="s">
        <v>501</v>
      </c>
      <c r="L663" t="s">
        <v>9</v>
      </c>
      <c r="M663" t="s">
        <v>72</v>
      </c>
      <c r="N663" t="s">
        <v>32</v>
      </c>
      <c r="O663">
        <v>722136.65600999992</v>
      </c>
      <c r="P663">
        <v>309487.13829000003</v>
      </c>
      <c r="Q663" t="s">
        <v>187</v>
      </c>
      <c r="R663" t="s">
        <v>72</v>
      </c>
    </row>
    <row r="664" spans="1:18" x14ac:dyDescent="0.3">
      <c r="A664" s="151">
        <v>46081</v>
      </c>
      <c r="B664" t="s">
        <v>444</v>
      </c>
      <c r="C664" t="s">
        <v>525</v>
      </c>
      <c r="D664" t="s">
        <v>187</v>
      </c>
      <c r="E664" s="55">
        <v>1031623.7943</v>
      </c>
      <c r="F664">
        <v>1</v>
      </c>
      <c r="G664" t="s">
        <v>480</v>
      </c>
      <c r="H664" s="14">
        <v>80237.406199999998</v>
      </c>
      <c r="I664" t="s">
        <v>137</v>
      </c>
      <c r="J664" t="s">
        <v>501</v>
      </c>
      <c r="K664" t="s">
        <v>501</v>
      </c>
      <c r="L664" t="s">
        <v>9</v>
      </c>
      <c r="M664" t="s">
        <v>77</v>
      </c>
      <c r="N664" t="s">
        <v>32</v>
      </c>
      <c r="O664">
        <v>722136.65600999992</v>
      </c>
      <c r="P664">
        <v>309487.13829000003</v>
      </c>
      <c r="Q664" t="s">
        <v>187</v>
      </c>
      <c r="R664" t="s">
        <v>77</v>
      </c>
    </row>
    <row r="665" spans="1:18" x14ac:dyDescent="0.3">
      <c r="A665" s="151">
        <v>46081</v>
      </c>
      <c r="B665" t="s">
        <v>444</v>
      </c>
      <c r="C665" t="s">
        <v>525</v>
      </c>
      <c r="D665" t="s">
        <v>187</v>
      </c>
      <c r="E665" s="55">
        <v>1031623.7943</v>
      </c>
      <c r="F665">
        <v>1</v>
      </c>
      <c r="G665" t="s">
        <v>480</v>
      </c>
      <c r="H665" s="14">
        <v>80237.406199999998</v>
      </c>
      <c r="I665" t="s">
        <v>137</v>
      </c>
      <c r="J665" t="s">
        <v>501</v>
      </c>
      <c r="K665" t="s">
        <v>501</v>
      </c>
      <c r="L665" t="s">
        <v>9</v>
      </c>
      <c r="M665" t="s">
        <v>75</v>
      </c>
      <c r="N665" t="s">
        <v>32</v>
      </c>
      <c r="O665">
        <v>722136.65600999992</v>
      </c>
      <c r="P665">
        <v>309487.13829000003</v>
      </c>
      <c r="Q665" t="s">
        <v>187</v>
      </c>
      <c r="R665" t="s">
        <v>75</v>
      </c>
    </row>
    <row r="666" spans="1:18" x14ac:dyDescent="0.3">
      <c r="A666" s="151">
        <v>46081</v>
      </c>
      <c r="B666" t="s">
        <v>444</v>
      </c>
      <c r="C666" t="s">
        <v>525</v>
      </c>
      <c r="D666" t="s">
        <v>187</v>
      </c>
      <c r="E666" s="55">
        <v>1031623.7943</v>
      </c>
      <c r="F666">
        <v>1</v>
      </c>
      <c r="G666" t="s">
        <v>480</v>
      </c>
      <c r="H666" s="14">
        <v>80237.406199999998</v>
      </c>
      <c r="I666" t="s">
        <v>137</v>
      </c>
      <c r="J666" t="s">
        <v>501</v>
      </c>
      <c r="K666" t="s">
        <v>501</v>
      </c>
      <c r="L666" t="s">
        <v>9</v>
      </c>
      <c r="M666" t="s">
        <v>682</v>
      </c>
      <c r="N666" t="s">
        <v>32</v>
      </c>
      <c r="O666">
        <v>722136.65600999992</v>
      </c>
      <c r="P666">
        <v>309487.13829000003</v>
      </c>
      <c r="Q666" t="s">
        <v>187</v>
      </c>
      <c r="R666" t="s">
        <v>682</v>
      </c>
    </row>
    <row r="667" spans="1:18" x14ac:dyDescent="0.3">
      <c r="A667" s="151">
        <v>46081</v>
      </c>
      <c r="B667" t="s">
        <v>444</v>
      </c>
      <c r="C667" t="s">
        <v>525</v>
      </c>
      <c r="D667" t="s">
        <v>187</v>
      </c>
      <c r="E667" s="55">
        <v>1031623.7943</v>
      </c>
      <c r="F667">
        <v>1</v>
      </c>
      <c r="G667" t="s">
        <v>480</v>
      </c>
      <c r="H667" s="14">
        <v>80237.406199999998</v>
      </c>
      <c r="I667" t="s">
        <v>137</v>
      </c>
      <c r="J667" t="s">
        <v>501</v>
      </c>
      <c r="K667" t="s">
        <v>501</v>
      </c>
      <c r="L667" t="s">
        <v>9</v>
      </c>
      <c r="M667" t="s">
        <v>683</v>
      </c>
      <c r="N667" t="s">
        <v>32</v>
      </c>
      <c r="O667">
        <v>722136.65600999992</v>
      </c>
      <c r="P667">
        <v>309487.13829000003</v>
      </c>
      <c r="Q667" t="s">
        <v>187</v>
      </c>
      <c r="R667" t="s">
        <v>683</v>
      </c>
    </row>
    <row r="668" spans="1:18" x14ac:dyDescent="0.3">
      <c r="A668" s="151">
        <v>46081</v>
      </c>
      <c r="B668" t="s">
        <v>444</v>
      </c>
      <c r="C668" t="s">
        <v>525</v>
      </c>
      <c r="D668" t="s">
        <v>187</v>
      </c>
      <c r="E668" s="55">
        <v>1031623.7943</v>
      </c>
      <c r="F668">
        <v>1</v>
      </c>
      <c r="G668" t="s">
        <v>480</v>
      </c>
      <c r="H668" s="14">
        <v>80237.406199999998</v>
      </c>
      <c r="I668" t="s">
        <v>137</v>
      </c>
      <c r="J668" t="s">
        <v>501</v>
      </c>
      <c r="K668" t="s">
        <v>501</v>
      </c>
      <c r="L668" t="s">
        <v>9</v>
      </c>
      <c r="M668" t="s">
        <v>80</v>
      </c>
      <c r="N668" t="s">
        <v>32</v>
      </c>
      <c r="O668">
        <v>722136.65600999992</v>
      </c>
      <c r="P668">
        <v>309487.13829000003</v>
      </c>
      <c r="Q668" t="s">
        <v>187</v>
      </c>
      <c r="R668" t="s">
        <v>80</v>
      </c>
    </row>
    <row r="669" spans="1:18" x14ac:dyDescent="0.3">
      <c r="A669" s="151">
        <v>46081</v>
      </c>
      <c r="B669" t="s">
        <v>444</v>
      </c>
      <c r="C669" t="s">
        <v>525</v>
      </c>
      <c r="D669" t="s">
        <v>187</v>
      </c>
      <c r="E669" s="55">
        <v>1031623.7943</v>
      </c>
      <c r="F669">
        <v>1</v>
      </c>
      <c r="G669" t="s">
        <v>480</v>
      </c>
      <c r="H669" s="14">
        <v>80237.406199999998</v>
      </c>
      <c r="I669" t="s">
        <v>137</v>
      </c>
      <c r="J669" t="s">
        <v>501</v>
      </c>
      <c r="K669" t="s">
        <v>501</v>
      </c>
      <c r="L669" t="s">
        <v>9</v>
      </c>
      <c r="M669" t="s">
        <v>50</v>
      </c>
      <c r="N669" t="s">
        <v>32</v>
      </c>
      <c r="O669">
        <v>722136.65600999992</v>
      </c>
      <c r="P669">
        <v>309487.13829000003</v>
      </c>
      <c r="Q669" t="s">
        <v>187</v>
      </c>
      <c r="R669" t="s">
        <v>50</v>
      </c>
    </row>
    <row r="670" spans="1:18" x14ac:dyDescent="0.3">
      <c r="A670" s="151">
        <v>46081</v>
      </c>
      <c r="B670" t="s">
        <v>444</v>
      </c>
      <c r="C670" t="s">
        <v>525</v>
      </c>
      <c r="D670" t="s">
        <v>187</v>
      </c>
      <c r="E670" s="55">
        <v>1031623.7943</v>
      </c>
      <c r="F670">
        <v>1</v>
      </c>
      <c r="G670" t="s">
        <v>480</v>
      </c>
      <c r="H670" s="14">
        <v>80237.406199999998</v>
      </c>
      <c r="I670" t="s">
        <v>137</v>
      </c>
      <c r="J670" t="s">
        <v>501</v>
      </c>
      <c r="K670" t="s">
        <v>501</v>
      </c>
      <c r="L670" t="s">
        <v>9</v>
      </c>
      <c r="M670" t="s">
        <v>68</v>
      </c>
      <c r="N670" t="s">
        <v>32</v>
      </c>
      <c r="O670">
        <v>722136.65600999992</v>
      </c>
      <c r="P670">
        <v>309487.13829000003</v>
      </c>
      <c r="Q670" t="s">
        <v>187</v>
      </c>
      <c r="R670" t="s">
        <v>68</v>
      </c>
    </row>
    <row r="671" spans="1:18" x14ac:dyDescent="0.3">
      <c r="A671" s="151">
        <v>46081</v>
      </c>
      <c r="B671" t="s">
        <v>444</v>
      </c>
      <c r="C671" t="s">
        <v>525</v>
      </c>
      <c r="D671" t="s">
        <v>187</v>
      </c>
      <c r="E671" s="55">
        <v>1031623.7943</v>
      </c>
      <c r="F671">
        <v>1</v>
      </c>
      <c r="G671" t="s">
        <v>480</v>
      </c>
      <c r="H671" s="14">
        <v>80237.406199999998</v>
      </c>
      <c r="I671" t="s">
        <v>137</v>
      </c>
      <c r="J671" t="s">
        <v>501</v>
      </c>
      <c r="K671" t="s">
        <v>501</v>
      </c>
      <c r="L671" t="s">
        <v>9</v>
      </c>
      <c r="M671" t="s">
        <v>70</v>
      </c>
      <c r="N671" t="s">
        <v>32</v>
      </c>
      <c r="O671">
        <v>722136.65600999992</v>
      </c>
      <c r="P671">
        <v>309487.13829000003</v>
      </c>
      <c r="Q671" t="s">
        <v>187</v>
      </c>
      <c r="R671" t="s">
        <v>70</v>
      </c>
    </row>
    <row r="672" spans="1:18" x14ac:dyDescent="0.3">
      <c r="A672" s="151">
        <v>46071</v>
      </c>
      <c r="B672" t="s">
        <v>996</v>
      </c>
      <c r="C672" t="s">
        <v>997</v>
      </c>
      <c r="D672" t="s">
        <v>14</v>
      </c>
      <c r="E672" s="55">
        <v>13223.14</v>
      </c>
      <c r="F672">
        <v>5</v>
      </c>
      <c r="G672" t="s">
        <v>511</v>
      </c>
      <c r="H672" s="14">
        <v>80000</v>
      </c>
      <c r="I672" t="s">
        <v>137</v>
      </c>
      <c r="J672" t="s">
        <v>473</v>
      </c>
      <c r="K672" t="s">
        <v>156</v>
      </c>
      <c r="L672" t="s">
        <v>14</v>
      </c>
      <c r="M672" t="s">
        <v>80</v>
      </c>
      <c r="N672" t="s">
        <v>34</v>
      </c>
      <c r="O672">
        <v>80000</v>
      </c>
      <c r="P672">
        <v>0</v>
      </c>
      <c r="Q672" t="s">
        <v>680</v>
      </c>
      <c r="R672" t="s">
        <v>80</v>
      </c>
    </row>
    <row r="673" spans="1:18" x14ac:dyDescent="0.3">
      <c r="A673" s="151">
        <v>46059</v>
      </c>
      <c r="B673" t="s">
        <v>1028</v>
      </c>
      <c r="C673" t="s">
        <v>1031</v>
      </c>
      <c r="D673" t="s">
        <v>1032</v>
      </c>
      <c r="E673" s="55">
        <v>7568.31</v>
      </c>
      <c r="F673">
        <v>90</v>
      </c>
      <c r="G673" t="s">
        <v>511</v>
      </c>
      <c r="H673" s="14">
        <v>78041.042499999996</v>
      </c>
      <c r="I673" t="s">
        <v>137</v>
      </c>
      <c r="J673" t="s">
        <v>473</v>
      </c>
      <c r="K673" t="s">
        <v>138</v>
      </c>
      <c r="L673" t="s">
        <v>11</v>
      </c>
      <c r="M673" t="s">
        <v>68</v>
      </c>
      <c r="N673" t="s">
        <v>35</v>
      </c>
      <c r="O673">
        <v>725286.27999999991</v>
      </c>
      <c r="P673">
        <v>0</v>
      </c>
      <c r="Q673" t="s">
        <v>628</v>
      </c>
      <c r="R673" t="s">
        <v>68</v>
      </c>
    </row>
    <row r="674" spans="1:18" x14ac:dyDescent="0.3">
      <c r="A674" s="151">
        <v>46081</v>
      </c>
      <c r="B674" t="s">
        <v>444</v>
      </c>
      <c r="C674" t="s">
        <v>486</v>
      </c>
      <c r="D674" t="s">
        <v>164</v>
      </c>
      <c r="E674" s="55">
        <v>1000000</v>
      </c>
      <c r="F674">
        <v>1</v>
      </c>
      <c r="G674" t="s">
        <v>480</v>
      </c>
      <c r="H674" s="14">
        <v>77777.777799999996</v>
      </c>
      <c r="I674" t="s">
        <v>137</v>
      </c>
      <c r="J674" t="s">
        <v>501</v>
      </c>
      <c r="K674" t="s">
        <v>501</v>
      </c>
      <c r="L674" t="s">
        <v>9</v>
      </c>
      <c r="M674" t="s">
        <v>72</v>
      </c>
      <c r="N674" t="s">
        <v>32</v>
      </c>
      <c r="O674">
        <v>699999.99999999988</v>
      </c>
      <c r="P674">
        <v>300000.00000000012</v>
      </c>
      <c r="Q674" t="s">
        <v>164</v>
      </c>
      <c r="R674" t="s">
        <v>72</v>
      </c>
    </row>
    <row r="675" spans="1:18" x14ac:dyDescent="0.3">
      <c r="A675" s="151">
        <v>46081</v>
      </c>
      <c r="B675" t="s">
        <v>444</v>
      </c>
      <c r="C675" t="s">
        <v>486</v>
      </c>
      <c r="D675" t="s">
        <v>164</v>
      </c>
      <c r="E675" s="55">
        <v>1000000</v>
      </c>
      <c r="F675">
        <v>1</v>
      </c>
      <c r="G675" t="s">
        <v>480</v>
      </c>
      <c r="H675" s="14">
        <v>77777.777799999996</v>
      </c>
      <c r="I675" t="s">
        <v>137</v>
      </c>
      <c r="J675" t="s">
        <v>501</v>
      </c>
      <c r="K675" t="s">
        <v>501</v>
      </c>
      <c r="L675" t="s">
        <v>9</v>
      </c>
      <c r="M675" t="s">
        <v>77</v>
      </c>
      <c r="N675" t="s">
        <v>32</v>
      </c>
      <c r="O675">
        <v>699999.99999999988</v>
      </c>
      <c r="P675">
        <v>300000.00000000012</v>
      </c>
      <c r="Q675" t="s">
        <v>164</v>
      </c>
      <c r="R675" t="s">
        <v>77</v>
      </c>
    </row>
    <row r="676" spans="1:18" x14ac:dyDescent="0.3">
      <c r="A676" s="151">
        <v>46081</v>
      </c>
      <c r="B676" t="s">
        <v>444</v>
      </c>
      <c r="C676" t="s">
        <v>486</v>
      </c>
      <c r="D676" t="s">
        <v>164</v>
      </c>
      <c r="E676" s="55">
        <v>1000000</v>
      </c>
      <c r="F676">
        <v>1</v>
      </c>
      <c r="G676" t="s">
        <v>480</v>
      </c>
      <c r="H676" s="14">
        <v>77777.777799999996</v>
      </c>
      <c r="I676" t="s">
        <v>137</v>
      </c>
      <c r="J676" t="s">
        <v>501</v>
      </c>
      <c r="K676" t="s">
        <v>501</v>
      </c>
      <c r="L676" t="s">
        <v>9</v>
      </c>
      <c r="M676" t="s">
        <v>75</v>
      </c>
      <c r="N676" t="s">
        <v>32</v>
      </c>
      <c r="O676">
        <v>699999.99999999988</v>
      </c>
      <c r="P676">
        <v>300000.00000000012</v>
      </c>
      <c r="Q676" t="s">
        <v>164</v>
      </c>
      <c r="R676" t="s">
        <v>75</v>
      </c>
    </row>
    <row r="677" spans="1:18" x14ac:dyDescent="0.3">
      <c r="A677" s="151">
        <v>46081</v>
      </c>
      <c r="B677" t="s">
        <v>444</v>
      </c>
      <c r="C677" t="s">
        <v>486</v>
      </c>
      <c r="D677" t="s">
        <v>164</v>
      </c>
      <c r="E677" s="55">
        <v>1000000</v>
      </c>
      <c r="F677">
        <v>1</v>
      </c>
      <c r="G677" t="s">
        <v>480</v>
      </c>
      <c r="H677" s="14">
        <v>77777.777799999996</v>
      </c>
      <c r="I677" t="s">
        <v>137</v>
      </c>
      <c r="J677" t="s">
        <v>501</v>
      </c>
      <c r="K677" t="s">
        <v>501</v>
      </c>
      <c r="L677" t="s">
        <v>9</v>
      </c>
      <c r="M677" t="s">
        <v>682</v>
      </c>
      <c r="N677" t="s">
        <v>32</v>
      </c>
      <c r="O677">
        <v>699999.99999999988</v>
      </c>
      <c r="P677">
        <v>300000.00000000012</v>
      </c>
      <c r="Q677" t="s">
        <v>164</v>
      </c>
      <c r="R677" t="s">
        <v>682</v>
      </c>
    </row>
    <row r="678" spans="1:18" x14ac:dyDescent="0.3">
      <c r="A678" s="151">
        <v>46081</v>
      </c>
      <c r="B678" t="s">
        <v>444</v>
      </c>
      <c r="C678" t="s">
        <v>486</v>
      </c>
      <c r="D678" t="s">
        <v>164</v>
      </c>
      <c r="E678" s="55">
        <v>1000000</v>
      </c>
      <c r="F678">
        <v>1</v>
      </c>
      <c r="G678" t="s">
        <v>480</v>
      </c>
      <c r="H678" s="14">
        <v>77777.777799999996</v>
      </c>
      <c r="I678" t="s">
        <v>137</v>
      </c>
      <c r="J678" t="s">
        <v>501</v>
      </c>
      <c r="K678" t="s">
        <v>501</v>
      </c>
      <c r="L678" t="s">
        <v>9</v>
      </c>
      <c r="M678" t="s">
        <v>683</v>
      </c>
      <c r="N678" t="s">
        <v>32</v>
      </c>
      <c r="O678">
        <v>699999.99999999988</v>
      </c>
      <c r="P678">
        <v>300000.00000000012</v>
      </c>
      <c r="Q678" t="s">
        <v>164</v>
      </c>
      <c r="R678" t="s">
        <v>683</v>
      </c>
    </row>
    <row r="679" spans="1:18" x14ac:dyDescent="0.3">
      <c r="A679" s="151">
        <v>46081</v>
      </c>
      <c r="B679" t="s">
        <v>444</v>
      </c>
      <c r="C679" t="s">
        <v>486</v>
      </c>
      <c r="D679" t="s">
        <v>164</v>
      </c>
      <c r="E679" s="55">
        <v>1000000</v>
      </c>
      <c r="F679">
        <v>1</v>
      </c>
      <c r="G679" t="s">
        <v>480</v>
      </c>
      <c r="H679" s="14">
        <v>77777.777799999996</v>
      </c>
      <c r="I679" t="s">
        <v>137</v>
      </c>
      <c r="J679" t="s">
        <v>501</v>
      </c>
      <c r="K679" t="s">
        <v>501</v>
      </c>
      <c r="L679" t="s">
        <v>9</v>
      </c>
      <c r="M679" t="s">
        <v>80</v>
      </c>
      <c r="N679" t="s">
        <v>32</v>
      </c>
      <c r="O679">
        <v>699999.99999999988</v>
      </c>
      <c r="P679">
        <v>300000.00000000012</v>
      </c>
      <c r="Q679" t="s">
        <v>164</v>
      </c>
      <c r="R679" t="s">
        <v>80</v>
      </c>
    </row>
    <row r="680" spans="1:18" x14ac:dyDescent="0.3">
      <c r="A680" s="151">
        <v>46081</v>
      </c>
      <c r="B680" t="s">
        <v>444</v>
      </c>
      <c r="C680" t="s">
        <v>486</v>
      </c>
      <c r="D680" t="s">
        <v>164</v>
      </c>
      <c r="E680" s="55">
        <v>1000000</v>
      </c>
      <c r="F680">
        <v>1</v>
      </c>
      <c r="G680" t="s">
        <v>480</v>
      </c>
      <c r="H680" s="14">
        <v>77777.777799999996</v>
      </c>
      <c r="I680" t="s">
        <v>137</v>
      </c>
      <c r="J680" t="s">
        <v>501</v>
      </c>
      <c r="K680" t="s">
        <v>501</v>
      </c>
      <c r="L680" t="s">
        <v>9</v>
      </c>
      <c r="M680" t="s">
        <v>50</v>
      </c>
      <c r="N680" t="s">
        <v>32</v>
      </c>
      <c r="O680">
        <v>699999.99999999988</v>
      </c>
      <c r="P680">
        <v>300000.00000000012</v>
      </c>
      <c r="Q680" t="s">
        <v>164</v>
      </c>
      <c r="R680" t="s">
        <v>50</v>
      </c>
    </row>
    <row r="681" spans="1:18" x14ac:dyDescent="0.3">
      <c r="A681" s="151">
        <v>46081</v>
      </c>
      <c r="B681" t="s">
        <v>444</v>
      </c>
      <c r="C681" t="s">
        <v>486</v>
      </c>
      <c r="D681" t="s">
        <v>164</v>
      </c>
      <c r="E681" s="55">
        <v>1000000</v>
      </c>
      <c r="F681">
        <v>1</v>
      </c>
      <c r="G681" t="s">
        <v>480</v>
      </c>
      <c r="H681" s="14">
        <v>77777.777799999996</v>
      </c>
      <c r="I681" t="s">
        <v>137</v>
      </c>
      <c r="J681" t="s">
        <v>501</v>
      </c>
      <c r="K681" t="s">
        <v>501</v>
      </c>
      <c r="L681" t="s">
        <v>9</v>
      </c>
      <c r="M681" t="s">
        <v>68</v>
      </c>
      <c r="N681" t="s">
        <v>32</v>
      </c>
      <c r="O681">
        <v>699999.99999999988</v>
      </c>
      <c r="P681">
        <v>300000.00000000012</v>
      </c>
      <c r="Q681" t="s">
        <v>164</v>
      </c>
      <c r="R681" t="s">
        <v>68</v>
      </c>
    </row>
    <row r="682" spans="1:18" x14ac:dyDescent="0.3">
      <c r="A682" s="151">
        <v>46081</v>
      </c>
      <c r="B682" t="s">
        <v>444</v>
      </c>
      <c r="C682" t="s">
        <v>486</v>
      </c>
      <c r="D682" t="s">
        <v>164</v>
      </c>
      <c r="E682" s="55">
        <v>1000000</v>
      </c>
      <c r="F682">
        <v>1</v>
      </c>
      <c r="G682" t="s">
        <v>480</v>
      </c>
      <c r="H682" s="14">
        <v>77777.777799999996</v>
      </c>
      <c r="I682" t="s">
        <v>137</v>
      </c>
      <c r="J682" t="s">
        <v>501</v>
      </c>
      <c r="K682" t="s">
        <v>501</v>
      </c>
      <c r="L682" t="s">
        <v>9</v>
      </c>
      <c r="M682" t="s">
        <v>70</v>
      </c>
      <c r="N682" t="s">
        <v>32</v>
      </c>
      <c r="O682">
        <v>699999.99999999988</v>
      </c>
      <c r="P682">
        <v>300000.00000000012</v>
      </c>
      <c r="Q682" t="s">
        <v>164</v>
      </c>
      <c r="R682" t="s">
        <v>70</v>
      </c>
    </row>
    <row r="683" spans="1:18" x14ac:dyDescent="0.3">
      <c r="A683" s="151">
        <v>46076</v>
      </c>
      <c r="B683" t="s">
        <v>845</v>
      </c>
      <c r="C683" t="s">
        <v>846</v>
      </c>
      <c r="D683" t="s">
        <v>847</v>
      </c>
      <c r="E683" s="55">
        <v>80000</v>
      </c>
      <c r="F683">
        <v>9</v>
      </c>
      <c r="G683" t="s">
        <v>511</v>
      </c>
      <c r="H683" s="14">
        <v>77472.236999999994</v>
      </c>
      <c r="I683" t="s">
        <v>137</v>
      </c>
      <c r="J683" t="s">
        <v>473</v>
      </c>
      <c r="K683" t="s">
        <v>156</v>
      </c>
      <c r="L683" t="s">
        <v>10</v>
      </c>
      <c r="M683" t="s">
        <v>68</v>
      </c>
      <c r="N683" t="s">
        <v>35</v>
      </c>
      <c r="O683">
        <v>719999.99999999988</v>
      </c>
      <c r="P683">
        <v>0</v>
      </c>
      <c r="Q683" t="s">
        <v>731</v>
      </c>
      <c r="R683" t="s">
        <v>166</v>
      </c>
    </row>
    <row r="684" spans="1:18" x14ac:dyDescent="0.3">
      <c r="A684" s="151">
        <v>46070</v>
      </c>
      <c r="B684" t="s">
        <v>845</v>
      </c>
      <c r="C684" t="s">
        <v>848</v>
      </c>
      <c r="D684" t="s">
        <v>849</v>
      </c>
      <c r="E684" s="55">
        <v>80000</v>
      </c>
      <c r="F684">
        <v>9</v>
      </c>
      <c r="G684" t="s">
        <v>511</v>
      </c>
      <c r="H684" s="14">
        <v>77472.236999999994</v>
      </c>
      <c r="I684" t="s">
        <v>137</v>
      </c>
      <c r="J684" t="s">
        <v>473</v>
      </c>
      <c r="K684" t="s">
        <v>156</v>
      </c>
      <c r="L684" t="s">
        <v>10</v>
      </c>
      <c r="M684" t="s">
        <v>68</v>
      </c>
      <c r="N684" t="s">
        <v>35</v>
      </c>
      <c r="O684">
        <v>719999.99999999988</v>
      </c>
      <c r="P684">
        <v>0</v>
      </c>
      <c r="Q684" t="s">
        <v>731</v>
      </c>
      <c r="R684" t="s">
        <v>166</v>
      </c>
    </row>
    <row r="685" spans="1:18" x14ac:dyDescent="0.3">
      <c r="A685" s="151">
        <v>46062</v>
      </c>
      <c r="B685" t="s">
        <v>845</v>
      </c>
      <c r="C685" t="s">
        <v>850</v>
      </c>
      <c r="D685" t="s">
        <v>851</v>
      </c>
      <c r="E685" s="55">
        <v>80000</v>
      </c>
      <c r="F685">
        <v>9</v>
      </c>
      <c r="G685" t="s">
        <v>511</v>
      </c>
      <c r="H685" s="14">
        <v>77472.236999999994</v>
      </c>
      <c r="I685" t="s">
        <v>137</v>
      </c>
      <c r="J685" t="s">
        <v>473</v>
      </c>
      <c r="K685" t="s">
        <v>156</v>
      </c>
      <c r="L685" t="s">
        <v>10</v>
      </c>
      <c r="M685" t="s">
        <v>68</v>
      </c>
      <c r="N685" t="s">
        <v>35</v>
      </c>
      <c r="O685">
        <v>719999.99999999988</v>
      </c>
      <c r="P685">
        <v>0</v>
      </c>
      <c r="Q685" t="s">
        <v>731</v>
      </c>
      <c r="R685" t="s">
        <v>166</v>
      </c>
    </row>
    <row r="686" spans="1:18" x14ac:dyDescent="0.3">
      <c r="A686" s="151">
        <v>46055</v>
      </c>
      <c r="B686" t="s">
        <v>845</v>
      </c>
      <c r="C686" t="s">
        <v>852</v>
      </c>
      <c r="D686" t="s">
        <v>853</v>
      </c>
      <c r="E686" s="55">
        <v>80000</v>
      </c>
      <c r="F686">
        <v>9</v>
      </c>
      <c r="G686" t="s">
        <v>511</v>
      </c>
      <c r="H686" s="14">
        <v>77472.236999999994</v>
      </c>
      <c r="I686" t="s">
        <v>137</v>
      </c>
      <c r="J686" t="s">
        <v>473</v>
      </c>
      <c r="K686" t="s">
        <v>156</v>
      </c>
      <c r="L686" t="s">
        <v>10</v>
      </c>
      <c r="M686" t="s">
        <v>68</v>
      </c>
      <c r="N686" t="s">
        <v>35</v>
      </c>
      <c r="O686">
        <v>719999.99999999988</v>
      </c>
      <c r="P686">
        <v>0</v>
      </c>
      <c r="Q686" t="s">
        <v>731</v>
      </c>
      <c r="R686" t="s">
        <v>166</v>
      </c>
    </row>
    <row r="687" spans="1:18" x14ac:dyDescent="0.3">
      <c r="A687" s="151">
        <v>46077</v>
      </c>
      <c r="B687" t="s">
        <v>938</v>
      </c>
      <c r="C687" t="s">
        <v>939</v>
      </c>
      <c r="D687" t="s">
        <v>940</v>
      </c>
      <c r="E687" s="55">
        <v>580000</v>
      </c>
      <c r="F687">
        <v>1</v>
      </c>
      <c r="G687" t="s">
        <v>511</v>
      </c>
      <c r="H687" s="14">
        <v>75513.910999999993</v>
      </c>
      <c r="I687" t="s">
        <v>137</v>
      </c>
      <c r="J687" t="s">
        <v>473</v>
      </c>
      <c r="K687" t="s">
        <v>156</v>
      </c>
      <c r="L687" t="s">
        <v>10</v>
      </c>
      <c r="M687" t="s">
        <v>68</v>
      </c>
      <c r="N687" t="s">
        <v>35</v>
      </c>
      <c r="O687">
        <v>701799.99999999988</v>
      </c>
      <c r="P687">
        <v>0</v>
      </c>
      <c r="Q687" t="s">
        <v>731</v>
      </c>
      <c r="R687" t="s">
        <v>166</v>
      </c>
    </row>
    <row r="688" spans="1:18" x14ac:dyDescent="0.3">
      <c r="A688" s="151">
        <v>46055</v>
      </c>
      <c r="B688" t="s">
        <v>998</v>
      </c>
      <c r="C688" t="s">
        <v>999</v>
      </c>
      <c r="D688" t="s">
        <v>1000</v>
      </c>
      <c r="E688" s="55">
        <v>357.83</v>
      </c>
      <c r="F688">
        <v>100</v>
      </c>
      <c r="G688" t="s">
        <v>511</v>
      </c>
      <c r="H688" s="14">
        <v>73476.223199999993</v>
      </c>
      <c r="I688" t="s">
        <v>137</v>
      </c>
      <c r="J688" t="s">
        <v>473</v>
      </c>
      <c r="K688" t="s">
        <v>156</v>
      </c>
      <c r="L688" t="s">
        <v>14</v>
      </c>
      <c r="M688" t="s">
        <v>80</v>
      </c>
      <c r="N688" t="s">
        <v>35</v>
      </c>
      <c r="O688">
        <v>100088.77999999998</v>
      </c>
      <c r="P688">
        <v>0</v>
      </c>
      <c r="Q688" t="s">
        <v>680</v>
      </c>
      <c r="R688" t="s">
        <v>168</v>
      </c>
    </row>
    <row r="689" spans="1:18" x14ac:dyDescent="0.3">
      <c r="A689" s="151">
        <v>46057</v>
      </c>
      <c r="B689" t="s">
        <v>1018</v>
      </c>
      <c r="C689" t="s">
        <v>1023</v>
      </c>
      <c r="D689" t="s">
        <v>1024</v>
      </c>
      <c r="E689" s="55">
        <v>100000</v>
      </c>
      <c r="F689">
        <v>1</v>
      </c>
      <c r="G689" t="s">
        <v>511</v>
      </c>
      <c r="H689" s="14">
        <v>73411.048899999994</v>
      </c>
      <c r="I689" t="s">
        <v>137</v>
      </c>
      <c r="J689" t="s">
        <v>473</v>
      </c>
      <c r="K689" t="s">
        <v>138</v>
      </c>
      <c r="L689" t="s">
        <v>10</v>
      </c>
      <c r="M689" t="s">
        <v>80</v>
      </c>
      <c r="N689" t="s">
        <v>35</v>
      </c>
      <c r="O689">
        <v>99999.999999999985</v>
      </c>
      <c r="P689">
        <v>0</v>
      </c>
      <c r="Q689" t="s">
        <v>628</v>
      </c>
      <c r="R689" t="s">
        <v>80</v>
      </c>
    </row>
    <row r="690" spans="1:18" x14ac:dyDescent="0.3">
      <c r="A690" s="151">
        <v>46058</v>
      </c>
      <c r="B690" t="s">
        <v>1132</v>
      </c>
      <c r="C690" t="s">
        <v>1133</v>
      </c>
      <c r="D690" t="s">
        <v>1134</v>
      </c>
      <c r="E690" s="55">
        <v>81828.63</v>
      </c>
      <c r="F690">
        <v>1</v>
      </c>
      <c r="G690" t="s">
        <v>511</v>
      </c>
      <c r="H690" s="14">
        <v>72686.217600000004</v>
      </c>
      <c r="I690" t="s">
        <v>137</v>
      </c>
      <c r="J690" t="s">
        <v>473</v>
      </c>
      <c r="K690" t="s">
        <v>156</v>
      </c>
      <c r="L690" t="s">
        <v>16</v>
      </c>
      <c r="M690" t="s">
        <v>80</v>
      </c>
      <c r="N690" t="s">
        <v>35</v>
      </c>
      <c r="O690">
        <v>99012.64</v>
      </c>
      <c r="P690">
        <v>0</v>
      </c>
      <c r="Q690" t="s">
        <v>735</v>
      </c>
      <c r="R690" t="s">
        <v>657</v>
      </c>
    </row>
    <row r="691" spans="1:18" x14ac:dyDescent="0.3">
      <c r="A691" s="151">
        <v>46059</v>
      </c>
      <c r="B691" t="s">
        <v>864</v>
      </c>
      <c r="C691" t="s">
        <v>867</v>
      </c>
      <c r="D691" t="s">
        <v>868</v>
      </c>
      <c r="E691" s="55">
        <v>670000</v>
      </c>
      <c r="F691">
        <v>1</v>
      </c>
      <c r="G691" t="s">
        <v>511</v>
      </c>
      <c r="H691" s="14">
        <v>72092.220499999996</v>
      </c>
      <c r="I691" t="s">
        <v>137</v>
      </c>
      <c r="J691" t="s">
        <v>473</v>
      </c>
      <c r="K691" t="s">
        <v>156</v>
      </c>
      <c r="L691" t="s">
        <v>10</v>
      </c>
      <c r="M691" t="s">
        <v>68</v>
      </c>
      <c r="N691" t="s">
        <v>35</v>
      </c>
      <c r="O691">
        <v>669999.99999999988</v>
      </c>
      <c r="P691">
        <v>0</v>
      </c>
      <c r="Q691" t="s">
        <v>22</v>
      </c>
      <c r="R691" t="s">
        <v>164</v>
      </c>
    </row>
    <row r="692" spans="1:18" x14ac:dyDescent="0.3">
      <c r="A692" s="151">
        <v>46081</v>
      </c>
      <c r="B692" t="s">
        <v>444</v>
      </c>
      <c r="C692" t="s">
        <v>410</v>
      </c>
      <c r="D692" t="s">
        <v>168</v>
      </c>
      <c r="E692" s="55">
        <v>1440461.6841</v>
      </c>
      <c r="F692">
        <v>1</v>
      </c>
      <c r="G692" t="s">
        <v>480</v>
      </c>
      <c r="H692" s="14">
        <v>72023.084199999998</v>
      </c>
      <c r="I692" t="s">
        <v>137</v>
      </c>
      <c r="J692" t="s">
        <v>501</v>
      </c>
      <c r="K692" t="s">
        <v>501</v>
      </c>
      <c r="L692" t="s">
        <v>9</v>
      </c>
      <c r="M692" t="s">
        <v>72</v>
      </c>
      <c r="N692" t="s">
        <v>332</v>
      </c>
      <c r="O692">
        <v>1440461.6841000002</v>
      </c>
      <c r="P692">
        <v>0</v>
      </c>
      <c r="Q692" t="s">
        <v>168</v>
      </c>
      <c r="R692" t="s">
        <v>72</v>
      </c>
    </row>
    <row r="693" spans="1:18" x14ac:dyDescent="0.3">
      <c r="A693" s="151">
        <v>46081</v>
      </c>
      <c r="B693" t="s">
        <v>444</v>
      </c>
      <c r="C693" t="s">
        <v>410</v>
      </c>
      <c r="D693" t="s">
        <v>168</v>
      </c>
      <c r="E693" s="55">
        <v>1440461.6841</v>
      </c>
      <c r="F693">
        <v>1</v>
      </c>
      <c r="G693" t="s">
        <v>480</v>
      </c>
      <c r="H693" s="14">
        <v>72023.084199999998</v>
      </c>
      <c r="I693" t="s">
        <v>137</v>
      </c>
      <c r="J693" t="s">
        <v>501</v>
      </c>
      <c r="K693" t="s">
        <v>501</v>
      </c>
      <c r="L693" t="s">
        <v>9</v>
      </c>
      <c r="M693" t="s">
        <v>50</v>
      </c>
      <c r="N693" t="s">
        <v>332</v>
      </c>
      <c r="O693">
        <v>1440461.6841000002</v>
      </c>
      <c r="P693">
        <v>0</v>
      </c>
      <c r="Q693" t="s">
        <v>168</v>
      </c>
      <c r="R693" t="s">
        <v>50</v>
      </c>
    </row>
    <row r="694" spans="1:18" x14ac:dyDescent="0.3">
      <c r="A694" s="151">
        <v>46055</v>
      </c>
      <c r="B694" t="s">
        <v>823</v>
      </c>
      <c r="C694" t="s">
        <v>826</v>
      </c>
      <c r="D694" t="s">
        <v>827</v>
      </c>
      <c r="E694" s="55">
        <v>1828654.1</v>
      </c>
      <c r="F694">
        <v>1</v>
      </c>
      <c r="G694" t="s">
        <v>511</v>
      </c>
      <c r="H694" s="14">
        <v>71728.694499999998</v>
      </c>
      <c r="I694" t="s">
        <v>137</v>
      </c>
      <c r="J694" t="s">
        <v>513</v>
      </c>
      <c r="K694" t="s">
        <v>156</v>
      </c>
      <c r="L694" t="s">
        <v>10</v>
      </c>
      <c r="M694" t="s">
        <v>72</v>
      </c>
      <c r="N694" t="s">
        <v>35</v>
      </c>
      <c r="O694">
        <v>2212671.46</v>
      </c>
      <c r="P694">
        <v>0</v>
      </c>
      <c r="Q694" t="s">
        <v>730</v>
      </c>
      <c r="R694" t="s">
        <v>164</v>
      </c>
    </row>
    <row r="695" spans="1:18" x14ac:dyDescent="0.3">
      <c r="A695" s="151">
        <v>46081</v>
      </c>
      <c r="B695" t="s">
        <v>20</v>
      </c>
      <c r="C695" t="s">
        <v>799</v>
      </c>
      <c r="D695" t="s">
        <v>20</v>
      </c>
      <c r="E695" s="55">
        <v>5039229.71</v>
      </c>
      <c r="F695">
        <v>1</v>
      </c>
      <c r="G695" t="s">
        <v>511</v>
      </c>
      <c r="H695" s="14">
        <v>70878.714000000007</v>
      </c>
      <c r="I695" t="s">
        <v>137</v>
      </c>
      <c r="J695" t="s">
        <v>473</v>
      </c>
      <c r="K695" t="s">
        <v>156</v>
      </c>
      <c r="L695" t="s">
        <v>20</v>
      </c>
      <c r="M695" t="s">
        <v>50</v>
      </c>
      <c r="N695" t="s">
        <v>35</v>
      </c>
      <c r="O695">
        <v>5039229.71</v>
      </c>
      <c r="P695">
        <v>0</v>
      </c>
      <c r="Q695" t="s">
        <v>512</v>
      </c>
      <c r="R695" t="s">
        <v>50</v>
      </c>
    </row>
    <row r="696" spans="1:18" x14ac:dyDescent="0.3">
      <c r="A696" s="151">
        <v>46077</v>
      </c>
      <c r="B696" t="s">
        <v>1101</v>
      </c>
      <c r="C696" t="s">
        <v>1102</v>
      </c>
      <c r="D696" t="s">
        <v>1103</v>
      </c>
      <c r="E696" s="55">
        <v>495000</v>
      </c>
      <c r="F696">
        <v>1</v>
      </c>
      <c r="G696" t="s">
        <v>511</v>
      </c>
      <c r="H696" s="14">
        <v>70488.240699999995</v>
      </c>
      <c r="I696" t="s">
        <v>157</v>
      </c>
      <c r="J696" t="s">
        <v>473</v>
      </c>
      <c r="K696" t="s">
        <v>156</v>
      </c>
      <c r="L696" t="s">
        <v>17</v>
      </c>
      <c r="M696" t="s">
        <v>68</v>
      </c>
      <c r="N696" t="s">
        <v>35</v>
      </c>
      <c r="O696">
        <v>655093.16999999993</v>
      </c>
      <c r="P696">
        <v>0</v>
      </c>
      <c r="Q696" t="s">
        <v>731</v>
      </c>
      <c r="R696" t="s">
        <v>166</v>
      </c>
    </row>
    <row r="697" spans="1:18" x14ac:dyDescent="0.3">
      <c r="A697" s="151">
        <v>46062</v>
      </c>
      <c r="B697" t="s">
        <v>910</v>
      </c>
      <c r="C697" t="s">
        <v>912</v>
      </c>
      <c r="D697" t="s">
        <v>913</v>
      </c>
      <c r="E697" s="55">
        <v>145000</v>
      </c>
      <c r="F697">
        <v>1</v>
      </c>
      <c r="G697" t="s">
        <v>511</v>
      </c>
      <c r="H697" s="14">
        <v>69655.073099999994</v>
      </c>
      <c r="I697" t="s">
        <v>137</v>
      </c>
      <c r="J697" t="s">
        <v>473</v>
      </c>
      <c r="K697" t="s">
        <v>156</v>
      </c>
      <c r="L697" t="s">
        <v>15</v>
      </c>
      <c r="M697" t="s">
        <v>68</v>
      </c>
      <c r="N697" t="s">
        <v>35</v>
      </c>
      <c r="O697">
        <v>647349.99999999977</v>
      </c>
      <c r="P697">
        <v>0</v>
      </c>
      <c r="Q697" t="s">
        <v>735</v>
      </c>
      <c r="R697" t="s">
        <v>657</v>
      </c>
    </row>
    <row r="698" spans="1:18" x14ac:dyDescent="0.3">
      <c r="A698" s="151">
        <v>46066</v>
      </c>
      <c r="B698" t="s">
        <v>854</v>
      </c>
      <c r="C698" t="s">
        <v>857</v>
      </c>
      <c r="D698" t="s">
        <v>858</v>
      </c>
      <c r="E698" s="55">
        <v>39337.410000000003</v>
      </c>
      <c r="F698">
        <v>1</v>
      </c>
      <c r="G698" t="s">
        <v>511</v>
      </c>
      <c r="H698" s="14">
        <v>69635.67</v>
      </c>
      <c r="I698" t="s">
        <v>157</v>
      </c>
      <c r="J698" t="s">
        <v>473</v>
      </c>
      <c r="K698" t="s">
        <v>138</v>
      </c>
      <c r="L698" t="s">
        <v>17</v>
      </c>
      <c r="M698" t="s">
        <v>68</v>
      </c>
      <c r="N698" t="s">
        <v>40</v>
      </c>
      <c r="O698">
        <v>69635.67</v>
      </c>
      <c r="P698">
        <v>0</v>
      </c>
      <c r="Q698" t="s">
        <v>859</v>
      </c>
      <c r="R698" t="s">
        <v>68</v>
      </c>
    </row>
    <row r="699" spans="1:18" x14ac:dyDescent="0.3">
      <c r="A699" s="151">
        <v>46072</v>
      </c>
      <c r="B699" t="s">
        <v>1101</v>
      </c>
      <c r="C699" t="s">
        <v>1104</v>
      </c>
      <c r="D699" t="s">
        <v>1103</v>
      </c>
      <c r="E699" s="55">
        <v>495000</v>
      </c>
      <c r="F699">
        <v>1</v>
      </c>
      <c r="G699" t="s">
        <v>511</v>
      </c>
      <c r="H699" s="14">
        <v>69439.798200000005</v>
      </c>
      <c r="I699" t="s">
        <v>157</v>
      </c>
      <c r="J699" t="s">
        <v>473</v>
      </c>
      <c r="K699" t="s">
        <v>156</v>
      </c>
      <c r="L699" t="s">
        <v>17</v>
      </c>
      <c r="M699" t="s">
        <v>68</v>
      </c>
      <c r="N699" t="s">
        <v>35</v>
      </c>
      <c r="O699">
        <v>645349.31000000006</v>
      </c>
      <c r="P699">
        <v>0</v>
      </c>
      <c r="Q699" t="s">
        <v>731</v>
      </c>
      <c r="R699" t="s">
        <v>166</v>
      </c>
    </row>
    <row r="700" spans="1:18" x14ac:dyDescent="0.3">
      <c r="A700" s="151">
        <v>46081</v>
      </c>
      <c r="B700" t="s">
        <v>444</v>
      </c>
      <c r="C700" t="s">
        <v>577</v>
      </c>
      <c r="D700" t="s">
        <v>173</v>
      </c>
      <c r="E700" s="55">
        <v>2629398.3793000001</v>
      </c>
      <c r="F700">
        <v>1</v>
      </c>
      <c r="G700" t="s">
        <v>480</v>
      </c>
      <c r="H700" s="14">
        <v>68627.297699999996</v>
      </c>
      <c r="I700" t="s">
        <v>137</v>
      </c>
      <c r="J700" t="s">
        <v>501</v>
      </c>
      <c r="K700" t="s">
        <v>501</v>
      </c>
      <c r="L700" t="s">
        <v>9</v>
      </c>
      <c r="M700" t="s">
        <v>50</v>
      </c>
      <c r="N700" t="s">
        <v>353</v>
      </c>
      <c r="O700">
        <v>2629398.3793000006</v>
      </c>
      <c r="P700">
        <v>0</v>
      </c>
      <c r="Q700" t="s">
        <v>173</v>
      </c>
      <c r="R700" t="s">
        <v>50</v>
      </c>
    </row>
    <row r="701" spans="1:18" x14ac:dyDescent="0.3">
      <c r="A701" s="151">
        <v>46081</v>
      </c>
      <c r="B701" t="s">
        <v>444</v>
      </c>
      <c r="C701" t="s">
        <v>578</v>
      </c>
      <c r="D701" t="s">
        <v>173</v>
      </c>
      <c r="E701" s="55">
        <v>2599197.3316000002</v>
      </c>
      <c r="F701">
        <v>1</v>
      </c>
      <c r="G701" t="s">
        <v>480</v>
      </c>
      <c r="H701" s="14">
        <v>67839.050399999993</v>
      </c>
      <c r="I701" t="s">
        <v>137</v>
      </c>
      <c r="J701" t="s">
        <v>501</v>
      </c>
      <c r="K701" t="s">
        <v>501</v>
      </c>
      <c r="L701" t="s">
        <v>9</v>
      </c>
      <c r="M701" t="s">
        <v>50</v>
      </c>
      <c r="N701" t="s">
        <v>353</v>
      </c>
      <c r="O701">
        <v>2599197.3316000006</v>
      </c>
      <c r="P701">
        <v>0</v>
      </c>
      <c r="Q701" t="s">
        <v>173</v>
      </c>
      <c r="R701" t="s">
        <v>50</v>
      </c>
    </row>
    <row r="702" spans="1:18" x14ac:dyDescent="0.3">
      <c r="A702" s="151">
        <v>46063</v>
      </c>
      <c r="B702" t="s">
        <v>1101</v>
      </c>
      <c r="C702" t="s">
        <v>1107</v>
      </c>
      <c r="D702" t="s">
        <v>1108</v>
      </c>
      <c r="E702" s="55">
        <v>129553.2</v>
      </c>
      <c r="F702">
        <v>2</v>
      </c>
      <c r="G702" t="s">
        <v>511</v>
      </c>
      <c r="H702" s="14">
        <v>66494.778900000005</v>
      </c>
      <c r="I702" t="s">
        <v>157</v>
      </c>
      <c r="J702" t="s">
        <v>473</v>
      </c>
      <c r="K702" t="s">
        <v>156</v>
      </c>
      <c r="L702" t="s">
        <v>17</v>
      </c>
      <c r="M702" t="s">
        <v>682</v>
      </c>
      <c r="N702" t="s">
        <v>35</v>
      </c>
      <c r="O702">
        <v>1112118.74</v>
      </c>
      <c r="P702">
        <v>0</v>
      </c>
      <c r="Q702" t="s">
        <v>731</v>
      </c>
      <c r="R702" t="s">
        <v>166</v>
      </c>
    </row>
    <row r="703" spans="1:18" x14ac:dyDescent="0.3">
      <c r="A703" s="151">
        <v>46059</v>
      </c>
      <c r="B703" t="s">
        <v>968</v>
      </c>
      <c r="C703" t="s">
        <v>969</v>
      </c>
      <c r="D703" t="s">
        <v>970</v>
      </c>
      <c r="E703" s="55">
        <v>1095123</v>
      </c>
      <c r="F703">
        <v>1</v>
      </c>
      <c r="G703" t="s">
        <v>511</v>
      </c>
      <c r="H703" s="14">
        <v>65478.585200000001</v>
      </c>
      <c r="I703" t="s">
        <v>137</v>
      </c>
      <c r="J703" t="s">
        <v>473</v>
      </c>
      <c r="K703" t="s">
        <v>156</v>
      </c>
      <c r="L703" t="s">
        <v>10</v>
      </c>
      <c r="M703" t="s">
        <v>682</v>
      </c>
      <c r="N703" t="s">
        <v>35</v>
      </c>
      <c r="O703">
        <v>1095123</v>
      </c>
      <c r="P703">
        <v>0</v>
      </c>
      <c r="Q703" t="s">
        <v>730</v>
      </c>
      <c r="R703" t="s">
        <v>164</v>
      </c>
    </row>
    <row r="704" spans="1:18" x14ac:dyDescent="0.3">
      <c r="A704" s="151">
        <v>46081</v>
      </c>
      <c r="B704" t="s">
        <v>444</v>
      </c>
      <c r="C704" t="s">
        <v>430</v>
      </c>
      <c r="D704" t="s">
        <v>173</v>
      </c>
      <c r="E704" s="55">
        <v>3096266.9007000001</v>
      </c>
      <c r="F704">
        <v>1</v>
      </c>
      <c r="G704" t="s">
        <v>480</v>
      </c>
      <c r="H704" s="14">
        <v>65331.231599999999</v>
      </c>
      <c r="I704" t="s">
        <v>137</v>
      </c>
      <c r="J704" t="s">
        <v>501</v>
      </c>
      <c r="K704" t="s">
        <v>501</v>
      </c>
      <c r="L704" t="s">
        <v>9</v>
      </c>
      <c r="M704" t="s">
        <v>75</v>
      </c>
      <c r="N704" t="s">
        <v>353</v>
      </c>
      <c r="O704">
        <v>3096266.9007000001</v>
      </c>
      <c r="P704">
        <v>0</v>
      </c>
      <c r="Q704" t="s">
        <v>173</v>
      </c>
      <c r="R704" t="s">
        <v>75</v>
      </c>
    </row>
    <row r="705" spans="1:18" x14ac:dyDescent="0.3">
      <c r="A705" s="151">
        <v>46055</v>
      </c>
      <c r="B705" t="s">
        <v>904</v>
      </c>
      <c r="C705" t="s">
        <v>905</v>
      </c>
      <c r="D705" t="s">
        <v>906</v>
      </c>
      <c r="E705" s="55">
        <v>6541.5</v>
      </c>
      <c r="F705">
        <v>175</v>
      </c>
      <c r="G705" t="s">
        <v>511</v>
      </c>
      <c r="H705" s="14">
        <v>62719.682800000002</v>
      </c>
      <c r="I705" t="s">
        <v>137</v>
      </c>
      <c r="J705" t="s">
        <v>473</v>
      </c>
      <c r="K705" t="s">
        <v>156</v>
      </c>
      <c r="L705" t="s">
        <v>16</v>
      </c>
      <c r="M705" t="s">
        <v>70</v>
      </c>
      <c r="N705" t="s">
        <v>35</v>
      </c>
      <c r="O705">
        <v>1580819.6299999997</v>
      </c>
      <c r="P705">
        <v>0</v>
      </c>
      <c r="Q705" t="s">
        <v>731</v>
      </c>
      <c r="R705" t="s">
        <v>168</v>
      </c>
    </row>
    <row r="706" spans="1:18" x14ac:dyDescent="0.3">
      <c r="A706" s="151">
        <v>46057</v>
      </c>
      <c r="B706" t="s">
        <v>1113</v>
      </c>
      <c r="C706" t="s">
        <v>1114</v>
      </c>
      <c r="D706" t="s">
        <v>1115</v>
      </c>
      <c r="E706" s="55">
        <v>1305815</v>
      </c>
      <c r="F706">
        <v>1</v>
      </c>
      <c r="G706" t="s">
        <v>511</v>
      </c>
      <c r="H706" s="14">
        <v>62688.597900000001</v>
      </c>
      <c r="I706" t="s">
        <v>137</v>
      </c>
      <c r="J706" t="s">
        <v>513</v>
      </c>
      <c r="K706" t="s">
        <v>156</v>
      </c>
      <c r="L706" t="s">
        <v>10</v>
      </c>
      <c r="M706" t="s">
        <v>70</v>
      </c>
      <c r="N706" t="s">
        <v>35</v>
      </c>
      <c r="O706">
        <v>1580036.15</v>
      </c>
      <c r="P706">
        <v>0</v>
      </c>
      <c r="Q706" t="s">
        <v>731</v>
      </c>
      <c r="R706" t="s">
        <v>166</v>
      </c>
    </row>
    <row r="707" spans="1:18" x14ac:dyDescent="0.3">
      <c r="A707" s="151">
        <v>46081</v>
      </c>
      <c r="B707" t="s">
        <v>444</v>
      </c>
      <c r="C707" t="s">
        <v>430</v>
      </c>
      <c r="D707" t="s">
        <v>173</v>
      </c>
      <c r="E707" s="55">
        <v>3096266.9007000001</v>
      </c>
      <c r="F707">
        <v>1</v>
      </c>
      <c r="G707" t="s">
        <v>480</v>
      </c>
      <c r="H707" s="14">
        <v>61925.338000000003</v>
      </c>
      <c r="I707" t="s">
        <v>137</v>
      </c>
      <c r="J707" t="s">
        <v>501</v>
      </c>
      <c r="K707" t="s">
        <v>501</v>
      </c>
      <c r="L707" t="s">
        <v>9</v>
      </c>
      <c r="M707" t="s">
        <v>72</v>
      </c>
      <c r="N707" t="s">
        <v>353</v>
      </c>
      <c r="O707">
        <v>3096266.9007000001</v>
      </c>
      <c r="P707">
        <v>0</v>
      </c>
      <c r="Q707" t="s">
        <v>173</v>
      </c>
      <c r="R707" t="s">
        <v>72</v>
      </c>
    </row>
    <row r="708" spans="1:18" x14ac:dyDescent="0.3">
      <c r="A708" s="151">
        <v>46061</v>
      </c>
      <c r="B708" t="s">
        <v>917</v>
      </c>
      <c r="C708" t="s">
        <v>920</v>
      </c>
      <c r="D708" t="s">
        <v>921</v>
      </c>
      <c r="E708" s="55">
        <v>425000</v>
      </c>
      <c r="F708">
        <v>2</v>
      </c>
      <c r="G708" t="s">
        <v>511</v>
      </c>
      <c r="H708" s="14">
        <v>61495.124199999998</v>
      </c>
      <c r="I708" t="s">
        <v>157</v>
      </c>
      <c r="J708" t="s">
        <v>473</v>
      </c>
      <c r="K708" t="s">
        <v>156</v>
      </c>
      <c r="L708" t="s">
        <v>17</v>
      </c>
      <c r="M708" t="s">
        <v>682</v>
      </c>
      <c r="N708" t="s">
        <v>35</v>
      </c>
      <c r="O708">
        <v>1028499.9999999999</v>
      </c>
      <c r="P708">
        <v>0</v>
      </c>
      <c r="Q708" t="s">
        <v>734</v>
      </c>
      <c r="R708" t="s">
        <v>166</v>
      </c>
    </row>
    <row r="709" spans="1:18" x14ac:dyDescent="0.3">
      <c r="A709" s="151">
        <v>46081</v>
      </c>
      <c r="B709" t="s">
        <v>444</v>
      </c>
      <c r="C709" t="s">
        <v>576</v>
      </c>
      <c r="D709" t="s">
        <v>173</v>
      </c>
      <c r="E709" s="55">
        <v>2316608.0606999998</v>
      </c>
      <c r="F709">
        <v>1</v>
      </c>
      <c r="G709" t="s">
        <v>480</v>
      </c>
      <c r="H709" s="14">
        <v>60463.470399999998</v>
      </c>
      <c r="I709" t="s">
        <v>137</v>
      </c>
      <c r="J709" t="s">
        <v>501</v>
      </c>
      <c r="K709" t="s">
        <v>501</v>
      </c>
      <c r="L709" t="s">
        <v>9</v>
      </c>
      <c r="M709" t="s">
        <v>50</v>
      </c>
      <c r="N709" t="s">
        <v>353</v>
      </c>
      <c r="O709">
        <v>2316608.0606999998</v>
      </c>
      <c r="P709">
        <v>0</v>
      </c>
      <c r="Q709" t="s">
        <v>173</v>
      </c>
      <c r="R709" t="s">
        <v>50</v>
      </c>
    </row>
    <row r="710" spans="1:18" x14ac:dyDescent="0.3">
      <c r="A710" s="151">
        <v>46058</v>
      </c>
      <c r="B710" t="s">
        <v>828</v>
      </c>
      <c r="C710" t="s">
        <v>829</v>
      </c>
      <c r="D710" t="s">
        <v>830</v>
      </c>
      <c r="E710" s="55">
        <v>545622</v>
      </c>
      <c r="F710">
        <v>1</v>
      </c>
      <c r="G710" t="s">
        <v>511</v>
      </c>
      <c r="H710" s="14">
        <v>58709.106800000001</v>
      </c>
      <c r="I710" t="s">
        <v>137</v>
      </c>
      <c r="J710" t="s">
        <v>513</v>
      </c>
      <c r="K710" t="s">
        <v>138</v>
      </c>
      <c r="L710" t="s">
        <v>11</v>
      </c>
      <c r="M710" t="s">
        <v>68</v>
      </c>
      <c r="N710" t="s">
        <v>35</v>
      </c>
      <c r="O710">
        <v>545622</v>
      </c>
      <c r="P710">
        <v>0</v>
      </c>
      <c r="Q710" t="s">
        <v>11</v>
      </c>
      <c r="R710" t="s">
        <v>164</v>
      </c>
    </row>
    <row r="711" spans="1:18" x14ac:dyDescent="0.3">
      <c r="A711" s="151">
        <v>46057</v>
      </c>
      <c r="B711" t="s">
        <v>1119</v>
      </c>
      <c r="C711" t="s">
        <v>1120</v>
      </c>
      <c r="D711" t="s">
        <v>1121</v>
      </c>
      <c r="E711" s="55">
        <v>782068.3</v>
      </c>
      <c r="F711">
        <v>1</v>
      </c>
      <c r="G711" t="s">
        <v>511</v>
      </c>
      <c r="H711" s="14">
        <v>56580.455399999999</v>
      </c>
      <c r="I711" t="s">
        <v>137</v>
      </c>
      <c r="J711" t="s">
        <v>473</v>
      </c>
      <c r="K711" t="s">
        <v>156</v>
      </c>
      <c r="L711" t="s">
        <v>10</v>
      </c>
      <c r="M711" t="s">
        <v>682</v>
      </c>
      <c r="N711" t="s">
        <v>35</v>
      </c>
      <c r="O711">
        <v>946302.6399999999</v>
      </c>
      <c r="P711">
        <v>0</v>
      </c>
      <c r="Q711" t="s">
        <v>730</v>
      </c>
      <c r="R711" t="s">
        <v>164</v>
      </c>
    </row>
    <row r="712" spans="1:18" x14ac:dyDescent="0.3">
      <c r="A712" s="151">
        <v>46075</v>
      </c>
      <c r="B712" t="s">
        <v>1048</v>
      </c>
      <c r="C712" t="s">
        <v>1051</v>
      </c>
      <c r="D712" t="s">
        <v>1052</v>
      </c>
      <c r="E712" s="55">
        <v>778920</v>
      </c>
      <c r="F712">
        <v>1</v>
      </c>
      <c r="G712" t="s">
        <v>511</v>
      </c>
      <c r="H712" s="14">
        <v>56352.6849</v>
      </c>
      <c r="I712" t="s">
        <v>137</v>
      </c>
      <c r="J712" t="s">
        <v>473</v>
      </c>
      <c r="K712" t="s">
        <v>156</v>
      </c>
      <c r="L712" t="s">
        <v>14</v>
      </c>
      <c r="M712" t="s">
        <v>682</v>
      </c>
      <c r="N712" t="s">
        <v>35</v>
      </c>
      <c r="O712">
        <v>942493.19999999984</v>
      </c>
      <c r="P712">
        <v>0</v>
      </c>
      <c r="Q712" t="s">
        <v>680</v>
      </c>
      <c r="R712" t="s">
        <v>168</v>
      </c>
    </row>
    <row r="713" spans="1:18" x14ac:dyDescent="0.3">
      <c r="A713" s="151">
        <v>46081</v>
      </c>
      <c r="B713" t="s">
        <v>444</v>
      </c>
      <c r="C713" t="s">
        <v>746</v>
      </c>
      <c r="D713" t="s">
        <v>183</v>
      </c>
      <c r="E713" s="55">
        <v>500000</v>
      </c>
      <c r="F713">
        <v>1</v>
      </c>
      <c r="G713" t="s">
        <v>480</v>
      </c>
      <c r="H713" s="14">
        <v>55550</v>
      </c>
      <c r="I713" t="s">
        <v>137</v>
      </c>
      <c r="J713" t="s">
        <v>501</v>
      </c>
      <c r="K713" t="s">
        <v>501</v>
      </c>
      <c r="L713" t="s">
        <v>9</v>
      </c>
      <c r="M713" t="s">
        <v>72</v>
      </c>
      <c r="N713" t="s">
        <v>396</v>
      </c>
      <c r="O713">
        <v>499950</v>
      </c>
      <c r="P713">
        <v>50</v>
      </c>
      <c r="Q713" t="s">
        <v>183</v>
      </c>
      <c r="R713" t="s">
        <v>72</v>
      </c>
    </row>
    <row r="714" spans="1:18" x14ac:dyDescent="0.3">
      <c r="A714" s="151">
        <v>46081</v>
      </c>
      <c r="B714" t="s">
        <v>444</v>
      </c>
      <c r="C714" t="s">
        <v>746</v>
      </c>
      <c r="D714" t="s">
        <v>183</v>
      </c>
      <c r="E714" s="55">
        <v>500000</v>
      </c>
      <c r="F714">
        <v>1</v>
      </c>
      <c r="G714" t="s">
        <v>480</v>
      </c>
      <c r="H714" s="14">
        <v>55550</v>
      </c>
      <c r="I714" t="s">
        <v>137</v>
      </c>
      <c r="J714" t="s">
        <v>501</v>
      </c>
      <c r="K714" t="s">
        <v>501</v>
      </c>
      <c r="L714" t="s">
        <v>9</v>
      </c>
      <c r="M714" t="s">
        <v>77</v>
      </c>
      <c r="N714" t="s">
        <v>396</v>
      </c>
      <c r="O714">
        <v>499950</v>
      </c>
      <c r="P714">
        <v>50</v>
      </c>
      <c r="Q714" t="s">
        <v>183</v>
      </c>
      <c r="R714" t="s">
        <v>77</v>
      </c>
    </row>
    <row r="715" spans="1:18" x14ac:dyDescent="0.3">
      <c r="A715" s="151">
        <v>46081</v>
      </c>
      <c r="B715" t="s">
        <v>444</v>
      </c>
      <c r="C715" t="s">
        <v>746</v>
      </c>
      <c r="D715" t="s">
        <v>183</v>
      </c>
      <c r="E715" s="55">
        <v>500000</v>
      </c>
      <c r="F715">
        <v>1</v>
      </c>
      <c r="G715" t="s">
        <v>480</v>
      </c>
      <c r="H715" s="14">
        <v>55550</v>
      </c>
      <c r="I715" t="s">
        <v>137</v>
      </c>
      <c r="J715" t="s">
        <v>501</v>
      </c>
      <c r="K715" t="s">
        <v>501</v>
      </c>
      <c r="L715" t="s">
        <v>9</v>
      </c>
      <c r="M715" t="s">
        <v>75</v>
      </c>
      <c r="N715" t="s">
        <v>396</v>
      </c>
      <c r="O715">
        <v>499950</v>
      </c>
      <c r="P715">
        <v>50</v>
      </c>
      <c r="Q715" t="s">
        <v>183</v>
      </c>
      <c r="R715" t="s">
        <v>75</v>
      </c>
    </row>
    <row r="716" spans="1:18" x14ac:dyDescent="0.3">
      <c r="A716" s="151">
        <v>46081</v>
      </c>
      <c r="B716" t="s">
        <v>444</v>
      </c>
      <c r="C716" t="s">
        <v>746</v>
      </c>
      <c r="D716" t="s">
        <v>183</v>
      </c>
      <c r="E716" s="55">
        <v>500000</v>
      </c>
      <c r="F716">
        <v>1</v>
      </c>
      <c r="G716" t="s">
        <v>480</v>
      </c>
      <c r="H716" s="14">
        <v>55550</v>
      </c>
      <c r="I716" t="s">
        <v>137</v>
      </c>
      <c r="J716" t="s">
        <v>501</v>
      </c>
      <c r="K716" t="s">
        <v>501</v>
      </c>
      <c r="L716" t="s">
        <v>9</v>
      </c>
      <c r="M716" t="s">
        <v>682</v>
      </c>
      <c r="N716" t="s">
        <v>396</v>
      </c>
      <c r="O716">
        <v>499950</v>
      </c>
      <c r="P716">
        <v>50</v>
      </c>
      <c r="Q716" t="s">
        <v>183</v>
      </c>
      <c r="R716" t="s">
        <v>682</v>
      </c>
    </row>
    <row r="717" spans="1:18" x14ac:dyDescent="0.3">
      <c r="A717" s="151">
        <v>46081</v>
      </c>
      <c r="B717" t="s">
        <v>444</v>
      </c>
      <c r="C717" t="s">
        <v>746</v>
      </c>
      <c r="D717" t="s">
        <v>183</v>
      </c>
      <c r="E717" s="55">
        <v>500000</v>
      </c>
      <c r="F717">
        <v>1</v>
      </c>
      <c r="G717" t="s">
        <v>480</v>
      </c>
      <c r="H717" s="14">
        <v>55550</v>
      </c>
      <c r="I717" t="s">
        <v>137</v>
      </c>
      <c r="J717" t="s">
        <v>501</v>
      </c>
      <c r="K717" t="s">
        <v>501</v>
      </c>
      <c r="L717" t="s">
        <v>9</v>
      </c>
      <c r="M717" t="s">
        <v>683</v>
      </c>
      <c r="N717" t="s">
        <v>396</v>
      </c>
      <c r="O717">
        <v>499950</v>
      </c>
      <c r="P717">
        <v>50</v>
      </c>
      <c r="Q717" t="s">
        <v>183</v>
      </c>
      <c r="R717" t="s">
        <v>683</v>
      </c>
    </row>
    <row r="718" spans="1:18" x14ac:dyDescent="0.3">
      <c r="A718" s="151">
        <v>46081</v>
      </c>
      <c r="B718" t="s">
        <v>444</v>
      </c>
      <c r="C718" t="s">
        <v>746</v>
      </c>
      <c r="D718" t="s">
        <v>183</v>
      </c>
      <c r="E718" s="55">
        <v>500000</v>
      </c>
      <c r="F718">
        <v>1</v>
      </c>
      <c r="G718" t="s">
        <v>480</v>
      </c>
      <c r="H718" s="14">
        <v>55550</v>
      </c>
      <c r="I718" t="s">
        <v>137</v>
      </c>
      <c r="J718" t="s">
        <v>501</v>
      </c>
      <c r="K718" t="s">
        <v>501</v>
      </c>
      <c r="L718" t="s">
        <v>9</v>
      </c>
      <c r="M718" t="s">
        <v>80</v>
      </c>
      <c r="N718" t="s">
        <v>396</v>
      </c>
      <c r="O718">
        <v>499950</v>
      </c>
      <c r="P718">
        <v>50</v>
      </c>
      <c r="Q718" t="s">
        <v>183</v>
      </c>
      <c r="R718" t="s">
        <v>80</v>
      </c>
    </row>
    <row r="719" spans="1:18" x14ac:dyDescent="0.3">
      <c r="A719" s="151">
        <v>46081</v>
      </c>
      <c r="B719" t="s">
        <v>444</v>
      </c>
      <c r="C719" t="s">
        <v>746</v>
      </c>
      <c r="D719" t="s">
        <v>183</v>
      </c>
      <c r="E719" s="55">
        <v>500000</v>
      </c>
      <c r="F719">
        <v>1</v>
      </c>
      <c r="G719" t="s">
        <v>480</v>
      </c>
      <c r="H719" s="14">
        <v>55550</v>
      </c>
      <c r="I719" t="s">
        <v>137</v>
      </c>
      <c r="J719" t="s">
        <v>501</v>
      </c>
      <c r="K719" t="s">
        <v>501</v>
      </c>
      <c r="L719" t="s">
        <v>9</v>
      </c>
      <c r="M719" t="s">
        <v>50</v>
      </c>
      <c r="N719" t="s">
        <v>396</v>
      </c>
      <c r="O719">
        <v>499950</v>
      </c>
      <c r="P719">
        <v>50</v>
      </c>
      <c r="Q719" t="s">
        <v>183</v>
      </c>
      <c r="R719" t="s">
        <v>50</v>
      </c>
    </row>
    <row r="720" spans="1:18" x14ac:dyDescent="0.3">
      <c r="A720" s="151">
        <v>46081</v>
      </c>
      <c r="B720" t="s">
        <v>444</v>
      </c>
      <c r="C720" t="s">
        <v>746</v>
      </c>
      <c r="D720" t="s">
        <v>183</v>
      </c>
      <c r="E720" s="55">
        <v>500000</v>
      </c>
      <c r="F720">
        <v>1</v>
      </c>
      <c r="G720" t="s">
        <v>480</v>
      </c>
      <c r="H720" s="14">
        <v>55550</v>
      </c>
      <c r="I720" t="s">
        <v>137</v>
      </c>
      <c r="J720" t="s">
        <v>501</v>
      </c>
      <c r="K720" t="s">
        <v>501</v>
      </c>
      <c r="L720" t="s">
        <v>9</v>
      </c>
      <c r="M720" t="s">
        <v>68</v>
      </c>
      <c r="N720" t="s">
        <v>396</v>
      </c>
      <c r="O720">
        <v>499950</v>
      </c>
      <c r="P720">
        <v>50</v>
      </c>
      <c r="Q720" t="s">
        <v>183</v>
      </c>
      <c r="R720" t="s">
        <v>68</v>
      </c>
    </row>
    <row r="721" spans="1:18" x14ac:dyDescent="0.3">
      <c r="A721" s="151">
        <v>46081</v>
      </c>
      <c r="B721" t="s">
        <v>444</v>
      </c>
      <c r="C721" t="s">
        <v>746</v>
      </c>
      <c r="D721" t="s">
        <v>183</v>
      </c>
      <c r="E721" s="55">
        <v>500000</v>
      </c>
      <c r="F721">
        <v>1</v>
      </c>
      <c r="G721" t="s">
        <v>480</v>
      </c>
      <c r="H721" s="14">
        <v>55550</v>
      </c>
      <c r="I721" t="s">
        <v>137</v>
      </c>
      <c r="J721" t="s">
        <v>501</v>
      </c>
      <c r="K721" t="s">
        <v>501</v>
      </c>
      <c r="L721" t="s">
        <v>9</v>
      </c>
      <c r="M721" t="s">
        <v>70</v>
      </c>
      <c r="N721" t="s">
        <v>396</v>
      </c>
      <c r="O721">
        <v>499950</v>
      </c>
      <c r="P721">
        <v>50</v>
      </c>
      <c r="Q721" t="s">
        <v>183</v>
      </c>
      <c r="R721" t="s">
        <v>70</v>
      </c>
    </row>
    <row r="722" spans="1:18" x14ac:dyDescent="0.3">
      <c r="A722" s="151">
        <v>46081</v>
      </c>
      <c r="B722" t="s">
        <v>444</v>
      </c>
      <c r="C722" t="s">
        <v>577</v>
      </c>
      <c r="D722" t="s">
        <v>173</v>
      </c>
      <c r="E722" s="55">
        <v>2629398.3793000001</v>
      </c>
      <c r="F722">
        <v>1</v>
      </c>
      <c r="G722" t="s">
        <v>480</v>
      </c>
      <c r="H722" s="14">
        <v>55480.305800000002</v>
      </c>
      <c r="I722" t="s">
        <v>137</v>
      </c>
      <c r="J722" t="s">
        <v>501</v>
      </c>
      <c r="K722" t="s">
        <v>501</v>
      </c>
      <c r="L722" t="s">
        <v>9</v>
      </c>
      <c r="M722" t="s">
        <v>75</v>
      </c>
      <c r="N722" t="s">
        <v>353</v>
      </c>
      <c r="O722">
        <v>2629398.3793000006</v>
      </c>
      <c r="P722">
        <v>0</v>
      </c>
      <c r="Q722" t="s">
        <v>173</v>
      </c>
      <c r="R722" t="s">
        <v>75</v>
      </c>
    </row>
    <row r="723" spans="1:18" x14ac:dyDescent="0.3">
      <c r="A723" s="151">
        <v>46081</v>
      </c>
      <c r="B723" t="s">
        <v>444</v>
      </c>
      <c r="C723" t="s">
        <v>578</v>
      </c>
      <c r="D723" t="s">
        <v>173</v>
      </c>
      <c r="E723" s="55">
        <v>2599197.3316000002</v>
      </c>
      <c r="F723">
        <v>1</v>
      </c>
      <c r="G723" t="s">
        <v>480</v>
      </c>
      <c r="H723" s="14">
        <v>54843.063699999999</v>
      </c>
      <c r="I723" t="s">
        <v>137</v>
      </c>
      <c r="J723" t="s">
        <v>501</v>
      </c>
      <c r="K723" t="s">
        <v>501</v>
      </c>
      <c r="L723" t="s">
        <v>9</v>
      </c>
      <c r="M723" t="s">
        <v>75</v>
      </c>
      <c r="N723" t="s">
        <v>353</v>
      </c>
      <c r="O723">
        <v>2599197.3316000006</v>
      </c>
      <c r="P723">
        <v>0</v>
      </c>
      <c r="Q723" t="s">
        <v>173</v>
      </c>
      <c r="R723" t="s">
        <v>75</v>
      </c>
    </row>
    <row r="724" spans="1:18" x14ac:dyDescent="0.3">
      <c r="A724" s="151">
        <v>46081</v>
      </c>
      <c r="B724" t="s">
        <v>444</v>
      </c>
      <c r="C724" t="s">
        <v>430</v>
      </c>
      <c r="D724" t="s">
        <v>173</v>
      </c>
      <c r="E724" s="55">
        <v>3096266.9007000001</v>
      </c>
      <c r="F724">
        <v>1</v>
      </c>
      <c r="G724" t="s">
        <v>480</v>
      </c>
      <c r="H724" s="14">
        <v>54803.924099999997</v>
      </c>
      <c r="I724" t="s">
        <v>137</v>
      </c>
      <c r="J724" t="s">
        <v>501</v>
      </c>
      <c r="K724" t="s">
        <v>501</v>
      </c>
      <c r="L724" t="s">
        <v>9</v>
      </c>
      <c r="M724" t="s">
        <v>70</v>
      </c>
      <c r="N724" t="s">
        <v>353</v>
      </c>
      <c r="O724">
        <v>3096266.9007000001</v>
      </c>
      <c r="P724">
        <v>0</v>
      </c>
      <c r="Q724" t="s">
        <v>173</v>
      </c>
      <c r="R724" t="s">
        <v>70</v>
      </c>
    </row>
    <row r="725" spans="1:18" x14ac:dyDescent="0.3">
      <c r="A725" s="151">
        <v>46081</v>
      </c>
      <c r="B725" t="s">
        <v>444</v>
      </c>
      <c r="C725" t="s">
        <v>421</v>
      </c>
      <c r="D725" t="s">
        <v>173</v>
      </c>
      <c r="E725" s="55">
        <v>2056682.6845</v>
      </c>
      <c r="F725">
        <v>1</v>
      </c>
      <c r="G725" t="s">
        <v>480</v>
      </c>
      <c r="H725" s="14">
        <v>53679.418100000003</v>
      </c>
      <c r="I725" t="s">
        <v>137</v>
      </c>
      <c r="J725" t="s">
        <v>501</v>
      </c>
      <c r="K725" t="s">
        <v>501</v>
      </c>
      <c r="L725" t="s">
        <v>9</v>
      </c>
      <c r="M725" t="s">
        <v>50</v>
      </c>
      <c r="N725" t="s">
        <v>353</v>
      </c>
      <c r="O725">
        <v>2056682.6845</v>
      </c>
      <c r="P725">
        <v>0</v>
      </c>
      <c r="Q725" t="s">
        <v>173</v>
      </c>
      <c r="R725" t="s">
        <v>50</v>
      </c>
    </row>
    <row r="726" spans="1:18" x14ac:dyDescent="0.3">
      <c r="A726" s="151">
        <v>46055</v>
      </c>
      <c r="B726" t="s">
        <v>1048</v>
      </c>
      <c r="C726" t="s">
        <v>1055</v>
      </c>
      <c r="D726" t="s">
        <v>1056</v>
      </c>
      <c r="E726" s="55">
        <v>404739</v>
      </c>
      <c r="F726">
        <v>1</v>
      </c>
      <c r="G726" t="s">
        <v>511</v>
      </c>
      <c r="H726" s="14">
        <v>52695.56</v>
      </c>
      <c r="I726" t="s">
        <v>137</v>
      </c>
      <c r="J726" t="s">
        <v>473</v>
      </c>
      <c r="K726" t="s">
        <v>156</v>
      </c>
      <c r="L726" t="s">
        <v>14</v>
      </c>
      <c r="M726" t="s">
        <v>68</v>
      </c>
      <c r="N726" t="s">
        <v>35</v>
      </c>
      <c r="O726">
        <v>489734.18999999994</v>
      </c>
      <c r="P726">
        <v>0</v>
      </c>
      <c r="Q726" t="s">
        <v>680</v>
      </c>
      <c r="R726" t="s">
        <v>168</v>
      </c>
    </row>
    <row r="727" spans="1:18" x14ac:dyDescent="0.3">
      <c r="A727" s="151">
        <v>46079</v>
      </c>
      <c r="B727" t="s">
        <v>1085</v>
      </c>
      <c r="C727" t="s">
        <v>1086</v>
      </c>
      <c r="D727" t="s">
        <v>1087</v>
      </c>
      <c r="E727" s="55">
        <v>34000</v>
      </c>
      <c r="F727">
        <v>21.42</v>
      </c>
      <c r="G727" t="s">
        <v>511</v>
      </c>
      <c r="H727" s="14">
        <v>52689.022400000002</v>
      </c>
      <c r="I727" t="s">
        <v>137</v>
      </c>
      <c r="J727" t="s">
        <v>513</v>
      </c>
      <c r="K727" t="s">
        <v>138</v>
      </c>
      <c r="L727" t="s">
        <v>10</v>
      </c>
      <c r="M727" t="s">
        <v>682</v>
      </c>
      <c r="N727" t="s">
        <v>35</v>
      </c>
      <c r="O727">
        <v>881218.79999999993</v>
      </c>
      <c r="P727">
        <v>0</v>
      </c>
      <c r="Q727" t="s">
        <v>731</v>
      </c>
      <c r="R727" t="s">
        <v>166</v>
      </c>
    </row>
    <row r="728" spans="1:18" x14ac:dyDescent="0.3">
      <c r="A728" s="151">
        <v>46081</v>
      </c>
      <c r="B728" t="s">
        <v>444</v>
      </c>
      <c r="C728" t="s">
        <v>577</v>
      </c>
      <c r="D728" t="s">
        <v>173</v>
      </c>
      <c r="E728" s="55">
        <v>2629398.3793000001</v>
      </c>
      <c r="F728">
        <v>1</v>
      </c>
      <c r="G728" t="s">
        <v>480</v>
      </c>
      <c r="H728" s="14">
        <v>52587.967600000004</v>
      </c>
      <c r="I728" t="s">
        <v>137</v>
      </c>
      <c r="J728" t="s">
        <v>501</v>
      </c>
      <c r="K728" t="s">
        <v>501</v>
      </c>
      <c r="L728" t="s">
        <v>9</v>
      </c>
      <c r="M728" t="s">
        <v>72</v>
      </c>
      <c r="N728" t="s">
        <v>353</v>
      </c>
      <c r="O728">
        <v>2629398.3793000006</v>
      </c>
      <c r="P728">
        <v>0</v>
      </c>
      <c r="Q728" t="s">
        <v>173</v>
      </c>
      <c r="R728" t="s">
        <v>72</v>
      </c>
    </row>
    <row r="729" spans="1:18" x14ac:dyDescent="0.3">
      <c r="A729" s="151">
        <v>46055</v>
      </c>
      <c r="B729" t="s">
        <v>962</v>
      </c>
      <c r="C729" t="s">
        <v>963</v>
      </c>
      <c r="D729" t="s">
        <v>964</v>
      </c>
      <c r="E729" s="55">
        <v>721000</v>
      </c>
      <c r="F729">
        <v>1</v>
      </c>
      <c r="G729" t="s">
        <v>511</v>
      </c>
      <c r="H729" s="14">
        <v>52162.334799999997</v>
      </c>
      <c r="I729" t="s">
        <v>137</v>
      </c>
      <c r="J729" t="s">
        <v>513</v>
      </c>
      <c r="K729" t="s">
        <v>156</v>
      </c>
      <c r="L729" t="s">
        <v>10</v>
      </c>
      <c r="M729" t="s">
        <v>682</v>
      </c>
      <c r="N729" t="s">
        <v>35</v>
      </c>
      <c r="O729">
        <v>872410</v>
      </c>
      <c r="P729">
        <v>0</v>
      </c>
      <c r="Q729" t="s">
        <v>736</v>
      </c>
      <c r="R729" t="s">
        <v>164</v>
      </c>
    </row>
    <row r="730" spans="1:18" x14ac:dyDescent="0.3">
      <c r="A730" s="151">
        <v>46081</v>
      </c>
      <c r="B730" t="s">
        <v>444</v>
      </c>
      <c r="C730" t="s">
        <v>578</v>
      </c>
      <c r="D730" t="s">
        <v>173</v>
      </c>
      <c r="E730" s="55">
        <v>2599197.3316000002</v>
      </c>
      <c r="F730">
        <v>1</v>
      </c>
      <c r="G730" t="s">
        <v>480</v>
      </c>
      <c r="H730" s="14">
        <v>51983.946600000003</v>
      </c>
      <c r="I730" t="s">
        <v>137</v>
      </c>
      <c r="J730" t="s">
        <v>501</v>
      </c>
      <c r="K730" t="s">
        <v>501</v>
      </c>
      <c r="L730" t="s">
        <v>9</v>
      </c>
      <c r="M730" t="s">
        <v>72</v>
      </c>
      <c r="N730" t="s">
        <v>353</v>
      </c>
      <c r="O730">
        <v>2599197.3316000006</v>
      </c>
      <c r="P730">
        <v>0</v>
      </c>
      <c r="Q730" t="s">
        <v>173</v>
      </c>
      <c r="R730" t="s">
        <v>72</v>
      </c>
    </row>
    <row r="731" spans="1:18" x14ac:dyDescent="0.3">
      <c r="A731" s="151">
        <v>46079</v>
      </c>
      <c r="B731" t="s">
        <v>838</v>
      </c>
      <c r="C731" t="s">
        <v>839</v>
      </c>
      <c r="D731" t="s">
        <v>840</v>
      </c>
      <c r="E731" s="55">
        <v>70000</v>
      </c>
      <c r="F731">
        <v>1</v>
      </c>
      <c r="G731" t="s">
        <v>511</v>
      </c>
      <c r="H731" s="14">
        <v>51387.734199999999</v>
      </c>
      <c r="I731" t="s">
        <v>137</v>
      </c>
      <c r="J731" t="s">
        <v>473</v>
      </c>
      <c r="K731" t="s">
        <v>156</v>
      </c>
      <c r="L731" t="s">
        <v>16</v>
      </c>
      <c r="M731" t="s">
        <v>80</v>
      </c>
      <c r="N731" t="s">
        <v>35</v>
      </c>
      <c r="O731">
        <v>70000</v>
      </c>
      <c r="P731">
        <v>0</v>
      </c>
      <c r="Q731" t="s">
        <v>731</v>
      </c>
      <c r="R731" t="s">
        <v>166</v>
      </c>
    </row>
    <row r="732" spans="1:18" x14ac:dyDescent="0.3">
      <c r="A732" s="151">
        <v>46055</v>
      </c>
      <c r="B732" t="s">
        <v>904</v>
      </c>
      <c r="C732" t="s">
        <v>905</v>
      </c>
      <c r="D732" t="s">
        <v>906</v>
      </c>
      <c r="E732" s="55">
        <v>6541.5</v>
      </c>
      <c r="F732">
        <v>175</v>
      </c>
      <c r="G732" t="s">
        <v>511</v>
      </c>
      <c r="H732" s="14">
        <v>51245.804199999999</v>
      </c>
      <c r="I732" t="s">
        <v>137</v>
      </c>
      <c r="J732" t="s">
        <v>473</v>
      </c>
      <c r="K732" t="s">
        <v>156</v>
      </c>
      <c r="L732" t="s">
        <v>16</v>
      </c>
      <c r="M732" t="s">
        <v>72</v>
      </c>
      <c r="N732" t="s">
        <v>35</v>
      </c>
      <c r="O732">
        <v>1580819.6299999997</v>
      </c>
      <c r="P732">
        <v>0</v>
      </c>
      <c r="Q732" t="s">
        <v>731</v>
      </c>
      <c r="R732" t="s">
        <v>168</v>
      </c>
    </row>
    <row r="733" spans="1:18" x14ac:dyDescent="0.3">
      <c r="A733" s="151">
        <v>46057</v>
      </c>
      <c r="B733" t="s">
        <v>1045</v>
      </c>
      <c r="C733" t="s">
        <v>1046</v>
      </c>
      <c r="D733" t="s">
        <v>1047</v>
      </c>
      <c r="E733" s="55">
        <v>74973.55</v>
      </c>
      <c r="F733">
        <v>4</v>
      </c>
      <c r="G733" t="s">
        <v>511</v>
      </c>
      <c r="H733" s="14">
        <v>51245.2592</v>
      </c>
      <c r="I733" t="s">
        <v>137</v>
      </c>
      <c r="J733" t="s">
        <v>473</v>
      </c>
      <c r="K733" t="s">
        <v>138</v>
      </c>
      <c r="L733" t="s">
        <v>16</v>
      </c>
      <c r="M733" t="s">
        <v>682</v>
      </c>
      <c r="N733" t="s">
        <v>35</v>
      </c>
      <c r="O733">
        <v>857072</v>
      </c>
      <c r="P733">
        <v>0</v>
      </c>
      <c r="Q733" t="s">
        <v>735</v>
      </c>
      <c r="R733" t="s">
        <v>657</v>
      </c>
    </row>
    <row r="734" spans="1:18" x14ac:dyDescent="0.3">
      <c r="A734" s="151">
        <v>46057</v>
      </c>
      <c r="B734" t="s">
        <v>1113</v>
      </c>
      <c r="C734" t="s">
        <v>1114</v>
      </c>
      <c r="D734" t="s">
        <v>1115</v>
      </c>
      <c r="E734" s="55">
        <v>1305815</v>
      </c>
      <c r="F734">
        <v>1</v>
      </c>
      <c r="G734" t="s">
        <v>511</v>
      </c>
      <c r="H734" s="14">
        <v>51220.405899999998</v>
      </c>
      <c r="I734" t="s">
        <v>137</v>
      </c>
      <c r="J734" t="s">
        <v>513</v>
      </c>
      <c r="K734" t="s">
        <v>156</v>
      </c>
      <c r="L734" t="s">
        <v>10</v>
      </c>
      <c r="M734" t="s">
        <v>72</v>
      </c>
      <c r="N734" t="s">
        <v>35</v>
      </c>
      <c r="O734">
        <v>1580036.15</v>
      </c>
      <c r="P734">
        <v>0</v>
      </c>
      <c r="Q734" t="s">
        <v>731</v>
      </c>
      <c r="R734" t="s">
        <v>166</v>
      </c>
    </row>
    <row r="735" spans="1:18" x14ac:dyDescent="0.3">
      <c r="A735" s="151">
        <v>46081</v>
      </c>
      <c r="B735" t="s">
        <v>664</v>
      </c>
      <c r="C735" t="s">
        <v>771</v>
      </c>
      <c r="D735" t="s">
        <v>665</v>
      </c>
      <c r="E735" s="55">
        <v>1754</v>
      </c>
      <c r="F735">
        <v>4031</v>
      </c>
      <c r="G735" t="s">
        <v>144</v>
      </c>
      <c r="H735" s="14">
        <v>49914.825100000002</v>
      </c>
      <c r="I735" t="s">
        <v>137</v>
      </c>
      <c r="J735" t="s">
        <v>473</v>
      </c>
      <c r="K735" t="s">
        <v>138</v>
      </c>
      <c r="L735" t="s">
        <v>18</v>
      </c>
      <c r="M735" t="s">
        <v>77</v>
      </c>
      <c r="N735" t="s">
        <v>35</v>
      </c>
      <c r="O735">
        <v>7070374</v>
      </c>
      <c r="P735">
        <v>0</v>
      </c>
      <c r="Q735" t="s">
        <v>665</v>
      </c>
      <c r="R735" t="s">
        <v>166</v>
      </c>
    </row>
    <row r="736" spans="1:18" x14ac:dyDescent="0.3">
      <c r="A736" s="151">
        <v>46081</v>
      </c>
      <c r="B736" t="s">
        <v>444</v>
      </c>
      <c r="C736" t="s">
        <v>576</v>
      </c>
      <c r="D736" t="s">
        <v>173</v>
      </c>
      <c r="E736" s="55">
        <v>2316608.0606999998</v>
      </c>
      <c r="F736">
        <v>1</v>
      </c>
      <c r="G736" t="s">
        <v>480</v>
      </c>
      <c r="H736" s="14">
        <v>48880.430099999998</v>
      </c>
      <c r="I736" t="s">
        <v>137</v>
      </c>
      <c r="J736" t="s">
        <v>501</v>
      </c>
      <c r="K736" t="s">
        <v>501</v>
      </c>
      <c r="L736" t="s">
        <v>9</v>
      </c>
      <c r="M736" t="s">
        <v>75</v>
      </c>
      <c r="N736" t="s">
        <v>353</v>
      </c>
      <c r="O736">
        <v>2316608.0606999998</v>
      </c>
      <c r="P736">
        <v>0</v>
      </c>
      <c r="Q736" t="s">
        <v>173</v>
      </c>
      <c r="R736" t="s">
        <v>75</v>
      </c>
    </row>
    <row r="737" spans="1:18" x14ac:dyDescent="0.3">
      <c r="A737" s="151">
        <v>46057</v>
      </c>
      <c r="B737" t="s">
        <v>820</v>
      </c>
      <c r="C737" t="s">
        <v>821</v>
      </c>
      <c r="D737" t="s">
        <v>822</v>
      </c>
      <c r="E737" s="55">
        <v>185950.41</v>
      </c>
      <c r="F737">
        <v>2</v>
      </c>
      <c r="G737" t="s">
        <v>511</v>
      </c>
      <c r="H737" s="14">
        <v>48420.146999999997</v>
      </c>
      <c r="I737" t="s">
        <v>137</v>
      </c>
      <c r="J737" t="s">
        <v>473</v>
      </c>
      <c r="K737" t="s">
        <v>156</v>
      </c>
      <c r="L737" t="s">
        <v>15</v>
      </c>
      <c r="M737" t="s">
        <v>68</v>
      </c>
      <c r="N737" t="s">
        <v>35</v>
      </c>
      <c r="O737">
        <v>449999.99</v>
      </c>
      <c r="P737">
        <v>0</v>
      </c>
      <c r="Q737" t="s">
        <v>735</v>
      </c>
      <c r="R737" t="s">
        <v>657</v>
      </c>
    </row>
    <row r="738" spans="1:18" x14ac:dyDescent="0.3">
      <c r="A738" s="151">
        <v>46063</v>
      </c>
      <c r="B738" t="s">
        <v>1116</v>
      </c>
      <c r="C738" t="s">
        <v>1117</v>
      </c>
      <c r="D738" t="s">
        <v>1118</v>
      </c>
      <c r="E738" s="55">
        <v>647707.5</v>
      </c>
      <c r="F738">
        <v>1</v>
      </c>
      <c r="G738" t="s">
        <v>511</v>
      </c>
      <c r="H738" s="14">
        <v>48126.717400000001</v>
      </c>
      <c r="I738" t="s">
        <v>137</v>
      </c>
      <c r="J738" t="s">
        <v>473</v>
      </c>
      <c r="K738" t="s">
        <v>156</v>
      </c>
      <c r="L738" t="s">
        <v>10</v>
      </c>
      <c r="M738" t="s">
        <v>682</v>
      </c>
      <c r="N738" t="s">
        <v>35</v>
      </c>
      <c r="O738">
        <v>804914.68999999983</v>
      </c>
      <c r="P738">
        <v>0</v>
      </c>
      <c r="Q738" t="s">
        <v>730</v>
      </c>
      <c r="R738" t="s">
        <v>164</v>
      </c>
    </row>
    <row r="739" spans="1:18" x14ac:dyDescent="0.3">
      <c r="A739" s="151">
        <v>46081</v>
      </c>
      <c r="B739" t="s">
        <v>444</v>
      </c>
      <c r="C739" t="s">
        <v>577</v>
      </c>
      <c r="D739" t="s">
        <v>173</v>
      </c>
      <c r="E739" s="55">
        <v>2629398.3793000001</v>
      </c>
      <c r="F739">
        <v>1</v>
      </c>
      <c r="G739" t="s">
        <v>480</v>
      </c>
      <c r="H739" s="14">
        <v>46540.351300000002</v>
      </c>
      <c r="I739" t="s">
        <v>137</v>
      </c>
      <c r="J739" t="s">
        <v>501</v>
      </c>
      <c r="K739" t="s">
        <v>501</v>
      </c>
      <c r="L739" t="s">
        <v>9</v>
      </c>
      <c r="M739" t="s">
        <v>70</v>
      </c>
      <c r="N739" t="s">
        <v>353</v>
      </c>
      <c r="O739">
        <v>2629398.3793000006</v>
      </c>
      <c r="P739">
        <v>0</v>
      </c>
      <c r="Q739" t="s">
        <v>173</v>
      </c>
      <c r="R739" t="s">
        <v>70</v>
      </c>
    </row>
    <row r="740" spans="1:18" x14ac:dyDescent="0.3">
      <c r="A740" s="151">
        <v>46081</v>
      </c>
      <c r="B740" t="s">
        <v>444</v>
      </c>
      <c r="C740" t="s">
        <v>576</v>
      </c>
      <c r="D740" t="s">
        <v>173</v>
      </c>
      <c r="E740" s="55">
        <v>2316608.0606999998</v>
      </c>
      <c r="F740">
        <v>1</v>
      </c>
      <c r="G740" t="s">
        <v>480</v>
      </c>
      <c r="H740" s="14">
        <v>46332.161200000002</v>
      </c>
      <c r="I740" t="s">
        <v>137</v>
      </c>
      <c r="J740" t="s">
        <v>501</v>
      </c>
      <c r="K740" t="s">
        <v>501</v>
      </c>
      <c r="L740" t="s">
        <v>9</v>
      </c>
      <c r="M740" t="s">
        <v>72</v>
      </c>
      <c r="N740" t="s">
        <v>353</v>
      </c>
      <c r="O740">
        <v>2316608.0606999998</v>
      </c>
      <c r="P740">
        <v>0</v>
      </c>
      <c r="Q740" t="s">
        <v>173</v>
      </c>
      <c r="R740" t="s">
        <v>72</v>
      </c>
    </row>
    <row r="741" spans="1:18" x14ac:dyDescent="0.3">
      <c r="A741" s="151">
        <v>46055</v>
      </c>
      <c r="B741" t="s">
        <v>1096</v>
      </c>
      <c r="C741" t="s">
        <v>1036</v>
      </c>
      <c r="D741" t="s">
        <v>1097</v>
      </c>
      <c r="E741" s="55">
        <v>26050</v>
      </c>
      <c r="F741">
        <v>2</v>
      </c>
      <c r="G741" t="s">
        <v>511</v>
      </c>
      <c r="H741" s="14">
        <v>46279.059300000001</v>
      </c>
      <c r="I741" t="s">
        <v>137</v>
      </c>
      <c r="J741" t="s">
        <v>473</v>
      </c>
      <c r="K741" t="s">
        <v>138</v>
      </c>
      <c r="L741" t="s">
        <v>9</v>
      </c>
      <c r="M741" t="s">
        <v>80</v>
      </c>
      <c r="N741" t="s">
        <v>35</v>
      </c>
      <c r="O741">
        <v>278856.24</v>
      </c>
      <c r="P741">
        <v>-215815.24</v>
      </c>
      <c r="Q741" t="s">
        <v>1038</v>
      </c>
      <c r="R741" t="s">
        <v>166</v>
      </c>
    </row>
    <row r="742" spans="1:18" x14ac:dyDescent="0.3">
      <c r="A742" s="151">
        <v>46055</v>
      </c>
      <c r="B742" t="s">
        <v>1096</v>
      </c>
      <c r="C742" t="s">
        <v>1036</v>
      </c>
      <c r="D742" t="s">
        <v>1097</v>
      </c>
      <c r="E742" s="55">
        <v>26050</v>
      </c>
      <c r="F742">
        <v>2</v>
      </c>
      <c r="G742" t="s">
        <v>511</v>
      </c>
      <c r="H742" s="14">
        <v>46279.059300000001</v>
      </c>
      <c r="I742" t="s">
        <v>137</v>
      </c>
      <c r="J742" t="s">
        <v>473</v>
      </c>
      <c r="K742" t="s">
        <v>138</v>
      </c>
      <c r="L742" t="s">
        <v>9</v>
      </c>
      <c r="M742" t="s">
        <v>80</v>
      </c>
      <c r="N742" t="s">
        <v>35</v>
      </c>
      <c r="O742">
        <v>278856.24</v>
      </c>
      <c r="P742">
        <v>-215815.24</v>
      </c>
      <c r="Q742" t="s">
        <v>1038</v>
      </c>
      <c r="R742" t="s">
        <v>80</v>
      </c>
    </row>
    <row r="743" spans="1:18" x14ac:dyDescent="0.3">
      <c r="A743" s="151">
        <v>46055</v>
      </c>
      <c r="B743" t="s">
        <v>1096</v>
      </c>
      <c r="C743" t="s">
        <v>1036</v>
      </c>
      <c r="D743" t="s">
        <v>1097</v>
      </c>
      <c r="E743" s="55">
        <v>26050</v>
      </c>
      <c r="F743">
        <v>2</v>
      </c>
      <c r="G743" t="s">
        <v>511</v>
      </c>
      <c r="H743" s="14">
        <v>46279.059300000001</v>
      </c>
      <c r="I743" t="s">
        <v>137</v>
      </c>
      <c r="J743" t="s">
        <v>473</v>
      </c>
      <c r="K743" t="s">
        <v>138</v>
      </c>
      <c r="L743" t="s">
        <v>9</v>
      </c>
      <c r="M743" t="s">
        <v>80</v>
      </c>
      <c r="N743" t="s">
        <v>35</v>
      </c>
      <c r="O743">
        <v>278856.24</v>
      </c>
      <c r="P743">
        <v>-215815.24</v>
      </c>
      <c r="Q743" t="s">
        <v>628</v>
      </c>
      <c r="R743" t="s">
        <v>166</v>
      </c>
    </row>
    <row r="744" spans="1:18" x14ac:dyDescent="0.3">
      <c r="A744" s="151">
        <v>46055</v>
      </c>
      <c r="B744" t="s">
        <v>1096</v>
      </c>
      <c r="C744" t="s">
        <v>1036</v>
      </c>
      <c r="D744" t="s">
        <v>1097</v>
      </c>
      <c r="E744" s="55">
        <v>26050</v>
      </c>
      <c r="F744">
        <v>2</v>
      </c>
      <c r="G744" t="s">
        <v>511</v>
      </c>
      <c r="H744" s="14">
        <v>46279.059300000001</v>
      </c>
      <c r="I744" t="s">
        <v>137</v>
      </c>
      <c r="J744" t="s">
        <v>473</v>
      </c>
      <c r="K744" t="s">
        <v>138</v>
      </c>
      <c r="L744" t="s">
        <v>9</v>
      </c>
      <c r="M744" t="s">
        <v>80</v>
      </c>
      <c r="N744" t="s">
        <v>35</v>
      </c>
      <c r="O744">
        <v>278856.24</v>
      </c>
      <c r="P744">
        <v>-215815.24</v>
      </c>
      <c r="Q744" t="s">
        <v>628</v>
      </c>
      <c r="R744" t="s">
        <v>80</v>
      </c>
    </row>
    <row r="745" spans="1:18" x14ac:dyDescent="0.3">
      <c r="A745" s="151">
        <v>46081</v>
      </c>
      <c r="B745" t="s">
        <v>444</v>
      </c>
      <c r="C745" t="s">
        <v>578</v>
      </c>
      <c r="D745" t="s">
        <v>173</v>
      </c>
      <c r="E745" s="55">
        <v>2599197.3316000002</v>
      </c>
      <c r="F745">
        <v>1</v>
      </c>
      <c r="G745" t="s">
        <v>480</v>
      </c>
      <c r="H745" s="14">
        <v>46005.792800000003</v>
      </c>
      <c r="I745" t="s">
        <v>137</v>
      </c>
      <c r="J745" t="s">
        <v>501</v>
      </c>
      <c r="K745" t="s">
        <v>501</v>
      </c>
      <c r="L745" t="s">
        <v>9</v>
      </c>
      <c r="M745" t="s">
        <v>70</v>
      </c>
      <c r="N745" t="s">
        <v>353</v>
      </c>
      <c r="O745">
        <v>2599197.3316000006</v>
      </c>
      <c r="P745">
        <v>0</v>
      </c>
      <c r="Q745" t="s">
        <v>173</v>
      </c>
      <c r="R745" t="s">
        <v>70</v>
      </c>
    </row>
    <row r="746" spans="1:18" x14ac:dyDescent="0.3">
      <c r="A746" s="151">
        <v>46066</v>
      </c>
      <c r="B746" t="s">
        <v>1098</v>
      </c>
      <c r="C746" t="s">
        <v>1099</v>
      </c>
      <c r="D746" t="s">
        <v>1100</v>
      </c>
      <c r="E746" s="55">
        <v>755578</v>
      </c>
      <c r="F746">
        <v>1</v>
      </c>
      <c r="G746" t="s">
        <v>511</v>
      </c>
      <c r="H746" s="14">
        <v>45176.823499999999</v>
      </c>
      <c r="I746" t="s">
        <v>312</v>
      </c>
      <c r="J746" t="s">
        <v>473</v>
      </c>
      <c r="K746" t="s">
        <v>156</v>
      </c>
      <c r="L746" t="s">
        <v>530</v>
      </c>
      <c r="M746" t="s">
        <v>682</v>
      </c>
      <c r="N746" t="s">
        <v>35</v>
      </c>
      <c r="O746">
        <v>755578</v>
      </c>
      <c r="P746">
        <v>0</v>
      </c>
      <c r="Q746" t="s">
        <v>732</v>
      </c>
      <c r="R746" t="s">
        <v>164</v>
      </c>
    </row>
    <row r="747" spans="1:18" x14ac:dyDescent="0.3">
      <c r="A747" s="151">
        <v>46066</v>
      </c>
      <c r="B747" t="s">
        <v>944</v>
      </c>
      <c r="C747" t="s">
        <v>945</v>
      </c>
      <c r="D747" t="s">
        <v>946</v>
      </c>
      <c r="E747" s="55">
        <v>755577.85</v>
      </c>
      <c r="F747">
        <v>1</v>
      </c>
      <c r="G747" t="s">
        <v>511</v>
      </c>
      <c r="H747" s="14">
        <v>45176.8145</v>
      </c>
      <c r="I747" t="s">
        <v>312</v>
      </c>
      <c r="J747" t="s">
        <v>473</v>
      </c>
      <c r="K747" t="s">
        <v>156</v>
      </c>
      <c r="L747" t="s">
        <v>530</v>
      </c>
      <c r="M747" t="s">
        <v>682</v>
      </c>
      <c r="N747" t="s">
        <v>35</v>
      </c>
      <c r="O747">
        <v>755577.85</v>
      </c>
      <c r="P747">
        <v>0</v>
      </c>
      <c r="Q747" t="s">
        <v>732</v>
      </c>
      <c r="R747" t="s">
        <v>164</v>
      </c>
    </row>
    <row r="748" spans="1:18" x14ac:dyDescent="0.3">
      <c r="A748" s="151">
        <v>46063</v>
      </c>
      <c r="B748" t="s">
        <v>1101</v>
      </c>
      <c r="C748" t="s">
        <v>1107</v>
      </c>
      <c r="D748" t="s">
        <v>1108</v>
      </c>
      <c r="E748" s="55">
        <v>129553.2</v>
      </c>
      <c r="F748">
        <v>2</v>
      </c>
      <c r="G748" t="s">
        <v>511</v>
      </c>
      <c r="H748" s="14">
        <v>44123.778100000003</v>
      </c>
      <c r="I748" t="s">
        <v>157</v>
      </c>
      <c r="J748" t="s">
        <v>473</v>
      </c>
      <c r="K748" t="s">
        <v>156</v>
      </c>
      <c r="L748" t="s">
        <v>17</v>
      </c>
      <c r="M748" t="s">
        <v>70</v>
      </c>
      <c r="N748" t="s">
        <v>35</v>
      </c>
      <c r="O748">
        <v>1112118.74</v>
      </c>
      <c r="P748">
        <v>0</v>
      </c>
      <c r="Q748" t="s">
        <v>731</v>
      </c>
      <c r="R748" t="s">
        <v>166</v>
      </c>
    </row>
    <row r="749" spans="1:18" x14ac:dyDescent="0.3">
      <c r="A749" s="151">
        <v>46057</v>
      </c>
      <c r="B749" t="s">
        <v>950</v>
      </c>
      <c r="C749" t="s">
        <v>951</v>
      </c>
      <c r="D749" t="s">
        <v>952</v>
      </c>
      <c r="E749" s="55">
        <v>2555097.6</v>
      </c>
      <c r="F749">
        <v>1</v>
      </c>
      <c r="G749" t="s">
        <v>511</v>
      </c>
      <c r="H749" s="14">
        <v>43485.507100000003</v>
      </c>
      <c r="I749" t="s">
        <v>137</v>
      </c>
      <c r="J749" t="s">
        <v>473</v>
      </c>
      <c r="K749" t="s">
        <v>138</v>
      </c>
      <c r="L749" t="s">
        <v>9</v>
      </c>
      <c r="M749" t="s">
        <v>50</v>
      </c>
      <c r="N749" t="s">
        <v>35</v>
      </c>
      <c r="O749">
        <v>3091668.1</v>
      </c>
      <c r="P749">
        <v>0</v>
      </c>
      <c r="Q749" t="s">
        <v>628</v>
      </c>
      <c r="R749" t="s">
        <v>50</v>
      </c>
    </row>
    <row r="750" spans="1:18" x14ac:dyDescent="0.3">
      <c r="A750" s="151">
        <v>46079</v>
      </c>
      <c r="B750" t="s">
        <v>864</v>
      </c>
      <c r="C750" t="s">
        <v>865</v>
      </c>
      <c r="D750" t="s">
        <v>866</v>
      </c>
      <c r="E750" s="55">
        <v>59200</v>
      </c>
      <c r="F750">
        <v>1</v>
      </c>
      <c r="G750" t="s">
        <v>511</v>
      </c>
      <c r="H750" s="14">
        <v>43459.341</v>
      </c>
      <c r="I750" t="s">
        <v>137</v>
      </c>
      <c r="J750" t="s">
        <v>473</v>
      </c>
      <c r="K750" t="s">
        <v>156</v>
      </c>
      <c r="L750" t="s">
        <v>10</v>
      </c>
      <c r="M750" t="s">
        <v>80</v>
      </c>
      <c r="N750" t="s">
        <v>35</v>
      </c>
      <c r="O750">
        <v>59199.999999999993</v>
      </c>
      <c r="P750">
        <v>0</v>
      </c>
      <c r="Q750" t="s">
        <v>22</v>
      </c>
      <c r="R750" t="s">
        <v>164</v>
      </c>
    </row>
    <row r="751" spans="1:18" x14ac:dyDescent="0.3">
      <c r="A751" s="151">
        <v>46059</v>
      </c>
      <c r="B751" t="s">
        <v>968</v>
      </c>
      <c r="C751" t="s">
        <v>969</v>
      </c>
      <c r="D751" t="s">
        <v>970</v>
      </c>
      <c r="E751" s="55">
        <v>1095123</v>
      </c>
      <c r="F751">
        <v>1</v>
      </c>
      <c r="G751" t="s">
        <v>511</v>
      </c>
      <c r="H751" s="14">
        <v>43449.464999999997</v>
      </c>
      <c r="I751" t="s">
        <v>137</v>
      </c>
      <c r="J751" t="s">
        <v>473</v>
      </c>
      <c r="K751" t="s">
        <v>156</v>
      </c>
      <c r="L751" t="s">
        <v>10</v>
      </c>
      <c r="M751" t="s">
        <v>70</v>
      </c>
      <c r="N751" t="s">
        <v>35</v>
      </c>
      <c r="O751">
        <v>1095123</v>
      </c>
      <c r="P751">
        <v>0</v>
      </c>
      <c r="Q751" t="s">
        <v>730</v>
      </c>
      <c r="R751" t="s">
        <v>164</v>
      </c>
    </row>
    <row r="752" spans="1:18" x14ac:dyDescent="0.3">
      <c r="A752" s="151">
        <v>46081</v>
      </c>
      <c r="B752" t="s">
        <v>444</v>
      </c>
      <c r="C752" t="s">
        <v>421</v>
      </c>
      <c r="D752" t="s">
        <v>173</v>
      </c>
      <c r="E752" s="55">
        <v>2056682.6845</v>
      </c>
      <c r="F752">
        <v>1</v>
      </c>
      <c r="G752" t="s">
        <v>480</v>
      </c>
      <c r="H752" s="14">
        <v>43396.0046</v>
      </c>
      <c r="I752" t="s">
        <v>137</v>
      </c>
      <c r="J752" t="s">
        <v>501</v>
      </c>
      <c r="K752" t="s">
        <v>501</v>
      </c>
      <c r="L752" t="s">
        <v>9</v>
      </c>
      <c r="M752" t="s">
        <v>75</v>
      </c>
      <c r="N752" t="s">
        <v>353</v>
      </c>
      <c r="O752">
        <v>2056682.6845</v>
      </c>
      <c r="P752">
        <v>0</v>
      </c>
      <c r="Q752" t="s">
        <v>173</v>
      </c>
      <c r="R752" t="s">
        <v>75</v>
      </c>
    </row>
    <row r="753" spans="1:18" x14ac:dyDescent="0.3">
      <c r="A753" s="151">
        <v>46059</v>
      </c>
      <c r="B753" t="s">
        <v>1028</v>
      </c>
      <c r="C753" t="s">
        <v>1031</v>
      </c>
      <c r="D753" t="s">
        <v>1032</v>
      </c>
      <c r="E753" s="55">
        <v>7568.31</v>
      </c>
      <c r="F753">
        <v>90</v>
      </c>
      <c r="G753" t="s">
        <v>511</v>
      </c>
      <c r="H753" s="14">
        <v>43365.6489</v>
      </c>
      <c r="I753" t="s">
        <v>137</v>
      </c>
      <c r="J753" t="s">
        <v>473</v>
      </c>
      <c r="K753" t="s">
        <v>138</v>
      </c>
      <c r="L753" t="s">
        <v>11</v>
      </c>
      <c r="M753" t="s">
        <v>682</v>
      </c>
      <c r="N753" t="s">
        <v>35</v>
      </c>
      <c r="O753">
        <v>725286.27999999991</v>
      </c>
      <c r="P753">
        <v>0</v>
      </c>
      <c r="Q753" t="s">
        <v>628</v>
      </c>
      <c r="R753" t="s">
        <v>682</v>
      </c>
    </row>
    <row r="754" spans="1:18" x14ac:dyDescent="0.3">
      <c r="A754" s="151">
        <v>46059</v>
      </c>
      <c r="B754" t="s">
        <v>1028</v>
      </c>
      <c r="C754" t="s">
        <v>1029</v>
      </c>
      <c r="D754" t="s">
        <v>1030</v>
      </c>
      <c r="E754" s="55">
        <v>48512.4</v>
      </c>
      <c r="F754">
        <v>1</v>
      </c>
      <c r="G754" t="s">
        <v>511</v>
      </c>
      <c r="H754" s="14">
        <v>43092.2857</v>
      </c>
      <c r="I754" t="s">
        <v>137</v>
      </c>
      <c r="J754" t="s">
        <v>473</v>
      </c>
      <c r="K754" t="s">
        <v>138</v>
      </c>
      <c r="L754" t="s">
        <v>11</v>
      </c>
      <c r="M754" t="s">
        <v>80</v>
      </c>
      <c r="N754" t="s">
        <v>35</v>
      </c>
      <c r="O754">
        <v>58699.999999999985</v>
      </c>
      <c r="P754">
        <v>0</v>
      </c>
      <c r="Q754" t="s">
        <v>628</v>
      </c>
      <c r="R754" t="s">
        <v>80</v>
      </c>
    </row>
    <row r="755" spans="1:18" x14ac:dyDescent="0.3">
      <c r="A755" s="151">
        <v>46076</v>
      </c>
      <c r="B755" t="s">
        <v>845</v>
      </c>
      <c r="C755" t="s">
        <v>846</v>
      </c>
      <c r="D755" t="s">
        <v>847</v>
      </c>
      <c r="E755" s="55">
        <v>80000</v>
      </c>
      <c r="F755">
        <v>9</v>
      </c>
      <c r="G755" t="s">
        <v>511</v>
      </c>
      <c r="H755" s="14">
        <v>43049.576500000003</v>
      </c>
      <c r="I755" t="s">
        <v>137</v>
      </c>
      <c r="J755" t="s">
        <v>473</v>
      </c>
      <c r="K755" t="s">
        <v>156</v>
      </c>
      <c r="L755" t="s">
        <v>10</v>
      </c>
      <c r="M755" t="s">
        <v>682</v>
      </c>
      <c r="N755" t="s">
        <v>35</v>
      </c>
      <c r="O755">
        <v>719999.99999999988</v>
      </c>
      <c r="P755">
        <v>0</v>
      </c>
      <c r="Q755" t="s">
        <v>731</v>
      </c>
      <c r="R755" t="s">
        <v>166</v>
      </c>
    </row>
    <row r="756" spans="1:18" x14ac:dyDescent="0.3">
      <c r="A756" s="151">
        <v>46070</v>
      </c>
      <c r="B756" t="s">
        <v>845</v>
      </c>
      <c r="C756" t="s">
        <v>848</v>
      </c>
      <c r="D756" t="s">
        <v>849</v>
      </c>
      <c r="E756" s="55">
        <v>80000</v>
      </c>
      <c r="F756">
        <v>9</v>
      </c>
      <c r="G756" t="s">
        <v>511</v>
      </c>
      <c r="H756" s="14">
        <v>43049.576500000003</v>
      </c>
      <c r="I756" t="s">
        <v>137</v>
      </c>
      <c r="J756" t="s">
        <v>473</v>
      </c>
      <c r="K756" t="s">
        <v>156</v>
      </c>
      <c r="L756" t="s">
        <v>10</v>
      </c>
      <c r="M756" t="s">
        <v>682</v>
      </c>
      <c r="N756" t="s">
        <v>35</v>
      </c>
      <c r="O756">
        <v>719999.99999999988</v>
      </c>
      <c r="P756">
        <v>0</v>
      </c>
      <c r="Q756" t="s">
        <v>731</v>
      </c>
      <c r="R756" t="s">
        <v>166</v>
      </c>
    </row>
    <row r="757" spans="1:18" x14ac:dyDescent="0.3">
      <c r="A757" s="151">
        <v>46062</v>
      </c>
      <c r="B757" t="s">
        <v>845</v>
      </c>
      <c r="C757" t="s">
        <v>850</v>
      </c>
      <c r="D757" t="s">
        <v>851</v>
      </c>
      <c r="E757" s="55">
        <v>80000</v>
      </c>
      <c r="F757">
        <v>9</v>
      </c>
      <c r="G757" t="s">
        <v>511</v>
      </c>
      <c r="H757" s="14">
        <v>43049.576500000003</v>
      </c>
      <c r="I757" t="s">
        <v>137</v>
      </c>
      <c r="J757" t="s">
        <v>473</v>
      </c>
      <c r="K757" t="s">
        <v>156</v>
      </c>
      <c r="L757" t="s">
        <v>10</v>
      </c>
      <c r="M757" t="s">
        <v>682</v>
      </c>
      <c r="N757" t="s">
        <v>35</v>
      </c>
      <c r="O757">
        <v>719999.99999999988</v>
      </c>
      <c r="P757">
        <v>0</v>
      </c>
      <c r="Q757" t="s">
        <v>731</v>
      </c>
      <c r="R757" t="s">
        <v>166</v>
      </c>
    </row>
    <row r="758" spans="1:18" x14ac:dyDescent="0.3">
      <c r="A758" s="151">
        <v>46055</v>
      </c>
      <c r="B758" t="s">
        <v>845</v>
      </c>
      <c r="C758" t="s">
        <v>852</v>
      </c>
      <c r="D758" t="s">
        <v>853</v>
      </c>
      <c r="E758" s="55">
        <v>80000</v>
      </c>
      <c r="F758">
        <v>9</v>
      </c>
      <c r="G758" t="s">
        <v>511</v>
      </c>
      <c r="H758" s="14">
        <v>43049.576500000003</v>
      </c>
      <c r="I758" t="s">
        <v>137</v>
      </c>
      <c r="J758" t="s">
        <v>473</v>
      </c>
      <c r="K758" t="s">
        <v>156</v>
      </c>
      <c r="L758" t="s">
        <v>10</v>
      </c>
      <c r="M758" t="s">
        <v>682</v>
      </c>
      <c r="N758" t="s">
        <v>35</v>
      </c>
      <c r="O758">
        <v>719999.99999999988</v>
      </c>
      <c r="P758">
        <v>0</v>
      </c>
      <c r="Q758" t="s">
        <v>731</v>
      </c>
      <c r="R758" t="s">
        <v>166</v>
      </c>
    </row>
    <row r="759" spans="1:18" x14ac:dyDescent="0.3">
      <c r="A759" s="151">
        <v>46079</v>
      </c>
      <c r="B759" t="s">
        <v>1018</v>
      </c>
      <c r="C759" t="s">
        <v>1019</v>
      </c>
      <c r="D759" t="s">
        <v>1020</v>
      </c>
      <c r="E759" s="55">
        <v>400000</v>
      </c>
      <c r="F759">
        <v>1</v>
      </c>
      <c r="G759" t="s">
        <v>511</v>
      </c>
      <c r="H759" s="14">
        <v>43040.131699999998</v>
      </c>
      <c r="I759" t="s">
        <v>137</v>
      </c>
      <c r="J759" t="s">
        <v>473</v>
      </c>
      <c r="K759" t="s">
        <v>156</v>
      </c>
      <c r="L759" t="s">
        <v>10</v>
      </c>
      <c r="M759" t="s">
        <v>68</v>
      </c>
      <c r="N759" t="s">
        <v>35</v>
      </c>
      <c r="O759">
        <v>399999.99999999994</v>
      </c>
      <c r="P759">
        <v>0</v>
      </c>
      <c r="Q759" t="s">
        <v>741</v>
      </c>
      <c r="R759" t="s">
        <v>166</v>
      </c>
    </row>
    <row r="760" spans="1:18" x14ac:dyDescent="0.3">
      <c r="A760" s="151">
        <v>46071</v>
      </c>
      <c r="B760" t="s">
        <v>959</v>
      </c>
      <c r="C760" t="s">
        <v>960</v>
      </c>
      <c r="D760" t="s">
        <v>961</v>
      </c>
      <c r="E760" s="55">
        <v>2528397.62</v>
      </c>
      <c r="F760">
        <v>1</v>
      </c>
      <c r="G760" t="s">
        <v>511</v>
      </c>
      <c r="H760" s="14">
        <v>43031.096899999997</v>
      </c>
      <c r="I760" t="s">
        <v>137</v>
      </c>
      <c r="J760" t="s">
        <v>473</v>
      </c>
      <c r="K760" t="s">
        <v>138</v>
      </c>
      <c r="L760" t="s">
        <v>11</v>
      </c>
      <c r="M760" t="s">
        <v>50</v>
      </c>
      <c r="N760" t="s">
        <v>35</v>
      </c>
      <c r="O760">
        <v>3059361.1200000006</v>
      </c>
      <c r="P760">
        <v>0</v>
      </c>
      <c r="Q760" t="s">
        <v>628</v>
      </c>
      <c r="R760" t="s">
        <v>50</v>
      </c>
    </row>
    <row r="761" spans="1:18" x14ac:dyDescent="0.3">
      <c r="A761" s="151">
        <v>46054</v>
      </c>
      <c r="B761" t="s">
        <v>894</v>
      </c>
      <c r="C761" t="s">
        <v>895</v>
      </c>
      <c r="D761" t="s">
        <v>896</v>
      </c>
      <c r="E761" s="55">
        <v>2500000</v>
      </c>
      <c r="F761">
        <v>1</v>
      </c>
      <c r="G761" t="s">
        <v>511</v>
      </c>
      <c r="H761" s="14">
        <v>42547.794500000004</v>
      </c>
      <c r="I761" t="s">
        <v>137</v>
      </c>
      <c r="J761" t="s">
        <v>473</v>
      </c>
      <c r="K761" t="s">
        <v>156</v>
      </c>
      <c r="L761" t="s">
        <v>10</v>
      </c>
      <c r="M761" t="s">
        <v>50</v>
      </c>
      <c r="N761" t="s">
        <v>35</v>
      </c>
      <c r="O761">
        <v>3025000.0000000005</v>
      </c>
      <c r="P761">
        <v>0</v>
      </c>
      <c r="Q761" t="s">
        <v>732</v>
      </c>
      <c r="R761" t="s">
        <v>164</v>
      </c>
    </row>
    <row r="762" spans="1:18" x14ac:dyDescent="0.3">
      <c r="A762" s="151">
        <v>46077</v>
      </c>
      <c r="B762" t="s">
        <v>938</v>
      </c>
      <c r="C762" t="s">
        <v>939</v>
      </c>
      <c r="D762" t="s">
        <v>940</v>
      </c>
      <c r="E762" s="55">
        <v>580000</v>
      </c>
      <c r="F762">
        <v>1</v>
      </c>
      <c r="G762" t="s">
        <v>511</v>
      </c>
      <c r="H762" s="14">
        <v>41961.378900000003</v>
      </c>
      <c r="I762" t="s">
        <v>137</v>
      </c>
      <c r="J762" t="s">
        <v>473</v>
      </c>
      <c r="K762" t="s">
        <v>156</v>
      </c>
      <c r="L762" t="s">
        <v>10</v>
      </c>
      <c r="M762" t="s">
        <v>682</v>
      </c>
      <c r="N762" t="s">
        <v>35</v>
      </c>
      <c r="O762">
        <v>701799.99999999988</v>
      </c>
      <c r="P762">
        <v>0</v>
      </c>
      <c r="Q762" t="s">
        <v>731</v>
      </c>
      <c r="R762" t="s">
        <v>166</v>
      </c>
    </row>
    <row r="763" spans="1:18" x14ac:dyDescent="0.3">
      <c r="A763" s="151">
        <v>46055</v>
      </c>
      <c r="B763" t="s">
        <v>813</v>
      </c>
      <c r="C763" t="s">
        <v>818</v>
      </c>
      <c r="D763" t="s">
        <v>819</v>
      </c>
      <c r="E763" s="55">
        <v>2950000</v>
      </c>
      <c r="F763">
        <v>1</v>
      </c>
      <c r="G763" t="s">
        <v>511</v>
      </c>
      <c r="H763" s="14">
        <v>41492.890500000001</v>
      </c>
      <c r="I763" t="s">
        <v>137</v>
      </c>
      <c r="J763" t="s">
        <v>473</v>
      </c>
      <c r="K763" t="s">
        <v>156</v>
      </c>
      <c r="L763" t="s">
        <v>10</v>
      </c>
      <c r="M763" t="s">
        <v>50</v>
      </c>
      <c r="N763" t="s">
        <v>35</v>
      </c>
      <c r="O763">
        <v>2950000</v>
      </c>
      <c r="P763">
        <v>0</v>
      </c>
      <c r="Q763" t="s">
        <v>639</v>
      </c>
      <c r="R763" t="s">
        <v>166</v>
      </c>
    </row>
    <row r="764" spans="1:18" x14ac:dyDescent="0.3">
      <c r="A764" s="151">
        <v>46055</v>
      </c>
      <c r="B764" t="s">
        <v>991</v>
      </c>
      <c r="C764" t="s">
        <v>992</v>
      </c>
      <c r="D764" t="s">
        <v>993</v>
      </c>
      <c r="E764" s="55">
        <v>2950000</v>
      </c>
      <c r="F764">
        <v>1</v>
      </c>
      <c r="G764" t="s">
        <v>511</v>
      </c>
      <c r="H764" s="14">
        <v>41492.890500000001</v>
      </c>
      <c r="I764" t="s">
        <v>137</v>
      </c>
      <c r="J764" t="s">
        <v>473</v>
      </c>
      <c r="K764" t="s">
        <v>156</v>
      </c>
      <c r="L764" t="s">
        <v>10</v>
      </c>
      <c r="M764" t="s">
        <v>50</v>
      </c>
      <c r="N764" t="s">
        <v>35</v>
      </c>
      <c r="O764">
        <v>2950000</v>
      </c>
      <c r="P764">
        <v>0</v>
      </c>
      <c r="Q764" t="s">
        <v>639</v>
      </c>
      <c r="R764" t="s">
        <v>166</v>
      </c>
    </row>
    <row r="765" spans="1:18" x14ac:dyDescent="0.3">
      <c r="A765" s="151">
        <v>46081</v>
      </c>
      <c r="B765" t="s">
        <v>444</v>
      </c>
      <c r="C765" t="s">
        <v>421</v>
      </c>
      <c r="D765" t="s">
        <v>173</v>
      </c>
      <c r="E765" s="55">
        <v>2056682.6845</v>
      </c>
      <c r="F765">
        <v>1</v>
      </c>
      <c r="G765" t="s">
        <v>480</v>
      </c>
      <c r="H765" s="14">
        <v>41133.653700000003</v>
      </c>
      <c r="I765" t="s">
        <v>137</v>
      </c>
      <c r="J765" t="s">
        <v>501</v>
      </c>
      <c r="K765" t="s">
        <v>501</v>
      </c>
      <c r="L765" t="s">
        <v>9</v>
      </c>
      <c r="M765" t="s">
        <v>72</v>
      </c>
      <c r="N765" t="s">
        <v>353</v>
      </c>
      <c r="O765">
        <v>2056682.6845</v>
      </c>
      <c r="P765">
        <v>0</v>
      </c>
      <c r="Q765" t="s">
        <v>173</v>
      </c>
      <c r="R765" t="s">
        <v>72</v>
      </c>
    </row>
    <row r="766" spans="1:18" x14ac:dyDescent="0.3">
      <c r="A766" s="151">
        <v>46081</v>
      </c>
      <c r="B766" t="s">
        <v>444</v>
      </c>
      <c r="C766" t="s">
        <v>576</v>
      </c>
      <c r="D766" t="s">
        <v>173</v>
      </c>
      <c r="E766" s="55">
        <v>2316608.0606999998</v>
      </c>
      <c r="F766">
        <v>1</v>
      </c>
      <c r="G766" t="s">
        <v>480</v>
      </c>
      <c r="H766" s="14">
        <v>41003.962699999996</v>
      </c>
      <c r="I766" t="s">
        <v>137</v>
      </c>
      <c r="J766" t="s">
        <v>501</v>
      </c>
      <c r="K766" t="s">
        <v>501</v>
      </c>
      <c r="L766" t="s">
        <v>9</v>
      </c>
      <c r="M766" t="s">
        <v>70</v>
      </c>
      <c r="N766" t="s">
        <v>353</v>
      </c>
      <c r="O766">
        <v>2316608.0606999998</v>
      </c>
      <c r="P766">
        <v>0</v>
      </c>
      <c r="Q766" t="s">
        <v>173</v>
      </c>
      <c r="R766" t="s">
        <v>70</v>
      </c>
    </row>
    <row r="767" spans="1:18" x14ac:dyDescent="0.3">
      <c r="A767" s="151">
        <v>46061</v>
      </c>
      <c r="B767" t="s">
        <v>917</v>
      </c>
      <c r="C767" t="s">
        <v>920</v>
      </c>
      <c r="D767" t="s">
        <v>921</v>
      </c>
      <c r="E767" s="55">
        <v>425000</v>
      </c>
      <c r="F767">
        <v>2</v>
      </c>
      <c r="G767" t="s">
        <v>511</v>
      </c>
      <c r="H767" s="14">
        <v>40806.169500000004</v>
      </c>
      <c r="I767" t="s">
        <v>157</v>
      </c>
      <c r="J767" t="s">
        <v>473</v>
      </c>
      <c r="K767" t="s">
        <v>156</v>
      </c>
      <c r="L767" t="s">
        <v>17</v>
      </c>
      <c r="M767" t="s">
        <v>70</v>
      </c>
      <c r="N767" t="s">
        <v>35</v>
      </c>
      <c r="O767">
        <v>1028499.9999999999</v>
      </c>
      <c r="P767">
        <v>0</v>
      </c>
      <c r="Q767" t="s">
        <v>734</v>
      </c>
      <c r="R767" t="s">
        <v>166</v>
      </c>
    </row>
    <row r="768" spans="1:18" x14ac:dyDescent="0.3">
      <c r="A768" s="151">
        <v>46061</v>
      </c>
      <c r="B768" t="s">
        <v>1135</v>
      </c>
      <c r="C768" t="s">
        <v>1136</v>
      </c>
      <c r="D768" t="s">
        <v>1137</v>
      </c>
      <c r="E768" s="55">
        <v>2850000</v>
      </c>
      <c r="F768">
        <v>1</v>
      </c>
      <c r="G768" t="s">
        <v>511</v>
      </c>
      <c r="H768" s="14">
        <v>40086.351799999997</v>
      </c>
      <c r="I768" t="s">
        <v>137</v>
      </c>
      <c r="J768" t="s">
        <v>473</v>
      </c>
      <c r="K768" t="s">
        <v>156</v>
      </c>
      <c r="L768" t="s">
        <v>10</v>
      </c>
      <c r="M768" t="s">
        <v>50</v>
      </c>
      <c r="N768" t="s">
        <v>35</v>
      </c>
      <c r="O768">
        <v>2850000</v>
      </c>
      <c r="P768">
        <v>0</v>
      </c>
      <c r="Q768" t="s">
        <v>732</v>
      </c>
      <c r="R768" t="s">
        <v>164</v>
      </c>
    </row>
    <row r="769" spans="1:18" x14ac:dyDescent="0.3">
      <c r="A769" s="151">
        <v>46059</v>
      </c>
      <c r="B769" t="s">
        <v>864</v>
      </c>
      <c r="C769" t="s">
        <v>867</v>
      </c>
      <c r="D769" t="s">
        <v>868</v>
      </c>
      <c r="E769" s="55">
        <v>670000</v>
      </c>
      <c r="F769">
        <v>1</v>
      </c>
      <c r="G769" t="s">
        <v>511</v>
      </c>
      <c r="H769" s="14">
        <v>40060.022599999997</v>
      </c>
      <c r="I769" t="s">
        <v>137</v>
      </c>
      <c r="J769" t="s">
        <v>473</v>
      </c>
      <c r="K769" t="s">
        <v>156</v>
      </c>
      <c r="L769" t="s">
        <v>10</v>
      </c>
      <c r="M769" t="s">
        <v>682</v>
      </c>
      <c r="N769" t="s">
        <v>35</v>
      </c>
      <c r="O769">
        <v>669999.99999999988</v>
      </c>
      <c r="P769">
        <v>0</v>
      </c>
      <c r="Q769" t="s">
        <v>22</v>
      </c>
      <c r="R769" t="s">
        <v>164</v>
      </c>
    </row>
    <row r="770" spans="1:18" x14ac:dyDescent="0.3">
      <c r="A770" s="151">
        <v>46077</v>
      </c>
      <c r="B770" t="s">
        <v>1101</v>
      </c>
      <c r="C770" t="s">
        <v>1102</v>
      </c>
      <c r="D770" t="s">
        <v>1103</v>
      </c>
      <c r="E770" s="55">
        <v>495000</v>
      </c>
      <c r="F770">
        <v>1</v>
      </c>
      <c r="G770" t="s">
        <v>511</v>
      </c>
      <c r="H770" s="14">
        <v>39168.727099999996</v>
      </c>
      <c r="I770" t="s">
        <v>157</v>
      </c>
      <c r="J770" t="s">
        <v>473</v>
      </c>
      <c r="K770" t="s">
        <v>156</v>
      </c>
      <c r="L770" t="s">
        <v>17</v>
      </c>
      <c r="M770" t="s">
        <v>682</v>
      </c>
      <c r="N770" t="s">
        <v>35</v>
      </c>
      <c r="O770">
        <v>655093.16999999993</v>
      </c>
      <c r="P770">
        <v>0</v>
      </c>
      <c r="Q770" t="s">
        <v>731</v>
      </c>
      <c r="R770" t="s">
        <v>166</v>
      </c>
    </row>
    <row r="771" spans="1:18" x14ac:dyDescent="0.3">
      <c r="A771" s="151">
        <v>46062</v>
      </c>
      <c r="B771" t="s">
        <v>910</v>
      </c>
      <c r="C771" t="s">
        <v>912</v>
      </c>
      <c r="D771" t="s">
        <v>913</v>
      </c>
      <c r="E771" s="55">
        <v>145000</v>
      </c>
      <c r="F771">
        <v>1</v>
      </c>
      <c r="G771" t="s">
        <v>511</v>
      </c>
      <c r="H771" s="14">
        <v>38705.754699999998</v>
      </c>
      <c r="I771" t="s">
        <v>137</v>
      </c>
      <c r="J771" t="s">
        <v>473</v>
      </c>
      <c r="K771" t="s">
        <v>156</v>
      </c>
      <c r="L771" t="s">
        <v>15</v>
      </c>
      <c r="M771" t="s">
        <v>682</v>
      </c>
      <c r="N771" t="s">
        <v>35</v>
      </c>
      <c r="O771">
        <v>647349.99999999977</v>
      </c>
      <c r="P771">
        <v>0</v>
      </c>
      <c r="Q771" t="s">
        <v>735</v>
      </c>
      <c r="R771" t="s">
        <v>657</v>
      </c>
    </row>
    <row r="772" spans="1:18" x14ac:dyDescent="0.3">
      <c r="A772" s="151">
        <v>46072</v>
      </c>
      <c r="B772" t="s">
        <v>1101</v>
      </c>
      <c r="C772" t="s">
        <v>1104</v>
      </c>
      <c r="D772" t="s">
        <v>1103</v>
      </c>
      <c r="E772" s="55">
        <v>495000</v>
      </c>
      <c r="F772">
        <v>1</v>
      </c>
      <c r="G772" t="s">
        <v>511</v>
      </c>
      <c r="H772" s="14">
        <v>38586.131200000003</v>
      </c>
      <c r="I772" t="s">
        <v>157</v>
      </c>
      <c r="J772" t="s">
        <v>473</v>
      </c>
      <c r="K772" t="s">
        <v>156</v>
      </c>
      <c r="L772" t="s">
        <v>17</v>
      </c>
      <c r="M772" t="s">
        <v>682</v>
      </c>
      <c r="N772" t="s">
        <v>35</v>
      </c>
      <c r="O772">
        <v>645349.31000000006</v>
      </c>
      <c r="P772">
        <v>0</v>
      </c>
      <c r="Q772" t="s">
        <v>731</v>
      </c>
      <c r="R772" t="s">
        <v>166</v>
      </c>
    </row>
    <row r="773" spans="1:18" x14ac:dyDescent="0.3">
      <c r="A773" s="151">
        <v>46072</v>
      </c>
      <c r="B773" t="s">
        <v>914</v>
      </c>
      <c r="C773" t="s">
        <v>915</v>
      </c>
      <c r="D773" t="s">
        <v>916</v>
      </c>
      <c r="E773" s="55">
        <v>2727314</v>
      </c>
      <c r="F773">
        <v>1</v>
      </c>
      <c r="G773" t="s">
        <v>511</v>
      </c>
      <c r="H773" s="14">
        <v>38360.7258</v>
      </c>
      <c r="I773" t="s">
        <v>157</v>
      </c>
      <c r="J773" t="s">
        <v>473</v>
      </c>
      <c r="K773" t="s">
        <v>156</v>
      </c>
      <c r="L773" t="s">
        <v>17</v>
      </c>
      <c r="M773" t="s">
        <v>50</v>
      </c>
      <c r="N773" t="s">
        <v>35</v>
      </c>
      <c r="O773">
        <v>2727313.9999999995</v>
      </c>
      <c r="P773">
        <v>0</v>
      </c>
      <c r="Q773" t="s">
        <v>734</v>
      </c>
      <c r="R773" t="s">
        <v>166</v>
      </c>
    </row>
    <row r="774" spans="1:18" x14ac:dyDescent="0.3">
      <c r="A774" s="151">
        <v>46057</v>
      </c>
      <c r="B774" t="s">
        <v>1119</v>
      </c>
      <c r="C774" t="s">
        <v>1120</v>
      </c>
      <c r="D774" t="s">
        <v>1121</v>
      </c>
      <c r="E774" s="55">
        <v>782068.3</v>
      </c>
      <c r="F774">
        <v>1</v>
      </c>
      <c r="G774" t="s">
        <v>511</v>
      </c>
      <c r="H774" s="14">
        <v>37544.954700000002</v>
      </c>
      <c r="I774" t="s">
        <v>137</v>
      </c>
      <c r="J774" t="s">
        <v>473</v>
      </c>
      <c r="K774" t="s">
        <v>156</v>
      </c>
      <c r="L774" t="s">
        <v>10</v>
      </c>
      <c r="M774" t="s">
        <v>70</v>
      </c>
      <c r="N774" t="s">
        <v>35</v>
      </c>
      <c r="O774">
        <v>946302.6399999999</v>
      </c>
      <c r="P774">
        <v>0</v>
      </c>
      <c r="Q774" t="s">
        <v>730</v>
      </c>
      <c r="R774" t="s">
        <v>164</v>
      </c>
    </row>
    <row r="775" spans="1:18" x14ac:dyDescent="0.3">
      <c r="A775" s="151">
        <v>46075</v>
      </c>
      <c r="B775" t="s">
        <v>1048</v>
      </c>
      <c r="C775" t="s">
        <v>1051</v>
      </c>
      <c r="D775" t="s">
        <v>1052</v>
      </c>
      <c r="E775" s="55">
        <v>778920</v>
      </c>
      <c r="F775">
        <v>1</v>
      </c>
      <c r="G775" t="s">
        <v>511</v>
      </c>
      <c r="H775" s="14">
        <v>37393.813600000001</v>
      </c>
      <c r="I775" t="s">
        <v>137</v>
      </c>
      <c r="J775" t="s">
        <v>473</v>
      </c>
      <c r="K775" t="s">
        <v>156</v>
      </c>
      <c r="L775" t="s">
        <v>14</v>
      </c>
      <c r="M775" t="s">
        <v>70</v>
      </c>
      <c r="N775" t="s">
        <v>35</v>
      </c>
      <c r="O775">
        <v>942493.19999999984</v>
      </c>
      <c r="P775">
        <v>0</v>
      </c>
      <c r="Q775" t="s">
        <v>680</v>
      </c>
      <c r="R775" t="s">
        <v>168</v>
      </c>
    </row>
    <row r="776" spans="1:18" x14ac:dyDescent="0.3">
      <c r="A776" s="151">
        <v>46058</v>
      </c>
      <c r="B776" t="s">
        <v>1101</v>
      </c>
      <c r="C776" t="s">
        <v>1109</v>
      </c>
      <c r="D776" t="s">
        <v>1110</v>
      </c>
      <c r="E776" s="55">
        <v>41218.54</v>
      </c>
      <c r="F776">
        <v>1</v>
      </c>
      <c r="G776" t="s">
        <v>511</v>
      </c>
      <c r="H776" s="14">
        <v>36613.342199999999</v>
      </c>
      <c r="I776" t="s">
        <v>137</v>
      </c>
      <c r="J776" t="s">
        <v>473</v>
      </c>
      <c r="K776" t="s">
        <v>156</v>
      </c>
      <c r="L776" t="s">
        <v>10</v>
      </c>
      <c r="M776" t="s">
        <v>80</v>
      </c>
      <c r="N776" t="s">
        <v>35</v>
      </c>
      <c r="O776">
        <v>49874.429999999993</v>
      </c>
      <c r="P776">
        <v>0</v>
      </c>
      <c r="Q776" t="s">
        <v>730</v>
      </c>
      <c r="R776" t="s">
        <v>164</v>
      </c>
    </row>
    <row r="777" spans="1:18" x14ac:dyDescent="0.3">
      <c r="A777" s="151">
        <v>46058</v>
      </c>
      <c r="B777" t="s">
        <v>1101</v>
      </c>
      <c r="C777" t="s">
        <v>1111</v>
      </c>
      <c r="D777" t="s">
        <v>1112</v>
      </c>
      <c r="E777" s="55">
        <v>41218.54</v>
      </c>
      <c r="F777">
        <v>1</v>
      </c>
      <c r="G777" t="s">
        <v>511</v>
      </c>
      <c r="H777" s="14">
        <v>36613.342199999999</v>
      </c>
      <c r="I777" t="s">
        <v>137</v>
      </c>
      <c r="J777" t="s">
        <v>473</v>
      </c>
      <c r="K777" t="s">
        <v>156</v>
      </c>
      <c r="L777" t="s">
        <v>10</v>
      </c>
      <c r="M777" t="s">
        <v>80</v>
      </c>
      <c r="N777" t="s">
        <v>35</v>
      </c>
      <c r="O777">
        <v>49874.429999999993</v>
      </c>
      <c r="P777">
        <v>0</v>
      </c>
      <c r="Q777" t="s">
        <v>730</v>
      </c>
      <c r="R777" t="s">
        <v>164</v>
      </c>
    </row>
    <row r="778" spans="1:18" x14ac:dyDescent="0.3">
      <c r="A778" s="151">
        <v>46081</v>
      </c>
      <c r="B778" t="s">
        <v>444</v>
      </c>
      <c r="C778" t="s">
        <v>421</v>
      </c>
      <c r="D778" t="s">
        <v>173</v>
      </c>
      <c r="E778" s="55">
        <v>2056682.6845</v>
      </c>
      <c r="F778">
        <v>1</v>
      </c>
      <c r="G778" t="s">
        <v>480</v>
      </c>
      <c r="H778" s="14">
        <v>36403.283499999998</v>
      </c>
      <c r="I778" t="s">
        <v>137</v>
      </c>
      <c r="J778" t="s">
        <v>501</v>
      </c>
      <c r="K778" t="s">
        <v>501</v>
      </c>
      <c r="L778" t="s">
        <v>9</v>
      </c>
      <c r="M778" t="s">
        <v>70</v>
      </c>
      <c r="N778" t="s">
        <v>353</v>
      </c>
      <c r="O778">
        <v>2056682.6845</v>
      </c>
      <c r="P778">
        <v>0</v>
      </c>
      <c r="Q778" t="s">
        <v>173</v>
      </c>
      <c r="R778" t="s">
        <v>70</v>
      </c>
    </row>
    <row r="779" spans="1:18" x14ac:dyDescent="0.3">
      <c r="A779" s="151">
        <v>46063</v>
      </c>
      <c r="B779" t="s">
        <v>1101</v>
      </c>
      <c r="C779" t="s">
        <v>1107</v>
      </c>
      <c r="D779" t="s">
        <v>1108</v>
      </c>
      <c r="E779" s="55">
        <v>129553.2</v>
      </c>
      <c r="F779">
        <v>2</v>
      </c>
      <c r="G779" t="s">
        <v>511</v>
      </c>
      <c r="H779" s="14">
        <v>36051.816500000001</v>
      </c>
      <c r="I779" t="s">
        <v>157</v>
      </c>
      <c r="J779" t="s">
        <v>473</v>
      </c>
      <c r="K779" t="s">
        <v>156</v>
      </c>
      <c r="L779" t="s">
        <v>17</v>
      </c>
      <c r="M779" t="s">
        <v>72</v>
      </c>
      <c r="N779" t="s">
        <v>35</v>
      </c>
      <c r="O779">
        <v>1112118.74</v>
      </c>
      <c r="P779">
        <v>0</v>
      </c>
      <c r="Q779" t="s">
        <v>731</v>
      </c>
      <c r="R779" t="s">
        <v>166</v>
      </c>
    </row>
    <row r="780" spans="1:18" x14ac:dyDescent="0.3">
      <c r="A780" s="151">
        <v>46081</v>
      </c>
      <c r="B780" t="s">
        <v>20</v>
      </c>
      <c r="C780" t="s">
        <v>799</v>
      </c>
      <c r="D780" t="s">
        <v>20</v>
      </c>
      <c r="E780" s="55">
        <v>5039229.71</v>
      </c>
      <c r="F780">
        <v>1</v>
      </c>
      <c r="G780" t="s">
        <v>511</v>
      </c>
      <c r="H780" s="14">
        <v>35575.525399999999</v>
      </c>
      <c r="I780" t="s">
        <v>137</v>
      </c>
      <c r="J780" t="s">
        <v>473</v>
      </c>
      <c r="K780" t="s">
        <v>156</v>
      </c>
      <c r="L780" t="s">
        <v>20</v>
      </c>
      <c r="M780" t="s">
        <v>77</v>
      </c>
      <c r="N780" t="s">
        <v>35</v>
      </c>
      <c r="O780">
        <v>5039229.71</v>
      </c>
      <c r="P780">
        <v>0</v>
      </c>
      <c r="Q780" t="s">
        <v>512</v>
      </c>
      <c r="R780" t="s">
        <v>77</v>
      </c>
    </row>
    <row r="781" spans="1:18" x14ac:dyDescent="0.3">
      <c r="A781" s="151">
        <v>46079</v>
      </c>
      <c r="B781" t="s">
        <v>1122</v>
      </c>
      <c r="C781" t="s">
        <v>1123</v>
      </c>
      <c r="D781" t="s">
        <v>1124</v>
      </c>
      <c r="E781" s="55">
        <v>40000</v>
      </c>
      <c r="F781">
        <v>1</v>
      </c>
      <c r="G781" t="s">
        <v>511</v>
      </c>
      <c r="H781" s="14">
        <v>35530.947699999997</v>
      </c>
      <c r="I781" t="s">
        <v>137</v>
      </c>
      <c r="J781" t="s">
        <v>473</v>
      </c>
      <c r="K781" t="s">
        <v>156</v>
      </c>
      <c r="L781" t="s">
        <v>15</v>
      </c>
      <c r="M781" t="s">
        <v>80</v>
      </c>
      <c r="N781" t="s">
        <v>35</v>
      </c>
      <c r="O781">
        <v>48400</v>
      </c>
      <c r="P781">
        <v>0</v>
      </c>
      <c r="Q781" t="s">
        <v>744</v>
      </c>
      <c r="R781" t="s">
        <v>164</v>
      </c>
    </row>
    <row r="782" spans="1:18" x14ac:dyDescent="0.3">
      <c r="A782" s="151">
        <v>46066</v>
      </c>
      <c r="B782" t="s">
        <v>1122</v>
      </c>
      <c r="C782" t="s">
        <v>1125</v>
      </c>
      <c r="D782" t="s">
        <v>1126</v>
      </c>
      <c r="E782" s="55">
        <v>40000</v>
      </c>
      <c r="F782">
        <v>1</v>
      </c>
      <c r="G782" t="s">
        <v>511</v>
      </c>
      <c r="H782" s="14">
        <v>35530.947699999997</v>
      </c>
      <c r="I782" t="s">
        <v>137</v>
      </c>
      <c r="J782" t="s">
        <v>473</v>
      </c>
      <c r="K782" t="s">
        <v>156</v>
      </c>
      <c r="L782" t="s">
        <v>15</v>
      </c>
      <c r="M782" t="s">
        <v>80</v>
      </c>
      <c r="N782" t="s">
        <v>35</v>
      </c>
      <c r="O782">
        <v>48400</v>
      </c>
      <c r="P782">
        <v>0</v>
      </c>
      <c r="Q782" t="s">
        <v>744</v>
      </c>
      <c r="R782" t="s">
        <v>164</v>
      </c>
    </row>
    <row r="783" spans="1:18" x14ac:dyDescent="0.3">
      <c r="A783" s="151">
        <v>46059</v>
      </c>
      <c r="B783" t="s">
        <v>968</v>
      </c>
      <c r="C783" t="s">
        <v>969</v>
      </c>
      <c r="D783" t="s">
        <v>970</v>
      </c>
      <c r="E783" s="55">
        <v>1095123</v>
      </c>
      <c r="F783">
        <v>1</v>
      </c>
      <c r="G783" t="s">
        <v>511</v>
      </c>
      <c r="H783" s="14">
        <v>35500.861499999999</v>
      </c>
      <c r="I783" t="s">
        <v>137</v>
      </c>
      <c r="J783" t="s">
        <v>473</v>
      </c>
      <c r="K783" t="s">
        <v>156</v>
      </c>
      <c r="L783" t="s">
        <v>10</v>
      </c>
      <c r="M783" t="s">
        <v>72</v>
      </c>
      <c r="N783" t="s">
        <v>35</v>
      </c>
      <c r="O783">
        <v>1095123</v>
      </c>
      <c r="P783">
        <v>0</v>
      </c>
      <c r="Q783" t="s">
        <v>730</v>
      </c>
      <c r="R783" t="s">
        <v>164</v>
      </c>
    </row>
    <row r="784" spans="1:18" x14ac:dyDescent="0.3">
      <c r="A784" s="151">
        <v>46076</v>
      </c>
      <c r="B784" t="s">
        <v>831</v>
      </c>
      <c r="C784" t="s">
        <v>832</v>
      </c>
      <c r="D784" t="s">
        <v>833</v>
      </c>
      <c r="E784" s="55">
        <v>328107.75</v>
      </c>
      <c r="F784">
        <v>1</v>
      </c>
      <c r="G784" t="s">
        <v>511</v>
      </c>
      <c r="H784" s="14">
        <v>35304.501900000003</v>
      </c>
      <c r="I784" t="s">
        <v>137</v>
      </c>
      <c r="J784" t="s">
        <v>473</v>
      </c>
      <c r="K784" t="s">
        <v>156</v>
      </c>
      <c r="L784" t="s">
        <v>9</v>
      </c>
      <c r="M784" t="s">
        <v>68</v>
      </c>
      <c r="N784" t="s">
        <v>35</v>
      </c>
      <c r="O784">
        <v>328107.74999999994</v>
      </c>
      <c r="P784">
        <v>0</v>
      </c>
      <c r="Q784" t="s">
        <v>730</v>
      </c>
      <c r="R784" t="s">
        <v>164</v>
      </c>
    </row>
    <row r="785" spans="1:18" x14ac:dyDescent="0.3">
      <c r="A785" s="151">
        <v>46055</v>
      </c>
      <c r="B785" t="s">
        <v>953</v>
      </c>
      <c r="C785" t="s">
        <v>954</v>
      </c>
      <c r="D785" t="s">
        <v>955</v>
      </c>
      <c r="E785" s="55">
        <v>13501.37</v>
      </c>
      <c r="F785">
        <v>20</v>
      </c>
      <c r="G785" t="s">
        <v>511</v>
      </c>
      <c r="H785" s="14">
        <v>35156.594499999999</v>
      </c>
      <c r="I785" t="s">
        <v>137</v>
      </c>
      <c r="J785" t="s">
        <v>473</v>
      </c>
      <c r="K785" t="s">
        <v>156</v>
      </c>
      <c r="L785" t="s">
        <v>16</v>
      </c>
      <c r="M785" t="s">
        <v>68</v>
      </c>
      <c r="N785" t="s">
        <v>35</v>
      </c>
      <c r="O785">
        <v>326733.15000000002</v>
      </c>
      <c r="P785">
        <v>0</v>
      </c>
      <c r="Q785" t="s">
        <v>745</v>
      </c>
      <c r="R785" t="s">
        <v>657</v>
      </c>
    </row>
    <row r="786" spans="1:18" x14ac:dyDescent="0.3">
      <c r="A786" s="151">
        <v>46079</v>
      </c>
      <c r="B786" t="s">
        <v>1085</v>
      </c>
      <c r="C786" t="s">
        <v>1086</v>
      </c>
      <c r="D786" t="s">
        <v>1087</v>
      </c>
      <c r="E786" s="55">
        <v>34000</v>
      </c>
      <c r="F786">
        <v>21.42</v>
      </c>
      <c r="G786" t="s">
        <v>511</v>
      </c>
      <c r="H786" s="14">
        <v>34962.726000000002</v>
      </c>
      <c r="I786" t="s">
        <v>137</v>
      </c>
      <c r="J786" t="s">
        <v>513</v>
      </c>
      <c r="K786" t="s">
        <v>138</v>
      </c>
      <c r="L786" t="s">
        <v>10</v>
      </c>
      <c r="M786" t="s">
        <v>70</v>
      </c>
      <c r="N786" t="s">
        <v>35</v>
      </c>
      <c r="O786">
        <v>881218.79999999993</v>
      </c>
      <c r="P786">
        <v>0</v>
      </c>
      <c r="Q786" t="s">
        <v>731</v>
      </c>
      <c r="R786" t="s">
        <v>166</v>
      </c>
    </row>
    <row r="787" spans="1:18" x14ac:dyDescent="0.3">
      <c r="A787" s="151">
        <v>46064</v>
      </c>
      <c r="B787" t="s">
        <v>971</v>
      </c>
      <c r="C787" t="s">
        <v>972</v>
      </c>
      <c r="D787" t="s">
        <v>973</v>
      </c>
      <c r="E787" s="55">
        <v>133480</v>
      </c>
      <c r="F787">
        <v>2</v>
      </c>
      <c r="G787" t="s">
        <v>511</v>
      </c>
      <c r="H787" s="14">
        <v>34757.230499999998</v>
      </c>
      <c r="I787" t="s">
        <v>137</v>
      </c>
      <c r="J787" t="s">
        <v>473</v>
      </c>
      <c r="K787" t="s">
        <v>138</v>
      </c>
      <c r="L787" t="s">
        <v>16</v>
      </c>
      <c r="M787" t="s">
        <v>68</v>
      </c>
      <c r="N787" t="s">
        <v>35</v>
      </c>
      <c r="O787">
        <v>323021.59999999998</v>
      </c>
      <c r="P787">
        <v>0</v>
      </c>
      <c r="Q787" t="s">
        <v>745</v>
      </c>
      <c r="R787" t="s">
        <v>657</v>
      </c>
    </row>
    <row r="788" spans="1:18" x14ac:dyDescent="0.3">
      <c r="A788" s="151">
        <v>46055</v>
      </c>
      <c r="B788" t="s">
        <v>962</v>
      </c>
      <c r="C788" t="s">
        <v>963</v>
      </c>
      <c r="D788" t="s">
        <v>964</v>
      </c>
      <c r="E788" s="55">
        <v>721000</v>
      </c>
      <c r="F788">
        <v>1</v>
      </c>
      <c r="G788" t="s">
        <v>511</v>
      </c>
      <c r="H788" s="14">
        <v>34613.233200000002</v>
      </c>
      <c r="I788" t="s">
        <v>137</v>
      </c>
      <c r="J788" t="s">
        <v>513</v>
      </c>
      <c r="K788" t="s">
        <v>156</v>
      </c>
      <c r="L788" t="s">
        <v>10</v>
      </c>
      <c r="M788" t="s">
        <v>70</v>
      </c>
      <c r="N788" t="s">
        <v>35</v>
      </c>
      <c r="O788">
        <v>872410</v>
      </c>
      <c r="P788">
        <v>0</v>
      </c>
      <c r="Q788" t="s">
        <v>736</v>
      </c>
      <c r="R788" t="s">
        <v>164</v>
      </c>
    </row>
    <row r="789" spans="1:18" x14ac:dyDescent="0.3">
      <c r="A789" s="151">
        <v>46081</v>
      </c>
      <c r="B789" t="s">
        <v>664</v>
      </c>
      <c r="C789" t="s">
        <v>771</v>
      </c>
      <c r="D789" t="s">
        <v>665</v>
      </c>
      <c r="E789" s="55">
        <v>1754</v>
      </c>
      <c r="F789">
        <v>4031</v>
      </c>
      <c r="G789" t="s">
        <v>144</v>
      </c>
      <c r="H789" s="14">
        <v>34459.676899999999</v>
      </c>
      <c r="I789" t="s">
        <v>137</v>
      </c>
      <c r="J789" t="s">
        <v>473</v>
      </c>
      <c r="K789" t="s">
        <v>138</v>
      </c>
      <c r="L789" t="s">
        <v>18</v>
      </c>
      <c r="M789" t="s">
        <v>683</v>
      </c>
      <c r="N789" t="s">
        <v>35</v>
      </c>
      <c r="O789">
        <v>7070374</v>
      </c>
      <c r="P789">
        <v>0</v>
      </c>
      <c r="Q789" t="s">
        <v>665</v>
      </c>
      <c r="R789" t="s">
        <v>166</v>
      </c>
    </row>
    <row r="790" spans="1:18" x14ac:dyDescent="0.3">
      <c r="A790" s="151">
        <v>46065</v>
      </c>
      <c r="B790" t="s">
        <v>901</v>
      </c>
      <c r="C790" t="s">
        <v>902</v>
      </c>
      <c r="D790" t="s">
        <v>903</v>
      </c>
      <c r="E790" s="55">
        <v>320000</v>
      </c>
      <c r="F790">
        <v>1</v>
      </c>
      <c r="G790" t="s">
        <v>511</v>
      </c>
      <c r="H790" s="14">
        <v>34432.105300000003</v>
      </c>
      <c r="I790" t="s">
        <v>137</v>
      </c>
      <c r="J790" t="s">
        <v>473</v>
      </c>
      <c r="K790" t="s">
        <v>156</v>
      </c>
      <c r="L790" t="s">
        <v>12</v>
      </c>
      <c r="M790" t="s">
        <v>68</v>
      </c>
      <c r="N790" t="s">
        <v>35</v>
      </c>
      <c r="O790">
        <v>320000</v>
      </c>
      <c r="P790">
        <v>0</v>
      </c>
      <c r="Q790" t="s">
        <v>735</v>
      </c>
      <c r="R790" t="s">
        <v>168</v>
      </c>
    </row>
    <row r="791" spans="1:18" x14ac:dyDescent="0.3">
      <c r="A791" s="151">
        <v>46057</v>
      </c>
      <c r="B791" t="s">
        <v>1045</v>
      </c>
      <c r="C791" t="s">
        <v>1046</v>
      </c>
      <c r="D791" t="s">
        <v>1047</v>
      </c>
      <c r="E791" s="55">
        <v>74973.55</v>
      </c>
      <c r="F791">
        <v>4</v>
      </c>
      <c r="G791" t="s">
        <v>511</v>
      </c>
      <c r="H791" s="14">
        <v>34004.691599999998</v>
      </c>
      <c r="I791" t="s">
        <v>137</v>
      </c>
      <c r="J791" t="s">
        <v>473</v>
      </c>
      <c r="K791" t="s">
        <v>138</v>
      </c>
      <c r="L791" t="s">
        <v>16</v>
      </c>
      <c r="M791" t="s">
        <v>70</v>
      </c>
      <c r="N791" t="s">
        <v>35</v>
      </c>
      <c r="O791">
        <v>857072</v>
      </c>
      <c r="P791">
        <v>0</v>
      </c>
      <c r="Q791" t="s">
        <v>735</v>
      </c>
      <c r="R791" t="s">
        <v>657</v>
      </c>
    </row>
    <row r="792" spans="1:18" x14ac:dyDescent="0.3">
      <c r="A792" s="151">
        <v>46061</v>
      </c>
      <c r="B792" t="s">
        <v>917</v>
      </c>
      <c r="C792" t="s">
        <v>920</v>
      </c>
      <c r="D792" t="s">
        <v>921</v>
      </c>
      <c r="E792" s="55">
        <v>425000</v>
      </c>
      <c r="F792">
        <v>2</v>
      </c>
      <c r="G792" t="s">
        <v>511</v>
      </c>
      <c r="H792" s="14">
        <v>33341.127999999997</v>
      </c>
      <c r="I792" t="s">
        <v>157</v>
      </c>
      <c r="J792" t="s">
        <v>473</v>
      </c>
      <c r="K792" t="s">
        <v>156</v>
      </c>
      <c r="L792" t="s">
        <v>17</v>
      </c>
      <c r="M792" t="s">
        <v>72</v>
      </c>
      <c r="N792" t="s">
        <v>35</v>
      </c>
      <c r="O792">
        <v>1028499.9999999999</v>
      </c>
      <c r="P792">
        <v>0</v>
      </c>
      <c r="Q792" t="s">
        <v>734</v>
      </c>
      <c r="R792" t="s">
        <v>166</v>
      </c>
    </row>
    <row r="793" spans="1:18" x14ac:dyDescent="0.3">
      <c r="A793" s="151">
        <v>46071</v>
      </c>
      <c r="B793" t="s">
        <v>1068</v>
      </c>
      <c r="C793" t="s">
        <v>1069</v>
      </c>
      <c r="D793" t="s">
        <v>1070</v>
      </c>
      <c r="E793" s="55">
        <v>175000</v>
      </c>
      <c r="F793">
        <v>1</v>
      </c>
      <c r="G793" t="s">
        <v>511</v>
      </c>
      <c r="H793" s="14">
        <v>32637.546999999999</v>
      </c>
      <c r="I793" t="s">
        <v>137</v>
      </c>
      <c r="J793" t="s">
        <v>473</v>
      </c>
      <c r="K793" t="s">
        <v>156</v>
      </c>
      <c r="L793" t="s">
        <v>10</v>
      </c>
      <c r="M793" t="s">
        <v>68</v>
      </c>
      <c r="N793" t="s">
        <v>35</v>
      </c>
      <c r="O793">
        <v>303322</v>
      </c>
      <c r="P793">
        <v>0</v>
      </c>
      <c r="Q793" t="s">
        <v>732</v>
      </c>
      <c r="R793" t="s">
        <v>164</v>
      </c>
    </row>
    <row r="794" spans="1:18" x14ac:dyDescent="0.3">
      <c r="A794" s="151">
        <v>46058</v>
      </c>
      <c r="B794" t="s">
        <v>828</v>
      </c>
      <c r="C794" t="s">
        <v>829</v>
      </c>
      <c r="D794" t="s">
        <v>830</v>
      </c>
      <c r="E794" s="55">
        <v>545622</v>
      </c>
      <c r="F794">
        <v>1</v>
      </c>
      <c r="G794" t="s">
        <v>511</v>
      </c>
      <c r="H794" s="14">
        <v>32623.327799999999</v>
      </c>
      <c r="I794" t="s">
        <v>137</v>
      </c>
      <c r="J794" t="s">
        <v>513</v>
      </c>
      <c r="K794" t="s">
        <v>138</v>
      </c>
      <c r="L794" t="s">
        <v>11</v>
      </c>
      <c r="M794" t="s">
        <v>682</v>
      </c>
      <c r="N794" t="s">
        <v>35</v>
      </c>
      <c r="O794">
        <v>545622</v>
      </c>
      <c r="P794">
        <v>0</v>
      </c>
      <c r="Q794" t="s">
        <v>11</v>
      </c>
      <c r="R794" t="s">
        <v>164</v>
      </c>
    </row>
    <row r="795" spans="1:18" x14ac:dyDescent="0.3">
      <c r="A795" s="151">
        <v>46063</v>
      </c>
      <c r="B795" t="s">
        <v>1018</v>
      </c>
      <c r="C795" t="s">
        <v>1021</v>
      </c>
      <c r="D795" t="s">
        <v>1022</v>
      </c>
      <c r="E795" s="55">
        <v>150000</v>
      </c>
      <c r="F795">
        <v>1</v>
      </c>
      <c r="G795" t="s">
        <v>511</v>
      </c>
      <c r="H795" s="14">
        <v>32280.098699999999</v>
      </c>
      <c r="I795" t="s">
        <v>137</v>
      </c>
      <c r="J795" t="s">
        <v>513</v>
      </c>
      <c r="K795" t="s">
        <v>138</v>
      </c>
      <c r="L795" t="s">
        <v>10</v>
      </c>
      <c r="M795" t="s">
        <v>68</v>
      </c>
      <c r="N795" t="s">
        <v>35</v>
      </c>
      <c r="O795">
        <v>300000</v>
      </c>
      <c r="P795">
        <v>0</v>
      </c>
      <c r="Q795" t="s">
        <v>739</v>
      </c>
      <c r="R795" t="s">
        <v>168</v>
      </c>
    </row>
    <row r="796" spans="1:18" x14ac:dyDescent="0.3">
      <c r="A796" s="151">
        <v>46063</v>
      </c>
      <c r="B796" t="s">
        <v>1116</v>
      </c>
      <c r="C796" t="s">
        <v>1117</v>
      </c>
      <c r="D796" t="s">
        <v>1118</v>
      </c>
      <c r="E796" s="55">
        <v>647707.5</v>
      </c>
      <c r="F796">
        <v>1</v>
      </c>
      <c r="G796" t="s">
        <v>511</v>
      </c>
      <c r="H796" s="14">
        <v>31935.328399999999</v>
      </c>
      <c r="I796" t="s">
        <v>137</v>
      </c>
      <c r="J796" t="s">
        <v>473</v>
      </c>
      <c r="K796" t="s">
        <v>156</v>
      </c>
      <c r="L796" t="s">
        <v>10</v>
      </c>
      <c r="M796" t="s">
        <v>70</v>
      </c>
      <c r="N796" t="s">
        <v>35</v>
      </c>
      <c r="O796">
        <v>804914.68999999983</v>
      </c>
      <c r="P796">
        <v>0</v>
      </c>
      <c r="Q796" t="s">
        <v>730</v>
      </c>
      <c r="R796" t="s">
        <v>164</v>
      </c>
    </row>
    <row r="797" spans="1:18" x14ac:dyDescent="0.3">
      <c r="A797" s="151">
        <v>46055</v>
      </c>
      <c r="B797" t="s">
        <v>823</v>
      </c>
      <c r="C797" t="s">
        <v>826</v>
      </c>
      <c r="D797" t="s">
        <v>827</v>
      </c>
      <c r="E797" s="55">
        <v>1828654.1</v>
      </c>
      <c r="F797">
        <v>1</v>
      </c>
      <c r="G797" t="s">
        <v>511</v>
      </c>
      <c r="H797" s="14">
        <v>31122.0795</v>
      </c>
      <c r="I797" t="s">
        <v>137</v>
      </c>
      <c r="J797" t="s">
        <v>513</v>
      </c>
      <c r="K797" t="s">
        <v>156</v>
      </c>
      <c r="L797" t="s">
        <v>10</v>
      </c>
      <c r="M797" t="s">
        <v>50</v>
      </c>
      <c r="N797" t="s">
        <v>35</v>
      </c>
      <c r="O797">
        <v>2212671.46</v>
      </c>
      <c r="P797">
        <v>0</v>
      </c>
      <c r="Q797" t="s">
        <v>730</v>
      </c>
      <c r="R797" t="s">
        <v>164</v>
      </c>
    </row>
    <row r="798" spans="1:18" x14ac:dyDescent="0.3">
      <c r="A798" s="151">
        <v>46073</v>
      </c>
      <c r="B798" t="s">
        <v>823</v>
      </c>
      <c r="C798" t="s">
        <v>824</v>
      </c>
      <c r="D798" t="s">
        <v>825</v>
      </c>
      <c r="E798" s="55">
        <v>237122.18</v>
      </c>
      <c r="F798">
        <v>1</v>
      </c>
      <c r="G798" t="s">
        <v>511</v>
      </c>
      <c r="H798" s="14">
        <v>30872.454000000002</v>
      </c>
      <c r="I798" t="s">
        <v>137</v>
      </c>
      <c r="J798" t="s">
        <v>513</v>
      </c>
      <c r="K798" t="s">
        <v>156</v>
      </c>
      <c r="L798" t="s">
        <v>10</v>
      </c>
      <c r="M798" t="s">
        <v>68</v>
      </c>
      <c r="N798" t="s">
        <v>35</v>
      </c>
      <c r="O798">
        <v>286917.83999999997</v>
      </c>
      <c r="P798">
        <v>0</v>
      </c>
      <c r="Q798" t="s">
        <v>730</v>
      </c>
      <c r="R798" t="s">
        <v>164</v>
      </c>
    </row>
    <row r="799" spans="1:18" x14ac:dyDescent="0.3">
      <c r="A799" s="151">
        <v>46056</v>
      </c>
      <c r="B799" t="s">
        <v>984</v>
      </c>
      <c r="C799" t="s">
        <v>989</v>
      </c>
      <c r="D799" t="s">
        <v>990</v>
      </c>
      <c r="E799" s="55">
        <v>34710.74</v>
      </c>
      <c r="F799">
        <v>1</v>
      </c>
      <c r="G799" t="s">
        <v>511</v>
      </c>
      <c r="H799" s="14">
        <v>30832.640500000001</v>
      </c>
      <c r="I799" t="s">
        <v>137</v>
      </c>
      <c r="J799" t="s">
        <v>473</v>
      </c>
      <c r="K799" t="s">
        <v>138</v>
      </c>
      <c r="L799" t="s">
        <v>12</v>
      </c>
      <c r="M799" t="s">
        <v>80</v>
      </c>
      <c r="N799" t="s">
        <v>35</v>
      </c>
      <c r="O799">
        <v>41999.999999999993</v>
      </c>
      <c r="P799">
        <v>0</v>
      </c>
      <c r="Q799" t="s">
        <v>745</v>
      </c>
      <c r="R799" t="s">
        <v>657</v>
      </c>
    </row>
    <row r="800" spans="1:18" x14ac:dyDescent="0.3">
      <c r="A800" s="151">
        <v>46057</v>
      </c>
      <c r="B800" t="s">
        <v>1119</v>
      </c>
      <c r="C800" t="s">
        <v>1120</v>
      </c>
      <c r="D800" t="s">
        <v>1121</v>
      </c>
      <c r="E800" s="55">
        <v>782068.3</v>
      </c>
      <c r="F800">
        <v>1</v>
      </c>
      <c r="G800" t="s">
        <v>511</v>
      </c>
      <c r="H800" s="14">
        <v>30676.5167</v>
      </c>
      <c r="I800" t="s">
        <v>137</v>
      </c>
      <c r="J800" t="s">
        <v>473</v>
      </c>
      <c r="K800" t="s">
        <v>156</v>
      </c>
      <c r="L800" t="s">
        <v>10</v>
      </c>
      <c r="M800" t="s">
        <v>72</v>
      </c>
      <c r="N800" t="s">
        <v>35</v>
      </c>
      <c r="O800">
        <v>946302.6399999999</v>
      </c>
      <c r="P800">
        <v>0</v>
      </c>
      <c r="Q800" t="s">
        <v>730</v>
      </c>
      <c r="R800" t="s">
        <v>164</v>
      </c>
    </row>
    <row r="801" spans="1:18" x14ac:dyDescent="0.3">
      <c r="A801" s="151">
        <v>46075</v>
      </c>
      <c r="B801" t="s">
        <v>1048</v>
      </c>
      <c r="C801" t="s">
        <v>1051</v>
      </c>
      <c r="D801" t="s">
        <v>1052</v>
      </c>
      <c r="E801" s="55">
        <v>778920</v>
      </c>
      <c r="F801">
        <v>1</v>
      </c>
      <c r="G801" t="s">
        <v>511</v>
      </c>
      <c r="H801" s="14">
        <v>30553.0252</v>
      </c>
      <c r="I801" t="s">
        <v>137</v>
      </c>
      <c r="J801" t="s">
        <v>473</v>
      </c>
      <c r="K801" t="s">
        <v>156</v>
      </c>
      <c r="L801" t="s">
        <v>14</v>
      </c>
      <c r="M801" t="s">
        <v>72</v>
      </c>
      <c r="N801" t="s">
        <v>35</v>
      </c>
      <c r="O801">
        <v>942493.19999999984</v>
      </c>
      <c r="P801">
        <v>0</v>
      </c>
      <c r="Q801" t="s">
        <v>680</v>
      </c>
      <c r="R801" t="s">
        <v>168</v>
      </c>
    </row>
    <row r="802" spans="1:18" x14ac:dyDescent="0.3">
      <c r="A802" s="151">
        <v>46066</v>
      </c>
      <c r="B802" t="s">
        <v>1098</v>
      </c>
      <c r="C802" t="s">
        <v>1099</v>
      </c>
      <c r="D802" t="s">
        <v>1100</v>
      </c>
      <c r="E802" s="55">
        <v>755578</v>
      </c>
      <c r="F802">
        <v>1</v>
      </c>
      <c r="G802" t="s">
        <v>511</v>
      </c>
      <c r="H802" s="14">
        <v>29977.874500000002</v>
      </c>
      <c r="I802" t="s">
        <v>312</v>
      </c>
      <c r="J802" t="s">
        <v>473</v>
      </c>
      <c r="K802" t="s">
        <v>156</v>
      </c>
      <c r="L802" t="s">
        <v>530</v>
      </c>
      <c r="M802" t="s">
        <v>70</v>
      </c>
      <c r="N802" t="s">
        <v>35</v>
      </c>
      <c r="O802">
        <v>755578</v>
      </c>
      <c r="P802">
        <v>0</v>
      </c>
      <c r="Q802" t="s">
        <v>732</v>
      </c>
      <c r="R802" t="s">
        <v>164</v>
      </c>
    </row>
    <row r="803" spans="1:18" x14ac:dyDescent="0.3">
      <c r="A803" s="151">
        <v>46066</v>
      </c>
      <c r="B803" t="s">
        <v>944</v>
      </c>
      <c r="C803" t="s">
        <v>945</v>
      </c>
      <c r="D803" t="s">
        <v>946</v>
      </c>
      <c r="E803" s="55">
        <v>755577.85</v>
      </c>
      <c r="F803">
        <v>1</v>
      </c>
      <c r="G803" t="s">
        <v>511</v>
      </c>
      <c r="H803" s="14">
        <v>29977.8685</v>
      </c>
      <c r="I803" t="s">
        <v>312</v>
      </c>
      <c r="J803" t="s">
        <v>473</v>
      </c>
      <c r="K803" t="s">
        <v>156</v>
      </c>
      <c r="L803" t="s">
        <v>530</v>
      </c>
      <c r="M803" t="s">
        <v>70</v>
      </c>
      <c r="N803" t="s">
        <v>35</v>
      </c>
      <c r="O803">
        <v>755577.85</v>
      </c>
      <c r="P803">
        <v>0</v>
      </c>
      <c r="Q803" t="s">
        <v>732</v>
      </c>
      <c r="R803" t="s">
        <v>164</v>
      </c>
    </row>
    <row r="804" spans="1:18" x14ac:dyDescent="0.3">
      <c r="A804" s="151">
        <v>46059</v>
      </c>
      <c r="B804" t="s">
        <v>1035</v>
      </c>
      <c r="C804" t="s">
        <v>1041</v>
      </c>
      <c r="D804" t="s">
        <v>1042</v>
      </c>
      <c r="E804" s="55">
        <v>33124.14</v>
      </c>
      <c r="F804">
        <v>1</v>
      </c>
      <c r="G804" t="s">
        <v>511</v>
      </c>
      <c r="H804" s="14">
        <v>29423.302599999999</v>
      </c>
      <c r="I804" t="s">
        <v>157</v>
      </c>
      <c r="J804" t="s">
        <v>473</v>
      </c>
      <c r="K804" t="s">
        <v>156</v>
      </c>
      <c r="L804" t="s">
        <v>17</v>
      </c>
      <c r="M804" t="s">
        <v>80</v>
      </c>
      <c r="N804" t="s">
        <v>35</v>
      </c>
      <c r="O804">
        <v>40080.21</v>
      </c>
      <c r="P804">
        <v>0</v>
      </c>
      <c r="Q804" t="s">
        <v>1038</v>
      </c>
      <c r="R804" t="s">
        <v>166</v>
      </c>
    </row>
    <row r="805" spans="1:18" x14ac:dyDescent="0.3">
      <c r="A805" s="151">
        <v>46078</v>
      </c>
      <c r="B805" t="s">
        <v>1079</v>
      </c>
      <c r="C805" t="s">
        <v>1080</v>
      </c>
      <c r="D805" t="s">
        <v>1081</v>
      </c>
      <c r="E805" s="55">
        <v>40000</v>
      </c>
      <c r="F805">
        <v>1</v>
      </c>
      <c r="G805" t="s">
        <v>511</v>
      </c>
      <c r="H805" s="14">
        <v>29364.419600000001</v>
      </c>
      <c r="I805" t="s">
        <v>137</v>
      </c>
      <c r="J805" t="s">
        <v>473</v>
      </c>
      <c r="K805" t="s">
        <v>156</v>
      </c>
      <c r="L805" t="s">
        <v>10</v>
      </c>
      <c r="M805" t="s">
        <v>80</v>
      </c>
      <c r="N805" t="s">
        <v>35</v>
      </c>
      <c r="O805">
        <v>40000</v>
      </c>
      <c r="P805">
        <v>0</v>
      </c>
      <c r="Q805" t="s">
        <v>730</v>
      </c>
      <c r="R805" t="s">
        <v>164</v>
      </c>
    </row>
    <row r="806" spans="1:18" x14ac:dyDescent="0.3">
      <c r="A806" s="151">
        <v>46055</v>
      </c>
      <c r="B806" t="s">
        <v>1048</v>
      </c>
      <c r="C806" t="s">
        <v>1055</v>
      </c>
      <c r="D806" t="s">
        <v>1056</v>
      </c>
      <c r="E806" s="55">
        <v>404739</v>
      </c>
      <c r="F806">
        <v>1</v>
      </c>
      <c r="G806" t="s">
        <v>511</v>
      </c>
      <c r="H806" s="14">
        <v>29281.735400000001</v>
      </c>
      <c r="I806" t="s">
        <v>137</v>
      </c>
      <c r="J806" t="s">
        <v>473</v>
      </c>
      <c r="K806" t="s">
        <v>156</v>
      </c>
      <c r="L806" t="s">
        <v>14</v>
      </c>
      <c r="M806" t="s">
        <v>682</v>
      </c>
      <c r="N806" t="s">
        <v>35</v>
      </c>
      <c r="O806">
        <v>489734.18999999994</v>
      </c>
      <c r="P806">
        <v>0</v>
      </c>
      <c r="Q806" t="s">
        <v>680</v>
      </c>
      <c r="R806" t="s">
        <v>168</v>
      </c>
    </row>
    <row r="807" spans="1:18" x14ac:dyDescent="0.3">
      <c r="A807" s="151">
        <v>46059</v>
      </c>
      <c r="B807" t="s">
        <v>1028</v>
      </c>
      <c r="C807" t="s">
        <v>1031</v>
      </c>
      <c r="D807" t="s">
        <v>1032</v>
      </c>
      <c r="E807" s="55">
        <v>7568.31</v>
      </c>
      <c r="F807">
        <v>90</v>
      </c>
      <c r="G807" t="s">
        <v>511</v>
      </c>
      <c r="H807" s="14">
        <v>28776.037799999998</v>
      </c>
      <c r="I807" t="s">
        <v>137</v>
      </c>
      <c r="J807" t="s">
        <v>473</v>
      </c>
      <c r="K807" t="s">
        <v>138</v>
      </c>
      <c r="L807" t="s">
        <v>11</v>
      </c>
      <c r="M807" t="s">
        <v>70</v>
      </c>
      <c r="N807" t="s">
        <v>35</v>
      </c>
      <c r="O807">
        <v>725286.27999999991</v>
      </c>
      <c r="P807">
        <v>0</v>
      </c>
      <c r="Q807" t="s">
        <v>628</v>
      </c>
      <c r="R807" t="s">
        <v>70</v>
      </c>
    </row>
    <row r="808" spans="1:18" x14ac:dyDescent="0.3">
      <c r="A808" s="151">
        <v>46079</v>
      </c>
      <c r="B808" t="s">
        <v>882</v>
      </c>
      <c r="C808" t="s">
        <v>885</v>
      </c>
      <c r="D808" t="s">
        <v>884</v>
      </c>
      <c r="E808" s="55">
        <v>0.1</v>
      </c>
      <c r="F808">
        <v>235520</v>
      </c>
      <c r="G808" t="s">
        <v>511</v>
      </c>
      <c r="H808" s="14">
        <v>28733.439999999999</v>
      </c>
      <c r="I808" t="s">
        <v>137</v>
      </c>
      <c r="J808" t="s">
        <v>473</v>
      </c>
      <c r="K808" t="s">
        <v>138</v>
      </c>
      <c r="L808" t="s">
        <v>136</v>
      </c>
      <c r="M808" t="s">
        <v>683</v>
      </c>
      <c r="N808" t="s">
        <v>46</v>
      </c>
      <c r="O808">
        <v>28733.439999999999</v>
      </c>
      <c r="P808">
        <v>0</v>
      </c>
      <c r="Q808" t="s">
        <v>477</v>
      </c>
      <c r="R808" t="s">
        <v>683</v>
      </c>
    </row>
    <row r="809" spans="1:18" x14ac:dyDescent="0.3">
      <c r="A809" s="151">
        <v>46079</v>
      </c>
      <c r="B809" t="s">
        <v>1085</v>
      </c>
      <c r="C809" t="s">
        <v>1086</v>
      </c>
      <c r="D809" t="s">
        <v>1087</v>
      </c>
      <c r="E809" s="55">
        <v>34000</v>
      </c>
      <c r="F809">
        <v>21.42</v>
      </c>
      <c r="G809" t="s">
        <v>511</v>
      </c>
      <c r="H809" s="14">
        <v>28566.678500000002</v>
      </c>
      <c r="I809" t="s">
        <v>137</v>
      </c>
      <c r="J809" t="s">
        <v>513</v>
      </c>
      <c r="K809" t="s">
        <v>138</v>
      </c>
      <c r="L809" t="s">
        <v>10</v>
      </c>
      <c r="M809" t="s">
        <v>72</v>
      </c>
      <c r="N809" t="s">
        <v>35</v>
      </c>
      <c r="O809">
        <v>881218.79999999993</v>
      </c>
      <c r="P809">
        <v>0</v>
      </c>
      <c r="Q809" t="s">
        <v>731</v>
      </c>
      <c r="R809" t="s">
        <v>166</v>
      </c>
    </row>
    <row r="810" spans="1:18" x14ac:dyDescent="0.3">
      <c r="A810" s="151">
        <v>46076</v>
      </c>
      <c r="B810" t="s">
        <v>845</v>
      </c>
      <c r="C810" t="s">
        <v>846</v>
      </c>
      <c r="D810" t="s">
        <v>847</v>
      </c>
      <c r="E810" s="55">
        <v>80000</v>
      </c>
      <c r="F810">
        <v>9</v>
      </c>
      <c r="G810" t="s">
        <v>511</v>
      </c>
      <c r="H810" s="14">
        <v>28566.3024</v>
      </c>
      <c r="I810" t="s">
        <v>137</v>
      </c>
      <c r="J810" t="s">
        <v>473</v>
      </c>
      <c r="K810" t="s">
        <v>156</v>
      </c>
      <c r="L810" t="s">
        <v>10</v>
      </c>
      <c r="M810" t="s">
        <v>70</v>
      </c>
      <c r="N810" t="s">
        <v>35</v>
      </c>
      <c r="O810">
        <v>719999.99999999988</v>
      </c>
      <c r="P810">
        <v>0</v>
      </c>
      <c r="Q810" t="s">
        <v>731</v>
      </c>
      <c r="R810" t="s">
        <v>166</v>
      </c>
    </row>
    <row r="811" spans="1:18" x14ac:dyDescent="0.3">
      <c r="A811" s="151">
        <v>46070</v>
      </c>
      <c r="B811" t="s">
        <v>845</v>
      </c>
      <c r="C811" t="s">
        <v>848</v>
      </c>
      <c r="D811" t="s">
        <v>849</v>
      </c>
      <c r="E811" s="55">
        <v>80000</v>
      </c>
      <c r="F811">
        <v>9</v>
      </c>
      <c r="G811" t="s">
        <v>511</v>
      </c>
      <c r="H811" s="14">
        <v>28566.3024</v>
      </c>
      <c r="I811" t="s">
        <v>137</v>
      </c>
      <c r="J811" t="s">
        <v>473</v>
      </c>
      <c r="K811" t="s">
        <v>156</v>
      </c>
      <c r="L811" t="s">
        <v>10</v>
      </c>
      <c r="M811" t="s">
        <v>70</v>
      </c>
      <c r="N811" t="s">
        <v>35</v>
      </c>
      <c r="O811">
        <v>719999.99999999988</v>
      </c>
      <c r="P811">
        <v>0</v>
      </c>
      <c r="Q811" t="s">
        <v>731</v>
      </c>
      <c r="R811" t="s">
        <v>166</v>
      </c>
    </row>
    <row r="812" spans="1:18" x14ac:dyDescent="0.3">
      <c r="A812" s="151">
        <v>46062</v>
      </c>
      <c r="B812" t="s">
        <v>845</v>
      </c>
      <c r="C812" t="s">
        <v>850</v>
      </c>
      <c r="D812" t="s">
        <v>851</v>
      </c>
      <c r="E812" s="55">
        <v>80000</v>
      </c>
      <c r="F812">
        <v>9</v>
      </c>
      <c r="G812" t="s">
        <v>511</v>
      </c>
      <c r="H812" s="14">
        <v>28566.3024</v>
      </c>
      <c r="I812" t="s">
        <v>137</v>
      </c>
      <c r="J812" t="s">
        <v>473</v>
      </c>
      <c r="K812" t="s">
        <v>156</v>
      </c>
      <c r="L812" t="s">
        <v>10</v>
      </c>
      <c r="M812" t="s">
        <v>70</v>
      </c>
      <c r="N812" t="s">
        <v>35</v>
      </c>
      <c r="O812">
        <v>719999.99999999988</v>
      </c>
      <c r="P812">
        <v>0</v>
      </c>
      <c r="Q812" t="s">
        <v>731</v>
      </c>
      <c r="R812" t="s">
        <v>166</v>
      </c>
    </row>
    <row r="813" spans="1:18" x14ac:dyDescent="0.3">
      <c r="A813" s="151">
        <v>46055</v>
      </c>
      <c r="B813" t="s">
        <v>845</v>
      </c>
      <c r="C813" t="s">
        <v>852</v>
      </c>
      <c r="D813" t="s">
        <v>853</v>
      </c>
      <c r="E813" s="55">
        <v>80000</v>
      </c>
      <c r="F813">
        <v>9</v>
      </c>
      <c r="G813" t="s">
        <v>511</v>
      </c>
      <c r="H813" s="14">
        <v>28566.3024</v>
      </c>
      <c r="I813" t="s">
        <v>137</v>
      </c>
      <c r="J813" t="s">
        <v>473</v>
      </c>
      <c r="K813" t="s">
        <v>156</v>
      </c>
      <c r="L813" t="s">
        <v>10</v>
      </c>
      <c r="M813" t="s">
        <v>70</v>
      </c>
      <c r="N813" t="s">
        <v>35</v>
      </c>
      <c r="O813">
        <v>719999.99999999988</v>
      </c>
      <c r="P813">
        <v>0</v>
      </c>
      <c r="Q813" t="s">
        <v>731</v>
      </c>
      <c r="R813" t="s">
        <v>166</v>
      </c>
    </row>
    <row r="814" spans="1:18" x14ac:dyDescent="0.3">
      <c r="A814" s="151">
        <v>46055</v>
      </c>
      <c r="B814" t="s">
        <v>962</v>
      </c>
      <c r="C814" t="s">
        <v>963</v>
      </c>
      <c r="D814" t="s">
        <v>964</v>
      </c>
      <c r="E814" s="55">
        <v>721000</v>
      </c>
      <c r="F814">
        <v>1</v>
      </c>
      <c r="G814" t="s">
        <v>511</v>
      </c>
      <c r="H814" s="14">
        <v>28281.121500000001</v>
      </c>
      <c r="I814" t="s">
        <v>137</v>
      </c>
      <c r="J814" t="s">
        <v>513</v>
      </c>
      <c r="K814" t="s">
        <v>156</v>
      </c>
      <c r="L814" t="s">
        <v>10</v>
      </c>
      <c r="M814" t="s">
        <v>72</v>
      </c>
      <c r="N814" t="s">
        <v>35</v>
      </c>
      <c r="O814">
        <v>872410</v>
      </c>
      <c r="P814">
        <v>0</v>
      </c>
      <c r="Q814" t="s">
        <v>736</v>
      </c>
      <c r="R814" t="s">
        <v>164</v>
      </c>
    </row>
    <row r="815" spans="1:18" x14ac:dyDescent="0.3">
      <c r="A815" s="151">
        <v>46077</v>
      </c>
      <c r="B815" t="s">
        <v>938</v>
      </c>
      <c r="C815" t="s">
        <v>939</v>
      </c>
      <c r="D815" t="s">
        <v>940</v>
      </c>
      <c r="E815" s="55">
        <v>580000</v>
      </c>
      <c r="F815">
        <v>1</v>
      </c>
      <c r="G815" t="s">
        <v>511</v>
      </c>
      <c r="H815" s="14">
        <v>27844.209800000001</v>
      </c>
      <c r="I815" t="s">
        <v>137</v>
      </c>
      <c r="J815" t="s">
        <v>473</v>
      </c>
      <c r="K815" t="s">
        <v>156</v>
      </c>
      <c r="L815" t="s">
        <v>10</v>
      </c>
      <c r="M815" t="s">
        <v>70</v>
      </c>
      <c r="N815" t="s">
        <v>35</v>
      </c>
      <c r="O815">
        <v>701799.99999999988</v>
      </c>
      <c r="P815">
        <v>0</v>
      </c>
      <c r="Q815" t="s">
        <v>731</v>
      </c>
      <c r="R815" t="s">
        <v>166</v>
      </c>
    </row>
    <row r="816" spans="1:18" x14ac:dyDescent="0.3">
      <c r="A816" s="151">
        <v>46057</v>
      </c>
      <c r="B816" t="s">
        <v>1045</v>
      </c>
      <c r="C816" t="s">
        <v>1046</v>
      </c>
      <c r="D816" t="s">
        <v>1047</v>
      </c>
      <c r="E816" s="55">
        <v>74973.55</v>
      </c>
      <c r="F816">
        <v>4</v>
      </c>
      <c r="G816" t="s">
        <v>511</v>
      </c>
      <c r="H816" s="14">
        <v>27783.905900000002</v>
      </c>
      <c r="I816" t="s">
        <v>137</v>
      </c>
      <c r="J816" t="s">
        <v>473</v>
      </c>
      <c r="K816" t="s">
        <v>138</v>
      </c>
      <c r="L816" t="s">
        <v>16</v>
      </c>
      <c r="M816" t="s">
        <v>72</v>
      </c>
      <c r="N816" t="s">
        <v>35</v>
      </c>
      <c r="O816">
        <v>857072</v>
      </c>
      <c r="P816">
        <v>0</v>
      </c>
      <c r="Q816" t="s">
        <v>735</v>
      </c>
      <c r="R816" t="s">
        <v>657</v>
      </c>
    </row>
    <row r="817" spans="1:18" x14ac:dyDescent="0.3">
      <c r="A817" s="151">
        <v>46057</v>
      </c>
      <c r="B817" t="s">
        <v>820</v>
      </c>
      <c r="C817" t="s">
        <v>821</v>
      </c>
      <c r="D817" t="s">
        <v>822</v>
      </c>
      <c r="E817" s="55">
        <v>185950.41</v>
      </c>
      <c r="F817">
        <v>2</v>
      </c>
      <c r="G817" t="s">
        <v>511</v>
      </c>
      <c r="H817" s="14">
        <v>26905.984700000001</v>
      </c>
      <c r="I817" t="s">
        <v>137</v>
      </c>
      <c r="J817" t="s">
        <v>473</v>
      </c>
      <c r="K817" t="s">
        <v>156</v>
      </c>
      <c r="L817" t="s">
        <v>15</v>
      </c>
      <c r="M817" t="s">
        <v>682</v>
      </c>
      <c r="N817" t="s">
        <v>35</v>
      </c>
      <c r="O817">
        <v>449999.99</v>
      </c>
      <c r="P817">
        <v>0</v>
      </c>
      <c r="Q817" t="s">
        <v>735</v>
      </c>
      <c r="R817" t="s">
        <v>657</v>
      </c>
    </row>
    <row r="818" spans="1:18" x14ac:dyDescent="0.3">
      <c r="A818" s="151">
        <v>46056</v>
      </c>
      <c r="B818" t="s">
        <v>907</v>
      </c>
      <c r="C818" t="s">
        <v>908</v>
      </c>
      <c r="D818" t="s">
        <v>909</v>
      </c>
      <c r="E818" s="55">
        <v>250000</v>
      </c>
      <c r="F818">
        <v>1</v>
      </c>
      <c r="G818" t="s">
        <v>511</v>
      </c>
      <c r="H818" s="14">
        <v>26900.082299999998</v>
      </c>
      <c r="I818" t="s">
        <v>137</v>
      </c>
      <c r="J818" t="s">
        <v>473</v>
      </c>
      <c r="K818" t="s">
        <v>156</v>
      </c>
      <c r="L818" t="s">
        <v>12</v>
      </c>
      <c r="M818" t="s">
        <v>68</v>
      </c>
      <c r="N818" t="s">
        <v>35</v>
      </c>
      <c r="O818">
        <v>250000</v>
      </c>
      <c r="P818">
        <v>0</v>
      </c>
      <c r="Q818" t="s">
        <v>735</v>
      </c>
      <c r="R818" t="s">
        <v>168</v>
      </c>
    </row>
    <row r="819" spans="1:18" x14ac:dyDescent="0.3">
      <c r="A819" s="151">
        <v>46071</v>
      </c>
      <c r="B819" t="s">
        <v>935</v>
      </c>
      <c r="C819" t="s">
        <v>936</v>
      </c>
      <c r="D819" t="s">
        <v>937</v>
      </c>
      <c r="E819" s="55">
        <v>36600</v>
      </c>
      <c r="F819">
        <v>1</v>
      </c>
      <c r="G819" t="s">
        <v>511</v>
      </c>
      <c r="H819" s="14">
        <v>26868.443899999998</v>
      </c>
      <c r="I819" t="s">
        <v>137</v>
      </c>
      <c r="J819" t="s">
        <v>473</v>
      </c>
      <c r="K819" t="s">
        <v>156</v>
      </c>
      <c r="L819" t="s">
        <v>10</v>
      </c>
      <c r="M819" t="s">
        <v>80</v>
      </c>
      <c r="N819" t="s">
        <v>35</v>
      </c>
      <c r="O819">
        <v>36600</v>
      </c>
      <c r="P819">
        <v>0</v>
      </c>
      <c r="Q819" t="s">
        <v>732</v>
      </c>
      <c r="R819" t="s">
        <v>164</v>
      </c>
    </row>
    <row r="820" spans="1:18" x14ac:dyDescent="0.3">
      <c r="A820" s="151">
        <v>46058</v>
      </c>
      <c r="B820" t="s">
        <v>1127</v>
      </c>
      <c r="C820" t="s">
        <v>1130</v>
      </c>
      <c r="D820" t="s">
        <v>1131</v>
      </c>
      <c r="E820" s="55">
        <v>30000</v>
      </c>
      <c r="F820">
        <v>1</v>
      </c>
      <c r="G820" t="s">
        <v>511</v>
      </c>
      <c r="H820" s="14">
        <v>26648.210800000001</v>
      </c>
      <c r="I820" t="s">
        <v>137</v>
      </c>
      <c r="J820" t="s">
        <v>473</v>
      </c>
      <c r="K820" t="s">
        <v>156</v>
      </c>
      <c r="L820" t="s">
        <v>12</v>
      </c>
      <c r="M820" t="s">
        <v>80</v>
      </c>
      <c r="N820" t="s">
        <v>35</v>
      </c>
      <c r="O820">
        <v>36300</v>
      </c>
      <c r="P820">
        <v>0</v>
      </c>
      <c r="Q820" t="s">
        <v>735</v>
      </c>
      <c r="R820" t="s">
        <v>657</v>
      </c>
    </row>
    <row r="821" spans="1:18" x14ac:dyDescent="0.3">
      <c r="A821" s="151">
        <v>46059</v>
      </c>
      <c r="B821" t="s">
        <v>864</v>
      </c>
      <c r="C821" t="s">
        <v>867</v>
      </c>
      <c r="D821" t="s">
        <v>868</v>
      </c>
      <c r="E821" s="55">
        <v>670000</v>
      </c>
      <c r="F821">
        <v>1</v>
      </c>
      <c r="G821" t="s">
        <v>511</v>
      </c>
      <c r="H821" s="14">
        <v>26582.5314</v>
      </c>
      <c r="I821" t="s">
        <v>137</v>
      </c>
      <c r="J821" t="s">
        <v>473</v>
      </c>
      <c r="K821" t="s">
        <v>156</v>
      </c>
      <c r="L821" t="s">
        <v>10</v>
      </c>
      <c r="M821" t="s">
        <v>70</v>
      </c>
      <c r="N821" t="s">
        <v>35</v>
      </c>
      <c r="O821">
        <v>669999.99999999988</v>
      </c>
      <c r="P821">
        <v>0</v>
      </c>
      <c r="Q821" t="s">
        <v>22</v>
      </c>
      <c r="R821" t="s">
        <v>164</v>
      </c>
    </row>
    <row r="822" spans="1:18" x14ac:dyDescent="0.3">
      <c r="A822" s="151">
        <v>46063</v>
      </c>
      <c r="B822" t="s">
        <v>1116</v>
      </c>
      <c r="C822" t="s">
        <v>1117</v>
      </c>
      <c r="D822" t="s">
        <v>1118</v>
      </c>
      <c r="E822" s="55">
        <v>647707.5</v>
      </c>
      <c r="F822">
        <v>1</v>
      </c>
      <c r="G822" t="s">
        <v>511</v>
      </c>
      <c r="H822" s="14">
        <v>26093.110100000002</v>
      </c>
      <c r="I822" t="s">
        <v>137</v>
      </c>
      <c r="J822" t="s">
        <v>473</v>
      </c>
      <c r="K822" t="s">
        <v>156</v>
      </c>
      <c r="L822" t="s">
        <v>10</v>
      </c>
      <c r="M822" t="s">
        <v>72</v>
      </c>
      <c r="N822" t="s">
        <v>35</v>
      </c>
      <c r="O822">
        <v>804914.68999999983</v>
      </c>
      <c r="P822">
        <v>0</v>
      </c>
      <c r="Q822" t="s">
        <v>730</v>
      </c>
      <c r="R822" t="s">
        <v>164</v>
      </c>
    </row>
    <row r="823" spans="1:18" x14ac:dyDescent="0.3">
      <c r="A823" s="151">
        <v>46077</v>
      </c>
      <c r="B823" t="s">
        <v>1101</v>
      </c>
      <c r="C823" t="s">
        <v>1102</v>
      </c>
      <c r="D823" t="s">
        <v>1103</v>
      </c>
      <c r="E823" s="55">
        <v>495000</v>
      </c>
      <c r="F823">
        <v>1</v>
      </c>
      <c r="G823" t="s">
        <v>511</v>
      </c>
      <c r="H823" s="14">
        <v>25991.096699999998</v>
      </c>
      <c r="I823" t="s">
        <v>157</v>
      </c>
      <c r="J823" t="s">
        <v>473</v>
      </c>
      <c r="K823" t="s">
        <v>156</v>
      </c>
      <c r="L823" t="s">
        <v>17</v>
      </c>
      <c r="M823" t="s">
        <v>70</v>
      </c>
      <c r="N823" t="s">
        <v>35</v>
      </c>
      <c r="O823">
        <v>655093.16999999993</v>
      </c>
      <c r="P823">
        <v>0</v>
      </c>
      <c r="Q823" t="s">
        <v>731</v>
      </c>
      <c r="R823" t="s">
        <v>166</v>
      </c>
    </row>
    <row r="824" spans="1:18" x14ac:dyDescent="0.3">
      <c r="A824" s="151">
        <v>46062</v>
      </c>
      <c r="B824" t="s">
        <v>910</v>
      </c>
      <c r="C824" t="s">
        <v>912</v>
      </c>
      <c r="D824" t="s">
        <v>913</v>
      </c>
      <c r="E824" s="55">
        <v>145000</v>
      </c>
      <c r="F824">
        <v>1</v>
      </c>
      <c r="G824" t="s">
        <v>511</v>
      </c>
      <c r="H824" s="14">
        <v>25683.883099999999</v>
      </c>
      <c r="I824" t="s">
        <v>137</v>
      </c>
      <c r="J824" t="s">
        <v>473</v>
      </c>
      <c r="K824" t="s">
        <v>156</v>
      </c>
      <c r="L824" t="s">
        <v>15</v>
      </c>
      <c r="M824" t="s">
        <v>70</v>
      </c>
      <c r="N824" t="s">
        <v>35</v>
      </c>
      <c r="O824">
        <v>647349.99999999977</v>
      </c>
      <c r="P824">
        <v>0</v>
      </c>
      <c r="Q824" t="s">
        <v>735</v>
      </c>
      <c r="R824" t="s">
        <v>657</v>
      </c>
    </row>
    <row r="825" spans="1:18" x14ac:dyDescent="0.3">
      <c r="A825" s="151">
        <v>46072</v>
      </c>
      <c r="B825" t="s">
        <v>1101</v>
      </c>
      <c r="C825" t="s">
        <v>1104</v>
      </c>
      <c r="D825" t="s">
        <v>1103</v>
      </c>
      <c r="E825" s="55">
        <v>495000</v>
      </c>
      <c r="F825">
        <v>1</v>
      </c>
      <c r="G825" t="s">
        <v>511</v>
      </c>
      <c r="H825" s="14">
        <v>25604.5049</v>
      </c>
      <c r="I825" t="s">
        <v>157</v>
      </c>
      <c r="J825" t="s">
        <v>473</v>
      </c>
      <c r="K825" t="s">
        <v>156</v>
      </c>
      <c r="L825" t="s">
        <v>17</v>
      </c>
      <c r="M825" t="s">
        <v>70</v>
      </c>
      <c r="N825" t="s">
        <v>35</v>
      </c>
      <c r="O825">
        <v>645349.31000000006</v>
      </c>
      <c r="P825">
        <v>0</v>
      </c>
      <c r="Q825" t="s">
        <v>731</v>
      </c>
      <c r="R825" t="s">
        <v>166</v>
      </c>
    </row>
    <row r="826" spans="1:18" x14ac:dyDescent="0.3">
      <c r="A826" s="151">
        <v>46063</v>
      </c>
      <c r="B826" t="s">
        <v>956</v>
      </c>
      <c r="C826" t="s">
        <v>957</v>
      </c>
      <c r="D826" t="s">
        <v>958</v>
      </c>
      <c r="E826" s="55">
        <v>20913570.399999999</v>
      </c>
      <c r="F826">
        <v>1</v>
      </c>
      <c r="G826" t="s">
        <v>511</v>
      </c>
      <c r="H826" s="14">
        <v>25594.883099999999</v>
      </c>
      <c r="I826" t="s">
        <v>137</v>
      </c>
      <c r="J826" t="s">
        <v>473</v>
      </c>
      <c r="K826" t="s">
        <v>138</v>
      </c>
      <c r="L826" t="s">
        <v>18</v>
      </c>
      <c r="M826" t="s">
        <v>77</v>
      </c>
      <c r="N826" t="s">
        <v>38</v>
      </c>
      <c r="O826">
        <v>30540202.908262931</v>
      </c>
      <c r="P826">
        <v>-1093.3582629300654</v>
      </c>
      <c r="Q826" t="s">
        <v>18</v>
      </c>
      <c r="R826" t="s">
        <v>77</v>
      </c>
    </row>
    <row r="827" spans="1:18" x14ac:dyDescent="0.3">
      <c r="A827" s="151">
        <v>46078</v>
      </c>
      <c r="B827" t="s">
        <v>897</v>
      </c>
      <c r="C827" t="s">
        <v>900</v>
      </c>
      <c r="D827" t="s">
        <v>899</v>
      </c>
      <c r="E827" s="55">
        <v>192000</v>
      </c>
      <c r="F827">
        <v>1</v>
      </c>
      <c r="G827" t="s">
        <v>511</v>
      </c>
      <c r="H827" s="14">
        <v>24997.708500000001</v>
      </c>
      <c r="I827" t="s">
        <v>137</v>
      </c>
      <c r="J827" t="s">
        <v>473</v>
      </c>
      <c r="K827" t="s">
        <v>156</v>
      </c>
      <c r="L827" t="s">
        <v>15</v>
      </c>
      <c r="M827" t="s">
        <v>68</v>
      </c>
      <c r="N827" t="s">
        <v>35</v>
      </c>
      <c r="O827">
        <v>232319.99999999997</v>
      </c>
      <c r="P827">
        <v>0</v>
      </c>
      <c r="Q827" t="s">
        <v>735</v>
      </c>
      <c r="R827" t="s">
        <v>657</v>
      </c>
    </row>
    <row r="828" spans="1:18" x14ac:dyDescent="0.3">
      <c r="A828" s="151">
        <v>46081</v>
      </c>
      <c r="B828" t="s">
        <v>20</v>
      </c>
      <c r="C828" t="s">
        <v>799</v>
      </c>
      <c r="D828" t="s">
        <v>20</v>
      </c>
      <c r="E828" s="55">
        <v>5039229.71</v>
      </c>
      <c r="F828">
        <v>1</v>
      </c>
      <c r="G828" t="s">
        <v>511</v>
      </c>
      <c r="H828" s="14">
        <v>24560.260600000001</v>
      </c>
      <c r="I828" t="s">
        <v>137</v>
      </c>
      <c r="J828" t="s">
        <v>473</v>
      </c>
      <c r="K828" t="s">
        <v>156</v>
      </c>
      <c r="L828" t="s">
        <v>20</v>
      </c>
      <c r="M828" t="s">
        <v>683</v>
      </c>
      <c r="N828" t="s">
        <v>35</v>
      </c>
      <c r="O828">
        <v>5039229.71</v>
      </c>
      <c r="P828">
        <v>0</v>
      </c>
      <c r="Q828" t="s">
        <v>512</v>
      </c>
      <c r="R828" t="s">
        <v>683</v>
      </c>
    </row>
    <row r="829" spans="1:18" x14ac:dyDescent="0.3">
      <c r="A829" s="151">
        <v>46066</v>
      </c>
      <c r="B829" t="s">
        <v>1098</v>
      </c>
      <c r="C829" t="s">
        <v>1099</v>
      </c>
      <c r="D829" t="s">
        <v>1100</v>
      </c>
      <c r="E829" s="55">
        <v>755578</v>
      </c>
      <c r="F829">
        <v>1</v>
      </c>
      <c r="G829" t="s">
        <v>511</v>
      </c>
      <c r="H829" s="14">
        <v>24493.750899999999</v>
      </c>
      <c r="I829" t="s">
        <v>312</v>
      </c>
      <c r="J829" t="s">
        <v>473</v>
      </c>
      <c r="K829" t="s">
        <v>156</v>
      </c>
      <c r="L829" t="s">
        <v>530</v>
      </c>
      <c r="M829" t="s">
        <v>72</v>
      </c>
      <c r="N829" t="s">
        <v>35</v>
      </c>
      <c r="O829">
        <v>755578</v>
      </c>
      <c r="P829">
        <v>0</v>
      </c>
      <c r="Q829" t="s">
        <v>732</v>
      </c>
      <c r="R829" t="s">
        <v>164</v>
      </c>
    </row>
    <row r="830" spans="1:18" x14ac:dyDescent="0.3">
      <c r="A830" s="151">
        <v>46066</v>
      </c>
      <c r="B830" t="s">
        <v>944</v>
      </c>
      <c r="C830" t="s">
        <v>945</v>
      </c>
      <c r="D830" t="s">
        <v>946</v>
      </c>
      <c r="E830" s="55">
        <v>755577.85</v>
      </c>
      <c r="F830">
        <v>1</v>
      </c>
      <c r="G830" t="s">
        <v>511</v>
      </c>
      <c r="H830" s="14">
        <v>24493.745999999999</v>
      </c>
      <c r="I830" t="s">
        <v>312</v>
      </c>
      <c r="J830" t="s">
        <v>473</v>
      </c>
      <c r="K830" t="s">
        <v>156</v>
      </c>
      <c r="L830" t="s">
        <v>530</v>
      </c>
      <c r="M830" t="s">
        <v>72</v>
      </c>
      <c r="N830" t="s">
        <v>35</v>
      </c>
      <c r="O830">
        <v>755577.85</v>
      </c>
      <c r="P830">
        <v>0</v>
      </c>
      <c r="Q830" t="s">
        <v>732</v>
      </c>
      <c r="R830" t="s">
        <v>164</v>
      </c>
    </row>
    <row r="831" spans="1:18" x14ac:dyDescent="0.3">
      <c r="A831" s="151">
        <v>46081</v>
      </c>
      <c r="B831" t="s">
        <v>20</v>
      </c>
      <c r="C831" t="s">
        <v>800</v>
      </c>
      <c r="D831" t="s">
        <v>20</v>
      </c>
      <c r="E831" s="55">
        <v>32811.49</v>
      </c>
      <c r="F831">
        <v>1</v>
      </c>
      <c r="G831" t="s">
        <v>511</v>
      </c>
      <c r="H831" s="14">
        <v>24087.258999999998</v>
      </c>
      <c r="I831" t="s">
        <v>137</v>
      </c>
      <c r="J831" t="s">
        <v>473</v>
      </c>
      <c r="K831" t="s">
        <v>156</v>
      </c>
      <c r="L831" t="s">
        <v>20</v>
      </c>
      <c r="M831" t="s">
        <v>80</v>
      </c>
      <c r="N831" t="s">
        <v>35</v>
      </c>
      <c r="O831">
        <v>32811.49</v>
      </c>
      <c r="P831">
        <v>0</v>
      </c>
      <c r="Q831" t="s">
        <v>146</v>
      </c>
      <c r="R831" t="s">
        <v>80</v>
      </c>
    </row>
    <row r="832" spans="1:18" x14ac:dyDescent="0.3">
      <c r="A832" s="151">
        <v>46056</v>
      </c>
      <c r="B832" t="s">
        <v>882</v>
      </c>
      <c r="C832" t="s">
        <v>888</v>
      </c>
      <c r="D832" t="s">
        <v>889</v>
      </c>
      <c r="E832" s="55">
        <v>0.1</v>
      </c>
      <c r="F832">
        <v>196510</v>
      </c>
      <c r="G832" t="s">
        <v>511</v>
      </c>
      <c r="H832" s="14">
        <v>23974.22</v>
      </c>
      <c r="I832" t="s">
        <v>137</v>
      </c>
      <c r="J832" t="s">
        <v>473</v>
      </c>
      <c r="K832" t="s">
        <v>138</v>
      </c>
      <c r="L832" t="s">
        <v>136</v>
      </c>
      <c r="M832" t="s">
        <v>683</v>
      </c>
      <c r="N832" t="s">
        <v>46</v>
      </c>
      <c r="O832">
        <v>23974.22</v>
      </c>
      <c r="P832">
        <v>0</v>
      </c>
      <c r="Q832" t="s">
        <v>477</v>
      </c>
      <c r="R832" t="s">
        <v>683</v>
      </c>
    </row>
    <row r="833" spans="1:18" x14ac:dyDescent="0.3">
      <c r="A833" s="151">
        <v>46056</v>
      </c>
      <c r="B833" t="s">
        <v>882</v>
      </c>
      <c r="C833" t="s">
        <v>892</v>
      </c>
      <c r="D833" t="s">
        <v>893</v>
      </c>
      <c r="E833" s="55">
        <v>100</v>
      </c>
      <c r="F833">
        <v>196.51</v>
      </c>
      <c r="G833" t="s">
        <v>511</v>
      </c>
      <c r="H833" s="14">
        <v>23974.22</v>
      </c>
      <c r="I833" t="s">
        <v>137</v>
      </c>
      <c r="J833" t="s">
        <v>473</v>
      </c>
      <c r="K833" t="s">
        <v>138</v>
      </c>
      <c r="L833" t="s">
        <v>136</v>
      </c>
      <c r="M833" t="s">
        <v>683</v>
      </c>
      <c r="N833" t="s">
        <v>46</v>
      </c>
      <c r="O833">
        <v>23974.22</v>
      </c>
      <c r="P833">
        <v>0</v>
      </c>
      <c r="Q833" t="s">
        <v>477</v>
      </c>
      <c r="R833" t="s">
        <v>683</v>
      </c>
    </row>
    <row r="834" spans="1:18" x14ac:dyDescent="0.3">
      <c r="A834" s="151">
        <v>46079</v>
      </c>
      <c r="B834" t="s">
        <v>1018</v>
      </c>
      <c r="C834" t="s">
        <v>1019</v>
      </c>
      <c r="D834" t="s">
        <v>1020</v>
      </c>
      <c r="E834" s="55">
        <v>400000</v>
      </c>
      <c r="F834">
        <v>1</v>
      </c>
      <c r="G834" t="s">
        <v>511</v>
      </c>
      <c r="H834" s="14">
        <v>23916.431400000001</v>
      </c>
      <c r="I834" t="s">
        <v>137</v>
      </c>
      <c r="J834" t="s">
        <v>473</v>
      </c>
      <c r="K834" t="s">
        <v>156</v>
      </c>
      <c r="L834" t="s">
        <v>10</v>
      </c>
      <c r="M834" t="s">
        <v>682</v>
      </c>
      <c r="N834" t="s">
        <v>35</v>
      </c>
      <c r="O834">
        <v>399999.99999999994</v>
      </c>
      <c r="P834">
        <v>0</v>
      </c>
      <c r="Q834" t="s">
        <v>741</v>
      </c>
      <c r="R834" t="s">
        <v>166</v>
      </c>
    </row>
    <row r="835" spans="1:18" x14ac:dyDescent="0.3">
      <c r="A835" s="151">
        <v>46059</v>
      </c>
      <c r="B835" t="s">
        <v>1028</v>
      </c>
      <c r="C835" t="s">
        <v>1031</v>
      </c>
      <c r="D835" t="s">
        <v>1032</v>
      </c>
      <c r="E835" s="55">
        <v>7568.31</v>
      </c>
      <c r="F835">
        <v>90</v>
      </c>
      <c r="G835" t="s">
        <v>511</v>
      </c>
      <c r="H835" s="14">
        <v>23511.776999999998</v>
      </c>
      <c r="I835" t="s">
        <v>137</v>
      </c>
      <c r="J835" t="s">
        <v>473</v>
      </c>
      <c r="K835" t="s">
        <v>138</v>
      </c>
      <c r="L835" t="s">
        <v>11</v>
      </c>
      <c r="M835" t="s">
        <v>72</v>
      </c>
      <c r="N835" t="s">
        <v>35</v>
      </c>
      <c r="O835">
        <v>725286.27999999991</v>
      </c>
      <c r="P835">
        <v>0</v>
      </c>
      <c r="Q835" t="s">
        <v>628</v>
      </c>
      <c r="R835" t="s">
        <v>72</v>
      </c>
    </row>
    <row r="836" spans="1:18" x14ac:dyDescent="0.3">
      <c r="A836" s="151">
        <v>46078</v>
      </c>
      <c r="B836" t="s">
        <v>1048</v>
      </c>
      <c r="C836" t="s">
        <v>1049</v>
      </c>
      <c r="D836" t="s">
        <v>1050</v>
      </c>
      <c r="E836" s="55">
        <v>180410</v>
      </c>
      <c r="F836">
        <v>1</v>
      </c>
      <c r="G836" t="s">
        <v>511</v>
      </c>
      <c r="H836" s="14">
        <v>23488.732199999999</v>
      </c>
      <c r="I836" t="s">
        <v>137</v>
      </c>
      <c r="J836" t="s">
        <v>473</v>
      </c>
      <c r="K836" t="s">
        <v>156</v>
      </c>
      <c r="L836" t="s">
        <v>14</v>
      </c>
      <c r="M836" t="s">
        <v>68</v>
      </c>
      <c r="N836" t="s">
        <v>35</v>
      </c>
      <c r="O836">
        <v>218296.09999999998</v>
      </c>
      <c r="P836">
        <v>0</v>
      </c>
      <c r="Q836" t="s">
        <v>680</v>
      </c>
      <c r="R836" t="s">
        <v>168</v>
      </c>
    </row>
    <row r="837" spans="1:18" x14ac:dyDescent="0.3">
      <c r="A837" s="151">
        <v>46079</v>
      </c>
      <c r="B837" t="s">
        <v>882</v>
      </c>
      <c r="C837" t="s">
        <v>883</v>
      </c>
      <c r="D837" t="s">
        <v>884</v>
      </c>
      <c r="E837" s="55">
        <v>0.1</v>
      </c>
      <c r="F837">
        <v>192140</v>
      </c>
      <c r="G837" t="s">
        <v>511</v>
      </c>
      <c r="H837" s="14">
        <v>23441.08</v>
      </c>
      <c r="I837" t="s">
        <v>137</v>
      </c>
      <c r="J837" t="s">
        <v>473</v>
      </c>
      <c r="K837" t="s">
        <v>138</v>
      </c>
      <c r="L837" t="s">
        <v>136</v>
      </c>
      <c r="M837" t="s">
        <v>683</v>
      </c>
      <c r="N837" t="s">
        <v>46</v>
      </c>
      <c r="O837">
        <v>23441.08</v>
      </c>
      <c r="P837">
        <v>0</v>
      </c>
      <c r="Q837" t="s">
        <v>477</v>
      </c>
      <c r="R837" t="s">
        <v>683</v>
      </c>
    </row>
    <row r="838" spans="1:18" x14ac:dyDescent="0.3">
      <c r="A838" s="151">
        <v>46076</v>
      </c>
      <c r="B838" t="s">
        <v>845</v>
      </c>
      <c r="C838" t="s">
        <v>846</v>
      </c>
      <c r="D838" t="s">
        <v>847</v>
      </c>
      <c r="E838" s="55">
        <v>80000</v>
      </c>
      <c r="F838">
        <v>9</v>
      </c>
      <c r="G838" t="s">
        <v>511</v>
      </c>
      <c r="H838" s="14">
        <v>23340.410400000001</v>
      </c>
      <c r="I838" t="s">
        <v>137</v>
      </c>
      <c r="J838" t="s">
        <v>473</v>
      </c>
      <c r="K838" t="s">
        <v>156</v>
      </c>
      <c r="L838" t="s">
        <v>10</v>
      </c>
      <c r="M838" t="s">
        <v>72</v>
      </c>
      <c r="N838" t="s">
        <v>35</v>
      </c>
      <c r="O838">
        <v>719999.99999999988</v>
      </c>
      <c r="P838">
        <v>0</v>
      </c>
      <c r="Q838" t="s">
        <v>731</v>
      </c>
      <c r="R838" t="s">
        <v>166</v>
      </c>
    </row>
    <row r="839" spans="1:18" x14ac:dyDescent="0.3">
      <c r="A839" s="151">
        <v>46070</v>
      </c>
      <c r="B839" t="s">
        <v>845</v>
      </c>
      <c r="C839" t="s">
        <v>848</v>
      </c>
      <c r="D839" t="s">
        <v>849</v>
      </c>
      <c r="E839" s="55">
        <v>80000</v>
      </c>
      <c r="F839">
        <v>9</v>
      </c>
      <c r="G839" t="s">
        <v>511</v>
      </c>
      <c r="H839" s="14">
        <v>23340.410400000001</v>
      </c>
      <c r="I839" t="s">
        <v>137</v>
      </c>
      <c r="J839" t="s">
        <v>473</v>
      </c>
      <c r="K839" t="s">
        <v>156</v>
      </c>
      <c r="L839" t="s">
        <v>10</v>
      </c>
      <c r="M839" t="s">
        <v>72</v>
      </c>
      <c r="N839" t="s">
        <v>35</v>
      </c>
      <c r="O839">
        <v>719999.99999999988</v>
      </c>
      <c r="P839">
        <v>0</v>
      </c>
      <c r="Q839" t="s">
        <v>731</v>
      </c>
      <c r="R839" t="s">
        <v>166</v>
      </c>
    </row>
    <row r="840" spans="1:18" x14ac:dyDescent="0.3">
      <c r="A840" s="151">
        <v>46062</v>
      </c>
      <c r="B840" t="s">
        <v>845</v>
      </c>
      <c r="C840" t="s">
        <v>850</v>
      </c>
      <c r="D840" t="s">
        <v>851</v>
      </c>
      <c r="E840" s="55">
        <v>80000</v>
      </c>
      <c r="F840">
        <v>9</v>
      </c>
      <c r="G840" t="s">
        <v>511</v>
      </c>
      <c r="H840" s="14">
        <v>23340.410400000001</v>
      </c>
      <c r="I840" t="s">
        <v>137</v>
      </c>
      <c r="J840" t="s">
        <v>473</v>
      </c>
      <c r="K840" t="s">
        <v>156</v>
      </c>
      <c r="L840" t="s">
        <v>10</v>
      </c>
      <c r="M840" t="s">
        <v>72</v>
      </c>
      <c r="N840" t="s">
        <v>35</v>
      </c>
      <c r="O840">
        <v>719999.99999999988</v>
      </c>
      <c r="P840">
        <v>0</v>
      </c>
      <c r="Q840" t="s">
        <v>731</v>
      </c>
      <c r="R840" t="s">
        <v>166</v>
      </c>
    </row>
    <row r="841" spans="1:18" x14ac:dyDescent="0.3">
      <c r="A841" s="151">
        <v>46055</v>
      </c>
      <c r="B841" t="s">
        <v>845</v>
      </c>
      <c r="C841" t="s">
        <v>852</v>
      </c>
      <c r="D841" t="s">
        <v>853</v>
      </c>
      <c r="E841" s="55">
        <v>80000</v>
      </c>
      <c r="F841">
        <v>9</v>
      </c>
      <c r="G841" t="s">
        <v>511</v>
      </c>
      <c r="H841" s="14">
        <v>23340.410400000001</v>
      </c>
      <c r="I841" t="s">
        <v>137</v>
      </c>
      <c r="J841" t="s">
        <v>473</v>
      </c>
      <c r="K841" t="s">
        <v>156</v>
      </c>
      <c r="L841" t="s">
        <v>10</v>
      </c>
      <c r="M841" t="s">
        <v>72</v>
      </c>
      <c r="N841" t="s">
        <v>35</v>
      </c>
      <c r="O841">
        <v>719999.99999999988</v>
      </c>
      <c r="P841">
        <v>0</v>
      </c>
      <c r="Q841" t="s">
        <v>731</v>
      </c>
      <c r="R841" t="s">
        <v>166</v>
      </c>
    </row>
    <row r="842" spans="1:18" x14ac:dyDescent="0.3">
      <c r="A842" s="151">
        <v>46072</v>
      </c>
      <c r="B842" t="s">
        <v>1035</v>
      </c>
      <c r="C842" t="s">
        <v>1036</v>
      </c>
      <c r="D842" t="s">
        <v>1037</v>
      </c>
      <c r="E842" s="55">
        <v>178359.7</v>
      </c>
      <c r="F842">
        <v>1</v>
      </c>
      <c r="G842" t="s">
        <v>511</v>
      </c>
      <c r="H842" s="14">
        <v>23221.7909</v>
      </c>
      <c r="I842" t="s">
        <v>157</v>
      </c>
      <c r="J842" t="s">
        <v>473</v>
      </c>
      <c r="K842" t="s">
        <v>156</v>
      </c>
      <c r="L842" t="s">
        <v>17</v>
      </c>
      <c r="M842" t="s">
        <v>68</v>
      </c>
      <c r="N842" t="s">
        <v>35</v>
      </c>
      <c r="O842">
        <v>278856.24</v>
      </c>
      <c r="P842">
        <v>-63041</v>
      </c>
      <c r="Q842" t="s">
        <v>1038</v>
      </c>
      <c r="R842" t="s">
        <v>166</v>
      </c>
    </row>
    <row r="843" spans="1:18" x14ac:dyDescent="0.3">
      <c r="A843" s="151">
        <v>46072</v>
      </c>
      <c r="B843" t="s">
        <v>1035</v>
      </c>
      <c r="C843" t="s">
        <v>1036</v>
      </c>
      <c r="D843" t="s">
        <v>1037</v>
      </c>
      <c r="E843" s="55">
        <v>178359.7</v>
      </c>
      <c r="F843">
        <v>1</v>
      </c>
      <c r="G843" t="s">
        <v>511</v>
      </c>
      <c r="H843" s="14">
        <v>23221.7909</v>
      </c>
      <c r="I843" t="s">
        <v>157</v>
      </c>
      <c r="J843" t="s">
        <v>473</v>
      </c>
      <c r="K843" t="s">
        <v>156</v>
      </c>
      <c r="L843" t="s">
        <v>17</v>
      </c>
      <c r="M843" t="s">
        <v>68</v>
      </c>
      <c r="N843" t="s">
        <v>35</v>
      </c>
      <c r="O843">
        <v>278856.24</v>
      </c>
      <c r="P843">
        <v>-63041</v>
      </c>
      <c r="Q843" t="s">
        <v>1038</v>
      </c>
      <c r="R843" t="s">
        <v>68</v>
      </c>
    </row>
    <row r="844" spans="1:18" x14ac:dyDescent="0.3">
      <c r="A844" s="151">
        <v>46072</v>
      </c>
      <c r="B844" t="s">
        <v>1035</v>
      </c>
      <c r="C844" t="s">
        <v>1036</v>
      </c>
      <c r="D844" t="s">
        <v>1037</v>
      </c>
      <c r="E844" s="55">
        <v>178359.7</v>
      </c>
      <c r="F844">
        <v>1</v>
      </c>
      <c r="G844" t="s">
        <v>511</v>
      </c>
      <c r="H844" s="14">
        <v>23221.7909</v>
      </c>
      <c r="I844" t="s">
        <v>157</v>
      </c>
      <c r="J844" t="s">
        <v>473</v>
      </c>
      <c r="K844" t="s">
        <v>156</v>
      </c>
      <c r="L844" t="s">
        <v>17</v>
      </c>
      <c r="M844" t="s">
        <v>68</v>
      </c>
      <c r="N844" t="s">
        <v>35</v>
      </c>
      <c r="O844">
        <v>278856.24</v>
      </c>
      <c r="P844">
        <v>-63041</v>
      </c>
      <c r="Q844" t="s">
        <v>628</v>
      </c>
      <c r="R844" t="s">
        <v>166</v>
      </c>
    </row>
    <row r="845" spans="1:18" x14ac:dyDescent="0.3">
      <c r="A845" s="151">
        <v>46072</v>
      </c>
      <c r="B845" t="s">
        <v>1035</v>
      </c>
      <c r="C845" t="s">
        <v>1036</v>
      </c>
      <c r="D845" t="s">
        <v>1037</v>
      </c>
      <c r="E845" s="55">
        <v>178359.7</v>
      </c>
      <c r="F845">
        <v>1</v>
      </c>
      <c r="G845" t="s">
        <v>511</v>
      </c>
      <c r="H845" s="14">
        <v>23221.7909</v>
      </c>
      <c r="I845" t="s">
        <v>157</v>
      </c>
      <c r="J845" t="s">
        <v>473</v>
      </c>
      <c r="K845" t="s">
        <v>156</v>
      </c>
      <c r="L845" t="s">
        <v>17</v>
      </c>
      <c r="M845" t="s">
        <v>68</v>
      </c>
      <c r="N845" t="s">
        <v>35</v>
      </c>
      <c r="O845">
        <v>278856.24</v>
      </c>
      <c r="P845">
        <v>-63041</v>
      </c>
      <c r="Q845" t="s">
        <v>628</v>
      </c>
      <c r="R845" t="s">
        <v>68</v>
      </c>
    </row>
    <row r="846" spans="1:18" x14ac:dyDescent="0.3">
      <c r="A846" s="151">
        <v>46077</v>
      </c>
      <c r="B846" t="s">
        <v>938</v>
      </c>
      <c r="C846" t="s">
        <v>939</v>
      </c>
      <c r="D846" t="s">
        <v>940</v>
      </c>
      <c r="E846" s="55">
        <v>580000</v>
      </c>
      <c r="F846">
        <v>1</v>
      </c>
      <c r="G846" t="s">
        <v>511</v>
      </c>
      <c r="H846" s="14">
        <v>22750.416700000002</v>
      </c>
      <c r="I846" t="s">
        <v>137</v>
      </c>
      <c r="J846" t="s">
        <v>473</v>
      </c>
      <c r="K846" t="s">
        <v>156</v>
      </c>
      <c r="L846" t="s">
        <v>10</v>
      </c>
      <c r="M846" t="s">
        <v>72</v>
      </c>
      <c r="N846" t="s">
        <v>35</v>
      </c>
      <c r="O846">
        <v>701799.99999999988</v>
      </c>
      <c r="P846">
        <v>0</v>
      </c>
      <c r="Q846" t="s">
        <v>731</v>
      </c>
      <c r="R846" t="s">
        <v>166</v>
      </c>
    </row>
    <row r="847" spans="1:18" x14ac:dyDescent="0.3">
      <c r="A847" s="151">
        <v>46055</v>
      </c>
      <c r="B847" t="s">
        <v>904</v>
      </c>
      <c r="C847" t="s">
        <v>905</v>
      </c>
      <c r="D847" t="s">
        <v>906</v>
      </c>
      <c r="E847" s="55">
        <v>6541.5</v>
      </c>
      <c r="F847">
        <v>175</v>
      </c>
      <c r="G847" t="s">
        <v>511</v>
      </c>
      <c r="H847" s="14">
        <v>22234.839199999999</v>
      </c>
      <c r="I847" t="s">
        <v>137</v>
      </c>
      <c r="J847" t="s">
        <v>473</v>
      </c>
      <c r="K847" t="s">
        <v>156</v>
      </c>
      <c r="L847" t="s">
        <v>16</v>
      </c>
      <c r="M847" t="s">
        <v>50</v>
      </c>
      <c r="N847" t="s">
        <v>35</v>
      </c>
      <c r="O847">
        <v>1580819.6299999997</v>
      </c>
      <c r="P847">
        <v>0</v>
      </c>
      <c r="Q847" t="s">
        <v>731</v>
      </c>
      <c r="R847" t="s">
        <v>168</v>
      </c>
    </row>
    <row r="848" spans="1:18" x14ac:dyDescent="0.3">
      <c r="A848" s="151">
        <v>46057</v>
      </c>
      <c r="B848" t="s">
        <v>1113</v>
      </c>
      <c r="C848" t="s">
        <v>1114</v>
      </c>
      <c r="D848" t="s">
        <v>1115</v>
      </c>
      <c r="E848" s="55">
        <v>1305815</v>
      </c>
      <c r="F848">
        <v>1</v>
      </c>
      <c r="G848" t="s">
        <v>511</v>
      </c>
      <c r="H848" s="14">
        <v>22223.819299999999</v>
      </c>
      <c r="I848" t="s">
        <v>137</v>
      </c>
      <c r="J848" t="s">
        <v>513</v>
      </c>
      <c r="K848" t="s">
        <v>156</v>
      </c>
      <c r="L848" t="s">
        <v>10</v>
      </c>
      <c r="M848" t="s">
        <v>50</v>
      </c>
      <c r="N848" t="s">
        <v>35</v>
      </c>
      <c r="O848">
        <v>1580036.15</v>
      </c>
      <c r="P848">
        <v>0</v>
      </c>
      <c r="Q848" t="s">
        <v>731</v>
      </c>
      <c r="R848" t="s">
        <v>166</v>
      </c>
    </row>
    <row r="849" spans="1:18" x14ac:dyDescent="0.3">
      <c r="A849" s="151">
        <v>46057</v>
      </c>
      <c r="B849" t="s">
        <v>950</v>
      </c>
      <c r="C849" t="s">
        <v>951</v>
      </c>
      <c r="D849" t="s">
        <v>952</v>
      </c>
      <c r="E849" s="55">
        <v>2555097.6</v>
      </c>
      <c r="F849">
        <v>1</v>
      </c>
      <c r="G849" t="s">
        <v>511</v>
      </c>
      <c r="H849" s="14">
        <v>21826.2955</v>
      </c>
      <c r="I849" t="s">
        <v>137</v>
      </c>
      <c r="J849" t="s">
        <v>473</v>
      </c>
      <c r="K849" t="s">
        <v>138</v>
      </c>
      <c r="L849" t="s">
        <v>9</v>
      </c>
      <c r="M849" t="s">
        <v>77</v>
      </c>
      <c r="N849" t="s">
        <v>35</v>
      </c>
      <c r="O849">
        <v>3091668.1</v>
      </c>
      <c r="P849">
        <v>0</v>
      </c>
      <c r="Q849" t="s">
        <v>628</v>
      </c>
      <c r="R849" t="s">
        <v>77</v>
      </c>
    </row>
    <row r="850" spans="1:18" x14ac:dyDescent="0.3">
      <c r="A850" s="151">
        <v>46059</v>
      </c>
      <c r="B850" t="s">
        <v>864</v>
      </c>
      <c r="C850" t="s">
        <v>867</v>
      </c>
      <c r="D850" t="s">
        <v>868</v>
      </c>
      <c r="E850" s="55">
        <v>670000</v>
      </c>
      <c r="F850">
        <v>1</v>
      </c>
      <c r="G850" t="s">
        <v>511</v>
      </c>
      <c r="H850" s="14">
        <v>21719.548599999998</v>
      </c>
      <c r="I850" t="s">
        <v>137</v>
      </c>
      <c r="J850" t="s">
        <v>473</v>
      </c>
      <c r="K850" t="s">
        <v>156</v>
      </c>
      <c r="L850" t="s">
        <v>10</v>
      </c>
      <c r="M850" t="s">
        <v>72</v>
      </c>
      <c r="N850" t="s">
        <v>35</v>
      </c>
      <c r="O850">
        <v>669999.99999999988</v>
      </c>
      <c r="P850">
        <v>0</v>
      </c>
      <c r="Q850" t="s">
        <v>22</v>
      </c>
      <c r="R850" t="s">
        <v>164</v>
      </c>
    </row>
    <row r="851" spans="1:18" x14ac:dyDescent="0.3">
      <c r="A851" s="151">
        <v>46058</v>
      </c>
      <c r="B851" t="s">
        <v>828</v>
      </c>
      <c r="C851" t="s">
        <v>829</v>
      </c>
      <c r="D851" t="s">
        <v>830</v>
      </c>
      <c r="E851" s="55">
        <v>545622</v>
      </c>
      <c r="F851">
        <v>1</v>
      </c>
      <c r="G851" t="s">
        <v>511</v>
      </c>
      <c r="H851" s="14">
        <v>21647.781999999999</v>
      </c>
      <c r="I851" t="s">
        <v>137</v>
      </c>
      <c r="J851" t="s">
        <v>513</v>
      </c>
      <c r="K851" t="s">
        <v>138</v>
      </c>
      <c r="L851" t="s">
        <v>11</v>
      </c>
      <c r="M851" t="s">
        <v>70</v>
      </c>
      <c r="N851" t="s">
        <v>35</v>
      </c>
      <c r="O851">
        <v>545622</v>
      </c>
      <c r="P851">
        <v>0</v>
      </c>
      <c r="Q851" t="s">
        <v>11</v>
      </c>
      <c r="R851" t="s">
        <v>164</v>
      </c>
    </row>
    <row r="852" spans="1:18" x14ac:dyDescent="0.3">
      <c r="A852" s="151">
        <v>46071</v>
      </c>
      <c r="B852" t="s">
        <v>959</v>
      </c>
      <c r="C852" t="s">
        <v>960</v>
      </c>
      <c r="D852" t="s">
        <v>961</v>
      </c>
      <c r="E852" s="55">
        <v>2528397.62</v>
      </c>
      <c r="F852">
        <v>1</v>
      </c>
      <c r="G852" t="s">
        <v>511</v>
      </c>
      <c r="H852" s="14">
        <v>21598.217499999999</v>
      </c>
      <c r="I852" t="s">
        <v>137</v>
      </c>
      <c r="J852" t="s">
        <v>473</v>
      </c>
      <c r="K852" t="s">
        <v>138</v>
      </c>
      <c r="L852" t="s">
        <v>11</v>
      </c>
      <c r="M852" t="s">
        <v>77</v>
      </c>
      <c r="N852" t="s">
        <v>35</v>
      </c>
      <c r="O852">
        <v>3059361.1200000006</v>
      </c>
      <c r="P852">
        <v>0</v>
      </c>
      <c r="Q852" t="s">
        <v>628</v>
      </c>
      <c r="R852" t="s">
        <v>77</v>
      </c>
    </row>
    <row r="853" spans="1:18" x14ac:dyDescent="0.3">
      <c r="A853" s="151">
        <v>46054</v>
      </c>
      <c r="B853" t="s">
        <v>894</v>
      </c>
      <c r="C853" t="s">
        <v>895</v>
      </c>
      <c r="D853" t="s">
        <v>896</v>
      </c>
      <c r="E853" s="55">
        <v>2500000</v>
      </c>
      <c r="F853">
        <v>1</v>
      </c>
      <c r="G853" t="s">
        <v>511</v>
      </c>
      <c r="H853" s="14">
        <v>21355.6378</v>
      </c>
      <c r="I853" t="s">
        <v>137</v>
      </c>
      <c r="J853" t="s">
        <v>473</v>
      </c>
      <c r="K853" t="s">
        <v>156</v>
      </c>
      <c r="L853" t="s">
        <v>10</v>
      </c>
      <c r="M853" t="s">
        <v>77</v>
      </c>
      <c r="N853" t="s">
        <v>35</v>
      </c>
      <c r="O853">
        <v>3025000.0000000005</v>
      </c>
      <c r="P853">
        <v>0</v>
      </c>
      <c r="Q853" t="s">
        <v>732</v>
      </c>
      <c r="R853" t="s">
        <v>164</v>
      </c>
    </row>
    <row r="854" spans="1:18" x14ac:dyDescent="0.3">
      <c r="A854" s="151">
        <v>46077</v>
      </c>
      <c r="B854" t="s">
        <v>1101</v>
      </c>
      <c r="C854" t="s">
        <v>1102</v>
      </c>
      <c r="D854" t="s">
        <v>1103</v>
      </c>
      <c r="E854" s="55">
        <v>495000</v>
      </c>
      <c r="F854">
        <v>1</v>
      </c>
      <c r="G854" t="s">
        <v>511</v>
      </c>
      <c r="H854" s="14">
        <v>21236.310399999998</v>
      </c>
      <c r="I854" t="s">
        <v>157</v>
      </c>
      <c r="J854" t="s">
        <v>473</v>
      </c>
      <c r="K854" t="s">
        <v>156</v>
      </c>
      <c r="L854" t="s">
        <v>17</v>
      </c>
      <c r="M854" t="s">
        <v>72</v>
      </c>
      <c r="N854" t="s">
        <v>35</v>
      </c>
      <c r="O854">
        <v>655093.16999999993</v>
      </c>
      <c r="P854">
        <v>0</v>
      </c>
      <c r="Q854" t="s">
        <v>731</v>
      </c>
      <c r="R854" t="s">
        <v>166</v>
      </c>
    </row>
    <row r="855" spans="1:18" x14ac:dyDescent="0.3">
      <c r="A855" s="151">
        <v>46059</v>
      </c>
      <c r="B855" t="s">
        <v>1028</v>
      </c>
      <c r="C855" t="s">
        <v>1033</v>
      </c>
      <c r="D855" t="s">
        <v>1034</v>
      </c>
      <c r="E855" s="55">
        <v>2190.09</v>
      </c>
      <c r="F855">
        <v>74</v>
      </c>
      <c r="G855" t="s">
        <v>511</v>
      </c>
      <c r="H855" s="14">
        <v>21100.495599999998</v>
      </c>
      <c r="I855" t="s">
        <v>157</v>
      </c>
      <c r="J855" t="s">
        <v>473</v>
      </c>
      <c r="K855" t="s">
        <v>156</v>
      </c>
      <c r="L855" t="s">
        <v>17</v>
      </c>
      <c r="M855" t="s">
        <v>68</v>
      </c>
      <c r="N855" t="s">
        <v>35</v>
      </c>
      <c r="O855">
        <v>196100.65999999997</v>
      </c>
      <c r="P855">
        <v>0</v>
      </c>
      <c r="Q855" t="s">
        <v>745</v>
      </c>
      <c r="R855" t="s">
        <v>166</v>
      </c>
    </row>
    <row r="856" spans="1:18" x14ac:dyDescent="0.3">
      <c r="A856" s="151">
        <v>46062</v>
      </c>
      <c r="B856" t="s">
        <v>910</v>
      </c>
      <c r="C856" t="s">
        <v>912</v>
      </c>
      <c r="D856" t="s">
        <v>913</v>
      </c>
      <c r="E856" s="55">
        <v>145000</v>
      </c>
      <c r="F856">
        <v>1</v>
      </c>
      <c r="G856" t="s">
        <v>511</v>
      </c>
      <c r="H856" s="14">
        <v>20985.298200000001</v>
      </c>
      <c r="I856" t="s">
        <v>137</v>
      </c>
      <c r="J856" t="s">
        <v>473</v>
      </c>
      <c r="K856" t="s">
        <v>156</v>
      </c>
      <c r="L856" t="s">
        <v>15</v>
      </c>
      <c r="M856" t="s">
        <v>72</v>
      </c>
      <c r="N856" t="s">
        <v>35</v>
      </c>
      <c r="O856">
        <v>647349.99999999977</v>
      </c>
      <c r="P856">
        <v>0</v>
      </c>
      <c r="Q856" t="s">
        <v>735</v>
      </c>
      <c r="R856" t="s">
        <v>657</v>
      </c>
    </row>
    <row r="857" spans="1:18" x14ac:dyDescent="0.3">
      <c r="A857" s="151">
        <v>46072</v>
      </c>
      <c r="B857" t="s">
        <v>1101</v>
      </c>
      <c r="C857" t="s">
        <v>1104</v>
      </c>
      <c r="D857" t="s">
        <v>1103</v>
      </c>
      <c r="E857" s="55">
        <v>495000</v>
      </c>
      <c r="F857">
        <v>1</v>
      </c>
      <c r="G857" t="s">
        <v>511</v>
      </c>
      <c r="H857" s="14">
        <v>20920.4414</v>
      </c>
      <c r="I857" t="s">
        <v>157</v>
      </c>
      <c r="J857" t="s">
        <v>473</v>
      </c>
      <c r="K857" t="s">
        <v>156</v>
      </c>
      <c r="L857" t="s">
        <v>17</v>
      </c>
      <c r="M857" t="s">
        <v>72</v>
      </c>
      <c r="N857" t="s">
        <v>35</v>
      </c>
      <c r="O857">
        <v>645349.31000000006</v>
      </c>
      <c r="P857">
        <v>0</v>
      </c>
      <c r="Q857" t="s">
        <v>731</v>
      </c>
      <c r="R857" t="s">
        <v>166</v>
      </c>
    </row>
    <row r="858" spans="1:18" x14ac:dyDescent="0.3">
      <c r="A858" s="151">
        <v>46055</v>
      </c>
      <c r="B858" t="s">
        <v>813</v>
      </c>
      <c r="C858" t="s">
        <v>818</v>
      </c>
      <c r="D858" t="s">
        <v>819</v>
      </c>
      <c r="E858" s="55">
        <v>2950000</v>
      </c>
      <c r="F858">
        <v>1</v>
      </c>
      <c r="G858" t="s">
        <v>511</v>
      </c>
      <c r="H858" s="14">
        <v>20826.159100000001</v>
      </c>
      <c r="I858" t="s">
        <v>137</v>
      </c>
      <c r="J858" t="s">
        <v>473</v>
      </c>
      <c r="K858" t="s">
        <v>156</v>
      </c>
      <c r="L858" t="s">
        <v>10</v>
      </c>
      <c r="M858" t="s">
        <v>77</v>
      </c>
      <c r="N858" t="s">
        <v>35</v>
      </c>
      <c r="O858">
        <v>2950000</v>
      </c>
      <c r="P858">
        <v>0</v>
      </c>
      <c r="Q858" t="s">
        <v>639</v>
      </c>
      <c r="R858" t="s">
        <v>166</v>
      </c>
    </row>
    <row r="859" spans="1:18" x14ac:dyDescent="0.3">
      <c r="A859" s="151">
        <v>46055</v>
      </c>
      <c r="B859" t="s">
        <v>991</v>
      </c>
      <c r="C859" t="s">
        <v>992</v>
      </c>
      <c r="D859" t="s">
        <v>993</v>
      </c>
      <c r="E859" s="55">
        <v>2950000</v>
      </c>
      <c r="F859">
        <v>1</v>
      </c>
      <c r="G859" t="s">
        <v>511</v>
      </c>
      <c r="H859" s="14">
        <v>20826.159100000001</v>
      </c>
      <c r="I859" t="s">
        <v>137</v>
      </c>
      <c r="J859" t="s">
        <v>473</v>
      </c>
      <c r="K859" t="s">
        <v>156</v>
      </c>
      <c r="L859" t="s">
        <v>10</v>
      </c>
      <c r="M859" t="s">
        <v>77</v>
      </c>
      <c r="N859" t="s">
        <v>35</v>
      </c>
      <c r="O859">
        <v>2950000</v>
      </c>
      <c r="P859">
        <v>0</v>
      </c>
      <c r="Q859" t="s">
        <v>639</v>
      </c>
      <c r="R859" t="s">
        <v>166</v>
      </c>
    </row>
    <row r="860" spans="1:18" x14ac:dyDescent="0.3">
      <c r="A860" s="151">
        <v>46079</v>
      </c>
      <c r="B860" t="s">
        <v>1082</v>
      </c>
      <c r="C860" t="s">
        <v>1083</v>
      </c>
      <c r="D860" t="s">
        <v>1084</v>
      </c>
      <c r="E860" s="55">
        <v>187343.73</v>
      </c>
      <c r="F860">
        <v>1</v>
      </c>
      <c r="G860" t="s">
        <v>511</v>
      </c>
      <c r="H860" s="14">
        <v>20158.246999999999</v>
      </c>
      <c r="I860" t="s">
        <v>137</v>
      </c>
      <c r="J860" t="s">
        <v>473</v>
      </c>
      <c r="K860" t="s">
        <v>156</v>
      </c>
      <c r="L860" t="s">
        <v>10</v>
      </c>
      <c r="M860" t="s">
        <v>68</v>
      </c>
      <c r="N860" t="s">
        <v>35</v>
      </c>
      <c r="O860">
        <v>187343.72999999998</v>
      </c>
      <c r="P860">
        <v>0</v>
      </c>
      <c r="Q860" t="s">
        <v>741</v>
      </c>
      <c r="R860" t="s">
        <v>166</v>
      </c>
    </row>
    <row r="861" spans="1:18" x14ac:dyDescent="0.3">
      <c r="A861" s="151">
        <v>46061</v>
      </c>
      <c r="B861" t="s">
        <v>1135</v>
      </c>
      <c r="C861" t="s">
        <v>1136</v>
      </c>
      <c r="D861" t="s">
        <v>1137</v>
      </c>
      <c r="E861" s="55">
        <v>2850000</v>
      </c>
      <c r="F861">
        <v>1</v>
      </c>
      <c r="G861" t="s">
        <v>511</v>
      </c>
      <c r="H861" s="14">
        <v>20120.187600000001</v>
      </c>
      <c r="I861" t="s">
        <v>137</v>
      </c>
      <c r="J861" t="s">
        <v>473</v>
      </c>
      <c r="K861" t="s">
        <v>156</v>
      </c>
      <c r="L861" t="s">
        <v>10</v>
      </c>
      <c r="M861" t="s">
        <v>77</v>
      </c>
      <c r="N861" t="s">
        <v>35</v>
      </c>
      <c r="O861">
        <v>2850000</v>
      </c>
      <c r="P861">
        <v>0</v>
      </c>
      <c r="Q861" t="s">
        <v>732</v>
      </c>
      <c r="R861" t="s">
        <v>164</v>
      </c>
    </row>
    <row r="862" spans="1:18" x14ac:dyDescent="0.3">
      <c r="A862" s="151">
        <v>46055</v>
      </c>
      <c r="B862" t="s">
        <v>813</v>
      </c>
      <c r="C862" t="s">
        <v>814</v>
      </c>
      <c r="D862" t="s">
        <v>815</v>
      </c>
      <c r="E862" s="55">
        <v>27000</v>
      </c>
      <c r="F862">
        <v>1</v>
      </c>
      <c r="G862" t="s">
        <v>511</v>
      </c>
      <c r="H862" s="14">
        <v>19820.983199999999</v>
      </c>
      <c r="I862" t="s">
        <v>137</v>
      </c>
      <c r="J862" t="s">
        <v>473</v>
      </c>
      <c r="K862" t="s">
        <v>156</v>
      </c>
      <c r="L862" t="s">
        <v>14</v>
      </c>
      <c r="M862" t="s">
        <v>80</v>
      </c>
      <c r="N862" t="s">
        <v>35</v>
      </c>
      <c r="O862">
        <v>26999.999999999996</v>
      </c>
      <c r="P862">
        <v>0</v>
      </c>
      <c r="Q862" t="s">
        <v>680</v>
      </c>
      <c r="R862" t="s">
        <v>166</v>
      </c>
    </row>
    <row r="863" spans="1:18" x14ac:dyDescent="0.3">
      <c r="A863" s="151">
        <v>46056</v>
      </c>
      <c r="B863" t="s">
        <v>882</v>
      </c>
      <c r="C863" t="s">
        <v>886</v>
      </c>
      <c r="D863" t="s">
        <v>887</v>
      </c>
      <c r="E863" s="55">
        <v>0.1</v>
      </c>
      <c r="F863">
        <v>161760</v>
      </c>
      <c r="G863" t="s">
        <v>511</v>
      </c>
      <c r="H863" s="14">
        <v>19734.72</v>
      </c>
      <c r="I863" t="s">
        <v>137</v>
      </c>
      <c r="J863" t="s">
        <v>473</v>
      </c>
      <c r="K863" t="s">
        <v>138</v>
      </c>
      <c r="L863" t="s">
        <v>136</v>
      </c>
      <c r="M863" t="s">
        <v>683</v>
      </c>
      <c r="N863" t="s">
        <v>46</v>
      </c>
      <c r="O863">
        <v>19734.72</v>
      </c>
      <c r="P863">
        <v>0</v>
      </c>
      <c r="Q863" t="s">
        <v>477</v>
      </c>
      <c r="R863" t="s">
        <v>683</v>
      </c>
    </row>
    <row r="864" spans="1:18" x14ac:dyDescent="0.3">
      <c r="A864" s="151">
        <v>46076</v>
      </c>
      <c r="B864" t="s">
        <v>831</v>
      </c>
      <c r="C864" t="s">
        <v>832</v>
      </c>
      <c r="D864" t="s">
        <v>833</v>
      </c>
      <c r="E864" s="55">
        <v>328107.75</v>
      </c>
      <c r="F864">
        <v>1</v>
      </c>
      <c r="G864" t="s">
        <v>511</v>
      </c>
      <c r="H864" s="14">
        <v>19617.9162</v>
      </c>
      <c r="I864" t="s">
        <v>137</v>
      </c>
      <c r="J864" t="s">
        <v>473</v>
      </c>
      <c r="K864" t="s">
        <v>156</v>
      </c>
      <c r="L864" t="s">
        <v>9</v>
      </c>
      <c r="M864" t="s">
        <v>682</v>
      </c>
      <c r="N864" t="s">
        <v>35</v>
      </c>
      <c r="O864">
        <v>328107.74999999994</v>
      </c>
      <c r="P864">
        <v>0</v>
      </c>
      <c r="Q864" t="s">
        <v>730</v>
      </c>
      <c r="R864" t="s">
        <v>164</v>
      </c>
    </row>
    <row r="865" spans="1:18" x14ac:dyDescent="0.3">
      <c r="A865" s="151">
        <v>46055</v>
      </c>
      <c r="B865" t="s">
        <v>953</v>
      </c>
      <c r="C865" t="s">
        <v>954</v>
      </c>
      <c r="D865" t="s">
        <v>955</v>
      </c>
      <c r="E865" s="55">
        <v>13501.37</v>
      </c>
      <c r="F865">
        <v>20</v>
      </c>
      <c r="G865" t="s">
        <v>511</v>
      </c>
      <c r="H865" s="14">
        <v>19535.7274</v>
      </c>
      <c r="I865" t="s">
        <v>137</v>
      </c>
      <c r="J865" t="s">
        <v>473</v>
      </c>
      <c r="K865" t="s">
        <v>156</v>
      </c>
      <c r="L865" t="s">
        <v>16</v>
      </c>
      <c r="M865" t="s">
        <v>682</v>
      </c>
      <c r="N865" t="s">
        <v>35</v>
      </c>
      <c r="O865">
        <v>326733.15000000002</v>
      </c>
      <c r="P865">
        <v>0</v>
      </c>
      <c r="Q865" t="s">
        <v>745</v>
      </c>
      <c r="R865" t="s">
        <v>657</v>
      </c>
    </row>
    <row r="866" spans="1:18" x14ac:dyDescent="0.3">
      <c r="A866" s="151">
        <v>46055</v>
      </c>
      <c r="B866" t="s">
        <v>1048</v>
      </c>
      <c r="C866" t="s">
        <v>1055</v>
      </c>
      <c r="D866" t="s">
        <v>1056</v>
      </c>
      <c r="E866" s="55">
        <v>404739</v>
      </c>
      <c r="F866">
        <v>1</v>
      </c>
      <c r="G866" t="s">
        <v>511</v>
      </c>
      <c r="H866" s="14">
        <v>19430.4097</v>
      </c>
      <c r="I866" t="s">
        <v>137</v>
      </c>
      <c r="J866" t="s">
        <v>473</v>
      </c>
      <c r="K866" t="s">
        <v>156</v>
      </c>
      <c r="L866" t="s">
        <v>14</v>
      </c>
      <c r="M866" t="s">
        <v>70</v>
      </c>
      <c r="N866" t="s">
        <v>35</v>
      </c>
      <c r="O866">
        <v>489734.18999999994</v>
      </c>
      <c r="P866">
        <v>0</v>
      </c>
      <c r="Q866" t="s">
        <v>680</v>
      </c>
      <c r="R866" t="s">
        <v>168</v>
      </c>
    </row>
    <row r="867" spans="1:18" x14ac:dyDescent="0.3">
      <c r="A867" s="151">
        <v>46063</v>
      </c>
      <c r="B867" t="s">
        <v>1048</v>
      </c>
      <c r="C867" t="s">
        <v>1053</v>
      </c>
      <c r="D867" t="s">
        <v>1054</v>
      </c>
      <c r="E867" s="55">
        <v>2481</v>
      </c>
      <c r="F867">
        <v>60</v>
      </c>
      <c r="G867" t="s">
        <v>511</v>
      </c>
      <c r="H867" s="14">
        <v>19381.035800000001</v>
      </c>
      <c r="I867" t="s">
        <v>137</v>
      </c>
      <c r="J867" t="s">
        <v>473</v>
      </c>
      <c r="K867" t="s">
        <v>156</v>
      </c>
      <c r="L867" t="s">
        <v>14</v>
      </c>
      <c r="M867" t="s">
        <v>68</v>
      </c>
      <c r="N867" t="s">
        <v>35</v>
      </c>
      <c r="O867">
        <v>180120.59999999998</v>
      </c>
      <c r="P867">
        <v>0</v>
      </c>
      <c r="Q867" t="s">
        <v>680</v>
      </c>
      <c r="R867" t="s">
        <v>168</v>
      </c>
    </row>
    <row r="868" spans="1:18" x14ac:dyDescent="0.3">
      <c r="A868" s="151">
        <v>46064</v>
      </c>
      <c r="B868" t="s">
        <v>971</v>
      </c>
      <c r="C868" t="s">
        <v>972</v>
      </c>
      <c r="D868" t="s">
        <v>973</v>
      </c>
      <c r="E868" s="55">
        <v>133480</v>
      </c>
      <c r="F868">
        <v>2</v>
      </c>
      <c r="G868" t="s">
        <v>511</v>
      </c>
      <c r="H868" s="14">
        <v>19313.809799999999</v>
      </c>
      <c r="I868" t="s">
        <v>137</v>
      </c>
      <c r="J868" t="s">
        <v>473</v>
      </c>
      <c r="K868" t="s">
        <v>138</v>
      </c>
      <c r="L868" t="s">
        <v>16</v>
      </c>
      <c r="M868" t="s">
        <v>682</v>
      </c>
      <c r="N868" t="s">
        <v>35</v>
      </c>
      <c r="O868">
        <v>323021.59999999998</v>
      </c>
      <c r="P868">
        <v>0</v>
      </c>
      <c r="Q868" t="s">
        <v>745</v>
      </c>
      <c r="R868" t="s">
        <v>657</v>
      </c>
    </row>
    <row r="869" spans="1:18" x14ac:dyDescent="0.3">
      <c r="A869" s="151">
        <v>46072</v>
      </c>
      <c r="B869" t="s">
        <v>914</v>
      </c>
      <c r="C869" t="s">
        <v>915</v>
      </c>
      <c r="D869" t="s">
        <v>916</v>
      </c>
      <c r="E869" s="55">
        <v>2727314</v>
      </c>
      <c r="F869">
        <v>1</v>
      </c>
      <c r="G869" t="s">
        <v>511</v>
      </c>
      <c r="H869" s="14">
        <v>19254.059499999999</v>
      </c>
      <c r="I869" t="s">
        <v>157</v>
      </c>
      <c r="J869" t="s">
        <v>473</v>
      </c>
      <c r="K869" t="s">
        <v>156</v>
      </c>
      <c r="L869" t="s">
        <v>17</v>
      </c>
      <c r="M869" t="s">
        <v>77</v>
      </c>
      <c r="N869" t="s">
        <v>35</v>
      </c>
      <c r="O869">
        <v>2727313.9999999995</v>
      </c>
      <c r="P869">
        <v>0</v>
      </c>
      <c r="Q869" t="s">
        <v>734</v>
      </c>
      <c r="R869" t="s">
        <v>166</v>
      </c>
    </row>
    <row r="870" spans="1:18" x14ac:dyDescent="0.3">
      <c r="A870" s="151">
        <v>46065</v>
      </c>
      <c r="B870" t="s">
        <v>901</v>
      </c>
      <c r="C870" t="s">
        <v>902</v>
      </c>
      <c r="D870" t="s">
        <v>903</v>
      </c>
      <c r="E870" s="55">
        <v>320000</v>
      </c>
      <c r="F870">
        <v>1</v>
      </c>
      <c r="G870" t="s">
        <v>511</v>
      </c>
      <c r="H870" s="14">
        <v>19133.145100000002</v>
      </c>
      <c r="I870" t="s">
        <v>137</v>
      </c>
      <c r="J870" t="s">
        <v>473</v>
      </c>
      <c r="K870" t="s">
        <v>156</v>
      </c>
      <c r="L870" t="s">
        <v>12</v>
      </c>
      <c r="M870" t="s">
        <v>682</v>
      </c>
      <c r="N870" t="s">
        <v>35</v>
      </c>
      <c r="O870">
        <v>320000</v>
      </c>
      <c r="P870">
        <v>0</v>
      </c>
      <c r="Q870" t="s">
        <v>735</v>
      </c>
      <c r="R870" t="s">
        <v>168</v>
      </c>
    </row>
    <row r="871" spans="1:18" x14ac:dyDescent="0.3">
      <c r="A871" s="151">
        <v>46076</v>
      </c>
      <c r="B871" t="s">
        <v>831</v>
      </c>
      <c r="C871" t="s">
        <v>834</v>
      </c>
      <c r="D871" t="s">
        <v>835</v>
      </c>
      <c r="E871" s="55">
        <v>25198.74</v>
      </c>
      <c r="F871">
        <v>1</v>
      </c>
      <c r="G871" t="s">
        <v>511</v>
      </c>
      <c r="H871" s="14">
        <v>18498.659299999999</v>
      </c>
      <c r="I871" t="s">
        <v>137</v>
      </c>
      <c r="J871" t="s">
        <v>473</v>
      </c>
      <c r="K871" t="s">
        <v>156</v>
      </c>
      <c r="L871" t="s">
        <v>9</v>
      </c>
      <c r="M871" t="s">
        <v>80</v>
      </c>
      <c r="N871" t="s">
        <v>35</v>
      </c>
      <c r="O871">
        <v>25198.74</v>
      </c>
      <c r="P871">
        <v>0</v>
      </c>
      <c r="Q871" t="s">
        <v>730</v>
      </c>
      <c r="R871" t="s">
        <v>164</v>
      </c>
    </row>
    <row r="872" spans="1:18" x14ac:dyDescent="0.3">
      <c r="A872" s="151">
        <v>46066</v>
      </c>
      <c r="B872" t="s">
        <v>838</v>
      </c>
      <c r="C872" t="s">
        <v>841</v>
      </c>
      <c r="D872" t="s">
        <v>842</v>
      </c>
      <c r="E872" s="55">
        <v>170000</v>
      </c>
      <c r="F872">
        <v>1</v>
      </c>
      <c r="G872" t="s">
        <v>511</v>
      </c>
      <c r="H872" s="14">
        <v>18292.056</v>
      </c>
      <c r="I872" t="s">
        <v>137</v>
      </c>
      <c r="J872" t="s">
        <v>473</v>
      </c>
      <c r="K872" t="s">
        <v>156</v>
      </c>
      <c r="L872" t="s">
        <v>16</v>
      </c>
      <c r="M872" t="s">
        <v>68</v>
      </c>
      <c r="N872" t="s">
        <v>35</v>
      </c>
      <c r="O872">
        <v>170000</v>
      </c>
      <c r="P872">
        <v>0</v>
      </c>
      <c r="Q872" t="s">
        <v>731</v>
      </c>
      <c r="R872" t="s">
        <v>166</v>
      </c>
    </row>
    <row r="873" spans="1:18" x14ac:dyDescent="0.3">
      <c r="A873" s="151">
        <v>46071</v>
      </c>
      <c r="B873" t="s">
        <v>1068</v>
      </c>
      <c r="C873" t="s">
        <v>1069</v>
      </c>
      <c r="D873" t="s">
        <v>1070</v>
      </c>
      <c r="E873" s="55">
        <v>175000</v>
      </c>
      <c r="F873">
        <v>1</v>
      </c>
      <c r="G873" t="s">
        <v>511</v>
      </c>
      <c r="H873" s="14">
        <v>18135.949499999999</v>
      </c>
      <c r="I873" t="s">
        <v>137</v>
      </c>
      <c r="J873" t="s">
        <v>473</v>
      </c>
      <c r="K873" t="s">
        <v>156</v>
      </c>
      <c r="L873" t="s">
        <v>10</v>
      </c>
      <c r="M873" t="s">
        <v>682</v>
      </c>
      <c r="N873" t="s">
        <v>35</v>
      </c>
      <c r="O873">
        <v>303322</v>
      </c>
      <c r="P873">
        <v>0</v>
      </c>
      <c r="Q873" t="s">
        <v>732</v>
      </c>
      <c r="R873" t="s">
        <v>164</v>
      </c>
    </row>
    <row r="874" spans="1:18" x14ac:dyDescent="0.3">
      <c r="A874" s="151">
        <v>46063</v>
      </c>
      <c r="B874" t="s">
        <v>1018</v>
      </c>
      <c r="C874" t="s">
        <v>1021</v>
      </c>
      <c r="D874" t="s">
        <v>1022</v>
      </c>
      <c r="E874" s="55">
        <v>150000</v>
      </c>
      <c r="F874">
        <v>1</v>
      </c>
      <c r="G874" t="s">
        <v>511</v>
      </c>
      <c r="H874" s="14">
        <v>17937.323499999999</v>
      </c>
      <c r="I874" t="s">
        <v>137</v>
      </c>
      <c r="J874" t="s">
        <v>513</v>
      </c>
      <c r="K874" t="s">
        <v>138</v>
      </c>
      <c r="L874" t="s">
        <v>10</v>
      </c>
      <c r="M874" t="s">
        <v>682</v>
      </c>
      <c r="N874" t="s">
        <v>35</v>
      </c>
      <c r="O874">
        <v>300000</v>
      </c>
      <c r="P874">
        <v>0</v>
      </c>
      <c r="Q874" t="s">
        <v>739</v>
      </c>
      <c r="R874" t="s">
        <v>168</v>
      </c>
    </row>
    <row r="875" spans="1:18" x14ac:dyDescent="0.3">
      <c r="A875" s="151">
        <v>46057</v>
      </c>
      <c r="B875" t="s">
        <v>820</v>
      </c>
      <c r="C875" t="s">
        <v>821</v>
      </c>
      <c r="D875" t="s">
        <v>822</v>
      </c>
      <c r="E875" s="55">
        <v>185950.41</v>
      </c>
      <c r="F875">
        <v>2</v>
      </c>
      <c r="G875" t="s">
        <v>511</v>
      </c>
      <c r="H875" s="14">
        <v>17853.938600000001</v>
      </c>
      <c r="I875" t="s">
        <v>137</v>
      </c>
      <c r="J875" t="s">
        <v>473</v>
      </c>
      <c r="K875" t="s">
        <v>156</v>
      </c>
      <c r="L875" t="s">
        <v>15</v>
      </c>
      <c r="M875" t="s">
        <v>70</v>
      </c>
      <c r="N875" t="s">
        <v>35</v>
      </c>
      <c r="O875">
        <v>449999.99</v>
      </c>
      <c r="P875">
        <v>0</v>
      </c>
      <c r="Q875" t="s">
        <v>735</v>
      </c>
      <c r="R875" t="s">
        <v>657</v>
      </c>
    </row>
    <row r="876" spans="1:18" x14ac:dyDescent="0.3">
      <c r="A876" s="151">
        <v>46058</v>
      </c>
      <c r="B876" t="s">
        <v>828</v>
      </c>
      <c r="C876" t="s">
        <v>829</v>
      </c>
      <c r="D876" t="s">
        <v>830</v>
      </c>
      <c r="E876" s="55">
        <v>545622</v>
      </c>
      <c r="F876">
        <v>1</v>
      </c>
      <c r="G876" t="s">
        <v>511</v>
      </c>
      <c r="H876" s="14">
        <v>17687.557499999999</v>
      </c>
      <c r="I876" t="s">
        <v>137</v>
      </c>
      <c r="J876" t="s">
        <v>513</v>
      </c>
      <c r="K876" t="s">
        <v>138</v>
      </c>
      <c r="L876" t="s">
        <v>11</v>
      </c>
      <c r="M876" t="s">
        <v>72</v>
      </c>
      <c r="N876" t="s">
        <v>35</v>
      </c>
      <c r="O876">
        <v>545622</v>
      </c>
      <c r="P876">
        <v>0</v>
      </c>
      <c r="Q876" t="s">
        <v>11</v>
      </c>
      <c r="R876" t="s">
        <v>164</v>
      </c>
    </row>
    <row r="877" spans="1:18" x14ac:dyDescent="0.3">
      <c r="A877" s="151">
        <v>46073</v>
      </c>
      <c r="B877" t="s">
        <v>823</v>
      </c>
      <c r="C877" t="s">
        <v>824</v>
      </c>
      <c r="D877" t="s">
        <v>825</v>
      </c>
      <c r="E877" s="55">
        <v>237122.18</v>
      </c>
      <c r="F877">
        <v>1</v>
      </c>
      <c r="G877" t="s">
        <v>511</v>
      </c>
      <c r="H877" s="14">
        <v>17155.127100000002</v>
      </c>
      <c r="I877" t="s">
        <v>137</v>
      </c>
      <c r="J877" t="s">
        <v>513</v>
      </c>
      <c r="K877" t="s">
        <v>156</v>
      </c>
      <c r="L877" t="s">
        <v>10</v>
      </c>
      <c r="M877" t="s">
        <v>682</v>
      </c>
      <c r="N877" t="s">
        <v>35</v>
      </c>
      <c r="O877">
        <v>286917.83999999997</v>
      </c>
      <c r="P877">
        <v>0</v>
      </c>
      <c r="Q877" t="s">
        <v>730</v>
      </c>
      <c r="R877" t="s">
        <v>164</v>
      </c>
    </row>
    <row r="878" spans="1:18" x14ac:dyDescent="0.3">
      <c r="A878" s="151">
        <v>46078</v>
      </c>
      <c r="B878" t="s">
        <v>869</v>
      </c>
      <c r="C878" t="s">
        <v>870</v>
      </c>
      <c r="D878" t="s">
        <v>871</v>
      </c>
      <c r="E878" s="55">
        <v>154000</v>
      </c>
      <c r="F878">
        <v>1</v>
      </c>
      <c r="G878" t="s">
        <v>511</v>
      </c>
      <c r="H878" s="14">
        <v>16570.450700000001</v>
      </c>
      <c r="I878" t="s">
        <v>137</v>
      </c>
      <c r="J878" t="s">
        <v>473</v>
      </c>
      <c r="K878" t="s">
        <v>156</v>
      </c>
      <c r="L878" t="s">
        <v>10</v>
      </c>
      <c r="M878" t="s">
        <v>68</v>
      </c>
      <c r="N878" t="s">
        <v>35</v>
      </c>
      <c r="O878">
        <v>154000</v>
      </c>
      <c r="P878">
        <v>0</v>
      </c>
      <c r="Q878" t="s">
        <v>732</v>
      </c>
      <c r="R878" t="s">
        <v>164</v>
      </c>
    </row>
    <row r="879" spans="1:18" x14ac:dyDescent="0.3">
      <c r="A879" s="151">
        <v>46076</v>
      </c>
      <c r="B879" t="s">
        <v>984</v>
      </c>
      <c r="C879" t="s">
        <v>985</v>
      </c>
      <c r="D879" t="s">
        <v>12</v>
      </c>
      <c r="E879" s="55">
        <v>18181.82</v>
      </c>
      <c r="F879">
        <v>1</v>
      </c>
      <c r="G879" t="s">
        <v>511</v>
      </c>
      <c r="H879" s="14">
        <v>16150.4308</v>
      </c>
      <c r="I879" t="s">
        <v>137</v>
      </c>
      <c r="J879" t="s">
        <v>473</v>
      </c>
      <c r="K879" t="s">
        <v>138</v>
      </c>
      <c r="L879" t="s">
        <v>12</v>
      </c>
      <c r="M879" t="s">
        <v>80</v>
      </c>
      <c r="N879" t="s">
        <v>35</v>
      </c>
      <c r="O879">
        <v>21999.999999999996</v>
      </c>
      <c r="P879">
        <v>0</v>
      </c>
      <c r="Q879" t="s">
        <v>745</v>
      </c>
      <c r="R879" t="s">
        <v>657</v>
      </c>
    </row>
    <row r="880" spans="1:18" x14ac:dyDescent="0.3">
      <c r="A880" s="151">
        <v>46056</v>
      </c>
      <c r="B880" t="s">
        <v>838</v>
      </c>
      <c r="C880" t="s">
        <v>843</v>
      </c>
      <c r="D880" t="s">
        <v>844</v>
      </c>
      <c r="E880" s="55">
        <v>150000</v>
      </c>
      <c r="F880">
        <v>1</v>
      </c>
      <c r="G880" t="s">
        <v>511</v>
      </c>
      <c r="H880" s="14">
        <v>16140.0494</v>
      </c>
      <c r="I880" t="s">
        <v>137</v>
      </c>
      <c r="J880" t="s">
        <v>473</v>
      </c>
      <c r="K880" t="s">
        <v>156</v>
      </c>
      <c r="L880" t="s">
        <v>16</v>
      </c>
      <c r="M880" t="s">
        <v>68</v>
      </c>
      <c r="N880" t="s">
        <v>35</v>
      </c>
      <c r="O880">
        <v>150000</v>
      </c>
      <c r="P880">
        <v>0</v>
      </c>
      <c r="Q880" t="s">
        <v>731</v>
      </c>
      <c r="R880" t="s">
        <v>166</v>
      </c>
    </row>
    <row r="881" spans="1:18" x14ac:dyDescent="0.3">
      <c r="A881" s="151">
        <v>46055</v>
      </c>
      <c r="B881" t="s">
        <v>1048</v>
      </c>
      <c r="C881" t="s">
        <v>1055</v>
      </c>
      <c r="D881" t="s">
        <v>1056</v>
      </c>
      <c r="E881" s="55">
        <v>404739</v>
      </c>
      <c r="F881">
        <v>1</v>
      </c>
      <c r="G881" t="s">
        <v>511</v>
      </c>
      <c r="H881" s="14">
        <v>15875.8292</v>
      </c>
      <c r="I881" t="s">
        <v>137</v>
      </c>
      <c r="J881" t="s">
        <v>473</v>
      </c>
      <c r="K881" t="s">
        <v>156</v>
      </c>
      <c r="L881" t="s">
        <v>14</v>
      </c>
      <c r="M881" t="s">
        <v>72</v>
      </c>
      <c r="N881" t="s">
        <v>35</v>
      </c>
      <c r="O881">
        <v>489734.18999999994</v>
      </c>
      <c r="P881">
        <v>0</v>
      </c>
      <c r="Q881" t="s">
        <v>680</v>
      </c>
      <c r="R881" t="s">
        <v>168</v>
      </c>
    </row>
    <row r="882" spans="1:18" x14ac:dyDescent="0.3">
      <c r="A882" s="151">
        <v>46079</v>
      </c>
      <c r="B882" t="s">
        <v>1018</v>
      </c>
      <c r="C882" t="s">
        <v>1019</v>
      </c>
      <c r="D882" t="s">
        <v>1020</v>
      </c>
      <c r="E882" s="55">
        <v>400000</v>
      </c>
      <c r="F882">
        <v>1</v>
      </c>
      <c r="G882" t="s">
        <v>511</v>
      </c>
      <c r="H882" s="14">
        <v>15870.168</v>
      </c>
      <c r="I882" t="s">
        <v>137</v>
      </c>
      <c r="J882" t="s">
        <v>473</v>
      </c>
      <c r="K882" t="s">
        <v>156</v>
      </c>
      <c r="L882" t="s">
        <v>10</v>
      </c>
      <c r="M882" t="s">
        <v>70</v>
      </c>
      <c r="N882" t="s">
        <v>35</v>
      </c>
      <c r="O882">
        <v>399999.99999999994</v>
      </c>
      <c r="P882">
        <v>0</v>
      </c>
      <c r="Q882" t="s">
        <v>741</v>
      </c>
      <c r="R882" t="s">
        <v>166</v>
      </c>
    </row>
    <row r="883" spans="1:18" x14ac:dyDescent="0.3">
      <c r="A883" s="151">
        <v>46063</v>
      </c>
      <c r="B883" t="s">
        <v>1101</v>
      </c>
      <c r="C883" t="s">
        <v>1107</v>
      </c>
      <c r="D883" t="s">
        <v>1108</v>
      </c>
      <c r="E883" s="55">
        <v>129553.2</v>
      </c>
      <c r="F883">
        <v>2</v>
      </c>
      <c r="G883" t="s">
        <v>511</v>
      </c>
      <c r="H883" s="14">
        <v>15642.38</v>
      </c>
      <c r="I883" t="s">
        <v>157</v>
      </c>
      <c r="J883" t="s">
        <v>473</v>
      </c>
      <c r="K883" t="s">
        <v>156</v>
      </c>
      <c r="L883" t="s">
        <v>17</v>
      </c>
      <c r="M883" t="s">
        <v>50</v>
      </c>
      <c r="N883" t="s">
        <v>35</v>
      </c>
      <c r="O883">
        <v>1112118.74</v>
      </c>
      <c r="P883">
        <v>0</v>
      </c>
      <c r="Q883" t="s">
        <v>731</v>
      </c>
      <c r="R883" t="s">
        <v>166</v>
      </c>
    </row>
    <row r="884" spans="1:18" x14ac:dyDescent="0.3">
      <c r="A884" s="151">
        <v>46071</v>
      </c>
      <c r="B884" t="s">
        <v>1127</v>
      </c>
      <c r="C884" t="s">
        <v>1128</v>
      </c>
      <c r="D884" t="s">
        <v>1129</v>
      </c>
      <c r="E884" s="55">
        <v>120000</v>
      </c>
      <c r="F884">
        <v>1</v>
      </c>
      <c r="G884" t="s">
        <v>511</v>
      </c>
      <c r="H884" s="14">
        <v>15623.567800000001</v>
      </c>
      <c r="I884" t="s">
        <v>137</v>
      </c>
      <c r="J884" t="s">
        <v>473</v>
      </c>
      <c r="K884" t="s">
        <v>156</v>
      </c>
      <c r="L884" t="s">
        <v>12</v>
      </c>
      <c r="M884" t="s">
        <v>68</v>
      </c>
      <c r="N884" t="s">
        <v>35</v>
      </c>
      <c r="O884">
        <v>145200</v>
      </c>
      <c r="P884">
        <v>0</v>
      </c>
      <c r="Q884" t="s">
        <v>735</v>
      </c>
      <c r="R884" t="s">
        <v>657</v>
      </c>
    </row>
    <row r="885" spans="1:18" x14ac:dyDescent="0.3">
      <c r="A885" s="151">
        <v>46055</v>
      </c>
      <c r="B885" t="s">
        <v>823</v>
      </c>
      <c r="C885" t="s">
        <v>826</v>
      </c>
      <c r="D885" t="s">
        <v>827</v>
      </c>
      <c r="E885" s="55">
        <v>1828654.1</v>
      </c>
      <c r="F885">
        <v>1</v>
      </c>
      <c r="G885" t="s">
        <v>511</v>
      </c>
      <c r="H885" s="14">
        <v>15620.8298</v>
      </c>
      <c r="I885" t="s">
        <v>137</v>
      </c>
      <c r="J885" t="s">
        <v>513</v>
      </c>
      <c r="K885" t="s">
        <v>156</v>
      </c>
      <c r="L885" t="s">
        <v>10</v>
      </c>
      <c r="M885" t="s">
        <v>77</v>
      </c>
      <c r="N885" t="s">
        <v>35</v>
      </c>
      <c r="O885">
        <v>2212671.46</v>
      </c>
      <c r="P885">
        <v>0</v>
      </c>
      <c r="Q885" t="s">
        <v>730</v>
      </c>
      <c r="R885" t="s">
        <v>164</v>
      </c>
    </row>
    <row r="886" spans="1:18" x14ac:dyDescent="0.3">
      <c r="A886" s="151">
        <v>46059</v>
      </c>
      <c r="B886" t="s">
        <v>968</v>
      </c>
      <c r="C886" t="s">
        <v>969</v>
      </c>
      <c r="D886" t="s">
        <v>970</v>
      </c>
      <c r="E886" s="55">
        <v>1095123</v>
      </c>
      <c r="F886">
        <v>1</v>
      </c>
      <c r="G886" t="s">
        <v>511</v>
      </c>
      <c r="H886" s="14">
        <v>15403.3284</v>
      </c>
      <c r="I886" t="s">
        <v>137</v>
      </c>
      <c r="J886" t="s">
        <v>473</v>
      </c>
      <c r="K886" t="s">
        <v>156</v>
      </c>
      <c r="L886" t="s">
        <v>10</v>
      </c>
      <c r="M886" t="s">
        <v>50</v>
      </c>
      <c r="N886" t="s">
        <v>35</v>
      </c>
      <c r="O886">
        <v>1095123</v>
      </c>
      <c r="P886">
        <v>0</v>
      </c>
      <c r="Q886" t="s">
        <v>730</v>
      </c>
      <c r="R886" t="s">
        <v>164</v>
      </c>
    </row>
    <row r="887" spans="1:18" x14ac:dyDescent="0.3">
      <c r="A887" s="151">
        <v>46072</v>
      </c>
      <c r="B887" t="s">
        <v>836</v>
      </c>
      <c r="C887" t="s">
        <v>837</v>
      </c>
      <c r="D887" t="s">
        <v>10</v>
      </c>
      <c r="E887" s="55">
        <v>13912.33</v>
      </c>
      <c r="F887">
        <v>1</v>
      </c>
      <c r="G887" t="s">
        <v>511</v>
      </c>
      <c r="H887" s="14">
        <v>15193.5838</v>
      </c>
      <c r="I887" t="s">
        <v>137</v>
      </c>
      <c r="J887" t="s">
        <v>473</v>
      </c>
      <c r="K887" t="s">
        <v>156</v>
      </c>
      <c r="L887" t="s">
        <v>10</v>
      </c>
      <c r="M887" t="s">
        <v>80</v>
      </c>
      <c r="N887" t="s">
        <v>35</v>
      </c>
      <c r="O887">
        <v>20696.590000000004</v>
      </c>
      <c r="P887">
        <v>0</v>
      </c>
      <c r="Q887" t="s">
        <v>730</v>
      </c>
      <c r="R887" t="s">
        <v>164</v>
      </c>
    </row>
    <row r="888" spans="1:18" x14ac:dyDescent="0.3">
      <c r="A888" s="151">
        <v>46057</v>
      </c>
      <c r="B888" t="s">
        <v>950</v>
      </c>
      <c r="C888" t="s">
        <v>951</v>
      </c>
      <c r="D888" t="s">
        <v>952</v>
      </c>
      <c r="E888" s="55">
        <v>2555097.6</v>
      </c>
      <c r="F888">
        <v>1</v>
      </c>
      <c r="G888" t="s">
        <v>511</v>
      </c>
      <c r="H888" s="14">
        <v>15068.210499999999</v>
      </c>
      <c r="I888" t="s">
        <v>137</v>
      </c>
      <c r="J888" t="s">
        <v>473</v>
      </c>
      <c r="K888" t="s">
        <v>138</v>
      </c>
      <c r="L888" t="s">
        <v>9</v>
      </c>
      <c r="M888" t="s">
        <v>683</v>
      </c>
      <c r="N888" t="s">
        <v>35</v>
      </c>
      <c r="O888">
        <v>3091668.1</v>
      </c>
      <c r="P888">
        <v>0</v>
      </c>
      <c r="Q888" t="s">
        <v>628</v>
      </c>
      <c r="R888" t="s">
        <v>683</v>
      </c>
    </row>
    <row r="889" spans="1:18" x14ac:dyDescent="0.3">
      <c r="A889" s="151">
        <v>46056</v>
      </c>
      <c r="B889" t="s">
        <v>907</v>
      </c>
      <c r="C889" t="s">
        <v>908</v>
      </c>
      <c r="D889" t="s">
        <v>909</v>
      </c>
      <c r="E889" s="55">
        <v>250000</v>
      </c>
      <c r="F889">
        <v>1</v>
      </c>
      <c r="G889" t="s">
        <v>511</v>
      </c>
      <c r="H889" s="14">
        <v>14947.7696</v>
      </c>
      <c r="I889" t="s">
        <v>137</v>
      </c>
      <c r="J889" t="s">
        <v>473</v>
      </c>
      <c r="K889" t="s">
        <v>156</v>
      </c>
      <c r="L889" t="s">
        <v>12</v>
      </c>
      <c r="M889" t="s">
        <v>682</v>
      </c>
      <c r="N889" t="s">
        <v>35</v>
      </c>
      <c r="O889">
        <v>250000</v>
      </c>
      <c r="P889">
        <v>0</v>
      </c>
      <c r="Q889" t="s">
        <v>735</v>
      </c>
      <c r="R889" t="s">
        <v>168</v>
      </c>
    </row>
    <row r="890" spans="1:18" x14ac:dyDescent="0.3">
      <c r="A890" s="151">
        <v>46071</v>
      </c>
      <c r="B890" t="s">
        <v>959</v>
      </c>
      <c r="C890" t="s">
        <v>960</v>
      </c>
      <c r="D890" t="s">
        <v>961</v>
      </c>
      <c r="E890" s="55">
        <v>2528397.62</v>
      </c>
      <c r="F890">
        <v>1</v>
      </c>
      <c r="G890" t="s">
        <v>511</v>
      </c>
      <c r="H890" s="14">
        <v>14910.752399999999</v>
      </c>
      <c r="I890" t="s">
        <v>137</v>
      </c>
      <c r="J890" t="s">
        <v>473</v>
      </c>
      <c r="K890" t="s">
        <v>138</v>
      </c>
      <c r="L890" t="s">
        <v>11</v>
      </c>
      <c r="M890" t="s">
        <v>683</v>
      </c>
      <c r="N890" t="s">
        <v>35</v>
      </c>
      <c r="O890">
        <v>3059361.1200000006</v>
      </c>
      <c r="P890">
        <v>0</v>
      </c>
      <c r="Q890" t="s">
        <v>628</v>
      </c>
      <c r="R890" t="s">
        <v>683</v>
      </c>
    </row>
    <row r="891" spans="1:18" x14ac:dyDescent="0.3">
      <c r="A891" s="151">
        <v>46066</v>
      </c>
      <c r="B891" t="s">
        <v>1035</v>
      </c>
      <c r="C891" t="s">
        <v>1039</v>
      </c>
      <c r="D891" t="s">
        <v>1040</v>
      </c>
      <c r="E891" s="55">
        <v>113719.01</v>
      </c>
      <c r="F891">
        <v>1</v>
      </c>
      <c r="G891" t="s">
        <v>511</v>
      </c>
      <c r="H891" s="14">
        <v>14805.8053</v>
      </c>
      <c r="I891" t="s">
        <v>157</v>
      </c>
      <c r="J891" t="s">
        <v>473</v>
      </c>
      <c r="K891" t="s">
        <v>156</v>
      </c>
      <c r="L891" t="s">
        <v>17</v>
      </c>
      <c r="M891" t="s">
        <v>68</v>
      </c>
      <c r="N891" t="s">
        <v>35</v>
      </c>
      <c r="O891">
        <v>137599.99999999997</v>
      </c>
      <c r="P891">
        <v>0</v>
      </c>
      <c r="Q891" t="s">
        <v>1038</v>
      </c>
      <c r="R891" t="s">
        <v>166</v>
      </c>
    </row>
    <row r="892" spans="1:18" x14ac:dyDescent="0.3">
      <c r="A892" s="151">
        <v>46054</v>
      </c>
      <c r="B892" t="s">
        <v>894</v>
      </c>
      <c r="C892" t="s">
        <v>895</v>
      </c>
      <c r="D892" t="s">
        <v>896</v>
      </c>
      <c r="E892" s="55">
        <v>2500000</v>
      </c>
      <c r="F892">
        <v>1</v>
      </c>
      <c r="G892" t="s">
        <v>511</v>
      </c>
      <c r="H892" s="14">
        <v>14743.2827</v>
      </c>
      <c r="I892" t="s">
        <v>137</v>
      </c>
      <c r="J892" t="s">
        <v>473</v>
      </c>
      <c r="K892" t="s">
        <v>156</v>
      </c>
      <c r="L892" t="s">
        <v>10</v>
      </c>
      <c r="M892" t="s">
        <v>683</v>
      </c>
      <c r="N892" t="s">
        <v>35</v>
      </c>
      <c r="O892">
        <v>3025000.0000000005</v>
      </c>
      <c r="P892">
        <v>0</v>
      </c>
      <c r="Q892" t="s">
        <v>732</v>
      </c>
      <c r="R892" t="s">
        <v>164</v>
      </c>
    </row>
    <row r="893" spans="1:18" x14ac:dyDescent="0.3">
      <c r="A893" s="151">
        <v>46064</v>
      </c>
      <c r="B893" t="s">
        <v>910</v>
      </c>
      <c r="C893" t="s">
        <v>911</v>
      </c>
      <c r="D893" t="s">
        <v>12</v>
      </c>
      <c r="E893" s="55">
        <v>8264.4699999999993</v>
      </c>
      <c r="F893">
        <v>2</v>
      </c>
      <c r="G893" t="s">
        <v>511</v>
      </c>
      <c r="H893" s="14">
        <v>14682.2245</v>
      </c>
      <c r="I893" t="s">
        <v>137</v>
      </c>
      <c r="J893" t="s">
        <v>473</v>
      </c>
      <c r="K893" t="s">
        <v>156</v>
      </c>
      <c r="L893" t="s">
        <v>12</v>
      </c>
      <c r="M893" t="s">
        <v>80</v>
      </c>
      <c r="N893" t="s">
        <v>35</v>
      </c>
      <c r="O893">
        <v>20000.02</v>
      </c>
      <c r="P893">
        <v>0</v>
      </c>
      <c r="Q893" t="s">
        <v>735</v>
      </c>
      <c r="R893" t="s">
        <v>657</v>
      </c>
    </row>
    <row r="894" spans="1:18" x14ac:dyDescent="0.3">
      <c r="A894" s="151">
        <v>46079</v>
      </c>
      <c r="B894" t="s">
        <v>897</v>
      </c>
      <c r="C894" t="s">
        <v>898</v>
      </c>
      <c r="D894" t="s">
        <v>899</v>
      </c>
      <c r="E894" s="55">
        <v>16528.939999999999</v>
      </c>
      <c r="F894">
        <v>1</v>
      </c>
      <c r="G894" t="s">
        <v>511</v>
      </c>
      <c r="H894" s="14">
        <v>14682.209800000001</v>
      </c>
      <c r="I894" t="s">
        <v>137</v>
      </c>
      <c r="J894" t="s">
        <v>473</v>
      </c>
      <c r="K894" t="s">
        <v>156</v>
      </c>
      <c r="L894" t="s">
        <v>15</v>
      </c>
      <c r="M894" t="s">
        <v>80</v>
      </c>
      <c r="N894" t="s">
        <v>35</v>
      </c>
      <c r="O894">
        <v>20000</v>
      </c>
      <c r="P894">
        <v>0</v>
      </c>
      <c r="Q894" t="s">
        <v>735</v>
      </c>
      <c r="R894" t="s">
        <v>657</v>
      </c>
    </row>
    <row r="895" spans="1:18" x14ac:dyDescent="0.3">
      <c r="A895" s="151">
        <v>46057</v>
      </c>
      <c r="B895" t="s">
        <v>820</v>
      </c>
      <c r="C895" t="s">
        <v>821</v>
      </c>
      <c r="D895" t="s">
        <v>822</v>
      </c>
      <c r="E895" s="55">
        <v>185950.41</v>
      </c>
      <c r="F895">
        <v>2</v>
      </c>
      <c r="G895" t="s">
        <v>511</v>
      </c>
      <c r="H895" s="14">
        <v>14587.7562</v>
      </c>
      <c r="I895" t="s">
        <v>137</v>
      </c>
      <c r="J895" t="s">
        <v>473</v>
      </c>
      <c r="K895" t="s">
        <v>156</v>
      </c>
      <c r="L895" t="s">
        <v>15</v>
      </c>
      <c r="M895" t="s">
        <v>72</v>
      </c>
      <c r="N895" t="s">
        <v>35</v>
      </c>
      <c r="O895">
        <v>449999.99</v>
      </c>
      <c r="P895">
        <v>0</v>
      </c>
      <c r="Q895" t="s">
        <v>735</v>
      </c>
      <c r="R895" t="s">
        <v>657</v>
      </c>
    </row>
    <row r="896" spans="1:18" x14ac:dyDescent="0.3">
      <c r="A896" s="151">
        <v>46061</v>
      </c>
      <c r="B896" t="s">
        <v>917</v>
      </c>
      <c r="C896" t="s">
        <v>920</v>
      </c>
      <c r="D896" t="s">
        <v>921</v>
      </c>
      <c r="E896" s="55">
        <v>425000</v>
      </c>
      <c r="F896">
        <v>2</v>
      </c>
      <c r="G896" t="s">
        <v>511</v>
      </c>
      <c r="H896" s="14">
        <v>14466.250099999999</v>
      </c>
      <c r="I896" t="s">
        <v>157</v>
      </c>
      <c r="J896" t="s">
        <v>473</v>
      </c>
      <c r="K896" t="s">
        <v>156</v>
      </c>
      <c r="L896" t="s">
        <v>17</v>
      </c>
      <c r="M896" t="s">
        <v>50</v>
      </c>
      <c r="N896" t="s">
        <v>35</v>
      </c>
      <c r="O896">
        <v>1028499.9999999999</v>
      </c>
      <c r="P896">
        <v>0</v>
      </c>
      <c r="Q896" t="s">
        <v>734</v>
      </c>
      <c r="R896" t="s">
        <v>166</v>
      </c>
    </row>
    <row r="897" spans="1:18" x14ac:dyDescent="0.3">
      <c r="A897" s="151">
        <v>46055</v>
      </c>
      <c r="B897" t="s">
        <v>813</v>
      </c>
      <c r="C897" t="s">
        <v>818</v>
      </c>
      <c r="D897" t="s">
        <v>819</v>
      </c>
      <c r="E897" s="55">
        <v>2950000</v>
      </c>
      <c r="F897">
        <v>1</v>
      </c>
      <c r="G897" t="s">
        <v>511</v>
      </c>
      <c r="H897" s="14">
        <v>14377.746800000001</v>
      </c>
      <c r="I897" t="s">
        <v>137</v>
      </c>
      <c r="J897" t="s">
        <v>473</v>
      </c>
      <c r="K897" t="s">
        <v>156</v>
      </c>
      <c r="L897" t="s">
        <v>10</v>
      </c>
      <c r="M897" t="s">
        <v>683</v>
      </c>
      <c r="N897" t="s">
        <v>35</v>
      </c>
      <c r="O897">
        <v>2950000</v>
      </c>
      <c r="P897">
        <v>0</v>
      </c>
      <c r="Q897" t="s">
        <v>639</v>
      </c>
      <c r="R897" t="s">
        <v>166</v>
      </c>
    </row>
    <row r="898" spans="1:18" x14ac:dyDescent="0.3">
      <c r="A898" s="151">
        <v>46055</v>
      </c>
      <c r="B898" t="s">
        <v>991</v>
      </c>
      <c r="C898" t="s">
        <v>992</v>
      </c>
      <c r="D898" t="s">
        <v>993</v>
      </c>
      <c r="E898" s="55">
        <v>2950000</v>
      </c>
      <c r="F898">
        <v>1</v>
      </c>
      <c r="G898" t="s">
        <v>511</v>
      </c>
      <c r="H898" s="14">
        <v>14377.746800000001</v>
      </c>
      <c r="I898" t="s">
        <v>137</v>
      </c>
      <c r="J898" t="s">
        <v>473</v>
      </c>
      <c r="K898" t="s">
        <v>156</v>
      </c>
      <c r="L898" t="s">
        <v>10</v>
      </c>
      <c r="M898" t="s">
        <v>683</v>
      </c>
      <c r="N898" t="s">
        <v>35</v>
      </c>
      <c r="O898">
        <v>2950000</v>
      </c>
      <c r="P898">
        <v>0</v>
      </c>
      <c r="Q898" t="s">
        <v>639</v>
      </c>
      <c r="R898" t="s">
        <v>166</v>
      </c>
    </row>
    <row r="899" spans="1:18" x14ac:dyDescent="0.3">
      <c r="A899" s="151">
        <v>46055</v>
      </c>
      <c r="B899" t="s">
        <v>813</v>
      </c>
      <c r="C899" t="s">
        <v>816</v>
      </c>
      <c r="D899" t="s">
        <v>817</v>
      </c>
      <c r="E899" s="55">
        <v>132330</v>
      </c>
      <c r="F899">
        <v>1</v>
      </c>
      <c r="G899" t="s">
        <v>511</v>
      </c>
      <c r="H899" s="14">
        <v>14238.7516</v>
      </c>
      <c r="I899" t="s">
        <v>137</v>
      </c>
      <c r="J899" t="s">
        <v>473</v>
      </c>
      <c r="K899" t="s">
        <v>156</v>
      </c>
      <c r="L899" t="s">
        <v>10</v>
      </c>
      <c r="M899" t="s">
        <v>68</v>
      </c>
      <c r="N899" t="s">
        <v>35</v>
      </c>
      <c r="O899">
        <v>132329.99999999997</v>
      </c>
      <c r="P899">
        <v>0</v>
      </c>
      <c r="Q899" t="s">
        <v>639</v>
      </c>
      <c r="R899" t="s">
        <v>166</v>
      </c>
    </row>
    <row r="900" spans="1:18" x14ac:dyDescent="0.3">
      <c r="A900" s="151">
        <v>46078</v>
      </c>
      <c r="B900" t="s">
        <v>897</v>
      </c>
      <c r="C900" t="s">
        <v>900</v>
      </c>
      <c r="D900" t="s">
        <v>899</v>
      </c>
      <c r="E900" s="55">
        <v>192000</v>
      </c>
      <c r="F900">
        <v>1</v>
      </c>
      <c r="G900" t="s">
        <v>511</v>
      </c>
      <c r="H900" s="14">
        <v>13890.663399999999</v>
      </c>
      <c r="I900" t="s">
        <v>137</v>
      </c>
      <c r="J900" t="s">
        <v>473</v>
      </c>
      <c r="K900" t="s">
        <v>156</v>
      </c>
      <c r="L900" t="s">
        <v>15</v>
      </c>
      <c r="M900" t="s">
        <v>682</v>
      </c>
      <c r="N900" t="s">
        <v>35</v>
      </c>
      <c r="O900">
        <v>232319.99999999997</v>
      </c>
      <c r="P900">
        <v>0</v>
      </c>
      <c r="Q900" t="s">
        <v>735</v>
      </c>
      <c r="R900" t="s">
        <v>657</v>
      </c>
    </row>
    <row r="901" spans="1:18" x14ac:dyDescent="0.3">
      <c r="A901" s="151">
        <v>46061</v>
      </c>
      <c r="B901" t="s">
        <v>1135</v>
      </c>
      <c r="C901" t="s">
        <v>1136</v>
      </c>
      <c r="D901" t="s">
        <v>1137</v>
      </c>
      <c r="E901" s="55">
        <v>2850000</v>
      </c>
      <c r="F901">
        <v>1</v>
      </c>
      <c r="G901" t="s">
        <v>511</v>
      </c>
      <c r="H901" s="14">
        <v>13890.3655</v>
      </c>
      <c r="I901" t="s">
        <v>137</v>
      </c>
      <c r="J901" t="s">
        <v>473</v>
      </c>
      <c r="K901" t="s">
        <v>156</v>
      </c>
      <c r="L901" t="s">
        <v>10</v>
      </c>
      <c r="M901" t="s">
        <v>683</v>
      </c>
      <c r="N901" t="s">
        <v>35</v>
      </c>
      <c r="O901">
        <v>2850000</v>
      </c>
      <c r="P901">
        <v>0</v>
      </c>
      <c r="Q901" t="s">
        <v>732</v>
      </c>
      <c r="R901" t="s">
        <v>164</v>
      </c>
    </row>
    <row r="902" spans="1:18" x14ac:dyDescent="0.3">
      <c r="A902" s="151">
        <v>46057</v>
      </c>
      <c r="B902" t="s">
        <v>1119</v>
      </c>
      <c r="C902" t="s">
        <v>1120</v>
      </c>
      <c r="D902" t="s">
        <v>1121</v>
      </c>
      <c r="E902" s="55">
        <v>782068.3</v>
      </c>
      <c r="F902">
        <v>1</v>
      </c>
      <c r="G902" t="s">
        <v>511</v>
      </c>
      <c r="H902" s="14">
        <v>13310.112499999999</v>
      </c>
      <c r="I902" t="s">
        <v>137</v>
      </c>
      <c r="J902" t="s">
        <v>473</v>
      </c>
      <c r="K902" t="s">
        <v>156</v>
      </c>
      <c r="L902" t="s">
        <v>10</v>
      </c>
      <c r="M902" t="s">
        <v>50</v>
      </c>
      <c r="N902" t="s">
        <v>35</v>
      </c>
      <c r="O902">
        <v>946302.6399999999</v>
      </c>
      <c r="P902">
        <v>0</v>
      </c>
      <c r="Q902" t="s">
        <v>730</v>
      </c>
      <c r="R902" t="s">
        <v>164</v>
      </c>
    </row>
    <row r="903" spans="1:18" x14ac:dyDescent="0.3">
      <c r="A903" s="151">
        <v>46072</v>
      </c>
      <c r="B903" t="s">
        <v>914</v>
      </c>
      <c r="C903" t="s">
        <v>915</v>
      </c>
      <c r="D903" t="s">
        <v>916</v>
      </c>
      <c r="E903" s="55">
        <v>2727314</v>
      </c>
      <c r="F903">
        <v>1</v>
      </c>
      <c r="G903" t="s">
        <v>511</v>
      </c>
      <c r="H903" s="14">
        <v>13292.416999999999</v>
      </c>
      <c r="I903" t="s">
        <v>157</v>
      </c>
      <c r="J903" t="s">
        <v>473</v>
      </c>
      <c r="K903" t="s">
        <v>156</v>
      </c>
      <c r="L903" t="s">
        <v>17</v>
      </c>
      <c r="M903" t="s">
        <v>683</v>
      </c>
      <c r="N903" t="s">
        <v>35</v>
      </c>
      <c r="O903">
        <v>2727313.9999999995</v>
      </c>
      <c r="P903">
        <v>0</v>
      </c>
      <c r="Q903" t="s">
        <v>734</v>
      </c>
      <c r="R903" t="s">
        <v>166</v>
      </c>
    </row>
    <row r="904" spans="1:18" x14ac:dyDescent="0.3">
      <c r="A904" s="151">
        <v>46075</v>
      </c>
      <c r="B904" t="s">
        <v>1048</v>
      </c>
      <c r="C904" t="s">
        <v>1051</v>
      </c>
      <c r="D904" t="s">
        <v>1052</v>
      </c>
      <c r="E904" s="55">
        <v>778920</v>
      </c>
      <c r="F904">
        <v>1</v>
      </c>
      <c r="G904" t="s">
        <v>511</v>
      </c>
      <c r="H904" s="14">
        <v>13256.531199999999</v>
      </c>
      <c r="I904" t="s">
        <v>137</v>
      </c>
      <c r="J904" t="s">
        <v>473</v>
      </c>
      <c r="K904" t="s">
        <v>156</v>
      </c>
      <c r="L904" t="s">
        <v>14</v>
      </c>
      <c r="M904" t="s">
        <v>50</v>
      </c>
      <c r="N904" t="s">
        <v>35</v>
      </c>
      <c r="O904">
        <v>942493.19999999984</v>
      </c>
      <c r="P904">
        <v>0</v>
      </c>
      <c r="Q904" t="s">
        <v>680</v>
      </c>
      <c r="R904" t="s">
        <v>168</v>
      </c>
    </row>
    <row r="905" spans="1:18" x14ac:dyDescent="0.3">
      <c r="A905" s="151">
        <v>46062</v>
      </c>
      <c r="B905" t="s">
        <v>984</v>
      </c>
      <c r="C905" t="s">
        <v>986</v>
      </c>
      <c r="D905" t="s">
        <v>987</v>
      </c>
      <c r="E905" s="55">
        <v>14876.03</v>
      </c>
      <c r="F905">
        <v>1</v>
      </c>
      <c r="G905" t="s">
        <v>511</v>
      </c>
      <c r="H905" s="14">
        <v>13213.988799999999</v>
      </c>
      <c r="I905" t="s">
        <v>137</v>
      </c>
      <c r="J905" t="s">
        <v>473</v>
      </c>
      <c r="K905" t="s">
        <v>138</v>
      </c>
      <c r="L905" t="s">
        <v>12</v>
      </c>
      <c r="M905" t="s">
        <v>80</v>
      </c>
      <c r="N905" t="s">
        <v>35</v>
      </c>
      <c r="O905">
        <v>18000</v>
      </c>
      <c r="P905">
        <v>0</v>
      </c>
      <c r="Q905" t="s">
        <v>745</v>
      </c>
      <c r="R905" t="s">
        <v>657</v>
      </c>
    </row>
    <row r="906" spans="1:18" x14ac:dyDescent="0.3">
      <c r="A906" s="151">
        <v>46078</v>
      </c>
      <c r="B906" t="s">
        <v>1048</v>
      </c>
      <c r="C906" t="s">
        <v>1049</v>
      </c>
      <c r="D906" t="s">
        <v>1050</v>
      </c>
      <c r="E906" s="55">
        <v>180410</v>
      </c>
      <c r="F906">
        <v>1</v>
      </c>
      <c r="G906" t="s">
        <v>511</v>
      </c>
      <c r="H906" s="14">
        <v>13052.1592</v>
      </c>
      <c r="I906" t="s">
        <v>137</v>
      </c>
      <c r="J906" t="s">
        <v>473</v>
      </c>
      <c r="K906" t="s">
        <v>156</v>
      </c>
      <c r="L906" t="s">
        <v>14</v>
      </c>
      <c r="M906" t="s">
        <v>682</v>
      </c>
      <c r="N906" t="s">
        <v>35</v>
      </c>
      <c r="O906">
        <v>218296.09999999998</v>
      </c>
      <c r="P906">
        <v>0</v>
      </c>
      <c r="Q906" t="s">
        <v>680</v>
      </c>
      <c r="R906" t="s">
        <v>168</v>
      </c>
    </row>
    <row r="907" spans="1:18" x14ac:dyDescent="0.3">
      <c r="A907" s="151">
        <v>46076</v>
      </c>
      <c r="B907" t="s">
        <v>831</v>
      </c>
      <c r="C907" t="s">
        <v>832</v>
      </c>
      <c r="D907" t="s">
        <v>833</v>
      </c>
      <c r="E907" s="55">
        <v>328107.75</v>
      </c>
      <c r="F907">
        <v>1</v>
      </c>
      <c r="G907" t="s">
        <v>511</v>
      </c>
      <c r="H907" s="14">
        <v>13017.8128</v>
      </c>
      <c r="I907" t="s">
        <v>137</v>
      </c>
      <c r="J907" t="s">
        <v>473</v>
      </c>
      <c r="K907" t="s">
        <v>156</v>
      </c>
      <c r="L907" t="s">
        <v>9</v>
      </c>
      <c r="M907" t="s">
        <v>70</v>
      </c>
      <c r="N907" t="s">
        <v>35</v>
      </c>
      <c r="O907">
        <v>328107.74999999994</v>
      </c>
      <c r="P907">
        <v>0</v>
      </c>
      <c r="Q907" t="s">
        <v>730</v>
      </c>
      <c r="R907" t="s">
        <v>164</v>
      </c>
    </row>
    <row r="908" spans="1:18" x14ac:dyDescent="0.3">
      <c r="A908" s="151">
        <v>46079</v>
      </c>
      <c r="B908" t="s">
        <v>1018</v>
      </c>
      <c r="C908" t="s">
        <v>1019</v>
      </c>
      <c r="D908" t="s">
        <v>1020</v>
      </c>
      <c r="E908" s="55">
        <v>400000</v>
      </c>
      <c r="F908">
        <v>1</v>
      </c>
      <c r="G908" t="s">
        <v>511</v>
      </c>
      <c r="H908" s="14">
        <v>12966.894700000001</v>
      </c>
      <c r="I908" t="s">
        <v>137</v>
      </c>
      <c r="J908" t="s">
        <v>473</v>
      </c>
      <c r="K908" t="s">
        <v>156</v>
      </c>
      <c r="L908" t="s">
        <v>10</v>
      </c>
      <c r="M908" t="s">
        <v>72</v>
      </c>
      <c r="N908" t="s">
        <v>35</v>
      </c>
      <c r="O908">
        <v>399999.99999999994</v>
      </c>
      <c r="P908">
        <v>0</v>
      </c>
      <c r="Q908" t="s">
        <v>741</v>
      </c>
      <c r="R908" t="s">
        <v>166</v>
      </c>
    </row>
    <row r="909" spans="1:18" x14ac:dyDescent="0.3">
      <c r="A909" s="151">
        <v>46055</v>
      </c>
      <c r="B909" t="s">
        <v>953</v>
      </c>
      <c r="C909" t="s">
        <v>954</v>
      </c>
      <c r="D909" t="s">
        <v>955</v>
      </c>
      <c r="E909" s="55">
        <v>13501.37</v>
      </c>
      <c r="F909">
        <v>20</v>
      </c>
      <c r="G909" t="s">
        <v>511</v>
      </c>
      <c r="H909" s="14">
        <v>12963.275</v>
      </c>
      <c r="I909" t="s">
        <v>137</v>
      </c>
      <c r="J909" t="s">
        <v>473</v>
      </c>
      <c r="K909" t="s">
        <v>156</v>
      </c>
      <c r="L909" t="s">
        <v>16</v>
      </c>
      <c r="M909" t="s">
        <v>70</v>
      </c>
      <c r="N909" t="s">
        <v>35</v>
      </c>
      <c r="O909">
        <v>326733.15000000002</v>
      </c>
      <c r="P909">
        <v>0</v>
      </c>
      <c r="Q909" t="s">
        <v>745</v>
      </c>
      <c r="R909" t="s">
        <v>657</v>
      </c>
    </row>
    <row r="910" spans="1:18" x14ac:dyDescent="0.3">
      <c r="A910" s="151">
        <v>46072</v>
      </c>
      <c r="B910" t="s">
        <v>1035</v>
      </c>
      <c r="C910" t="s">
        <v>1036</v>
      </c>
      <c r="D910" t="s">
        <v>1037</v>
      </c>
      <c r="E910" s="55">
        <v>178359.7</v>
      </c>
      <c r="F910">
        <v>1</v>
      </c>
      <c r="G910" t="s">
        <v>511</v>
      </c>
      <c r="H910" s="14">
        <v>12903.825999999999</v>
      </c>
      <c r="I910" t="s">
        <v>157</v>
      </c>
      <c r="J910" t="s">
        <v>473</v>
      </c>
      <c r="K910" t="s">
        <v>156</v>
      </c>
      <c r="L910" t="s">
        <v>17</v>
      </c>
      <c r="M910" t="s">
        <v>682</v>
      </c>
      <c r="N910" t="s">
        <v>35</v>
      </c>
      <c r="O910">
        <v>278856.24</v>
      </c>
      <c r="P910">
        <v>-63041</v>
      </c>
      <c r="Q910" t="s">
        <v>1038</v>
      </c>
      <c r="R910" t="s">
        <v>166</v>
      </c>
    </row>
    <row r="911" spans="1:18" x14ac:dyDescent="0.3">
      <c r="A911" s="151">
        <v>46072</v>
      </c>
      <c r="B911" t="s">
        <v>1035</v>
      </c>
      <c r="C911" t="s">
        <v>1036</v>
      </c>
      <c r="D911" t="s">
        <v>1037</v>
      </c>
      <c r="E911" s="55">
        <v>178359.7</v>
      </c>
      <c r="F911">
        <v>1</v>
      </c>
      <c r="G911" t="s">
        <v>511</v>
      </c>
      <c r="H911" s="14">
        <v>12903.825999999999</v>
      </c>
      <c r="I911" t="s">
        <v>157</v>
      </c>
      <c r="J911" t="s">
        <v>473</v>
      </c>
      <c r="K911" t="s">
        <v>156</v>
      </c>
      <c r="L911" t="s">
        <v>17</v>
      </c>
      <c r="M911" t="s">
        <v>682</v>
      </c>
      <c r="N911" t="s">
        <v>35</v>
      </c>
      <c r="O911">
        <v>278856.24</v>
      </c>
      <c r="P911">
        <v>-63041</v>
      </c>
      <c r="Q911" t="s">
        <v>1038</v>
      </c>
      <c r="R911" t="s">
        <v>682</v>
      </c>
    </row>
    <row r="912" spans="1:18" x14ac:dyDescent="0.3">
      <c r="A912" s="151">
        <v>46072</v>
      </c>
      <c r="B912" t="s">
        <v>1035</v>
      </c>
      <c r="C912" t="s">
        <v>1036</v>
      </c>
      <c r="D912" t="s">
        <v>1037</v>
      </c>
      <c r="E912" s="55">
        <v>178359.7</v>
      </c>
      <c r="F912">
        <v>1</v>
      </c>
      <c r="G912" t="s">
        <v>511</v>
      </c>
      <c r="H912" s="14">
        <v>12903.825999999999</v>
      </c>
      <c r="I912" t="s">
        <v>157</v>
      </c>
      <c r="J912" t="s">
        <v>473</v>
      </c>
      <c r="K912" t="s">
        <v>156</v>
      </c>
      <c r="L912" t="s">
        <v>17</v>
      </c>
      <c r="M912" t="s">
        <v>682</v>
      </c>
      <c r="N912" t="s">
        <v>35</v>
      </c>
      <c r="O912">
        <v>278856.24</v>
      </c>
      <c r="P912">
        <v>-63041</v>
      </c>
      <c r="Q912" t="s">
        <v>628</v>
      </c>
      <c r="R912" t="s">
        <v>166</v>
      </c>
    </row>
    <row r="913" spans="1:18" x14ac:dyDescent="0.3">
      <c r="A913" s="151">
        <v>46072</v>
      </c>
      <c r="B913" t="s">
        <v>1035</v>
      </c>
      <c r="C913" t="s">
        <v>1036</v>
      </c>
      <c r="D913" t="s">
        <v>1037</v>
      </c>
      <c r="E913" s="55">
        <v>178359.7</v>
      </c>
      <c r="F913">
        <v>1</v>
      </c>
      <c r="G913" t="s">
        <v>511</v>
      </c>
      <c r="H913" s="14">
        <v>12903.825999999999</v>
      </c>
      <c r="I913" t="s">
        <v>157</v>
      </c>
      <c r="J913" t="s">
        <v>473</v>
      </c>
      <c r="K913" t="s">
        <v>156</v>
      </c>
      <c r="L913" t="s">
        <v>17</v>
      </c>
      <c r="M913" t="s">
        <v>682</v>
      </c>
      <c r="N913" t="s">
        <v>35</v>
      </c>
      <c r="O913">
        <v>278856.24</v>
      </c>
      <c r="P913">
        <v>-63041</v>
      </c>
      <c r="Q913" t="s">
        <v>628</v>
      </c>
      <c r="R913" t="s">
        <v>682</v>
      </c>
    </row>
    <row r="914" spans="1:18" x14ac:dyDescent="0.3">
      <c r="A914" s="151">
        <v>46064</v>
      </c>
      <c r="B914" t="s">
        <v>971</v>
      </c>
      <c r="C914" t="s">
        <v>972</v>
      </c>
      <c r="D914" t="s">
        <v>973</v>
      </c>
      <c r="E914" s="55">
        <v>133480</v>
      </c>
      <c r="F914">
        <v>2</v>
      </c>
      <c r="G914" t="s">
        <v>511</v>
      </c>
      <c r="H914" s="14">
        <v>12816.0177</v>
      </c>
      <c r="I914" t="s">
        <v>137</v>
      </c>
      <c r="J914" t="s">
        <v>473</v>
      </c>
      <c r="K914" t="s">
        <v>138</v>
      </c>
      <c r="L914" t="s">
        <v>16</v>
      </c>
      <c r="M914" t="s">
        <v>70</v>
      </c>
      <c r="N914" t="s">
        <v>35</v>
      </c>
      <c r="O914">
        <v>323021.59999999998</v>
      </c>
      <c r="P914">
        <v>0</v>
      </c>
      <c r="Q914" t="s">
        <v>745</v>
      </c>
      <c r="R914" t="s">
        <v>657</v>
      </c>
    </row>
    <row r="915" spans="1:18" x14ac:dyDescent="0.3">
      <c r="A915" s="151">
        <v>46065</v>
      </c>
      <c r="B915" t="s">
        <v>901</v>
      </c>
      <c r="C915" t="s">
        <v>902</v>
      </c>
      <c r="D915" t="s">
        <v>903</v>
      </c>
      <c r="E915" s="55">
        <v>320000</v>
      </c>
      <c r="F915">
        <v>1</v>
      </c>
      <c r="G915" t="s">
        <v>511</v>
      </c>
      <c r="H915" s="14">
        <v>12696.134400000001</v>
      </c>
      <c r="I915" t="s">
        <v>137</v>
      </c>
      <c r="J915" t="s">
        <v>473</v>
      </c>
      <c r="K915" t="s">
        <v>156</v>
      </c>
      <c r="L915" t="s">
        <v>12</v>
      </c>
      <c r="M915" t="s">
        <v>70</v>
      </c>
      <c r="N915" t="s">
        <v>35</v>
      </c>
      <c r="O915">
        <v>320000</v>
      </c>
      <c r="P915">
        <v>0</v>
      </c>
      <c r="Q915" t="s">
        <v>735</v>
      </c>
      <c r="R915" t="s">
        <v>168</v>
      </c>
    </row>
    <row r="916" spans="1:18" x14ac:dyDescent="0.3">
      <c r="A916" s="151">
        <v>46079</v>
      </c>
      <c r="B916" t="s">
        <v>1085</v>
      </c>
      <c r="C916" t="s">
        <v>1086</v>
      </c>
      <c r="D916" t="s">
        <v>1087</v>
      </c>
      <c r="E916" s="55">
        <v>34000</v>
      </c>
      <c r="F916">
        <v>21.42</v>
      </c>
      <c r="G916" t="s">
        <v>511</v>
      </c>
      <c r="H916" s="14">
        <v>12394.6831</v>
      </c>
      <c r="I916" t="s">
        <v>137</v>
      </c>
      <c r="J916" t="s">
        <v>513</v>
      </c>
      <c r="K916" t="s">
        <v>138</v>
      </c>
      <c r="L916" t="s">
        <v>10</v>
      </c>
      <c r="M916" t="s">
        <v>50</v>
      </c>
      <c r="N916" t="s">
        <v>35</v>
      </c>
      <c r="O916">
        <v>881218.79999999993</v>
      </c>
      <c r="P916">
        <v>0</v>
      </c>
      <c r="Q916" t="s">
        <v>731</v>
      </c>
      <c r="R916" t="s">
        <v>166</v>
      </c>
    </row>
    <row r="917" spans="1:18" x14ac:dyDescent="0.3">
      <c r="A917" s="151">
        <v>46055</v>
      </c>
      <c r="B917" t="s">
        <v>962</v>
      </c>
      <c r="C917" t="s">
        <v>963</v>
      </c>
      <c r="D917" t="s">
        <v>964</v>
      </c>
      <c r="E917" s="55">
        <v>721000</v>
      </c>
      <c r="F917">
        <v>1</v>
      </c>
      <c r="G917" t="s">
        <v>511</v>
      </c>
      <c r="H917" s="14">
        <v>12270.7839</v>
      </c>
      <c r="I917" t="s">
        <v>137</v>
      </c>
      <c r="J917" t="s">
        <v>513</v>
      </c>
      <c r="K917" t="s">
        <v>156</v>
      </c>
      <c r="L917" t="s">
        <v>10</v>
      </c>
      <c r="M917" t="s">
        <v>50</v>
      </c>
      <c r="N917" t="s">
        <v>35</v>
      </c>
      <c r="O917">
        <v>872410</v>
      </c>
      <c r="P917">
        <v>0</v>
      </c>
      <c r="Q917" t="s">
        <v>736</v>
      </c>
      <c r="R917" t="s">
        <v>164</v>
      </c>
    </row>
    <row r="918" spans="1:18" x14ac:dyDescent="0.3">
      <c r="A918" s="151">
        <v>46057</v>
      </c>
      <c r="B918" t="s">
        <v>1045</v>
      </c>
      <c r="C918" t="s">
        <v>1046</v>
      </c>
      <c r="D918" t="s">
        <v>1047</v>
      </c>
      <c r="E918" s="55">
        <v>74973.55</v>
      </c>
      <c r="F918">
        <v>4</v>
      </c>
      <c r="G918" t="s">
        <v>511</v>
      </c>
      <c r="H918" s="14">
        <v>12055.049000000001</v>
      </c>
      <c r="I918" t="s">
        <v>137</v>
      </c>
      <c r="J918" t="s">
        <v>473</v>
      </c>
      <c r="K918" t="s">
        <v>138</v>
      </c>
      <c r="L918" t="s">
        <v>16</v>
      </c>
      <c r="M918" t="s">
        <v>50</v>
      </c>
      <c r="N918" t="s">
        <v>35</v>
      </c>
      <c r="O918">
        <v>857072</v>
      </c>
      <c r="P918">
        <v>0</v>
      </c>
      <c r="Q918" t="s">
        <v>735</v>
      </c>
      <c r="R918" t="s">
        <v>657</v>
      </c>
    </row>
    <row r="919" spans="1:18" x14ac:dyDescent="0.3">
      <c r="A919" s="151">
        <v>46071</v>
      </c>
      <c r="B919" t="s">
        <v>1068</v>
      </c>
      <c r="C919" t="s">
        <v>1069</v>
      </c>
      <c r="D919" t="s">
        <v>1070</v>
      </c>
      <c r="E919" s="55">
        <v>175000</v>
      </c>
      <c r="F919">
        <v>1</v>
      </c>
      <c r="G919" t="s">
        <v>511</v>
      </c>
      <c r="H919" s="14">
        <v>12034.4277</v>
      </c>
      <c r="I919" t="s">
        <v>137</v>
      </c>
      <c r="J919" t="s">
        <v>473</v>
      </c>
      <c r="K919" t="s">
        <v>156</v>
      </c>
      <c r="L919" t="s">
        <v>10</v>
      </c>
      <c r="M919" t="s">
        <v>70</v>
      </c>
      <c r="N919" t="s">
        <v>35</v>
      </c>
      <c r="O919">
        <v>303322</v>
      </c>
      <c r="P919">
        <v>0</v>
      </c>
      <c r="Q919" t="s">
        <v>732</v>
      </c>
      <c r="R919" t="s">
        <v>164</v>
      </c>
    </row>
    <row r="920" spans="1:18" x14ac:dyDescent="0.3">
      <c r="A920" s="151">
        <v>46057</v>
      </c>
      <c r="B920" t="s">
        <v>869</v>
      </c>
      <c r="C920" t="s">
        <v>872</v>
      </c>
      <c r="D920" t="s">
        <v>873</v>
      </c>
      <c r="E920" s="55">
        <v>71370</v>
      </c>
      <c r="F920">
        <v>1</v>
      </c>
      <c r="G920" t="s">
        <v>511</v>
      </c>
      <c r="H920" s="14">
        <v>12022.184800000001</v>
      </c>
      <c r="I920" t="s">
        <v>137</v>
      </c>
      <c r="J920" t="s">
        <v>473</v>
      </c>
      <c r="K920" t="s">
        <v>156</v>
      </c>
      <c r="L920" t="s">
        <v>9</v>
      </c>
      <c r="M920" t="s">
        <v>68</v>
      </c>
      <c r="N920" t="s">
        <v>35</v>
      </c>
      <c r="O920">
        <v>111729.99999999999</v>
      </c>
      <c r="P920">
        <v>0</v>
      </c>
      <c r="Q920" t="s">
        <v>732</v>
      </c>
      <c r="R920" t="s">
        <v>164</v>
      </c>
    </row>
    <row r="921" spans="1:18" x14ac:dyDescent="0.3">
      <c r="A921" s="151">
        <v>46063</v>
      </c>
      <c r="B921" t="s">
        <v>1018</v>
      </c>
      <c r="C921" t="s">
        <v>1021</v>
      </c>
      <c r="D921" t="s">
        <v>1022</v>
      </c>
      <c r="E921" s="55">
        <v>150000</v>
      </c>
      <c r="F921">
        <v>1</v>
      </c>
      <c r="G921" t="s">
        <v>511</v>
      </c>
      <c r="H921" s="14">
        <v>11902.626</v>
      </c>
      <c r="I921" t="s">
        <v>137</v>
      </c>
      <c r="J921" t="s">
        <v>513</v>
      </c>
      <c r="K921" t="s">
        <v>138</v>
      </c>
      <c r="L921" t="s">
        <v>10</v>
      </c>
      <c r="M921" t="s">
        <v>70</v>
      </c>
      <c r="N921" t="s">
        <v>35</v>
      </c>
      <c r="O921">
        <v>300000</v>
      </c>
      <c r="P921">
        <v>0</v>
      </c>
      <c r="Q921" t="s">
        <v>739</v>
      </c>
      <c r="R921" t="s">
        <v>168</v>
      </c>
    </row>
    <row r="922" spans="1:18" x14ac:dyDescent="0.3">
      <c r="A922" s="151">
        <v>46059</v>
      </c>
      <c r="B922" t="s">
        <v>1028</v>
      </c>
      <c r="C922" t="s">
        <v>1033</v>
      </c>
      <c r="D922" t="s">
        <v>1034</v>
      </c>
      <c r="E922" s="55">
        <v>2190.09</v>
      </c>
      <c r="F922">
        <v>74</v>
      </c>
      <c r="G922" t="s">
        <v>511</v>
      </c>
      <c r="H922" s="14">
        <v>11725.07</v>
      </c>
      <c r="I922" t="s">
        <v>157</v>
      </c>
      <c r="J922" t="s">
        <v>473</v>
      </c>
      <c r="K922" t="s">
        <v>156</v>
      </c>
      <c r="L922" t="s">
        <v>17</v>
      </c>
      <c r="M922" t="s">
        <v>682</v>
      </c>
      <c r="N922" t="s">
        <v>35</v>
      </c>
      <c r="O922">
        <v>196100.65999999997</v>
      </c>
      <c r="P922">
        <v>0</v>
      </c>
      <c r="Q922" t="s">
        <v>745</v>
      </c>
      <c r="R922" t="s">
        <v>166</v>
      </c>
    </row>
    <row r="923" spans="1:18" x14ac:dyDescent="0.3">
      <c r="A923" s="151">
        <v>46073</v>
      </c>
      <c r="B923" t="s">
        <v>823</v>
      </c>
      <c r="C923" t="s">
        <v>824</v>
      </c>
      <c r="D923" t="s">
        <v>825</v>
      </c>
      <c r="E923" s="55">
        <v>237122.18</v>
      </c>
      <c r="F923">
        <v>1</v>
      </c>
      <c r="G923" t="s">
        <v>511</v>
      </c>
      <c r="H923" s="14">
        <v>11383.585800000001</v>
      </c>
      <c r="I923" t="s">
        <v>137</v>
      </c>
      <c r="J923" t="s">
        <v>513</v>
      </c>
      <c r="K923" t="s">
        <v>156</v>
      </c>
      <c r="L923" t="s">
        <v>10</v>
      </c>
      <c r="M923" t="s">
        <v>70</v>
      </c>
      <c r="N923" t="s">
        <v>35</v>
      </c>
      <c r="O923">
        <v>286917.83999999997</v>
      </c>
      <c r="P923">
        <v>0</v>
      </c>
      <c r="Q923" t="s">
        <v>730</v>
      </c>
      <c r="R923" t="s">
        <v>164</v>
      </c>
    </row>
    <row r="924" spans="1:18" x14ac:dyDescent="0.3">
      <c r="A924" s="151">
        <v>46063</v>
      </c>
      <c r="B924" t="s">
        <v>1116</v>
      </c>
      <c r="C924" t="s">
        <v>1117</v>
      </c>
      <c r="D924" t="s">
        <v>1118</v>
      </c>
      <c r="E924" s="55">
        <v>647707.5</v>
      </c>
      <c r="F924">
        <v>1</v>
      </c>
      <c r="G924" t="s">
        <v>511</v>
      </c>
      <c r="H924" s="14">
        <v>11321.436299999999</v>
      </c>
      <c r="I924" t="s">
        <v>137</v>
      </c>
      <c r="J924" t="s">
        <v>473</v>
      </c>
      <c r="K924" t="s">
        <v>156</v>
      </c>
      <c r="L924" t="s">
        <v>10</v>
      </c>
      <c r="M924" t="s">
        <v>50</v>
      </c>
      <c r="N924" t="s">
        <v>35</v>
      </c>
      <c r="O924">
        <v>804914.68999999983</v>
      </c>
      <c r="P924">
        <v>0</v>
      </c>
      <c r="Q924" t="s">
        <v>730</v>
      </c>
      <c r="R924" t="s">
        <v>164</v>
      </c>
    </row>
    <row r="925" spans="1:18" x14ac:dyDescent="0.3">
      <c r="A925" s="151">
        <v>46079</v>
      </c>
      <c r="B925" t="s">
        <v>1082</v>
      </c>
      <c r="C925" t="s">
        <v>1083</v>
      </c>
      <c r="D925" t="s">
        <v>1084</v>
      </c>
      <c r="E925" s="55">
        <v>187343.73</v>
      </c>
      <c r="F925">
        <v>1</v>
      </c>
      <c r="G925" t="s">
        <v>511</v>
      </c>
      <c r="H925" s="14">
        <v>11201.483700000001</v>
      </c>
      <c r="I925" t="s">
        <v>137</v>
      </c>
      <c r="J925" t="s">
        <v>473</v>
      </c>
      <c r="K925" t="s">
        <v>156</v>
      </c>
      <c r="L925" t="s">
        <v>10</v>
      </c>
      <c r="M925" t="s">
        <v>682</v>
      </c>
      <c r="N925" t="s">
        <v>35</v>
      </c>
      <c r="O925">
        <v>187343.72999999998</v>
      </c>
      <c r="P925">
        <v>0</v>
      </c>
      <c r="Q925" t="s">
        <v>741</v>
      </c>
      <c r="R925" t="s">
        <v>166</v>
      </c>
    </row>
    <row r="926" spans="1:18" x14ac:dyDescent="0.3">
      <c r="A926" s="151">
        <v>46055</v>
      </c>
      <c r="B926" t="s">
        <v>904</v>
      </c>
      <c r="C926" t="s">
        <v>905</v>
      </c>
      <c r="D926" t="s">
        <v>906</v>
      </c>
      <c r="E926" s="55">
        <v>6541.5</v>
      </c>
      <c r="F926">
        <v>175</v>
      </c>
      <c r="G926" t="s">
        <v>511</v>
      </c>
      <c r="H926" s="14">
        <v>11160.136</v>
      </c>
      <c r="I926" t="s">
        <v>137</v>
      </c>
      <c r="J926" t="s">
        <v>473</v>
      </c>
      <c r="K926" t="s">
        <v>156</v>
      </c>
      <c r="L926" t="s">
        <v>16</v>
      </c>
      <c r="M926" t="s">
        <v>77</v>
      </c>
      <c r="N926" t="s">
        <v>35</v>
      </c>
      <c r="O926">
        <v>1580819.6299999997</v>
      </c>
      <c r="P926">
        <v>0</v>
      </c>
      <c r="Q926" t="s">
        <v>731</v>
      </c>
      <c r="R926" t="s">
        <v>168</v>
      </c>
    </row>
    <row r="927" spans="1:18" x14ac:dyDescent="0.3">
      <c r="A927" s="151">
        <v>46057</v>
      </c>
      <c r="B927" t="s">
        <v>1113</v>
      </c>
      <c r="C927" t="s">
        <v>1114</v>
      </c>
      <c r="D927" t="s">
        <v>1115</v>
      </c>
      <c r="E927" s="55">
        <v>1305815</v>
      </c>
      <c r="F927">
        <v>1</v>
      </c>
      <c r="G927" t="s">
        <v>511</v>
      </c>
      <c r="H927" s="14">
        <v>11154.6049</v>
      </c>
      <c r="I927" t="s">
        <v>137</v>
      </c>
      <c r="J927" t="s">
        <v>513</v>
      </c>
      <c r="K927" t="s">
        <v>156</v>
      </c>
      <c r="L927" t="s">
        <v>10</v>
      </c>
      <c r="M927" t="s">
        <v>77</v>
      </c>
      <c r="N927" t="s">
        <v>35</v>
      </c>
      <c r="O927">
        <v>1580036.15</v>
      </c>
      <c r="P927">
        <v>0</v>
      </c>
      <c r="Q927" t="s">
        <v>731</v>
      </c>
      <c r="R927" t="s">
        <v>166</v>
      </c>
    </row>
    <row r="928" spans="1:18" x14ac:dyDescent="0.3">
      <c r="A928" s="151">
        <v>46058</v>
      </c>
      <c r="B928" t="s">
        <v>984</v>
      </c>
      <c r="C928" t="s">
        <v>988</v>
      </c>
      <c r="D928" t="s">
        <v>12</v>
      </c>
      <c r="E928" s="55">
        <v>12396.69</v>
      </c>
      <c r="F928">
        <v>1</v>
      </c>
      <c r="G928" t="s">
        <v>511</v>
      </c>
      <c r="H928" s="14">
        <v>11011.657300000001</v>
      </c>
      <c r="I928" t="s">
        <v>137</v>
      </c>
      <c r="J928" t="s">
        <v>473</v>
      </c>
      <c r="K928" t="s">
        <v>138</v>
      </c>
      <c r="L928" t="s">
        <v>12</v>
      </c>
      <c r="M928" t="s">
        <v>80</v>
      </c>
      <c r="N928" t="s">
        <v>35</v>
      </c>
      <c r="O928">
        <v>14999.999999999998</v>
      </c>
      <c r="P928">
        <v>0</v>
      </c>
      <c r="Q928" t="s">
        <v>745</v>
      </c>
      <c r="R928" t="s">
        <v>657</v>
      </c>
    </row>
    <row r="929" spans="1:18" x14ac:dyDescent="0.3">
      <c r="A929" s="151">
        <v>46055</v>
      </c>
      <c r="B929" t="s">
        <v>823</v>
      </c>
      <c r="C929" t="s">
        <v>826</v>
      </c>
      <c r="D929" t="s">
        <v>827</v>
      </c>
      <c r="E929" s="55">
        <v>1828654.1</v>
      </c>
      <c r="F929">
        <v>1</v>
      </c>
      <c r="G929" t="s">
        <v>511</v>
      </c>
      <c r="H929" s="14">
        <v>10784.145699999999</v>
      </c>
      <c r="I929" t="s">
        <v>137</v>
      </c>
      <c r="J929" t="s">
        <v>513</v>
      </c>
      <c r="K929" t="s">
        <v>156</v>
      </c>
      <c r="L929" t="s">
        <v>10</v>
      </c>
      <c r="M929" t="s">
        <v>683</v>
      </c>
      <c r="N929" t="s">
        <v>35</v>
      </c>
      <c r="O929">
        <v>2212671.46</v>
      </c>
      <c r="P929">
        <v>0</v>
      </c>
      <c r="Q929" t="s">
        <v>730</v>
      </c>
      <c r="R929" t="s">
        <v>164</v>
      </c>
    </row>
    <row r="930" spans="1:18" x14ac:dyDescent="0.3">
      <c r="A930" s="151">
        <v>46063</v>
      </c>
      <c r="B930" t="s">
        <v>1048</v>
      </c>
      <c r="C930" t="s">
        <v>1053</v>
      </c>
      <c r="D930" t="s">
        <v>1054</v>
      </c>
      <c r="E930" s="55">
        <v>2481</v>
      </c>
      <c r="F930">
        <v>60</v>
      </c>
      <c r="G930" t="s">
        <v>511</v>
      </c>
      <c r="H930" s="14">
        <v>10769.6049</v>
      </c>
      <c r="I930" t="s">
        <v>137</v>
      </c>
      <c r="J930" t="s">
        <v>473</v>
      </c>
      <c r="K930" t="s">
        <v>156</v>
      </c>
      <c r="L930" t="s">
        <v>14</v>
      </c>
      <c r="M930" t="s">
        <v>682</v>
      </c>
      <c r="N930" t="s">
        <v>35</v>
      </c>
      <c r="O930">
        <v>180120.59999999998</v>
      </c>
      <c r="P930">
        <v>0</v>
      </c>
      <c r="Q930" t="s">
        <v>680</v>
      </c>
      <c r="R930" t="s">
        <v>168</v>
      </c>
    </row>
    <row r="931" spans="1:18" x14ac:dyDescent="0.3">
      <c r="A931" s="151">
        <v>46055</v>
      </c>
      <c r="B931" t="s">
        <v>998</v>
      </c>
      <c r="C931" t="s">
        <v>999</v>
      </c>
      <c r="D931" t="s">
        <v>1000</v>
      </c>
      <c r="E931" s="55">
        <v>357.83</v>
      </c>
      <c r="F931">
        <v>100</v>
      </c>
      <c r="G931" t="s">
        <v>511</v>
      </c>
      <c r="H931" s="14">
        <v>10769.5857</v>
      </c>
      <c r="I931" t="s">
        <v>137</v>
      </c>
      <c r="J931" t="s">
        <v>473</v>
      </c>
      <c r="K931" t="s">
        <v>156</v>
      </c>
      <c r="L931" t="s">
        <v>14</v>
      </c>
      <c r="M931" t="s">
        <v>68</v>
      </c>
      <c r="N931" t="s">
        <v>35</v>
      </c>
      <c r="O931">
        <v>100088.77999999998</v>
      </c>
      <c r="P931">
        <v>0</v>
      </c>
      <c r="Q931" t="s">
        <v>680</v>
      </c>
      <c r="R931" t="s">
        <v>168</v>
      </c>
    </row>
    <row r="932" spans="1:18" x14ac:dyDescent="0.3">
      <c r="A932" s="151">
        <v>46057</v>
      </c>
      <c r="B932" t="s">
        <v>1018</v>
      </c>
      <c r="C932" t="s">
        <v>1023</v>
      </c>
      <c r="D932" t="s">
        <v>1024</v>
      </c>
      <c r="E932" s="55">
        <v>100000</v>
      </c>
      <c r="F932">
        <v>1</v>
      </c>
      <c r="G932" t="s">
        <v>511</v>
      </c>
      <c r="H932" s="14">
        <v>10760.0329</v>
      </c>
      <c r="I932" t="s">
        <v>137</v>
      </c>
      <c r="J932" t="s">
        <v>473</v>
      </c>
      <c r="K932" t="s">
        <v>138</v>
      </c>
      <c r="L932" t="s">
        <v>10</v>
      </c>
      <c r="M932" t="s">
        <v>68</v>
      </c>
      <c r="N932" t="s">
        <v>35</v>
      </c>
      <c r="O932">
        <v>99999.999999999985</v>
      </c>
      <c r="P932">
        <v>0</v>
      </c>
      <c r="Q932" t="s">
        <v>628</v>
      </c>
      <c r="R932" t="s">
        <v>68</v>
      </c>
    </row>
    <row r="933" spans="1:18" x14ac:dyDescent="0.3">
      <c r="A933" s="151">
        <v>46058</v>
      </c>
      <c r="B933" t="s">
        <v>1132</v>
      </c>
      <c r="C933" t="s">
        <v>1133</v>
      </c>
      <c r="D933" t="s">
        <v>1134</v>
      </c>
      <c r="E933" s="55">
        <v>81828.63</v>
      </c>
      <c r="F933">
        <v>1</v>
      </c>
      <c r="G933" t="s">
        <v>511</v>
      </c>
      <c r="H933" s="14">
        <v>10653.7927</v>
      </c>
      <c r="I933" t="s">
        <v>137</v>
      </c>
      <c r="J933" t="s">
        <v>473</v>
      </c>
      <c r="K933" t="s">
        <v>156</v>
      </c>
      <c r="L933" t="s">
        <v>16</v>
      </c>
      <c r="M933" t="s">
        <v>68</v>
      </c>
      <c r="N933" t="s">
        <v>35</v>
      </c>
      <c r="O933">
        <v>99012.64</v>
      </c>
      <c r="P933">
        <v>0</v>
      </c>
      <c r="Q933" t="s">
        <v>735</v>
      </c>
      <c r="R933" t="s">
        <v>657</v>
      </c>
    </row>
    <row r="934" spans="1:18" x14ac:dyDescent="0.3">
      <c r="A934" s="151">
        <v>46076</v>
      </c>
      <c r="B934" t="s">
        <v>831</v>
      </c>
      <c r="C934" t="s">
        <v>832</v>
      </c>
      <c r="D934" t="s">
        <v>833</v>
      </c>
      <c r="E934" s="55">
        <v>328107.75</v>
      </c>
      <c r="F934">
        <v>1</v>
      </c>
      <c r="G934" t="s">
        <v>511</v>
      </c>
      <c r="H934" s="14">
        <v>10636.346600000001</v>
      </c>
      <c r="I934" t="s">
        <v>137</v>
      </c>
      <c r="J934" t="s">
        <v>473</v>
      </c>
      <c r="K934" t="s">
        <v>156</v>
      </c>
      <c r="L934" t="s">
        <v>9</v>
      </c>
      <c r="M934" t="s">
        <v>72</v>
      </c>
      <c r="N934" t="s">
        <v>35</v>
      </c>
      <c r="O934">
        <v>328107.74999999994</v>
      </c>
      <c r="P934">
        <v>0</v>
      </c>
      <c r="Q934" t="s">
        <v>730</v>
      </c>
      <c r="R934" t="s">
        <v>164</v>
      </c>
    </row>
    <row r="935" spans="1:18" x14ac:dyDescent="0.3">
      <c r="A935" s="151">
        <v>46066</v>
      </c>
      <c r="B935" t="s">
        <v>1098</v>
      </c>
      <c r="C935" t="s">
        <v>1099</v>
      </c>
      <c r="D935" t="s">
        <v>1100</v>
      </c>
      <c r="E935" s="55">
        <v>755578</v>
      </c>
      <c r="F935">
        <v>1</v>
      </c>
      <c r="G935" t="s">
        <v>511</v>
      </c>
      <c r="H935" s="14">
        <v>10627.4967</v>
      </c>
      <c r="I935" t="s">
        <v>312</v>
      </c>
      <c r="J935" t="s">
        <v>473</v>
      </c>
      <c r="K935" t="s">
        <v>156</v>
      </c>
      <c r="L935" t="s">
        <v>530</v>
      </c>
      <c r="M935" t="s">
        <v>50</v>
      </c>
      <c r="N935" t="s">
        <v>35</v>
      </c>
      <c r="O935">
        <v>755578</v>
      </c>
      <c r="P935">
        <v>0</v>
      </c>
      <c r="Q935" t="s">
        <v>732</v>
      </c>
      <c r="R935" t="s">
        <v>164</v>
      </c>
    </row>
    <row r="936" spans="1:18" x14ac:dyDescent="0.3">
      <c r="A936" s="151">
        <v>46066</v>
      </c>
      <c r="B936" t="s">
        <v>944</v>
      </c>
      <c r="C936" t="s">
        <v>945</v>
      </c>
      <c r="D936" t="s">
        <v>946</v>
      </c>
      <c r="E936" s="55">
        <v>755577.85</v>
      </c>
      <c r="F936">
        <v>1</v>
      </c>
      <c r="G936" t="s">
        <v>511</v>
      </c>
      <c r="H936" s="14">
        <v>10627.4946</v>
      </c>
      <c r="I936" t="s">
        <v>312</v>
      </c>
      <c r="J936" t="s">
        <v>473</v>
      </c>
      <c r="K936" t="s">
        <v>156</v>
      </c>
      <c r="L936" t="s">
        <v>530</v>
      </c>
      <c r="M936" t="s">
        <v>50</v>
      </c>
      <c r="N936" t="s">
        <v>35</v>
      </c>
      <c r="O936">
        <v>755577.85</v>
      </c>
      <c r="P936">
        <v>0</v>
      </c>
      <c r="Q936" t="s">
        <v>732</v>
      </c>
      <c r="R936" t="s">
        <v>164</v>
      </c>
    </row>
    <row r="937" spans="1:18" x14ac:dyDescent="0.3">
      <c r="A937" s="151">
        <v>46055</v>
      </c>
      <c r="B937" t="s">
        <v>953</v>
      </c>
      <c r="C937" t="s">
        <v>954</v>
      </c>
      <c r="D937" t="s">
        <v>955</v>
      </c>
      <c r="E937" s="55">
        <v>13501.37</v>
      </c>
      <c r="F937">
        <v>20</v>
      </c>
      <c r="G937" t="s">
        <v>511</v>
      </c>
      <c r="H937" s="14">
        <v>10591.785900000001</v>
      </c>
      <c r="I937" t="s">
        <v>137</v>
      </c>
      <c r="J937" t="s">
        <v>473</v>
      </c>
      <c r="K937" t="s">
        <v>156</v>
      </c>
      <c r="L937" t="s">
        <v>16</v>
      </c>
      <c r="M937" t="s">
        <v>72</v>
      </c>
      <c r="N937" t="s">
        <v>35</v>
      </c>
      <c r="O937">
        <v>326733.15000000002</v>
      </c>
      <c r="P937">
        <v>0</v>
      </c>
      <c r="Q937" t="s">
        <v>745</v>
      </c>
      <c r="R937" t="s">
        <v>657</v>
      </c>
    </row>
    <row r="938" spans="1:18" x14ac:dyDescent="0.3">
      <c r="A938" s="151">
        <v>46064</v>
      </c>
      <c r="B938" t="s">
        <v>971</v>
      </c>
      <c r="C938" t="s">
        <v>972</v>
      </c>
      <c r="D938" t="s">
        <v>973</v>
      </c>
      <c r="E938" s="55">
        <v>133480</v>
      </c>
      <c r="F938">
        <v>2</v>
      </c>
      <c r="G938" t="s">
        <v>511</v>
      </c>
      <c r="H938" s="14">
        <v>10471.467699999999</v>
      </c>
      <c r="I938" t="s">
        <v>137</v>
      </c>
      <c r="J938" t="s">
        <v>473</v>
      </c>
      <c r="K938" t="s">
        <v>138</v>
      </c>
      <c r="L938" t="s">
        <v>16</v>
      </c>
      <c r="M938" t="s">
        <v>72</v>
      </c>
      <c r="N938" t="s">
        <v>35</v>
      </c>
      <c r="O938">
        <v>323021.59999999998</v>
      </c>
      <c r="P938">
        <v>0</v>
      </c>
      <c r="Q938" t="s">
        <v>745</v>
      </c>
      <c r="R938" t="s">
        <v>657</v>
      </c>
    </row>
    <row r="939" spans="1:18" x14ac:dyDescent="0.3">
      <c r="A939" s="151">
        <v>46065</v>
      </c>
      <c r="B939" t="s">
        <v>901</v>
      </c>
      <c r="C939" t="s">
        <v>902</v>
      </c>
      <c r="D939" t="s">
        <v>903</v>
      </c>
      <c r="E939" s="55">
        <v>320000</v>
      </c>
      <c r="F939">
        <v>1</v>
      </c>
      <c r="G939" t="s">
        <v>511</v>
      </c>
      <c r="H939" s="14">
        <v>10373.515799999999</v>
      </c>
      <c r="I939" t="s">
        <v>137</v>
      </c>
      <c r="J939" t="s">
        <v>473</v>
      </c>
      <c r="K939" t="s">
        <v>156</v>
      </c>
      <c r="L939" t="s">
        <v>12</v>
      </c>
      <c r="M939" t="s">
        <v>72</v>
      </c>
      <c r="N939" t="s">
        <v>35</v>
      </c>
      <c r="O939">
        <v>320000</v>
      </c>
      <c r="P939">
        <v>0</v>
      </c>
      <c r="Q939" t="s">
        <v>735</v>
      </c>
      <c r="R939" t="s">
        <v>168</v>
      </c>
    </row>
    <row r="940" spans="1:18" x14ac:dyDescent="0.3">
      <c r="A940" s="151">
        <v>46059</v>
      </c>
      <c r="B940" t="s">
        <v>1028</v>
      </c>
      <c r="C940" t="s">
        <v>1031</v>
      </c>
      <c r="D940" t="s">
        <v>1032</v>
      </c>
      <c r="E940" s="55">
        <v>7568.31</v>
      </c>
      <c r="F940">
        <v>90</v>
      </c>
      <c r="G940" t="s">
        <v>511</v>
      </c>
      <c r="H940" s="14">
        <v>10201.4319</v>
      </c>
      <c r="I940" t="s">
        <v>137</v>
      </c>
      <c r="J940" t="s">
        <v>473</v>
      </c>
      <c r="K940" t="s">
        <v>138</v>
      </c>
      <c r="L940" t="s">
        <v>11</v>
      </c>
      <c r="M940" t="s">
        <v>50</v>
      </c>
      <c r="N940" t="s">
        <v>35</v>
      </c>
      <c r="O940">
        <v>725286.27999999991</v>
      </c>
      <c r="P940">
        <v>0</v>
      </c>
      <c r="Q940" t="s">
        <v>628</v>
      </c>
      <c r="R940" t="s">
        <v>50</v>
      </c>
    </row>
    <row r="941" spans="1:18" x14ac:dyDescent="0.3">
      <c r="A941" s="151">
        <v>46066</v>
      </c>
      <c r="B941" t="s">
        <v>838</v>
      </c>
      <c r="C941" t="s">
        <v>841</v>
      </c>
      <c r="D941" t="s">
        <v>842</v>
      </c>
      <c r="E941" s="55">
        <v>170000</v>
      </c>
      <c r="F941">
        <v>1</v>
      </c>
      <c r="G941" t="s">
        <v>511</v>
      </c>
      <c r="H941" s="14">
        <v>10164.4833</v>
      </c>
      <c r="I941" t="s">
        <v>137</v>
      </c>
      <c r="J941" t="s">
        <v>473</v>
      </c>
      <c r="K941" t="s">
        <v>156</v>
      </c>
      <c r="L941" t="s">
        <v>16</v>
      </c>
      <c r="M941" t="s">
        <v>682</v>
      </c>
      <c r="N941" t="s">
        <v>35</v>
      </c>
      <c r="O941">
        <v>170000</v>
      </c>
      <c r="P941">
        <v>0</v>
      </c>
      <c r="Q941" t="s">
        <v>731</v>
      </c>
      <c r="R941" t="s">
        <v>166</v>
      </c>
    </row>
    <row r="942" spans="1:18" x14ac:dyDescent="0.3">
      <c r="A942" s="151">
        <v>46076</v>
      </c>
      <c r="B942" t="s">
        <v>845</v>
      </c>
      <c r="C942" t="s">
        <v>846</v>
      </c>
      <c r="D942" t="s">
        <v>847</v>
      </c>
      <c r="E942" s="55">
        <v>80000</v>
      </c>
      <c r="F942">
        <v>9</v>
      </c>
      <c r="G942" t="s">
        <v>511</v>
      </c>
      <c r="H942" s="14">
        <v>10127.0784</v>
      </c>
      <c r="I942" t="s">
        <v>137</v>
      </c>
      <c r="J942" t="s">
        <v>473</v>
      </c>
      <c r="K942" t="s">
        <v>156</v>
      </c>
      <c r="L942" t="s">
        <v>10</v>
      </c>
      <c r="M942" t="s">
        <v>50</v>
      </c>
      <c r="N942" t="s">
        <v>35</v>
      </c>
      <c r="O942">
        <v>719999.99999999988</v>
      </c>
      <c r="P942">
        <v>0</v>
      </c>
      <c r="Q942" t="s">
        <v>731</v>
      </c>
      <c r="R942" t="s">
        <v>166</v>
      </c>
    </row>
    <row r="943" spans="1:18" x14ac:dyDescent="0.3">
      <c r="A943" s="151">
        <v>46070</v>
      </c>
      <c r="B943" t="s">
        <v>845</v>
      </c>
      <c r="C943" t="s">
        <v>848</v>
      </c>
      <c r="D943" t="s">
        <v>849</v>
      </c>
      <c r="E943" s="55">
        <v>80000</v>
      </c>
      <c r="F943">
        <v>9</v>
      </c>
      <c r="G943" t="s">
        <v>511</v>
      </c>
      <c r="H943" s="14">
        <v>10127.0784</v>
      </c>
      <c r="I943" t="s">
        <v>137</v>
      </c>
      <c r="J943" t="s">
        <v>473</v>
      </c>
      <c r="K943" t="s">
        <v>156</v>
      </c>
      <c r="L943" t="s">
        <v>10</v>
      </c>
      <c r="M943" t="s">
        <v>50</v>
      </c>
      <c r="N943" t="s">
        <v>35</v>
      </c>
      <c r="O943">
        <v>719999.99999999988</v>
      </c>
      <c r="P943">
        <v>0</v>
      </c>
      <c r="Q943" t="s">
        <v>731</v>
      </c>
      <c r="R943" t="s">
        <v>166</v>
      </c>
    </row>
    <row r="944" spans="1:18" x14ac:dyDescent="0.3">
      <c r="A944" s="151">
        <v>46062</v>
      </c>
      <c r="B944" t="s">
        <v>845</v>
      </c>
      <c r="C944" t="s">
        <v>850</v>
      </c>
      <c r="D944" t="s">
        <v>851</v>
      </c>
      <c r="E944" s="55">
        <v>80000</v>
      </c>
      <c r="F944">
        <v>9</v>
      </c>
      <c r="G944" t="s">
        <v>511</v>
      </c>
      <c r="H944" s="14">
        <v>10127.0784</v>
      </c>
      <c r="I944" t="s">
        <v>137</v>
      </c>
      <c r="J944" t="s">
        <v>473</v>
      </c>
      <c r="K944" t="s">
        <v>156</v>
      </c>
      <c r="L944" t="s">
        <v>10</v>
      </c>
      <c r="M944" t="s">
        <v>50</v>
      </c>
      <c r="N944" t="s">
        <v>35</v>
      </c>
      <c r="O944">
        <v>719999.99999999988</v>
      </c>
      <c r="P944">
        <v>0</v>
      </c>
      <c r="Q944" t="s">
        <v>731</v>
      </c>
      <c r="R944" t="s">
        <v>166</v>
      </c>
    </row>
    <row r="945" spans="1:18" x14ac:dyDescent="0.3">
      <c r="A945" s="151">
        <v>46055</v>
      </c>
      <c r="B945" t="s">
        <v>845</v>
      </c>
      <c r="C945" t="s">
        <v>852</v>
      </c>
      <c r="D945" t="s">
        <v>853</v>
      </c>
      <c r="E945" s="55">
        <v>80000</v>
      </c>
      <c r="F945">
        <v>9</v>
      </c>
      <c r="G945" t="s">
        <v>511</v>
      </c>
      <c r="H945" s="14">
        <v>10127.0784</v>
      </c>
      <c r="I945" t="s">
        <v>137</v>
      </c>
      <c r="J945" t="s">
        <v>473</v>
      </c>
      <c r="K945" t="s">
        <v>156</v>
      </c>
      <c r="L945" t="s">
        <v>10</v>
      </c>
      <c r="M945" t="s">
        <v>50</v>
      </c>
      <c r="N945" t="s">
        <v>35</v>
      </c>
      <c r="O945">
        <v>719999.99999999988</v>
      </c>
      <c r="P945">
        <v>0</v>
      </c>
      <c r="Q945" t="s">
        <v>731</v>
      </c>
      <c r="R945" t="s">
        <v>166</v>
      </c>
    </row>
    <row r="946" spans="1:18" x14ac:dyDescent="0.3">
      <c r="A946" s="151">
        <v>46056</v>
      </c>
      <c r="B946" t="s">
        <v>907</v>
      </c>
      <c r="C946" t="s">
        <v>908</v>
      </c>
      <c r="D946" t="s">
        <v>909</v>
      </c>
      <c r="E946" s="55">
        <v>250000</v>
      </c>
      <c r="F946">
        <v>1</v>
      </c>
      <c r="G946" t="s">
        <v>511</v>
      </c>
      <c r="H946" s="14">
        <v>9918.8549999999996</v>
      </c>
      <c r="I946" t="s">
        <v>137</v>
      </c>
      <c r="J946" t="s">
        <v>473</v>
      </c>
      <c r="K946" t="s">
        <v>156</v>
      </c>
      <c r="L946" t="s">
        <v>12</v>
      </c>
      <c r="M946" t="s">
        <v>70</v>
      </c>
      <c r="N946" t="s">
        <v>35</v>
      </c>
      <c r="O946">
        <v>250000</v>
      </c>
      <c r="P946">
        <v>0</v>
      </c>
      <c r="Q946" t="s">
        <v>735</v>
      </c>
      <c r="R946" t="s">
        <v>168</v>
      </c>
    </row>
    <row r="947" spans="1:18" x14ac:dyDescent="0.3">
      <c r="A947" s="151">
        <v>46077</v>
      </c>
      <c r="B947" t="s">
        <v>938</v>
      </c>
      <c r="C947" t="s">
        <v>939</v>
      </c>
      <c r="D947" t="s">
        <v>940</v>
      </c>
      <c r="E947" s="55">
        <v>580000</v>
      </c>
      <c r="F947">
        <v>1</v>
      </c>
      <c r="G947" t="s">
        <v>511</v>
      </c>
      <c r="H947" s="14">
        <v>9871.0882999999994</v>
      </c>
      <c r="I947" t="s">
        <v>137</v>
      </c>
      <c r="J947" t="s">
        <v>473</v>
      </c>
      <c r="K947" t="s">
        <v>156</v>
      </c>
      <c r="L947" t="s">
        <v>10</v>
      </c>
      <c r="M947" t="s">
        <v>50</v>
      </c>
      <c r="N947" t="s">
        <v>35</v>
      </c>
      <c r="O947">
        <v>701799.99999999988</v>
      </c>
      <c r="P947">
        <v>0</v>
      </c>
      <c r="Q947" t="s">
        <v>731</v>
      </c>
      <c r="R947" t="s">
        <v>166</v>
      </c>
    </row>
    <row r="948" spans="1:18" x14ac:dyDescent="0.3">
      <c r="A948" s="151">
        <v>46071</v>
      </c>
      <c r="B948" t="s">
        <v>1068</v>
      </c>
      <c r="C948" t="s">
        <v>1069</v>
      </c>
      <c r="D948" t="s">
        <v>1070</v>
      </c>
      <c r="E948" s="55">
        <v>175000</v>
      </c>
      <c r="F948">
        <v>1</v>
      </c>
      <c r="G948" t="s">
        <v>511</v>
      </c>
      <c r="H948" s="14">
        <v>9832.8611000000001</v>
      </c>
      <c r="I948" t="s">
        <v>137</v>
      </c>
      <c r="J948" t="s">
        <v>473</v>
      </c>
      <c r="K948" t="s">
        <v>156</v>
      </c>
      <c r="L948" t="s">
        <v>10</v>
      </c>
      <c r="M948" t="s">
        <v>72</v>
      </c>
      <c r="N948" t="s">
        <v>35</v>
      </c>
      <c r="O948">
        <v>303322</v>
      </c>
      <c r="P948">
        <v>0</v>
      </c>
      <c r="Q948" t="s">
        <v>732</v>
      </c>
      <c r="R948" t="s">
        <v>164</v>
      </c>
    </row>
    <row r="949" spans="1:18" x14ac:dyDescent="0.3">
      <c r="A949" s="151">
        <v>46063</v>
      </c>
      <c r="B949" t="s">
        <v>1018</v>
      </c>
      <c r="C949" t="s">
        <v>1021</v>
      </c>
      <c r="D949" t="s">
        <v>1022</v>
      </c>
      <c r="E949" s="55">
        <v>150000</v>
      </c>
      <c r="F949">
        <v>1</v>
      </c>
      <c r="G949" t="s">
        <v>511</v>
      </c>
      <c r="H949" s="14">
        <v>9725.1710000000003</v>
      </c>
      <c r="I949" t="s">
        <v>137</v>
      </c>
      <c r="J949" t="s">
        <v>513</v>
      </c>
      <c r="K949" t="s">
        <v>138</v>
      </c>
      <c r="L949" t="s">
        <v>10</v>
      </c>
      <c r="M949" t="s">
        <v>72</v>
      </c>
      <c r="N949" t="s">
        <v>35</v>
      </c>
      <c r="O949">
        <v>300000</v>
      </c>
      <c r="P949">
        <v>0</v>
      </c>
      <c r="Q949" t="s">
        <v>739</v>
      </c>
      <c r="R949" t="s">
        <v>168</v>
      </c>
    </row>
    <row r="950" spans="1:18" x14ac:dyDescent="0.3">
      <c r="A950" s="151">
        <v>46059</v>
      </c>
      <c r="B950" t="s">
        <v>864</v>
      </c>
      <c r="C950" t="s">
        <v>867</v>
      </c>
      <c r="D950" t="s">
        <v>868</v>
      </c>
      <c r="E950" s="55">
        <v>670000</v>
      </c>
      <c r="F950">
        <v>1</v>
      </c>
      <c r="G950" t="s">
        <v>511</v>
      </c>
      <c r="H950" s="14">
        <v>9423.8089999999993</v>
      </c>
      <c r="I950" t="s">
        <v>137</v>
      </c>
      <c r="J950" t="s">
        <v>473</v>
      </c>
      <c r="K950" t="s">
        <v>156</v>
      </c>
      <c r="L950" t="s">
        <v>10</v>
      </c>
      <c r="M950" t="s">
        <v>50</v>
      </c>
      <c r="N950" t="s">
        <v>35</v>
      </c>
      <c r="O950">
        <v>669999.99999999988</v>
      </c>
      <c r="P950">
        <v>0</v>
      </c>
      <c r="Q950" t="s">
        <v>22</v>
      </c>
      <c r="R950" t="s">
        <v>164</v>
      </c>
    </row>
    <row r="951" spans="1:18" x14ac:dyDescent="0.3">
      <c r="A951" s="151">
        <v>46073</v>
      </c>
      <c r="B951" t="s">
        <v>823</v>
      </c>
      <c r="C951" t="s">
        <v>824</v>
      </c>
      <c r="D951" t="s">
        <v>825</v>
      </c>
      <c r="E951" s="55">
        <v>237122.18</v>
      </c>
      <c r="F951">
        <v>1</v>
      </c>
      <c r="G951" t="s">
        <v>511</v>
      </c>
      <c r="H951" s="14">
        <v>9301.0835000000006</v>
      </c>
      <c r="I951" t="s">
        <v>137</v>
      </c>
      <c r="J951" t="s">
        <v>513</v>
      </c>
      <c r="K951" t="s">
        <v>156</v>
      </c>
      <c r="L951" t="s">
        <v>10</v>
      </c>
      <c r="M951" t="s">
        <v>72</v>
      </c>
      <c r="N951" t="s">
        <v>35</v>
      </c>
      <c r="O951">
        <v>286917.83999999997</v>
      </c>
      <c r="P951">
        <v>0</v>
      </c>
      <c r="Q951" t="s">
        <v>730</v>
      </c>
      <c r="R951" t="s">
        <v>164</v>
      </c>
    </row>
    <row r="952" spans="1:18" x14ac:dyDescent="0.3">
      <c r="A952" s="151">
        <v>46078</v>
      </c>
      <c r="B952" t="s">
        <v>897</v>
      </c>
      <c r="C952" t="s">
        <v>900</v>
      </c>
      <c r="D952" t="s">
        <v>899</v>
      </c>
      <c r="E952" s="55">
        <v>192000</v>
      </c>
      <c r="F952">
        <v>1</v>
      </c>
      <c r="G952" t="s">
        <v>511</v>
      </c>
      <c r="H952" s="14">
        <v>9217.3935999999994</v>
      </c>
      <c r="I952" t="s">
        <v>137</v>
      </c>
      <c r="J952" t="s">
        <v>473</v>
      </c>
      <c r="K952" t="s">
        <v>156</v>
      </c>
      <c r="L952" t="s">
        <v>15</v>
      </c>
      <c r="M952" t="s">
        <v>70</v>
      </c>
      <c r="N952" t="s">
        <v>35</v>
      </c>
      <c r="O952">
        <v>232319.99999999997</v>
      </c>
      <c r="P952">
        <v>0</v>
      </c>
      <c r="Q952" t="s">
        <v>735</v>
      </c>
      <c r="R952" t="s">
        <v>657</v>
      </c>
    </row>
    <row r="953" spans="1:18" x14ac:dyDescent="0.3">
      <c r="A953" s="151">
        <v>46077</v>
      </c>
      <c r="B953" t="s">
        <v>1101</v>
      </c>
      <c r="C953" t="s">
        <v>1102</v>
      </c>
      <c r="D953" t="s">
        <v>1103</v>
      </c>
      <c r="E953" s="55">
        <v>495000</v>
      </c>
      <c r="F953">
        <v>1</v>
      </c>
      <c r="G953" t="s">
        <v>511</v>
      </c>
      <c r="H953" s="14">
        <v>9214.1386999999995</v>
      </c>
      <c r="I953" t="s">
        <v>157</v>
      </c>
      <c r="J953" t="s">
        <v>473</v>
      </c>
      <c r="K953" t="s">
        <v>156</v>
      </c>
      <c r="L953" t="s">
        <v>17</v>
      </c>
      <c r="M953" t="s">
        <v>50</v>
      </c>
      <c r="N953" t="s">
        <v>35</v>
      </c>
      <c r="O953">
        <v>655093.16999999993</v>
      </c>
      <c r="P953">
        <v>0</v>
      </c>
      <c r="Q953" t="s">
        <v>731</v>
      </c>
      <c r="R953" t="s">
        <v>166</v>
      </c>
    </row>
    <row r="954" spans="1:18" x14ac:dyDescent="0.3">
      <c r="A954" s="151">
        <v>46078</v>
      </c>
      <c r="B954" t="s">
        <v>869</v>
      </c>
      <c r="C954" t="s">
        <v>870</v>
      </c>
      <c r="D954" t="s">
        <v>871</v>
      </c>
      <c r="E954" s="55">
        <v>154000</v>
      </c>
      <c r="F954">
        <v>1</v>
      </c>
      <c r="G954" t="s">
        <v>511</v>
      </c>
      <c r="H954" s="14">
        <v>9207.8261000000002</v>
      </c>
      <c r="I954" t="s">
        <v>137</v>
      </c>
      <c r="J954" t="s">
        <v>473</v>
      </c>
      <c r="K954" t="s">
        <v>156</v>
      </c>
      <c r="L954" t="s">
        <v>10</v>
      </c>
      <c r="M954" t="s">
        <v>682</v>
      </c>
      <c r="N954" t="s">
        <v>35</v>
      </c>
      <c r="O954">
        <v>154000</v>
      </c>
      <c r="P954">
        <v>0</v>
      </c>
      <c r="Q954" t="s">
        <v>732</v>
      </c>
      <c r="R954" t="s">
        <v>164</v>
      </c>
    </row>
    <row r="955" spans="1:18" x14ac:dyDescent="0.3">
      <c r="A955" s="151">
        <v>46062</v>
      </c>
      <c r="B955" t="s">
        <v>910</v>
      </c>
      <c r="C955" t="s">
        <v>912</v>
      </c>
      <c r="D955" t="s">
        <v>913</v>
      </c>
      <c r="E955" s="55">
        <v>145000</v>
      </c>
      <c r="F955">
        <v>1</v>
      </c>
      <c r="G955" t="s">
        <v>511</v>
      </c>
      <c r="H955" s="14">
        <v>9105.2279999999992</v>
      </c>
      <c r="I955" t="s">
        <v>137</v>
      </c>
      <c r="J955" t="s">
        <v>473</v>
      </c>
      <c r="K955" t="s">
        <v>156</v>
      </c>
      <c r="L955" t="s">
        <v>15</v>
      </c>
      <c r="M955" t="s">
        <v>50</v>
      </c>
      <c r="N955" t="s">
        <v>35</v>
      </c>
      <c r="O955">
        <v>647349.99999999977</v>
      </c>
      <c r="P955">
        <v>0</v>
      </c>
      <c r="Q955" t="s">
        <v>735</v>
      </c>
      <c r="R955" t="s">
        <v>657</v>
      </c>
    </row>
    <row r="956" spans="1:18" x14ac:dyDescent="0.3">
      <c r="A956" s="151">
        <v>46072</v>
      </c>
      <c r="B956" t="s">
        <v>1101</v>
      </c>
      <c r="C956" t="s">
        <v>1104</v>
      </c>
      <c r="D956" t="s">
        <v>1103</v>
      </c>
      <c r="E956" s="55">
        <v>495000</v>
      </c>
      <c r="F956">
        <v>1</v>
      </c>
      <c r="G956" t="s">
        <v>511</v>
      </c>
      <c r="H956" s="14">
        <v>9077.0874999999996</v>
      </c>
      <c r="I956" t="s">
        <v>157</v>
      </c>
      <c r="J956" t="s">
        <v>473</v>
      </c>
      <c r="K956" t="s">
        <v>156</v>
      </c>
      <c r="L956" t="s">
        <v>17</v>
      </c>
      <c r="M956" t="s">
        <v>50</v>
      </c>
      <c r="N956" t="s">
        <v>35</v>
      </c>
      <c r="O956">
        <v>645349.31000000006</v>
      </c>
      <c r="P956">
        <v>0</v>
      </c>
      <c r="Q956" t="s">
        <v>731</v>
      </c>
      <c r="R956" t="s">
        <v>166</v>
      </c>
    </row>
    <row r="957" spans="1:18" x14ac:dyDescent="0.3">
      <c r="A957" s="151">
        <v>46056</v>
      </c>
      <c r="B957" t="s">
        <v>838</v>
      </c>
      <c r="C957" t="s">
        <v>843</v>
      </c>
      <c r="D957" t="s">
        <v>844</v>
      </c>
      <c r="E957" s="55">
        <v>150000</v>
      </c>
      <c r="F957">
        <v>1</v>
      </c>
      <c r="G957" t="s">
        <v>511</v>
      </c>
      <c r="H957" s="14">
        <v>8968.6617999999999</v>
      </c>
      <c r="I957" t="s">
        <v>137</v>
      </c>
      <c r="J957" t="s">
        <v>473</v>
      </c>
      <c r="K957" t="s">
        <v>156</v>
      </c>
      <c r="L957" t="s">
        <v>16</v>
      </c>
      <c r="M957" t="s">
        <v>682</v>
      </c>
      <c r="N957" t="s">
        <v>35</v>
      </c>
      <c r="O957">
        <v>150000</v>
      </c>
      <c r="P957">
        <v>0</v>
      </c>
      <c r="Q957" t="s">
        <v>731</v>
      </c>
      <c r="R957" t="s">
        <v>166</v>
      </c>
    </row>
    <row r="958" spans="1:18" x14ac:dyDescent="0.3">
      <c r="A958" s="151">
        <v>46071</v>
      </c>
      <c r="B958" t="s">
        <v>1127</v>
      </c>
      <c r="C958" t="s">
        <v>1128</v>
      </c>
      <c r="D958" t="s">
        <v>1129</v>
      </c>
      <c r="E958" s="55">
        <v>120000</v>
      </c>
      <c r="F958">
        <v>1</v>
      </c>
      <c r="G958" t="s">
        <v>511</v>
      </c>
      <c r="H958" s="14">
        <v>8681.6646000000001</v>
      </c>
      <c r="I958" t="s">
        <v>137</v>
      </c>
      <c r="J958" t="s">
        <v>473</v>
      </c>
      <c r="K958" t="s">
        <v>156</v>
      </c>
      <c r="L958" t="s">
        <v>12</v>
      </c>
      <c r="M958" t="s">
        <v>682</v>
      </c>
      <c r="N958" t="s">
        <v>35</v>
      </c>
      <c r="O958">
        <v>145200</v>
      </c>
      <c r="P958">
        <v>0</v>
      </c>
      <c r="Q958" t="s">
        <v>735</v>
      </c>
      <c r="R958" t="s">
        <v>657</v>
      </c>
    </row>
    <row r="959" spans="1:18" x14ac:dyDescent="0.3">
      <c r="A959" s="151">
        <v>46078</v>
      </c>
      <c r="B959" t="s">
        <v>1048</v>
      </c>
      <c r="C959" t="s">
        <v>1049</v>
      </c>
      <c r="D959" t="s">
        <v>1050</v>
      </c>
      <c r="E959" s="55">
        <v>180410</v>
      </c>
      <c r="F959">
        <v>1</v>
      </c>
      <c r="G959" t="s">
        <v>511</v>
      </c>
      <c r="H959" s="14">
        <v>8660.9894999999997</v>
      </c>
      <c r="I959" t="s">
        <v>137</v>
      </c>
      <c r="J959" t="s">
        <v>473</v>
      </c>
      <c r="K959" t="s">
        <v>156</v>
      </c>
      <c r="L959" t="s">
        <v>14</v>
      </c>
      <c r="M959" t="s">
        <v>70</v>
      </c>
      <c r="N959" t="s">
        <v>35</v>
      </c>
      <c r="O959">
        <v>218296.09999999998</v>
      </c>
      <c r="P959">
        <v>0</v>
      </c>
      <c r="Q959" t="s">
        <v>680</v>
      </c>
      <c r="R959" t="s">
        <v>168</v>
      </c>
    </row>
    <row r="960" spans="1:18" x14ac:dyDescent="0.3">
      <c r="A960" s="151">
        <v>46072</v>
      </c>
      <c r="B960" t="s">
        <v>1035</v>
      </c>
      <c r="C960" t="s">
        <v>1036</v>
      </c>
      <c r="D960" t="s">
        <v>1037</v>
      </c>
      <c r="E960" s="55">
        <v>178359.7</v>
      </c>
      <c r="F960">
        <v>1</v>
      </c>
      <c r="G960" t="s">
        <v>511</v>
      </c>
      <c r="H960" s="14">
        <v>8562.5602999999992</v>
      </c>
      <c r="I960" t="s">
        <v>157</v>
      </c>
      <c r="J960" t="s">
        <v>473</v>
      </c>
      <c r="K960" t="s">
        <v>156</v>
      </c>
      <c r="L960" t="s">
        <v>17</v>
      </c>
      <c r="M960" t="s">
        <v>70</v>
      </c>
      <c r="N960" t="s">
        <v>35</v>
      </c>
      <c r="O960">
        <v>278856.24</v>
      </c>
      <c r="P960">
        <v>-63041</v>
      </c>
      <c r="Q960" t="s">
        <v>1038</v>
      </c>
      <c r="R960" t="s">
        <v>166</v>
      </c>
    </row>
    <row r="961" spans="1:18" x14ac:dyDescent="0.3">
      <c r="A961" s="151">
        <v>46072</v>
      </c>
      <c r="B961" t="s">
        <v>1035</v>
      </c>
      <c r="C961" t="s">
        <v>1036</v>
      </c>
      <c r="D961" t="s">
        <v>1037</v>
      </c>
      <c r="E961" s="55">
        <v>178359.7</v>
      </c>
      <c r="F961">
        <v>1</v>
      </c>
      <c r="G961" t="s">
        <v>511</v>
      </c>
      <c r="H961" s="14">
        <v>8562.5602999999992</v>
      </c>
      <c r="I961" t="s">
        <v>157</v>
      </c>
      <c r="J961" t="s">
        <v>473</v>
      </c>
      <c r="K961" t="s">
        <v>156</v>
      </c>
      <c r="L961" t="s">
        <v>17</v>
      </c>
      <c r="M961" t="s">
        <v>70</v>
      </c>
      <c r="N961" t="s">
        <v>35</v>
      </c>
      <c r="O961">
        <v>278856.24</v>
      </c>
      <c r="P961">
        <v>-63041</v>
      </c>
      <c r="Q961" t="s">
        <v>1038</v>
      </c>
      <c r="R961" t="s">
        <v>70</v>
      </c>
    </row>
    <row r="962" spans="1:18" x14ac:dyDescent="0.3">
      <c r="A962" s="151">
        <v>46072</v>
      </c>
      <c r="B962" t="s">
        <v>1035</v>
      </c>
      <c r="C962" t="s">
        <v>1036</v>
      </c>
      <c r="D962" t="s">
        <v>1037</v>
      </c>
      <c r="E962" s="55">
        <v>178359.7</v>
      </c>
      <c r="F962">
        <v>1</v>
      </c>
      <c r="G962" t="s">
        <v>511</v>
      </c>
      <c r="H962" s="14">
        <v>8562.5602999999992</v>
      </c>
      <c r="I962" t="s">
        <v>157</v>
      </c>
      <c r="J962" t="s">
        <v>473</v>
      </c>
      <c r="K962" t="s">
        <v>156</v>
      </c>
      <c r="L962" t="s">
        <v>17</v>
      </c>
      <c r="M962" t="s">
        <v>70</v>
      </c>
      <c r="N962" t="s">
        <v>35</v>
      </c>
      <c r="O962">
        <v>278856.24</v>
      </c>
      <c r="P962">
        <v>-63041</v>
      </c>
      <c r="Q962" t="s">
        <v>628</v>
      </c>
      <c r="R962" t="s">
        <v>166</v>
      </c>
    </row>
    <row r="963" spans="1:18" x14ac:dyDescent="0.3">
      <c r="A963" s="151">
        <v>46072</v>
      </c>
      <c r="B963" t="s">
        <v>1035</v>
      </c>
      <c r="C963" t="s">
        <v>1036</v>
      </c>
      <c r="D963" t="s">
        <v>1037</v>
      </c>
      <c r="E963" s="55">
        <v>178359.7</v>
      </c>
      <c r="F963">
        <v>1</v>
      </c>
      <c r="G963" t="s">
        <v>511</v>
      </c>
      <c r="H963" s="14">
        <v>8562.5602999999992</v>
      </c>
      <c r="I963" t="s">
        <v>157</v>
      </c>
      <c r="J963" t="s">
        <v>473</v>
      </c>
      <c r="K963" t="s">
        <v>156</v>
      </c>
      <c r="L963" t="s">
        <v>17</v>
      </c>
      <c r="M963" t="s">
        <v>70</v>
      </c>
      <c r="N963" t="s">
        <v>35</v>
      </c>
      <c r="O963">
        <v>278856.24</v>
      </c>
      <c r="P963">
        <v>-63041</v>
      </c>
      <c r="Q963" t="s">
        <v>628</v>
      </c>
      <c r="R963" t="s">
        <v>70</v>
      </c>
    </row>
    <row r="964" spans="1:18" x14ac:dyDescent="0.3">
      <c r="A964" s="151">
        <v>46066</v>
      </c>
      <c r="B964" t="s">
        <v>1035</v>
      </c>
      <c r="C964" t="s">
        <v>1039</v>
      </c>
      <c r="D964" t="s">
        <v>1040</v>
      </c>
      <c r="E964" s="55">
        <v>113719.01</v>
      </c>
      <c r="F964">
        <v>1</v>
      </c>
      <c r="G964" t="s">
        <v>511</v>
      </c>
      <c r="H964" s="14">
        <v>8227.2523999999994</v>
      </c>
      <c r="I964" t="s">
        <v>157</v>
      </c>
      <c r="J964" t="s">
        <v>473</v>
      </c>
      <c r="K964" t="s">
        <v>156</v>
      </c>
      <c r="L964" t="s">
        <v>17</v>
      </c>
      <c r="M964" t="s">
        <v>682</v>
      </c>
      <c r="N964" t="s">
        <v>35</v>
      </c>
      <c r="O964">
        <v>137599.99999999997</v>
      </c>
      <c r="P964">
        <v>0</v>
      </c>
      <c r="Q964" t="s">
        <v>1038</v>
      </c>
      <c r="R964" t="s">
        <v>166</v>
      </c>
    </row>
    <row r="965" spans="1:18" x14ac:dyDescent="0.3">
      <c r="A965" s="151">
        <v>46056</v>
      </c>
      <c r="B965" t="s">
        <v>907</v>
      </c>
      <c r="C965" t="s">
        <v>908</v>
      </c>
      <c r="D965" t="s">
        <v>909</v>
      </c>
      <c r="E965" s="55">
        <v>250000</v>
      </c>
      <c r="F965">
        <v>1</v>
      </c>
      <c r="G965" t="s">
        <v>511</v>
      </c>
      <c r="H965" s="14">
        <v>8104.3091999999997</v>
      </c>
      <c r="I965" t="s">
        <v>137</v>
      </c>
      <c r="J965" t="s">
        <v>473</v>
      </c>
      <c r="K965" t="s">
        <v>156</v>
      </c>
      <c r="L965" t="s">
        <v>12</v>
      </c>
      <c r="M965" t="s">
        <v>72</v>
      </c>
      <c r="N965" t="s">
        <v>35</v>
      </c>
      <c r="O965">
        <v>250000</v>
      </c>
      <c r="P965">
        <v>0</v>
      </c>
      <c r="Q965" t="s">
        <v>735</v>
      </c>
      <c r="R965" t="s">
        <v>168</v>
      </c>
    </row>
    <row r="966" spans="1:18" x14ac:dyDescent="0.3">
      <c r="A966" s="151">
        <v>46055</v>
      </c>
      <c r="B966" t="s">
        <v>813</v>
      </c>
      <c r="C966" t="s">
        <v>816</v>
      </c>
      <c r="D966" t="s">
        <v>817</v>
      </c>
      <c r="E966" s="55">
        <v>132330</v>
      </c>
      <c r="F966">
        <v>1</v>
      </c>
      <c r="G966" t="s">
        <v>511</v>
      </c>
      <c r="H966" s="14">
        <v>7912.1534000000001</v>
      </c>
      <c r="I966" t="s">
        <v>137</v>
      </c>
      <c r="J966" t="s">
        <v>473</v>
      </c>
      <c r="K966" t="s">
        <v>156</v>
      </c>
      <c r="L966" t="s">
        <v>10</v>
      </c>
      <c r="M966" t="s">
        <v>682</v>
      </c>
      <c r="N966" t="s">
        <v>35</v>
      </c>
      <c r="O966">
        <v>132329.99999999997</v>
      </c>
      <c r="P966">
        <v>0</v>
      </c>
      <c r="Q966" t="s">
        <v>639</v>
      </c>
      <c r="R966" t="s">
        <v>166</v>
      </c>
    </row>
    <row r="967" spans="1:18" x14ac:dyDescent="0.3">
      <c r="A967" s="151">
        <v>46063</v>
      </c>
      <c r="B967" t="s">
        <v>1101</v>
      </c>
      <c r="C967" t="s">
        <v>1107</v>
      </c>
      <c r="D967" t="s">
        <v>1108</v>
      </c>
      <c r="E967" s="55">
        <v>129553.2</v>
      </c>
      <c r="F967">
        <v>2</v>
      </c>
      <c r="G967" t="s">
        <v>511</v>
      </c>
      <c r="H967" s="14">
        <v>7851.2412999999997</v>
      </c>
      <c r="I967" t="s">
        <v>157</v>
      </c>
      <c r="J967" t="s">
        <v>473</v>
      </c>
      <c r="K967" t="s">
        <v>156</v>
      </c>
      <c r="L967" t="s">
        <v>17</v>
      </c>
      <c r="M967" t="s">
        <v>77</v>
      </c>
      <c r="N967" t="s">
        <v>35</v>
      </c>
      <c r="O967">
        <v>1112118.74</v>
      </c>
      <c r="P967">
        <v>0</v>
      </c>
      <c r="Q967" t="s">
        <v>731</v>
      </c>
      <c r="R967" t="s">
        <v>166</v>
      </c>
    </row>
    <row r="968" spans="1:18" x14ac:dyDescent="0.3">
      <c r="A968" s="151">
        <v>46059</v>
      </c>
      <c r="B968" t="s">
        <v>1028</v>
      </c>
      <c r="C968" t="s">
        <v>1033</v>
      </c>
      <c r="D968" t="s">
        <v>1034</v>
      </c>
      <c r="E968" s="55">
        <v>2190.09</v>
      </c>
      <c r="F968">
        <v>74</v>
      </c>
      <c r="G968" t="s">
        <v>511</v>
      </c>
      <c r="H968" s="14">
        <v>7780.3760000000002</v>
      </c>
      <c r="I968" t="s">
        <v>157</v>
      </c>
      <c r="J968" t="s">
        <v>473</v>
      </c>
      <c r="K968" t="s">
        <v>156</v>
      </c>
      <c r="L968" t="s">
        <v>17</v>
      </c>
      <c r="M968" t="s">
        <v>70</v>
      </c>
      <c r="N968" t="s">
        <v>35</v>
      </c>
      <c r="O968">
        <v>196100.65999999997</v>
      </c>
      <c r="P968">
        <v>0</v>
      </c>
      <c r="Q968" t="s">
        <v>745</v>
      </c>
      <c r="R968" t="s">
        <v>166</v>
      </c>
    </row>
    <row r="969" spans="1:18" x14ac:dyDescent="0.3">
      <c r="A969" s="151">
        <v>46059</v>
      </c>
      <c r="B969" t="s">
        <v>968</v>
      </c>
      <c r="C969" t="s">
        <v>969</v>
      </c>
      <c r="D969" t="s">
        <v>970</v>
      </c>
      <c r="E969" s="55">
        <v>1095123</v>
      </c>
      <c r="F969">
        <v>1</v>
      </c>
      <c r="G969" t="s">
        <v>511</v>
      </c>
      <c r="H969" s="14">
        <v>7731.2561999999998</v>
      </c>
      <c r="I969" t="s">
        <v>137</v>
      </c>
      <c r="J969" t="s">
        <v>473</v>
      </c>
      <c r="K969" t="s">
        <v>156</v>
      </c>
      <c r="L969" t="s">
        <v>10</v>
      </c>
      <c r="M969" t="s">
        <v>77</v>
      </c>
      <c r="N969" t="s">
        <v>35</v>
      </c>
      <c r="O969">
        <v>1095123</v>
      </c>
      <c r="P969">
        <v>0</v>
      </c>
      <c r="Q969" t="s">
        <v>730</v>
      </c>
      <c r="R969" t="s">
        <v>164</v>
      </c>
    </row>
    <row r="970" spans="1:18" x14ac:dyDescent="0.3">
      <c r="A970" s="151">
        <v>46055</v>
      </c>
      <c r="B970" t="s">
        <v>904</v>
      </c>
      <c r="C970" t="s">
        <v>905</v>
      </c>
      <c r="D970" t="s">
        <v>906</v>
      </c>
      <c r="E970" s="55">
        <v>6541.5</v>
      </c>
      <c r="F970">
        <v>175</v>
      </c>
      <c r="G970" t="s">
        <v>511</v>
      </c>
      <c r="H970" s="14">
        <v>7704.6184000000003</v>
      </c>
      <c r="I970" t="s">
        <v>137</v>
      </c>
      <c r="J970" t="s">
        <v>473</v>
      </c>
      <c r="K970" t="s">
        <v>156</v>
      </c>
      <c r="L970" t="s">
        <v>16</v>
      </c>
      <c r="M970" t="s">
        <v>683</v>
      </c>
      <c r="N970" t="s">
        <v>35</v>
      </c>
      <c r="O970">
        <v>1580819.6299999997</v>
      </c>
      <c r="P970">
        <v>0</v>
      </c>
      <c r="Q970" t="s">
        <v>731</v>
      </c>
      <c r="R970" t="s">
        <v>168</v>
      </c>
    </row>
    <row r="971" spans="1:18" x14ac:dyDescent="0.3">
      <c r="A971" s="151">
        <v>46057</v>
      </c>
      <c r="B971" t="s">
        <v>1113</v>
      </c>
      <c r="C971" t="s">
        <v>1114</v>
      </c>
      <c r="D971" t="s">
        <v>1115</v>
      </c>
      <c r="E971" s="55">
        <v>1305815</v>
      </c>
      <c r="F971">
        <v>1</v>
      </c>
      <c r="G971" t="s">
        <v>511</v>
      </c>
      <c r="H971" s="14">
        <v>7700.7999</v>
      </c>
      <c r="I971" t="s">
        <v>137</v>
      </c>
      <c r="J971" t="s">
        <v>513</v>
      </c>
      <c r="K971" t="s">
        <v>156</v>
      </c>
      <c r="L971" t="s">
        <v>10</v>
      </c>
      <c r="M971" t="s">
        <v>683</v>
      </c>
      <c r="N971" t="s">
        <v>35</v>
      </c>
      <c r="O971">
        <v>1580036.15</v>
      </c>
      <c r="P971">
        <v>0</v>
      </c>
      <c r="Q971" t="s">
        <v>731</v>
      </c>
      <c r="R971" t="s">
        <v>166</v>
      </c>
    </row>
    <row r="972" spans="1:18" x14ac:dyDescent="0.3">
      <c r="A972" s="151">
        <v>46058</v>
      </c>
      <c r="B972" t="s">
        <v>828</v>
      </c>
      <c r="C972" t="s">
        <v>829</v>
      </c>
      <c r="D972" t="s">
        <v>830</v>
      </c>
      <c r="E972" s="55">
        <v>545622</v>
      </c>
      <c r="F972">
        <v>1</v>
      </c>
      <c r="G972" t="s">
        <v>511</v>
      </c>
      <c r="H972" s="14">
        <v>7674.3843999999999</v>
      </c>
      <c r="I972" t="s">
        <v>137</v>
      </c>
      <c r="J972" t="s">
        <v>513</v>
      </c>
      <c r="K972" t="s">
        <v>138</v>
      </c>
      <c r="L972" t="s">
        <v>11</v>
      </c>
      <c r="M972" t="s">
        <v>50</v>
      </c>
      <c r="N972" t="s">
        <v>35</v>
      </c>
      <c r="O972">
        <v>545622</v>
      </c>
      <c r="P972">
        <v>0</v>
      </c>
      <c r="Q972" t="s">
        <v>11</v>
      </c>
      <c r="R972" t="s">
        <v>164</v>
      </c>
    </row>
    <row r="973" spans="1:18" x14ac:dyDescent="0.3">
      <c r="A973" s="151">
        <v>46079</v>
      </c>
      <c r="B973" t="s">
        <v>838</v>
      </c>
      <c r="C973" t="s">
        <v>839</v>
      </c>
      <c r="D973" t="s">
        <v>840</v>
      </c>
      <c r="E973" s="55">
        <v>70000</v>
      </c>
      <c r="F973">
        <v>1</v>
      </c>
      <c r="G973" t="s">
        <v>511</v>
      </c>
      <c r="H973" s="14">
        <v>7532.0230000000001</v>
      </c>
      <c r="I973" t="s">
        <v>137</v>
      </c>
      <c r="J973" t="s">
        <v>473</v>
      </c>
      <c r="K973" t="s">
        <v>156</v>
      </c>
      <c r="L973" t="s">
        <v>16</v>
      </c>
      <c r="M973" t="s">
        <v>68</v>
      </c>
      <c r="N973" t="s">
        <v>35</v>
      </c>
      <c r="O973">
        <v>70000</v>
      </c>
      <c r="P973">
        <v>0</v>
      </c>
      <c r="Q973" t="s">
        <v>731</v>
      </c>
      <c r="R973" t="s">
        <v>166</v>
      </c>
    </row>
    <row r="974" spans="1:18" x14ac:dyDescent="0.3">
      <c r="A974" s="151">
        <v>46078</v>
      </c>
      <c r="B974" t="s">
        <v>897</v>
      </c>
      <c r="C974" t="s">
        <v>900</v>
      </c>
      <c r="D974" t="s">
        <v>899</v>
      </c>
      <c r="E974" s="55">
        <v>192000</v>
      </c>
      <c r="F974">
        <v>1</v>
      </c>
      <c r="G974" t="s">
        <v>511</v>
      </c>
      <c r="H974" s="14">
        <v>7531.1724000000004</v>
      </c>
      <c r="I974" t="s">
        <v>137</v>
      </c>
      <c r="J974" t="s">
        <v>473</v>
      </c>
      <c r="K974" t="s">
        <v>156</v>
      </c>
      <c r="L974" t="s">
        <v>15</v>
      </c>
      <c r="M974" t="s">
        <v>72</v>
      </c>
      <c r="N974" t="s">
        <v>35</v>
      </c>
      <c r="O974">
        <v>232319.99999999997</v>
      </c>
      <c r="P974">
        <v>0</v>
      </c>
      <c r="Q974" t="s">
        <v>735</v>
      </c>
      <c r="R974" t="s">
        <v>657</v>
      </c>
    </row>
    <row r="975" spans="1:18" x14ac:dyDescent="0.3">
      <c r="A975" s="151">
        <v>46079</v>
      </c>
      <c r="B975" t="s">
        <v>1082</v>
      </c>
      <c r="C975" t="s">
        <v>1083</v>
      </c>
      <c r="D975" t="s">
        <v>1084</v>
      </c>
      <c r="E975" s="55">
        <v>187343.73</v>
      </c>
      <c r="F975">
        <v>1</v>
      </c>
      <c r="G975" t="s">
        <v>511</v>
      </c>
      <c r="H975" s="14">
        <v>7432.9412000000002</v>
      </c>
      <c r="I975" t="s">
        <v>137</v>
      </c>
      <c r="J975" t="s">
        <v>473</v>
      </c>
      <c r="K975" t="s">
        <v>156</v>
      </c>
      <c r="L975" t="s">
        <v>10</v>
      </c>
      <c r="M975" t="s">
        <v>70</v>
      </c>
      <c r="N975" t="s">
        <v>35</v>
      </c>
      <c r="O975">
        <v>187343.72999999998</v>
      </c>
      <c r="P975">
        <v>0</v>
      </c>
      <c r="Q975" t="s">
        <v>741</v>
      </c>
      <c r="R975" t="s">
        <v>166</v>
      </c>
    </row>
    <row r="976" spans="1:18" x14ac:dyDescent="0.3">
      <c r="A976" s="151">
        <v>46061</v>
      </c>
      <c r="B976" t="s">
        <v>917</v>
      </c>
      <c r="C976" t="s">
        <v>920</v>
      </c>
      <c r="D976" t="s">
        <v>921</v>
      </c>
      <c r="E976" s="55">
        <v>425000</v>
      </c>
      <c r="F976">
        <v>2</v>
      </c>
      <c r="G976" t="s">
        <v>511</v>
      </c>
      <c r="H976" s="14">
        <v>7260.9168</v>
      </c>
      <c r="I976" t="s">
        <v>157</v>
      </c>
      <c r="J976" t="s">
        <v>473</v>
      </c>
      <c r="K976" t="s">
        <v>156</v>
      </c>
      <c r="L976" t="s">
        <v>17</v>
      </c>
      <c r="M976" t="s">
        <v>77</v>
      </c>
      <c r="N976" t="s">
        <v>35</v>
      </c>
      <c r="O976">
        <v>1028499.9999999999</v>
      </c>
      <c r="P976">
        <v>0</v>
      </c>
      <c r="Q976" t="s">
        <v>734</v>
      </c>
      <c r="R976" t="s">
        <v>166</v>
      </c>
    </row>
    <row r="977" spans="1:18" x14ac:dyDescent="0.3">
      <c r="A977" s="151">
        <v>46063</v>
      </c>
      <c r="B977" t="s">
        <v>1048</v>
      </c>
      <c r="C977" t="s">
        <v>1053</v>
      </c>
      <c r="D977" t="s">
        <v>1054</v>
      </c>
      <c r="E977" s="55">
        <v>2481</v>
      </c>
      <c r="F977">
        <v>60</v>
      </c>
      <c r="G977" t="s">
        <v>511</v>
      </c>
      <c r="H977" s="14">
        <v>7146.3604999999998</v>
      </c>
      <c r="I977" t="s">
        <v>137</v>
      </c>
      <c r="J977" t="s">
        <v>473</v>
      </c>
      <c r="K977" t="s">
        <v>156</v>
      </c>
      <c r="L977" t="s">
        <v>14</v>
      </c>
      <c r="M977" t="s">
        <v>70</v>
      </c>
      <c r="N977" t="s">
        <v>35</v>
      </c>
      <c r="O977">
        <v>180120.59999999998</v>
      </c>
      <c r="P977">
        <v>0</v>
      </c>
      <c r="Q977" t="s">
        <v>680</v>
      </c>
      <c r="R977" t="s">
        <v>168</v>
      </c>
    </row>
    <row r="978" spans="1:18" x14ac:dyDescent="0.3">
      <c r="A978" s="151">
        <v>46078</v>
      </c>
      <c r="B978" t="s">
        <v>1048</v>
      </c>
      <c r="C978" t="s">
        <v>1049</v>
      </c>
      <c r="D978" t="s">
        <v>1050</v>
      </c>
      <c r="E978" s="55">
        <v>180410</v>
      </c>
      <c r="F978">
        <v>1</v>
      </c>
      <c r="G978" t="s">
        <v>511</v>
      </c>
      <c r="H978" s="14">
        <v>7076.5564000000004</v>
      </c>
      <c r="I978" t="s">
        <v>137</v>
      </c>
      <c r="J978" t="s">
        <v>473</v>
      </c>
      <c r="K978" t="s">
        <v>156</v>
      </c>
      <c r="L978" t="s">
        <v>14</v>
      </c>
      <c r="M978" t="s">
        <v>72</v>
      </c>
      <c r="N978" t="s">
        <v>35</v>
      </c>
      <c r="O978">
        <v>218296.09999999998</v>
      </c>
      <c r="P978">
        <v>0</v>
      </c>
      <c r="Q978" t="s">
        <v>680</v>
      </c>
      <c r="R978" t="s">
        <v>168</v>
      </c>
    </row>
    <row r="979" spans="1:18" x14ac:dyDescent="0.3">
      <c r="A979" s="151">
        <v>46072</v>
      </c>
      <c r="B979" t="s">
        <v>1035</v>
      </c>
      <c r="C979" t="s">
        <v>1036</v>
      </c>
      <c r="D979" t="s">
        <v>1037</v>
      </c>
      <c r="E979" s="55">
        <v>178359.7</v>
      </c>
      <c r="F979">
        <v>1</v>
      </c>
      <c r="G979" t="s">
        <v>511</v>
      </c>
      <c r="H979" s="14">
        <v>6996.1337000000003</v>
      </c>
      <c r="I979" t="s">
        <v>157</v>
      </c>
      <c r="J979" t="s">
        <v>473</v>
      </c>
      <c r="K979" t="s">
        <v>156</v>
      </c>
      <c r="L979" t="s">
        <v>17</v>
      </c>
      <c r="M979" t="s">
        <v>72</v>
      </c>
      <c r="N979" t="s">
        <v>35</v>
      </c>
      <c r="O979">
        <v>278856.24</v>
      </c>
      <c r="P979">
        <v>-63041</v>
      </c>
      <c r="Q979" t="s">
        <v>1038</v>
      </c>
      <c r="R979" t="s">
        <v>166</v>
      </c>
    </row>
    <row r="980" spans="1:18" x14ac:dyDescent="0.3">
      <c r="A980" s="151">
        <v>46072</v>
      </c>
      <c r="B980" t="s">
        <v>1035</v>
      </c>
      <c r="C980" t="s">
        <v>1036</v>
      </c>
      <c r="D980" t="s">
        <v>1037</v>
      </c>
      <c r="E980" s="55">
        <v>178359.7</v>
      </c>
      <c r="F980">
        <v>1</v>
      </c>
      <c r="G980" t="s">
        <v>511</v>
      </c>
      <c r="H980" s="14">
        <v>6996.1337000000003</v>
      </c>
      <c r="I980" t="s">
        <v>157</v>
      </c>
      <c r="J980" t="s">
        <v>473</v>
      </c>
      <c r="K980" t="s">
        <v>156</v>
      </c>
      <c r="L980" t="s">
        <v>17</v>
      </c>
      <c r="M980" t="s">
        <v>72</v>
      </c>
      <c r="N980" t="s">
        <v>35</v>
      </c>
      <c r="O980">
        <v>278856.24</v>
      </c>
      <c r="P980">
        <v>-63041</v>
      </c>
      <c r="Q980" t="s">
        <v>1038</v>
      </c>
      <c r="R980" t="s">
        <v>72</v>
      </c>
    </row>
    <row r="981" spans="1:18" x14ac:dyDescent="0.3">
      <c r="A981" s="151">
        <v>46072</v>
      </c>
      <c r="B981" t="s">
        <v>1035</v>
      </c>
      <c r="C981" t="s">
        <v>1036</v>
      </c>
      <c r="D981" t="s">
        <v>1037</v>
      </c>
      <c r="E981" s="55">
        <v>178359.7</v>
      </c>
      <c r="F981">
        <v>1</v>
      </c>
      <c r="G981" t="s">
        <v>511</v>
      </c>
      <c r="H981" s="14">
        <v>6996.1337000000003</v>
      </c>
      <c r="I981" t="s">
        <v>157</v>
      </c>
      <c r="J981" t="s">
        <v>473</v>
      </c>
      <c r="K981" t="s">
        <v>156</v>
      </c>
      <c r="L981" t="s">
        <v>17</v>
      </c>
      <c r="M981" t="s">
        <v>72</v>
      </c>
      <c r="N981" t="s">
        <v>35</v>
      </c>
      <c r="O981">
        <v>278856.24</v>
      </c>
      <c r="P981">
        <v>-63041</v>
      </c>
      <c r="Q981" t="s">
        <v>628</v>
      </c>
      <c r="R981" t="s">
        <v>166</v>
      </c>
    </row>
    <row r="982" spans="1:18" x14ac:dyDescent="0.3">
      <c r="A982" s="151">
        <v>46072</v>
      </c>
      <c r="B982" t="s">
        <v>1035</v>
      </c>
      <c r="C982" t="s">
        <v>1036</v>
      </c>
      <c r="D982" t="s">
        <v>1037</v>
      </c>
      <c r="E982" s="55">
        <v>178359.7</v>
      </c>
      <c r="F982">
        <v>1</v>
      </c>
      <c r="G982" t="s">
        <v>511</v>
      </c>
      <c r="H982" s="14">
        <v>6996.1337000000003</v>
      </c>
      <c r="I982" t="s">
        <v>157</v>
      </c>
      <c r="J982" t="s">
        <v>473</v>
      </c>
      <c r="K982" t="s">
        <v>156</v>
      </c>
      <c r="L982" t="s">
        <v>17</v>
      </c>
      <c r="M982" t="s">
        <v>72</v>
      </c>
      <c r="N982" t="s">
        <v>35</v>
      </c>
      <c r="O982">
        <v>278856.24</v>
      </c>
      <c r="P982">
        <v>-63041</v>
      </c>
      <c r="Q982" t="s">
        <v>628</v>
      </c>
      <c r="R982" t="s">
        <v>72</v>
      </c>
    </row>
    <row r="983" spans="1:18" x14ac:dyDescent="0.3">
      <c r="A983" s="151">
        <v>46055</v>
      </c>
      <c r="B983" t="s">
        <v>1048</v>
      </c>
      <c r="C983" t="s">
        <v>1055</v>
      </c>
      <c r="D983" t="s">
        <v>1056</v>
      </c>
      <c r="E983" s="55">
        <v>404739</v>
      </c>
      <c r="F983">
        <v>1</v>
      </c>
      <c r="G983" t="s">
        <v>511</v>
      </c>
      <c r="H983" s="14">
        <v>6888.3006999999998</v>
      </c>
      <c r="I983" t="s">
        <v>137</v>
      </c>
      <c r="J983" t="s">
        <v>473</v>
      </c>
      <c r="K983" t="s">
        <v>156</v>
      </c>
      <c r="L983" t="s">
        <v>14</v>
      </c>
      <c r="M983" t="s">
        <v>50</v>
      </c>
      <c r="N983" t="s">
        <v>35</v>
      </c>
      <c r="O983">
        <v>489734.18999999994</v>
      </c>
      <c r="P983">
        <v>0</v>
      </c>
      <c r="Q983" t="s">
        <v>680</v>
      </c>
      <c r="R983" t="s">
        <v>168</v>
      </c>
    </row>
    <row r="984" spans="1:18" x14ac:dyDescent="0.3">
      <c r="A984" s="151">
        <v>46055</v>
      </c>
      <c r="B984" t="s">
        <v>1096</v>
      </c>
      <c r="C984" t="s">
        <v>1036</v>
      </c>
      <c r="D984" t="s">
        <v>1097</v>
      </c>
      <c r="E984" s="55">
        <v>26050</v>
      </c>
      <c r="F984">
        <v>2</v>
      </c>
      <c r="G984" t="s">
        <v>511</v>
      </c>
      <c r="H984" s="14">
        <v>6783.2322999999997</v>
      </c>
      <c r="I984" t="s">
        <v>137</v>
      </c>
      <c r="J984" t="s">
        <v>473</v>
      </c>
      <c r="K984" t="s">
        <v>138</v>
      </c>
      <c r="L984" t="s">
        <v>9</v>
      </c>
      <c r="M984" t="s">
        <v>68</v>
      </c>
      <c r="N984" t="s">
        <v>35</v>
      </c>
      <c r="O984">
        <v>278856.24</v>
      </c>
      <c r="P984">
        <v>-215815.24</v>
      </c>
      <c r="Q984" t="s">
        <v>1038</v>
      </c>
      <c r="R984" t="s">
        <v>166</v>
      </c>
    </row>
    <row r="985" spans="1:18" x14ac:dyDescent="0.3">
      <c r="A985" s="151">
        <v>46055</v>
      </c>
      <c r="B985" t="s">
        <v>1096</v>
      </c>
      <c r="C985" t="s">
        <v>1036</v>
      </c>
      <c r="D985" t="s">
        <v>1097</v>
      </c>
      <c r="E985" s="55">
        <v>26050</v>
      </c>
      <c r="F985">
        <v>2</v>
      </c>
      <c r="G985" t="s">
        <v>511</v>
      </c>
      <c r="H985" s="14">
        <v>6783.2322999999997</v>
      </c>
      <c r="I985" t="s">
        <v>137</v>
      </c>
      <c r="J985" t="s">
        <v>473</v>
      </c>
      <c r="K985" t="s">
        <v>138</v>
      </c>
      <c r="L985" t="s">
        <v>9</v>
      </c>
      <c r="M985" t="s">
        <v>68</v>
      </c>
      <c r="N985" t="s">
        <v>35</v>
      </c>
      <c r="O985">
        <v>278856.24</v>
      </c>
      <c r="P985">
        <v>-215815.24</v>
      </c>
      <c r="Q985" t="s">
        <v>1038</v>
      </c>
      <c r="R985" t="s">
        <v>68</v>
      </c>
    </row>
    <row r="986" spans="1:18" x14ac:dyDescent="0.3">
      <c r="A986" s="151">
        <v>46055</v>
      </c>
      <c r="B986" t="s">
        <v>1096</v>
      </c>
      <c r="C986" t="s">
        <v>1036</v>
      </c>
      <c r="D986" t="s">
        <v>1097</v>
      </c>
      <c r="E986" s="55">
        <v>26050</v>
      </c>
      <c r="F986">
        <v>2</v>
      </c>
      <c r="G986" t="s">
        <v>511</v>
      </c>
      <c r="H986" s="14">
        <v>6783.2322999999997</v>
      </c>
      <c r="I986" t="s">
        <v>137</v>
      </c>
      <c r="J986" t="s">
        <v>473</v>
      </c>
      <c r="K986" t="s">
        <v>138</v>
      </c>
      <c r="L986" t="s">
        <v>9</v>
      </c>
      <c r="M986" t="s">
        <v>68</v>
      </c>
      <c r="N986" t="s">
        <v>35</v>
      </c>
      <c r="O986">
        <v>278856.24</v>
      </c>
      <c r="P986">
        <v>-215815.24</v>
      </c>
      <c r="Q986" t="s">
        <v>628</v>
      </c>
      <c r="R986" t="s">
        <v>166</v>
      </c>
    </row>
    <row r="987" spans="1:18" x14ac:dyDescent="0.3">
      <c r="A987" s="151">
        <v>46055</v>
      </c>
      <c r="B987" t="s">
        <v>1096</v>
      </c>
      <c r="C987" t="s">
        <v>1036</v>
      </c>
      <c r="D987" t="s">
        <v>1097</v>
      </c>
      <c r="E987" s="55">
        <v>26050</v>
      </c>
      <c r="F987">
        <v>2</v>
      </c>
      <c r="G987" t="s">
        <v>511</v>
      </c>
      <c r="H987" s="14">
        <v>6783.2322999999997</v>
      </c>
      <c r="I987" t="s">
        <v>137</v>
      </c>
      <c r="J987" t="s">
        <v>473</v>
      </c>
      <c r="K987" t="s">
        <v>138</v>
      </c>
      <c r="L987" t="s">
        <v>9</v>
      </c>
      <c r="M987" t="s">
        <v>68</v>
      </c>
      <c r="N987" t="s">
        <v>35</v>
      </c>
      <c r="O987">
        <v>278856.24</v>
      </c>
      <c r="P987">
        <v>-215815.24</v>
      </c>
      <c r="Q987" t="s">
        <v>628</v>
      </c>
      <c r="R987" t="s">
        <v>68</v>
      </c>
    </row>
    <row r="988" spans="1:18" x14ac:dyDescent="0.3">
      <c r="A988" s="151">
        <v>46066</v>
      </c>
      <c r="B988" t="s">
        <v>838</v>
      </c>
      <c r="C988" t="s">
        <v>841</v>
      </c>
      <c r="D988" t="s">
        <v>842</v>
      </c>
      <c r="E988" s="55">
        <v>170000</v>
      </c>
      <c r="F988">
        <v>1</v>
      </c>
      <c r="G988" t="s">
        <v>511</v>
      </c>
      <c r="H988" s="14">
        <v>6744.8213999999998</v>
      </c>
      <c r="I988" t="s">
        <v>137</v>
      </c>
      <c r="J988" t="s">
        <v>473</v>
      </c>
      <c r="K988" t="s">
        <v>156</v>
      </c>
      <c r="L988" t="s">
        <v>16</v>
      </c>
      <c r="M988" t="s">
        <v>70</v>
      </c>
      <c r="N988" t="s">
        <v>35</v>
      </c>
      <c r="O988">
        <v>170000</v>
      </c>
      <c r="P988">
        <v>0</v>
      </c>
      <c r="Q988" t="s">
        <v>731</v>
      </c>
      <c r="R988" t="s">
        <v>166</v>
      </c>
    </row>
    <row r="989" spans="1:18" x14ac:dyDescent="0.3">
      <c r="A989" s="151">
        <v>46057</v>
      </c>
      <c r="B989" t="s">
        <v>1119</v>
      </c>
      <c r="C989" t="s">
        <v>1120</v>
      </c>
      <c r="D989" t="s">
        <v>1121</v>
      </c>
      <c r="E989" s="55">
        <v>782068.3</v>
      </c>
      <c r="F989">
        <v>1</v>
      </c>
      <c r="G989" t="s">
        <v>511</v>
      </c>
      <c r="H989" s="14">
        <v>6680.6269000000002</v>
      </c>
      <c r="I989" t="s">
        <v>137</v>
      </c>
      <c r="J989" t="s">
        <v>473</v>
      </c>
      <c r="K989" t="s">
        <v>156</v>
      </c>
      <c r="L989" t="s">
        <v>10</v>
      </c>
      <c r="M989" t="s">
        <v>77</v>
      </c>
      <c r="N989" t="s">
        <v>35</v>
      </c>
      <c r="O989">
        <v>946302.6399999999</v>
      </c>
      <c r="P989">
        <v>0</v>
      </c>
      <c r="Q989" t="s">
        <v>730</v>
      </c>
      <c r="R989" t="s">
        <v>164</v>
      </c>
    </row>
    <row r="990" spans="1:18" x14ac:dyDescent="0.3">
      <c r="A990" s="151">
        <v>46057</v>
      </c>
      <c r="B990" t="s">
        <v>869</v>
      </c>
      <c r="C990" t="s">
        <v>872</v>
      </c>
      <c r="D990" t="s">
        <v>873</v>
      </c>
      <c r="E990" s="55">
        <v>71370</v>
      </c>
      <c r="F990">
        <v>1</v>
      </c>
      <c r="G990" t="s">
        <v>511</v>
      </c>
      <c r="H990" s="14">
        <v>6680.4571999999998</v>
      </c>
      <c r="I990" t="s">
        <v>137</v>
      </c>
      <c r="J990" t="s">
        <v>473</v>
      </c>
      <c r="K990" t="s">
        <v>156</v>
      </c>
      <c r="L990" t="s">
        <v>9</v>
      </c>
      <c r="M990" t="s">
        <v>682</v>
      </c>
      <c r="N990" t="s">
        <v>35</v>
      </c>
      <c r="O990">
        <v>111729.99999999999</v>
      </c>
      <c r="P990">
        <v>0</v>
      </c>
      <c r="Q990" t="s">
        <v>732</v>
      </c>
      <c r="R990" t="s">
        <v>164</v>
      </c>
    </row>
    <row r="991" spans="1:18" x14ac:dyDescent="0.3">
      <c r="A991" s="151">
        <v>46075</v>
      </c>
      <c r="B991" t="s">
        <v>1048</v>
      </c>
      <c r="C991" t="s">
        <v>1051</v>
      </c>
      <c r="D991" t="s">
        <v>1052</v>
      </c>
      <c r="E991" s="55">
        <v>778920</v>
      </c>
      <c r="F991">
        <v>1</v>
      </c>
      <c r="G991" t="s">
        <v>511</v>
      </c>
      <c r="H991" s="14">
        <v>6653.7332999999999</v>
      </c>
      <c r="I991" t="s">
        <v>137</v>
      </c>
      <c r="J991" t="s">
        <v>473</v>
      </c>
      <c r="K991" t="s">
        <v>156</v>
      </c>
      <c r="L991" t="s">
        <v>14</v>
      </c>
      <c r="M991" t="s">
        <v>77</v>
      </c>
      <c r="N991" t="s">
        <v>35</v>
      </c>
      <c r="O991">
        <v>942493.19999999984</v>
      </c>
      <c r="P991">
        <v>0</v>
      </c>
      <c r="Q991" t="s">
        <v>680</v>
      </c>
      <c r="R991" t="s">
        <v>168</v>
      </c>
    </row>
    <row r="992" spans="1:18" x14ac:dyDescent="0.3">
      <c r="A992" s="151">
        <v>46079</v>
      </c>
      <c r="B992" t="s">
        <v>864</v>
      </c>
      <c r="C992" t="s">
        <v>865</v>
      </c>
      <c r="D992" t="s">
        <v>866</v>
      </c>
      <c r="E992" s="55">
        <v>59200</v>
      </c>
      <c r="F992">
        <v>1</v>
      </c>
      <c r="G992" t="s">
        <v>511</v>
      </c>
      <c r="H992" s="14">
        <v>6369.9395000000004</v>
      </c>
      <c r="I992" t="s">
        <v>137</v>
      </c>
      <c r="J992" t="s">
        <v>473</v>
      </c>
      <c r="K992" t="s">
        <v>156</v>
      </c>
      <c r="L992" t="s">
        <v>10</v>
      </c>
      <c r="M992" t="s">
        <v>68</v>
      </c>
      <c r="N992" t="s">
        <v>35</v>
      </c>
      <c r="O992">
        <v>59199.999999999993</v>
      </c>
      <c r="P992">
        <v>0</v>
      </c>
      <c r="Q992" t="s">
        <v>22</v>
      </c>
      <c r="R992" t="s">
        <v>164</v>
      </c>
    </row>
    <row r="993" spans="1:18" x14ac:dyDescent="0.3">
      <c r="A993" s="151">
        <v>46059</v>
      </c>
      <c r="B993" t="s">
        <v>1028</v>
      </c>
      <c r="C993" t="s">
        <v>1033</v>
      </c>
      <c r="D993" t="s">
        <v>1034</v>
      </c>
      <c r="E993" s="55">
        <v>2190.09</v>
      </c>
      <c r="F993">
        <v>74</v>
      </c>
      <c r="G993" t="s">
        <v>511</v>
      </c>
      <c r="H993" s="14">
        <v>6357.0415000000003</v>
      </c>
      <c r="I993" t="s">
        <v>157</v>
      </c>
      <c r="J993" t="s">
        <v>473</v>
      </c>
      <c r="K993" t="s">
        <v>156</v>
      </c>
      <c r="L993" t="s">
        <v>17</v>
      </c>
      <c r="M993" t="s">
        <v>72</v>
      </c>
      <c r="N993" t="s">
        <v>35</v>
      </c>
      <c r="O993">
        <v>196100.65999999997</v>
      </c>
      <c r="P993">
        <v>0</v>
      </c>
      <c r="Q993" t="s">
        <v>745</v>
      </c>
      <c r="R993" t="s">
        <v>166</v>
      </c>
    </row>
    <row r="994" spans="1:18" x14ac:dyDescent="0.3">
      <c r="A994" s="151">
        <v>46057</v>
      </c>
      <c r="B994" t="s">
        <v>820</v>
      </c>
      <c r="C994" t="s">
        <v>821</v>
      </c>
      <c r="D994" t="s">
        <v>822</v>
      </c>
      <c r="E994" s="55">
        <v>185950.41</v>
      </c>
      <c r="F994">
        <v>2</v>
      </c>
      <c r="G994" t="s">
        <v>511</v>
      </c>
      <c r="H994" s="14">
        <v>6329.4237999999996</v>
      </c>
      <c r="I994" t="s">
        <v>137</v>
      </c>
      <c r="J994" t="s">
        <v>473</v>
      </c>
      <c r="K994" t="s">
        <v>156</v>
      </c>
      <c r="L994" t="s">
        <v>15</v>
      </c>
      <c r="M994" t="s">
        <v>50</v>
      </c>
      <c r="N994" t="s">
        <v>35</v>
      </c>
      <c r="O994">
        <v>449999.99</v>
      </c>
      <c r="P994">
        <v>0</v>
      </c>
      <c r="Q994" t="s">
        <v>735</v>
      </c>
      <c r="R994" t="s">
        <v>657</v>
      </c>
    </row>
    <row r="995" spans="1:18" x14ac:dyDescent="0.3">
      <c r="A995" s="151">
        <v>46059</v>
      </c>
      <c r="B995" t="s">
        <v>1028</v>
      </c>
      <c r="C995" t="s">
        <v>1029</v>
      </c>
      <c r="D995" t="s">
        <v>1030</v>
      </c>
      <c r="E995" s="55">
        <v>48512.4</v>
      </c>
      <c r="F995">
        <v>1</v>
      </c>
      <c r="G995" t="s">
        <v>511</v>
      </c>
      <c r="H995" s="14">
        <v>6316.1392999999998</v>
      </c>
      <c r="I995" t="s">
        <v>137</v>
      </c>
      <c r="J995" t="s">
        <v>473</v>
      </c>
      <c r="K995" t="s">
        <v>138</v>
      </c>
      <c r="L995" t="s">
        <v>11</v>
      </c>
      <c r="M995" t="s">
        <v>68</v>
      </c>
      <c r="N995" t="s">
        <v>35</v>
      </c>
      <c r="O995">
        <v>58699.999999999985</v>
      </c>
      <c r="P995">
        <v>0</v>
      </c>
      <c r="Q995" t="s">
        <v>628</v>
      </c>
      <c r="R995" t="s">
        <v>68</v>
      </c>
    </row>
    <row r="996" spans="1:18" x14ac:dyDescent="0.3">
      <c r="A996" s="151">
        <v>46079</v>
      </c>
      <c r="B996" t="s">
        <v>1085</v>
      </c>
      <c r="C996" t="s">
        <v>1086</v>
      </c>
      <c r="D996" t="s">
        <v>1087</v>
      </c>
      <c r="E996" s="55">
        <v>34000</v>
      </c>
      <c r="F996">
        <v>21.42</v>
      </c>
      <c r="G996" t="s">
        <v>511</v>
      </c>
      <c r="H996" s="14">
        <v>6221.1535000000003</v>
      </c>
      <c r="I996" t="s">
        <v>137</v>
      </c>
      <c r="J996" t="s">
        <v>513</v>
      </c>
      <c r="K996" t="s">
        <v>138</v>
      </c>
      <c r="L996" t="s">
        <v>10</v>
      </c>
      <c r="M996" t="s">
        <v>77</v>
      </c>
      <c r="N996" t="s">
        <v>35</v>
      </c>
      <c r="O996">
        <v>881218.79999999993</v>
      </c>
      <c r="P996">
        <v>0</v>
      </c>
      <c r="Q996" t="s">
        <v>731</v>
      </c>
      <c r="R996" t="s">
        <v>166</v>
      </c>
    </row>
    <row r="997" spans="1:18" x14ac:dyDescent="0.3">
      <c r="A997" s="151">
        <v>46055</v>
      </c>
      <c r="B997" t="s">
        <v>962</v>
      </c>
      <c r="C997" t="s">
        <v>963</v>
      </c>
      <c r="D997" t="s">
        <v>964</v>
      </c>
      <c r="E997" s="55">
        <v>721000</v>
      </c>
      <c r="F997">
        <v>1</v>
      </c>
      <c r="G997" t="s">
        <v>511</v>
      </c>
      <c r="H997" s="14">
        <v>6158.9659000000001</v>
      </c>
      <c r="I997" t="s">
        <v>137</v>
      </c>
      <c r="J997" t="s">
        <v>513</v>
      </c>
      <c r="K997" t="s">
        <v>156</v>
      </c>
      <c r="L997" t="s">
        <v>10</v>
      </c>
      <c r="M997" t="s">
        <v>77</v>
      </c>
      <c r="N997" t="s">
        <v>35</v>
      </c>
      <c r="O997">
        <v>872410</v>
      </c>
      <c r="P997">
        <v>0</v>
      </c>
      <c r="Q997" t="s">
        <v>736</v>
      </c>
      <c r="R997" t="s">
        <v>164</v>
      </c>
    </row>
    <row r="998" spans="1:18" x14ac:dyDescent="0.3">
      <c r="A998" s="151">
        <v>46078</v>
      </c>
      <c r="B998" t="s">
        <v>869</v>
      </c>
      <c r="C998" t="s">
        <v>870</v>
      </c>
      <c r="D998" t="s">
        <v>871</v>
      </c>
      <c r="E998" s="55">
        <v>154000</v>
      </c>
      <c r="F998">
        <v>1</v>
      </c>
      <c r="G998" t="s">
        <v>511</v>
      </c>
      <c r="H998" s="14">
        <v>6110.0146999999997</v>
      </c>
      <c r="I998" t="s">
        <v>137</v>
      </c>
      <c r="J998" t="s">
        <v>473</v>
      </c>
      <c r="K998" t="s">
        <v>156</v>
      </c>
      <c r="L998" t="s">
        <v>10</v>
      </c>
      <c r="M998" t="s">
        <v>70</v>
      </c>
      <c r="N998" t="s">
        <v>35</v>
      </c>
      <c r="O998">
        <v>154000</v>
      </c>
      <c r="P998">
        <v>0</v>
      </c>
      <c r="Q998" t="s">
        <v>732</v>
      </c>
      <c r="R998" t="s">
        <v>164</v>
      </c>
    </row>
    <row r="999" spans="1:18" x14ac:dyDescent="0.3">
      <c r="A999" s="151">
        <v>46079</v>
      </c>
      <c r="B999" t="s">
        <v>1082</v>
      </c>
      <c r="C999" t="s">
        <v>1083</v>
      </c>
      <c r="D999" t="s">
        <v>1084</v>
      </c>
      <c r="E999" s="55">
        <v>187343.73</v>
      </c>
      <c r="F999">
        <v>1</v>
      </c>
      <c r="G999" t="s">
        <v>511</v>
      </c>
      <c r="H999" s="14">
        <v>6073.1660000000002</v>
      </c>
      <c r="I999" t="s">
        <v>137</v>
      </c>
      <c r="J999" t="s">
        <v>473</v>
      </c>
      <c r="K999" t="s">
        <v>156</v>
      </c>
      <c r="L999" t="s">
        <v>10</v>
      </c>
      <c r="M999" t="s">
        <v>72</v>
      </c>
      <c r="N999" t="s">
        <v>35</v>
      </c>
      <c r="O999">
        <v>187343.72999999998</v>
      </c>
      <c r="P999">
        <v>0</v>
      </c>
      <c r="Q999" t="s">
        <v>741</v>
      </c>
      <c r="R999" t="s">
        <v>166</v>
      </c>
    </row>
    <row r="1000" spans="1:18" x14ac:dyDescent="0.3">
      <c r="A1000" s="151">
        <v>46057</v>
      </c>
      <c r="B1000" t="s">
        <v>1045</v>
      </c>
      <c r="C1000" t="s">
        <v>1046</v>
      </c>
      <c r="D1000" t="s">
        <v>1047</v>
      </c>
      <c r="E1000" s="55">
        <v>74973.55</v>
      </c>
      <c r="F1000">
        <v>4</v>
      </c>
      <c r="G1000" t="s">
        <v>511</v>
      </c>
      <c r="H1000" s="14">
        <v>6050.6840000000002</v>
      </c>
      <c r="I1000" t="s">
        <v>137</v>
      </c>
      <c r="J1000" t="s">
        <v>473</v>
      </c>
      <c r="K1000" t="s">
        <v>138</v>
      </c>
      <c r="L1000" t="s">
        <v>16</v>
      </c>
      <c r="M1000" t="s">
        <v>77</v>
      </c>
      <c r="N1000" t="s">
        <v>35</v>
      </c>
      <c r="O1000">
        <v>857072</v>
      </c>
      <c r="P1000">
        <v>0</v>
      </c>
      <c r="Q1000" t="s">
        <v>735</v>
      </c>
      <c r="R1000" t="s">
        <v>657</v>
      </c>
    </row>
    <row r="1001" spans="1:18" x14ac:dyDescent="0.3">
      <c r="A1001" s="151">
        <v>46055</v>
      </c>
      <c r="B1001" t="s">
        <v>998</v>
      </c>
      <c r="C1001" t="s">
        <v>999</v>
      </c>
      <c r="D1001" t="s">
        <v>1000</v>
      </c>
      <c r="E1001" s="55">
        <v>357.83</v>
      </c>
      <c r="F1001">
        <v>100</v>
      </c>
      <c r="G1001" t="s">
        <v>511</v>
      </c>
      <c r="H1001" s="14">
        <v>5984.4161000000004</v>
      </c>
      <c r="I1001" t="s">
        <v>137</v>
      </c>
      <c r="J1001" t="s">
        <v>473</v>
      </c>
      <c r="K1001" t="s">
        <v>156</v>
      </c>
      <c r="L1001" t="s">
        <v>14</v>
      </c>
      <c r="M1001" t="s">
        <v>682</v>
      </c>
      <c r="N1001" t="s">
        <v>35</v>
      </c>
      <c r="O1001">
        <v>100088.77999999998</v>
      </c>
      <c r="P1001">
        <v>0</v>
      </c>
      <c r="Q1001" t="s">
        <v>680</v>
      </c>
      <c r="R1001" t="s">
        <v>168</v>
      </c>
    </row>
    <row r="1002" spans="1:18" x14ac:dyDescent="0.3">
      <c r="A1002" s="151">
        <v>46057</v>
      </c>
      <c r="B1002" t="s">
        <v>1018</v>
      </c>
      <c r="C1002" t="s">
        <v>1023</v>
      </c>
      <c r="D1002" t="s">
        <v>1024</v>
      </c>
      <c r="E1002" s="55">
        <v>100000</v>
      </c>
      <c r="F1002">
        <v>1</v>
      </c>
      <c r="G1002" t="s">
        <v>511</v>
      </c>
      <c r="H1002" s="14">
        <v>5979.1077999999998</v>
      </c>
      <c r="I1002" t="s">
        <v>137</v>
      </c>
      <c r="J1002" t="s">
        <v>473</v>
      </c>
      <c r="K1002" t="s">
        <v>138</v>
      </c>
      <c r="L1002" t="s">
        <v>10</v>
      </c>
      <c r="M1002" t="s">
        <v>682</v>
      </c>
      <c r="N1002" t="s">
        <v>35</v>
      </c>
      <c r="O1002">
        <v>99999.999999999985</v>
      </c>
      <c r="P1002">
        <v>0</v>
      </c>
      <c r="Q1002" t="s">
        <v>628</v>
      </c>
      <c r="R1002" t="s">
        <v>682</v>
      </c>
    </row>
    <row r="1003" spans="1:18" x14ac:dyDescent="0.3">
      <c r="A1003" s="151">
        <v>46056</v>
      </c>
      <c r="B1003" t="s">
        <v>838</v>
      </c>
      <c r="C1003" t="s">
        <v>843</v>
      </c>
      <c r="D1003" t="s">
        <v>844</v>
      </c>
      <c r="E1003" s="55">
        <v>150000</v>
      </c>
      <c r="F1003">
        <v>1</v>
      </c>
      <c r="G1003" t="s">
        <v>511</v>
      </c>
      <c r="H1003" s="14">
        <v>5951.3130000000001</v>
      </c>
      <c r="I1003" t="s">
        <v>137</v>
      </c>
      <c r="J1003" t="s">
        <v>473</v>
      </c>
      <c r="K1003" t="s">
        <v>156</v>
      </c>
      <c r="L1003" t="s">
        <v>16</v>
      </c>
      <c r="M1003" t="s">
        <v>70</v>
      </c>
      <c r="N1003" t="s">
        <v>35</v>
      </c>
      <c r="O1003">
        <v>150000</v>
      </c>
      <c r="P1003">
        <v>0</v>
      </c>
      <c r="Q1003" t="s">
        <v>731</v>
      </c>
      <c r="R1003" t="s">
        <v>166</v>
      </c>
    </row>
    <row r="1004" spans="1:18" x14ac:dyDescent="0.3">
      <c r="A1004" s="151">
        <v>46058</v>
      </c>
      <c r="B1004" t="s">
        <v>1132</v>
      </c>
      <c r="C1004" t="s">
        <v>1133</v>
      </c>
      <c r="D1004" t="s">
        <v>1134</v>
      </c>
      <c r="E1004" s="55">
        <v>81828.63</v>
      </c>
      <c r="F1004">
        <v>1</v>
      </c>
      <c r="G1004" t="s">
        <v>511</v>
      </c>
      <c r="H1004" s="14">
        <v>5920.0725000000002</v>
      </c>
      <c r="I1004" t="s">
        <v>137</v>
      </c>
      <c r="J1004" t="s">
        <v>473</v>
      </c>
      <c r="K1004" t="s">
        <v>156</v>
      </c>
      <c r="L1004" t="s">
        <v>16</v>
      </c>
      <c r="M1004" t="s">
        <v>682</v>
      </c>
      <c r="N1004" t="s">
        <v>35</v>
      </c>
      <c r="O1004">
        <v>99012.64</v>
      </c>
      <c r="P1004">
        <v>0</v>
      </c>
      <c r="Q1004" t="s">
        <v>735</v>
      </c>
      <c r="R1004" t="s">
        <v>657</v>
      </c>
    </row>
    <row r="1005" spans="1:18" x14ac:dyDescent="0.3">
      <c r="A1005" s="151">
        <v>46063</v>
      </c>
      <c r="B1005" t="s">
        <v>1048</v>
      </c>
      <c r="C1005" t="s">
        <v>1053</v>
      </c>
      <c r="D1005" t="s">
        <v>1054</v>
      </c>
      <c r="E1005" s="55">
        <v>2481</v>
      </c>
      <c r="F1005">
        <v>60</v>
      </c>
      <c r="G1005" t="s">
        <v>511</v>
      </c>
      <c r="H1005" s="14">
        <v>5839.0120999999999</v>
      </c>
      <c r="I1005" t="s">
        <v>137</v>
      </c>
      <c r="J1005" t="s">
        <v>473</v>
      </c>
      <c r="K1005" t="s">
        <v>156</v>
      </c>
      <c r="L1005" t="s">
        <v>14</v>
      </c>
      <c r="M1005" t="s">
        <v>72</v>
      </c>
      <c r="N1005" t="s">
        <v>35</v>
      </c>
      <c r="O1005">
        <v>180120.59999999998</v>
      </c>
      <c r="P1005">
        <v>0</v>
      </c>
      <c r="Q1005" t="s">
        <v>680</v>
      </c>
      <c r="R1005" t="s">
        <v>168</v>
      </c>
    </row>
    <row r="1006" spans="1:18" x14ac:dyDescent="0.3">
      <c r="A1006" s="151">
        <v>46071</v>
      </c>
      <c r="B1006" t="s">
        <v>1127</v>
      </c>
      <c r="C1006" t="s">
        <v>1128</v>
      </c>
      <c r="D1006" t="s">
        <v>1129</v>
      </c>
      <c r="E1006" s="55">
        <v>120000</v>
      </c>
      <c r="F1006">
        <v>1</v>
      </c>
      <c r="G1006" t="s">
        <v>511</v>
      </c>
      <c r="H1006" s="14">
        <v>5760.8710000000001</v>
      </c>
      <c r="I1006" t="s">
        <v>137</v>
      </c>
      <c r="J1006" t="s">
        <v>473</v>
      </c>
      <c r="K1006" t="s">
        <v>156</v>
      </c>
      <c r="L1006" t="s">
        <v>12</v>
      </c>
      <c r="M1006" t="s">
        <v>70</v>
      </c>
      <c r="N1006" t="s">
        <v>35</v>
      </c>
      <c r="O1006">
        <v>145200</v>
      </c>
      <c r="P1006">
        <v>0</v>
      </c>
      <c r="Q1006" t="s">
        <v>735</v>
      </c>
      <c r="R1006" t="s">
        <v>657</v>
      </c>
    </row>
    <row r="1007" spans="1:18" x14ac:dyDescent="0.3">
      <c r="A1007" s="151">
        <v>46063</v>
      </c>
      <c r="B1007" t="s">
        <v>1116</v>
      </c>
      <c r="C1007" t="s">
        <v>1117</v>
      </c>
      <c r="D1007" t="s">
        <v>1118</v>
      </c>
      <c r="E1007" s="55">
        <v>647707.5</v>
      </c>
      <c r="F1007">
        <v>1</v>
      </c>
      <c r="G1007" t="s">
        <v>511</v>
      </c>
      <c r="H1007" s="14">
        <v>5682.4683000000005</v>
      </c>
      <c r="I1007" t="s">
        <v>137</v>
      </c>
      <c r="J1007" t="s">
        <v>473</v>
      </c>
      <c r="K1007" t="s">
        <v>156</v>
      </c>
      <c r="L1007" t="s">
        <v>10</v>
      </c>
      <c r="M1007" t="s">
        <v>77</v>
      </c>
      <c r="N1007" t="s">
        <v>35</v>
      </c>
      <c r="O1007">
        <v>804914.68999999983</v>
      </c>
      <c r="P1007">
        <v>0</v>
      </c>
      <c r="Q1007" t="s">
        <v>730</v>
      </c>
      <c r="R1007" t="s">
        <v>164</v>
      </c>
    </row>
    <row r="1008" spans="1:18" x14ac:dyDescent="0.3">
      <c r="A1008" s="151">
        <v>46079</v>
      </c>
      <c r="B1008" t="s">
        <v>1018</v>
      </c>
      <c r="C1008" t="s">
        <v>1019</v>
      </c>
      <c r="D1008" t="s">
        <v>1020</v>
      </c>
      <c r="E1008" s="55">
        <v>400000</v>
      </c>
      <c r="F1008">
        <v>1</v>
      </c>
      <c r="G1008" t="s">
        <v>511</v>
      </c>
      <c r="H1008" s="14">
        <v>5626.1545999999998</v>
      </c>
      <c r="I1008" t="s">
        <v>137</v>
      </c>
      <c r="J1008" t="s">
        <v>473</v>
      </c>
      <c r="K1008" t="s">
        <v>156</v>
      </c>
      <c r="L1008" t="s">
        <v>10</v>
      </c>
      <c r="M1008" t="s">
        <v>50</v>
      </c>
      <c r="N1008" t="s">
        <v>35</v>
      </c>
      <c r="O1008">
        <v>399999.99999999994</v>
      </c>
      <c r="P1008">
        <v>0</v>
      </c>
      <c r="Q1008" t="s">
        <v>741</v>
      </c>
      <c r="R1008" t="s">
        <v>166</v>
      </c>
    </row>
    <row r="1009" spans="1:18" x14ac:dyDescent="0.3">
      <c r="A1009" s="151">
        <v>46066</v>
      </c>
      <c r="B1009" t="s">
        <v>838</v>
      </c>
      <c r="C1009" t="s">
        <v>841</v>
      </c>
      <c r="D1009" t="s">
        <v>842</v>
      </c>
      <c r="E1009" s="55">
        <v>170000</v>
      </c>
      <c r="F1009">
        <v>1</v>
      </c>
      <c r="G1009" t="s">
        <v>511</v>
      </c>
      <c r="H1009" s="14">
        <v>5510.9301999999998</v>
      </c>
      <c r="I1009" t="s">
        <v>137</v>
      </c>
      <c r="J1009" t="s">
        <v>473</v>
      </c>
      <c r="K1009" t="s">
        <v>156</v>
      </c>
      <c r="L1009" t="s">
        <v>16</v>
      </c>
      <c r="M1009" t="s">
        <v>72</v>
      </c>
      <c r="N1009" t="s">
        <v>35</v>
      </c>
      <c r="O1009">
        <v>170000</v>
      </c>
      <c r="P1009">
        <v>0</v>
      </c>
      <c r="Q1009" t="s">
        <v>731</v>
      </c>
      <c r="R1009" t="s">
        <v>166</v>
      </c>
    </row>
    <row r="1010" spans="1:18" x14ac:dyDescent="0.3">
      <c r="A1010" s="151">
        <v>46066</v>
      </c>
      <c r="B1010" t="s">
        <v>1035</v>
      </c>
      <c r="C1010" t="s">
        <v>1039</v>
      </c>
      <c r="D1010" t="s">
        <v>1040</v>
      </c>
      <c r="E1010" s="55">
        <v>113719.01</v>
      </c>
      <c r="F1010">
        <v>1</v>
      </c>
      <c r="G1010" t="s">
        <v>511</v>
      </c>
      <c r="H1010" s="14">
        <v>5459.3378000000002</v>
      </c>
      <c r="I1010" t="s">
        <v>157</v>
      </c>
      <c r="J1010" t="s">
        <v>473</v>
      </c>
      <c r="K1010" t="s">
        <v>156</v>
      </c>
      <c r="L1010" t="s">
        <v>17</v>
      </c>
      <c r="M1010" t="s">
        <v>70</v>
      </c>
      <c r="N1010" t="s">
        <v>35</v>
      </c>
      <c r="O1010">
        <v>137599.99999999997</v>
      </c>
      <c r="P1010">
        <v>0</v>
      </c>
      <c r="Q1010" t="s">
        <v>1038</v>
      </c>
      <c r="R1010" t="s">
        <v>166</v>
      </c>
    </row>
    <row r="1011" spans="1:18" x14ac:dyDescent="0.3">
      <c r="A1011" s="151">
        <v>46063</v>
      </c>
      <c r="B1011" t="s">
        <v>1101</v>
      </c>
      <c r="C1011" t="s">
        <v>1107</v>
      </c>
      <c r="D1011" t="s">
        <v>1108</v>
      </c>
      <c r="E1011" s="55">
        <v>129553.2</v>
      </c>
      <c r="F1011">
        <v>2</v>
      </c>
      <c r="G1011" t="s">
        <v>511</v>
      </c>
      <c r="H1011" s="14">
        <v>5420.2582000000002</v>
      </c>
      <c r="I1011" t="s">
        <v>157</v>
      </c>
      <c r="J1011" t="s">
        <v>473</v>
      </c>
      <c r="K1011" t="s">
        <v>156</v>
      </c>
      <c r="L1011" t="s">
        <v>17</v>
      </c>
      <c r="M1011" t="s">
        <v>683</v>
      </c>
      <c r="N1011" t="s">
        <v>35</v>
      </c>
      <c r="O1011">
        <v>1112118.74</v>
      </c>
      <c r="P1011">
        <v>0</v>
      </c>
      <c r="Q1011" t="s">
        <v>731</v>
      </c>
      <c r="R1011" t="s">
        <v>166</v>
      </c>
    </row>
    <row r="1012" spans="1:18" x14ac:dyDescent="0.3">
      <c r="A1012" s="151">
        <v>46058</v>
      </c>
      <c r="B1012" t="s">
        <v>1101</v>
      </c>
      <c r="C1012" t="s">
        <v>1109</v>
      </c>
      <c r="D1012" t="s">
        <v>1110</v>
      </c>
      <c r="E1012" s="55">
        <v>41218.54</v>
      </c>
      <c r="F1012">
        <v>1</v>
      </c>
      <c r="G1012" t="s">
        <v>511</v>
      </c>
      <c r="H1012" s="14">
        <v>5366.5051000000003</v>
      </c>
      <c r="I1012" t="s">
        <v>137</v>
      </c>
      <c r="J1012" t="s">
        <v>473</v>
      </c>
      <c r="K1012" t="s">
        <v>156</v>
      </c>
      <c r="L1012" t="s">
        <v>10</v>
      </c>
      <c r="M1012" t="s">
        <v>68</v>
      </c>
      <c r="N1012" t="s">
        <v>35</v>
      </c>
      <c r="O1012">
        <v>49874.429999999993</v>
      </c>
      <c r="P1012">
        <v>0</v>
      </c>
      <c r="Q1012" t="s">
        <v>730</v>
      </c>
      <c r="R1012" t="s">
        <v>164</v>
      </c>
    </row>
    <row r="1013" spans="1:18" x14ac:dyDescent="0.3">
      <c r="A1013" s="151">
        <v>46058</v>
      </c>
      <c r="B1013" t="s">
        <v>1101</v>
      </c>
      <c r="C1013" t="s">
        <v>1111</v>
      </c>
      <c r="D1013" t="s">
        <v>1112</v>
      </c>
      <c r="E1013" s="55">
        <v>41218.54</v>
      </c>
      <c r="F1013">
        <v>1</v>
      </c>
      <c r="G1013" t="s">
        <v>511</v>
      </c>
      <c r="H1013" s="14">
        <v>5366.5051000000003</v>
      </c>
      <c r="I1013" t="s">
        <v>137</v>
      </c>
      <c r="J1013" t="s">
        <v>473</v>
      </c>
      <c r="K1013" t="s">
        <v>156</v>
      </c>
      <c r="L1013" t="s">
        <v>10</v>
      </c>
      <c r="M1013" t="s">
        <v>68</v>
      </c>
      <c r="N1013" t="s">
        <v>35</v>
      </c>
      <c r="O1013">
        <v>49874.429999999993</v>
      </c>
      <c r="P1013">
        <v>0</v>
      </c>
      <c r="Q1013" t="s">
        <v>730</v>
      </c>
      <c r="R1013" t="s">
        <v>164</v>
      </c>
    </row>
    <row r="1014" spans="1:18" x14ac:dyDescent="0.3">
      <c r="A1014" s="151">
        <v>46059</v>
      </c>
      <c r="B1014" t="s">
        <v>968</v>
      </c>
      <c r="C1014" t="s">
        <v>969</v>
      </c>
      <c r="D1014" t="s">
        <v>970</v>
      </c>
      <c r="E1014" s="55">
        <v>1095123</v>
      </c>
      <c r="F1014">
        <v>1</v>
      </c>
      <c r="G1014" t="s">
        <v>511</v>
      </c>
      <c r="H1014" s="14">
        <v>5337.4241000000002</v>
      </c>
      <c r="I1014" t="s">
        <v>137</v>
      </c>
      <c r="J1014" t="s">
        <v>473</v>
      </c>
      <c r="K1014" t="s">
        <v>156</v>
      </c>
      <c r="L1014" t="s">
        <v>10</v>
      </c>
      <c r="M1014" t="s">
        <v>683</v>
      </c>
      <c r="N1014" t="s">
        <v>35</v>
      </c>
      <c r="O1014">
        <v>1095123</v>
      </c>
      <c r="P1014">
        <v>0</v>
      </c>
      <c r="Q1014" t="s">
        <v>730</v>
      </c>
      <c r="R1014" t="s">
        <v>164</v>
      </c>
    </row>
    <row r="1015" spans="1:18" x14ac:dyDescent="0.3">
      <c r="A1015" s="151">
        <v>46066</v>
      </c>
      <c r="B1015" t="s">
        <v>1098</v>
      </c>
      <c r="C1015" t="s">
        <v>1099</v>
      </c>
      <c r="D1015" t="s">
        <v>1100</v>
      </c>
      <c r="E1015" s="55">
        <v>755578</v>
      </c>
      <c r="F1015">
        <v>1</v>
      </c>
      <c r="G1015" t="s">
        <v>511</v>
      </c>
      <c r="H1015" s="14">
        <v>5334.1652999999997</v>
      </c>
      <c r="I1015" t="s">
        <v>312</v>
      </c>
      <c r="J1015" t="s">
        <v>473</v>
      </c>
      <c r="K1015" t="s">
        <v>156</v>
      </c>
      <c r="L1015" t="s">
        <v>530</v>
      </c>
      <c r="M1015" t="s">
        <v>77</v>
      </c>
      <c r="N1015" t="s">
        <v>35</v>
      </c>
      <c r="O1015">
        <v>755578</v>
      </c>
      <c r="P1015">
        <v>0</v>
      </c>
      <c r="Q1015" t="s">
        <v>732</v>
      </c>
      <c r="R1015" t="s">
        <v>164</v>
      </c>
    </row>
    <row r="1016" spans="1:18" x14ac:dyDescent="0.3">
      <c r="A1016" s="151">
        <v>46066</v>
      </c>
      <c r="B1016" t="s">
        <v>944</v>
      </c>
      <c r="C1016" t="s">
        <v>945</v>
      </c>
      <c r="D1016" t="s">
        <v>946</v>
      </c>
      <c r="E1016" s="55">
        <v>755577.85</v>
      </c>
      <c r="F1016">
        <v>1</v>
      </c>
      <c r="G1016" t="s">
        <v>511</v>
      </c>
      <c r="H1016" s="14">
        <v>5334.1643000000004</v>
      </c>
      <c r="I1016" t="s">
        <v>312</v>
      </c>
      <c r="J1016" t="s">
        <v>473</v>
      </c>
      <c r="K1016" t="s">
        <v>156</v>
      </c>
      <c r="L1016" t="s">
        <v>530</v>
      </c>
      <c r="M1016" t="s">
        <v>77</v>
      </c>
      <c r="N1016" t="s">
        <v>35</v>
      </c>
      <c r="O1016">
        <v>755577.85</v>
      </c>
      <c r="P1016">
        <v>0</v>
      </c>
      <c r="Q1016" t="s">
        <v>732</v>
      </c>
      <c r="R1016" t="s">
        <v>164</v>
      </c>
    </row>
    <row r="1017" spans="1:18" x14ac:dyDescent="0.3">
      <c r="A1017" s="151">
        <v>46055</v>
      </c>
      <c r="B1017" t="s">
        <v>813</v>
      </c>
      <c r="C1017" t="s">
        <v>816</v>
      </c>
      <c r="D1017" t="s">
        <v>817</v>
      </c>
      <c r="E1017" s="55">
        <v>132330</v>
      </c>
      <c r="F1017">
        <v>1</v>
      </c>
      <c r="G1017" t="s">
        <v>511</v>
      </c>
      <c r="H1017" s="14">
        <v>5250.2483000000002</v>
      </c>
      <c r="I1017" t="s">
        <v>137</v>
      </c>
      <c r="J1017" t="s">
        <v>473</v>
      </c>
      <c r="K1017" t="s">
        <v>156</v>
      </c>
      <c r="L1017" t="s">
        <v>10</v>
      </c>
      <c r="M1017" t="s">
        <v>70</v>
      </c>
      <c r="N1017" t="s">
        <v>35</v>
      </c>
      <c r="O1017">
        <v>132329.99999999997</v>
      </c>
      <c r="P1017">
        <v>0</v>
      </c>
      <c r="Q1017" t="s">
        <v>639</v>
      </c>
      <c r="R1017" t="s">
        <v>166</v>
      </c>
    </row>
    <row r="1018" spans="1:18" x14ac:dyDescent="0.3">
      <c r="A1018" s="151">
        <v>46079</v>
      </c>
      <c r="B1018" t="s">
        <v>1122</v>
      </c>
      <c r="C1018" t="s">
        <v>1123</v>
      </c>
      <c r="D1018" t="s">
        <v>1124</v>
      </c>
      <c r="E1018" s="55">
        <v>40000</v>
      </c>
      <c r="F1018">
        <v>1</v>
      </c>
      <c r="G1018" t="s">
        <v>511</v>
      </c>
      <c r="H1018" s="14">
        <v>5207.8558999999996</v>
      </c>
      <c r="I1018" t="s">
        <v>137</v>
      </c>
      <c r="J1018" t="s">
        <v>473</v>
      </c>
      <c r="K1018" t="s">
        <v>156</v>
      </c>
      <c r="L1018" t="s">
        <v>15</v>
      </c>
      <c r="M1018" t="s">
        <v>68</v>
      </c>
      <c r="N1018" t="s">
        <v>35</v>
      </c>
      <c r="O1018">
        <v>48400</v>
      </c>
      <c r="P1018">
        <v>0</v>
      </c>
      <c r="Q1018" t="s">
        <v>744</v>
      </c>
      <c r="R1018" t="s">
        <v>164</v>
      </c>
    </row>
    <row r="1019" spans="1:18" x14ac:dyDescent="0.3">
      <c r="A1019" s="151">
        <v>46066</v>
      </c>
      <c r="B1019" t="s">
        <v>1122</v>
      </c>
      <c r="C1019" t="s">
        <v>1125</v>
      </c>
      <c r="D1019" t="s">
        <v>1126</v>
      </c>
      <c r="E1019" s="55">
        <v>40000</v>
      </c>
      <c r="F1019">
        <v>1</v>
      </c>
      <c r="G1019" t="s">
        <v>511</v>
      </c>
      <c r="H1019" s="14">
        <v>5207.8558999999996</v>
      </c>
      <c r="I1019" t="s">
        <v>137</v>
      </c>
      <c r="J1019" t="s">
        <v>473</v>
      </c>
      <c r="K1019" t="s">
        <v>156</v>
      </c>
      <c r="L1019" t="s">
        <v>15</v>
      </c>
      <c r="M1019" t="s">
        <v>68</v>
      </c>
      <c r="N1019" t="s">
        <v>35</v>
      </c>
      <c r="O1019">
        <v>48400</v>
      </c>
      <c r="P1019">
        <v>0</v>
      </c>
      <c r="Q1019" t="s">
        <v>744</v>
      </c>
      <c r="R1019" t="s">
        <v>164</v>
      </c>
    </row>
    <row r="1020" spans="1:18" x14ac:dyDescent="0.3">
      <c r="A1020" s="151">
        <v>46059</v>
      </c>
      <c r="B1020" t="s">
        <v>1028</v>
      </c>
      <c r="C1020" t="s">
        <v>1031</v>
      </c>
      <c r="D1020" t="s">
        <v>1032</v>
      </c>
      <c r="E1020" s="55">
        <v>7568.31</v>
      </c>
      <c r="F1020">
        <v>90</v>
      </c>
      <c r="G1020" t="s">
        <v>511</v>
      </c>
      <c r="H1020" s="14">
        <v>5120.3144000000002</v>
      </c>
      <c r="I1020" t="s">
        <v>137</v>
      </c>
      <c r="J1020" t="s">
        <v>473</v>
      </c>
      <c r="K1020" t="s">
        <v>138</v>
      </c>
      <c r="L1020" t="s">
        <v>11</v>
      </c>
      <c r="M1020" t="s">
        <v>77</v>
      </c>
      <c r="N1020" t="s">
        <v>35</v>
      </c>
      <c r="O1020">
        <v>725286.27999999991</v>
      </c>
      <c r="P1020">
        <v>0</v>
      </c>
      <c r="Q1020" t="s">
        <v>628</v>
      </c>
      <c r="R1020" t="s">
        <v>77</v>
      </c>
    </row>
    <row r="1021" spans="1:18" x14ac:dyDescent="0.3">
      <c r="A1021" s="151">
        <v>46076</v>
      </c>
      <c r="B1021" t="s">
        <v>845</v>
      </c>
      <c r="C1021" t="s">
        <v>846</v>
      </c>
      <c r="D1021" t="s">
        <v>847</v>
      </c>
      <c r="E1021" s="55">
        <v>80000</v>
      </c>
      <c r="F1021">
        <v>9</v>
      </c>
      <c r="G1021" t="s">
        <v>511</v>
      </c>
      <c r="H1021" s="14">
        <v>5082.9948000000004</v>
      </c>
      <c r="I1021" t="s">
        <v>137</v>
      </c>
      <c r="J1021" t="s">
        <v>473</v>
      </c>
      <c r="K1021" t="s">
        <v>156</v>
      </c>
      <c r="L1021" t="s">
        <v>10</v>
      </c>
      <c r="M1021" t="s">
        <v>77</v>
      </c>
      <c r="N1021" t="s">
        <v>35</v>
      </c>
      <c r="O1021">
        <v>719999.99999999988</v>
      </c>
      <c r="P1021">
        <v>0</v>
      </c>
      <c r="Q1021" t="s">
        <v>731</v>
      </c>
      <c r="R1021" t="s">
        <v>166</v>
      </c>
    </row>
    <row r="1022" spans="1:18" x14ac:dyDescent="0.3">
      <c r="A1022" s="151">
        <v>46070</v>
      </c>
      <c r="B1022" t="s">
        <v>845</v>
      </c>
      <c r="C1022" t="s">
        <v>848</v>
      </c>
      <c r="D1022" t="s">
        <v>849</v>
      </c>
      <c r="E1022" s="55">
        <v>80000</v>
      </c>
      <c r="F1022">
        <v>9</v>
      </c>
      <c r="G1022" t="s">
        <v>511</v>
      </c>
      <c r="H1022" s="14">
        <v>5082.9948000000004</v>
      </c>
      <c r="I1022" t="s">
        <v>137</v>
      </c>
      <c r="J1022" t="s">
        <v>473</v>
      </c>
      <c r="K1022" t="s">
        <v>156</v>
      </c>
      <c r="L1022" t="s">
        <v>10</v>
      </c>
      <c r="M1022" t="s">
        <v>77</v>
      </c>
      <c r="N1022" t="s">
        <v>35</v>
      </c>
      <c r="O1022">
        <v>719999.99999999988</v>
      </c>
      <c r="P1022">
        <v>0</v>
      </c>
      <c r="Q1022" t="s">
        <v>731</v>
      </c>
      <c r="R1022" t="s">
        <v>166</v>
      </c>
    </row>
    <row r="1023" spans="1:18" x14ac:dyDescent="0.3">
      <c r="A1023" s="151">
        <v>46062</v>
      </c>
      <c r="B1023" t="s">
        <v>845</v>
      </c>
      <c r="C1023" t="s">
        <v>850</v>
      </c>
      <c r="D1023" t="s">
        <v>851</v>
      </c>
      <c r="E1023" s="55">
        <v>80000</v>
      </c>
      <c r="F1023">
        <v>9</v>
      </c>
      <c r="G1023" t="s">
        <v>511</v>
      </c>
      <c r="H1023" s="14">
        <v>5082.9948000000004</v>
      </c>
      <c r="I1023" t="s">
        <v>137</v>
      </c>
      <c r="J1023" t="s">
        <v>473</v>
      </c>
      <c r="K1023" t="s">
        <v>156</v>
      </c>
      <c r="L1023" t="s">
        <v>10</v>
      </c>
      <c r="M1023" t="s">
        <v>77</v>
      </c>
      <c r="N1023" t="s">
        <v>35</v>
      </c>
      <c r="O1023">
        <v>719999.99999999988</v>
      </c>
      <c r="P1023">
        <v>0</v>
      </c>
      <c r="Q1023" t="s">
        <v>731</v>
      </c>
      <c r="R1023" t="s">
        <v>166</v>
      </c>
    </row>
    <row r="1024" spans="1:18" x14ac:dyDescent="0.3">
      <c r="A1024" s="151">
        <v>46055</v>
      </c>
      <c r="B1024" t="s">
        <v>845</v>
      </c>
      <c r="C1024" t="s">
        <v>852</v>
      </c>
      <c r="D1024" t="s">
        <v>853</v>
      </c>
      <c r="E1024" s="55">
        <v>80000</v>
      </c>
      <c r="F1024">
        <v>9</v>
      </c>
      <c r="G1024" t="s">
        <v>511</v>
      </c>
      <c r="H1024" s="14">
        <v>5082.9948000000004</v>
      </c>
      <c r="I1024" t="s">
        <v>137</v>
      </c>
      <c r="J1024" t="s">
        <v>473</v>
      </c>
      <c r="K1024" t="s">
        <v>156</v>
      </c>
      <c r="L1024" t="s">
        <v>10</v>
      </c>
      <c r="M1024" t="s">
        <v>77</v>
      </c>
      <c r="N1024" t="s">
        <v>35</v>
      </c>
      <c r="O1024">
        <v>719999.99999999988</v>
      </c>
      <c r="P1024">
        <v>0</v>
      </c>
      <c r="Q1024" t="s">
        <v>731</v>
      </c>
      <c r="R1024" t="s">
        <v>166</v>
      </c>
    </row>
    <row r="1025" spans="1:18" x14ac:dyDescent="0.3">
      <c r="A1025" s="151">
        <v>46061</v>
      </c>
      <c r="B1025" t="s">
        <v>917</v>
      </c>
      <c r="C1025" t="s">
        <v>920</v>
      </c>
      <c r="D1025" t="s">
        <v>921</v>
      </c>
      <c r="E1025" s="55">
        <v>425000</v>
      </c>
      <c r="F1025">
        <v>2</v>
      </c>
      <c r="G1025" t="s">
        <v>511</v>
      </c>
      <c r="H1025" s="14">
        <v>5012.7160999999996</v>
      </c>
      <c r="I1025" t="s">
        <v>157</v>
      </c>
      <c r="J1025" t="s">
        <v>473</v>
      </c>
      <c r="K1025" t="s">
        <v>156</v>
      </c>
      <c r="L1025" t="s">
        <v>17</v>
      </c>
      <c r="M1025" t="s">
        <v>683</v>
      </c>
      <c r="N1025" t="s">
        <v>35</v>
      </c>
      <c r="O1025">
        <v>1028499.9999999999</v>
      </c>
      <c r="P1025">
        <v>0</v>
      </c>
      <c r="Q1025" t="s">
        <v>734</v>
      </c>
      <c r="R1025" t="s">
        <v>166</v>
      </c>
    </row>
    <row r="1026" spans="1:18" x14ac:dyDescent="0.3">
      <c r="A1026" s="151">
        <v>46078</v>
      </c>
      <c r="B1026" t="s">
        <v>869</v>
      </c>
      <c r="C1026" t="s">
        <v>870</v>
      </c>
      <c r="D1026" t="s">
        <v>871</v>
      </c>
      <c r="E1026" s="55">
        <v>154000</v>
      </c>
      <c r="F1026">
        <v>1</v>
      </c>
      <c r="G1026" t="s">
        <v>511</v>
      </c>
      <c r="H1026" s="14">
        <v>4992.2545</v>
      </c>
      <c r="I1026" t="s">
        <v>137</v>
      </c>
      <c r="J1026" t="s">
        <v>473</v>
      </c>
      <c r="K1026" t="s">
        <v>156</v>
      </c>
      <c r="L1026" t="s">
        <v>10</v>
      </c>
      <c r="M1026" t="s">
        <v>72</v>
      </c>
      <c r="N1026" t="s">
        <v>35</v>
      </c>
      <c r="O1026">
        <v>154000</v>
      </c>
      <c r="P1026">
        <v>0</v>
      </c>
      <c r="Q1026" t="s">
        <v>732</v>
      </c>
      <c r="R1026" t="s">
        <v>164</v>
      </c>
    </row>
    <row r="1027" spans="1:18" x14ac:dyDescent="0.3">
      <c r="A1027" s="151">
        <v>46077</v>
      </c>
      <c r="B1027" t="s">
        <v>938</v>
      </c>
      <c r="C1027" t="s">
        <v>939</v>
      </c>
      <c r="D1027" t="s">
        <v>940</v>
      </c>
      <c r="E1027" s="55">
        <v>580000</v>
      </c>
      <c r="F1027">
        <v>1</v>
      </c>
      <c r="G1027" t="s">
        <v>511</v>
      </c>
      <c r="H1027" s="14">
        <v>4954.5079999999998</v>
      </c>
      <c r="I1027" t="s">
        <v>137</v>
      </c>
      <c r="J1027" t="s">
        <v>473</v>
      </c>
      <c r="K1027" t="s">
        <v>156</v>
      </c>
      <c r="L1027" t="s">
        <v>10</v>
      </c>
      <c r="M1027" t="s">
        <v>77</v>
      </c>
      <c r="N1027" t="s">
        <v>35</v>
      </c>
      <c r="O1027">
        <v>701799.99999999988</v>
      </c>
      <c r="P1027">
        <v>0</v>
      </c>
      <c r="Q1027" t="s">
        <v>731</v>
      </c>
      <c r="R1027" t="s">
        <v>166</v>
      </c>
    </row>
    <row r="1028" spans="1:18" x14ac:dyDescent="0.3">
      <c r="A1028" s="151">
        <v>46056</v>
      </c>
      <c r="B1028" t="s">
        <v>838</v>
      </c>
      <c r="C1028" t="s">
        <v>843</v>
      </c>
      <c r="D1028" t="s">
        <v>844</v>
      </c>
      <c r="E1028" s="55">
        <v>150000</v>
      </c>
      <c r="F1028">
        <v>1</v>
      </c>
      <c r="G1028" t="s">
        <v>511</v>
      </c>
      <c r="H1028" s="14">
        <v>4862.5855000000001</v>
      </c>
      <c r="I1028" t="s">
        <v>137</v>
      </c>
      <c r="J1028" t="s">
        <v>473</v>
      </c>
      <c r="K1028" t="s">
        <v>156</v>
      </c>
      <c r="L1028" t="s">
        <v>16</v>
      </c>
      <c r="M1028" t="s">
        <v>72</v>
      </c>
      <c r="N1028" t="s">
        <v>35</v>
      </c>
      <c r="O1028">
        <v>150000</v>
      </c>
      <c r="P1028">
        <v>0</v>
      </c>
      <c r="Q1028" t="s">
        <v>731</v>
      </c>
      <c r="R1028" t="s">
        <v>166</v>
      </c>
    </row>
    <row r="1029" spans="1:18" x14ac:dyDescent="0.3">
      <c r="A1029" s="151">
        <v>46059</v>
      </c>
      <c r="B1029" t="s">
        <v>864</v>
      </c>
      <c r="C1029" t="s">
        <v>867</v>
      </c>
      <c r="D1029" t="s">
        <v>868</v>
      </c>
      <c r="E1029" s="55">
        <v>670000</v>
      </c>
      <c r="F1029">
        <v>1</v>
      </c>
      <c r="G1029" t="s">
        <v>511</v>
      </c>
      <c r="H1029" s="14">
        <v>4730.009</v>
      </c>
      <c r="I1029" t="s">
        <v>137</v>
      </c>
      <c r="J1029" t="s">
        <v>473</v>
      </c>
      <c r="K1029" t="s">
        <v>156</v>
      </c>
      <c r="L1029" t="s">
        <v>10</v>
      </c>
      <c r="M1029" t="s">
        <v>77</v>
      </c>
      <c r="N1029" t="s">
        <v>35</v>
      </c>
      <c r="O1029">
        <v>669999.99999999988</v>
      </c>
      <c r="P1029">
        <v>0</v>
      </c>
      <c r="Q1029" t="s">
        <v>22</v>
      </c>
      <c r="R1029" t="s">
        <v>164</v>
      </c>
    </row>
    <row r="1030" spans="1:18" x14ac:dyDescent="0.3">
      <c r="A1030" s="151">
        <v>46071</v>
      </c>
      <c r="B1030" t="s">
        <v>1127</v>
      </c>
      <c r="C1030" t="s">
        <v>1128</v>
      </c>
      <c r="D1030" t="s">
        <v>1129</v>
      </c>
      <c r="E1030" s="55">
        <v>120000</v>
      </c>
      <c r="F1030">
        <v>1</v>
      </c>
      <c r="G1030" t="s">
        <v>511</v>
      </c>
      <c r="H1030" s="14">
        <v>4706.9827999999998</v>
      </c>
      <c r="I1030" t="s">
        <v>137</v>
      </c>
      <c r="J1030" t="s">
        <v>473</v>
      </c>
      <c r="K1030" t="s">
        <v>156</v>
      </c>
      <c r="L1030" t="s">
        <v>12</v>
      </c>
      <c r="M1030" t="s">
        <v>72</v>
      </c>
      <c r="N1030" t="s">
        <v>35</v>
      </c>
      <c r="O1030">
        <v>145200</v>
      </c>
      <c r="P1030">
        <v>0</v>
      </c>
      <c r="Q1030" t="s">
        <v>735</v>
      </c>
      <c r="R1030" t="s">
        <v>657</v>
      </c>
    </row>
    <row r="1031" spans="1:18" x14ac:dyDescent="0.3">
      <c r="A1031" s="151">
        <v>46077</v>
      </c>
      <c r="B1031" t="s">
        <v>1101</v>
      </c>
      <c r="C1031" t="s">
        <v>1102</v>
      </c>
      <c r="D1031" t="s">
        <v>1103</v>
      </c>
      <c r="E1031" s="55">
        <v>495000</v>
      </c>
      <c r="F1031">
        <v>1</v>
      </c>
      <c r="G1031" t="s">
        <v>511</v>
      </c>
      <c r="H1031" s="14">
        <v>4624.7710999999999</v>
      </c>
      <c r="I1031" t="s">
        <v>157</v>
      </c>
      <c r="J1031" t="s">
        <v>473</v>
      </c>
      <c r="K1031" t="s">
        <v>156</v>
      </c>
      <c r="L1031" t="s">
        <v>17</v>
      </c>
      <c r="M1031" t="s">
        <v>77</v>
      </c>
      <c r="N1031" t="s">
        <v>35</v>
      </c>
      <c r="O1031">
        <v>655093.16999999993</v>
      </c>
      <c r="P1031">
        <v>0</v>
      </c>
      <c r="Q1031" t="s">
        <v>731</v>
      </c>
      <c r="R1031" t="s">
        <v>166</v>
      </c>
    </row>
    <row r="1032" spans="1:18" x14ac:dyDescent="0.3">
      <c r="A1032" s="151">
        <v>46076</v>
      </c>
      <c r="B1032" t="s">
        <v>831</v>
      </c>
      <c r="C1032" t="s">
        <v>832</v>
      </c>
      <c r="D1032" t="s">
        <v>833</v>
      </c>
      <c r="E1032" s="55">
        <v>328107.75</v>
      </c>
      <c r="F1032">
        <v>1</v>
      </c>
      <c r="G1032" t="s">
        <v>511</v>
      </c>
      <c r="H1032" s="14">
        <v>4614.9623000000001</v>
      </c>
      <c r="I1032" t="s">
        <v>137</v>
      </c>
      <c r="J1032" t="s">
        <v>473</v>
      </c>
      <c r="K1032" t="s">
        <v>156</v>
      </c>
      <c r="L1032" t="s">
        <v>9</v>
      </c>
      <c r="M1032" t="s">
        <v>50</v>
      </c>
      <c r="N1032" t="s">
        <v>35</v>
      </c>
      <c r="O1032">
        <v>328107.74999999994</v>
      </c>
      <c r="P1032">
        <v>0</v>
      </c>
      <c r="Q1032" t="s">
        <v>730</v>
      </c>
      <c r="R1032" t="s">
        <v>164</v>
      </c>
    </row>
    <row r="1033" spans="1:18" x14ac:dyDescent="0.3">
      <c r="A1033" s="151">
        <v>46057</v>
      </c>
      <c r="B1033" t="s">
        <v>1119</v>
      </c>
      <c r="C1033" t="s">
        <v>1120</v>
      </c>
      <c r="D1033" t="s">
        <v>1121</v>
      </c>
      <c r="E1033" s="55">
        <v>782068.3</v>
      </c>
      <c r="F1033">
        <v>1</v>
      </c>
      <c r="G1033" t="s">
        <v>511</v>
      </c>
      <c r="H1033" s="14">
        <v>4612.1016</v>
      </c>
      <c r="I1033" t="s">
        <v>137</v>
      </c>
      <c r="J1033" t="s">
        <v>473</v>
      </c>
      <c r="K1033" t="s">
        <v>156</v>
      </c>
      <c r="L1033" t="s">
        <v>10</v>
      </c>
      <c r="M1033" t="s">
        <v>683</v>
      </c>
      <c r="N1033" t="s">
        <v>35</v>
      </c>
      <c r="O1033">
        <v>946302.6399999999</v>
      </c>
      <c r="P1033">
        <v>0</v>
      </c>
      <c r="Q1033" t="s">
        <v>730</v>
      </c>
      <c r="R1033" t="s">
        <v>164</v>
      </c>
    </row>
    <row r="1034" spans="1:18" x14ac:dyDescent="0.3">
      <c r="A1034" s="151">
        <v>46055</v>
      </c>
      <c r="B1034" t="s">
        <v>953</v>
      </c>
      <c r="C1034" t="s">
        <v>954</v>
      </c>
      <c r="D1034" t="s">
        <v>955</v>
      </c>
      <c r="E1034" s="55">
        <v>13501.37</v>
      </c>
      <c r="F1034">
        <v>20</v>
      </c>
      <c r="G1034" t="s">
        <v>511</v>
      </c>
      <c r="H1034" s="14">
        <v>4595.6280999999999</v>
      </c>
      <c r="I1034" t="s">
        <v>137</v>
      </c>
      <c r="J1034" t="s">
        <v>473</v>
      </c>
      <c r="K1034" t="s">
        <v>156</v>
      </c>
      <c r="L1034" t="s">
        <v>16</v>
      </c>
      <c r="M1034" t="s">
        <v>50</v>
      </c>
      <c r="N1034" t="s">
        <v>35</v>
      </c>
      <c r="O1034">
        <v>326733.15000000002</v>
      </c>
      <c r="P1034">
        <v>0</v>
      </c>
      <c r="Q1034" t="s">
        <v>745</v>
      </c>
      <c r="R1034" t="s">
        <v>657</v>
      </c>
    </row>
    <row r="1035" spans="1:18" x14ac:dyDescent="0.3">
      <c r="A1035" s="151">
        <v>46075</v>
      </c>
      <c r="B1035" t="s">
        <v>1048</v>
      </c>
      <c r="C1035" t="s">
        <v>1051</v>
      </c>
      <c r="D1035" t="s">
        <v>1052</v>
      </c>
      <c r="E1035" s="55">
        <v>778920</v>
      </c>
      <c r="F1035">
        <v>1</v>
      </c>
      <c r="G1035" t="s">
        <v>511</v>
      </c>
      <c r="H1035" s="14">
        <v>4593.5351000000001</v>
      </c>
      <c r="I1035" t="s">
        <v>137</v>
      </c>
      <c r="J1035" t="s">
        <v>473</v>
      </c>
      <c r="K1035" t="s">
        <v>156</v>
      </c>
      <c r="L1035" t="s">
        <v>14</v>
      </c>
      <c r="M1035" t="s">
        <v>683</v>
      </c>
      <c r="N1035" t="s">
        <v>35</v>
      </c>
      <c r="O1035">
        <v>942493.19999999984</v>
      </c>
      <c r="P1035">
        <v>0</v>
      </c>
      <c r="Q1035" t="s">
        <v>680</v>
      </c>
      <c r="R1035" t="s">
        <v>168</v>
      </c>
    </row>
    <row r="1036" spans="1:18" x14ac:dyDescent="0.3">
      <c r="A1036" s="151">
        <v>46062</v>
      </c>
      <c r="B1036" t="s">
        <v>910</v>
      </c>
      <c r="C1036" t="s">
        <v>912</v>
      </c>
      <c r="D1036" t="s">
        <v>913</v>
      </c>
      <c r="E1036" s="55">
        <v>145000</v>
      </c>
      <c r="F1036">
        <v>1</v>
      </c>
      <c r="G1036" t="s">
        <v>511</v>
      </c>
      <c r="H1036" s="14">
        <v>4570.1064999999999</v>
      </c>
      <c r="I1036" t="s">
        <v>137</v>
      </c>
      <c r="J1036" t="s">
        <v>473</v>
      </c>
      <c r="K1036" t="s">
        <v>156</v>
      </c>
      <c r="L1036" t="s">
        <v>15</v>
      </c>
      <c r="M1036" t="s">
        <v>77</v>
      </c>
      <c r="N1036" t="s">
        <v>35</v>
      </c>
      <c r="O1036">
        <v>647349.99999999977</v>
      </c>
      <c r="P1036">
        <v>0</v>
      </c>
      <c r="Q1036" t="s">
        <v>735</v>
      </c>
      <c r="R1036" t="s">
        <v>657</v>
      </c>
    </row>
    <row r="1037" spans="1:18" x14ac:dyDescent="0.3">
      <c r="A1037" s="151">
        <v>46072</v>
      </c>
      <c r="B1037" t="s">
        <v>1101</v>
      </c>
      <c r="C1037" t="s">
        <v>1104</v>
      </c>
      <c r="D1037" t="s">
        <v>1103</v>
      </c>
      <c r="E1037" s="55">
        <v>495000</v>
      </c>
      <c r="F1037">
        <v>1</v>
      </c>
      <c r="G1037" t="s">
        <v>511</v>
      </c>
      <c r="H1037" s="14">
        <v>4555.9822000000004</v>
      </c>
      <c r="I1037" t="s">
        <v>157</v>
      </c>
      <c r="J1037" t="s">
        <v>473</v>
      </c>
      <c r="K1037" t="s">
        <v>156</v>
      </c>
      <c r="L1037" t="s">
        <v>17</v>
      </c>
      <c r="M1037" t="s">
        <v>77</v>
      </c>
      <c r="N1037" t="s">
        <v>35</v>
      </c>
      <c r="O1037">
        <v>645349.31000000006</v>
      </c>
      <c r="P1037">
        <v>0</v>
      </c>
      <c r="Q1037" t="s">
        <v>731</v>
      </c>
      <c r="R1037" t="s">
        <v>166</v>
      </c>
    </row>
    <row r="1038" spans="1:18" x14ac:dyDescent="0.3">
      <c r="A1038" s="151">
        <v>46064</v>
      </c>
      <c r="B1038" t="s">
        <v>971</v>
      </c>
      <c r="C1038" t="s">
        <v>972</v>
      </c>
      <c r="D1038" t="s">
        <v>973</v>
      </c>
      <c r="E1038" s="55">
        <v>133480</v>
      </c>
      <c r="F1038">
        <v>2</v>
      </c>
      <c r="G1038" t="s">
        <v>511</v>
      </c>
      <c r="H1038" s="14">
        <v>4543.4237000000003</v>
      </c>
      <c r="I1038" t="s">
        <v>137</v>
      </c>
      <c r="J1038" t="s">
        <v>473</v>
      </c>
      <c r="K1038" t="s">
        <v>138</v>
      </c>
      <c r="L1038" t="s">
        <v>16</v>
      </c>
      <c r="M1038" t="s">
        <v>50</v>
      </c>
      <c r="N1038" t="s">
        <v>35</v>
      </c>
      <c r="O1038">
        <v>323021.59999999998</v>
      </c>
      <c r="P1038">
        <v>0</v>
      </c>
      <c r="Q1038" t="s">
        <v>745</v>
      </c>
      <c r="R1038" t="s">
        <v>657</v>
      </c>
    </row>
    <row r="1039" spans="1:18" x14ac:dyDescent="0.3">
      <c r="A1039" s="151">
        <v>46056</v>
      </c>
      <c r="B1039" t="s">
        <v>984</v>
      </c>
      <c r="C1039" t="s">
        <v>989</v>
      </c>
      <c r="D1039" t="s">
        <v>990</v>
      </c>
      <c r="E1039" s="55">
        <v>34710.74</v>
      </c>
      <c r="F1039">
        <v>1</v>
      </c>
      <c r="G1039" t="s">
        <v>511</v>
      </c>
      <c r="H1039" s="14">
        <v>4519.2138000000004</v>
      </c>
      <c r="I1039" t="s">
        <v>137</v>
      </c>
      <c r="J1039" t="s">
        <v>473</v>
      </c>
      <c r="K1039" t="s">
        <v>138</v>
      </c>
      <c r="L1039" t="s">
        <v>12</v>
      </c>
      <c r="M1039" t="s">
        <v>68</v>
      </c>
      <c r="N1039" t="s">
        <v>35</v>
      </c>
      <c r="O1039">
        <v>41999.999999999993</v>
      </c>
      <c r="P1039">
        <v>0</v>
      </c>
      <c r="Q1039" t="s">
        <v>745</v>
      </c>
      <c r="R1039" t="s">
        <v>657</v>
      </c>
    </row>
    <row r="1040" spans="1:18" x14ac:dyDescent="0.3">
      <c r="A1040" s="151">
        <v>46065</v>
      </c>
      <c r="B1040" t="s">
        <v>901</v>
      </c>
      <c r="C1040" t="s">
        <v>902</v>
      </c>
      <c r="D1040" t="s">
        <v>903</v>
      </c>
      <c r="E1040" s="55">
        <v>320000</v>
      </c>
      <c r="F1040">
        <v>1</v>
      </c>
      <c r="G1040" t="s">
        <v>511</v>
      </c>
      <c r="H1040" s="14">
        <v>4500.9237000000003</v>
      </c>
      <c r="I1040" t="s">
        <v>137</v>
      </c>
      <c r="J1040" t="s">
        <v>473</v>
      </c>
      <c r="K1040" t="s">
        <v>156</v>
      </c>
      <c r="L1040" t="s">
        <v>12</v>
      </c>
      <c r="M1040" t="s">
        <v>50</v>
      </c>
      <c r="N1040" t="s">
        <v>35</v>
      </c>
      <c r="O1040">
        <v>320000</v>
      </c>
      <c r="P1040">
        <v>0</v>
      </c>
      <c r="Q1040" t="s">
        <v>735</v>
      </c>
      <c r="R1040" t="s">
        <v>168</v>
      </c>
    </row>
    <row r="1041" spans="1:18" x14ac:dyDescent="0.3">
      <c r="A1041" s="151">
        <v>46066</v>
      </c>
      <c r="B1041" t="s">
        <v>1035</v>
      </c>
      <c r="C1041" t="s">
        <v>1039</v>
      </c>
      <c r="D1041" t="s">
        <v>1040</v>
      </c>
      <c r="E1041" s="55">
        <v>113719.01</v>
      </c>
      <c r="F1041">
        <v>1</v>
      </c>
      <c r="G1041" t="s">
        <v>511</v>
      </c>
      <c r="H1041" s="14">
        <v>4460.6117999999997</v>
      </c>
      <c r="I1041" t="s">
        <v>157</v>
      </c>
      <c r="J1041" t="s">
        <v>473</v>
      </c>
      <c r="K1041" t="s">
        <v>156</v>
      </c>
      <c r="L1041" t="s">
        <v>17</v>
      </c>
      <c r="M1041" t="s">
        <v>72</v>
      </c>
      <c r="N1041" t="s">
        <v>35</v>
      </c>
      <c r="O1041">
        <v>137599.99999999997</v>
      </c>
      <c r="P1041">
        <v>0</v>
      </c>
      <c r="Q1041" t="s">
        <v>1038</v>
      </c>
      <c r="R1041" t="s">
        <v>166</v>
      </c>
    </row>
    <row r="1042" spans="1:18" x14ac:dyDescent="0.3">
      <c r="A1042" s="151">
        <v>46057</v>
      </c>
      <c r="B1042" t="s">
        <v>869</v>
      </c>
      <c r="C1042" t="s">
        <v>872</v>
      </c>
      <c r="D1042" t="s">
        <v>873</v>
      </c>
      <c r="E1042" s="55">
        <v>71370</v>
      </c>
      <c r="F1042">
        <v>1</v>
      </c>
      <c r="G1042" t="s">
        <v>511</v>
      </c>
      <c r="H1042" s="14">
        <v>4432.9346999999998</v>
      </c>
      <c r="I1042" t="s">
        <v>137</v>
      </c>
      <c r="J1042" t="s">
        <v>473</v>
      </c>
      <c r="K1042" t="s">
        <v>156</v>
      </c>
      <c r="L1042" t="s">
        <v>9</v>
      </c>
      <c r="M1042" t="s">
        <v>70</v>
      </c>
      <c r="N1042" t="s">
        <v>35</v>
      </c>
      <c r="O1042">
        <v>111729.99999999999</v>
      </c>
      <c r="P1042">
        <v>0</v>
      </c>
      <c r="Q1042" t="s">
        <v>732</v>
      </c>
      <c r="R1042" t="s">
        <v>164</v>
      </c>
    </row>
    <row r="1043" spans="1:18" x14ac:dyDescent="0.3">
      <c r="A1043" s="151">
        <v>46059</v>
      </c>
      <c r="B1043" t="s">
        <v>1035</v>
      </c>
      <c r="C1043" t="s">
        <v>1041</v>
      </c>
      <c r="D1043" t="s">
        <v>1042</v>
      </c>
      <c r="E1043" s="55">
        <v>33124.14</v>
      </c>
      <c r="F1043">
        <v>1</v>
      </c>
      <c r="G1043" t="s">
        <v>511</v>
      </c>
      <c r="H1043" s="14">
        <v>4312.6437999999998</v>
      </c>
      <c r="I1043" t="s">
        <v>157</v>
      </c>
      <c r="J1043" t="s">
        <v>473</v>
      </c>
      <c r="K1043" t="s">
        <v>156</v>
      </c>
      <c r="L1043" t="s">
        <v>17</v>
      </c>
      <c r="M1043" t="s">
        <v>68</v>
      </c>
      <c r="N1043" t="s">
        <v>35</v>
      </c>
      <c r="O1043">
        <v>40080.21</v>
      </c>
      <c r="P1043">
        <v>0</v>
      </c>
      <c r="Q1043" t="s">
        <v>1038</v>
      </c>
      <c r="R1043" t="s">
        <v>166</v>
      </c>
    </row>
    <row r="1044" spans="1:18" x14ac:dyDescent="0.3">
      <c r="A1044" s="151">
        <v>46078</v>
      </c>
      <c r="B1044" t="s">
        <v>1079</v>
      </c>
      <c r="C1044" t="s">
        <v>1080</v>
      </c>
      <c r="D1044" t="s">
        <v>1081</v>
      </c>
      <c r="E1044" s="55">
        <v>40000</v>
      </c>
      <c r="F1044">
        <v>1</v>
      </c>
      <c r="G1044" t="s">
        <v>511</v>
      </c>
      <c r="H1044" s="14">
        <v>4304.0132000000003</v>
      </c>
      <c r="I1044" t="s">
        <v>137</v>
      </c>
      <c r="J1044" t="s">
        <v>473</v>
      </c>
      <c r="K1044" t="s">
        <v>156</v>
      </c>
      <c r="L1044" t="s">
        <v>10</v>
      </c>
      <c r="M1044" t="s">
        <v>68</v>
      </c>
      <c r="N1044" t="s">
        <v>35</v>
      </c>
      <c r="O1044">
        <v>40000</v>
      </c>
      <c r="P1044">
        <v>0</v>
      </c>
      <c r="Q1044" t="s">
        <v>730</v>
      </c>
      <c r="R1044" t="s">
        <v>164</v>
      </c>
    </row>
    <row r="1045" spans="1:18" x14ac:dyDescent="0.3">
      <c r="A1045" s="151">
        <v>46079</v>
      </c>
      <c r="B1045" t="s">
        <v>1085</v>
      </c>
      <c r="C1045" t="s">
        <v>1086</v>
      </c>
      <c r="D1045" t="s">
        <v>1087</v>
      </c>
      <c r="E1045" s="55">
        <v>34000</v>
      </c>
      <c r="F1045">
        <v>21.42</v>
      </c>
      <c r="G1045" t="s">
        <v>511</v>
      </c>
      <c r="H1045" s="14">
        <v>4294.8951999999999</v>
      </c>
      <c r="I1045" t="s">
        <v>137</v>
      </c>
      <c r="J1045" t="s">
        <v>513</v>
      </c>
      <c r="K1045" t="s">
        <v>138</v>
      </c>
      <c r="L1045" t="s">
        <v>10</v>
      </c>
      <c r="M1045" t="s">
        <v>683</v>
      </c>
      <c r="N1045" t="s">
        <v>35</v>
      </c>
      <c r="O1045">
        <v>881218.79999999993</v>
      </c>
      <c r="P1045">
        <v>0</v>
      </c>
      <c r="Q1045" t="s">
        <v>731</v>
      </c>
      <c r="R1045" t="s">
        <v>166</v>
      </c>
    </row>
    <row r="1046" spans="1:18" x14ac:dyDescent="0.3">
      <c r="A1046" s="151">
        <v>46055</v>
      </c>
      <c r="B1046" t="s">
        <v>813</v>
      </c>
      <c r="C1046" t="s">
        <v>816</v>
      </c>
      <c r="D1046" t="s">
        <v>817</v>
      </c>
      <c r="E1046" s="55">
        <v>132330</v>
      </c>
      <c r="F1046">
        <v>1</v>
      </c>
      <c r="G1046" t="s">
        <v>511</v>
      </c>
      <c r="H1046" s="14">
        <v>4289.7728999999999</v>
      </c>
      <c r="I1046" t="s">
        <v>137</v>
      </c>
      <c r="J1046" t="s">
        <v>473</v>
      </c>
      <c r="K1046" t="s">
        <v>156</v>
      </c>
      <c r="L1046" t="s">
        <v>10</v>
      </c>
      <c r="M1046" t="s">
        <v>72</v>
      </c>
      <c r="N1046" t="s">
        <v>35</v>
      </c>
      <c r="O1046">
        <v>132329.99999999997</v>
      </c>
      <c r="P1046">
        <v>0</v>
      </c>
      <c r="Q1046" t="s">
        <v>639</v>
      </c>
      <c r="R1046" t="s">
        <v>166</v>
      </c>
    </row>
    <row r="1047" spans="1:18" x14ac:dyDescent="0.3">
      <c r="A1047" s="151">
        <v>46071</v>
      </c>
      <c r="B1047" t="s">
        <v>1068</v>
      </c>
      <c r="C1047" t="s">
        <v>1069</v>
      </c>
      <c r="D1047" t="s">
        <v>1070</v>
      </c>
      <c r="E1047" s="55">
        <v>175000</v>
      </c>
      <c r="F1047">
        <v>1</v>
      </c>
      <c r="G1047" t="s">
        <v>511</v>
      </c>
      <c r="H1047" s="14">
        <v>4266.3411999999998</v>
      </c>
      <c r="I1047" t="s">
        <v>137</v>
      </c>
      <c r="J1047" t="s">
        <v>473</v>
      </c>
      <c r="K1047" t="s">
        <v>156</v>
      </c>
      <c r="L1047" t="s">
        <v>10</v>
      </c>
      <c r="M1047" t="s">
        <v>50</v>
      </c>
      <c r="N1047" t="s">
        <v>35</v>
      </c>
      <c r="O1047">
        <v>303322</v>
      </c>
      <c r="P1047">
        <v>0</v>
      </c>
      <c r="Q1047" t="s">
        <v>732</v>
      </c>
      <c r="R1047" t="s">
        <v>164</v>
      </c>
    </row>
    <row r="1048" spans="1:18" x14ac:dyDescent="0.3">
      <c r="A1048" s="151">
        <v>46055</v>
      </c>
      <c r="B1048" t="s">
        <v>962</v>
      </c>
      <c r="C1048" t="s">
        <v>963</v>
      </c>
      <c r="D1048" t="s">
        <v>964</v>
      </c>
      <c r="E1048" s="55">
        <v>721000</v>
      </c>
      <c r="F1048">
        <v>1</v>
      </c>
      <c r="G1048" t="s">
        <v>511</v>
      </c>
      <c r="H1048" s="14">
        <v>4251.9627</v>
      </c>
      <c r="I1048" t="s">
        <v>137</v>
      </c>
      <c r="J1048" t="s">
        <v>513</v>
      </c>
      <c r="K1048" t="s">
        <v>156</v>
      </c>
      <c r="L1048" t="s">
        <v>10</v>
      </c>
      <c r="M1048" t="s">
        <v>683</v>
      </c>
      <c r="N1048" t="s">
        <v>35</v>
      </c>
      <c r="O1048">
        <v>872410</v>
      </c>
      <c r="P1048">
        <v>0</v>
      </c>
      <c r="Q1048" t="s">
        <v>736</v>
      </c>
      <c r="R1048" t="s">
        <v>164</v>
      </c>
    </row>
    <row r="1049" spans="1:18" x14ac:dyDescent="0.3">
      <c r="A1049" s="151">
        <v>46063</v>
      </c>
      <c r="B1049" t="s">
        <v>1018</v>
      </c>
      <c r="C1049" t="s">
        <v>1021</v>
      </c>
      <c r="D1049" t="s">
        <v>1022</v>
      </c>
      <c r="E1049" s="55">
        <v>150000</v>
      </c>
      <c r="F1049">
        <v>1</v>
      </c>
      <c r="G1049" t="s">
        <v>511</v>
      </c>
      <c r="H1049" s="14">
        <v>4219.616</v>
      </c>
      <c r="I1049" t="s">
        <v>137</v>
      </c>
      <c r="J1049" t="s">
        <v>513</v>
      </c>
      <c r="K1049" t="s">
        <v>138</v>
      </c>
      <c r="L1049" t="s">
        <v>10</v>
      </c>
      <c r="M1049" t="s">
        <v>50</v>
      </c>
      <c r="N1049" t="s">
        <v>35</v>
      </c>
      <c r="O1049">
        <v>300000</v>
      </c>
      <c r="P1049">
        <v>0</v>
      </c>
      <c r="Q1049" t="s">
        <v>739</v>
      </c>
      <c r="R1049" t="s">
        <v>168</v>
      </c>
    </row>
    <row r="1050" spans="1:18" x14ac:dyDescent="0.3">
      <c r="A1050" s="151">
        <v>46079</v>
      </c>
      <c r="B1050" t="s">
        <v>838</v>
      </c>
      <c r="C1050" t="s">
        <v>839</v>
      </c>
      <c r="D1050" t="s">
        <v>840</v>
      </c>
      <c r="E1050" s="55">
        <v>70000</v>
      </c>
      <c r="F1050">
        <v>1</v>
      </c>
      <c r="G1050" t="s">
        <v>511</v>
      </c>
      <c r="H1050" s="14">
        <v>4185.3755000000001</v>
      </c>
      <c r="I1050" t="s">
        <v>137</v>
      </c>
      <c r="J1050" t="s">
        <v>473</v>
      </c>
      <c r="K1050" t="s">
        <v>156</v>
      </c>
      <c r="L1050" t="s">
        <v>16</v>
      </c>
      <c r="M1050" t="s">
        <v>682</v>
      </c>
      <c r="N1050" t="s">
        <v>35</v>
      </c>
      <c r="O1050">
        <v>70000</v>
      </c>
      <c r="P1050">
        <v>0</v>
      </c>
      <c r="Q1050" t="s">
        <v>731</v>
      </c>
      <c r="R1050" t="s">
        <v>166</v>
      </c>
    </row>
    <row r="1051" spans="1:18" x14ac:dyDescent="0.3">
      <c r="A1051" s="151">
        <v>46057</v>
      </c>
      <c r="B1051" t="s">
        <v>1045</v>
      </c>
      <c r="C1051" t="s">
        <v>1046</v>
      </c>
      <c r="D1051" t="s">
        <v>1047</v>
      </c>
      <c r="E1051" s="55">
        <v>74973.55</v>
      </c>
      <c r="F1051">
        <v>4</v>
      </c>
      <c r="G1051" t="s">
        <v>511</v>
      </c>
      <c r="H1051" s="14">
        <v>4177.2082</v>
      </c>
      <c r="I1051" t="s">
        <v>137</v>
      </c>
      <c r="J1051" t="s">
        <v>473</v>
      </c>
      <c r="K1051" t="s">
        <v>138</v>
      </c>
      <c r="L1051" t="s">
        <v>16</v>
      </c>
      <c r="M1051" t="s">
        <v>683</v>
      </c>
      <c r="N1051" t="s">
        <v>35</v>
      </c>
      <c r="O1051">
        <v>857072</v>
      </c>
      <c r="P1051">
        <v>0</v>
      </c>
      <c r="Q1051" t="s">
        <v>735</v>
      </c>
      <c r="R1051" t="s">
        <v>657</v>
      </c>
    </row>
    <row r="1052" spans="1:18" x14ac:dyDescent="0.3">
      <c r="A1052" s="151">
        <v>46073</v>
      </c>
      <c r="B1052" t="s">
        <v>823</v>
      </c>
      <c r="C1052" t="s">
        <v>824</v>
      </c>
      <c r="D1052" t="s">
        <v>825</v>
      </c>
      <c r="E1052" s="55">
        <v>237122.18</v>
      </c>
      <c r="F1052">
        <v>1</v>
      </c>
      <c r="G1052" t="s">
        <v>511</v>
      </c>
      <c r="H1052" s="14">
        <v>4035.6102999999998</v>
      </c>
      <c r="I1052" t="s">
        <v>137</v>
      </c>
      <c r="J1052" t="s">
        <v>513</v>
      </c>
      <c r="K1052" t="s">
        <v>156</v>
      </c>
      <c r="L1052" t="s">
        <v>10</v>
      </c>
      <c r="M1052" t="s">
        <v>50</v>
      </c>
      <c r="N1052" t="s">
        <v>35</v>
      </c>
      <c r="O1052">
        <v>286917.83999999997</v>
      </c>
      <c r="P1052">
        <v>0</v>
      </c>
      <c r="Q1052" t="s">
        <v>730</v>
      </c>
      <c r="R1052" t="s">
        <v>164</v>
      </c>
    </row>
    <row r="1053" spans="1:18" x14ac:dyDescent="0.3">
      <c r="A1053" s="151">
        <v>46055</v>
      </c>
      <c r="B1053" t="s">
        <v>998</v>
      </c>
      <c r="C1053" t="s">
        <v>999</v>
      </c>
      <c r="D1053" t="s">
        <v>1000</v>
      </c>
      <c r="E1053" s="55">
        <v>357.83</v>
      </c>
      <c r="F1053">
        <v>100</v>
      </c>
      <c r="G1053" t="s">
        <v>511</v>
      </c>
      <c r="H1053" s="14">
        <v>3971.0644000000002</v>
      </c>
      <c r="I1053" t="s">
        <v>137</v>
      </c>
      <c r="J1053" t="s">
        <v>473</v>
      </c>
      <c r="K1053" t="s">
        <v>156</v>
      </c>
      <c r="L1053" t="s">
        <v>14</v>
      </c>
      <c r="M1053" t="s">
        <v>70</v>
      </c>
      <c r="N1053" t="s">
        <v>35</v>
      </c>
      <c r="O1053">
        <v>100088.77999999998</v>
      </c>
      <c r="P1053">
        <v>0</v>
      </c>
      <c r="Q1053" t="s">
        <v>680</v>
      </c>
      <c r="R1053" t="s">
        <v>168</v>
      </c>
    </row>
    <row r="1054" spans="1:18" x14ac:dyDescent="0.3">
      <c r="A1054" s="151">
        <v>46057</v>
      </c>
      <c r="B1054" t="s">
        <v>1018</v>
      </c>
      <c r="C1054" t="s">
        <v>1023</v>
      </c>
      <c r="D1054" t="s">
        <v>1024</v>
      </c>
      <c r="E1054" s="55">
        <v>100000</v>
      </c>
      <c r="F1054">
        <v>1</v>
      </c>
      <c r="G1054" t="s">
        <v>511</v>
      </c>
      <c r="H1054" s="14">
        <v>3967.5419999999999</v>
      </c>
      <c r="I1054" t="s">
        <v>137</v>
      </c>
      <c r="J1054" t="s">
        <v>473</v>
      </c>
      <c r="K1054" t="s">
        <v>138</v>
      </c>
      <c r="L1054" t="s">
        <v>10</v>
      </c>
      <c r="M1054" t="s">
        <v>70</v>
      </c>
      <c r="N1054" t="s">
        <v>35</v>
      </c>
      <c r="O1054">
        <v>99999.999999999985</v>
      </c>
      <c r="P1054">
        <v>0</v>
      </c>
      <c r="Q1054" t="s">
        <v>628</v>
      </c>
      <c r="R1054" t="s">
        <v>70</v>
      </c>
    </row>
    <row r="1055" spans="1:18" x14ac:dyDescent="0.3">
      <c r="A1055" s="151">
        <v>46071</v>
      </c>
      <c r="B1055" t="s">
        <v>935</v>
      </c>
      <c r="C1055" t="s">
        <v>936</v>
      </c>
      <c r="D1055" t="s">
        <v>937</v>
      </c>
      <c r="E1055" s="55">
        <v>36600</v>
      </c>
      <c r="F1055">
        <v>1</v>
      </c>
      <c r="G1055" t="s">
        <v>511</v>
      </c>
      <c r="H1055" s="14">
        <v>3938.172</v>
      </c>
      <c r="I1055" t="s">
        <v>137</v>
      </c>
      <c r="J1055" t="s">
        <v>473</v>
      </c>
      <c r="K1055" t="s">
        <v>156</v>
      </c>
      <c r="L1055" t="s">
        <v>10</v>
      </c>
      <c r="M1055" t="s">
        <v>68</v>
      </c>
      <c r="N1055" t="s">
        <v>35</v>
      </c>
      <c r="O1055">
        <v>36600</v>
      </c>
      <c r="P1055">
        <v>0</v>
      </c>
      <c r="Q1055" t="s">
        <v>732</v>
      </c>
      <c r="R1055" t="s">
        <v>164</v>
      </c>
    </row>
    <row r="1056" spans="1:18" x14ac:dyDescent="0.3">
      <c r="A1056" s="151">
        <v>46058</v>
      </c>
      <c r="B1056" t="s">
        <v>1132</v>
      </c>
      <c r="C1056" t="s">
        <v>1133</v>
      </c>
      <c r="D1056" t="s">
        <v>1134</v>
      </c>
      <c r="E1056" s="55">
        <v>81828.63</v>
      </c>
      <c r="F1056">
        <v>1</v>
      </c>
      <c r="G1056" t="s">
        <v>511</v>
      </c>
      <c r="H1056" s="14">
        <v>3928.3681000000001</v>
      </c>
      <c r="I1056" t="s">
        <v>137</v>
      </c>
      <c r="J1056" t="s">
        <v>473</v>
      </c>
      <c r="K1056" t="s">
        <v>156</v>
      </c>
      <c r="L1056" t="s">
        <v>16</v>
      </c>
      <c r="M1056" t="s">
        <v>70</v>
      </c>
      <c r="N1056" t="s">
        <v>35</v>
      </c>
      <c r="O1056">
        <v>99012.64</v>
      </c>
      <c r="P1056">
        <v>0</v>
      </c>
      <c r="Q1056" t="s">
        <v>735</v>
      </c>
      <c r="R1056" t="s">
        <v>657</v>
      </c>
    </row>
    <row r="1057" spans="1:18" x14ac:dyDescent="0.3">
      <c r="A1057" s="151">
        <v>46063</v>
      </c>
      <c r="B1057" t="s">
        <v>1116</v>
      </c>
      <c r="C1057" t="s">
        <v>1117</v>
      </c>
      <c r="D1057" t="s">
        <v>1118</v>
      </c>
      <c r="E1057" s="55">
        <v>647707.5</v>
      </c>
      <c r="F1057">
        <v>1</v>
      </c>
      <c r="G1057" t="s">
        <v>511</v>
      </c>
      <c r="H1057" s="14">
        <v>3923.0032000000001</v>
      </c>
      <c r="I1057" t="s">
        <v>137</v>
      </c>
      <c r="J1057" t="s">
        <v>473</v>
      </c>
      <c r="K1057" t="s">
        <v>156</v>
      </c>
      <c r="L1057" t="s">
        <v>10</v>
      </c>
      <c r="M1057" t="s">
        <v>683</v>
      </c>
      <c r="N1057" t="s">
        <v>35</v>
      </c>
      <c r="O1057">
        <v>804914.68999999983</v>
      </c>
      <c r="P1057">
        <v>0</v>
      </c>
      <c r="Q1057" t="s">
        <v>730</v>
      </c>
      <c r="R1057" t="s">
        <v>164</v>
      </c>
    </row>
    <row r="1058" spans="1:18" x14ac:dyDescent="0.3">
      <c r="A1058" s="151">
        <v>46058</v>
      </c>
      <c r="B1058" t="s">
        <v>1127</v>
      </c>
      <c r="C1058" t="s">
        <v>1130</v>
      </c>
      <c r="D1058" t="s">
        <v>1131</v>
      </c>
      <c r="E1058" s="55">
        <v>30000</v>
      </c>
      <c r="F1058">
        <v>1</v>
      </c>
      <c r="G1058" t="s">
        <v>511</v>
      </c>
      <c r="H1058" s="14">
        <v>3905.8919000000001</v>
      </c>
      <c r="I1058" t="s">
        <v>137</v>
      </c>
      <c r="J1058" t="s">
        <v>473</v>
      </c>
      <c r="K1058" t="s">
        <v>156</v>
      </c>
      <c r="L1058" t="s">
        <v>12</v>
      </c>
      <c r="M1058" t="s">
        <v>68</v>
      </c>
      <c r="N1058" t="s">
        <v>35</v>
      </c>
      <c r="O1058">
        <v>36300</v>
      </c>
      <c r="P1058">
        <v>0</v>
      </c>
      <c r="Q1058" t="s">
        <v>735</v>
      </c>
      <c r="R1058" t="s">
        <v>657</v>
      </c>
    </row>
    <row r="1059" spans="1:18" x14ac:dyDescent="0.3">
      <c r="A1059" s="151">
        <v>46081</v>
      </c>
      <c r="B1059" t="s">
        <v>733</v>
      </c>
      <c r="C1059" t="s">
        <v>1153</v>
      </c>
      <c r="D1059" t="s">
        <v>811</v>
      </c>
      <c r="E1059" s="55">
        <v>968</v>
      </c>
      <c r="F1059">
        <v>4</v>
      </c>
      <c r="G1059" t="s">
        <v>511</v>
      </c>
      <c r="H1059" s="14">
        <v>3872</v>
      </c>
      <c r="I1059" t="s">
        <v>137</v>
      </c>
      <c r="J1059" t="s">
        <v>473</v>
      </c>
      <c r="K1059" t="s">
        <v>138</v>
      </c>
      <c r="L1059" t="s">
        <v>13</v>
      </c>
      <c r="M1059" t="s">
        <v>50</v>
      </c>
      <c r="N1059" t="s">
        <v>39</v>
      </c>
      <c r="O1059">
        <v>3872</v>
      </c>
      <c r="P1059">
        <v>0</v>
      </c>
      <c r="Q1059" t="s">
        <v>13</v>
      </c>
      <c r="R1059" t="s">
        <v>50</v>
      </c>
    </row>
    <row r="1060" spans="1:18" x14ac:dyDescent="0.3">
      <c r="A1060" s="151">
        <v>46058</v>
      </c>
      <c r="B1060" t="s">
        <v>828</v>
      </c>
      <c r="C1060" t="s">
        <v>829</v>
      </c>
      <c r="D1060" t="s">
        <v>830</v>
      </c>
      <c r="E1060" s="55">
        <v>545622</v>
      </c>
      <c r="F1060">
        <v>1</v>
      </c>
      <c r="G1060" t="s">
        <v>511</v>
      </c>
      <c r="H1060" s="14">
        <v>3851.9358000000002</v>
      </c>
      <c r="I1060" t="s">
        <v>137</v>
      </c>
      <c r="J1060" t="s">
        <v>513</v>
      </c>
      <c r="K1060" t="s">
        <v>138</v>
      </c>
      <c r="L1060" t="s">
        <v>11</v>
      </c>
      <c r="M1060" t="s">
        <v>77</v>
      </c>
      <c r="N1060" t="s">
        <v>35</v>
      </c>
      <c r="O1060">
        <v>545622</v>
      </c>
      <c r="P1060">
        <v>0</v>
      </c>
      <c r="Q1060" t="s">
        <v>11</v>
      </c>
      <c r="R1060" t="s">
        <v>164</v>
      </c>
    </row>
    <row r="1061" spans="1:18" x14ac:dyDescent="0.3">
      <c r="A1061" s="151">
        <v>46055</v>
      </c>
      <c r="B1061" t="s">
        <v>1096</v>
      </c>
      <c r="C1061" t="s">
        <v>1036</v>
      </c>
      <c r="D1061" t="s">
        <v>1097</v>
      </c>
      <c r="E1061" s="55">
        <v>26050</v>
      </c>
      <c r="F1061">
        <v>2</v>
      </c>
      <c r="G1061" t="s">
        <v>511</v>
      </c>
      <c r="H1061" s="14">
        <v>3769.2894000000001</v>
      </c>
      <c r="I1061" t="s">
        <v>137</v>
      </c>
      <c r="J1061" t="s">
        <v>473</v>
      </c>
      <c r="K1061" t="s">
        <v>138</v>
      </c>
      <c r="L1061" t="s">
        <v>9</v>
      </c>
      <c r="M1061" t="s">
        <v>682</v>
      </c>
      <c r="N1061" t="s">
        <v>35</v>
      </c>
      <c r="O1061">
        <v>278856.24</v>
      </c>
      <c r="P1061">
        <v>-215815.24</v>
      </c>
      <c r="Q1061" t="s">
        <v>1038</v>
      </c>
      <c r="R1061" t="s">
        <v>166</v>
      </c>
    </row>
    <row r="1062" spans="1:18" x14ac:dyDescent="0.3">
      <c r="A1062" s="151">
        <v>46055</v>
      </c>
      <c r="B1062" t="s">
        <v>1096</v>
      </c>
      <c r="C1062" t="s">
        <v>1036</v>
      </c>
      <c r="D1062" t="s">
        <v>1097</v>
      </c>
      <c r="E1062" s="55">
        <v>26050</v>
      </c>
      <c r="F1062">
        <v>2</v>
      </c>
      <c r="G1062" t="s">
        <v>511</v>
      </c>
      <c r="H1062" s="14">
        <v>3769.2894000000001</v>
      </c>
      <c r="I1062" t="s">
        <v>137</v>
      </c>
      <c r="J1062" t="s">
        <v>473</v>
      </c>
      <c r="K1062" t="s">
        <v>138</v>
      </c>
      <c r="L1062" t="s">
        <v>9</v>
      </c>
      <c r="M1062" t="s">
        <v>682</v>
      </c>
      <c r="N1062" t="s">
        <v>35</v>
      </c>
      <c r="O1062">
        <v>278856.24</v>
      </c>
      <c r="P1062">
        <v>-215815.24</v>
      </c>
      <c r="Q1062" t="s">
        <v>1038</v>
      </c>
      <c r="R1062" t="s">
        <v>682</v>
      </c>
    </row>
    <row r="1063" spans="1:18" x14ac:dyDescent="0.3">
      <c r="A1063" s="151">
        <v>46055</v>
      </c>
      <c r="B1063" t="s">
        <v>1096</v>
      </c>
      <c r="C1063" t="s">
        <v>1036</v>
      </c>
      <c r="D1063" t="s">
        <v>1097</v>
      </c>
      <c r="E1063" s="55">
        <v>26050</v>
      </c>
      <c r="F1063">
        <v>2</v>
      </c>
      <c r="G1063" t="s">
        <v>511</v>
      </c>
      <c r="H1063" s="14">
        <v>3769.2894000000001</v>
      </c>
      <c r="I1063" t="s">
        <v>137</v>
      </c>
      <c r="J1063" t="s">
        <v>473</v>
      </c>
      <c r="K1063" t="s">
        <v>138</v>
      </c>
      <c r="L1063" t="s">
        <v>9</v>
      </c>
      <c r="M1063" t="s">
        <v>682</v>
      </c>
      <c r="N1063" t="s">
        <v>35</v>
      </c>
      <c r="O1063">
        <v>278856.24</v>
      </c>
      <c r="P1063">
        <v>-215815.24</v>
      </c>
      <c r="Q1063" t="s">
        <v>628</v>
      </c>
      <c r="R1063" t="s">
        <v>166</v>
      </c>
    </row>
    <row r="1064" spans="1:18" x14ac:dyDescent="0.3">
      <c r="A1064" s="151">
        <v>46055</v>
      </c>
      <c r="B1064" t="s">
        <v>1096</v>
      </c>
      <c r="C1064" t="s">
        <v>1036</v>
      </c>
      <c r="D1064" t="s">
        <v>1097</v>
      </c>
      <c r="E1064" s="55">
        <v>26050</v>
      </c>
      <c r="F1064">
        <v>2</v>
      </c>
      <c r="G1064" t="s">
        <v>511</v>
      </c>
      <c r="H1064" s="14">
        <v>3769.2894000000001</v>
      </c>
      <c r="I1064" t="s">
        <v>137</v>
      </c>
      <c r="J1064" t="s">
        <v>473</v>
      </c>
      <c r="K1064" t="s">
        <v>138</v>
      </c>
      <c r="L1064" t="s">
        <v>9</v>
      </c>
      <c r="M1064" t="s">
        <v>682</v>
      </c>
      <c r="N1064" t="s">
        <v>35</v>
      </c>
      <c r="O1064">
        <v>278856.24</v>
      </c>
      <c r="P1064">
        <v>-215815.24</v>
      </c>
      <c r="Q1064" t="s">
        <v>628</v>
      </c>
      <c r="R1064" t="s">
        <v>682</v>
      </c>
    </row>
    <row r="1065" spans="1:18" x14ac:dyDescent="0.3">
      <c r="A1065" s="151">
        <v>46063</v>
      </c>
      <c r="B1065" t="s">
        <v>956</v>
      </c>
      <c r="C1065" t="s">
        <v>957</v>
      </c>
      <c r="D1065" t="s">
        <v>958</v>
      </c>
      <c r="E1065" s="55">
        <v>20913570.399999999</v>
      </c>
      <c r="F1065">
        <v>1</v>
      </c>
      <c r="G1065" t="s">
        <v>511</v>
      </c>
      <c r="H1065" s="14">
        <v>3764.0463</v>
      </c>
      <c r="I1065" t="s">
        <v>137</v>
      </c>
      <c r="J1065" t="s">
        <v>473</v>
      </c>
      <c r="K1065" t="s">
        <v>138</v>
      </c>
      <c r="L1065" t="s">
        <v>18</v>
      </c>
      <c r="M1065" t="s">
        <v>683</v>
      </c>
      <c r="N1065" t="s">
        <v>38</v>
      </c>
      <c r="O1065">
        <v>30540202.908262931</v>
      </c>
      <c r="P1065">
        <v>-1093.3582629300654</v>
      </c>
      <c r="Q1065" t="s">
        <v>18</v>
      </c>
      <c r="R1065" t="s">
        <v>683</v>
      </c>
    </row>
    <row r="1066" spans="1:18" x14ac:dyDescent="0.3">
      <c r="A1066" s="151">
        <v>46066</v>
      </c>
      <c r="B1066" t="s">
        <v>1098</v>
      </c>
      <c r="C1066" t="s">
        <v>1099</v>
      </c>
      <c r="D1066" t="s">
        <v>1100</v>
      </c>
      <c r="E1066" s="55">
        <v>755578</v>
      </c>
      <c r="F1066">
        <v>1</v>
      </c>
      <c r="G1066" t="s">
        <v>511</v>
      </c>
      <c r="H1066" s="14">
        <v>3682.5455000000002</v>
      </c>
      <c r="I1066" t="s">
        <v>312</v>
      </c>
      <c r="J1066" t="s">
        <v>473</v>
      </c>
      <c r="K1066" t="s">
        <v>156</v>
      </c>
      <c r="L1066" t="s">
        <v>530</v>
      </c>
      <c r="M1066" t="s">
        <v>683</v>
      </c>
      <c r="N1066" t="s">
        <v>35</v>
      </c>
      <c r="O1066">
        <v>755578</v>
      </c>
      <c r="P1066">
        <v>0</v>
      </c>
      <c r="Q1066" t="s">
        <v>732</v>
      </c>
      <c r="R1066" t="s">
        <v>164</v>
      </c>
    </row>
    <row r="1067" spans="1:18" x14ac:dyDescent="0.3">
      <c r="A1067" s="151">
        <v>46066</v>
      </c>
      <c r="B1067" t="s">
        <v>944</v>
      </c>
      <c r="C1067" t="s">
        <v>945</v>
      </c>
      <c r="D1067" t="s">
        <v>946</v>
      </c>
      <c r="E1067" s="55">
        <v>755577.85</v>
      </c>
      <c r="F1067">
        <v>1</v>
      </c>
      <c r="G1067" t="s">
        <v>511</v>
      </c>
      <c r="H1067" s="14">
        <v>3682.5446999999999</v>
      </c>
      <c r="I1067" t="s">
        <v>312</v>
      </c>
      <c r="J1067" t="s">
        <v>473</v>
      </c>
      <c r="K1067" t="s">
        <v>156</v>
      </c>
      <c r="L1067" t="s">
        <v>530</v>
      </c>
      <c r="M1067" t="s">
        <v>683</v>
      </c>
      <c r="N1067" t="s">
        <v>35</v>
      </c>
      <c r="O1067">
        <v>755577.85</v>
      </c>
      <c r="P1067">
        <v>0</v>
      </c>
      <c r="Q1067" t="s">
        <v>732</v>
      </c>
      <c r="R1067" t="s">
        <v>164</v>
      </c>
    </row>
    <row r="1068" spans="1:18" x14ac:dyDescent="0.3">
      <c r="A1068" s="151">
        <v>46057</v>
      </c>
      <c r="B1068" t="s">
        <v>869</v>
      </c>
      <c r="C1068" t="s">
        <v>872</v>
      </c>
      <c r="D1068" t="s">
        <v>873</v>
      </c>
      <c r="E1068" s="55">
        <v>71370</v>
      </c>
      <c r="F1068">
        <v>1</v>
      </c>
      <c r="G1068" t="s">
        <v>511</v>
      </c>
      <c r="H1068" s="14">
        <v>3621.9778999999999</v>
      </c>
      <c r="I1068" t="s">
        <v>137</v>
      </c>
      <c r="J1068" t="s">
        <v>473</v>
      </c>
      <c r="K1068" t="s">
        <v>156</v>
      </c>
      <c r="L1068" t="s">
        <v>9</v>
      </c>
      <c r="M1068" t="s">
        <v>72</v>
      </c>
      <c r="N1068" t="s">
        <v>35</v>
      </c>
      <c r="O1068">
        <v>111729.99999999999</v>
      </c>
      <c r="P1068">
        <v>0</v>
      </c>
      <c r="Q1068" t="s">
        <v>732</v>
      </c>
      <c r="R1068" t="s">
        <v>164</v>
      </c>
    </row>
    <row r="1069" spans="1:18" x14ac:dyDescent="0.3">
      <c r="A1069" s="151">
        <v>46079</v>
      </c>
      <c r="B1069" t="s">
        <v>864</v>
      </c>
      <c r="C1069" t="s">
        <v>865</v>
      </c>
      <c r="D1069" t="s">
        <v>866</v>
      </c>
      <c r="E1069" s="55">
        <v>59200</v>
      </c>
      <c r="F1069">
        <v>1</v>
      </c>
      <c r="G1069" t="s">
        <v>511</v>
      </c>
      <c r="H1069" s="14">
        <v>3539.6318000000001</v>
      </c>
      <c r="I1069" t="s">
        <v>137</v>
      </c>
      <c r="J1069" t="s">
        <v>473</v>
      </c>
      <c r="K1069" t="s">
        <v>156</v>
      </c>
      <c r="L1069" t="s">
        <v>10</v>
      </c>
      <c r="M1069" t="s">
        <v>682</v>
      </c>
      <c r="N1069" t="s">
        <v>35</v>
      </c>
      <c r="O1069">
        <v>59199.999999999993</v>
      </c>
      <c r="P1069">
        <v>0</v>
      </c>
      <c r="Q1069" t="s">
        <v>22</v>
      </c>
      <c r="R1069" t="s">
        <v>164</v>
      </c>
    </row>
    <row r="1070" spans="1:18" x14ac:dyDescent="0.3">
      <c r="A1070" s="151">
        <v>46059</v>
      </c>
      <c r="B1070" t="s">
        <v>1028</v>
      </c>
      <c r="C1070" t="s">
        <v>1031</v>
      </c>
      <c r="D1070" t="s">
        <v>1032</v>
      </c>
      <c r="E1070" s="55">
        <v>7568.31</v>
      </c>
      <c r="F1070">
        <v>90</v>
      </c>
      <c r="G1070" t="s">
        <v>511</v>
      </c>
      <c r="H1070" s="14">
        <v>3534.9092999999998</v>
      </c>
      <c r="I1070" t="s">
        <v>137</v>
      </c>
      <c r="J1070" t="s">
        <v>473</v>
      </c>
      <c r="K1070" t="s">
        <v>138</v>
      </c>
      <c r="L1070" t="s">
        <v>11</v>
      </c>
      <c r="M1070" t="s">
        <v>683</v>
      </c>
      <c r="N1070" t="s">
        <v>35</v>
      </c>
      <c r="O1070">
        <v>725286.27999999991</v>
      </c>
      <c r="P1070">
        <v>0</v>
      </c>
      <c r="Q1070" t="s">
        <v>628</v>
      </c>
      <c r="R1070" t="s">
        <v>683</v>
      </c>
    </row>
    <row r="1071" spans="1:18" x14ac:dyDescent="0.3">
      <c r="A1071" s="151">
        <v>46081</v>
      </c>
      <c r="B1071" t="s">
        <v>20</v>
      </c>
      <c r="C1071" t="s">
        <v>800</v>
      </c>
      <c r="D1071" t="s">
        <v>20</v>
      </c>
      <c r="E1071" s="55">
        <v>32811.49</v>
      </c>
      <c r="F1071">
        <v>1</v>
      </c>
      <c r="G1071" t="s">
        <v>511</v>
      </c>
      <c r="H1071" s="14">
        <v>3530.5270999999998</v>
      </c>
      <c r="I1071" t="s">
        <v>137</v>
      </c>
      <c r="J1071" t="s">
        <v>473</v>
      </c>
      <c r="K1071" t="s">
        <v>156</v>
      </c>
      <c r="L1071" t="s">
        <v>20</v>
      </c>
      <c r="M1071" t="s">
        <v>68</v>
      </c>
      <c r="N1071" t="s">
        <v>35</v>
      </c>
      <c r="O1071">
        <v>32811.49</v>
      </c>
      <c r="P1071">
        <v>0</v>
      </c>
      <c r="Q1071" t="s">
        <v>146</v>
      </c>
      <c r="R1071" t="s">
        <v>68</v>
      </c>
    </row>
    <row r="1072" spans="1:18" x14ac:dyDescent="0.3">
      <c r="A1072" s="151">
        <v>46056</v>
      </c>
      <c r="B1072" t="s">
        <v>907</v>
      </c>
      <c r="C1072" t="s">
        <v>908</v>
      </c>
      <c r="D1072" t="s">
        <v>909</v>
      </c>
      <c r="E1072" s="55">
        <v>250000</v>
      </c>
      <c r="F1072">
        <v>1</v>
      </c>
      <c r="G1072" t="s">
        <v>511</v>
      </c>
      <c r="H1072" s="14">
        <v>3516.3465999999999</v>
      </c>
      <c r="I1072" t="s">
        <v>137</v>
      </c>
      <c r="J1072" t="s">
        <v>473</v>
      </c>
      <c r="K1072" t="s">
        <v>156</v>
      </c>
      <c r="L1072" t="s">
        <v>12</v>
      </c>
      <c r="M1072" t="s">
        <v>50</v>
      </c>
      <c r="N1072" t="s">
        <v>35</v>
      </c>
      <c r="O1072">
        <v>250000</v>
      </c>
      <c r="P1072">
        <v>0</v>
      </c>
      <c r="Q1072" t="s">
        <v>735</v>
      </c>
      <c r="R1072" t="s">
        <v>168</v>
      </c>
    </row>
    <row r="1073" spans="1:18" x14ac:dyDescent="0.3">
      <c r="A1073" s="151">
        <v>46059</v>
      </c>
      <c r="B1073" t="s">
        <v>1028</v>
      </c>
      <c r="C1073" t="s">
        <v>1029</v>
      </c>
      <c r="D1073" t="s">
        <v>1030</v>
      </c>
      <c r="E1073" s="55">
        <v>48512.4</v>
      </c>
      <c r="F1073">
        <v>1</v>
      </c>
      <c r="G1073" t="s">
        <v>511</v>
      </c>
      <c r="H1073" s="14">
        <v>3509.7363</v>
      </c>
      <c r="I1073" t="s">
        <v>137</v>
      </c>
      <c r="J1073" t="s">
        <v>473</v>
      </c>
      <c r="K1073" t="s">
        <v>138</v>
      </c>
      <c r="L1073" t="s">
        <v>11</v>
      </c>
      <c r="M1073" t="s">
        <v>682</v>
      </c>
      <c r="N1073" t="s">
        <v>35</v>
      </c>
      <c r="O1073">
        <v>58699.999999999985</v>
      </c>
      <c r="P1073">
        <v>0</v>
      </c>
      <c r="Q1073" t="s">
        <v>628</v>
      </c>
      <c r="R1073" t="s">
        <v>682</v>
      </c>
    </row>
    <row r="1074" spans="1:18" x14ac:dyDescent="0.3">
      <c r="A1074" s="151">
        <v>46076</v>
      </c>
      <c r="B1074" t="s">
        <v>845</v>
      </c>
      <c r="C1074" t="s">
        <v>846</v>
      </c>
      <c r="D1074" t="s">
        <v>847</v>
      </c>
      <c r="E1074" s="55">
        <v>80000</v>
      </c>
      <c r="F1074">
        <v>9</v>
      </c>
      <c r="G1074" t="s">
        <v>511</v>
      </c>
      <c r="H1074" s="14">
        <v>3509.145</v>
      </c>
      <c r="I1074" t="s">
        <v>137</v>
      </c>
      <c r="J1074" t="s">
        <v>473</v>
      </c>
      <c r="K1074" t="s">
        <v>156</v>
      </c>
      <c r="L1074" t="s">
        <v>10</v>
      </c>
      <c r="M1074" t="s">
        <v>683</v>
      </c>
      <c r="N1074" t="s">
        <v>35</v>
      </c>
      <c r="O1074">
        <v>719999.99999999988</v>
      </c>
      <c r="P1074">
        <v>0</v>
      </c>
      <c r="Q1074" t="s">
        <v>731</v>
      </c>
      <c r="R1074" t="s">
        <v>166</v>
      </c>
    </row>
    <row r="1075" spans="1:18" x14ac:dyDescent="0.3">
      <c r="A1075" s="151">
        <v>46070</v>
      </c>
      <c r="B1075" t="s">
        <v>845</v>
      </c>
      <c r="C1075" t="s">
        <v>848</v>
      </c>
      <c r="D1075" t="s">
        <v>849</v>
      </c>
      <c r="E1075" s="55">
        <v>80000</v>
      </c>
      <c r="F1075">
        <v>9</v>
      </c>
      <c r="G1075" t="s">
        <v>511</v>
      </c>
      <c r="H1075" s="14">
        <v>3509.145</v>
      </c>
      <c r="I1075" t="s">
        <v>137</v>
      </c>
      <c r="J1075" t="s">
        <v>473</v>
      </c>
      <c r="K1075" t="s">
        <v>156</v>
      </c>
      <c r="L1075" t="s">
        <v>10</v>
      </c>
      <c r="M1075" t="s">
        <v>683</v>
      </c>
      <c r="N1075" t="s">
        <v>35</v>
      </c>
      <c r="O1075">
        <v>719999.99999999988</v>
      </c>
      <c r="P1075">
        <v>0</v>
      </c>
      <c r="Q1075" t="s">
        <v>731</v>
      </c>
      <c r="R1075" t="s">
        <v>166</v>
      </c>
    </row>
    <row r="1076" spans="1:18" x14ac:dyDescent="0.3">
      <c r="A1076" s="151">
        <v>46062</v>
      </c>
      <c r="B1076" t="s">
        <v>845</v>
      </c>
      <c r="C1076" t="s">
        <v>850</v>
      </c>
      <c r="D1076" t="s">
        <v>851</v>
      </c>
      <c r="E1076" s="55">
        <v>80000</v>
      </c>
      <c r="F1076">
        <v>9</v>
      </c>
      <c r="G1076" t="s">
        <v>511</v>
      </c>
      <c r="H1076" s="14">
        <v>3509.145</v>
      </c>
      <c r="I1076" t="s">
        <v>137</v>
      </c>
      <c r="J1076" t="s">
        <v>473</v>
      </c>
      <c r="K1076" t="s">
        <v>156</v>
      </c>
      <c r="L1076" t="s">
        <v>10</v>
      </c>
      <c r="M1076" t="s">
        <v>683</v>
      </c>
      <c r="N1076" t="s">
        <v>35</v>
      </c>
      <c r="O1076">
        <v>719999.99999999988</v>
      </c>
      <c r="P1076">
        <v>0</v>
      </c>
      <c r="Q1076" t="s">
        <v>731</v>
      </c>
      <c r="R1076" t="s">
        <v>166</v>
      </c>
    </row>
    <row r="1077" spans="1:18" x14ac:dyDescent="0.3">
      <c r="A1077" s="151">
        <v>46055</v>
      </c>
      <c r="B1077" t="s">
        <v>845</v>
      </c>
      <c r="C1077" t="s">
        <v>852</v>
      </c>
      <c r="D1077" t="s">
        <v>853</v>
      </c>
      <c r="E1077" s="55">
        <v>80000</v>
      </c>
      <c r="F1077">
        <v>9</v>
      </c>
      <c r="G1077" t="s">
        <v>511</v>
      </c>
      <c r="H1077" s="14">
        <v>3509.145</v>
      </c>
      <c r="I1077" t="s">
        <v>137</v>
      </c>
      <c r="J1077" t="s">
        <v>473</v>
      </c>
      <c r="K1077" t="s">
        <v>156</v>
      </c>
      <c r="L1077" t="s">
        <v>10</v>
      </c>
      <c r="M1077" t="s">
        <v>683</v>
      </c>
      <c r="N1077" t="s">
        <v>35</v>
      </c>
      <c r="O1077">
        <v>719999.99999999988</v>
      </c>
      <c r="P1077">
        <v>0</v>
      </c>
      <c r="Q1077" t="s">
        <v>731</v>
      </c>
      <c r="R1077" t="s">
        <v>166</v>
      </c>
    </row>
    <row r="1078" spans="1:18" x14ac:dyDescent="0.3">
      <c r="A1078" s="151">
        <v>46055</v>
      </c>
      <c r="B1078" t="s">
        <v>1048</v>
      </c>
      <c r="C1078" t="s">
        <v>1055</v>
      </c>
      <c r="D1078" t="s">
        <v>1056</v>
      </c>
      <c r="E1078" s="55">
        <v>404739</v>
      </c>
      <c r="F1078">
        <v>1</v>
      </c>
      <c r="G1078" t="s">
        <v>511</v>
      </c>
      <c r="H1078" s="14">
        <v>3457.3838000000001</v>
      </c>
      <c r="I1078" t="s">
        <v>137</v>
      </c>
      <c r="J1078" t="s">
        <v>473</v>
      </c>
      <c r="K1078" t="s">
        <v>156</v>
      </c>
      <c r="L1078" t="s">
        <v>14</v>
      </c>
      <c r="M1078" t="s">
        <v>77</v>
      </c>
      <c r="N1078" t="s">
        <v>35</v>
      </c>
      <c r="O1078">
        <v>489734.18999999994</v>
      </c>
      <c r="P1078">
        <v>0</v>
      </c>
      <c r="Q1078" t="s">
        <v>680</v>
      </c>
      <c r="R1078" t="s">
        <v>168</v>
      </c>
    </row>
    <row r="1079" spans="1:18" x14ac:dyDescent="0.3">
      <c r="A1079" s="151">
        <v>46077</v>
      </c>
      <c r="B1079" t="s">
        <v>938</v>
      </c>
      <c r="C1079" t="s">
        <v>939</v>
      </c>
      <c r="D1079" t="s">
        <v>940</v>
      </c>
      <c r="E1079" s="55">
        <v>580000</v>
      </c>
      <c r="F1079">
        <v>1</v>
      </c>
      <c r="G1079" t="s">
        <v>511</v>
      </c>
      <c r="H1079" s="14">
        <v>3420.4416000000001</v>
      </c>
      <c r="I1079" t="s">
        <v>137</v>
      </c>
      <c r="J1079" t="s">
        <v>473</v>
      </c>
      <c r="K1079" t="s">
        <v>156</v>
      </c>
      <c r="L1079" t="s">
        <v>10</v>
      </c>
      <c r="M1079" t="s">
        <v>683</v>
      </c>
      <c r="N1079" t="s">
        <v>35</v>
      </c>
      <c r="O1079">
        <v>701799.99999999988</v>
      </c>
      <c r="P1079">
        <v>0</v>
      </c>
      <c r="Q1079" t="s">
        <v>731</v>
      </c>
      <c r="R1079" t="s">
        <v>166</v>
      </c>
    </row>
    <row r="1080" spans="1:18" x14ac:dyDescent="0.3">
      <c r="A1080" s="151">
        <v>46078</v>
      </c>
      <c r="B1080" t="s">
        <v>897</v>
      </c>
      <c r="C1080" t="s">
        <v>900</v>
      </c>
      <c r="D1080" t="s">
        <v>899</v>
      </c>
      <c r="E1080" s="55">
        <v>192000</v>
      </c>
      <c r="F1080">
        <v>1</v>
      </c>
      <c r="G1080" t="s">
        <v>511</v>
      </c>
      <c r="H1080" s="14">
        <v>3267.6705999999999</v>
      </c>
      <c r="I1080" t="s">
        <v>137</v>
      </c>
      <c r="J1080" t="s">
        <v>473</v>
      </c>
      <c r="K1080" t="s">
        <v>156</v>
      </c>
      <c r="L1080" t="s">
        <v>15</v>
      </c>
      <c r="M1080" t="s">
        <v>50</v>
      </c>
      <c r="N1080" t="s">
        <v>35</v>
      </c>
      <c r="O1080">
        <v>232319.99999999997</v>
      </c>
      <c r="P1080">
        <v>0</v>
      </c>
      <c r="Q1080" t="s">
        <v>735</v>
      </c>
      <c r="R1080" t="s">
        <v>657</v>
      </c>
    </row>
    <row r="1081" spans="1:18" x14ac:dyDescent="0.3">
      <c r="A1081" s="151">
        <v>46059</v>
      </c>
      <c r="B1081" t="s">
        <v>864</v>
      </c>
      <c r="C1081" t="s">
        <v>867</v>
      </c>
      <c r="D1081" t="s">
        <v>868</v>
      </c>
      <c r="E1081" s="55">
        <v>670000</v>
      </c>
      <c r="F1081">
        <v>1</v>
      </c>
      <c r="G1081" t="s">
        <v>511</v>
      </c>
      <c r="H1081" s="14">
        <v>3265.4544000000001</v>
      </c>
      <c r="I1081" t="s">
        <v>137</v>
      </c>
      <c r="J1081" t="s">
        <v>473</v>
      </c>
      <c r="K1081" t="s">
        <v>156</v>
      </c>
      <c r="L1081" t="s">
        <v>10</v>
      </c>
      <c r="M1081" t="s">
        <v>683</v>
      </c>
      <c r="N1081" t="s">
        <v>35</v>
      </c>
      <c r="O1081">
        <v>669999.99999999988</v>
      </c>
      <c r="P1081">
        <v>0</v>
      </c>
      <c r="Q1081" t="s">
        <v>22</v>
      </c>
      <c r="R1081" t="s">
        <v>164</v>
      </c>
    </row>
    <row r="1082" spans="1:18" x14ac:dyDescent="0.3">
      <c r="A1082" s="151">
        <v>46055</v>
      </c>
      <c r="B1082" t="s">
        <v>998</v>
      </c>
      <c r="C1082" t="s">
        <v>999</v>
      </c>
      <c r="D1082" t="s">
        <v>1000</v>
      </c>
      <c r="E1082" s="55">
        <v>357.83</v>
      </c>
      <c r="F1082">
        <v>100</v>
      </c>
      <c r="G1082" t="s">
        <v>511</v>
      </c>
      <c r="H1082" s="14">
        <v>3244.6017000000002</v>
      </c>
      <c r="I1082" t="s">
        <v>137</v>
      </c>
      <c r="J1082" t="s">
        <v>473</v>
      </c>
      <c r="K1082" t="s">
        <v>156</v>
      </c>
      <c r="L1082" t="s">
        <v>14</v>
      </c>
      <c r="M1082" t="s">
        <v>72</v>
      </c>
      <c r="N1082" t="s">
        <v>35</v>
      </c>
      <c r="O1082">
        <v>100088.77999999998</v>
      </c>
      <c r="P1082">
        <v>0</v>
      </c>
      <c r="Q1082" t="s">
        <v>680</v>
      </c>
      <c r="R1082" t="s">
        <v>168</v>
      </c>
    </row>
    <row r="1083" spans="1:18" x14ac:dyDescent="0.3">
      <c r="A1083" s="151">
        <v>46057</v>
      </c>
      <c r="B1083" t="s">
        <v>1018</v>
      </c>
      <c r="C1083" t="s">
        <v>1023</v>
      </c>
      <c r="D1083" t="s">
        <v>1024</v>
      </c>
      <c r="E1083" s="55">
        <v>100000</v>
      </c>
      <c r="F1083">
        <v>1</v>
      </c>
      <c r="G1083" t="s">
        <v>511</v>
      </c>
      <c r="H1083" s="14">
        <v>3241.7237</v>
      </c>
      <c r="I1083" t="s">
        <v>137</v>
      </c>
      <c r="J1083" t="s">
        <v>473</v>
      </c>
      <c r="K1083" t="s">
        <v>138</v>
      </c>
      <c r="L1083" t="s">
        <v>10</v>
      </c>
      <c r="M1083" t="s">
        <v>72</v>
      </c>
      <c r="N1083" t="s">
        <v>35</v>
      </c>
      <c r="O1083">
        <v>99999.999999999985</v>
      </c>
      <c r="P1083">
        <v>0</v>
      </c>
      <c r="Q1083" t="s">
        <v>628</v>
      </c>
      <c r="R1083" t="s">
        <v>72</v>
      </c>
    </row>
    <row r="1084" spans="1:18" x14ac:dyDescent="0.3">
      <c r="A1084" s="151">
        <v>46058</v>
      </c>
      <c r="B1084" t="s">
        <v>1132</v>
      </c>
      <c r="C1084" t="s">
        <v>1133</v>
      </c>
      <c r="D1084" t="s">
        <v>1134</v>
      </c>
      <c r="E1084" s="55">
        <v>81828.63</v>
      </c>
      <c r="F1084">
        <v>1</v>
      </c>
      <c r="G1084" t="s">
        <v>511</v>
      </c>
      <c r="H1084" s="14">
        <v>3209.7161999999998</v>
      </c>
      <c r="I1084" t="s">
        <v>137</v>
      </c>
      <c r="J1084" t="s">
        <v>473</v>
      </c>
      <c r="K1084" t="s">
        <v>156</v>
      </c>
      <c r="L1084" t="s">
        <v>16</v>
      </c>
      <c r="M1084" t="s">
        <v>72</v>
      </c>
      <c r="N1084" t="s">
        <v>35</v>
      </c>
      <c r="O1084">
        <v>99012.64</v>
      </c>
      <c r="P1084">
        <v>0</v>
      </c>
      <c r="Q1084" t="s">
        <v>735</v>
      </c>
      <c r="R1084" t="s">
        <v>657</v>
      </c>
    </row>
    <row r="1085" spans="1:18" x14ac:dyDescent="0.3">
      <c r="A1085" s="151">
        <v>46077</v>
      </c>
      <c r="B1085" t="s">
        <v>1101</v>
      </c>
      <c r="C1085" t="s">
        <v>1102</v>
      </c>
      <c r="D1085" t="s">
        <v>1103</v>
      </c>
      <c r="E1085" s="55">
        <v>495000</v>
      </c>
      <c r="F1085">
        <v>1</v>
      </c>
      <c r="G1085" t="s">
        <v>511</v>
      </c>
      <c r="H1085" s="14">
        <v>3192.8013000000001</v>
      </c>
      <c r="I1085" t="s">
        <v>157</v>
      </c>
      <c r="J1085" t="s">
        <v>473</v>
      </c>
      <c r="K1085" t="s">
        <v>156</v>
      </c>
      <c r="L1085" t="s">
        <v>17</v>
      </c>
      <c r="M1085" t="s">
        <v>683</v>
      </c>
      <c r="N1085" t="s">
        <v>35</v>
      </c>
      <c r="O1085">
        <v>655093.16999999993</v>
      </c>
      <c r="P1085">
        <v>0</v>
      </c>
      <c r="Q1085" t="s">
        <v>731</v>
      </c>
      <c r="R1085" t="s">
        <v>166</v>
      </c>
    </row>
    <row r="1086" spans="1:18" x14ac:dyDescent="0.3">
      <c r="A1086" s="151">
        <v>46057</v>
      </c>
      <c r="B1086" t="s">
        <v>820</v>
      </c>
      <c r="C1086" t="s">
        <v>821</v>
      </c>
      <c r="D1086" t="s">
        <v>822</v>
      </c>
      <c r="E1086" s="55">
        <v>185950.41</v>
      </c>
      <c r="F1086">
        <v>2</v>
      </c>
      <c r="G1086" t="s">
        <v>511</v>
      </c>
      <c r="H1086" s="14">
        <v>3176.8717000000001</v>
      </c>
      <c r="I1086" t="s">
        <v>137</v>
      </c>
      <c r="J1086" t="s">
        <v>473</v>
      </c>
      <c r="K1086" t="s">
        <v>156</v>
      </c>
      <c r="L1086" t="s">
        <v>15</v>
      </c>
      <c r="M1086" t="s">
        <v>77</v>
      </c>
      <c r="N1086" t="s">
        <v>35</v>
      </c>
      <c r="O1086">
        <v>449999.99</v>
      </c>
      <c r="P1086">
        <v>0</v>
      </c>
      <c r="Q1086" t="s">
        <v>735</v>
      </c>
      <c r="R1086" t="s">
        <v>657</v>
      </c>
    </row>
    <row r="1087" spans="1:18" x14ac:dyDescent="0.3">
      <c r="A1087" s="151">
        <v>46062</v>
      </c>
      <c r="B1087" t="s">
        <v>910</v>
      </c>
      <c r="C1087" t="s">
        <v>912</v>
      </c>
      <c r="D1087" t="s">
        <v>913</v>
      </c>
      <c r="E1087" s="55">
        <v>145000</v>
      </c>
      <c r="F1087">
        <v>1</v>
      </c>
      <c r="G1087" t="s">
        <v>511</v>
      </c>
      <c r="H1087" s="14">
        <v>3155.0625</v>
      </c>
      <c r="I1087" t="s">
        <v>137</v>
      </c>
      <c r="J1087" t="s">
        <v>473</v>
      </c>
      <c r="K1087" t="s">
        <v>156</v>
      </c>
      <c r="L1087" t="s">
        <v>15</v>
      </c>
      <c r="M1087" t="s">
        <v>683</v>
      </c>
      <c r="N1087" t="s">
        <v>35</v>
      </c>
      <c r="O1087">
        <v>647349.99999999977</v>
      </c>
      <c r="P1087">
        <v>0</v>
      </c>
      <c r="Q1087" t="s">
        <v>735</v>
      </c>
      <c r="R1087" t="s">
        <v>657</v>
      </c>
    </row>
    <row r="1088" spans="1:18" x14ac:dyDescent="0.3">
      <c r="A1088" s="151">
        <v>46072</v>
      </c>
      <c r="B1088" t="s">
        <v>1101</v>
      </c>
      <c r="C1088" t="s">
        <v>1104</v>
      </c>
      <c r="D1088" t="s">
        <v>1103</v>
      </c>
      <c r="E1088" s="55">
        <v>495000</v>
      </c>
      <c r="F1088">
        <v>1</v>
      </c>
      <c r="G1088" t="s">
        <v>511</v>
      </c>
      <c r="H1088" s="14">
        <v>3145.3114999999998</v>
      </c>
      <c r="I1088" t="s">
        <v>157</v>
      </c>
      <c r="J1088" t="s">
        <v>473</v>
      </c>
      <c r="K1088" t="s">
        <v>156</v>
      </c>
      <c r="L1088" t="s">
        <v>17</v>
      </c>
      <c r="M1088" t="s">
        <v>683</v>
      </c>
      <c r="N1088" t="s">
        <v>35</v>
      </c>
      <c r="O1088">
        <v>645349.31000000006</v>
      </c>
      <c r="P1088">
        <v>0</v>
      </c>
      <c r="Q1088" t="s">
        <v>731</v>
      </c>
      <c r="R1088" t="s">
        <v>166</v>
      </c>
    </row>
    <row r="1089" spans="1:18" x14ac:dyDescent="0.3">
      <c r="A1089" s="151">
        <v>46078</v>
      </c>
      <c r="B1089" t="s">
        <v>1048</v>
      </c>
      <c r="C1089" t="s">
        <v>1049</v>
      </c>
      <c r="D1089" t="s">
        <v>1050</v>
      </c>
      <c r="E1089" s="55">
        <v>180410</v>
      </c>
      <c r="F1089">
        <v>1</v>
      </c>
      <c r="G1089" t="s">
        <v>511</v>
      </c>
      <c r="H1089" s="14">
        <v>3070.4189999999999</v>
      </c>
      <c r="I1089" t="s">
        <v>137</v>
      </c>
      <c r="J1089" t="s">
        <v>473</v>
      </c>
      <c r="K1089" t="s">
        <v>156</v>
      </c>
      <c r="L1089" t="s">
        <v>14</v>
      </c>
      <c r="M1089" t="s">
        <v>50</v>
      </c>
      <c r="N1089" t="s">
        <v>35</v>
      </c>
      <c r="O1089">
        <v>218296.09999999998</v>
      </c>
      <c r="P1089">
        <v>0</v>
      </c>
      <c r="Q1089" t="s">
        <v>680</v>
      </c>
      <c r="R1089" t="s">
        <v>168</v>
      </c>
    </row>
    <row r="1090" spans="1:18" x14ac:dyDescent="0.3">
      <c r="A1090" s="151">
        <v>46072</v>
      </c>
      <c r="B1090" t="s">
        <v>1035</v>
      </c>
      <c r="C1090" t="s">
        <v>1036</v>
      </c>
      <c r="D1090" t="s">
        <v>1037</v>
      </c>
      <c r="E1090" s="55">
        <v>178359.7</v>
      </c>
      <c r="F1090">
        <v>1</v>
      </c>
      <c r="G1090" t="s">
        <v>511</v>
      </c>
      <c r="H1090" s="14">
        <v>3035.5248000000001</v>
      </c>
      <c r="I1090" t="s">
        <v>157</v>
      </c>
      <c r="J1090" t="s">
        <v>473</v>
      </c>
      <c r="K1090" t="s">
        <v>156</v>
      </c>
      <c r="L1090" t="s">
        <v>17</v>
      </c>
      <c r="M1090" t="s">
        <v>50</v>
      </c>
      <c r="N1090" t="s">
        <v>35</v>
      </c>
      <c r="O1090">
        <v>278856.24</v>
      </c>
      <c r="P1090">
        <v>-63041</v>
      </c>
      <c r="Q1090" t="s">
        <v>1038</v>
      </c>
      <c r="R1090" t="s">
        <v>166</v>
      </c>
    </row>
    <row r="1091" spans="1:18" x14ac:dyDescent="0.3">
      <c r="A1091" s="151">
        <v>46072</v>
      </c>
      <c r="B1091" t="s">
        <v>1035</v>
      </c>
      <c r="C1091" t="s">
        <v>1036</v>
      </c>
      <c r="D1091" t="s">
        <v>1037</v>
      </c>
      <c r="E1091" s="55">
        <v>178359.7</v>
      </c>
      <c r="F1091">
        <v>1</v>
      </c>
      <c r="G1091" t="s">
        <v>511</v>
      </c>
      <c r="H1091" s="14">
        <v>3035.5248000000001</v>
      </c>
      <c r="I1091" t="s">
        <v>157</v>
      </c>
      <c r="J1091" t="s">
        <v>473</v>
      </c>
      <c r="K1091" t="s">
        <v>156</v>
      </c>
      <c r="L1091" t="s">
        <v>17</v>
      </c>
      <c r="M1091" t="s">
        <v>50</v>
      </c>
      <c r="N1091" t="s">
        <v>35</v>
      </c>
      <c r="O1091">
        <v>278856.24</v>
      </c>
      <c r="P1091">
        <v>-63041</v>
      </c>
      <c r="Q1091" t="s">
        <v>1038</v>
      </c>
      <c r="R1091" t="s">
        <v>50</v>
      </c>
    </row>
    <row r="1092" spans="1:18" x14ac:dyDescent="0.3">
      <c r="A1092" s="151">
        <v>46072</v>
      </c>
      <c r="B1092" t="s">
        <v>1035</v>
      </c>
      <c r="C1092" t="s">
        <v>1036</v>
      </c>
      <c r="D1092" t="s">
        <v>1037</v>
      </c>
      <c r="E1092" s="55">
        <v>178359.7</v>
      </c>
      <c r="F1092">
        <v>1</v>
      </c>
      <c r="G1092" t="s">
        <v>511</v>
      </c>
      <c r="H1092" s="14">
        <v>3035.5248000000001</v>
      </c>
      <c r="I1092" t="s">
        <v>157</v>
      </c>
      <c r="J1092" t="s">
        <v>473</v>
      </c>
      <c r="K1092" t="s">
        <v>156</v>
      </c>
      <c r="L1092" t="s">
        <v>17</v>
      </c>
      <c r="M1092" t="s">
        <v>50</v>
      </c>
      <c r="N1092" t="s">
        <v>35</v>
      </c>
      <c r="O1092">
        <v>278856.24</v>
      </c>
      <c r="P1092">
        <v>-63041</v>
      </c>
      <c r="Q1092" t="s">
        <v>628</v>
      </c>
      <c r="R1092" t="s">
        <v>166</v>
      </c>
    </row>
    <row r="1093" spans="1:18" x14ac:dyDescent="0.3">
      <c r="A1093" s="151">
        <v>46072</v>
      </c>
      <c r="B1093" t="s">
        <v>1035</v>
      </c>
      <c r="C1093" t="s">
        <v>1036</v>
      </c>
      <c r="D1093" t="s">
        <v>1037</v>
      </c>
      <c r="E1093" s="55">
        <v>178359.7</v>
      </c>
      <c r="F1093">
        <v>1</v>
      </c>
      <c r="G1093" t="s">
        <v>511</v>
      </c>
      <c r="H1093" s="14">
        <v>3035.5248000000001</v>
      </c>
      <c r="I1093" t="s">
        <v>157</v>
      </c>
      <c r="J1093" t="s">
        <v>473</v>
      </c>
      <c r="K1093" t="s">
        <v>156</v>
      </c>
      <c r="L1093" t="s">
        <v>17</v>
      </c>
      <c r="M1093" t="s">
        <v>50</v>
      </c>
      <c r="N1093" t="s">
        <v>35</v>
      </c>
      <c r="O1093">
        <v>278856.24</v>
      </c>
      <c r="P1093">
        <v>-63041</v>
      </c>
      <c r="Q1093" t="s">
        <v>628</v>
      </c>
      <c r="R1093" t="s">
        <v>50</v>
      </c>
    </row>
    <row r="1094" spans="1:18" x14ac:dyDescent="0.3">
      <c r="A1094" s="151">
        <v>46058</v>
      </c>
      <c r="B1094" t="s">
        <v>1101</v>
      </c>
      <c r="C1094" t="s">
        <v>1109</v>
      </c>
      <c r="D1094" t="s">
        <v>1110</v>
      </c>
      <c r="E1094" s="55">
        <v>41218.54</v>
      </c>
      <c r="F1094">
        <v>1</v>
      </c>
      <c r="G1094" t="s">
        <v>511</v>
      </c>
      <c r="H1094" s="14">
        <v>2982.0459999999998</v>
      </c>
      <c r="I1094" t="s">
        <v>137</v>
      </c>
      <c r="J1094" t="s">
        <v>473</v>
      </c>
      <c r="K1094" t="s">
        <v>156</v>
      </c>
      <c r="L1094" t="s">
        <v>10</v>
      </c>
      <c r="M1094" t="s">
        <v>682</v>
      </c>
      <c r="N1094" t="s">
        <v>35</v>
      </c>
      <c r="O1094">
        <v>49874.429999999993</v>
      </c>
      <c r="P1094">
        <v>0</v>
      </c>
      <c r="Q1094" t="s">
        <v>730</v>
      </c>
      <c r="R1094" t="s">
        <v>164</v>
      </c>
    </row>
    <row r="1095" spans="1:18" x14ac:dyDescent="0.3">
      <c r="A1095" s="151">
        <v>46058</v>
      </c>
      <c r="B1095" t="s">
        <v>1101</v>
      </c>
      <c r="C1095" t="s">
        <v>1111</v>
      </c>
      <c r="D1095" t="s">
        <v>1112</v>
      </c>
      <c r="E1095" s="55">
        <v>41218.54</v>
      </c>
      <c r="F1095">
        <v>1</v>
      </c>
      <c r="G1095" t="s">
        <v>511</v>
      </c>
      <c r="H1095" s="14">
        <v>2982.0459999999998</v>
      </c>
      <c r="I1095" t="s">
        <v>137</v>
      </c>
      <c r="J1095" t="s">
        <v>473</v>
      </c>
      <c r="K1095" t="s">
        <v>156</v>
      </c>
      <c r="L1095" t="s">
        <v>10</v>
      </c>
      <c r="M1095" t="s">
        <v>682</v>
      </c>
      <c r="N1095" t="s">
        <v>35</v>
      </c>
      <c r="O1095">
        <v>49874.429999999993</v>
      </c>
      <c r="P1095">
        <v>0</v>
      </c>
      <c r="Q1095" t="s">
        <v>730</v>
      </c>
      <c r="R1095" t="s">
        <v>164</v>
      </c>
    </row>
    <row r="1096" spans="1:18" x14ac:dyDescent="0.3">
      <c r="A1096" s="151">
        <v>46055</v>
      </c>
      <c r="B1096" t="s">
        <v>813</v>
      </c>
      <c r="C1096" t="s">
        <v>814</v>
      </c>
      <c r="D1096" t="s">
        <v>815</v>
      </c>
      <c r="E1096" s="55">
        <v>27000</v>
      </c>
      <c r="F1096">
        <v>1</v>
      </c>
      <c r="G1096" t="s">
        <v>511</v>
      </c>
      <c r="H1096" s="14">
        <v>2905.2089000000001</v>
      </c>
      <c r="I1096" t="s">
        <v>137</v>
      </c>
      <c r="J1096" t="s">
        <v>473</v>
      </c>
      <c r="K1096" t="s">
        <v>156</v>
      </c>
      <c r="L1096" t="s">
        <v>14</v>
      </c>
      <c r="M1096" t="s">
        <v>68</v>
      </c>
      <c r="N1096" t="s">
        <v>35</v>
      </c>
      <c r="O1096">
        <v>26999.999999999996</v>
      </c>
      <c r="P1096">
        <v>0</v>
      </c>
      <c r="Q1096" t="s">
        <v>680</v>
      </c>
      <c r="R1096" t="s">
        <v>166</v>
      </c>
    </row>
    <row r="1097" spans="1:18" x14ac:dyDescent="0.3">
      <c r="A1097" s="151">
        <v>46079</v>
      </c>
      <c r="B1097" t="s">
        <v>1122</v>
      </c>
      <c r="C1097" t="s">
        <v>1123</v>
      </c>
      <c r="D1097" t="s">
        <v>1124</v>
      </c>
      <c r="E1097" s="55">
        <v>40000</v>
      </c>
      <c r="F1097">
        <v>1</v>
      </c>
      <c r="G1097" t="s">
        <v>511</v>
      </c>
      <c r="H1097" s="14">
        <v>2893.8881999999999</v>
      </c>
      <c r="I1097" t="s">
        <v>137</v>
      </c>
      <c r="J1097" t="s">
        <v>473</v>
      </c>
      <c r="K1097" t="s">
        <v>156</v>
      </c>
      <c r="L1097" t="s">
        <v>15</v>
      </c>
      <c r="M1097" t="s">
        <v>682</v>
      </c>
      <c r="N1097" t="s">
        <v>35</v>
      </c>
      <c r="O1097">
        <v>48400</v>
      </c>
      <c r="P1097">
        <v>0</v>
      </c>
      <c r="Q1097" t="s">
        <v>744</v>
      </c>
      <c r="R1097" t="s">
        <v>164</v>
      </c>
    </row>
    <row r="1098" spans="1:18" x14ac:dyDescent="0.3">
      <c r="A1098" s="151">
        <v>46066</v>
      </c>
      <c r="B1098" t="s">
        <v>1122</v>
      </c>
      <c r="C1098" t="s">
        <v>1125</v>
      </c>
      <c r="D1098" t="s">
        <v>1126</v>
      </c>
      <c r="E1098" s="55">
        <v>40000</v>
      </c>
      <c r="F1098">
        <v>1</v>
      </c>
      <c r="G1098" t="s">
        <v>511</v>
      </c>
      <c r="H1098" s="14">
        <v>2893.8881999999999</v>
      </c>
      <c r="I1098" t="s">
        <v>137</v>
      </c>
      <c r="J1098" t="s">
        <v>473</v>
      </c>
      <c r="K1098" t="s">
        <v>156</v>
      </c>
      <c r="L1098" t="s">
        <v>15</v>
      </c>
      <c r="M1098" t="s">
        <v>682</v>
      </c>
      <c r="N1098" t="s">
        <v>35</v>
      </c>
      <c r="O1098">
        <v>48400</v>
      </c>
      <c r="P1098">
        <v>0</v>
      </c>
      <c r="Q1098" t="s">
        <v>744</v>
      </c>
      <c r="R1098" t="s">
        <v>164</v>
      </c>
    </row>
    <row r="1099" spans="1:18" x14ac:dyDescent="0.3">
      <c r="A1099" s="151">
        <v>46081</v>
      </c>
      <c r="B1099" t="s">
        <v>664</v>
      </c>
      <c r="C1099" t="s">
        <v>771</v>
      </c>
      <c r="D1099" t="s">
        <v>665</v>
      </c>
      <c r="E1099" s="55">
        <v>1754</v>
      </c>
      <c r="F1099">
        <v>4031</v>
      </c>
      <c r="G1099" t="s">
        <v>144</v>
      </c>
      <c r="H1099" s="14">
        <v>2874.3368</v>
      </c>
      <c r="I1099" t="s">
        <v>137</v>
      </c>
      <c r="J1099" t="s">
        <v>473</v>
      </c>
      <c r="K1099" t="s">
        <v>138</v>
      </c>
      <c r="L1099" t="s">
        <v>18</v>
      </c>
      <c r="M1099" t="s">
        <v>75</v>
      </c>
      <c r="N1099" t="s">
        <v>35</v>
      </c>
      <c r="O1099">
        <v>7070374</v>
      </c>
      <c r="P1099">
        <v>0</v>
      </c>
      <c r="Q1099" t="s">
        <v>665</v>
      </c>
      <c r="R1099" t="s">
        <v>166</v>
      </c>
    </row>
    <row r="1100" spans="1:18" x14ac:dyDescent="0.3">
      <c r="A1100" s="151">
        <v>46079</v>
      </c>
      <c r="B1100" t="s">
        <v>1018</v>
      </c>
      <c r="C1100" t="s">
        <v>1019</v>
      </c>
      <c r="D1100" t="s">
        <v>1020</v>
      </c>
      <c r="E1100" s="55">
        <v>400000</v>
      </c>
      <c r="F1100">
        <v>1</v>
      </c>
      <c r="G1100" t="s">
        <v>511</v>
      </c>
      <c r="H1100" s="14">
        <v>2823.886</v>
      </c>
      <c r="I1100" t="s">
        <v>137</v>
      </c>
      <c r="J1100" t="s">
        <v>473</v>
      </c>
      <c r="K1100" t="s">
        <v>156</v>
      </c>
      <c r="L1100" t="s">
        <v>10</v>
      </c>
      <c r="M1100" t="s">
        <v>77</v>
      </c>
      <c r="N1100" t="s">
        <v>35</v>
      </c>
      <c r="O1100">
        <v>399999.99999999994</v>
      </c>
      <c r="P1100">
        <v>0</v>
      </c>
      <c r="Q1100" t="s">
        <v>741</v>
      </c>
      <c r="R1100" t="s">
        <v>166</v>
      </c>
    </row>
    <row r="1101" spans="1:18" x14ac:dyDescent="0.3">
      <c r="A1101" s="151">
        <v>46079</v>
      </c>
      <c r="B1101" t="s">
        <v>838</v>
      </c>
      <c r="C1101" t="s">
        <v>839</v>
      </c>
      <c r="D1101" t="s">
        <v>840</v>
      </c>
      <c r="E1101" s="55">
        <v>70000</v>
      </c>
      <c r="F1101">
        <v>1</v>
      </c>
      <c r="G1101" t="s">
        <v>511</v>
      </c>
      <c r="H1101" s="14">
        <v>2777.2793999999999</v>
      </c>
      <c r="I1101" t="s">
        <v>137</v>
      </c>
      <c r="J1101" t="s">
        <v>473</v>
      </c>
      <c r="K1101" t="s">
        <v>156</v>
      </c>
      <c r="L1101" t="s">
        <v>16</v>
      </c>
      <c r="M1101" t="s">
        <v>70</v>
      </c>
      <c r="N1101" t="s">
        <v>35</v>
      </c>
      <c r="O1101">
        <v>70000</v>
      </c>
      <c r="P1101">
        <v>0</v>
      </c>
      <c r="Q1101" t="s">
        <v>731</v>
      </c>
      <c r="R1101" t="s">
        <v>166</v>
      </c>
    </row>
    <row r="1102" spans="1:18" x14ac:dyDescent="0.3">
      <c r="A1102" s="151">
        <v>46059</v>
      </c>
      <c r="B1102" t="s">
        <v>1028</v>
      </c>
      <c r="C1102" t="s">
        <v>1033</v>
      </c>
      <c r="D1102" t="s">
        <v>1034</v>
      </c>
      <c r="E1102" s="55">
        <v>2190.09</v>
      </c>
      <c r="F1102">
        <v>74</v>
      </c>
      <c r="G1102" t="s">
        <v>511</v>
      </c>
      <c r="H1102" s="14">
        <v>2758.2316000000001</v>
      </c>
      <c r="I1102" t="s">
        <v>157</v>
      </c>
      <c r="J1102" t="s">
        <v>473</v>
      </c>
      <c r="K1102" t="s">
        <v>156</v>
      </c>
      <c r="L1102" t="s">
        <v>17</v>
      </c>
      <c r="M1102" t="s">
        <v>50</v>
      </c>
      <c r="N1102" t="s">
        <v>35</v>
      </c>
      <c r="O1102">
        <v>196100.65999999997</v>
      </c>
      <c r="P1102">
        <v>0</v>
      </c>
      <c r="Q1102" t="s">
        <v>745</v>
      </c>
      <c r="R1102" t="s">
        <v>166</v>
      </c>
    </row>
    <row r="1103" spans="1:18" x14ac:dyDescent="0.3">
      <c r="A1103" s="151">
        <v>46076</v>
      </c>
      <c r="B1103" t="s">
        <v>831</v>
      </c>
      <c r="C1103" t="s">
        <v>834</v>
      </c>
      <c r="D1103" t="s">
        <v>835</v>
      </c>
      <c r="E1103" s="55">
        <v>25198.74</v>
      </c>
      <c r="F1103">
        <v>1</v>
      </c>
      <c r="G1103" t="s">
        <v>511</v>
      </c>
      <c r="H1103" s="14">
        <v>2711.3926999999999</v>
      </c>
      <c r="I1103" t="s">
        <v>137</v>
      </c>
      <c r="J1103" t="s">
        <v>473</v>
      </c>
      <c r="K1103" t="s">
        <v>156</v>
      </c>
      <c r="L1103" t="s">
        <v>9</v>
      </c>
      <c r="M1103" t="s">
        <v>68</v>
      </c>
      <c r="N1103" t="s">
        <v>35</v>
      </c>
      <c r="O1103">
        <v>25198.74</v>
      </c>
      <c r="P1103">
        <v>0</v>
      </c>
      <c r="Q1103" t="s">
        <v>730</v>
      </c>
      <c r="R1103" t="s">
        <v>164</v>
      </c>
    </row>
    <row r="1104" spans="1:18" x14ac:dyDescent="0.3">
      <c r="A1104" s="151">
        <v>46058</v>
      </c>
      <c r="B1104" t="s">
        <v>828</v>
      </c>
      <c r="C1104" t="s">
        <v>829</v>
      </c>
      <c r="D1104" t="s">
        <v>830</v>
      </c>
      <c r="E1104" s="55">
        <v>545622</v>
      </c>
      <c r="F1104">
        <v>1</v>
      </c>
      <c r="G1104" t="s">
        <v>511</v>
      </c>
      <c r="H1104" s="14">
        <v>2659.2593000000002</v>
      </c>
      <c r="I1104" t="s">
        <v>137</v>
      </c>
      <c r="J1104" t="s">
        <v>513</v>
      </c>
      <c r="K1104" t="s">
        <v>138</v>
      </c>
      <c r="L1104" t="s">
        <v>11</v>
      </c>
      <c r="M1104" t="s">
        <v>683</v>
      </c>
      <c r="N1104" t="s">
        <v>35</v>
      </c>
      <c r="O1104">
        <v>545622</v>
      </c>
      <c r="P1104">
        <v>0</v>
      </c>
      <c r="Q1104" t="s">
        <v>11</v>
      </c>
      <c r="R1104" t="s">
        <v>164</v>
      </c>
    </row>
    <row r="1105" spans="1:18" x14ac:dyDescent="0.3">
      <c r="A1105" s="151">
        <v>46079</v>
      </c>
      <c r="B1105" t="s">
        <v>1082</v>
      </c>
      <c r="C1105" t="s">
        <v>1083</v>
      </c>
      <c r="D1105" t="s">
        <v>1084</v>
      </c>
      <c r="E1105" s="55">
        <v>187343.73</v>
      </c>
      <c r="F1105">
        <v>1</v>
      </c>
      <c r="G1105" t="s">
        <v>511</v>
      </c>
      <c r="H1105" s="14">
        <v>2635.0619999999999</v>
      </c>
      <c r="I1105" t="s">
        <v>137</v>
      </c>
      <c r="J1105" t="s">
        <v>473</v>
      </c>
      <c r="K1105" t="s">
        <v>156</v>
      </c>
      <c r="L1105" t="s">
        <v>10</v>
      </c>
      <c r="M1105" t="s">
        <v>50</v>
      </c>
      <c r="N1105" t="s">
        <v>35</v>
      </c>
      <c r="O1105">
        <v>187343.72999999998</v>
      </c>
      <c r="P1105">
        <v>0</v>
      </c>
      <c r="Q1105" t="s">
        <v>741</v>
      </c>
      <c r="R1105" t="s">
        <v>166</v>
      </c>
    </row>
    <row r="1106" spans="1:18" x14ac:dyDescent="0.3">
      <c r="A1106" s="151">
        <v>46063</v>
      </c>
      <c r="B1106" t="s">
        <v>1048</v>
      </c>
      <c r="C1106" t="s">
        <v>1053</v>
      </c>
      <c r="D1106" t="s">
        <v>1054</v>
      </c>
      <c r="E1106" s="55">
        <v>2481</v>
      </c>
      <c r="F1106">
        <v>60</v>
      </c>
      <c r="G1106" t="s">
        <v>511</v>
      </c>
      <c r="H1106" s="14">
        <v>2533.4659000000001</v>
      </c>
      <c r="I1106" t="s">
        <v>137</v>
      </c>
      <c r="J1106" t="s">
        <v>473</v>
      </c>
      <c r="K1106" t="s">
        <v>156</v>
      </c>
      <c r="L1106" t="s">
        <v>14</v>
      </c>
      <c r="M1106" t="s">
        <v>50</v>
      </c>
      <c r="N1106" t="s">
        <v>35</v>
      </c>
      <c r="O1106">
        <v>180120.59999999998</v>
      </c>
      <c r="P1106">
        <v>0</v>
      </c>
      <c r="Q1106" t="s">
        <v>680</v>
      </c>
      <c r="R1106" t="s">
        <v>168</v>
      </c>
    </row>
    <row r="1107" spans="1:18" x14ac:dyDescent="0.3">
      <c r="A1107" s="151">
        <v>46056</v>
      </c>
      <c r="B1107" t="s">
        <v>984</v>
      </c>
      <c r="C1107" t="s">
        <v>989</v>
      </c>
      <c r="D1107" t="s">
        <v>990</v>
      </c>
      <c r="E1107" s="55">
        <v>34710.74</v>
      </c>
      <c r="F1107">
        <v>1</v>
      </c>
      <c r="G1107" t="s">
        <v>511</v>
      </c>
      <c r="H1107" s="14">
        <v>2511.2253000000001</v>
      </c>
      <c r="I1107" t="s">
        <v>137</v>
      </c>
      <c r="J1107" t="s">
        <v>473</v>
      </c>
      <c r="K1107" t="s">
        <v>138</v>
      </c>
      <c r="L1107" t="s">
        <v>12</v>
      </c>
      <c r="M1107" t="s">
        <v>682</v>
      </c>
      <c r="N1107" t="s">
        <v>35</v>
      </c>
      <c r="O1107">
        <v>41999.999999999993</v>
      </c>
      <c r="P1107">
        <v>0</v>
      </c>
      <c r="Q1107" t="s">
        <v>745</v>
      </c>
      <c r="R1107" t="s">
        <v>657</v>
      </c>
    </row>
    <row r="1108" spans="1:18" x14ac:dyDescent="0.3">
      <c r="A1108" s="151">
        <v>46055</v>
      </c>
      <c r="B1108" t="s">
        <v>1096</v>
      </c>
      <c r="C1108" t="s">
        <v>1036</v>
      </c>
      <c r="D1108" t="s">
        <v>1097</v>
      </c>
      <c r="E1108" s="55">
        <v>26050</v>
      </c>
      <c r="F1108">
        <v>2</v>
      </c>
      <c r="G1108" t="s">
        <v>511</v>
      </c>
      <c r="H1108" s="14">
        <v>2501.1781999999998</v>
      </c>
      <c r="I1108" t="s">
        <v>137</v>
      </c>
      <c r="J1108" t="s">
        <v>473</v>
      </c>
      <c r="K1108" t="s">
        <v>138</v>
      </c>
      <c r="L1108" t="s">
        <v>9</v>
      </c>
      <c r="M1108" t="s">
        <v>70</v>
      </c>
      <c r="N1108" t="s">
        <v>35</v>
      </c>
      <c r="O1108">
        <v>278856.24</v>
      </c>
      <c r="P1108">
        <v>-215815.24</v>
      </c>
      <c r="Q1108" t="s">
        <v>1038</v>
      </c>
      <c r="R1108" t="s">
        <v>166</v>
      </c>
    </row>
    <row r="1109" spans="1:18" x14ac:dyDescent="0.3">
      <c r="A1109" s="151">
        <v>46055</v>
      </c>
      <c r="B1109" t="s">
        <v>1096</v>
      </c>
      <c r="C1109" t="s">
        <v>1036</v>
      </c>
      <c r="D1109" t="s">
        <v>1097</v>
      </c>
      <c r="E1109" s="55">
        <v>26050</v>
      </c>
      <c r="F1109">
        <v>2</v>
      </c>
      <c r="G1109" t="s">
        <v>511</v>
      </c>
      <c r="H1109" s="14">
        <v>2501.1781999999998</v>
      </c>
      <c r="I1109" t="s">
        <v>137</v>
      </c>
      <c r="J1109" t="s">
        <v>473</v>
      </c>
      <c r="K1109" t="s">
        <v>138</v>
      </c>
      <c r="L1109" t="s">
        <v>9</v>
      </c>
      <c r="M1109" t="s">
        <v>70</v>
      </c>
      <c r="N1109" t="s">
        <v>35</v>
      </c>
      <c r="O1109">
        <v>278856.24</v>
      </c>
      <c r="P1109">
        <v>-215815.24</v>
      </c>
      <c r="Q1109" t="s">
        <v>1038</v>
      </c>
      <c r="R1109" t="s">
        <v>70</v>
      </c>
    </row>
    <row r="1110" spans="1:18" x14ac:dyDescent="0.3">
      <c r="A1110" s="151">
        <v>46055</v>
      </c>
      <c r="B1110" t="s">
        <v>1096</v>
      </c>
      <c r="C1110" t="s">
        <v>1036</v>
      </c>
      <c r="D1110" t="s">
        <v>1097</v>
      </c>
      <c r="E1110" s="55">
        <v>26050</v>
      </c>
      <c r="F1110">
        <v>2</v>
      </c>
      <c r="G1110" t="s">
        <v>511</v>
      </c>
      <c r="H1110" s="14">
        <v>2501.1781999999998</v>
      </c>
      <c r="I1110" t="s">
        <v>137</v>
      </c>
      <c r="J1110" t="s">
        <v>473</v>
      </c>
      <c r="K1110" t="s">
        <v>138</v>
      </c>
      <c r="L1110" t="s">
        <v>9</v>
      </c>
      <c r="M1110" t="s">
        <v>70</v>
      </c>
      <c r="N1110" t="s">
        <v>35</v>
      </c>
      <c r="O1110">
        <v>278856.24</v>
      </c>
      <c r="P1110">
        <v>-215815.24</v>
      </c>
      <c r="Q1110" t="s">
        <v>628</v>
      </c>
      <c r="R1110" t="s">
        <v>166</v>
      </c>
    </row>
    <row r="1111" spans="1:18" x14ac:dyDescent="0.3">
      <c r="A1111" s="151">
        <v>46055</v>
      </c>
      <c r="B1111" t="s">
        <v>1096</v>
      </c>
      <c r="C1111" t="s">
        <v>1036</v>
      </c>
      <c r="D1111" t="s">
        <v>1097</v>
      </c>
      <c r="E1111" s="55">
        <v>26050</v>
      </c>
      <c r="F1111">
        <v>2</v>
      </c>
      <c r="G1111" t="s">
        <v>511</v>
      </c>
      <c r="H1111" s="14">
        <v>2501.1781999999998</v>
      </c>
      <c r="I1111" t="s">
        <v>137</v>
      </c>
      <c r="J1111" t="s">
        <v>473</v>
      </c>
      <c r="K1111" t="s">
        <v>138</v>
      </c>
      <c r="L1111" t="s">
        <v>9</v>
      </c>
      <c r="M1111" t="s">
        <v>70</v>
      </c>
      <c r="N1111" t="s">
        <v>35</v>
      </c>
      <c r="O1111">
        <v>278856.24</v>
      </c>
      <c r="P1111">
        <v>-215815.24</v>
      </c>
      <c r="Q1111" t="s">
        <v>628</v>
      </c>
      <c r="R1111" t="s">
        <v>70</v>
      </c>
    </row>
    <row r="1112" spans="1:18" x14ac:dyDescent="0.3">
      <c r="A1112" s="151">
        <v>46059</v>
      </c>
      <c r="B1112" t="s">
        <v>1035</v>
      </c>
      <c r="C1112" t="s">
        <v>1041</v>
      </c>
      <c r="D1112" t="s">
        <v>1042</v>
      </c>
      <c r="E1112" s="55">
        <v>33124.14</v>
      </c>
      <c r="F1112">
        <v>1</v>
      </c>
      <c r="G1112" t="s">
        <v>511</v>
      </c>
      <c r="H1112" s="14">
        <v>2396.4389999999999</v>
      </c>
      <c r="I1112" t="s">
        <v>157</v>
      </c>
      <c r="J1112" t="s">
        <v>473</v>
      </c>
      <c r="K1112" t="s">
        <v>156</v>
      </c>
      <c r="L1112" t="s">
        <v>17</v>
      </c>
      <c r="M1112" t="s">
        <v>682</v>
      </c>
      <c r="N1112" t="s">
        <v>35</v>
      </c>
      <c r="O1112">
        <v>40080.21</v>
      </c>
      <c r="P1112">
        <v>0</v>
      </c>
      <c r="Q1112" t="s">
        <v>1038</v>
      </c>
      <c r="R1112" t="s">
        <v>166</v>
      </c>
    </row>
    <row r="1113" spans="1:18" x14ac:dyDescent="0.3">
      <c r="A1113" s="151">
        <v>46078</v>
      </c>
      <c r="B1113" t="s">
        <v>1079</v>
      </c>
      <c r="C1113" t="s">
        <v>1080</v>
      </c>
      <c r="D1113" t="s">
        <v>1081</v>
      </c>
      <c r="E1113" s="55">
        <v>40000</v>
      </c>
      <c r="F1113">
        <v>1</v>
      </c>
      <c r="G1113" t="s">
        <v>511</v>
      </c>
      <c r="H1113" s="14">
        <v>2391.6430999999998</v>
      </c>
      <c r="I1113" t="s">
        <v>137</v>
      </c>
      <c r="J1113" t="s">
        <v>473</v>
      </c>
      <c r="K1113" t="s">
        <v>156</v>
      </c>
      <c r="L1113" t="s">
        <v>10</v>
      </c>
      <c r="M1113" t="s">
        <v>682</v>
      </c>
      <c r="N1113" t="s">
        <v>35</v>
      </c>
      <c r="O1113">
        <v>40000</v>
      </c>
      <c r="P1113">
        <v>0</v>
      </c>
      <c r="Q1113" t="s">
        <v>730</v>
      </c>
      <c r="R1113" t="s">
        <v>164</v>
      </c>
    </row>
    <row r="1114" spans="1:18" x14ac:dyDescent="0.3">
      <c r="A1114" s="151">
        <v>46066</v>
      </c>
      <c r="B1114" t="s">
        <v>838</v>
      </c>
      <c r="C1114" t="s">
        <v>841</v>
      </c>
      <c r="D1114" t="s">
        <v>842</v>
      </c>
      <c r="E1114" s="55">
        <v>170000</v>
      </c>
      <c r="F1114">
        <v>1</v>
      </c>
      <c r="G1114" t="s">
        <v>511</v>
      </c>
      <c r="H1114" s="14">
        <v>2391.1156999999998</v>
      </c>
      <c r="I1114" t="s">
        <v>137</v>
      </c>
      <c r="J1114" t="s">
        <v>473</v>
      </c>
      <c r="K1114" t="s">
        <v>156</v>
      </c>
      <c r="L1114" t="s">
        <v>16</v>
      </c>
      <c r="M1114" t="s">
        <v>50</v>
      </c>
      <c r="N1114" t="s">
        <v>35</v>
      </c>
      <c r="O1114">
        <v>170000</v>
      </c>
      <c r="P1114">
        <v>0</v>
      </c>
      <c r="Q1114" t="s">
        <v>731</v>
      </c>
      <c r="R1114" t="s">
        <v>166</v>
      </c>
    </row>
    <row r="1115" spans="1:18" x14ac:dyDescent="0.3">
      <c r="A1115" s="151">
        <v>46055</v>
      </c>
      <c r="B1115" t="s">
        <v>1048</v>
      </c>
      <c r="C1115" t="s">
        <v>1055</v>
      </c>
      <c r="D1115" t="s">
        <v>1056</v>
      </c>
      <c r="E1115" s="55">
        <v>404739</v>
      </c>
      <c r="F1115">
        <v>1</v>
      </c>
      <c r="G1115" t="s">
        <v>511</v>
      </c>
      <c r="H1115" s="14">
        <v>2386.8726000000001</v>
      </c>
      <c r="I1115" t="s">
        <v>137</v>
      </c>
      <c r="J1115" t="s">
        <v>473</v>
      </c>
      <c r="K1115" t="s">
        <v>156</v>
      </c>
      <c r="L1115" t="s">
        <v>14</v>
      </c>
      <c r="M1115" t="s">
        <v>683</v>
      </c>
      <c r="N1115" t="s">
        <v>35</v>
      </c>
      <c r="O1115">
        <v>489734.18999999994</v>
      </c>
      <c r="P1115">
        <v>0</v>
      </c>
      <c r="Q1115" t="s">
        <v>680</v>
      </c>
      <c r="R1115" t="s">
        <v>168</v>
      </c>
    </row>
    <row r="1116" spans="1:18" x14ac:dyDescent="0.3">
      <c r="A1116" s="151">
        <v>46076</v>
      </c>
      <c r="B1116" t="s">
        <v>984</v>
      </c>
      <c r="C1116" t="s">
        <v>985</v>
      </c>
      <c r="D1116" t="s">
        <v>12</v>
      </c>
      <c r="E1116" s="55">
        <v>18181.82</v>
      </c>
      <c r="F1116">
        <v>1</v>
      </c>
      <c r="G1116" t="s">
        <v>511</v>
      </c>
      <c r="H1116" s="14">
        <v>2367.2071999999998</v>
      </c>
      <c r="I1116" t="s">
        <v>137</v>
      </c>
      <c r="J1116" t="s">
        <v>473</v>
      </c>
      <c r="K1116" t="s">
        <v>138</v>
      </c>
      <c r="L1116" t="s">
        <v>12</v>
      </c>
      <c r="M1116" t="s">
        <v>68</v>
      </c>
      <c r="N1116" t="s">
        <v>35</v>
      </c>
      <c r="O1116">
        <v>21999.999999999996</v>
      </c>
      <c r="P1116">
        <v>0</v>
      </c>
      <c r="Q1116" t="s">
        <v>745</v>
      </c>
      <c r="R1116" t="s">
        <v>657</v>
      </c>
    </row>
    <row r="1117" spans="1:18" x14ac:dyDescent="0.3">
      <c r="A1117" s="151">
        <v>46079</v>
      </c>
      <c r="B1117" t="s">
        <v>864</v>
      </c>
      <c r="C1117" t="s">
        <v>865</v>
      </c>
      <c r="D1117" t="s">
        <v>866</v>
      </c>
      <c r="E1117" s="55">
        <v>59200</v>
      </c>
      <c r="F1117">
        <v>1</v>
      </c>
      <c r="G1117" t="s">
        <v>511</v>
      </c>
      <c r="H1117" s="14">
        <v>2348.7849000000001</v>
      </c>
      <c r="I1117" t="s">
        <v>137</v>
      </c>
      <c r="J1117" t="s">
        <v>473</v>
      </c>
      <c r="K1117" t="s">
        <v>156</v>
      </c>
      <c r="L1117" t="s">
        <v>10</v>
      </c>
      <c r="M1117" t="s">
        <v>70</v>
      </c>
      <c r="N1117" t="s">
        <v>35</v>
      </c>
      <c r="O1117">
        <v>59199.999999999993</v>
      </c>
      <c r="P1117">
        <v>0</v>
      </c>
      <c r="Q1117" t="s">
        <v>22</v>
      </c>
      <c r="R1117" t="s">
        <v>164</v>
      </c>
    </row>
    <row r="1118" spans="1:18" x14ac:dyDescent="0.3">
      <c r="A1118" s="151">
        <v>46059</v>
      </c>
      <c r="B1118" t="s">
        <v>1028</v>
      </c>
      <c r="C1118" t="s">
        <v>1029</v>
      </c>
      <c r="D1118" t="s">
        <v>1030</v>
      </c>
      <c r="E1118" s="55">
        <v>48512.4</v>
      </c>
      <c r="F1118">
        <v>1</v>
      </c>
      <c r="G1118" t="s">
        <v>511</v>
      </c>
      <c r="H1118" s="14">
        <v>2328.9472000000001</v>
      </c>
      <c r="I1118" t="s">
        <v>137</v>
      </c>
      <c r="J1118" t="s">
        <v>473</v>
      </c>
      <c r="K1118" t="s">
        <v>138</v>
      </c>
      <c r="L1118" t="s">
        <v>11</v>
      </c>
      <c r="M1118" t="s">
        <v>70</v>
      </c>
      <c r="N1118" t="s">
        <v>35</v>
      </c>
      <c r="O1118">
        <v>58699.999999999985</v>
      </c>
      <c r="P1118">
        <v>0</v>
      </c>
      <c r="Q1118" t="s">
        <v>628</v>
      </c>
      <c r="R1118" t="s">
        <v>70</v>
      </c>
    </row>
    <row r="1119" spans="1:18" x14ac:dyDescent="0.3">
      <c r="A1119" s="151">
        <v>46076</v>
      </c>
      <c r="B1119" t="s">
        <v>831</v>
      </c>
      <c r="C1119" t="s">
        <v>832</v>
      </c>
      <c r="D1119" t="s">
        <v>833</v>
      </c>
      <c r="E1119" s="55">
        <v>328107.75</v>
      </c>
      <c r="F1119">
        <v>1</v>
      </c>
      <c r="G1119" t="s">
        <v>511</v>
      </c>
      <c r="H1119" s="14">
        <v>2316.3472000000002</v>
      </c>
      <c r="I1119" t="s">
        <v>137</v>
      </c>
      <c r="J1119" t="s">
        <v>473</v>
      </c>
      <c r="K1119" t="s">
        <v>156</v>
      </c>
      <c r="L1119" t="s">
        <v>9</v>
      </c>
      <c r="M1119" t="s">
        <v>77</v>
      </c>
      <c r="N1119" t="s">
        <v>35</v>
      </c>
      <c r="O1119">
        <v>328107.74999999994</v>
      </c>
      <c r="P1119">
        <v>0</v>
      </c>
      <c r="Q1119" t="s">
        <v>730</v>
      </c>
      <c r="R1119" t="s">
        <v>164</v>
      </c>
    </row>
    <row r="1120" spans="1:18" x14ac:dyDescent="0.3">
      <c r="A1120" s="151">
        <v>46055</v>
      </c>
      <c r="B1120" t="s">
        <v>953</v>
      </c>
      <c r="C1120" t="s">
        <v>954</v>
      </c>
      <c r="D1120" t="s">
        <v>955</v>
      </c>
      <c r="E1120" s="55">
        <v>13501.37</v>
      </c>
      <c r="F1120">
        <v>20</v>
      </c>
      <c r="G1120" t="s">
        <v>511</v>
      </c>
      <c r="H1120" s="14">
        <v>2306.6428999999998</v>
      </c>
      <c r="I1120" t="s">
        <v>137</v>
      </c>
      <c r="J1120" t="s">
        <v>473</v>
      </c>
      <c r="K1120" t="s">
        <v>156</v>
      </c>
      <c r="L1120" t="s">
        <v>16</v>
      </c>
      <c r="M1120" t="s">
        <v>77</v>
      </c>
      <c r="N1120" t="s">
        <v>35</v>
      </c>
      <c r="O1120">
        <v>326733.15000000002</v>
      </c>
      <c r="P1120">
        <v>0</v>
      </c>
      <c r="Q1120" t="s">
        <v>745</v>
      </c>
      <c r="R1120" t="s">
        <v>657</v>
      </c>
    </row>
    <row r="1121" spans="1:18" x14ac:dyDescent="0.3">
      <c r="A1121" s="151">
        <v>46064</v>
      </c>
      <c r="B1121" t="s">
        <v>971</v>
      </c>
      <c r="C1121" t="s">
        <v>972</v>
      </c>
      <c r="D1121" t="s">
        <v>973</v>
      </c>
      <c r="E1121" s="55">
        <v>133480</v>
      </c>
      <c r="F1121">
        <v>2</v>
      </c>
      <c r="G1121" t="s">
        <v>511</v>
      </c>
      <c r="H1121" s="14">
        <v>2280.4404</v>
      </c>
      <c r="I1121" t="s">
        <v>137</v>
      </c>
      <c r="J1121" t="s">
        <v>473</v>
      </c>
      <c r="K1121" t="s">
        <v>138</v>
      </c>
      <c r="L1121" t="s">
        <v>16</v>
      </c>
      <c r="M1121" t="s">
        <v>77</v>
      </c>
      <c r="N1121" t="s">
        <v>35</v>
      </c>
      <c r="O1121">
        <v>323021.59999999998</v>
      </c>
      <c r="P1121">
        <v>0</v>
      </c>
      <c r="Q1121" t="s">
        <v>745</v>
      </c>
      <c r="R1121" t="s">
        <v>657</v>
      </c>
    </row>
    <row r="1122" spans="1:18" x14ac:dyDescent="0.3">
      <c r="A1122" s="151">
        <v>46079</v>
      </c>
      <c r="B1122" t="s">
        <v>838</v>
      </c>
      <c r="C1122" t="s">
        <v>839</v>
      </c>
      <c r="D1122" t="s">
        <v>840</v>
      </c>
      <c r="E1122" s="55">
        <v>70000</v>
      </c>
      <c r="F1122">
        <v>1</v>
      </c>
      <c r="G1122" t="s">
        <v>511</v>
      </c>
      <c r="H1122" s="14">
        <v>2269.2066</v>
      </c>
      <c r="I1122" t="s">
        <v>137</v>
      </c>
      <c r="J1122" t="s">
        <v>473</v>
      </c>
      <c r="K1122" t="s">
        <v>156</v>
      </c>
      <c r="L1122" t="s">
        <v>16</v>
      </c>
      <c r="M1122" t="s">
        <v>72</v>
      </c>
      <c r="N1122" t="s">
        <v>35</v>
      </c>
      <c r="O1122">
        <v>70000</v>
      </c>
      <c r="P1122">
        <v>0</v>
      </c>
      <c r="Q1122" t="s">
        <v>731</v>
      </c>
      <c r="R1122" t="s">
        <v>166</v>
      </c>
    </row>
    <row r="1123" spans="1:18" x14ac:dyDescent="0.3">
      <c r="A1123" s="151">
        <v>46065</v>
      </c>
      <c r="B1123" t="s">
        <v>901</v>
      </c>
      <c r="C1123" t="s">
        <v>902</v>
      </c>
      <c r="D1123" t="s">
        <v>903</v>
      </c>
      <c r="E1123" s="55">
        <v>320000</v>
      </c>
      <c r="F1123">
        <v>1</v>
      </c>
      <c r="G1123" t="s">
        <v>511</v>
      </c>
      <c r="H1123" s="14">
        <v>2259.1088</v>
      </c>
      <c r="I1123" t="s">
        <v>137</v>
      </c>
      <c r="J1123" t="s">
        <v>473</v>
      </c>
      <c r="K1123" t="s">
        <v>156</v>
      </c>
      <c r="L1123" t="s">
        <v>12</v>
      </c>
      <c r="M1123" t="s">
        <v>77</v>
      </c>
      <c r="N1123" t="s">
        <v>35</v>
      </c>
      <c r="O1123">
        <v>320000</v>
      </c>
      <c r="P1123">
        <v>0</v>
      </c>
      <c r="Q1123" t="s">
        <v>735</v>
      </c>
      <c r="R1123" t="s">
        <v>168</v>
      </c>
    </row>
    <row r="1124" spans="1:18" x14ac:dyDescent="0.3">
      <c r="A1124" s="151">
        <v>46072</v>
      </c>
      <c r="B1124" t="s">
        <v>836</v>
      </c>
      <c r="C1124" t="s">
        <v>837</v>
      </c>
      <c r="D1124" t="s">
        <v>10</v>
      </c>
      <c r="E1124" s="55">
        <v>13912.33</v>
      </c>
      <c r="F1124">
        <v>1</v>
      </c>
      <c r="G1124" t="s">
        <v>511</v>
      </c>
      <c r="H1124" s="14">
        <v>2226.9598999999998</v>
      </c>
      <c r="I1124" t="s">
        <v>137</v>
      </c>
      <c r="J1124" t="s">
        <v>473</v>
      </c>
      <c r="K1124" t="s">
        <v>156</v>
      </c>
      <c r="L1124" t="s">
        <v>10</v>
      </c>
      <c r="M1124" t="s">
        <v>68</v>
      </c>
      <c r="N1124" t="s">
        <v>35</v>
      </c>
      <c r="O1124">
        <v>20696.590000000004</v>
      </c>
      <c r="P1124">
        <v>0</v>
      </c>
      <c r="Q1124" t="s">
        <v>730</v>
      </c>
      <c r="R1124" t="s">
        <v>164</v>
      </c>
    </row>
    <row r="1125" spans="1:18" x14ac:dyDescent="0.3">
      <c r="A1125" s="151">
        <v>46057</v>
      </c>
      <c r="B1125" t="s">
        <v>820</v>
      </c>
      <c r="C1125" t="s">
        <v>821</v>
      </c>
      <c r="D1125" t="s">
        <v>822</v>
      </c>
      <c r="E1125" s="55">
        <v>185950.41</v>
      </c>
      <c r="F1125">
        <v>2</v>
      </c>
      <c r="G1125" t="s">
        <v>511</v>
      </c>
      <c r="H1125" s="14">
        <v>2193.2156</v>
      </c>
      <c r="I1125" t="s">
        <v>137</v>
      </c>
      <c r="J1125" t="s">
        <v>473</v>
      </c>
      <c r="K1125" t="s">
        <v>156</v>
      </c>
      <c r="L1125" t="s">
        <v>15</v>
      </c>
      <c r="M1125" t="s">
        <v>683</v>
      </c>
      <c r="N1125" t="s">
        <v>35</v>
      </c>
      <c r="O1125">
        <v>449999.99</v>
      </c>
      <c r="P1125">
        <v>0</v>
      </c>
      <c r="Q1125" t="s">
        <v>735</v>
      </c>
      <c r="R1125" t="s">
        <v>657</v>
      </c>
    </row>
    <row r="1126" spans="1:18" x14ac:dyDescent="0.3">
      <c r="A1126" s="151">
        <v>46071</v>
      </c>
      <c r="B1126" t="s">
        <v>935</v>
      </c>
      <c r="C1126" t="s">
        <v>936</v>
      </c>
      <c r="D1126" t="s">
        <v>937</v>
      </c>
      <c r="E1126" s="55">
        <v>36600</v>
      </c>
      <c r="F1126">
        <v>1</v>
      </c>
      <c r="G1126" t="s">
        <v>511</v>
      </c>
      <c r="H1126" s="14">
        <v>2188.3535000000002</v>
      </c>
      <c r="I1126" t="s">
        <v>137</v>
      </c>
      <c r="J1126" t="s">
        <v>473</v>
      </c>
      <c r="K1126" t="s">
        <v>156</v>
      </c>
      <c r="L1126" t="s">
        <v>10</v>
      </c>
      <c r="M1126" t="s">
        <v>682</v>
      </c>
      <c r="N1126" t="s">
        <v>35</v>
      </c>
      <c r="O1126">
        <v>36600</v>
      </c>
      <c r="P1126">
        <v>0</v>
      </c>
      <c r="Q1126" t="s">
        <v>732</v>
      </c>
      <c r="R1126" t="s">
        <v>164</v>
      </c>
    </row>
    <row r="1127" spans="1:18" x14ac:dyDescent="0.3">
      <c r="A1127" s="151">
        <v>46058</v>
      </c>
      <c r="B1127" t="s">
        <v>1127</v>
      </c>
      <c r="C1127" t="s">
        <v>1130</v>
      </c>
      <c r="D1127" t="s">
        <v>1131</v>
      </c>
      <c r="E1127" s="55">
        <v>30000</v>
      </c>
      <c r="F1127">
        <v>1</v>
      </c>
      <c r="G1127" t="s">
        <v>511</v>
      </c>
      <c r="H1127" s="14">
        <v>2170.4160999999999</v>
      </c>
      <c r="I1127" t="s">
        <v>137</v>
      </c>
      <c r="J1127" t="s">
        <v>473</v>
      </c>
      <c r="K1127" t="s">
        <v>156</v>
      </c>
      <c r="L1127" t="s">
        <v>12</v>
      </c>
      <c r="M1127" t="s">
        <v>682</v>
      </c>
      <c r="N1127" t="s">
        <v>35</v>
      </c>
      <c r="O1127">
        <v>36300</v>
      </c>
      <c r="P1127">
        <v>0</v>
      </c>
      <c r="Q1127" t="s">
        <v>735</v>
      </c>
      <c r="R1127" t="s">
        <v>657</v>
      </c>
    </row>
    <row r="1128" spans="1:18" x14ac:dyDescent="0.3">
      <c r="A1128" s="151">
        <v>46078</v>
      </c>
      <c r="B1128" t="s">
        <v>869</v>
      </c>
      <c r="C1128" t="s">
        <v>870</v>
      </c>
      <c r="D1128" t="s">
        <v>871</v>
      </c>
      <c r="E1128" s="55">
        <v>154000</v>
      </c>
      <c r="F1128">
        <v>1</v>
      </c>
      <c r="G1128" t="s">
        <v>511</v>
      </c>
      <c r="H1128" s="14">
        <v>2166.0695000000001</v>
      </c>
      <c r="I1128" t="s">
        <v>137</v>
      </c>
      <c r="J1128" t="s">
        <v>473</v>
      </c>
      <c r="K1128" t="s">
        <v>156</v>
      </c>
      <c r="L1128" t="s">
        <v>10</v>
      </c>
      <c r="M1128" t="s">
        <v>50</v>
      </c>
      <c r="N1128" t="s">
        <v>35</v>
      </c>
      <c r="O1128">
        <v>154000</v>
      </c>
      <c r="P1128">
        <v>0</v>
      </c>
      <c r="Q1128" t="s">
        <v>732</v>
      </c>
      <c r="R1128" t="s">
        <v>164</v>
      </c>
    </row>
    <row r="1129" spans="1:18" x14ac:dyDescent="0.3">
      <c r="A1129" s="151">
        <v>46064</v>
      </c>
      <c r="B1129" t="s">
        <v>910</v>
      </c>
      <c r="C1129" t="s">
        <v>911</v>
      </c>
      <c r="D1129" t="s">
        <v>12</v>
      </c>
      <c r="E1129" s="55">
        <v>8264.4699999999993</v>
      </c>
      <c r="F1129">
        <v>2</v>
      </c>
      <c r="G1129" t="s">
        <v>511</v>
      </c>
      <c r="H1129" s="14">
        <v>2152.0086999999999</v>
      </c>
      <c r="I1129" t="s">
        <v>137</v>
      </c>
      <c r="J1129" t="s">
        <v>473</v>
      </c>
      <c r="K1129" t="s">
        <v>156</v>
      </c>
      <c r="L1129" t="s">
        <v>12</v>
      </c>
      <c r="M1129" t="s">
        <v>68</v>
      </c>
      <c r="N1129" t="s">
        <v>35</v>
      </c>
      <c r="O1129">
        <v>20000.02</v>
      </c>
      <c r="P1129">
        <v>0</v>
      </c>
      <c r="Q1129" t="s">
        <v>735</v>
      </c>
      <c r="R1129" t="s">
        <v>657</v>
      </c>
    </row>
    <row r="1130" spans="1:18" x14ac:dyDescent="0.3">
      <c r="A1130" s="151">
        <v>46079</v>
      </c>
      <c r="B1130" t="s">
        <v>897</v>
      </c>
      <c r="C1130" t="s">
        <v>898</v>
      </c>
      <c r="D1130" t="s">
        <v>899</v>
      </c>
      <c r="E1130" s="55">
        <v>16528.939999999999</v>
      </c>
      <c r="F1130">
        <v>1</v>
      </c>
      <c r="G1130" t="s">
        <v>511</v>
      </c>
      <c r="H1130" s="14">
        <v>2152.0066000000002</v>
      </c>
      <c r="I1130" t="s">
        <v>137</v>
      </c>
      <c r="J1130" t="s">
        <v>473</v>
      </c>
      <c r="K1130" t="s">
        <v>156</v>
      </c>
      <c r="L1130" t="s">
        <v>15</v>
      </c>
      <c r="M1130" t="s">
        <v>68</v>
      </c>
      <c r="N1130" t="s">
        <v>35</v>
      </c>
      <c r="O1130">
        <v>20000</v>
      </c>
      <c r="P1130">
        <v>0</v>
      </c>
      <c r="Q1130" t="s">
        <v>735</v>
      </c>
      <c r="R1130" t="s">
        <v>657</v>
      </c>
    </row>
    <row r="1131" spans="1:18" x14ac:dyDescent="0.3">
      <c r="A1131" s="151">
        <v>46071</v>
      </c>
      <c r="B1131" t="s">
        <v>1068</v>
      </c>
      <c r="C1131" t="s">
        <v>1069</v>
      </c>
      <c r="D1131" t="s">
        <v>1070</v>
      </c>
      <c r="E1131" s="55">
        <v>175000</v>
      </c>
      <c r="F1131">
        <v>1</v>
      </c>
      <c r="G1131" t="s">
        <v>511</v>
      </c>
      <c r="H1131" s="14">
        <v>2141.3669</v>
      </c>
      <c r="I1131" t="s">
        <v>137</v>
      </c>
      <c r="J1131" t="s">
        <v>473</v>
      </c>
      <c r="K1131" t="s">
        <v>156</v>
      </c>
      <c r="L1131" t="s">
        <v>10</v>
      </c>
      <c r="M1131" t="s">
        <v>77</v>
      </c>
      <c r="N1131" t="s">
        <v>35</v>
      </c>
      <c r="O1131">
        <v>303322</v>
      </c>
      <c r="P1131">
        <v>0</v>
      </c>
      <c r="Q1131" t="s">
        <v>732</v>
      </c>
      <c r="R1131" t="s">
        <v>164</v>
      </c>
    </row>
    <row r="1132" spans="1:18" x14ac:dyDescent="0.3">
      <c r="A1132" s="151">
        <v>46063</v>
      </c>
      <c r="B1132" t="s">
        <v>1018</v>
      </c>
      <c r="C1132" t="s">
        <v>1021</v>
      </c>
      <c r="D1132" t="s">
        <v>1022</v>
      </c>
      <c r="E1132" s="55">
        <v>150000</v>
      </c>
      <c r="F1132">
        <v>1</v>
      </c>
      <c r="G1132" t="s">
        <v>511</v>
      </c>
      <c r="H1132" s="14">
        <v>2117.9144999999999</v>
      </c>
      <c r="I1132" t="s">
        <v>137</v>
      </c>
      <c r="J1132" t="s">
        <v>513</v>
      </c>
      <c r="K1132" t="s">
        <v>138</v>
      </c>
      <c r="L1132" t="s">
        <v>10</v>
      </c>
      <c r="M1132" t="s">
        <v>77</v>
      </c>
      <c r="N1132" t="s">
        <v>35</v>
      </c>
      <c r="O1132">
        <v>300000</v>
      </c>
      <c r="P1132">
        <v>0</v>
      </c>
      <c r="Q1132" t="s">
        <v>739</v>
      </c>
      <c r="R1132" t="s">
        <v>168</v>
      </c>
    </row>
    <row r="1133" spans="1:18" x14ac:dyDescent="0.3">
      <c r="A1133" s="151">
        <v>46056</v>
      </c>
      <c r="B1133" t="s">
        <v>838</v>
      </c>
      <c r="C1133" t="s">
        <v>843</v>
      </c>
      <c r="D1133" t="s">
        <v>844</v>
      </c>
      <c r="E1133" s="55">
        <v>150000</v>
      </c>
      <c r="F1133">
        <v>1</v>
      </c>
      <c r="G1133" t="s">
        <v>511</v>
      </c>
      <c r="H1133" s="14">
        <v>2109.808</v>
      </c>
      <c r="I1133" t="s">
        <v>137</v>
      </c>
      <c r="J1133" t="s">
        <v>473</v>
      </c>
      <c r="K1133" t="s">
        <v>156</v>
      </c>
      <c r="L1133" t="s">
        <v>16</v>
      </c>
      <c r="M1133" t="s">
        <v>50</v>
      </c>
      <c r="N1133" t="s">
        <v>35</v>
      </c>
      <c r="O1133">
        <v>150000</v>
      </c>
      <c r="P1133">
        <v>0</v>
      </c>
      <c r="Q1133" t="s">
        <v>731</v>
      </c>
      <c r="R1133" t="s">
        <v>166</v>
      </c>
    </row>
    <row r="1134" spans="1:18" x14ac:dyDescent="0.3">
      <c r="A1134" s="151">
        <v>46081</v>
      </c>
      <c r="B1134" t="s">
        <v>20</v>
      </c>
      <c r="C1134" t="s">
        <v>799</v>
      </c>
      <c r="D1134" t="s">
        <v>20</v>
      </c>
      <c r="E1134" s="55">
        <v>5039229.71</v>
      </c>
      <c r="F1134">
        <v>1</v>
      </c>
      <c r="G1134" t="s">
        <v>511</v>
      </c>
      <c r="H1134" s="14">
        <v>2048.6106</v>
      </c>
      <c r="I1134" t="s">
        <v>137</v>
      </c>
      <c r="J1134" t="s">
        <v>473</v>
      </c>
      <c r="K1134" t="s">
        <v>156</v>
      </c>
      <c r="L1134" t="s">
        <v>20</v>
      </c>
      <c r="M1134" t="s">
        <v>75</v>
      </c>
      <c r="N1134" t="s">
        <v>35</v>
      </c>
      <c r="O1134">
        <v>5039229.71</v>
      </c>
      <c r="P1134">
        <v>0</v>
      </c>
      <c r="Q1134" t="s">
        <v>512</v>
      </c>
      <c r="R1134" t="s">
        <v>75</v>
      </c>
    </row>
    <row r="1135" spans="1:18" x14ac:dyDescent="0.3">
      <c r="A1135" s="151">
        <v>46055</v>
      </c>
      <c r="B1135" t="s">
        <v>1096</v>
      </c>
      <c r="C1135" t="s">
        <v>1036</v>
      </c>
      <c r="D1135" t="s">
        <v>1097</v>
      </c>
      <c r="E1135" s="55">
        <v>26050</v>
      </c>
      <c r="F1135">
        <v>2</v>
      </c>
      <c r="G1135" t="s">
        <v>511</v>
      </c>
      <c r="H1135" s="14">
        <v>2043.615</v>
      </c>
      <c r="I1135" t="s">
        <v>137</v>
      </c>
      <c r="J1135" t="s">
        <v>473</v>
      </c>
      <c r="K1135" t="s">
        <v>138</v>
      </c>
      <c r="L1135" t="s">
        <v>9</v>
      </c>
      <c r="M1135" t="s">
        <v>72</v>
      </c>
      <c r="N1135" t="s">
        <v>35</v>
      </c>
      <c r="O1135">
        <v>278856.24</v>
      </c>
      <c r="P1135">
        <v>-215815.24</v>
      </c>
      <c r="Q1135" t="s">
        <v>1038</v>
      </c>
      <c r="R1135" t="s">
        <v>166</v>
      </c>
    </row>
    <row r="1136" spans="1:18" x14ac:dyDescent="0.3">
      <c r="A1136" s="151">
        <v>46055</v>
      </c>
      <c r="B1136" t="s">
        <v>1096</v>
      </c>
      <c r="C1136" t="s">
        <v>1036</v>
      </c>
      <c r="D1136" t="s">
        <v>1097</v>
      </c>
      <c r="E1136" s="55">
        <v>26050</v>
      </c>
      <c r="F1136">
        <v>2</v>
      </c>
      <c r="G1136" t="s">
        <v>511</v>
      </c>
      <c r="H1136" s="14">
        <v>2043.615</v>
      </c>
      <c r="I1136" t="s">
        <v>137</v>
      </c>
      <c r="J1136" t="s">
        <v>473</v>
      </c>
      <c r="K1136" t="s">
        <v>138</v>
      </c>
      <c r="L1136" t="s">
        <v>9</v>
      </c>
      <c r="M1136" t="s">
        <v>72</v>
      </c>
      <c r="N1136" t="s">
        <v>35</v>
      </c>
      <c r="O1136">
        <v>278856.24</v>
      </c>
      <c r="P1136">
        <v>-215815.24</v>
      </c>
      <c r="Q1136" t="s">
        <v>1038</v>
      </c>
      <c r="R1136" t="s">
        <v>72</v>
      </c>
    </row>
    <row r="1137" spans="1:18" x14ac:dyDescent="0.3">
      <c r="A1137" s="151">
        <v>46055</v>
      </c>
      <c r="B1137" t="s">
        <v>1096</v>
      </c>
      <c r="C1137" t="s">
        <v>1036</v>
      </c>
      <c r="D1137" t="s">
        <v>1097</v>
      </c>
      <c r="E1137" s="55">
        <v>26050</v>
      </c>
      <c r="F1137">
        <v>2</v>
      </c>
      <c r="G1137" t="s">
        <v>511</v>
      </c>
      <c r="H1137" s="14">
        <v>2043.615</v>
      </c>
      <c r="I1137" t="s">
        <v>137</v>
      </c>
      <c r="J1137" t="s">
        <v>473</v>
      </c>
      <c r="K1137" t="s">
        <v>138</v>
      </c>
      <c r="L1137" t="s">
        <v>9</v>
      </c>
      <c r="M1137" t="s">
        <v>72</v>
      </c>
      <c r="N1137" t="s">
        <v>35</v>
      </c>
      <c r="O1137">
        <v>278856.24</v>
      </c>
      <c r="P1137">
        <v>-215815.24</v>
      </c>
      <c r="Q1137" t="s">
        <v>628</v>
      </c>
      <c r="R1137" t="s">
        <v>166</v>
      </c>
    </row>
    <row r="1138" spans="1:18" x14ac:dyDescent="0.3">
      <c r="A1138" s="151">
        <v>46055</v>
      </c>
      <c r="B1138" t="s">
        <v>1096</v>
      </c>
      <c r="C1138" t="s">
        <v>1036</v>
      </c>
      <c r="D1138" t="s">
        <v>1097</v>
      </c>
      <c r="E1138" s="55">
        <v>26050</v>
      </c>
      <c r="F1138">
        <v>2</v>
      </c>
      <c r="G1138" t="s">
        <v>511</v>
      </c>
      <c r="H1138" s="14">
        <v>2043.615</v>
      </c>
      <c r="I1138" t="s">
        <v>137</v>
      </c>
      <c r="J1138" t="s">
        <v>473</v>
      </c>
      <c r="K1138" t="s">
        <v>138</v>
      </c>
      <c r="L1138" t="s">
        <v>9</v>
      </c>
      <c r="M1138" t="s">
        <v>72</v>
      </c>
      <c r="N1138" t="s">
        <v>35</v>
      </c>
      <c r="O1138">
        <v>278856.24</v>
      </c>
      <c r="P1138">
        <v>-215815.24</v>
      </c>
      <c r="Q1138" t="s">
        <v>628</v>
      </c>
      <c r="R1138" t="s">
        <v>72</v>
      </c>
    </row>
    <row r="1139" spans="1:18" x14ac:dyDescent="0.3">
      <c r="A1139" s="151">
        <v>46071</v>
      </c>
      <c r="B1139" t="s">
        <v>1127</v>
      </c>
      <c r="C1139" t="s">
        <v>1128</v>
      </c>
      <c r="D1139" t="s">
        <v>1129</v>
      </c>
      <c r="E1139" s="55">
        <v>120000</v>
      </c>
      <c r="F1139">
        <v>1</v>
      </c>
      <c r="G1139" t="s">
        <v>511</v>
      </c>
      <c r="H1139" s="14">
        <v>2042.2941000000001</v>
      </c>
      <c r="I1139" t="s">
        <v>137</v>
      </c>
      <c r="J1139" t="s">
        <v>473</v>
      </c>
      <c r="K1139" t="s">
        <v>156</v>
      </c>
      <c r="L1139" t="s">
        <v>12</v>
      </c>
      <c r="M1139" t="s">
        <v>50</v>
      </c>
      <c r="N1139" t="s">
        <v>35</v>
      </c>
      <c r="O1139">
        <v>145200</v>
      </c>
      <c r="P1139">
        <v>0</v>
      </c>
      <c r="Q1139" t="s">
        <v>735</v>
      </c>
      <c r="R1139" t="s">
        <v>657</v>
      </c>
    </row>
    <row r="1140" spans="1:18" x14ac:dyDescent="0.3">
      <c r="A1140" s="151">
        <v>46073</v>
      </c>
      <c r="B1140" t="s">
        <v>823</v>
      </c>
      <c r="C1140" t="s">
        <v>824</v>
      </c>
      <c r="D1140" t="s">
        <v>825</v>
      </c>
      <c r="E1140" s="55">
        <v>237122.18</v>
      </c>
      <c r="F1140">
        <v>1</v>
      </c>
      <c r="G1140" t="s">
        <v>511</v>
      </c>
      <c r="H1140" s="14">
        <v>2025.5581999999999</v>
      </c>
      <c r="I1140" t="s">
        <v>137</v>
      </c>
      <c r="J1140" t="s">
        <v>513</v>
      </c>
      <c r="K1140" t="s">
        <v>156</v>
      </c>
      <c r="L1140" t="s">
        <v>10</v>
      </c>
      <c r="M1140" t="s">
        <v>77</v>
      </c>
      <c r="N1140" t="s">
        <v>35</v>
      </c>
      <c r="O1140">
        <v>286917.83999999997</v>
      </c>
      <c r="P1140">
        <v>0</v>
      </c>
      <c r="Q1140" t="s">
        <v>730</v>
      </c>
      <c r="R1140" t="s">
        <v>164</v>
      </c>
    </row>
    <row r="1141" spans="1:18" x14ac:dyDescent="0.3">
      <c r="A1141" s="151">
        <v>46058</v>
      </c>
      <c r="B1141" t="s">
        <v>1101</v>
      </c>
      <c r="C1141" t="s">
        <v>1109</v>
      </c>
      <c r="D1141" t="s">
        <v>1110</v>
      </c>
      <c r="E1141" s="55">
        <v>41218.54</v>
      </c>
      <c r="F1141">
        <v>1</v>
      </c>
      <c r="G1141" t="s">
        <v>511</v>
      </c>
      <c r="H1141" s="14">
        <v>1978.789</v>
      </c>
      <c r="I1141" t="s">
        <v>137</v>
      </c>
      <c r="J1141" t="s">
        <v>473</v>
      </c>
      <c r="K1141" t="s">
        <v>156</v>
      </c>
      <c r="L1141" t="s">
        <v>10</v>
      </c>
      <c r="M1141" t="s">
        <v>70</v>
      </c>
      <c r="N1141" t="s">
        <v>35</v>
      </c>
      <c r="O1141">
        <v>49874.429999999993</v>
      </c>
      <c r="P1141">
        <v>0</v>
      </c>
      <c r="Q1141" t="s">
        <v>730</v>
      </c>
      <c r="R1141" t="s">
        <v>164</v>
      </c>
    </row>
    <row r="1142" spans="1:18" x14ac:dyDescent="0.3">
      <c r="A1142" s="151">
        <v>46058</v>
      </c>
      <c r="B1142" t="s">
        <v>1101</v>
      </c>
      <c r="C1142" t="s">
        <v>1111</v>
      </c>
      <c r="D1142" t="s">
        <v>1112</v>
      </c>
      <c r="E1142" s="55">
        <v>41218.54</v>
      </c>
      <c r="F1142">
        <v>1</v>
      </c>
      <c r="G1142" t="s">
        <v>511</v>
      </c>
      <c r="H1142" s="14">
        <v>1978.789</v>
      </c>
      <c r="I1142" t="s">
        <v>137</v>
      </c>
      <c r="J1142" t="s">
        <v>473</v>
      </c>
      <c r="K1142" t="s">
        <v>156</v>
      </c>
      <c r="L1142" t="s">
        <v>10</v>
      </c>
      <c r="M1142" t="s">
        <v>70</v>
      </c>
      <c r="N1142" t="s">
        <v>35</v>
      </c>
      <c r="O1142">
        <v>49874.429999999993</v>
      </c>
      <c r="P1142">
        <v>0</v>
      </c>
      <c r="Q1142" t="s">
        <v>730</v>
      </c>
      <c r="R1142" t="s">
        <v>164</v>
      </c>
    </row>
    <row r="1143" spans="1:18" x14ac:dyDescent="0.3">
      <c r="A1143" s="151">
        <v>46081</v>
      </c>
      <c r="B1143" t="s">
        <v>20</v>
      </c>
      <c r="C1143" t="s">
        <v>800</v>
      </c>
      <c r="D1143" t="s">
        <v>20</v>
      </c>
      <c r="E1143" s="55">
        <v>32811.49</v>
      </c>
      <c r="F1143">
        <v>1</v>
      </c>
      <c r="G1143" t="s">
        <v>511</v>
      </c>
      <c r="H1143" s="14">
        <v>1961.8344</v>
      </c>
      <c r="I1143" t="s">
        <v>137</v>
      </c>
      <c r="J1143" t="s">
        <v>473</v>
      </c>
      <c r="K1143" t="s">
        <v>156</v>
      </c>
      <c r="L1143" t="s">
        <v>20</v>
      </c>
      <c r="M1143" t="s">
        <v>682</v>
      </c>
      <c r="N1143" t="s">
        <v>35</v>
      </c>
      <c r="O1143">
        <v>32811.49</v>
      </c>
      <c r="P1143">
        <v>0</v>
      </c>
      <c r="Q1143" t="s">
        <v>146</v>
      </c>
      <c r="R1143" t="s">
        <v>682</v>
      </c>
    </row>
    <row r="1144" spans="1:18" x14ac:dyDescent="0.3">
      <c r="A1144" s="151">
        <v>46079</v>
      </c>
      <c r="B1144" t="s">
        <v>1018</v>
      </c>
      <c r="C1144" t="s">
        <v>1019</v>
      </c>
      <c r="D1144" t="s">
        <v>1020</v>
      </c>
      <c r="E1144" s="55">
        <v>400000</v>
      </c>
      <c r="F1144">
        <v>1</v>
      </c>
      <c r="G1144" t="s">
        <v>511</v>
      </c>
      <c r="H1144" s="14">
        <v>1949.5250000000001</v>
      </c>
      <c r="I1144" t="s">
        <v>137</v>
      </c>
      <c r="J1144" t="s">
        <v>473</v>
      </c>
      <c r="K1144" t="s">
        <v>156</v>
      </c>
      <c r="L1144" t="s">
        <v>10</v>
      </c>
      <c r="M1144" t="s">
        <v>683</v>
      </c>
      <c r="N1144" t="s">
        <v>35</v>
      </c>
      <c r="O1144">
        <v>399999.99999999994</v>
      </c>
      <c r="P1144">
        <v>0</v>
      </c>
      <c r="Q1144" t="s">
        <v>741</v>
      </c>
      <c r="R1144" t="s">
        <v>166</v>
      </c>
    </row>
    <row r="1145" spans="1:18" x14ac:dyDescent="0.3">
      <c r="A1145" s="151">
        <v>46062</v>
      </c>
      <c r="B1145" t="s">
        <v>984</v>
      </c>
      <c r="C1145" t="s">
        <v>986</v>
      </c>
      <c r="D1145" t="s">
        <v>987</v>
      </c>
      <c r="E1145" s="55">
        <v>14876.03</v>
      </c>
      <c r="F1145">
        <v>1</v>
      </c>
      <c r="G1145" t="s">
        <v>511</v>
      </c>
      <c r="H1145" s="14">
        <v>1936.8059000000001</v>
      </c>
      <c r="I1145" t="s">
        <v>137</v>
      </c>
      <c r="J1145" t="s">
        <v>473</v>
      </c>
      <c r="K1145" t="s">
        <v>138</v>
      </c>
      <c r="L1145" t="s">
        <v>12</v>
      </c>
      <c r="M1145" t="s">
        <v>68</v>
      </c>
      <c r="N1145" t="s">
        <v>35</v>
      </c>
      <c r="O1145">
        <v>18000</v>
      </c>
      <c r="P1145">
        <v>0</v>
      </c>
      <c r="Q1145" t="s">
        <v>745</v>
      </c>
      <c r="R1145" t="s">
        <v>657</v>
      </c>
    </row>
    <row r="1146" spans="1:18" x14ac:dyDescent="0.3">
      <c r="A1146" s="151">
        <v>46066</v>
      </c>
      <c r="B1146" t="s">
        <v>1035</v>
      </c>
      <c r="C1146" t="s">
        <v>1039</v>
      </c>
      <c r="D1146" t="s">
        <v>1040</v>
      </c>
      <c r="E1146" s="55">
        <v>113719.01</v>
      </c>
      <c r="F1146">
        <v>1</v>
      </c>
      <c r="G1146" t="s">
        <v>511</v>
      </c>
      <c r="H1146" s="14">
        <v>1935.3972000000001</v>
      </c>
      <c r="I1146" t="s">
        <v>157</v>
      </c>
      <c r="J1146" t="s">
        <v>473</v>
      </c>
      <c r="K1146" t="s">
        <v>156</v>
      </c>
      <c r="L1146" t="s">
        <v>17</v>
      </c>
      <c r="M1146" t="s">
        <v>50</v>
      </c>
      <c r="N1146" t="s">
        <v>35</v>
      </c>
      <c r="O1146">
        <v>137599.99999999997</v>
      </c>
      <c r="P1146">
        <v>0</v>
      </c>
      <c r="Q1146" t="s">
        <v>1038</v>
      </c>
      <c r="R1146" t="s">
        <v>166</v>
      </c>
    </row>
    <row r="1147" spans="1:18" x14ac:dyDescent="0.3">
      <c r="A1147" s="151">
        <v>46079</v>
      </c>
      <c r="B1147" t="s">
        <v>1122</v>
      </c>
      <c r="C1147" t="s">
        <v>1123</v>
      </c>
      <c r="D1147" t="s">
        <v>1124</v>
      </c>
      <c r="E1147" s="55">
        <v>40000</v>
      </c>
      <c r="F1147">
        <v>1</v>
      </c>
      <c r="G1147" t="s">
        <v>511</v>
      </c>
      <c r="H1147" s="14">
        <v>1920.2902999999999</v>
      </c>
      <c r="I1147" t="s">
        <v>137</v>
      </c>
      <c r="J1147" t="s">
        <v>473</v>
      </c>
      <c r="K1147" t="s">
        <v>156</v>
      </c>
      <c r="L1147" t="s">
        <v>15</v>
      </c>
      <c r="M1147" t="s">
        <v>70</v>
      </c>
      <c r="N1147" t="s">
        <v>35</v>
      </c>
      <c r="O1147">
        <v>48400</v>
      </c>
      <c r="P1147">
        <v>0</v>
      </c>
      <c r="Q1147" t="s">
        <v>744</v>
      </c>
      <c r="R1147" t="s">
        <v>164</v>
      </c>
    </row>
    <row r="1148" spans="1:18" x14ac:dyDescent="0.3">
      <c r="A1148" s="151">
        <v>46066</v>
      </c>
      <c r="B1148" t="s">
        <v>1122</v>
      </c>
      <c r="C1148" t="s">
        <v>1125</v>
      </c>
      <c r="D1148" t="s">
        <v>1126</v>
      </c>
      <c r="E1148" s="55">
        <v>40000</v>
      </c>
      <c r="F1148">
        <v>1</v>
      </c>
      <c r="G1148" t="s">
        <v>511</v>
      </c>
      <c r="H1148" s="14">
        <v>1920.2902999999999</v>
      </c>
      <c r="I1148" t="s">
        <v>137</v>
      </c>
      <c r="J1148" t="s">
        <v>473</v>
      </c>
      <c r="K1148" t="s">
        <v>156</v>
      </c>
      <c r="L1148" t="s">
        <v>15</v>
      </c>
      <c r="M1148" t="s">
        <v>70</v>
      </c>
      <c r="N1148" t="s">
        <v>35</v>
      </c>
      <c r="O1148">
        <v>48400</v>
      </c>
      <c r="P1148">
        <v>0</v>
      </c>
      <c r="Q1148" t="s">
        <v>744</v>
      </c>
      <c r="R1148" t="s">
        <v>164</v>
      </c>
    </row>
    <row r="1149" spans="1:18" x14ac:dyDescent="0.3">
      <c r="A1149" s="151">
        <v>46079</v>
      </c>
      <c r="B1149" t="s">
        <v>864</v>
      </c>
      <c r="C1149" t="s">
        <v>865</v>
      </c>
      <c r="D1149" t="s">
        <v>866</v>
      </c>
      <c r="E1149" s="55">
        <v>59200</v>
      </c>
      <c r="F1149">
        <v>1</v>
      </c>
      <c r="G1149" t="s">
        <v>511</v>
      </c>
      <c r="H1149" s="14">
        <v>1919.1004</v>
      </c>
      <c r="I1149" t="s">
        <v>137</v>
      </c>
      <c r="J1149" t="s">
        <v>473</v>
      </c>
      <c r="K1149" t="s">
        <v>156</v>
      </c>
      <c r="L1149" t="s">
        <v>10</v>
      </c>
      <c r="M1149" t="s">
        <v>72</v>
      </c>
      <c r="N1149" t="s">
        <v>35</v>
      </c>
      <c r="O1149">
        <v>59199.999999999993</v>
      </c>
      <c r="P1149">
        <v>0</v>
      </c>
      <c r="Q1149" t="s">
        <v>22</v>
      </c>
      <c r="R1149" t="s">
        <v>164</v>
      </c>
    </row>
    <row r="1150" spans="1:18" x14ac:dyDescent="0.3">
      <c r="A1150" s="151">
        <v>46059</v>
      </c>
      <c r="B1150" t="s">
        <v>1028</v>
      </c>
      <c r="C1150" t="s">
        <v>1029</v>
      </c>
      <c r="D1150" t="s">
        <v>1030</v>
      </c>
      <c r="E1150" s="55">
        <v>48512.4</v>
      </c>
      <c r="F1150">
        <v>1</v>
      </c>
      <c r="G1150" t="s">
        <v>511</v>
      </c>
      <c r="H1150" s="14">
        <v>1902.8918000000001</v>
      </c>
      <c r="I1150" t="s">
        <v>137</v>
      </c>
      <c r="J1150" t="s">
        <v>473</v>
      </c>
      <c r="K1150" t="s">
        <v>138</v>
      </c>
      <c r="L1150" t="s">
        <v>11</v>
      </c>
      <c r="M1150" t="s">
        <v>72</v>
      </c>
      <c r="N1150" t="s">
        <v>35</v>
      </c>
      <c r="O1150">
        <v>58699.999999999985</v>
      </c>
      <c r="P1150">
        <v>0</v>
      </c>
      <c r="Q1150" t="s">
        <v>628</v>
      </c>
      <c r="R1150" t="s">
        <v>72</v>
      </c>
    </row>
    <row r="1151" spans="1:18" x14ac:dyDescent="0.3">
      <c r="A1151" s="151">
        <v>46055</v>
      </c>
      <c r="B1151" t="s">
        <v>813</v>
      </c>
      <c r="C1151" t="s">
        <v>816</v>
      </c>
      <c r="D1151" t="s">
        <v>817</v>
      </c>
      <c r="E1151" s="55">
        <v>132330</v>
      </c>
      <c r="F1151">
        <v>1</v>
      </c>
      <c r="G1151" t="s">
        <v>511</v>
      </c>
      <c r="H1151" s="14">
        <v>1861.2726</v>
      </c>
      <c r="I1151" t="s">
        <v>137</v>
      </c>
      <c r="J1151" t="s">
        <v>473</v>
      </c>
      <c r="K1151" t="s">
        <v>156</v>
      </c>
      <c r="L1151" t="s">
        <v>10</v>
      </c>
      <c r="M1151" t="s">
        <v>50</v>
      </c>
      <c r="N1151" t="s">
        <v>35</v>
      </c>
      <c r="O1151">
        <v>132329.99999999997</v>
      </c>
      <c r="P1151">
        <v>0</v>
      </c>
      <c r="Q1151" t="s">
        <v>639</v>
      </c>
      <c r="R1151" t="s">
        <v>166</v>
      </c>
    </row>
    <row r="1152" spans="1:18" x14ac:dyDescent="0.3">
      <c r="A1152" s="151">
        <v>46056</v>
      </c>
      <c r="B1152" t="s">
        <v>907</v>
      </c>
      <c r="C1152" t="s">
        <v>908</v>
      </c>
      <c r="D1152" t="s">
        <v>909</v>
      </c>
      <c r="E1152" s="55">
        <v>250000</v>
      </c>
      <c r="F1152">
        <v>1</v>
      </c>
      <c r="G1152" t="s">
        <v>511</v>
      </c>
      <c r="H1152" s="14">
        <v>1764.9286999999999</v>
      </c>
      <c r="I1152" t="s">
        <v>137</v>
      </c>
      <c r="J1152" t="s">
        <v>473</v>
      </c>
      <c r="K1152" t="s">
        <v>156</v>
      </c>
      <c r="L1152" t="s">
        <v>12</v>
      </c>
      <c r="M1152" t="s">
        <v>77</v>
      </c>
      <c r="N1152" t="s">
        <v>35</v>
      </c>
      <c r="O1152">
        <v>250000</v>
      </c>
      <c r="P1152">
        <v>0</v>
      </c>
      <c r="Q1152" t="s">
        <v>735</v>
      </c>
      <c r="R1152" t="s">
        <v>168</v>
      </c>
    </row>
    <row r="1153" spans="1:18" x14ac:dyDescent="0.3">
      <c r="A1153" s="151">
        <v>46063</v>
      </c>
      <c r="B1153" t="s">
        <v>956</v>
      </c>
      <c r="C1153" t="s">
        <v>957</v>
      </c>
      <c r="D1153" t="s">
        <v>958</v>
      </c>
      <c r="E1153" s="55">
        <v>20913570.399999999</v>
      </c>
      <c r="F1153">
        <v>1</v>
      </c>
      <c r="G1153" t="s">
        <v>511</v>
      </c>
      <c r="H1153" s="14">
        <v>1671.9074000000001</v>
      </c>
      <c r="I1153" t="s">
        <v>137</v>
      </c>
      <c r="J1153" t="s">
        <v>473</v>
      </c>
      <c r="K1153" t="s">
        <v>138</v>
      </c>
      <c r="L1153" t="s">
        <v>18</v>
      </c>
      <c r="M1153" t="s">
        <v>75</v>
      </c>
      <c r="N1153" t="s">
        <v>38</v>
      </c>
      <c r="O1153">
        <v>30540202.908262931</v>
      </c>
      <c r="P1153">
        <v>-1093.3582629300654</v>
      </c>
      <c r="Q1153" t="s">
        <v>18</v>
      </c>
      <c r="R1153" t="s">
        <v>75</v>
      </c>
    </row>
    <row r="1154" spans="1:18" x14ac:dyDescent="0.3">
      <c r="A1154" s="151">
        <v>46056</v>
      </c>
      <c r="B1154" t="s">
        <v>984</v>
      </c>
      <c r="C1154" t="s">
        <v>989</v>
      </c>
      <c r="D1154" t="s">
        <v>990</v>
      </c>
      <c r="E1154" s="55">
        <v>34710.74</v>
      </c>
      <c r="F1154">
        <v>1</v>
      </c>
      <c r="G1154" t="s">
        <v>511</v>
      </c>
      <c r="H1154" s="14">
        <v>1666.3676</v>
      </c>
      <c r="I1154" t="s">
        <v>137</v>
      </c>
      <c r="J1154" t="s">
        <v>473</v>
      </c>
      <c r="K1154" t="s">
        <v>138</v>
      </c>
      <c r="L1154" t="s">
        <v>12</v>
      </c>
      <c r="M1154" t="s">
        <v>70</v>
      </c>
      <c r="N1154" t="s">
        <v>35</v>
      </c>
      <c r="O1154">
        <v>41999.999999999993</v>
      </c>
      <c r="P1154">
        <v>0</v>
      </c>
      <c r="Q1154" t="s">
        <v>745</v>
      </c>
      <c r="R1154" t="s">
        <v>657</v>
      </c>
    </row>
    <row r="1155" spans="1:18" x14ac:dyDescent="0.3">
      <c r="A1155" s="151">
        <v>46078</v>
      </c>
      <c r="B1155" t="s">
        <v>897</v>
      </c>
      <c r="C1155" t="s">
        <v>900</v>
      </c>
      <c r="D1155" t="s">
        <v>899</v>
      </c>
      <c r="E1155" s="55">
        <v>192000</v>
      </c>
      <c r="F1155">
        <v>1</v>
      </c>
      <c r="G1155" t="s">
        <v>511</v>
      </c>
      <c r="H1155" s="14">
        <v>1640.1130000000001</v>
      </c>
      <c r="I1155" t="s">
        <v>137</v>
      </c>
      <c r="J1155" t="s">
        <v>473</v>
      </c>
      <c r="K1155" t="s">
        <v>156</v>
      </c>
      <c r="L1155" t="s">
        <v>15</v>
      </c>
      <c r="M1155" t="s">
        <v>77</v>
      </c>
      <c r="N1155" t="s">
        <v>35</v>
      </c>
      <c r="O1155">
        <v>232319.99999999997</v>
      </c>
      <c r="P1155">
        <v>0</v>
      </c>
      <c r="Q1155" t="s">
        <v>735</v>
      </c>
      <c r="R1155" t="s">
        <v>657</v>
      </c>
    </row>
    <row r="1156" spans="1:18" x14ac:dyDescent="0.3">
      <c r="A1156" s="151">
        <v>46058</v>
      </c>
      <c r="B1156" t="s">
        <v>1101</v>
      </c>
      <c r="C1156" t="s">
        <v>1109</v>
      </c>
      <c r="D1156" t="s">
        <v>1110</v>
      </c>
      <c r="E1156" s="55">
        <v>41218.54</v>
      </c>
      <c r="F1156">
        <v>1</v>
      </c>
      <c r="G1156" t="s">
        <v>511</v>
      </c>
      <c r="H1156" s="14">
        <v>1616.7911999999999</v>
      </c>
      <c r="I1156" t="s">
        <v>137</v>
      </c>
      <c r="J1156" t="s">
        <v>473</v>
      </c>
      <c r="K1156" t="s">
        <v>156</v>
      </c>
      <c r="L1156" t="s">
        <v>10</v>
      </c>
      <c r="M1156" t="s">
        <v>72</v>
      </c>
      <c r="N1156" t="s">
        <v>35</v>
      </c>
      <c r="O1156">
        <v>49874.429999999993</v>
      </c>
      <c r="P1156">
        <v>0</v>
      </c>
      <c r="Q1156" t="s">
        <v>730</v>
      </c>
      <c r="R1156" t="s">
        <v>164</v>
      </c>
    </row>
    <row r="1157" spans="1:18" x14ac:dyDescent="0.3">
      <c r="A1157" s="151">
        <v>46058</v>
      </c>
      <c r="B1157" t="s">
        <v>1101</v>
      </c>
      <c r="C1157" t="s">
        <v>1111</v>
      </c>
      <c r="D1157" t="s">
        <v>1112</v>
      </c>
      <c r="E1157" s="55">
        <v>41218.54</v>
      </c>
      <c r="F1157">
        <v>1</v>
      </c>
      <c r="G1157" t="s">
        <v>511</v>
      </c>
      <c r="H1157" s="14">
        <v>1616.7911999999999</v>
      </c>
      <c r="I1157" t="s">
        <v>137</v>
      </c>
      <c r="J1157" t="s">
        <v>473</v>
      </c>
      <c r="K1157" t="s">
        <v>156</v>
      </c>
      <c r="L1157" t="s">
        <v>10</v>
      </c>
      <c r="M1157" t="s">
        <v>72</v>
      </c>
      <c r="N1157" t="s">
        <v>35</v>
      </c>
      <c r="O1157">
        <v>49874.429999999993</v>
      </c>
      <c r="P1157">
        <v>0</v>
      </c>
      <c r="Q1157" t="s">
        <v>730</v>
      </c>
      <c r="R1157" t="s">
        <v>164</v>
      </c>
    </row>
    <row r="1158" spans="1:18" x14ac:dyDescent="0.3">
      <c r="A1158" s="151">
        <v>46055</v>
      </c>
      <c r="B1158" t="s">
        <v>813</v>
      </c>
      <c r="C1158" t="s">
        <v>814</v>
      </c>
      <c r="D1158" t="s">
        <v>815</v>
      </c>
      <c r="E1158" s="55">
        <v>27000</v>
      </c>
      <c r="F1158">
        <v>1</v>
      </c>
      <c r="G1158" t="s">
        <v>511</v>
      </c>
      <c r="H1158" s="14">
        <v>1614.3590999999999</v>
      </c>
      <c r="I1158" t="s">
        <v>137</v>
      </c>
      <c r="J1158" t="s">
        <v>473</v>
      </c>
      <c r="K1158" t="s">
        <v>156</v>
      </c>
      <c r="L1158" t="s">
        <v>14</v>
      </c>
      <c r="M1158" t="s">
        <v>682</v>
      </c>
      <c r="N1158" t="s">
        <v>35</v>
      </c>
      <c r="O1158">
        <v>26999.999999999996</v>
      </c>
      <c r="P1158">
        <v>0</v>
      </c>
      <c r="Q1158" t="s">
        <v>680</v>
      </c>
      <c r="R1158" t="s">
        <v>166</v>
      </c>
    </row>
    <row r="1159" spans="1:18" x14ac:dyDescent="0.3">
      <c r="A1159" s="151">
        <v>46058</v>
      </c>
      <c r="B1159" t="s">
        <v>984</v>
      </c>
      <c r="C1159" t="s">
        <v>988</v>
      </c>
      <c r="D1159" t="s">
        <v>12</v>
      </c>
      <c r="E1159" s="55">
        <v>12396.69</v>
      </c>
      <c r="F1159">
        <v>1</v>
      </c>
      <c r="G1159" t="s">
        <v>511</v>
      </c>
      <c r="H1159" s="14">
        <v>1614.0048999999999</v>
      </c>
      <c r="I1159" t="s">
        <v>137</v>
      </c>
      <c r="J1159" t="s">
        <v>473</v>
      </c>
      <c r="K1159" t="s">
        <v>138</v>
      </c>
      <c r="L1159" t="s">
        <v>12</v>
      </c>
      <c r="M1159" t="s">
        <v>68</v>
      </c>
      <c r="N1159" t="s">
        <v>35</v>
      </c>
      <c r="O1159">
        <v>14999.999999999998</v>
      </c>
      <c r="P1159">
        <v>0</v>
      </c>
      <c r="Q1159" t="s">
        <v>745</v>
      </c>
      <c r="R1159" t="s">
        <v>657</v>
      </c>
    </row>
    <row r="1160" spans="1:18" x14ac:dyDescent="0.3">
      <c r="A1160" s="151">
        <v>46076</v>
      </c>
      <c r="B1160" t="s">
        <v>831</v>
      </c>
      <c r="C1160" t="s">
        <v>832</v>
      </c>
      <c r="D1160" t="s">
        <v>833</v>
      </c>
      <c r="E1160" s="55">
        <v>328107.75</v>
      </c>
      <c r="F1160">
        <v>1</v>
      </c>
      <c r="G1160" t="s">
        <v>511</v>
      </c>
      <c r="H1160" s="14">
        <v>1599.1356000000001</v>
      </c>
      <c r="I1160" t="s">
        <v>137</v>
      </c>
      <c r="J1160" t="s">
        <v>473</v>
      </c>
      <c r="K1160" t="s">
        <v>156</v>
      </c>
      <c r="L1160" t="s">
        <v>9</v>
      </c>
      <c r="M1160" t="s">
        <v>683</v>
      </c>
      <c r="N1160" t="s">
        <v>35</v>
      </c>
      <c r="O1160">
        <v>328107.74999999994</v>
      </c>
      <c r="P1160">
        <v>0</v>
      </c>
      <c r="Q1160" t="s">
        <v>730</v>
      </c>
      <c r="R1160" t="s">
        <v>164</v>
      </c>
    </row>
    <row r="1161" spans="1:18" x14ac:dyDescent="0.3">
      <c r="A1161" s="151">
        <v>46055</v>
      </c>
      <c r="B1161" t="s">
        <v>953</v>
      </c>
      <c r="C1161" t="s">
        <v>954</v>
      </c>
      <c r="D1161" t="s">
        <v>955</v>
      </c>
      <c r="E1161" s="55">
        <v>13501.37</v>
      </c>
      <c r="F1161">
        <v>20</v>
      </c>
      <c r="G1161" t="s">
        <v>511</v>
      </c>
      <c r="H1161" s="14">
        <v>1592.4360999999999</v>
      </c>
      <c r="I1161" t="s">
        <v>137</v>
      </c>
      <c r="J1161" t="s">
        <v>473</v>
      </c>
      <c r="K1161" t="s">
        <v>156</v>
      </c>
      <c r="L1161" t="s">
        <v>16</v>
      </c>
      <c r="M1161" t="s">
        <v>683</v>
      </c>
      <c r="N1161" t="s">
        <v>35</v>
      </c>
      <c r="O1161">
        <v>326733.15000000002</v>
      </c>
      <c r="P1161">
        <v>0</v>
      </c>
      <c r="Q1161" t="s">
        <v>745</v>
      </c>
      <c r="R1161" t="s">
        <v>657</v>
      </c>
    </row>
    <row r="1162" spans="1:18" x14ac:dyDescent="0.3">
      <c r="A1162" s="151">
        <v>46059</v>
      </c>
      <c r="B1162" t="s">
        <v>1035</v>
      </c>
      <c r="C1162" t="s">
        <v>1041</v>
      </c>
      <c r="D1162" t="s">
        <v>1042</v>
      </c>
      <c r="E1162" s="55">
        <v>33124.14</v>
      </c>
      <c r="F1162">
        <v>1</v>
      </c>
      <c r="G1162" t="s">
        <v>511</v>
      </c>
      <c r="H1162" s="14">
        <v>1590.1992</v>
      </c>
      <c r="I1162" t="s">
        <v>157</v>
      </c>
      <c r="J1162" t="s">
        <v>473</v>
      </c>
      <c r="K1162" t="s">
        <v>156</v>
      </c>
      <c r="L1162" t="s">
        <v>17</v>
      </c>
      <c r="M1162" t="s">
        <v>70</v>
      </c>
      <c r="N1162" t="s">
        <v>35</v>
      </c>
      <c r="O1162">
        <v>40080.21</v>
      </c>
      <c r="P1162">
        <v>0</v>
      </c>
      <c r="Q1162" t="s">
        <v>1038</v>
      </c>
      <c r="R1162" t="s">
        <v>166</v>
      </c>
    </row>
    <row r="1163" spans="1:18" x14ac:dyDescent="0.3">
      <c r="A1163" s="151">
        <v>46078</v>
      </c>
      <c r="B1163" t="s">
        <v>1079</v>
      </c>
      <c r="C1163" t="s">
        <v>1080</v>
      </c>
      <c r="D1163" t="s">
        <v>1081</v>
      </c>
      <c r="E1163" s="55">
        <v>40000</v>
      </c>
      <c r="F1163">
        <v>1</v>
      </c>
      <c r="G1163" t="s">
        <v>511</v>
      </c>
      <c r="H1163" s="14">
        <v>1587.0168000000001</v>
      </c>
      <c r="I1163" t="s">
        <v>137</v>
      </c>
      <c r="J1163" t="s">
        <v>473</v>
      </c>
      <c r="K1163" t="s">
        <v>156</v>
      </c>
      <c r="L1163" t="s">
        <v>10</v>
      </c>
      <c r="M1163" t="s">
        <v>70</v>
      </c>
      <c r="N1163" t="s">
        <v>35</v>
      </c>
      <c r="O1163">
        <v>40000</v>
      </c>
      <c r="P1163">
        <v>0</v>
      </c>
      <c r="Q1163" t="s">
        <v>730</v>
      </c>
      <c r="R1163" t="s">
        <v>164</v>
      </c>
    </row>
    <row r="1164" spans="1:18" x14ac:dyDescent="0.3">
      <c r="A1164" s="151">
        <v>46064</v>
      </c>
      <c r="B1164" t="s">
        <v>971</v>
      </c>
      <c r="C1164" t="s">
        <v>972</v>
      </c>
      <c r="D1164" t="s">
        <v>973</v>
      </c>
      <c r="E1164" s="55">
        <v>133480</v>
      </c>
      <c r="F1164">
        <v>2</v>
      </c>
      <c r="G1164" t="s">
        <v>511</v>
      </c>
      <c r="H1164" s="14">
        <v>1574.3467000000001</v>
      </c>
      <c r="I1164" t="s">
        <v>137</v>
      </c>
      <c r="J1164" t="s">
        <v>473</v>
      </c>
      <c r="K1164" t="s">
        <v>138</v>
      </c>
      <c r="L1164" t="s">
        <v>16</v>
      </c>
      <c r="M1164" t="s">
        <v>683</v>
      </c>
      <c r="N1164" t="s">
        <v>35</v>
      </c>
      <c r="O1164">
        <v>323021.59999999998</v>
      </c>
      <c r="P1164">
        <v>0</v>
      </c>
      <c r="Q1164" t="s">
        <v>745</v>
      </c>
      <c r="R1164" t="s">
        <v>657</v>
      </c>
    </row>
    <row r="1165" spans="1:18" x14ac:dyDescent="0.3">
      <c r="A1165" s="151">
        <v>46057</v>
      </c>
      <c r="B1165" t="s">
        <v>869</v>
      </c>
      <c r="C1165" t="s">
        <v>872</v>
      </c>
      <c r="D1165" t="s">
        <v>873</v>
      </c>
      <c r="E1165" s="55">
        <v>71370</v>
      </c>
      <c r="F1165">
        <v>1</v>
      </c>
      <c r="G1165" t="s">
        <v>511</v>
      </c>
      <c r="H1165" s="14">
        <v>1571.5255999999999</v>
      </c>
      <c r="I1165" t="s">
        <v>137</v>
      </c>
      <c r="J1165" t="s">
        <v>473</v>
      </c>
      <c r="K1165" t="s">
        <v>156</v>
      </c>
      <c r="L1165" t="s">
        <v>9</v>
      </c>
      <c r="M1165" t="s">
        <v>50</v>
      </c>
      <c r="N1165" t="s">
        <v>35</v>
      </c>
      <c r="O1165">
        <v>111729.99999999999</v>
      </c>
      <c r="P1165">
        <v>0</v>
      </c>
      <c r="Q1165" t="s">
        <v>732</v>
      </c>
      <c r="R1165" t="s">
        <v>164</v>
      </c>
    </row>
    <row r="1166" spans="1:18" x14ac:dyDescent="0.3">
      <c r="A1166" s="151">
        <v>46079</v>
      </c>
      <c r="B1166" t="s">
        <v>1122</v>
      </c>
      <c r="C1166" t="s">
        <v>1123</v>
      </c>
      <c r="D1166" t="s">
        <v>1124</v>
      </c>
      <c r="E1166" s="55">
        <v>40000</v>
      </c>
      <c r="F1166">
        <v>1</v>
      </c>
      <c r="G1166" t="s">
        <v>511</v>
      </c>
      <c r="H1166" s="14">
        <v>1568.9943000000001</v>
      </c>
      <c r="I1166" t="s">
        <v>137</v>
      </c>
      <c r="J1166" t="s">
        <v>473</v>
      </c>
      <c r="K1166" t="s">
        <v>156</v>
      </c>
      <c r="L1166" t="s">
        <v>15</v>
      </c>
      <c r="M1166" t="s">
        <v>72</v>
      </c>
      <c r="N1166" t="s">
        <v>35</v>
      </c>
      <c r="O1166">
        <v>48400</v>
      </c>
      <c r="P1166">
        <v>0</v>
      </c>
      <c r="Q1166" t="s">
        <v>744</v>
      </c>
      <c r="R1166" t="s">
        <v>164</v>
      </c>
    </row>
    <row r="1167" spans="1:18" x14ac:dyDescent="0.3">
      <c r="A1167" s="151">
        <v>46066</v>
      </c>
      <c r="B1167" t="s">
        <v>1122</v>
      </c>
      <c r="C1167" t="s">
        <v>1125</v>
      </c>
      <c r="D1167" t="s">
        <v>1126</v>
      </c>
      <c r="E1167" s="55">
        <v>40000</v>
      </c>
      <c r="F1167">
        <v>1</v>
      </c>
      <c r="G1167" t="s">
        <v>511</v>
      </c>
      <c r="H1167" s="14">
        <v>1568.9943000000001</v>
      </c>
      <c r="I1167" t="s">
        <v>137</v>
      </c>
      <c r="J1167" t="s">
        <v>473</v>
      </c>
      <c r="K1167" t="s">
        <v>156</v>
      </c>
      <c r="L1167" t="s">
        <v>15</v>
      </c>
      <c r="M1167" t="s">
        <v>72</v>
      </c>
      <c r="N1167" t="s">
        <v>35</v>
      </c>
      <c r="O1167">
        <v>48400</v>
      </c>
      <c r="P1167">
        <v>0</v>
      </c>
      <c r="Q1167" t="s">
        <v>744</v>
      </c>
      <c r="R1167" t="s">
        <v>164</v>
      </c>
    </row>
    <row r="1168" spans="1:18" x14ac:dyDescent="0.3">
      <c r="A1168" s="151">
        <v>46065</v>
      </c>
      <c r="B1168" t="s">
        <v>901</v>
      </c>
      <c r="C1168" t="s">
        <v>902</v>
      </c>
      <c r="D1168" t="s">
        <v>903</v>
      </c>
      <c r="E1168" s="55">
        <v>320000</v>
      </c>
      <c r="F1168">
        <v>1</v>
      </c>
      <c r="G1168" t="s">
        <v>511</v>
      </c>
      <c r="H1168" s="14">
        <v>1559.62</v>
      </c>
      <c r="I1168" t="s">
        <v>137</v>
      </c>
      <c r="J1168" t="s">
        <v>473</v>
      </c>
      <c r="K1168" t="s">
        <v>156</v>
      </c>
      <c r="L1168" t="s">
        <v>12</v>
      </c>
      <c r="M1168" t="s">
        <v>683</v>
      </c>
      <c r="N1168" t="s">
        <v>35</v>
      </c>
      <c r="O1168">
        <v>320000</v>
      </c>
      <c r="P1168">
        <v>0</v>
      </c>
      <c r="Q1168" t="s">
        <v>735</v>
      </c>
      <c r="R1168" t="s">
        <v>168</v>
      </c>
    </row>
    <row r="1169" spans="1:18" x14ac:dyDescent="0.3">
      <c r="A1169" s="151">
        <v>46078</v>
      </c>
      <c r="B1169" t="s">
        <v>1048</v>
      </c>
      <c r="C1169" t="s">
        <v>1049</v>
      </c>
      <c r="D1169" t="s">
        <v>1050</v>
      </c>
      <c r="E1169" s="55">
        <v>180410</v>
      </c>
      <c r="F1169">
        <v>1</v>
      </c>
      <c r="G1169" t="s">
        <v>511</v>
      </c>
      <c r="H1169" s="14">
        <v>1541.1081999999999</v>
      </c>
      <c r="I1169" t="s">
        <v>137</v>
      </c>
      <c r="J1169" t="s">
        <v>473</v>
      </c>
      <c r="K1169" t="s">
        <v>156</v>
      </c>
      <c r="L1169" t="s">
        <v>14</v>
      </c>
      <c r="M1169" t="s">
        <v>77</v>
      </c>
      <c r="N1169" t="s">
        <v>35</v>
      </c>
      <c r="O1169">
        <v>218296.09999999998</v>
      </c>
      <c r="P1169">
        <v>0</v>
      </c>
      <c r="Q1169" t="s">
        <v>680</v>
      </c>
      <c r="R1169" t="s">
        <v>168</v>
      </c>
    </row>
    <row r="1170" spans="1:18" x14ac:dyDescent="0.3">
      <c r="A1170" s="151">
        <v>46072</v>
      </c>
      <c r="B1170" t="s">
        <v>1035</v>
      </c>
      <c r="C1170" t="s">
        <v>1036</v>
      </c>
      <c r="D1170" t="s">
        <v>1037</v>
      </c>
      <c r="E1170" s="55">
        <v>178359.7</v>
      </c>
      <c r="F1170">
        <v>1</v>
      </c>
      <c r="G1170" t="s">
        <v>511</v>
      </c>
      <c r="H1170" s="14">
        <v>1523.5941</v>
      </c>
      <c r="I1170" t="s">
        <v>157</v>
      </c>
      <c r="J1170" t="s">
        <v>473</v>
      </c>
      <c r="K1170" t="s">
        <v>156</v>
      </c>
      <c r="L1170" t="s">
        <v>17</v>
      </c>
      <c r="M1170" t="s">
        <v>77</v>
      </c>
      <c r="N1170" t="s">
        <v>35</v>
      </c>
      <c r="O1170">
        <v>278856.24</v>
      </c>
      <c r="P1170">
        <v>-63041</v>
      </c>
      <c r="Q1170" t="s">
        <v>1038</v>
      </c>
      <c r="R1170" t="s">
        <v>166</v>
      </c>
    </row>
    <row r="1171" spans="1:18" x14ac:dyDescent="0.3">
      <c r="A1171" s="151">
        <v>46072</v>
      </c>
      <c r="B1171" t="s">
        <v>1035</v>
      </c>
      <c r="C1171" t="s">
        <v>1036</v>
      </c>
      <c r="D1171" t="s">
        <v>1037</v>
      </c>
      <c r="E1171" s="55">
        <v>178359.7</v>
      </c>
      <c r="F1171">
        <v>1</v>
      </c>
      <c r="G1171" t="s">
        <v>511</v>
      </c>
      <c r="H1171" s="14">
        <v>1523.5941</v>
      </c>
      <c r="I1171" t="s">
        <v>157</v>
      </c>
      <c r="J1171" t="s">
        <v>473</v>
      </c>
      <c r="K1171" t="s">
        <v>156</v>
      </c>
      <c r="L1171" t="s">
        <v>17</v>
      </c>
      <c r="M1171" t="s">
        <v>77</v>
      </c>
      <c r="N1171" t="s">
        <v>35</v>
      </c>
      <c r="O1171">
        <v>278856.24</v>
      </c>
      <c r="P1171">
        <v>-63041</v>
      </c>
      <c r="Q1171" t="s">
        <v>1038</v>
      </c>
      <c r="R1171" t="s">
        <v>77</v>
      </c>
    </row>
    <row r="1172" spans="1:18" x14ac:dyDescent="0.3">
      <c r="A1172" s="151">
        <v>46072</v>
      </c>
      <c r="B1172" t="s">
        <v>1035</v>
      </c>
      <c r="C1172" t="s">
        <v>1036</v>
      </c>
      <c r="D1172" t="s">
        <v>1037</v>
      </c>
      <c r="E1172" s="55">
        <v>178359.7</v>
      </c>
      <c r="F1172">
        <v>1</v>
      </c>
      <c r="G1172" t="s">
        <v>511</v>
      </c>
      <c r="H1172" s="14">
        <v>1523.5941</v>
      </c>
      <c r="I1172" t="s">
        <v>157</v>
      </c>
      <c r="J1172" t="s">
        <v>473</v>
      </c>
      <c r="K1172" t="s">
        <v>156</v>
      </c>
      <c r="L1172" t="s">
        <v>17</v>
      </c>
      <c r="M1172" t="s">
        <v>77</v>
      </c>
      <c r="N1172" t="s">
        <v>35</v>
      </c>
      <c r="O1172">
        <v>278856.24</v>
      </c>
      <c r="P1172">
        <v>-63041</v>
      </c>
      <c r="Q1172" t="s">
        <v>628</v>
      </c>
      <c r="R1172" t="s">
        <v>166</v>
      </c>
    </row>
    <row r="1173" spans="1:18" x14ac:dyDescent="0.3">
      <c r="A1173" s="151">
        <v>46072</v>
      </c>
      <c r="B1173" t="s">
        <v>1035</v>
      </c>
      <c r="C1173" t="s">
        <v>1036</v>
      </c>
      <c r="D1173" t="s">
        <v>1037</v>
      </c>
      <c r="E1173" s="55">
        <v>178359.7</v>
      </c>
      <c r="F1173">
        <v>1</v>
      </c>
      <c r="G1173" t="s">
        <v>511</v>
      </c>
      <c r="H1173" s="14">
        <v>1523.5941</v>
      </c>
      <c r="I1173" t="s">
        <v>157</v>
      </c>
      <c r="J1173" t="s">
        <v>473</v>
      </c>
      <c r="K1173" t="s">
        <v>156</v>
      </c>
      <c r="L1173" t="s">
        <v>17</v>
      </c>
      <c r="M1173" t="s">
        <v>77</v>
      </c>
      <c r="N1173" t="s">
        <v>35</v>
      </c>
      <c r="O1173">
        <v>278856.24</v>
      </c>
      <c r="P1173">
        <v>-63041</v>
      </c>
      <c r="Q1173" t="s">
        <v>628</v>
      </c>
      <c r="R1173" t="s">
        <v>77</v>
      </c>
    </row>
    <row r="1174" spans="1:18" x14ac:dyDescent="0.3">
      <c r="A1174" s="151">
        <v>46076</v>
      </c>
      <c r="B1174" t="s">
        <v>831</v>
      </c>
      <c r="C1174" t="s">
        <v>834</v>
      </c>
      <c r="D1174" t="s">
        <v>835</v>
      </c>
      <c r="E1174" s="55">
        <v>25198.74</v>
      </c>
      <c r="F1174">
        <v>1</v>
      </c>
      <c r="G1174" t="s">
        <v>511</v>
      </c>
      <c r="H1174" s="14">
        <v>1506.6597999999999</v>
      </c>
      <c r="I1174" t="s">
        <v>137</v>
      </c>
      <c r="J1174" t="s">
        <v>473</v>
      </c>
      <c r="K1174" t="s">
        <v>156</v>
      </c>
      <c r="L1174" t="s">
        <v>9</v>
      </c>
      <c r="M1174" t="s">
        <v>682</v>
      </c>
      <c r="N1174" t="s">
        <v>35</v>
      </c>
      <c r="O1174">
        <v>25198.74</v>
      </c>
      <c r="P1174">
        <v>0</v>
      </c>
      <c r="Q1174" t="s">
        <v>730</v>
      </c>
      <c r="R1174" t="s">
        <v>164</v>
      </c>
    </row>
    <row r="1175" spans="1:18" x14ac:dyDescent="0.3">
      <c r="A1175" s="151">
        <v>46071</v>
      </c>
      <c r="B1175" t="s">
        <v>1068</v>
      </c>
      <c r="C1175" t="s">
        <v>1069</v>
      </c>
      <c r="D1175" t="s">
        <v>1070</v>
      </c>
      <c r="E1175" s="55">
        <v>175000</v>
      </c>
      <c r="F1175">
        <v>1</v>
      </c>
      <c r="G1175" t="s">
        <v>511</v>
      </c>
      <c r="H1175" s="14">
        <v>1478.3344999999999</v>
      </c>
      <c r="I1175" t="s">
        <v>137</v>
      </c>
      <c r="J1175" t="s">
        <v>473</v>
      </c>
      <c r="K1175" t="s">
        <v>156</v>
      </c>
      <c r="L1175" t="s">
        <v>10</v>
      </c>
      <c r="M1175" t="s">
        <v>683</v>
      </c>
      <c r="N1175" t="s">
        <v>35</v>
      </c>
      <c r="O1175">
        <v>303322</v>
      </c>
      <c r="P1175">
        <v>0</v>
      </c>
      <c r="Q1175" t="s">
        <v>732</v>
      </c>
      <c r="R1175" t="s">
        <v>164</v>
      </c>
    </row>
    <row r="1176" spans="1:18" x14ac:dyDescent="0.3">
      <c r="A1176" s="151">
        <v>46063</v>
      </c>
      <c r="B1176" t="s">
        <v>1018</v>
      </c>
      <c r="C1176" t="s">
        <v>1021</v>
      </c>
      <c r="D1176" t="s">
        <v>1022</v>
      </c>
      <c r="E1176" s="55">
        <v>150000</v>
      </c>
      <c r="F1176">
        <v>1</v>
      </c>
      <c r="G1176" t="s">
        <v>511</v>
      </c>
      <c r="H1176" s="14">
        <v>1462.1437000000001</v>
      </c>
      <c r="I1176" t="s">
        <v>137</v>
      </c>
      <c r="J1176" t="s">
        <v>513</v>
      </c>
      <c r="K1176" t="s">
        <v>138</v>
      </c>
      <c r="L1176" t="s">
        <v>10</v>
      </c>
      <c r="M1176" t="s">
        <v>683</v>
      </c>
      <c r="N1176" t="s">
        <v>35</v>
      </c>
      <c r="O1176">
        <v>300000</v>
      </c>
      <c r="P1176">
        <v>0</v>
      </c>
      <c r="Q1176" t="s">
        <v>739</v>
      </c>
      <c r="R1176" t="s">
        <v>168</v>
      </c>
    </row>
    <row r="1177" spans="1:18" x14ac:dyDescent="0.3">
      <c r="A1177" s="151">
        <v>46071</v>
      </c>
      <c r="B1177" t="s">
        <v>935</v>
      </c>
      <c r="C1177" t="s">
        <v>936</v>
      </c>
      <c r="D1177" t="s">
        <v>937</v>
      </c>
      <c r="E1177" s="55">
        <v>36600</v>
      </c>
      <c r="F1177">
        <v>1</v>
      </c>
      <c r="G1177" t="s">
        <v>511</v>
      </c>
      <c r="H1177" s="14">
        <v>1452.1204</v>
      </c>
      <c r="I1177" t="s">
        <v>137</v>
      </c>
      <c r="J1177" t="s">
        <v>473</v>
      </c>
      <c r="K1177" t="s">
        <v>156</v>
      </c>
      <c r="L1177" t="s">
        <v>10</v>
      </c>
      <c r="M1177" t="s">
        <v>70</v>
      </c>
      <c r="N1177" t="s">
        <v>35</v>
      </c>
      <c r="O1177">
        <v>36600</v>
      </c>
      <c r="P1177">
        <v>0</v>
      </c>
      <c r="Q1177" t="s">
        <v>732</v>
      </c>
      <c r="R1177" t="s">
        <v>164</v>
      </c>
    </row>
    <row r="1178" spans="1:18" x14ac:dyDescent="0.3">
      <c r="A1178" s="151">
        <v>46058</v>
      </c>
      <c r="B1178" t="s">
        <v>1127</v>
      </c>
      <c r="C1178" t="s">
        <v>1130</v>
      </c>
      <c r="D1178" t="s">
        <v>1131</v>
      </c>
      <c r="E1178" s="55">
        <v>30000</v>
      </c>
      <c r="F1178">
        <v>1</v>
      </c>
      <c r="G1178" t="s">
        <v>511</v>
      </c>
      <c r="H1178" s="14">
        <v>1440.2176999999999</v>
      </c>
      <c r="I1178" t="s">
        <v>137</v>
      </c>
      <c r="J1178" t="s">
        <v>473</v>
      </c>
      <c r="K1178" t="s">
        <v>156</v>
      </c>
      <c r="L1178" t="s">
        <v>12</v>
      </c>
      <c r="M1178" t="s">
        <v>70</v>
      </c>
      <c r="N1178" t="s">
        <v>35</v>
      </c>
      <c r="O1178">
        <v>36300</v>
      </c>
      <c r="P1178">
        <v>0</v>
      </c>
      <c r="Q1178" t="s">
        <v>735</v>
      </c>
      <c r="R1178" t="s">
        <v>657</v>
      </c>
    </row>
    <row r="1179" spans="1:18" x14ac:dyDescent="0.3">
      <c r="A1179" s="151">
        <v>46055</v>
      </c>
      <c r="B1179" t="s">
        <v>998</v>
      </c>
      <c r="C1179" t="s">
        <v>999</v>
      </c>
      <c r="D1179" t="s">
        <v>1000</v>
      </c>
      <c r="E1179" s="55">
        <v>357.83</v>
      </c>
      <c r="F1179">
        <v>100</v>
      </c>
      <c r="G1179" t="s">
        <v>511</v>
      </c>
      <c r="H1179" s="14">
        <v>1407.7873999999999</v>
      </c>
      <c r="I1179" t="s">
        <v>137</v>
      </c>
      <c r="J1179" t="s">
        <v>473</v>
      </c>
      <c r="K1179" t="s">
        <v>156</v>
      </c>
      <c r="L1179" t="s">
        <v>14</v>
      </c>
      <c r="M1179" t="s">
        <v>50</v>
      </c>
      <c r="N1179" t="s">
        <v>35</v>
      </c>
      <c r="O1179">
        <v>100088.77999999998</v>
      </c>
      <c r="P1179">
        <v>0</v>
      </c>
      <c r="Q1179" t="s">
        <v>680</v>
      </c>
      <c r="R1179" t="s">
        <v>168</v>
      </c>
    </row>
    <row r="1180" spans="1:18" x14ac:dyDescent="0.3">
      <c r="A1180" s="151">
        <v>46057</v>
      </c>
      <c r="B1180" t="s">
        <v>1018</v>
      </c>
      <c r="C1180" t="s">
        <v>1023</v>
      </c>
      <c r="D1180" t="s">
        <v>1024</v>
      </c>
      <c r="E1180" s="55">
        <v>100000</v>
      </c>
      <c r="F1180">
        <v>1</v>
      </c>
      <c r="G1180" t="s">
        <v>511</v>
      </c>
      <c r="H1180" s="14">
        <v>1406.5387000000001</v>
      </c>
      <c r="I1180" t="s">
        <v>137</v>
      </c>
      <c r="J1180" t="s">
        <v>473</v>
      </c>
      <c r="K1180" t="s">
        <v>138</v>
      </c>
      <c r="L1180" t="s">
        <v>10</v>
      </c>
      <c r="M1180" t="s">
        <v>50</v>
      </c>
      <c r="N1180" t="s">
        <v>35</v>
      </c>
      <c r="O1180">
        <v>99999.999999999985</v>
      </c>
      <c r="P1180">
        <v>0</v>
      </c>
      <c r="Q1180" t="s">
        <v>628</v>
      </c>
      <c r="R1180" t="s">
        <v>50</v>
      </c>
    </row>
    <row r="1181" spans="1:18" x14ac:dyDescent="0.3">
      <c r="A1181" s="151">
        <v>46073</v>
      </c>
      <c r="B1181" t="s">
        <v>823</v>
      </c>
      <c r="C1181" t="s">
        <v>824</v>
      </c>
      <c r="D1181" t="s">
        <v>825</v>
      </c>
      <c r="E1181" s="55">
        <v>237122.18</v>
      </c>
      <c r="F1181">
        <v>1</v>
      </c>
      <c r="G1181" t="s">
        <v>511</v>
      </c>
      <c r="H1181" s="14">
        <v>1398.3837000000001</v>
      </c>
      <c r="I1181" t="s">
        <v>137</v>
      </c>
      <c r="J1181" t="s">
        <v>513</v>
      </c>
      <c r="K1181" t="s">
        <v>156</v>
      </c>
      <c r="L1181" t="s">
        <v>10</v>
      </c>
      <c r="M1181" t="s">
        <v>683</v>
      </c>
      <c r="N1181" t="s">
        <v>35</v>
      </c>
      <c r="O1181">
        <v>286917.83999999997</v>
      </c>
      <c r="P1181">
        <v>0</v>
      </c>
      <c r="Q1181" t="s">
        <v>730</v>
      </c>
      <c r="R1181" t="s">
        <v>164</v>
      </c>
    </row>
    <row r="1182" spans="1:18" x14ac:dyDescent="0.3">
      <c r="A1182" s="151">
        <v>46058</v>
      </c>
      <c r="B1182" t="s">
        <v>1132</v>
      </c>
      <c r="C1182" t="s">
        <v>1133</v>
      </c>
      <c r="D1182" t="s">
        <v>1134</v>
      </c>
      <c r="E1182" s="55">
        <v>81828.63</v>
      </c>
      <c r="F1182">
        <v>1</v>
      </c>
      <c r="G1182" t="s">
        <v>511</v>
      </c>
      <c r="H1182" s="14">
        <v>1392.6511</v>
      </c>
      <c r="I1182" t="s">
        <v>137</v>
      </c>
      <c r="J1182" t="s">
        <v>473</v>
      </c>
      <c r="K1182" t="s">
        <v>156</v>
      </c>
      <c r="L1182" t="s">
        <v>16</v>
      </c>
      <c r="M1182" t="s">
        <v>50</v>
      </c>
      <c r="N1182" t="s">
        <v>35</v>
      </c>
      <c r="O1182">
        <v>99012.64</v>
      </c>
      <c r="P1182">
        <v>0</v>
      </c>
      <c r="Q1182" t="s">
        <v>735</v>
      </c>
      <c r="R1182" t="s">
        <v>657</v>
      </c>
    </row>
    <row r="1183" spans="1:18" x14ac:dyDescent="0.3">
      <c r="A1183" s="151">
        <v>46059</v>
      </c>
      <c r="B1183" t="s">
        <v>1028</v>
      </c>
      <c r="C1183" t="s">
        <v>1033</v>
      </c>
      <c r="D1183" t="s">
        <v>1034</v>
      </c>
      <c r="E1183" s="55">
        <v>2190.09</v>
      </c>
      <c r="F1183">
        <v>74</v>
      </c>
      <c r="G1183" t="s">
        <v>511</v>
      </c>
      <c r="H1183" s="14">
        <v>1384.4148</v>
      </c>
      <c r="I1183" t="s">
        <v>157</v>
      </c>
      <c r="J1183" t="s">
        <v>473</v>
      </c>
      <c r="K1183" t="s">
        <v>156</v>
      </c>
      <c r="L1183" t="s">
        <v>17</v>
      </c>
      <c r="M1183" t="s">
        <v>77</v>
      </c>
      <c r="N1183" t="s">
        <v>35</v>
      </c>
      <c r="O1183">
        <v>196100.65999999997</v>
      </c>
      <c r="P1183">
        <v>0</v>
      </c>
      <c r="Q1183" t="s">
        <v>745</v>
      </c>
      <c r="R1183" t="s">
        <v>166</v>
      </c>
    </row>
    <row r="1184" spans="1:18" x14ac:dyDescent="0.3">
      <c r="A1184" s="151">
        <v>46056</v>
      </c>
      <c r="B1184" t="s">
        <v>984</v>
      </c>
      <c r="C1184" t="s">
        <v>989</v>
      </c>
      <c r="D1184" t="s">
        <v>990</v>
      </c>
      <c r="E1184" s="55">
        <v>34710.74</v>
      </c>
      <c r="F1184">
        <v>1</v>
      </c>
      <c r="G1184" t="s">
        <v>511</v>
      </c>
      <c r="H1184" s="14">
        <v>1361.5238999999999</v>
      </c>
      <c r="I1184" t="s">
        <v>137</v>
      </c>
      <c r="J1184" t="s">
        <v>473</v>
      </c>
      <c r="K1184" t="s">
        <v>138</v>
      </c>
      <c r="L1184" t="s">
        <v>12</v>
      </c>
      <c r="M1184" t="s">
        <v>72</v>
      </c>
      <c r="N1184" t="s">
        <v>35</v>
      </c>
      <c r="O1184">
        <v>41999.999999999993</v>
      </c>
      <c r="P1184">
        <v>0</v>
      </c>
      <c r="Q1184" t="s">
        <v>745</v>
      </c>
      <c r="R1184" t="s">
        <v>657</v>
      </c>
    </row>
    <row r="1185" spans="1:18" x14ac:dyDescent="0.3">
      <c r="A1185" s="151">
        <v>46079</v>
      </c>
      <c r="B1185" t="s">
        <v>1082</v>
      </c>
      <c r="C1185" t="s">
        <v>1083</v>
      </c>
      <c r="D1185" t="s">
        <v>1084</v>
      </c>
      <c r="E1185" s="55">
        <v>187343.73</v>
      </c>
      <c r="F1185">
        <v>1</v>
      </c>
      <c r="G1185" t="s">
        <v>511</v>
      </c>
      <c r="H1185" s="14">
        <v>1322.5933</v>
      </c>
      <c r="I1185" t="s">
        <v>137</v>
      </c>
      <c r="J1185" t="s">
        <v>473</v>
      </c>
      <c r="K1185" t="s">
        <v>156</v>
      </c>
      <c r="L1185" t="s">
        <v>10</v>
      </c>
      <c r="M1185" t="s">
        <v>77</v>
      </c>
      <c r="N1185" t="s">
        <v>35</v>
      </c>
      <c r="O1185">
        <v>187343.72999999998</v>
      </c>
      <c r="P1185">
        <v>0</v>
      </c>
      <c r="Q1185" t="s">
        <v>741</v>
      </c>
      <c r="R1185" t="s">
        <v>166</v>
      </c>
    </row>
    <row r="1186" spans="1:18" x14ac:dyDescent="0.3">
      <c r="A1186" s="151">
        <v>46076</v>
      </c>
      <c r="B1186" t="s">
        <v>984</v>
      </c>
      <c r="C1186" t="s">
        <v>985</v>
      </c>
      <c r="D1186" t="s">
        <v>12</v>
      </c>
      <c r="E1186" s="55">
        <v>18181.82</v>
      </c>
      <c r="F1186">
        <v>1</v>
      </c>
      <c r="G1186" t="s">
        <v>511</v>
      </c>
      <c r="H1186" s="14">
        <v>1315.4037000000001</v>
      </c>
      <c r="I1186" t="s">
        <v>137</v>
      </c>
      <c r="J1186" t="s">
        <v>473</v>
      </c>
      <c r="K1186" t="s">
        <v>138</v>
      </c>
      <c r="L1186" t="s">
        <v>12</v>
      </c>
      <c r="M1186" t="s">
        <v>682</v>
      </c>
      <c r="N1186" t="s">
        <v>35</v>
      </c>
      <c r="O1186">
        <v>21999.999999999996</v>
      </c>
      <c r="P1186">
        <v>0</v>
      </c>
      <c r="Q1186" t="s">
        <v>745</v>
      </c>
      <c r="R1186" t="s">
        <v>657</v>
      </c>
    </row>
    <row r="1187" spans="1:18" x14ac:dyDescent="0.3">
      <c r="A1187" s="151">
        <v>46081</v>
      </c>
      <c r="B1187" t="s">
        <v>20</v>
      </c>
      <c r="C1187" t="s">
        <v>800</v>
      </c>
      <c r="D1187" t="s">
        <v>20</v>
      </c>
      <c r="E1187" s="55">
        <v>32811.49</v>
      </c>
      <c r="F1187">
        <v>1</v>
      </c>
      <c r="G1187" t="s">
        <v>511</v>
      </c>
      <c r="H1187" s="14">
        <v>1301.8096</v>
      </c>
      <c r="I1187" t="s">
        <v>137</v>
      </c>
      <c r="J1187" t="s">
        <v>473</v>
      </c>
      <c r="K1187" t="s">
        <v>156</v>
      </c>
      <c r="L1187" t="s">
        <v>20</v>
      </c>
      <c r="M1187" t="s">
        <v>70</v>
      </c>
      <c r="N1187" t="s">
        <v>35</v>
      </c>
      <c r="O1187">
        <v>32811.49</v>
      </c>
      <c r="P1187">
        <v>0</v>
      </c>
      <c r="Q1187" t="s">
        <v>146</v>
      </c>
      <c r="R1187" t="s">
        <v>70</v>
      </c>
    </row>
    <row r="1188" spans="1:18" x14ac:dyDescent="0.3">
      <c r="A1188" s="151">
        <v>46059</v>
      </c>
      <c r="B1188" t="s">
        <v>1035</v>
      </c>
      <c r="C1188" t="s">
        <v>1041</v>
      </c>
      <c r="D1188" t="s">
        <v>1042</v>
      </c>
      <c r="E1188" s="55">
        <v>33124.14</v>
      </c>
      <c r="F1188">
        <v>1</v>
      </c>
      <c r="G1188" t="s">
        <v>511</v>
      </c>
      <c r="H1188" s="14">
        <v>1299.2897</v>
      </c>
      <c r="I1188" t="s">
        <v>157</v>
      </c>
      <c r="J1188" t="s">
        <v>473</v>
      </c>
      <c r="K1188" t="s">
        <v>156</v>
      </c>
      <c r="L1188" t="s">
        <v>17</v>
      </c>
      <c r="M1188" t="s">
        <v>72</v>
      </c>
      <c r="N1188" t="s">
        <v>35</v>
      </c>
      <c r="O1188">
        <v>40080.21</v>
      </c>
      <c r="P1188">
        <v>0</v>
      </c>
      <c r="Q1188" t="s">
        <v>1038</v>
      </c>
      <c r="R1188" t="s">
        <v>166</v>
      </c>
    </row>
    <row r="1189" spans="1:18" x14ac:dyDescent="0.3">
      <c r="A1189" s="151">
        <v>46078</v>
      </c>
      <c r="B1189" t="s">
        <v>1079</v>
      </c>
      <c r="C1189" t="s">
        <v>1080</v>
      </c>
      <c r="D1189" t="s">
        <v>1081</v>
      </c>
      <c r="E1189" s="55">
        <v>40000</v>
      </c>
      <c r="F1189">
        <v>1</v>
      </c>
      <c r="G1189" t="s">
        <v>511</v>
      </c>
      <c r="H1189" s="14">
        <v>1296.6895</v>
      </c>
      <c r="I1189" t="s">
        <v>137</v>
      </c>
      <c r="J1189" t="s">
        <v>473</v>
      </c>
      <c r="K1189" t="s">
        <v>156</v>
      </c>
      <c r="L1189" t="s">
        <v>10</v>
      </c>
      <c r="M1189" t="s">
        <v>72</v>
      </c>
      <c r="N1189" t="s">
        <v>35</v>
      </c>
      <c r="O1189">
        <v>40000</v>
      </c>
      <c r="P1189">
        <v>0</v>
      </c>
      <c r="Q1189" t="s">
        <v>730</v>
      </c>
      <c r="R1189" t="s">
        <v>164</v>
      </c>
    </row>
    <row r="1190" spans="1:18" x14ac:dyDescent="0.3">
      <c r="A1190" s="151">
        <v>46063</v>
      </c>
      <c r="B1190" t="s">
        <v>1048</v>
      </c>
      <c r="C1190" t="s">
        <v>1053</v>
      </c>
      <c r="D1190" t="s">
        <v>1054</v>
      </c>
      <c r="E1190" s="55">
        <v>2481</v>
      </c>
      <c r="F1190">
        <v>60</v>
      </c>
      <c r="G1190" t="s">
        <v>511</v>
      </c>
      <c r="H1190" s="14">
        <v>1271.6001000000001</v>
      </c>
      <c r="I1190" t="s">
        <v>137</v>
      </c>
      <c r="J1190" t="s">
        <v>473</v>
      </c>
      <c r="K1190" t="s">
        <v>156</v>
      </c>
      <c r="L1190" t="s">
        <v>14</v>
      </c>
      <c r="M1190" t="s">
        <v>77</v>
      </c>
      <c r="N1190" t="s">
        <v>35</v>
      </c>
      <c r="O1190">
        <v>180120.59999999998</v>
      </c>
      <c r="P1190">
        <v>0</v>
      </c>
      <c r="Q1190" t="s">
        <v>680</v>
      </c>
      <c r="R1190" t="s">
        <v>168</v>
      </c>
    </row>
    <row r="1191" spans="1:18" x14ac:dyDescent="0.3">
      <c r="A1191" s="151">
        <v>46057</v>
      </c>
      <c r="B1191" t="s">
        <v>950</v>
      </c>
      <c r="C1191" t="s">
        <v>951</v>
      </c>
      <c r="D1191" t="s">
        <v>952</v>
      </c>
      <c r="E1191" s="55">
        <v>2555097.6</v>
      </c>
      <c r="F1191">
        <v>1</v>
      </c>
      <c r="G1191" t="s">
        <v>511</v>
      </c>
      <c r="H1191" s="14">
        <v>1256.8634999999999</v>
      </c>
      <c r="I1191" t="s">
        <v>137</v>
      </c>
      <c r="J1191" t="s">
        <v>473</v>
      </c>
      <c r="K1191" t="s">
        <v>138</v>
      </c>
      <c r="L1191" t="s">
        <v>9</v>
      </c>
      <c r="M1191" t="s">
        <v>75</v>
      </c>
      <c r="N1191" t="s">
        <v>35</v>
      </c>
      <c r="O1191">
        <v>3091668.1</v>
      </c>
      <c r="P1191">
        <v>0</v>
      </c>
      <c r="Q1191" t="s">
        <v>628</v>
      </c>
      <c r="R1191" t="s">
        <v>75</v>
      </c>
    </row>
    <row r="1192" spans="1:18" x14ac:dyDescent="0.3">
      <c r="A1192" s="151">
        <v>46071</v>
      </c>
      <c r="B1192" t="s">
        <v>959</v>
      </c>
      <c r="C1192" t="s">
        <v>960</v>
      </c>
      <c r="D1192" t="s">
        <v>961</v>
      </c>
      <c r="E1192" s="55">
        <v>2528397.62</v>
      </c>
      <c r="F1192">
        <v>1</v>
      </c>
      <c r="G1192" t="s">
        <v>511</v>
      </c>
      <c r="H1192" s="14">
        <v>1243.7297000000001</v>
      </c>
      <c r="I1192" t="s">
        <v>137</v>
      </c>
      <c r="J1192" t="s">
        <v>473</v>
      </c>
      <c r="K1192" t="s">
        <v>138</v>
      </c>
      <c r="L1192" t="s">
        <v>11</v>
      </c>
      <c r="M1192" t="s">
        <v>75</v>
      </c>
      <c r="N1192" t="s">
        <v>35</v>
      </c>
      <c r="O1192">
        <v>3059361.1200000006</v>
      </c>
      <c r="P1192">
        <v>0</v>
      </c>
      <c r="Q1192" t="s">
        <v>628</v>
      </c>
      <c r="R1192" t="s">
        <v>75</v>
      </c>
    </row>
    <row r="1193" spans="1:18" x14ac:dyDescent="0.3">
      <c r="A1193" s="151">
        <v>46072</v>
      </c>
      <c r="B1193" t="s">
        <v>836</v>
      </c>
      <c r="C1193" t="s">
        <v>837</v>
      </c>
      <c r="D1193" t="s">
        <v>10</v>
      </c>
      <c r="E1193" s="55">
        <v>13912.33</v>
      </c>
      <c r="F1193">
        <v>1</v>
      </c>
      <c r="G1193" t="s">
        <v>511</v>
      </c>
      <c r="H1193" s="14">
        <v>1237.4713999999999</v>
      </c>
      <c r="I1193" t="s">
        <v>137</v>
      </c>
      <c r="J1193" t="s">
        <v>473</v>
      </c>
      <c r="K1193" t="s">
        <v>156</v>
      </c>
      <c r="L1193" t="s">
        <v>10</v>
      </c>
      <c r="M1193" t="s">
        <v>682</v>
      </c>
      <c r="N1193" t="s">
        <v>35</v>
      </c>
      <c r="O1193">
        <v>20696.590000000004</v>
      </c>
      <c r="P1193">
        <v>0</v>
      </c>
      <c r="Q1193" t="s">
        <v>730</v>
      </c>
      <c r="R1193" t="s">
        <v>164</v>
      </c>
    </row>
    <row r="1194" spans="1:18" x14ac:dyDescent="0.3">
      <c r="A1194" s="151">
        <v>46054</v>
      </c>
      <c r="B1194" t="s">
        <v>894</v>
      </c>
      <c r="C1194" t="s">
        <v>895</v>
      </c>
      <c r="D1194" t="s">
        <v>896</v>
      </c>
      <c r="E1194" s="55">
        <v>2500000</v>
      </c>
      <c r="F1194">
        <v>1</v>
      </c>
      <c r="G1194" t="s">
        <v>511</v>
      </c>
      <c r="H1194" s="14">
        <v>1229.7608</v>
      </c>
      <c r="I1194" t="s">
        <v>137</v>
      </c>
      <c r="J1194" t="s">
        <v>473</v>
      </c>
      <c r="K1194" t="s">
        <v>156</v>
      </c>
      <c r="L1194" t="s">
        <v>10</v>
      </c>
      <c r="M1194" t="s">
        <v>75</v>
      </c>
      <c r="N1194" t="s">
        <v>35</v>
      </c>
      <c r="O1194">
        <v>3025000.0000000005</v>
      </c>
      <c r="P1194">
        <v>0</v>
      </c>
      <c r="Q1194" t="s">
        <v>732</v>
      </c>
      <c r="R1194" t="s">
        <v>164</v>
      </c>
    </row>
    <row r="1195" spans="1:18" x14ac:dyDescent="0.3">
      <c r="A1195" s="151">
        <v>46056</v>
      </c>
      <c r="B1195" t="s">
        <v>907</v>
      </c>
      <c r="C1195" t="s">
        <v>908</v>
      </c>
      <c r="D1195" t="s">
        <v>909</v>
      </c>
      <c r="E1195" s="55">
        <v>250000</v>
      </c>
      <c r="F1195">
        <v>1</v>
      </c>
      <c r="G1195" t="s">
        <v>511</v>
      </c>
      <c r="H1195" s="14">
        <v>1218.4530999999999</v>
      </c>
      <c r="I1195" t="s">
        <v>137</v>
      </c>
      <c r="J1195" t="s">
        <v>473</v>
      </c>
      <c r="K1195" t="s">
        <v>156</v>
      </c>
      <c r="L1195" t="s">
        <v>12</v>
      </c>
      <c r="M1195" t="s">
        <v>683</v>
      </c>
      <c r="N1195" t="s">
        <v>35</v>
      </c>
      <c r="O1195">
        <v>250000</v>
      </c>
      <c r="P1195">
        <v>0</v>
      </c>
      <c r="Q1195" t="s">
        <v>735</v>
      </c>
      <c r="R1195" t="s">
        <v>168</v>
      </c>
    </row>
    <row r="1196" spans="1:18" x14ac:dyDescent="0.3">
      <c r="A1196" s="151">
        <v>46066</v>
      </c>
      <c r="B1196" t="s">
        <v>838</v>
      </c>
      <c r="C1196" t="s">
        <v>841</v>
      </c>
      <c r="D1196" t="s">
        <v>842</v>
      </c>
      <c r="E1196" s="55">
        <v>170000</v>
      </c>
      <c r="F1196">
        <v>1</v>
      </c>
      <c r="G1196" t="s">
        <v>511</v>
      </c>
      <c r="H1196" s="14">
        <v>1200.1514999999999</v>
      </c>
      <c r="I1196" t="s">
        <v>137</v>
      </c>
      <c r="J1196" t="s">
        <v>473</v>
      </c>
      <c r="K1196" t="s">
        <v>156</v>
      </c>
      <c r="L1196" t="s">
        <v>16</v>
      </c>
      <c r="M1196" t="s">
        <v>77</v>
      </c>
      <c r="N1196" t="s">
        <v>35</v>
      </c>
      <c r="O1196">
        <v>170000</v>
      </c>
      <c r="P1196">
        <v>0</v>
      </c>
      <c r="Q1196" t="s">
        <v>731</v>
      </c>
      <c r="R1196" t="s">
        <v>166</v>
      </c>
    </row>
    <row r="1197" spans="1:18" x14ac:dyDescent="0.3">
      <c r="A1197" s="151">
        <v>46055</v>
      </c>
      <c r="B1197" t="s">
        <v>813</v>
      </c>
      <c r="C1197" t="s">
        <v>818</v>
      </c>
      <c r="D1197" t="s">
        <v>819</v>
      </c>
      <c r="E1197" s="55">
        <v>2950000</v>
      </c>
      <c r="F1197">
        <v>1</v>
      </c>
      <c r="G1197" t="s">
        <v>511</v>
      </c>
      <c r="H1197" s="14">
        <v>1199.2709</v>
      </c>
      <c r="I1197" t="s">
        <v>137</v>
      </c>
      <c r="J1197" t="s">
        <v>473</v>
      </c>
      <c r="K1197" t="s">
        <v>156</v>
      </c>
      <c r="L1197" t="s">
        <v>10</v>
      </c>
      <c r="M1197" t="s">
        <v>75</v>
      </c>
      <c r="N1197" t="s">
        <v>35</v>
      </c>
      <c r="O1197">
        <v>2950000</v>
      </c>
      <c r="P1197">
        <v>0</v>
      </c>
      <c r="Q1197" t="s">
        <v>639</v>
      </c>
      <c r="R1197" t="s">
        <v>166</v>
      </c>
    </row>
    <row r="1198" spans="1:18" x14ac:dyDescent="0.3">
      <c r="A1198" s="151">
        <v>46055</v>
      </c>
      <c r="B1198" t="s">
        <v>991</v>
      </c>
      <c r="C1198" t="s">
        <v>992</v>
      </c>
      <c r="D1198" t="s">
        <v>993</v>
      </c>
      <c r="E1198" s="55">
        <v>2950000</v>
      </c>
      <c r="F1198">
        <v>1</v>
      </c>
      <c r="G1198" t="s">
        <v>511</v>
      </c>
      <c r="H1198" s="14">
        <v>1199.2709</v>
      </c>
      <c r="I1198" t="s">
        <v>137</v>
      </c>
      <c r="J1198" t="s">
        <v>473</v>
      </c>
      <c r="K1198" t="s">
        <v>156</v>
      </c>
      <c r="L1198" t="s">
        <v>10</v>
      </c>
      <c r="M1198" t="s">
        <v>75</v>
      </c>
      <c r="N1198" t="s">
        <v>35</v>
      </c>
      <c r="O1198">
        <v>2950000</v>
      </c>
      <c r="P1198">
        <v>0</v>
      </c>
      <c r="Q1198" t="s">
        <v>639</v>
      </c>
      <c r="R1198" t="s">
        <v>166</v>
      </c>
    </row>
    <row r="1199" spans="1:18" x14ac:dyDescent="0.3">
      <c r="A1199" s="151">
        <v>46064</v>
      </c>
      <c r="B1199" t="s">
        <v>910</v>
      </c>
      <c r="C1199" t="s">
        <v>911</v>
      </c>
      <c r="D1199" t="s">
        <v>12</v>
      </c>
      <c r="E1199" s="55">
        <v>8264.4699999999993</v>
      </c>
      <c r="F1199">
        <v>2</v>
      </c>
      <c r="G1199" t="s">
        <v>511</v>
      </c>
      <c r="H1199" s="14">
        <v>1195.8227999999999</v>
      </c>
      <c r="I1199" t="s">
        <v>137</v>
      </c>
      <c r="J1199" t="s">
        <v>473</v>
      </c>
      <c r="K1199" t="s">
        <v>156</v>
      </c>
      <c r="L1199" t="s">
        <v>12</v>
      </c>
      <c r="M1199" t="s">
        <v>682</v>
      </c>
      <c r="N1199" t="s">
        <v>35</v>
      </c>
      <c r="O1199">
        <v>20000.02</v>
      </c>
      <c r="P1199">
        <v>0</v>
      </c>
      <c r="Q1199" t="s">
        <v>735</v>
      </c>
      <c r="R1199" t="s">
        <v>657</v>
      </c>
    </row>
    <row r="1200" spans="1:18" x14ac:dyDescent="0.3">
      <c r="A1200" s="151">
        <v>46079</v>
      </c>
      <c r="B1200" t="s">
        <v>897</v>
      </c>
      <c r="C1200" t="s">
        <v>898</v>
      </c>
      <c r="D1200" t="s">
        <v>899</v>
      </c>
      <c r="E1200" s="55">
        <v>16528.939999999999</v>
      </c>
      <c r="F1200">
        <v>1</v>
      </c>
      <c r="G1200" t="s">
        <v>511</v>
      </c>
      <c r="H1200" s="14">
        <v>1195.8216</v>
      </c>
      <c r="I1200" t="s">
        <v>137</v>
      </c>
      <c r="J1200" t="s">
        <v>473</v>
      </c>
      <c r="K1200" t="s">
        <v>156</v>
      </c>
      <c r="L1200" t="s">
        <v>15</v>
      </c>
      <c r="M1200" t="s">
        <v>682</v>
      </c>
      <c r="N1200" t="s">
        <v>35</v>
      </c>
      <c r="O1200">
        <v>20000</v>
      </c>
      <c r="P1200">
        <v>0</v>
      </c>
      <c r="Q1200" t="s">
        <v>735</v>
      </c>
      <c r="R1200" t="s">
        <v>657</v>
      </c>
    </row>
    <row r="1201" spans="1:18" x14ac:dyDescent="0.3">
      <c r="A1201" s="151">
        <v>46071</v>
      </c>
      <c r="B1201" t="s">
        <v>935</v>
      </c>
      <c r="C1201" t="s">
        <v>936</v>
      </c>
      <c r="D1201" t="s">
        <v>937</v>
      </c>
      <c r="E1201" s="55">
        <v>36600</v>
      </c>
      <c r="F1201">
        <v>1</v>
      </c>
      <c r="G1201" t="s">
        <v>511</v>
      </c>
      <c r="H1201" s="14">
        <v>1186.4709</v>
      </c>
      <c r="I1201" t="s">
        <v>137</v>
      </c>
      <c r="J1201" t="s">
        <v>473</v>
      </c>
      <c r="K1201" t="s">
        <v>156</v>
      </c>
      <c r="L1201" t="s">
        <v>10</v>
      </c>
      <c r="M1201" t="s">
        <v>72</v>
      </c>
      <c r="N1201" t="s">
        <v>35</v>
      </c>
      <c r="O1201">
        <v>36600</v>
      </c>
      <c r="P1201">
        <v>0</v>
      </c>
      <c r="Q1201" t="s">
        <v>732</v>
      </c>
      <c r="R1201" t="s">
        <v>164</v>
      </c>
    </row>
    <row r="1202" spans="1:18" x14ac:dyDescent="0.3">
      <c r="A1202" s="151">
        <v>46058</v>
      </c>
      <c r="B1202" t="s">
        <v>1127</v>
      </c>
      <c r="C1202" t="s">
        <v>1130</v>
      </c>
      <c r="D1202" t="s">
        <v>1131</v>
      </c>
      <c r="E1202" s="55">
        <v>30000</v>
      </c>
      <c r="F1202">
        <v>1</v>
      </c>
      <c r="G1202" t="s">
        <v>511</v>
      </c>
      <c r="H1202" s="14">
        <v>1176.7456999999999</v>
      </c>
      <c r="I1202" t="s">
        <v>137</v>
      </c>
      <c r="J1202" t="s">
        <v>473</v>
      </c>
      <c r="K1202" t="s">
        <v>156</v>
      </c>
      <c r="L1202" t="s">
        <v>12</v>
      </c>
      <c r="M1202" t="s">
        <v>72</v>
      </c>
      <c r="N1202" t="s">
        <v>35</v>
      </c>
      <c r="O1202">
        <v>36300</v>
      </c>
      <c r="P1202">
        <v>0</v>
      </c>
      <c r="Q1202" t="s">
        <v>735</v>
      </c>
      <c r="R1202" t="s">
        <v>657</v>
      </c>
    </row>
    <row r="1203" spans="1:18" x14ac:dyDescent="0.3">
      <c r="A1203" s="151">
        <v>46061</v>
      </c>
      <c r="B1203" t="s">
        <v>1135</v>
      </c>
      <c r="C1203" t="s">
        <v>1136</v>
      </c>
      <c r="D1203" t="s">
        <v>1137</v>
      </c>
      <c r="E1203" s="55">
        <v>2850000</v>
      </c>
      <c r="F1203">
        <v>1</v>
      </c>
      <c r="G1203" t="s">
        <v>511</v>
      </c>
      <c r="H1203" s="14">
        <v>1158.6176</v>
      </c>
      <c r="I1203" t="s">
        <v>137</v>
      </c>
      <c r="J1203" t="s">
        <v>473</v>
      </c>
      <c r="K1203" t="s">
        <v>156</v>
      </c>
      <c r="L1203" t="s">
        <v>10</v>
      </c>
      <c r="M1203" t="s">
        <v>75</v>
      </c>
      <c r="N1203" t="s">
        <v>35</v>
      </c>
      <c r="O1203">
        <v>2850000</v>
      </c>
      <c r="P1203">
        <v>0</v>
      </c>
      <c r="Q1203" t="s">
        <v>732</v>
      </c>
      <c r="R1203" t="s">
        <v>164</v>
      </c>
    </row>
    <row r="1204" spans="1:18" x14ac:dyDescent="0.3">
      <c r="A1204" s="151">
        <v>46078</v>
      </c>
      <c r="B1204" t="s">
        <v>897</v>
      </c>
      <c r="C1204" t="s">
        <v>900</v>
      </c>
      <c r="D1204" t="s">
        <v>899</v>
      </c>
      <c r="E1204" s="55">
        <v>192000</v>
      </c>
      <c r="F1204">
        <v>1</v>
      </c>
      <c r="G1204" t="s">
        <v>511</v>
      </c>
      <c r="H1204" s="14">
        <v>1132.2841000000001</v>
      </c>
      <c r="I1204" t="s">
        <v>137</v>
      </c>
      <c r="J1204" t="s">
        <v>473</v>
      </c>
      <c r="K1204" t="s">
        <v>156</v>
      </c>
      <c r="L1204" t="s">
        <v>15</v>
      </c>
      <c r="M1204" t="s">
        <v>683</v>
      </c>
      <c r="N1204" t="s">
        <v>35</v>
      </c>
      <c r="O1204">
        <v>232319.99999999997</v>
      </c>
      <c r="P1204">
        <v>0</v>
      </c>
      <c r="Q1204" t="s">
        <v>735</v>
      </c>
      <c r="R1204" t="s">
        <v>657</v>
      </c>
    </row>
    <row r="1205" spans="1:18" x14ac:dyDescent="0.3">
      <c r="A1205" s="151">
        <v>46072</v>
      </c>
      <c r="B1205" t="s">
        <v>914</v>
      </c>
      <c r="C1205" t="s">
        <v>915</v>
      </c>
      <c r="D1205" t="s">
        <v>916</v>
      </c>
      <c r="E1205" s="55">
        <v>2727314</v>
      </c>
      <c r="F1205">
        <v>1</v>
      </c>
      <c r="G1205" t="s">
        <v>511</v>
      </c>
      <c r="H1205" s="14">
        <v>1108.7418</v>
      </c>
      <c r="I1205" t="s">
        <v>157</v>
      </c>
      <c r="J1205" t="s">
        <v>473</v>
      </c>
      <c r="K1205" t="s">
        <v>156</v>
      </c>
      <c r="L1205" t="s">
        <v>17</v>
      </c>
      <c r="M1205" t="s">
        <v>75</v>
      </c>
      <c r="N1205" t="s">
        <v>35</v>
      </c>
      <c r="O1205">
        <v>2727313.9999999995</v>
      </c>
      <c r="P1205">
        <v>0</v>
      </c>
      <c r="Q1205" t="s">
        <v>734</v>
      </c>
      <c r="R1205" t="s">
        <v>166</v>
      </c>
    </row>
    <row r="1206" spans="1:18" x14ac:dyDescent="0.3">
      <c r="A1206" s="151">
        <v>46078</v>
      </c>
      <c r="B1206" t="s">
        <v>869</v>
      </c>
      <c r="C1206" t="s">
        <v>870</v>
      </c>
      <c r="D1206" t="s">
        <v>871</v>
      </c>
      <c r="E1206" s="55">
        <v>154000</v>
      </c>
      <c r="F1206">
        <v>1</v>
      </c>
      <c r="G1206" t="s">
        <v>511</v>
      </c>
      <c r="H1206" s="14">
        <v>1087.1960999999999</v>
      </c>
      <c r="I1206" t="s">
        <v>137</v>
      </c>
      <c r="J1206" t="s">
        <v>473</v>
      </c>
      <c r="K1206" t="s">
        <v>156</v>
      </c>
      <c r="L1206" t="s">
        <v>10</v>
      </c>
      <c r="M1206" t="s">
        <v>77</v>
      </c>
      <c r="N1206" t="s">
        <v>35</v>
      </c>
      <c r="O1206">
        <v>154000</v>
      </c>
      <c r="P1206">
        <v>0</v>
      </c>
      <c r="Q1206" t="s">
        <v>732</v>
      </c>
      <c r="R1206" t="s">
        <v>164</v>
      </c>
    </row>
    <row r="1207" spans="1:18" x14ac:dyDescent="0.3">
      <c r="A1207" s="151">
        <v>46062</v>
      </c>
      <c r="B1207" t="s">
        <v>984</v>
      </c>
      <c r="C1207" t="s">
        <v>986</v>
      </c>
      <c r="D1207" t="s">
        <v>987</v>
      </c>
      <c r="E1207" s="55">
        <v>14876.03</v>
      </c>
      <c r="F1207">
        <v>1</v>
      </c>
      <c r="G1207" t="s">
        <v>511</v>
      </c>
      <c r="H1207" s="14">
        <v>1076.2393999999999</v>
      </c>
      <c r="I1207" t="s">
        <v>137</v>
      </c>
      <c r="J1207" t="s">
        <v>473</v>
      </c>
      <c r="K1207" t="s">
        <v>138</v>
      </c>
      <c r="L1207" t="s">
        <v>12</v>
      </c>
      <c r="M1207" t="s">
        <v>682</v>
      </c>
      <c r="N1207" t="s">
        <v>35</v>
      </c>
      <c r="O1207">
        <v>18000</v>
      </c>
      <c r="P1207">
        <v>0</v>
      </c>
      <c r="Q1207" t="s">
        <v>745</v>
      </c>
      <c r="R1207" t="s">
        <v>657</v>
      </c>
    </row>
    <row r="1208" spans="1:18" x14ac:dyDescent="0.3">
      <c r="A1208" s="151">
        <v>46055</v>
      </c>
      <c r="B1208" t="s">
        <v>813</v>
      </c>
      <c r="C1208" t="s">
        <v>814</v>
      </c>
      <c r="D1208" t="s">
        <v>815</v>
      </c>
      <c r="E1208" s="55">
        <v>27000</v>
      </c>
      <c r="F1208">
        <v>1</v>
      </c>
      <c r="G1208" t="s">
        <v>511</v>
      </c>
      <c r="H1208" s="14">
        <v>1071.2363</v>
      </c>
      <c r="I1208" t="s">
        <v>137</v>
      </c>
      <c r="J1208" t="s">
        <v>473</v>
      </c>
      <c r="K1208" t="s">
        <v>156</v>
      </c>
      <c r="L1208" t="s">
        <v>14</v>
      </c>
      <c r="M1208" t="s">
        <v>70</v>
      </c>
      <c r="N1208" t="s">
        <v>35</v>
      </c>
      <c r="O1208">
        <v>26999.999999999996</v>
      </c>
      <c r="P1208">
        <v>0</v>
      </c>
      <c r="Q1208" t="s">
        <v>680</v>
      </c>
      <c r="R1208" t="s">
        <v>166</v>
      </c>
    </row>
    <row r="1209" spans="1:18" x14ac:dyDescent="0.3">
      <c r="A1209" s="151">
        <v>46078</v>
      </c>
      <c r="B1209" t="s">
        <v>1048</v>
      </c>
      <c r="C1209" t="s">
        <v>1049</v>
      </c>
      <c r="D1209" t="s">
        <v>1050</v>
      </c>
      <c r="E1209" s="55">
        <v>180410</v>
      </c>
      <c r="F1209">
        <v>1</v>
      </c>
      <c r="G1209" t="s">
        <v>511</v>
      </c>
      <c r="H1209" s="14">
        <v>1063.9342999999999</v>
      </c>
      <c r="I1209" t="s">
        <v>137</v>
      </c>
      <c r="J1209" t="s">
        <v>473</v>
      </c>
      <c r="K1209" t="s">
        <v>156</v>
      </c>
      <c r="L1209" t="s">
        <v>14</v>
      </c>
      <c r="M1209" t="s">
        <v>683</v>
      </c>
      <c r="N1209" t="s">
        <v>35</v>
      </c>
      <c r="O1209">
        <v>218296.09999999998</v>
      </c>
      <c r="P1209">
        <v>0</v>
      </c>
      <c r="Q1209" t="s">
        <v>680</v>
      </c>
      <c r="R1209" t="s">
        <v>168</v>
      </c>
    </row>
    <row r="1210" spans="1:18" x14ac:dyDescent="0.3">
      <c r="A1210" s="151">
        <v>46081</v>
      </c>
      <c r="B1210" t="s">
        <v>20</v>
      </c>
      <c r="C1210" t="s">
        <v>800</v>
      </c>
      <c r="D1210" t="s">
        <v>20</v>
      </c>
      <c r="E1210" s="55">
        <v>32811.49</v>
      </c>
      <c r="F1210">
        <v>1</v>
      </c>
      <c r="G1210" t="s">
        <v>511</v>
      </c>
      <c r="H1210" s="14">
        <v>1063.6578</v>
      </c>
      <c r="I1210" t="s">
        <v>137</v>
      </c>
      <c r="J1210" t="s">
        <v>473</v>
      </c>
      <c r="K1210" t="s">
        <v>156</v>
      </c>
      <c r="L1210" t="s">
        <v>20</v>
      </c>
      <c r="M1210" t="s">
        <v>72</v>
      </c>
      <c r="N1210" t="s">
        <v>35</v>
      </c>
      <c r="O1210">
        <v>32811.49</v>
      </c>
      <c r="P1210">
        <v>0</v>
      </c>
      <c r="Q1210" t="s">
        <v>146</v>
      </c>
      <c r="R1210" t="s">
        <v>72</v>
      </c>
    </row>
    <row r="1211" spans="1:18" x14ac:dyDescent="0.3">
      <c r="A1211" s="151">
        <v>46056</v>
      </c>
      <c r="B1211" t="s">
        <v>838</v>
      </c>
      <c r="C1211" t="s">
        <v>843</v>
      </c>
      <c r="D1211" t="s">
        <v>844</v>
      </c>
      <c r="E1211" s="55">
        <v>150000</v>
      </c>
      <c r="F1211">
        <v>1</v>
      </c>
      <c r="G1211" t="s">
        <v>511</v>
      </c>
      <c r="H1211" s="14">
        <v>1058.9572000000001</v>
      </c>
      <c r="I1211" t="s">
        <v>137</v>
      </c>
      <c r="J1211" t="s">
        <v>473</v>
      </c>
      <c r="K1211" t="s">
        <v>156</v>
      </c>
      <c r="L1211" t="s">
        <v>16</v>
      </c>
      <c r="M1211" t="s">
        <v>77</v>
      </c>
      <c r="N1211" t="s">
        <v>35</v>
      </c>
      <c r="O1211">
        <v>150000</v>
      </c>
      <c r="P1211">
        <v>0</v>
      </c>
      <c r="Q1211" t="s">
        <v>731</v>
      </c>
      <c r="R1211" t="s">
        <v>166</v>
      </c>
    </row>
    <row r="1212" spans="1:18" x14ac:dyDescent="0.3">
      <c r="A1212" s="151">
        <v>46072</v>
      </c>
      <c r="B1212" t="s">
        <v>1035</v>
      </c>
      <c r="C1212" t="s">
        <v>1036</v>
      </c>
      <c r="D1212" t="s">
        <v>1037</v>
      </c>
      <c r="E1212" s="55">
        <v>178359.7</v>
      </c>
      <c r="F1212">
        <v>1</v>
      </c>
      <c r="G1212" t="s">
        <v>511</v>
      </c>
      <c r="H1212" s="14">
        <v>1051.8430000000001</v>
      </c>
      <c r="I1212" t="s">
        <v>157</v>
      </c>
      <c r="J1212" t="s">
        <v>473</v>
      </c>
      <c r="K1212" t="s">
        <v>156</v>
      </c>
      <c r="L1212" t="s">
        <v>17</v>
      </c>
      <c r="M1212" t="s">
        <v>683</v>
      </c>
      <c r="N1212" t="s">
        <v>35</v>
      </c>
      <c r="O1212">
        <v>278856.24</v>
      </c>
      <c r="P1212">
        <v>-63041</v>
      </c>
      <c r="Q1212" t="s">
        <v>1038</v>
      </c>
      <c r="R1212" t="s">
        <v>166</v>
      </c>
    </row>
    <row r="1213" spans="1:18" x14ac:dyDescent="0.3">
      <c r="A1213" s="151">
        <v>46072</v>
      </c>
      <c r="B1213" t="s">
        <v>1035</v>
      </c>
      <c r="C1213" t="s">
        <v>1036</v>
      </c>
      <c r="D1213" t="s">
        <v>1037</v>
      </c>
      <c r="E1213" s="55">
        <v>178359.7</v>
      </c>
      <c r="F1213">
        <v>1</v>
      </c>
      <c r="G1213" t="s">
        <v>511</v>
      </c>
      <c r="H1213" s="14">
        <v>1051.8430000000001</v>
      </c>
      <c r="I1213" t="s">
        <v>157</v>
      </c>
      <c r="J1213" t="s">
        <v>473</v>
      </c>
      <c r="K1213" t="s">
        <v>156</v>
      </c>
      <c r="L1213" t="s">
        <v>17</v>
      </c>
      <c r="M1213" t="s">
        <v>683</v>
      </c>
      <c r="N1213" t="s">
        <v>35</v>
      </c>
      <c r="O1213">
        <v>278856.24</v>
      </c>
      <c r="P1213">
        <v>-63041</v>
      </c>
      <c r="Q1213" t="s">
        <v>1038</v>
      </c>
      <c r="R1213" t="s">
        <v>683</v>
      </c>
    </row>
    <row r="1214" spans="1:18" x14ac:dyDescent="0.3">
      <c r="A1214" s="151">
        <v>46072</v>
      </c>
      <c r="B1214" t="s">
        <v>1035</v>
      </c>
      <c r="C1214" t="s">
        <v>1036</v>
      </c>
      <c r="D1214" t="s">
        <v>1037</v>
      </c>
      <c r="E1214" s="55">
        <v>178359.7</v>
      </c>
      <c r="F1214">
        <v>1</v>
      </c>
      <c r="G1214" t="s">
        <v>511</v>
      </c>
      <c r="H1214" s="14">
        <v>1051.8430000000001</v>
      </c>
      <c r="I1214" t="s">
        <v>157</v>
      </c>
      <c r="J1214" t="s">
        <v>473</v>
      </c>
      <c r="K1214" t="s">
        <v>156</v>
      </c>
      <c r="L1214" t="s">
        <v>17</v>
      </c>
      <c r="M1214" t="s">
        <v>683</v>
      </c>
      <c r="N1214" t="s">
        <v>35</v>
      </c>
      <c r="O1214">
        <v>278856.24</v>
      </c>
      <c r="P1214">
        <v>-63041</v>
      </c>
      <c r="Q1214" t="s">
        <v>628</v>
      </c>
      <c r="R1214" t="s">
        <v>166</v>
      </c>
    </row>
    <row r="1215" spans="1:18" x14ac:dyDescent="0.3">
      <c r="A1215" s="151">
        <v>46072</v>
      </c>
      <c r="B1215" t="s">
        <v>1035</v>
      </c>
      <c r="C1215" t="s">
        <v>1036</v>
      </c>
      <c r="D1215" t="s">
        <v>1037</v>
      </c>
      <c r="E1215" s="55">
        <v>178359.7</v>
      </c>
      <c r="F1215">
        <v>1</v>
      </c>
      <c r="G1215" t="s">
        <v>511</v>
      </c>
      <c r="H1215" s="14">
        <v>1051.8430000000001</v>
      </c>
      <c r="I1215" t="s">
        <v>157</v>
      </c>
      <c r="J1215" t="s">
        <v>473</v>
      </c>
      <c r="K1215" t="s">
        <v>156</v>
      </c>
      <c r="L1215" t="s">
        <v>17</v>
      </c>
      <c r="M1215" t="s">
        <v>683</v>
      </c>
      <c r="N1215" t="s">
        <v>35</v>
      </c>
      <c r="O1215">
        <v>278856.24</v>
      </c>
      <c r="P1215">
        <v>-63041</v>
      </c>
      <c r="Q1215" t="s">
        <v>628</v>
      </c>
      <c r="R1215" t="s">
        <v>683</v>
      </c>
    </row>
    <row r="1216" spans="1:18" x14ac:dyDescent="0.3">
      <c r="A1216" s="151">
        <v>46071</v>
      </c>
      <c r="B1216" t="s">
        <v>1127</v>
      </c>
      <c r="C1216" t="s">
        <v>1128</v>
      </c>
      <c r="D1216" t="s">
        <v>1129</v>
      </c>
      <c r="E1216" s="55">
        <v>120000</v>
      </c>
      <c r="F1216">
        <v>1</v>
      </c>
      <c r="G1216" t="s">
        <v>511</v>
      </c>
      <c r="H1216" s="14">
        <v>1025.0706</v>
      </c>
      <c r="I1216" t="s">
        <v>137</v>
      </c>
      <c r="J1216" t="s">
        <v>473</v>
      </c>
      <c r="K1216" t="s">
        <v>156</v>
      </c>
      <c r="L1216" t="s">
        <v>12</v>
      </c>
      <c r="M1216" t="s">
        <v>77</v>
      </c>
      <c r="N1216" t="s">
        <v>35</v>
      </c>
      <c r="O1216">
        <v>145200</v>
      </c>
      <c r="P1216">
        <v>0</v>
      </c>
      <c r="Q1216" t="s">
        <v>735</v>
      </c>
      <c r="R1216" t="s">
        <v>657</v>
      </c>
    </row>
    <row r="1217" spans="1:18" x14ac:dyDescent="0.3">
      <c r="A1217" s="151">
        <v>46076</v>
      </c>
      <c r="B1217" t="s">
        <v>831</v>
      </c>
      <c r="C1217" t="s">
        <v>834</v>
      </c>
      <c r="D1217" t="s">
        <v>835</v>
      </c>
      <c r="E1217" s="55">
        <v>25198.74</v>
      </c>
      <c r="F1217">
        <v>1</v>
      </c>
      <c r="G1217" t="s">
        <v>511</v>
      </c>
      <c r="H1217" s="14">
        <v>999.77059999999994</v>
      </c>
      <c r="I1217" t="s">
        <v>137</v>
      </c>
      <c r="J1217" t="s">
        <v>473</v>
      </c>
      <c r="K1217" t="s">
        <v>156</v>
      </c>
      <c r="L1217" t="s">
        <v>9</v>
      </c>
      <c r="M1217" t="s">
        <v>70</v>
      </c>
      <c r="N1217" t="s">
        <v>35</v>
      </c>
      <c r="O1217">
        <v>25198.74</v>
      </c>
      <c r="P1217">
        <v>0</v>
      </c>
      <c r="Q1217" t="s">
        <v>730</v>
      </c>
      <c r="R1217" t="s">
        <v>164</v>
      </c>
    </row>
    <row r="1218" spans="1:18" x14ac:dyDescent="0.3">
      <c r="A1218" s="151">
        <v>46079</v>
      </c>
      <c r="B1218" t="s">
        <v>838</v>
      </c>
      <c r="C1218" t="s">
        <v>839</v>
      </c>
      <c r="D1218" t="s">
        <v>840</v>
      </c>
      <c r="E1218" s="55">
        <v>70000</v>
      </c>
      <c r="F1218">
        <v>1</v>
      </c>
      <c r="G1218" t="s">
        <v>511</v>
      </c>
      <c r="H1218" s="14">
        <v>984.57709999999997</v>
      </c>
      <c r="I1218" t="s">
        <v>137</v>
      </c>
      <c r="J1218" t="s">
        <v>473</v>
      </c>
      <c r="K1218" t="s">
        <v>156</v>
      </c>
      <c r="L1218" t="s">
        <v>16</v>
      </c>
      <c r="M1218" t="s">
        <v>50</v>
      </c>
      <c r="N1218" t="s">
        <v>35</v>
      </c>
      <c r="O1218">
        <v>70000</v>
      </c>
      <c r="P1218">
        <v>0</v>
      </c>
      <c r="Q1218" t="s">
        <v>731</v>
      </c>
      <c r="R1218" t="s">
        <v>166</v>
      </c>
    </row>
    <row r="1219" spans="1:18" x14ac:dyDescent="0.3">
      <c r="A1219" s="151">
        <v>46066</v>
      </c>
      <c r="B1219" t="s">
        <v>1035</v>
      </c>
      <c r="C1219" t="s">
        <v>1039</v>
      </c>
      <c r="D1219" t="s">
        <v>1040</v>
      </c>
      <c r="E1219" s="55">
        <v>113719.01</v>
      </c>
      <c r="F1219">
        <v>1</v>
      </c>
      <c r="G1219" t="s">
        <v>511</v>
      </c>
      <c r="H1219" s="14">
        <v>971.41679999999997</v>
      </c>
      <c r="I1219" t="s">
        <v>157</v>
      </c>
      <c r="J1219" t="s">
        <v>473</v>
      </c>
      <c r="K1219" t="s">
        <v>156</v>
      </c>
      <c r="L1219" t="s">
        <v>17</v>
      </c>
      <c r="M1219" t="s">
        <v>77</v>
      </c>
      <c r="N1219" t="s">
        <v>35</v>
      </c>
      <c r="O1219">
        <v>137599.99999999997</v>
      </c>
      <c r="P1219">
        <v>0</v>
      </c>
      <c r="Q1219" t="s">
        <v>1038</v>
      </c>
      <c r="R1219" t="s">
        <v>166</v>
      </c>
    </row>
    <row r="1220" spans="1:18" x14ac:dyDescent="0.3">
      <c r="A1220" s="151">
        <v>46059</v>
      </c>
      <c r="B1220" t="s">
        <v>1028</v>
      </c>
      <c r="C1220" t="s">
        <v>1033</v>
      </c>
      <c r="D1220" t="s">
        <v>1034</v>
      </c>
      <c r="E1220" s="55">
        <v>2190.09</v>
      </c>
      <c r="F1220">
        <v>74</v>
      </c>
      <c r="G1220" t="s">
        <v>511</v>
      </c>
      <c r="H1220" s="14">
        <v>955.75779999999997</v>
      </c>
      <c r="I1220" t="s">
        <v>157</v>
      </c>
      <c r="J1220" t="s">
        <v>473</v>
      </c>
      <c r="K1220" t="s">
        <v>156</v>
      </c>
      <c r="L1220" t="s">
        <v>17</v>
      </c>
      <c r="M1220" t="s">
        <v>683</v>
      </c>
      <c r="N1220" t="s">
        <v>35</v>
      </c>
      <c r="O1220">
        <v>196100.65999999997</v>
      </c>
      <c r="P1220">
        <v>0</v>
      </c>
      <c r="Q1220" t="s">
        <v>745</v>
      </c>
      <c r="R1220" t="s">
        <v>166</v>
      </c>
    </row>
    <row r="1221" spans="1:18" x14ac:dyDescent="0.3">
      <c r="A1221" s="151">
        <v>46055</v>
      </c>
      <c r="B1221" t="s">
        <v>813</v>
      </c>
      <c r="C1221" t="s">
        <v>816</v>
      </c>
      <c r="D1221" t="s">
        <v>817</v>
      </c>
      <c r="E1221" s="55">
        <v>132330</v>
      </c>
      <c r="F1221">
        <v>1</v>
      </c>
      <c r="G1221" t="s">
        <v>511</v>
      </c>
      <c r="H1221" s="14">
        <v>934.21209999999996</v>
      </c>
      <c r="I1221" t="s">
        <v>137</v>
      </c>
      <c r="J1221" t="s">
        <v>473</v>
      </c>
      <c r="K1221" t="s">
        <v>156</v>
      </c>
      <c r="L1221" t="s">
        <v>10</v>
      </c>
      <c r="M1221" t="s">
        <v>77</v>
      </c>
      <c r="N1221" t="s">
        <v>35</v>
      </c>
      <c r="O1221">
        <v>132329.99999999997</v>
      </c>
      <c r="P1221">
        <v>0</v>
      </c>
      <c r="Q1221" t="s">
        <v>639</v>
      </c>
      <c r="R1221" t="s">
        <v>166</v>
      </c>
    </row>
    <row r="1222" spans="1:18" x14ac:dyDescent="0.3">
      <c r="A1222" s="151">
        <v>46079</v>
      </c>
      <c r="B1222" t="s">
        <v>1082</v>
      </c>
      <c r="C1222" t="s">
        <v>1083</v>
      </c>
      <c r="D1222" t="s">
        <v>1084</v>
      </c>
      <c r="E1222" s="55">
        <v>187343.73</v>
      </c>
      <c r="F1222">
        <v>1</v>
      </c>
      <c r="G1222" t="s">
        <v>511</v>
      </c>
      <c r="H1222" s="14">
        <v>913.07820000000004</v>
      </c>
      <c r="I1222" t="s">
        <v>137</v>
      </c>
      <c r="J1222" t="s">
        <v>473</v>
      </c>
      <c r="K1222" t="s">
        <v>156</v>
      </c>
      <c r="L1222" t="s">
        <v>10</v>
      </c>
      <c r="M1222" t="s">
        <v>683</v>
      </c>
      <c r="N1222" t="s">
        <v>35</v>
      </c>
      <c r="O1222">
        <v>187343.72999999998</v>
      </c>
      <c r="P1222">
        <v>0</v>
      </c>
      <c r="Q1222" t="s">
        <v>741</v>
      </c>
      <c r="R1222" t="s">
        <v>166</v>
      </c>
    </row>
    <row r="1223" spans="1:18" x14ac:dyDescent="0.3">
      <c r="A1223" s="151">
        <v>46055</v>
      </c>
      <c r="B1223" t="s">
        <v>823</v>
      </c>
      <c r="C1223" t="s">
        <v>826</v>
      </c>
      <c r="D1223" t="s">
        <v>827</v>
      </c>
      <c r="E1223" s="55">
        <v>1828654.1</v>
      </c>
      <c r="F1223">
        <v>1</v>
      </c>
      <c r="G1223" t="s">
        <v>511</v>
      </c>
      <c r="H1223" s="14">
        <v>899.52279999999996</v>
      </c>
      <c r="I1223" t="s">
        <v>137</v>
      </c>
      <c r="J1223" t="s">
        <v>513</v>
      </c>
      <c r="K1223" t="s">
        <v>156</v>
      </c>
      <c r="L1223" t="s">
        <v>10</v>
      </c>
      <c r="M1223" t="s">
        <v>75</v>
      </c>
      <c r="N1223" t="s">
        <v>35</v>
      </c>
      <c r="O1223">
        <v>2212671.46</v>
      </c>
      <c r="P1223">
        <v>0</v>
      </c>
      <c r="Q1223" t="s">
        <v>730</v>
      </c>
      <c r="R1223" t="s">
        <v>164</v>
      </c>
    </row>
    <row r="1224" spans="1:18" x14ac:dyDescent="0.3">
      <c r="A1224" s="151">
        <v>46058</v>
      </c>
      <c r="B1224" t="s">
        <v>984</v>
      </c>
      <c r="C1224" t="s">
        <v>988</v>
      </c>
      <c r="D1224" t="s">
        <v>12</v>
      </c>
      <c r="E1224" s="55">
        <v>12396.69</v>
      </c>
      <c r="F1224">
        <v>1</v>
      </c>
      <c r="G1224" t="s">
        <v>511</v>
      </c>
      <c r="H1224" s="14">
        <v>896.86620000000005</v>
      </c>
      <c r="I1224" t="s">
        <v>137</v>
      </c>
      <c r="J1224" t="s">
        <v>473</v>
      </c>
      <c r="K1224" t="s">
        <v>138</v>
      </c>
      <c r="L1224" t="s">
        <v>12</v>
      </c>
      <c r="M1224" t="s">
        <v>682</v>
      </c>
      <c r="N1224" t="s">
        <v>35</v>
      </c>
      <c r="O1224">
        <v>14999.999999999998</v>
      </c>
      <c r="P1224">
        <v>0</v>
      </c>
      <c r="Q1224" t="s">
        <v>745</v>
      </c>
      <c r="R1224" t="s">
        <v>657</v>
      </c>
    </row>
    <row r="1225" spans="1:18" x14ac:dyDescent="0.3">
      <c r="A1225" s="151">
        <v>46055</v>
      </c>
      <c r="B1225" t="s">
        <v>1096</v>
      </c>
      <c r="C1225" t="s">
        <v>1036</v>
      </c>
      <c r="D1225" t="s">
        <v>1097</v>
      </c>
      <c r="E1225" s="55">
        <v>26050</v>
      </c>
      <c r="F1225">
        <v>2</v>
      </c>
      <c r="G1225" t="s">
        <v>511</v>
      </c>
      <c r="H1225" s="14">
        <v>886.69600000000003</v>
      </c>
      <c r="I1225" t="s">
        <v>137</v>
      </c>
      <c r="J1225" t="s">
        <v>473</v>
      </c>
      <c r="K1225" t="s">
        <v>138</v>
      </c>
      <c r="L1225" t="s">
        <v>9</v>
      </c>
      <c r="M1225" t="s">
        <v>50</v>
      </c>
      <c r="N1225" t="s">
        <v>35</v>
      </c>
      <c r="O1225">
        <v>278856.24</v>
      </c>
      <c r="P1225">
        <v>-215815.24</v>
      </c>
      <c r="Q1225" t="s">
        <v>1038</v>
      </c>
      <c r="R1225" t="s">
        <v>166</v>
      </c>
    </row>
    <row r="1226" spans="1:18" x14ac:dyDescent="0.3">
      <c r="A1226" s="151">
        <v>46055</v>
      </c>
      <c r="B1226" t="s">
        <v>1096</v>
      </c>
      <c r="C1226" t="s">
        <v>1036</v>
      </c>
      <c r="D1226" t="s">
        <v>1097</v>
      </c>
      <c r="E1226" s="55">
        <v>26050</v>
      </c>
      <c r="F1226">
        <v>2</v>
      </c>
      <c r="G1226" t="s">
        <v>511</v>
      </c>
      <c r="H1226" s="14">
        <v>886.69600000000003</v>
      </c>
      <c r="I1226" t="s">
        <v>137</v>
      </c>
      <c r="J1226" t="s">
        <v>473</v>
      </c>
      <c r="K1226" t="s">
        <v>138</v>
      </c>
      <c r="L1226" t="s">
        <v>9</v>
      </c>
      <c r="M1226" t="s">
        <v>50</v>
      </c>
      <c r="N1226" t="s">
        <v>35</v>
      </c>
      <c r="O1226">
        <v>278856.24</v>
      </c>
      <c r="P1226">
        <v>-215815.24</v>
      </c>
      <c r="Q1226" t="s">
        <v>1038</v>
      </c>
      <c r="R1226" t="s">
        <v>50</v>
      </c>
    </row>
    <row r="1227" spans="1:18" x14ac:dyDescent="0.3">
      <c r="A1227" s="151">
        <v>46055</v>
      </c>
      <c r="B1227" t="s">
        <v>1096</v>
      </c>
      <c r="C1227" t="s">
        <v>1036</v>
      </c>
      <c r="D1227" t="s">
        <v>1097</v>
      </c>
      <c r="E1227" s="55">
        <v>26050</v>
      </c>
      <c r="F1227">
        <v>2</v>
      </c>
      <c r="G1227" t="s">
        <v>511</v>
      </c>
      <c r="H1227" s="14">
        <v>886.69600000000003</v>
      </c>
      <c r="I1227" t="s">
        <v>137</v>
      </c>
      <c r="J1227" t="s">
        <v>473</v>
      </c>
      <c r="K1227" t="s">
        <v>138</v>
      </c>
      <c r="L1227" t="s">
        <v>9</v>
      </c>
      <c r="M1227" t="s">
        <v>50</v>
      </c>
      <c r="N1227" t="s">
        <v>35</v>
      </c>
      <c r="O1227">
        <v>278856.24</v>
      </c>
      <c r="P1227">
        <v>-215815.24</v>
      </c>
      <c r="Q1227" t="s">
        <v>628</v>
      </c>
      <c r="R1227" t="s">
        <v>166</v>
      </c>
    </row>
    <row r="1228" spans="1:18" x14ac:dyDescent="0.3">
      <c r="A1228" s="151">
        <v>46055</v>
      </c>
      <c r="B1228" t="s">
        <v>1096</v>
      </c>
      <c r="C1228" t="s">
        <v>1036</v>
      </c>
      <c r="D1228" t="s">
        <v>1097</v>
      </c>
      <c r="E1228" s="55">
        <v>26050</v>
      </c>
      <c r="F1228">
        <v>2</v>
      </c>
      <c r="G1228" t="s">
        <v>511</v>
      </c>
      <c r="H1228" s="14">
        <v>886.69600000000003</v>
      </c>
      <c r="I1228" t="s">
        <v>137</v>
      </c>
      <c r="J1228" t="s">
        <v>473</v>
      </c>
      <c r="K1228" t="s">
        <v>138</v>
      </c>
      <c r="L1228" t="s">
        <v>9</v>
      </c>
      <c r="M1228" t="s">
        <v>50</v>
      </c>
      <c r="N1228" t="s">
        <v>35</v>
      </c>
      <c r="O1228">
        <v>278856.24</v>
      </c>
      <c r="P1228">
        <v>-215815.24</v>
      </c>
      <c r="Q1228" t="s">
        <v>628</v>
      </c>
      <c r="R1228" t="s">
        <v>50</v>
      </c>
    </row>
    <row r="1229" spans="1:18" x14ac:dyDescent="0.3">
      <c r="A1229" s="151">
        <v>46063</v>
      </c>
      <c r="B1229" t="s">
        <v>1048</v>
      </c>
      <c r="C1229" t="s">
        <v>1053</v>
      </c>
      <c r="D1229" t="s">
        <v>1054</v>
      </c>
      <c r="E1229" s="55">
        <v>2481</v>
      </c>
      <c r="F1229">
        <v>60</v>
      </c>
      <c r="G1229" t="s">
        <v>511</v>
      </c>
      <c r="H1229" s="14">
        <v>877.87400000000002</v>
      </c>
      <c r="I1229" t="s">
        <v>137</v>
      </c>
      <c r="J1229" t="s">
        <v>473</v>
      </c>
      <c r="K1229" t="s">
        <v>156</v>
      </c>
      <c r="L1229" t="s">
        <v>14</v>
      </c>
      <c r="M1229" t="s">
        <v>683</v>
      </c>
      <c r="N1229" t="s">
        <v>35</v>
      </c>
      <c r="O1229">
        <v>180120.59999999998</v>
      </c>
      <c r="P1229">
        <v>0</v>
      </c>
      <c r="Q1229" t="s">
        <v>680</v>
      </c>
      <c r="R1229" t="s">
        <v>168</v>
      </c>
    </row>
    <row r="1230" spans="1:18" x14ac:dyDescent="0.3">
      <c r="A1230" s="151">
        <v>46055</v>
      </c>
      <c r="B1230" t="s">
        <v>813</v>
      </c>
      <c r="C1230" t="s">
        <v>814</v>
      </c>
      <c r="D1230" t="s">
        <v>815</v>
      </c>
      <c r="E1230" s="55">
        <v>27000</v>
      </c>
      <c r="F1230">
        <v>1</v>
      </c>
      <c r="G1230" t="s">
        <v>511</v>
      </c>
      <c r="H1230" s="14">
        <v>875.2654</v>
      </c>
      <c r="I1230" t="s">
        <v>137</v>
      </c>
      <c r="J1230" t="s">
        <v>473</v>
      </c>
      <c r="K1230" t="s">
        <v>156</v>
      </c>
      <c r="L1230" t="s">
        <v>14</v>
      </c>
      <c r="M1230" t="s">
        <v>72</v>
      </c>
      <c r="N1230" t="s">
        <v>35</v>
      </c>
      <c r="O1230">
        <v>26999.999999999996</v>
      </c>
      <c r="P1230">
        <v>0</v>
      </c>
      <c r="Q1230" t="s">
        <v>680</v>
      </c>
      <c r="R1230" t="s">
        <v>166</v>
      </c>
    </row>
    <row r="1231" spans="1:18" x14ac:dyDescent="0.3">
      <c r="A1231" s="151">
        <v>46076</v>
      </c>
      <c r="B1231" t="s">
        <v>984</v>
      </c>
      <c r="C1231" t="s">
        <v>985</v>
      </c>
      <c r="D1231" t="s">
        <v>12</v>
      </c>
      <c r="E1231" s="55">
        <v>18181.82</v>
      </c>
      <c r="F1231">
        <v>1</v>
      </c>
      <c r="G1231" t="s">
        <v>511</v>
      </c>
      <c r="H1231" s="14">
        <v>872.85919999999999</v>
      </c>
      <c r="I1231" t="s">
        <v>137</v>
      </c>
      <c r="J1231" t="s">
        <v>473</v>
      </c>
      <c r="K1231" t="s">
        <v>138</v>
      </c>
      <c r="L1231" t="s">
        <v>12</v>
      </c>
      <c r="M1231" t="s">
        <v>70</v>
      </c>
      <c r="N1231" t="s">
        <v>35</v>
      </c>
      <c r="O1231">
        <v>21999.999999999996</v>
      </c>
      <c r="P1231">
        <v>0</v>
      </c>
      <c r="Q1231" t="s">
        <v>745</v>
      </c>
      <c r="R1231" t="s">
        <v>657</v>
      </c>
    </row>
    <row r="1232" spans="1:18" x14ac:dyDescent="0.3">
      <c r="A1232" s="151">
        <v>46079</v>
      </c>
      <c r="B1232" t="s">
        <v>864</v>
      </c>
      <c r="C1232" t="s">
        <v>865</v>
      </c>
      <c r="D1232" t="s">
        <v>866</v>
      </c>
      <c r="E1232" s="55">
        <v>59200</v>
      </c>
      <c r="F1232">
        <v>1</v>
      </c>
      <c r="G1232" t="s">
        <v>511</v>
      </c>
      <c r="H1232" s="14">
        <v>832.67089999999996</v>
      </c>
      <c r="I1232" t="s">
        <v>137</v>
      </c>
      <c r="J1232" t="s">
        <v>473</v>
      </c>
      <c r="K1232" t="s">
        <v>156</v>
      </c>
      <c r="L1232" t="s">
        <v>10</v>
      </c>
      <c r="M1232" t="s">
        <v>50</v>
      </c>
      <c r="N1232" t="s">
        <v>35</v>
      </c>
      <c r="O1232">
        <v>59199.999999999993</v>
      </c>
      <c r="P1232">
        <v>0</v>
      </c>
      <c r="Q1232" t="s">
        <v>22</v>
      </c>
      <c r="R1232" t="s">
        <v>164</v>
      </c>
    </row>
    <row r="1233" spans="1:18" x14ac:dyDescent="0.3">
      <c r="A1233" s="151">
        <v>46066</v>
      </c>
      <c r="B1233" t="s">
        <v>838</v>
      </c>
      <c r="C1233" t="s">
        <v>841</v>
      </c>
      <c r="D1233" t="s">
        <v>842</v>
      </c>
      <c r="E1233" s="55">
        <v>170000</v>
      </c>
      <c r="F1233">
        <v>1</v>
      </c>
      <c r="G1233" t="s">
        <v>511</v>
      </c>
      <c r="H1233" s="14">
        <v>828.54809999999998</v>
      </c>
      <c r="I1233" t="s">
        <v>137</v>
      </c>
      <c r="J1233" t="s">
        <v>473</v>
      </c>
      <c r="K1233" t="s">
        <v>156</v>
      </c>
      <c r="L1233" t="s">
        <v>16</v>
      </c>
      <c r="M1233" t="s">
        <v>683</v>
      </c>
      <c r="N1233" t="s">
        <v>35</v>
      </c>
      <c r="O1233">
        <v>170000</v>
      </c>
      <c r="P1233">
        <v>0</v>
      </c>
      <c r="Q1233" t="s">
        <v>731</v>
      </c>
      <c r="R1233" t="s">
        <v>166</v>
      </c>
    </row>
    <row r="1234" spans="1:18" x14ac:dyDescent="0.3">
      <c r="A1234" s="151">
        <v>46059</v>
      </c>
      <c r="B1234" t="s">
        <v>1028</v>
      </c>
      <c r="C1234" t="s">
        <v>1029</v>
      </c>
      <c r="D1234" t="s">
        <v>1030</v>
      </c>
      <c r="E1234" s="55">
        <v>48512.4</v>
      </c>
      <c r="F1234">
        <v>1</v>
      </c>
      <c r="G1234" t="s">
        <v>511</v>
      </c>
      <c r="H1234" s="14">
        <v>825.63819999999998</v>
      </c>
      <c r="I1234" t="s">
        <v>137</v>
      </c>
      <c r="J1234" t="s">
        <v>473</v>
      </c>
      <c r="K1234" t="s">
        <v>138</v>
      </c>
      <c r="L1234" t="s">
        <v>11</v>
      </c>
      <c r="M1234" t="s">
        <v>50</v>
      </c>
      <c r="N1234" t="s">
        <v>35</v>
      </c>
      <c r="O1234">
        <v>58699.999999999985</v>
      </c>
      <c r="P1234">
        <v>0</v>
      </c>
      <c r="Q1234" t="s">
        <v>628</v>
      </c>
      <c r="R1234" t="s">
        <v>50</v>
      </c>
    </row>
    <row r="1235" spans="1:18" x14ac:dyDescent="0.3">
      <c r="A1235" s="151">
        <v>46072</v>
      </c>
      <c r="B1235" t="s">
        <v>836</v>
      </c>
      <c r="C1235" t="s">
        <v>837</v>
      </c>
      <c r="D1235" t="s">
        <v>10</v>
      </c>
      <c r="E1235" s="55">
        <v>13912.33</v>
      </c>
      <c r="F1235">
        <v>1</v>
      </c>
      <c r="G1235" t="s">
        <v>511</v>
      </c>
      <c r="H1235" s="14">
        <v>821.14589999999998</v>
      </c>
      <c r="I1235" t="s">
        <v>137</v>
      </c>
      <c r="J1235" t="s">
        <v>473</v>
      </c>
      <c r="K1235" t="s">
        <v>156</v>
      </c>
      <c r="L1235" t="s">
        <v>10</v>
      </c>
      <c r="M1235" t="s">
        <v>70</v>
      </c>
      <c r="N1235" t="s">
        <v>35</v>
      </c>
      <c r="O1235">
        <v>20696.590000000004</v>
      </c>
      <c r="P1235">
        <v>0</v>
      </c>
      <c r="Q1235" t="s">
        <v>730</v>
      </c>
      <c r="R1235" t="s">
        <v>164</v>
      </c>
    </row>
    <row r="1236" spans="1:18" x14ac:dyDescent="0.3">
      <c r="A1236" s="151">
        <v>46076</v>
      </c>
      <c r="B1236" t="s">
        <v>831</v>
      </c>
      <c r="C1236" t="s">
        <v>834</v>
      </c>
      <c r="D1236" t="s">
        <v>835</v>
      </c>
      <c r="E1236" s="55">
        <v>25198.74</v>
      </c>
      <c r="F1236">
        <v>1</v>
      </c>
      <c r="G1236" t="s">
        <v>511</v>
      </c>
      <c r="H1236" s="14">
        <v>816.87350000000004</v>
      </c>
      <c r="I1236" t="s">
        <v>137</v>
      </c>
      <c r="J1236" t="s">
        <v>473</v>
      </c>
      <c r="K1236" t="s">
        <v>156</v>
      </c>
      <c r="L1236" t="s">
        <v>9</v>
      </c>
      <c r="M1236" t="s">
        <v>72</v>
      </c>
      <c r="N1236" t="s">
        <v>35</v>
      </c>
      <c r="O1236">
        <v>25198.74</v>
      </c>
      <c r="P1236">
        <v>0</v>
      </c>
      <c r="Q1236" t="s">
        <v>730</v>
      </c>
      <c r="R1236" t="s">
        <v>164</v>
      </c>
    </row>
    <row r="1237" spans="1:18" x14ac:dyDescent="0.3">
      <c r="A1237" s="151">
        <v>46064</v>
      </c>
      <c r="B1237" t="s">
        <v>910</v>
      </c>
      <c r="C1237" t="s">
        <v>911</v>
      </c>
      <c r="D1237" t="s">
        <v>12</v>
      </c>
      <c r="E1237" s="55">
        <v>8264.4699999999993</v>
      </c>
      <c r="F1237">
        <v>2</v>
      </c>
      <c r="G1237" t="s">
        <v>511</v>
      </c>
      <c r="H1237" s="14">
        <v>793.50919999999996</v>
      </c>
      <c r="I1237" t="s">
        <v>137</v>
      </c>
      <c r="J1237" t="s">
        <v>473</v>
      </c>
      <c r="K1237" t="s">
        <v>156</v>
      </c>
      <c r="L1237" t="s">
        <v>12</v>
      </c>
      <c r="M1237" t="s">
        <v>70</v>
      </c>
      <c r="N1237" t="s">
        <v>35</v>
      </c>
      <c r="O1237">
        <v>20000.02</v>
      </c>
      <c r="P1237">
        <v>0</v>
      </c>
      <c r="Q1237" t="s">
        <v>735</v>
      </c>
      <c r="R1237" t="s">
        <v>657</v>
      </c>
    </row>
    <row r="1238" spans="1:18" x14ac:dyDescent="0.3">
      <c r="A1238" s="151">
        <v>46079</v>
      </c>
      <c r="B1238" t="s">
        <v>897</v>
      </c>
      <c r="C1238" t="s">
        <v>898</v>
      </c>
      <c r="D1238" t="s">
        <v>899</v>
      </c>
      <c r="E1238" s="55">
        <v>16528.939999999999</v>
      </c>
      <c r="F1238">
        <v>1</v>
      </c>
      <c r="G1238" t="s">
        <v>511</v>
      </c>
      <c r="H1238" s="14">
        <v>793.50840000000005</v>
      </c>
      <c r="I1238" t="s">
        <v>137</v>
      </c>
      <c r="J1238" t="s">
        <v>473</v>
      </c>
      <c r="K1238" t="s">
        <v>156</v>
      </c>
      <c r="L1238" t="s">
        <v>15</v>
      </c>
      <c r="M1238" t="s">
        <v>70</v>
      </c>
      <c r="N1238" t="s">
        <v>35</v>
      </c>
      <c r="O1238">
        <v>20000</v>
      </c>
      <c r="P1238">
        <v>0</v>
      </c>
      <c r="Q1238" t="s">
        <v>735</v>
      </c>
      <c r="R1238" t="s">
        <v>657</v>
      </c>
    </row>
    <row r="1239" spans="1:18" x14ac:dyDescent="0.3">
      <c r="A1239" s="151">
        <v>46057</v>
      </c>
      <c r="B1239" t="s">
        <v>869</v>
      </c>
      <c r="C1239" t="s">
        <v>872</v>
      </c>
      <c r="D1239" t="s">
        <v>873</v>
      </c>
      <c r="E1239" s="55">
        <v>71370</v>
      </c>
      <c r="F1239">
        <v>1</v>
      </c>
      <c r="G1239" t="s">
        <v>511</v>
      </c>
      <c r="H1239" s="14">
        <v>788.78200000000004</v>
      </c>
      <c r="I1239" t="s">
        <v>137</v>
      </c>
      <c r="J1239" t="s">
        <v>473</v>
      </c>
      <c r="K1239" t="s">
        <v>156</v>
      </c>
      <c r="L1239" t="s">
        <v>9</v>
      </c>
      <c r="M1239" t="s">
        <v>77</v>
      </c>
      <c r="N1239" t="s">
        <v>35</v>
      </c>
      <c r="O1239">
        <v>111729.99999999999</v>
      </c>
      <c r="P1239">
        <v>0</v>
      </c>
      <c r="Q1239" t="s">
        <v>732</v>
      </c>
      <c r="R1239" t="s">
        <v>164</v>
      </c>
    </row>
    <row r="1240" spans="1:18" x14ac:dyDescent="0.3">
      <c r="A1240" s="151">
        <v>46078</v>
      </c>
      <c r="B1240" t="s">
        <v>869</v>
      </c>
      <c r="C1240" t="s">
        <v>870</v>
      </c>
      <c r="D1240" t="s">
        <v>871</v>
      </c>
      <c r="E1240" s="55">
        <v>154000</v>
      </c>
      <c r="F1240">
        <v>1</v>
      </c>
      <c r="G1240" t="s">
        <v>511</v>
      </c>
      <c r="H1240" s="14">
        <v>750.56709999999998</v>
      </c>
      <c r="I1240" t="s">
        <v>137</v>
      </c>
      <c r="J1240" t="s">
        <v>473</v>
      </c>
      <c r="K1240" t="s">
        <v>156</v>
      </c>
      <c r="L1240" t="s">
        <v>10</v>
      </c>
      <c r="M1240" t="s">
        <v>683</v>
      </c>
      <c r="N1240" t="s">
        <v>35</v>
      </c>
      <c r="O1240">
        <v>154000</v>
      </c>
      <c r="P1240">
        <v>0</v>
      </c>
      <c r="Q1240" t="s">
        <v>732</v>
      </c>
      <c r="R1240" t="s">
        <v>164</v>
      </c>
    </row>
    <row r="1241" spans="1:18" x14ac:dyDescent="0.3">
      <c r="A1241" s="151">
        <v>46056</v>
      </c>
      <c r="B1241" t="s">
        <v>838</v>
      </c>
      <c r="C1241" t="s">
        <v>843</v>
      </c>
      <c r="D1241" t="s">
        <v>844</v>
      </c>
      <c r="E1241" s="55">
        <v>150000</v>
      </c>
      <c r="F1241">
        <v>1</v>
      </c>
      <c r="G1241" t="s">
        <v>511</v>
      </c>
      <c r="H1241" s="14">
        <v>731.07190000000003</v>
      </c>
      <c r="I1241" t="s">
        <v>137</v>
      </c>
      <c r="J1241" t="s">
        <v>473</v>
      </c>
      <c r="K1241" t="s">
        <v>156</v>
      </c>
      <c r="L1241" t="s">
        <v>16</v>
      </c>
      <c r="M1241" t="s">
        <v>683</v>
      </c>
      <c r="N1241" t="s">
        <v>35</v>
      </c>
      <c r="O1241">
        <v>150000</v>
      </c>
      <c r="P1241">
        <v>0</v>
      </c>
      <c r="Q1241" t="s">
        <v>731</v>
      </c>
      <c r="R1241" t="s">
        <v>166</v>
      </c>
    </row>
    <row r="1242" spans="1:18" x14ac:dyDescent="0.3">
      <c r="A1242" s="151">
        <v>46062</v>
      </c>
      <c r="B1242" t="s">
        <v>984</v>
      </c>
      <c r="C1242" t="s">
        <v>986</v>
      </c>
      <c r="D1242" t="s">
        <v>987</v>
      </c>
      <c r="E1242" s="55">
        <v>14876.03</v>
      </c>
      <c r="F1242">
        <v>1</v>
      </c>
      <c r="G1242" t="s">
        <v>511</v>
      </c>
      <c r="H1242" s="14">
        <v>714.1576</v>
      </c>
      <c r="I1242" t="s">
        <v>137</v>
      </c>
      <c r="J1242" t="s">
        <v>473</v>
      </c>
      <c r="K1242" t="s">
        <v>138</v>
      </c>
      <c r="L1242" t="s">
        <v>12</v>
      </c>
      <c r="M1242" t="s">
        <v>70</v>
      </c>
      <c r="N1242" t="s">
        <v>35</v>
      </c>
      <c r="O1242">
        <v>18000</v>
      </c>
      <c r="P1242">
        <v>0</v>
      </c>
      <c r="Q1242" t="s">
        <v>745</v>
      </c>
      <c r="R1242" t="s">
        <v>657</v>
      </c>
    </row>
    <row r="1243" spans="1:18" x14ac:dyDescent="0.3">
      <c r="A1243" s="151">
        <v>46076</v>
      </c>
      <c r="B1243" t="s">
        <v>984</v>
      </c>
      <c r="C1243" t="s">
        <v>985</v>
      </c>
      <c r="D1243" t="s">
        <v>12</v>
      </c>
      <c r="E1243" s="55">
        <v>18181.82</v>
      </c>
      <c r="F1243">
        <v>1</v>
      </c>
      <c r="G1243" t="s">
        <v>511</v>
      </c>
      <c r="H1243" s="14">
        <v>713.17920000000004</v>
      </c>
      <c r="I1243" t="s">
        <v>137</v>
      </c>
      <c r="J1243" t="s">
        <v>473</v>
      </c>
      <c r="K1243" t="s">
        <v>138</v>
      </c>
      <c r="L1243" t="s">
        <v>12</v>
      </c>
      <c r="M1243" t="s">
        <v>72</v>
      </c>
      <c r="N1243" t="s">
        <v>35</v>
      </c>
      <c r="O1243">
        <v>21999.999999999996</v>
      </c>
      <c r="P1243">
        <v>0</v>
      </c>
      <c r="Q1243" t="s">
        <v>745</v>
      </c>
      <c r="R1243" t="s">
        <v>657</v>
      </c>
    </row>
    <row r="1244" spans="1:18" x14ac:dyDescent="0.3">
      <c r="A1244" s="151">
        <v>46071</v>
      </c>
      <c r="B1244" t="s">
        <v>1127</v>
      </c>
      <c r="C1244" t="s">
        <v>1128</v>
      </c>
      <c r="D1244" t="s">
        <v>1129</v>
      </c>
      <c r="E1244" s="55">
        <v>120000</v>
      </c>
      <c r="F1244">
        <v>1</v>
      </c>
      <c r="G1244" t="s">
        <v>511</v>
      </c>
      <c r="H1244" s="14">
        <v>707.67759999999998</v>
      </c>
      <c r="I1244" t="s">
        <v>137</v>
      </c>
      <c r="J1244" t="s">
        <v>473</v>
      </c>
      <c r="K1244" t="s">
        <v>156</v>
      </c>
      <c r="L1244" t="s">
        <v>12</v>
      </c>
      <c r="M1244" t="s">
        <v>683</v>
      </c>
      <c r="N1244" t="s">
        <v>35</v>
      </c>
      <c r="O1244">
        <v>145200</v>
      </c>
      <c r="P1244">
        <v>0</v>
      </c>
      <c r="Q1244" t="s">
        <v>735</v>
      </c>
      <c r="R1244" t="s">
        <v>657</v>
      </c>
    </row>
    <row r="1245" spans="1:18" x14ac:dyDescent="0.3">
      <c r="A1245" s="151">
        <v>46055</v>
      </c>
      <c r="B1245" t="s">
        <v>998</v>
      </c>
      <c r="C1245" t="s">
        <v>999</v>
      </c>
      <c r="D1245" t="s">
        <v>1000</v>
      </c>
      <c r="E1245" s="55">
        <v>357.83</v>
      </c>
      <c r="F1245">
        <v>100</v>
      </c>
      <c r="G1245" t="s">
        <v>511</v>
      </c>
      <c r="H1245" s="14">
        <v>706.59829999999999</v>
      </c>
      <c r="I1245" t="s">
        <v>137</v>
      </c>
      <c r="J1245" t="s">
        <v>473</v>
      </c>
      <c r="K1245" t="s">
        <v>156</v>
      </c>
      <c r="L1245" t="s">
        <v>14</v>
      </c>
      <c r="M1245" t="s">
        <v>77</v>
      </c>
      <c r="N1245" t="s">
        <v>35</v>
      </c>
      <c r="O1245">
        <v>100088.77999999998</v>
      </c>
      <c r="P1245">
        <v>0</v>
      </c>
      <c r="Q1245" t="s">
        <v>680</v>
      </c>
      <c r="R1245" t="s">
        <v>168</v>
      </c>
    </row>
    <row r="1246" spans="1:18" x14ac:dyDescent="0.3">
      <c r="A1246" s="151">
        <v>46057</v>
      </c>
      <c r="B1246" t="s">
        <v>1018</v>
      </c>
      <c r="C1246" t="s">
        <v>1023</v>
      </c>
      <c r="D1246" t="s">
        <v>1024</v>
      </c>
      <c r="E1246" s="55">
        <v>100000</v>
      </c>
      <c r="F1246">
        <v>1</v>
      </c>
      <c r="G1246" t="s">
        <v>511</v>
      </c>
      <c r="H1246" s="14">
        <v>705.97149999999999</v>
      </c>
      <c r="I1246" t="s">
        <v>137</v>
      </c>
      <c r="J1246" t="s">
        <v>473</v>
      </c>
      <c r="K1246" t="s">
        <v>138</v>
      </c>
      <c r="L1246" t="s">
        <v>10</v>
      </c>
      <c r="M1246" t="s">
        <v>77</v>
      </c>
      <c r="N1246" t="s">
        <v>35</v>
      </c>
      <c r="O1246">
        <v>99999.999999999985</v>
      </c>
      <c r="P1246">
        <v>0</v>
      </c>
      <c r="Q1246" t="s">
        <v>628</v>
      </c>
      <c r="R1246" t="s">
        <v>77</v>
      </c>
    </row>
    <row r="1247" spans="1:18" x14ac:dyDescent="0.3">
      <c r="A1247" s="151">
        <v>46058</v>
      </c>
      <c r="B1247" t="s">
        <v>1101</v>
      </c>
      <c r="C1247" t="s">
        <v>1109</v>
      </c>
      <c r="D1247" t="s">
        <v>1110</v>
      </c>
      <c r="E1247" s="55">
        <v>41218.54</v>
      </c>
      <c r="F1247">
        <v>1</v>
      </c>
      <c r="G1247" t="s">
        <v>511</v>
      </c>
      <c r="H1247" s="14">
        <v>701.50310000000002</v>
      </c>
      <c r="I1247" t="s">
        <v>137</v>
      </c>
      <c r="J1247" t="s">
        <v>473</v>
      </c>
      <c r="K1247" t="s">
        <v>156</v>
      </c>
      <c r="L1247" t="s">
        <v>10</v>
      </c>
      <c r="M1247" t="s">
        <v>50</v>
      </c>
      <c r="N1247" t="s">
        <v>35</v>
      </c>
      <c r="O1247">
        <v>49874.429999999993</v>
      </c>
      <c r="P1247">
        <v>0</v>
      </c>
      <c r="Q1247" t="s">
        <v>730</v>
      </c>
      <c r="R1247" t="s">
        <v>164</v>
      </c>
    </row>
    <row r="1248" spans="1:18" x14ac:dyDescent="0.3">
      <c r="A1248" s="151">
        <v>46058</v>
      </c>
      <c r="B1248" t="s">
        <v>1101</v>
      </c>
      <c r="C1248" t="s">
        <v>1111</v>
      </c>
      <c r="D1248" t="s">
        <v>1112</v>
      </c>
      <c r="E1248" s="55">
        <v>41218.54</v>
      </c>
      <c r="F1248">
        <v>1</v>
      </c>
      <c r="G1248" t="s">
        <v>511</v>
      </c>
      <c r="H1248" s="14">
        <v>701.50310000000002</v>
      </c>
      <c r="I1248" t="s">
        <v>137</v>
      </c>
      <c r="J1248" t="s">
        <v>473</v>
      </c>
      <c r="K1248" t="s">
        <v>156</v>
      </c>
      <c r="L1248" t="s">
        <v>10</v>
      </c>
      <c r="M1248" t="s">
        <v>50</v>
      </c>
      <c r="N1248" t="s">
        <v>35</v>
      </c>
      <c r="O1248">
        <v>49874.429999999993</v>
      </c>
      <c r="P1248">
        <v>0</v>
      </c>
      <c r="Q1248" t="s">
        <v>730</v>
      </c>
      <c r="R1248" t="s">
        <v>164</v>
      </c>
    </row>
    <row r="1249" spans="1:18" x14ac:dyDescent="0.3">
      <c r="A1249" s="151">
        <v>46058</v>
      </c>
      <c r="B1249" t="s">
        <v>1132</v>
      </c>
      <c r="C1249" t="s">
        <v>1133</v>
      </c>
      <c r="D1249" t="s">
        <v>1134</v>
      </c>
      <c r="E1249" s="55">
        <v>81828.63</v>
      </c>
      <c r="F1249">
        <v>1</v>
      </c>
      <c r="G1249" t="s">
        <v>511</v>
      </c>
      <c r="H1249" s="14">
        <v>699.00099999999998</v>
      </c>
      <c r="I1249" t="s">
        <v>137</v>
      </c>
      <c r="J1249" t="s">
        <v>473</v>
      </c>
      <c r="K1249" t="s">
        <v>156</v>
      </c>
      <c r="L1249" t="s">
        <v>16</v>
      </c>
      <c r="M1249" t="s">
        <v>77</v>
      </c>
      <c r="N1249" t="s">
        <v>35</v>
      </c>
      <c r="O1249">
        <v>99012.64</v>
      </c>
      <c r="P1249">
        <v>0</v>
      </c>
      <c r="Q1249" t="s">
        <v>735</v>
      </c>
      <c r="R1249" t="s">
        <v>657</v>
      </c>
    </row>
    <row r="1250" spans="1:18" x14ac:dyDescent="0.3">
      <c r="A1250" s="151">
        <v>46079</v>
      </c>
      <c r="B1250" t="s">
        <v>1122</v>
      </c>
      <c r="C1250" t="s">
        <v>1123</v>
      </c>
      <c r="D1250" t="s">
        <v>1124</v>
      </c>
      <c r="E1250" s="55">
        <v>40000</v>
      </c>
      <c r="F1250">
        <v>1</v>
      </c>
      <c r="G1250" t="s">
        <v>511</v>
      </c>
      <c r="H1250" s="14">
        <v>680.76469999999995</v>
      </c>
      <c r="I1250" t="s">
        <v>137</v>
      </c>
      <c r="J1250" t="s">
        <v>473</v>
      </c>
      <c r="K1250" t="s">
        <v>156</v>
      </c>
      <c r="L1250" t="s">
        <v>15</v>
      </c>
      <c r="M1250" t="s">
        <v>50</v>
      </c>
      <c r="N1250" t="s">
        <v>35</v>
      </c>
      <c r="O1250">
        <v>48400</v>
      </c>
      <c r="P1250">
        <v>0</v>
      </c>
      <c r="Q1250" t="s">
        <v>744</v>
      </c>
      <c r="R1250" t="s">
        <v>164</v>
      </c>
    </row>
    <row r="1251" spans="1:18" x14ac:dyDescent="0.3">
      <c r="A1251" s="151">
        <v>46066</v>
      </c>
      <c r="B1251" t="s">
        <v>1122</v>
      </c>
      <c r="C1251" t="s">
        <v>1125</v>
      </c>
      <c r="D1251" t="s">
        <v>1126</v>
      </c>
      <c r="E1251" s="55">
        <v>40000</v>
      </c>
      <c r="F1251">
        <v>1</v>
      </c>
      <c r="G1251" t="s">
        <v>511</v>
      </c>
      <c r="H1251" s="14">
        <v>680.76469999999995</v>
      </c>
      <c r="I1251" t="s">
        <v>137</v>
      </c>
      <c r="J1251" t="s">
        <v>473</v>
      </c>
      <c r="K1251" t="s">
        <v>156</v>
      </c>
      <c r="L1251" t="s">
        <v>15</v>
      </c>
      <c r="M1251" t="s">
        <v>50</v>
      </c>
      <c r="N1251" t="s">
        <v>35</v>
      </c>
      <c r="O1251">
        <v>48400</v>
      </c>
      <c r="P1251">
        <v>0</v>
      </c>
      <c r="Q1251" t="s">
        <v>744</v>
      </c>
      <c r="R1251" t="s">
        <v>164</v>
      </c>
    </row>
    <row r="1252" spans="1:18" x14ac:dyDescent="0.3">
      <c r="A1252" s="151">
        <v>46072</v>
      </c>
      <c r="B1252" t="s">
        <v>836</v>
      </c>
      <c r="C1252" t="s">
        <v>837</v>
      </c>
      <c r="D1252" t="s">
        <v>10</v>
      </c>
      <c r="E1252" s="55">
        <v>13912.33</v>
      </c>
      <c r="F1252">
        <v>1</v>
      </c>
      <c r="G1252" t="s">
        <v>511</v>
      </c>
      <c r="H1252" s="14">
        <v>670.92629999999997</v>
      </c>
      <c r="I1252" t="s">
        <v>137</v>
      </c>
      <c r="J1252" t="s">
        <v>473</v>
      </c>
      <c r="K1252" t="s">
        <v>156</v>
      </c>
      <c r="L1252" t="s">
        <v>10</v>
      </c>
      <c r="M1252" t="s">
        <v>72</v>
      </c>
      <c r="N1252" t="s">
        <v>35</v>
      </c>
      <c r="O1252">
        <v>20696.590000000004</v>
      </c>
      <c r="P1252">
        <v>0</v>
      </c>
      <c r="Q1252" t="s">
        <v>730</v>
      </c>
      <c r="R1252" t="s">
        <v>164</v>
      </c>
    </row>
    <row r="1253" spans="1:18" x14ac:dyDescent="0.3">
      <c r="A1253" s="151">
        <v>46066</v>
      </c>
      <c r="B1253" t="s">
        <v>1035</v>
      </c>
      <c r="C1253" t="s">
        <v>1039</v>
      </c>
      <c r="D1253" t="s">
        <v>1040</v>
      </c>
      <c r="E1253" s="55">
        <v>113719.01</v>
      </c>
      <c r="F1253">
        <v>1</v>
      </c>
      <c r="G1253" t="s">
        <v>511</v>
      </c>
      <c r="H1253" s="14">
        <v>670.63660000000004</v>
      </c>
      <c r="I1253" t="s">
        <v>157</v>
      </c>
      <c r="J1253" t="s">
        <v>473</v>
      </c>
      <c r="K1253" t="s">
        <v>156</v>
      </c>
      <c r="L1253" t="s">
        <v>17</v>
      </c>
      <c r="M1253" t="s">
        <v>683</v>
      </c>
      <c r="N1253" t="s">
        <v>35</v>
      </c>
      <c r="O1253">
        <v>137599.99999999997</v>
      </c>
      <c r="P1253">
        <v>0</v>
      </c>
      <c r="Q1253" t="s">
        <v>1038</v>
      </c>
      <c r="R1253" t="s">
        <v>166</v>
      </c>
    </row>
    <row r="1254" spans="1:18" x14ac:dyDescent="0.3">
      <c r="A1254" s="151">
        <v>46064</v>
      </c>
      <c r="B1254" t="s">
        <v>910</v>
      </c>
      <c r="C1254" t="s">
        <v>911</v>
      </c>
      <c r="D1254" t="s">
        <v>12</v>
      </c>
      <c r="E1254" s="55">
        <v>8264.4699999999993</v>
      </c>
      <c r="F1254">
        <v>2</v>
      </c>
      <c r="G1254" t="s">
        <v>511</v>
      </c>
      <c r="H1254" s="14">
        <v>648.34540000000004</v>
      </c>
      <c r="I1254" t="s">
        <v>137</v>
      </c>
      <c r="J1254" t="s">
        <v>473</v>
      </c>
      <c r="K1254" t="s">
        <v>156</v>
      </c>
      <c r="L1254" t="s">
        <v>12</v>
      </c>
      <c r="M1254" t="s">
        <v>72</v>
      </c>
      <c r="N1254" t="s">
        <v>35</v>
      </c>
      <c r="O1254">
        <v>20000.02</v>
      </c>
      <c r="P1254">
        <v>0</v>
      </c>
      <c r="Q1254" t="s">
        <v>735</v>
      </c>
      <c r="R1254" t="s">
        <v>657</v>
      </c>
    </row>
    <row r="1255" spans="1:18" x14ac:dyDescent="0.3">
      <c r="A1255" s="151">
        <v>46079</v>
      </c>
      <c r="B1255" t="s">
        <v>897</v>
      </c>
      <c r="C1255" t="s">
        <v>898</v>
      </c>
      <c r="D1255" t="s">
        <v>899</v>
      </c>
      <c r="E1255" s="55">
        <v>16528.939999999999</v>
      </c>
      <c r="F1255">
        <v>1</v>
      </c>
      <c r="G1255" t="s">
        <v>511</v>
      </c>
      <c r="H1255" s="14">
        <v>648.34469999999999</v>
      </c>
      <c r="I1255" t="s">
        <v>137</v>
      </c>
      <c r="J1255" t="s">
        <v>473</v>
      </c>
      <c r="K1255" t="s">
        <v>156</v>
      </c>
      <c r="L1255" t="s">
        <v>15</v>
      </c>
      <c r="M1255" t="s">
        <v>72</v>
      </c>
      <c r="N1255" t="s">
        <v>35</v>
      </c>
      <c r="O1255">
        <v>20000</v>
      </c>
      <c r="P1255">
        <v>0</v>
      </c>
      <c r="Q1255" t="s">
        <v>735</v>
      </c>
      <c r="R1255" t="s">
        <v>657</v>
      </c>
    </row>
    <row r="1256" spans="1:18" x14ac:dyDescent="0.3">
      <c r="A1256" s="151">
        <v>46055</v>
      </c>
      <c r="B1256" t="s">
        <v>813</v>
      </c>
      <c r="C1256" t="s">
        <v>816</v>
      </c>
      <c r="D1256" t="s">
        <v>817</v>
      </c>
      <c r="E1256" s="55">
        <v>132330</v>
      </c>
      <c r="F1256">
        <v>1</v>
      </c>
      <c r="G1256" t="s">
        <v>511</v>
      </c>
      <c r="H1256" s="14">
        <v>644.95159999999998</v>
      </c>
      <c r="I1256" t="s">
        <v>137</v>
      </c>
      <c r="J1256" t="s">
        <v>473</v>
      </c>
      <c r="K1256" t="s">
        <v>156</v>
      </c>
      <c r="L1256" t="s">
        <v>10</v>
      </c>
      <c r="M1256" t="s">
        <v>683</v>
      </c>
      <c r="N1256" t="s">
        <v>35</v>
      </c>
      <c r="O1256">
        <v>132329.99999999997</v>
      </c>
      <c r="P1256">
        <v>0</v>
      </c>
      <c r="Q1256" t="s">
        <v>639</v>
      </c>
      <c r="R1256" t="s">
        <v>166</v>
      </c>
    </row>
    <row r="1257" spans="1:18" x14ac:dyDescent="0.3">
      <c r="A1257" s="151">
        <v>46055</v>
      </c>
      <c r="B1257" t="s">
        <v>904</v>
      </c>
      <c r="C1257" t="s">
        <v>905</v>
      </c>
      <c r="D1257" t="s">
        <v>906</v>
      </c>
      <c r="E1257" s="55">
        <v>6541.5</v>
      </c>
      <c r="F1257">
        <v>175</v>
      </c>
      <c r="G1257" t="s">
        <v>511</v>
      </c>
      <c r="H1257" s="14">
        <v>642.65449999999998</v>
      </c>
      <c r="I1257" t="s">
        <v>137</v>
      </c>
      <c r="J1257" t="s">
        <v>473</v>
      </c>
      <c r="K1257" t="s">
        <v>156</v>
      </c>
      <c r="L1257" t="s">
        <v>16</v>
      </c>
      <c r="M1257" t="s">
        <v>75</v>
      </c>
      <c r="N1257" t="s">
        <v>35</v>
      </c>
      <c r="O1257">
        <v>1580819.6299999997</v>
      </c>
      <c r="P1257">
        <v>0</v>
      </c>
      <c r="Q1257" t="s">
        <v>731</v>
      </c>
      <c r="R1257" t="s">
        <v>168</v>
      </c>
    </row>
    <row r="1258" spans="1:18" x14ac:dyDescent="0.3">
      <c r="A1258" s="151">
        <v>46057</v>
      </c>
      <c r="B1258" t="s">
        <v>1113</v>
      </c>
      <c r="C1258" t="s">
        <v>1114</v>
      </c>
      <c r="D1258" t="s">
        <v>1115</v>
      </c>
      <c r="E1258" s="55">
        <v>1305815</v>
      </c>
      <c r="F1258">
        <v>1</v>
      </c>
      <c r="G1258" t="s">
        <v>511</v>
      </c>
      <c r="H1258" s="14">
        <v>642.33600000000001</v>
      </c>
      <c r="I1258" t="s">
        <v>137</v>
      </c>
      <c r="J1258" t="s">
        <v>513</v>
      </c>
      <c r="K1258" t="s">
        <v>156</v>
      </c>
      <c r="L1258" t="s">
        <v>10</v>
      </c>
      <c r="M1258" t="s">
        <v>75</v>
      </c>
      <c r="N1258" t="s">
        <v>35</v>
      </c>
      <c r="O1258">
        <v>1580036.15</v>
      </c>
      <c r="P1258">
        <v>0</v>
      </c>
      <c r="Q1258" t="s">
        <v>731</v>
      </c>
      <c r="R1258" t="s">
        <v>166</v>
      </c>
    </row>
    <row r="1259" spans="1:18" x14ac:dyDescent="0.3">
      <c r="A1259" s="151">
        <v>46058</v>
      </c>
      <c r="B1259" t="s">
        <v>984</v>
      </c>
      <c r="C1259" t="s">
        <v>988</v>
      </c>
      <c r="D1259" t="s">
        <v>12</v>
      </c>
      <c r="E1259" s="55">
        <v>12396.69</v>
      </c>
      <c r="F1259">
        <v>1</v>
      </c>
      <c r="G1259" t="s">
        <v>511</v>
      </c>
      <c r="H1259" s="14">
        <v>595.13130000000001</v>
      </c>
      <c r="I1259" t="s">
        <v>137</v>
      </c>
      <c r="J1259" t="s">
        <v>473</v>
      </c>
      <c r="K1259" t="s">
        <v>138</v>
      </c>
      <c r="L1259" t="s">
        <v>12</v>
      </c>
      <c r="M1259" t="s">
        <v>70</v>
      </c>
      <c r="N1259" t="s">
        <v>35</v>
      </c>
      <c r="O1259">
        <v>14999.999999999998</v>
      </c>
      <c r="P1259">
        <v>0</v>
      </c>
      <c r="Q1259" t="s">
        <v>745</v>
      </c>
      <c r="R1259" t="s">
        <v>657</v>
      </c>
    </row>
    <row r="1260" spans="1:18" x14ac:dyDescent="0.3">
      <c r="A1260" s="151">
        <v>46056</v>
      </c>
      <c r="B1260" t="s">
        <v>984</v>
      </c>
      <c r="C1260" t="s">
        <v>989</v>
      </c>
      <c r="D1260" t="s">
        <v>990</v>
      </c>
      <c r="E1260" s="55">
        <v>34710.74</v>
      </c>
      <c r="F1260">
        <v>1</v>
      </c>
      <c r="G1260" t="s">
        <v>511</v>
      </c>
      <c r="H1260" s="14">
        <v>590.74620000000004</v>
      </c>
      <c r="I1260" t="s">
        <v>137</v>
      </c>
      <c r="J1260" t="s">
        <v>473</v>
      </c>
      <c r="K1260" t="s">
        <v>138</v>
      </c>
      <c r="L1260" t="s">
        <v>12</v>
      </c>
      <c r="M1260" t="s">
        <v>50</v>
      </c>
      <c r="N1260" t="s">
        <v>35</v>
      </c>
      <c r="O1260">
        <v>41999.999999999993</v>
      </c>
      <c r="P1260">
        <v>0</v>
      </c>
      <c r="Q1260" t="s">
        <v>745</v>
      </c>
      <c r="R1260" t="s">
        <v>657</v>
      </c>
    </row>
    <row r="1261" spans="1:18" x14ac:dyDescent="0.3">
      <c r="A1261" s="151">
        <v>46062</v>
      </c>
      <c r="B1261" t="s">
        <v>984</v>
      </c>
      <c r="C1261" t="s">
        <v>986</v>
      </c>
      <c r="D1261" t="s">
        <v>987</v>
      </c>
      <c r="E1261" s="55">
        <v>14876.03</v>
      </c>
      <c r="F1261">
        <v>1</v>
      </c>
      <c r="G1261" t="s">
        <v>511</v>
      </c>
      <c r="H1261" s="14">
        <v>583.51030000000003</v>
      </c>
      <c r="I1261" t="s">
        <v>137</v>
      </c>
      <c r="J1261" t="s">
        <v>473</v>
      </c>
      <c r="K1261" t="s">
        <v>138</v>
      </c>
      <c r="L1261" t="s">
        <v>12</v>
      </c>
      <c r="M1261" t="s">
        <v>72</v>
      </c>
      <c r="N1261" t="s">
        <v>35</v>
      </c>
      <c r="O1261">
        <v>18000</v>
      </c>
      <c r="P1261">
        <v>0</v>
      </c>
      <c r="Q1261" t="s">
        <v>745</v>
      </c>
      <c r="R1261" t="s">
        <v>657</v>
      </c>
    </row>
    <row r="1262" spans="1:18" x14ac:dyDescent="0.3">
      <c r="A1262" s="151">
        <v>46059</v>
      </c>
      <c r="B1262" t="s">
        <v>1035</v>
      </c>
      <c r="C1262" t="s">
        <v>1041</v>
      </c>
      <c r="D1262" t="s">
        <v>1042</v>
      </c>
      <c r="E1262" s="55">
        <v>33124.14</v>
      </c>
      <c r="F1262">
        <v>1</v>
      </c>
      <c r="G1262" t="s">
        <v>511</v>
      </c>
      <c r="H1262" s="14">
        <v>563.74360000000001</v>
      </c>
      <c r="I1262" t="s">
        <v>157</v>
      </c>
      <c r="J1262" t="s">
        <v>473</v>
      </c>
      <c r="K1262" t="s">
        <v>156</v>
      </c>
      <c r="L1262" t="s">
        <v>17</v>
      </c>
      <c r="M1262" t="s">
        <v>50</v>
      </c>
      <c r="N1262" t="s">
        <v>35</v>
      </c>
      <c r="O1262">
        <v>40080.21</v>
      </c>
      <c r="P1262">
        <v>0</v>
      </c>
      <c r="Q1262" t="s">
        <v>1038</v>
      </c>
      <c r="R1262" t="s">
        <v>166</v>
      </c>
    </row>
    <row r="1263" spans="1:18" x14ac:dyDescent="0.3">
      <c r="A1263" s="151">
        <v>46078</v>
      </c>
      <c r="B1263" t="s">
        <v>1079</v>
      </c>
      <c r="C1263" t="s">
        <v>1080</v>
      </c>
      <c r="D1263" t="s">
        <v>1081</v>
      </c>
      <c r="E1263" s="55">
        <v>40000</v>
      </c>
      <c r="F1263">
        <v>1</v>
      </c>
      <c r="G1263" t="s">
        <v>511</v>
      </c>
      <c r="H1263" s="14">
        <v>562.6155</v>
      </c>
      <c r="I1263" t="s">
        <v>137</v>
      </c>
      <c r="J1263" t="s">
        <v>473</v>
      </c>
      <c r="K1263" t="s">
        <v>156</v>
      </c>
      <c r="L1263" t="s">
        <v>10</v>
      </c>
      <c r="M1263" t="s">
        <v>50</v>
      </c>
      <c r="N1263" t="s">
        <v>35</v>
      </c>
      <c r="O1263">
        <v>40000</v>
      </c>
      <c r="P1263">
        <v>0</v>
      </c>
      <c r="Q1263" t="s">
        <v>730</v>
      </c>
      <c r="R1263" t="s">
        <v>164</v>
      </c>
    </row>
    <row r="1264" spans="1:18" x14ac:dyDescent="0.3">
      <c r="A1264" s="151">
        <v>46057</v>
      </c>
      <c r="B1264" t="s">
        <v>869</v>
      </c>
      <c r="C1264" t="s">
        <v>872</v>
      </c>
      <c r="D1264" t="s">
        <v>873</v>
      </c>
      <c r="E1264" s="55">
        <v>71370</v>
      </c>
      <c r="F1264">
        <v>1</v>
      </c>
      <c r="G1264" t="s">
        <v>511</v>
      </c>
      <c r="H1264" s="14">
        <v>544.55110000000002</v>
      </c>
      <c r="I1264" t="s">
        <v>137</v>
      </c>
      <c r="J1264" t="s">
        <v>473</v>
      </c>
      <c r="K1264" t="s">
        <v>156</v>
      </c>
      <c r="L1264" t="s">
        <v>9</v>
      </c>
      <c r="M1264" t="s">
        <v>683</v>
      </c>
      <c r="N1264" t="s">
        <v>35</v>
      </c>
      <c r="O1264">
        <v>111729.99999999999</v>
      </c>
      <c r="P1264">
        <v>0</v>
      </c>
      <c r="Q1264" t="s">
        <v>732</v>
      </c>
      <c r="R1264" t="s">
        <v>164</v>
      </c>
    </row>
    <row r="1265" spans="1:18" x14ac:dyDescent="0.3">
      <c r="A1265" s="151">
        <v>46071</v>
      </c>
      <c r="B1265" t="s">
        <v>935</v>
      </c>
      <c r="C1265" t="s">
        <v>936</v>
      </c>
      <c r="D1265" t="s">
        <v>937</v>
      </c>
      <c r="E1265" s="55">
        <v>36600</v>
      </c>
      <c r="F1265">
        <v>1</v>
      </c>
      <c r="G1265" t="s">
        <v>511</v>
      </c>
      <c r="H1265" s="14">
        <v>514.79309999999998</v>
      </c>
      <c r="I1265" t="s">
        <v>137</v>
      </c>
      <c r="J1265" t="s">
        <v>473</v>
      </c>
      <c r="K1265" t="s">
        <v>156</v>
      </c>
      <c r="L1265" t="s">
        <v>10</v>
      </c>
      <c r="M1265" t="s">
        <v>50</v>
      </c>
      <c r="N1265" t="s">
        <v>35</v>
      </c>
      <c r="O1265">
        <v>36600</v>
      </c>
      <c r="P1265">
        <v>0</v>
      </c>
      <c r="Q1265" t="s">
        <v>732</v>
      </c>
      <c r="R1265" t="s">
        <v>164</v>
      </c>
    </row>
    <row r="1266" spans="1:18" x14ac:dyDescent="0.3">
      <c r="A1266" s="151">
        <v>46058</v>
      </c>
      <c r="B1266" t="s">
        <v>1127</v>
      </c>
      <c r="C1266" t="s">
        <v>1130</v>
      </c>
      <c r="D1266" t="s">
        <v>1131</v>
      </c>
      <c r="E1266" s="55">
        <v>30000</v>
      </c>
      <c r="F1266">
        <v>1</v>
      </c>
      <c r="G1266" t="s">
        <v>511</v>
      </c>
      <c r="H1266" s="14">
        <v>510.57350000000002</v>
      </c>
      <c r="I1266" t="s">
        <v>137</v>
      </c>
      <c r="J1266" t="s">
        <v>473</v>
      </c>
      <c r="K1266" t="s">
        <v>156</v>
      </c>
      <c r="L1266" t="s">
        <v>12</v>
      </c>
      <c r="M1266" t="s">
        <v>50</v>
      </c>
      <c r="N1266" t="s">
        <v>35</v>
      </c>
      <c r="O1266">
        <v>36300</v>
      </c>
      <c r="P1266">
        <v>0</v>
      </c>
      <c r="Q1266" t="s">
        <v>735</v>
      </c>
      <c r="R1266" t="s">
        <v>657</v>
      </c>
    </row>
    <row r="1267" spans="1:18" x14ac:dyDescent="0.3">
      <c r="A1267" s="151">
        <v>46079</v>
      </c>
      <c r="B1267" t="s">
        <v>838</v>
      </c>
      <c r="C1267" t="s">
        <v>839</v>
      </c>
      <c r="D1267" t="s">
        <v>840</v>
      </c>
      <c r="E1267" s="55">
        <v>70000</v>
      </c>
      <c r="F1267">
        <v>1</v>
      </c>
      <c r="G1267" t="s">
        <v>511</v>
      </c>
      <c r="H1267" s="14">
        <v>494.18</v>
      </c>
      <c r="I1267" t="s">
        <v>137</v>
      </c>
      <c r="J1267" t="s">
        <v>473</v>
      </c>
      <c r="K1267" t="s">
        <v>156</v>
      </c>
      <c r="L1267" t="s">
        <v>16</v>
      </c>
      <c r="M1267" t="s">
        <v>77</v>
      </c>
      <c r="N1267" t="s">
        <v>35</v>
      </c>
      <c r="O1267">
        <v>70000</v>
      </c>
      <c r="P1267">
        <v>0</v>
      </c>
      <c r="Q1267" t="s">
        <v>731</v>
      </c>
      <c r="R1267" t="s">
        <v>166</v>
      </c>
    </row>
    <row r="1268" spans="1:18" x14ac:dyDescent="0.3">
      <c r="A1268" s="151">
        <v>46055</v>
      </c>
      <c r="B1268" t="s">
        <v>998</v>
      </c>
      <c r="C1268" t="s">
        <v>999</v>
      </c>
      <c r="D1268" t="s">
        <v>1000</v>
      </c>
      <c r="E1268" s="55">
        <v>357.83</v>
      </c>
      <c r="F1268">
        <v>100</v>
      </c>
      <c r="G1268" t="s">
        <v>511</v>
      </c>
      <c r="H1268" s="14">
        <v>487.81389999999999</v>
      </c>
      <c r="I1268" t="s">
        <v>137</v>
      </c>
      <c r="J1268" t="s">
        <v>473</v>
      </c>
      <c r="K1268" t="s">
        <v>156</v>
      </c>
      <c r="L1268" t="s">
        <v>14</v>
      </c>
      <c r="M1268" t="s">
        <v>683</v>
      </c>
      <c r="N1268" t="s">
        <v>35</v>
      </c>
      <c r="O1268">
        <v>100088.77999999998</v>
      </c>
      <c r="P1268">
        <v>0</v>
      </c>
      <c r="Q1268" t="s">
        <v>680</v>
      </c>
      <c r="R1268" t="s">
        <v>168</v>
      </c>
    </row>
    <row r="1269" spans="1:18" x14ac:dyDescent="0.3">
      <c r="A1269" s="151">
        <v>46057</v>
      </c>
      <c r="B1269" t="s">
        <v>1018</v>
      </c>
      <c r="C1269" t="s">
        <v>1023</v>
      </c>
      <c r="D1269" t="s">
        <v>1024</v>
      </c>
      <c r="E1269" s="55">
        <v>100000</v>
      </c>
      <c r="F1269">
        <v>1</v>
      </c>
      <c r="G1269" t="s">
        <v>511</v>
      </c>
      <c r="H1269" s="14">
        <v>487.38119999999998</v>
      </c>
      <c r="I1269" t="s">
        <v>137</v>
      </c>
      <c r="J1269" t="s">
        <v>473</v>
      </c>
      <c r="K1269" t="s">
        <v>138</v>
      </c>
      <c r="L1269" t="s">
        <v>10</v>
      </c>
      <c r="M1269" t="s">
        <v>683</v>
      </c>
      <c r="N1269" t="s">
        <v>35</v>
      </c>
      <c r="O1269">
        <v>99999.999999999985</v>
      </c>
      <c r="P1269">
        <v>0</v>
      </c>
      <c r="Q1269" t="s">
        <v>628</v>
      </c>
      <c r="R1269" t="s">
        <v>683</v>
      </c>
    </row>
    <row r="1270" spans="1:18" x14ac:dyDescent="0.3">
      <c r="A1270" s="151">
        <v>46058</v>
      </c>
      <c r="B1270" t="s">
        <v>984</v>
      </c>
      <c r="C1270" t="s">
        <v>988</v>
      </c>
      <c r="D1270" t="s">
        <v>12</v>
      </c>
      <c r="E1270" s="55">
        <v>12396.69</v>
      </c>
      <c r="F1270">
        <v>1</v>
      </c>
      <c r="G1270" t="s">
        <v>511</v>
      </c>
      <c r="H1270" s="14">
        <v>486.2586</v>
      </c>
      <c r="I1270" t="s">
        <v>137</v>
      </c>
      <c r="J1270" t="s">
        <v>473</v>
      </c>
      <c r="K1270" t="s">
        <v>138</v>
      </c>
      <c r="L1270" t="s">
        <v>12</v>
      </c>
      <c r="M1270" t="s">
        <v>72</v>
      </c>
      <c r="N1270" t="s">
        <v>35</v>
      </c>
      <c r="O1270">
        <v>14999.999999999998</v>
      </c>
      <c r="P1270">
        <v>0</v>
      </c>
      <c r="Q1270" t="s">
        <v>745</v>
      </c>
      <c r="R1270" t="s">
        <v>657</v>
      </c>
    </row>
    <row r="1271" spans="1:18" x14ac:dyDescent="0.3">
      <c r="A1271" s="151">
        <v>46058</v>
      </c>
      <c r="B1271" t="s">
        <v>1132</v>
      </c>
      <c r="C1271" t="s">
        <v>1133</v>
      </c>
      <c r="D1271" t="s">
        <v>1134</v>
      </c>
      <c r="E1271" s="55">
        <v>81828.63</v>
      </c>
      <c r="F1271">
        <v>1</v>
      </c>
      <c r="G1271" t="s">
        <v>511</v>
      </c>
      <c r="H1271" s="14">
        <v>482.56900000000002</v>
      </c>
      <c r="I1271" t="s">
        <v>137</v>
      </c>
      <c r="J1271" t="s">
        <v>473</v>
      </c>
      <c r="K1271" t="s">
        <v>156</v>
      </c>
      <c r="L1271" t="s">
        <v>16</v>
      </c>
      <c r="M1271" t="s">
        <v>683</v>
      </c>
      <c r="N1271" t="s">
        <v>35</v>
      </c>
      <c r="O1271">
        <v>99012.64</v>
      </c>
      <c r="P1271">
        <v>0</v>
      </c>
      <c r="Q1271" t="s">
        <v>735</v>
      </c>
      <c r="R1271" t="s">
        <v>657</v>
      </c>
    </row>
    <row r="1272" spans="1:18" x14ac:dyDescent="0.3">
      <c r="A1272" s="151">
        <v>46081</v>
      </c>
      <c r="B1272" t="s">
        <v>20</v>
      </c>
      <c r="C1272" t="s">
        <v>800</v>
      </c>
      <c r="D1272" t="s">
        <v>20</v>
      </c>
      <c r="E1272" s="55">
        <v>32811.49</v>
      </c>
      <c r="F1272">
        <v>1</v>
      </c>
      <c r="G1272" t="s">
        <v>511</v>
      </c>
      <c r="H1272" s="14">
        <v>461.50630000000001</v>
      </c>
      <c r="I1272" t="s">
        <v>137</v>
      </c>
      <c r="J1272" t="s">
        <v>473</v>
      </c>
      <c r="K1272" t="s">
        <v>156</v>
      </c>
      <c r="L1272" t="s">
        <v>20</v>
      </c>
      <c r="M1272" t="s">
        <v>50</v>
      </c>
      <c r="N1272" t="s">
        <v>35</v>
      </c>
      <c r="O1272">
        <v>32811.49</v>
      </c>
      <c r="P1272">
        <v>0</v>
      </c>
      <c r="Q1272" t="s">
        <v>146</v>
      </c>
      <c r="R1272" t="s">
        <v>50</v>
      </c>
    </row>
    <row r="1273" spans="1:18" x14ac:dyDescent="0.3">
      <c r="A1273" s="151">
        <v>46063</v>
      </c>
      <c r="B1273" t="s">
        <v>1101</v>
      </c>
      <c r="C1273" t="s">
        <v>1107</v>
      </c>
      <c r="D1273" t="s">
        <v>1108</v>
      </c>
      <c r="E1273" s="55">
        <v>129553.2</v>
      </c>
      <c r="F1273">
        <v>2</v>
      </c>
      <c r="G1273" t="s">
        <v>511</v>
      </c>
      <c r="H1273" s="14">
        <v>452.11239999999998</v>
      </c>
      <c r="I1273" t="s">
        <v>157</v>
      </c>
      <c r="J1273" t="s">
        <v>473</v>
      </c>
      <c r="K1273" t="s">
        <v>156</v>
      </c>
      <c r="L1273" t="s">
        <v>17</v>
      </c>
      <c r="M1273" t="s">
        <v>75</v>
      </c>
      <c r="N1273" t="s">
        <v>35</v>
      </c>
      <c r="O1273">
        <v>1112118.74</v>
      </c>
      <c r="P1273">
        <v>0</v>
      </c>
      <c r="Q1273" t="s">
        <v>731</v>
      </c>
      <c r="R1273" t="s">
        <v>166</v>
      </c>
    </row>
    <row r="1274" spans="1:18" x14ac:dyDescent="0.3">
      <c r="A1274" s="151">
        <v>46059</v>
      </c>
      <c r="B1274" t="s">
        <v>968</v>
      </c>
      <c r="C1274" t="s">
        <v>969</v>
      </c>
      <c r="D1274" t="s">
        <v>970</v>
      </c>
      <c r="E1274" s="55">
        <v>1095123</v>
      </c>
      <c r="F1274">
        <v>1</v>
      </c>
      <c r="G1274" t="s">
        <v>511</v>
      </c>
      <c r="H1274" s="14">
        <v>445.20310000000001</v>
      </c>
      <c r="I1274" t="s">
        <v>137</v>
      </c>
      <c r="J1274" t="s">
        <v>473</v>
      </c>
      <c r="K1274" t="s">
        <v>156</v>
      </c>
      <c r="L1274" t="s">
        <v>10</v>
      </c>
      <c r="M1274" t="s">
        <v>75</v>
      </c>
      <c r="N1274" t="s">
        <v>35</v>
      </c>
      <c r="O1274">
        <v>1095123</v>
      </c>
      <c r="P1274">
        <v>0</v>
      </c>
      <c r="Q1274" t="s">
        <v>730</v>
      </c>
      <c r="R1274" t="s">
        <v>164</v>
      </c>
    </row>
    <row r="1275" spans="1:18" x14ac:dyDescent="0.3">
      <c r="A1275" s="151">
        <v>46055</v>
      </c>
      <c r="B1275" t="s">
        <v>1096</v>
      </c>
      <c r="C1275" t="s">
        <v>1036</v>
      </c>
      <c r="D1275" t="s">
        <v>1097</v>
      </c>
      <c r="E1275" s="55">
        <v>26050</v>
      </c>
      <c r="F1275">
        <v>2</v>
      </c>
      <c r="G1275" t="s">
        <v>511</v>
      </c>
      <c r="H1275" s="14">
        <v>445.05149999999998</v>
      </c>
      <c r="I1275" t="s">
        <v>137</v>
      </c>
      <c r="J1275" t="s">
        <v>473</v>
      </c>
      <c r="K1275" t="s">
        <v>138</v>
      </c>
      <c r="L1275" t="s">
        <v>9</v>
      </c>
      <c r="M1275" t="s">
        <v>77</v>
      </c>
      <c r="N1275" t="s">
        <v>35</v>
      </c>
      <c r="O1275">
        <v>278856.24</v>
      </c>
      <c r="P1275">
        <v>-215815.24</v>
      </c>
      <c r="Q1275" t="s">
        <v>1038</v>
      </c>
      <c r="R1275" t="s">
        <v>166</v>
      </c>
    </row>
    <row r="1276" spans="1:18" x14ac:dyDescent="0.3">
      <c r="A1276" s="151">
        <v>46055</v>
      </c>
      <c r="B1276" t="s">
        <v>1096</v>
      </c>
      <c r="C1276" t="s">
        <v>1036</v>
      </c>
      <c r="D1276" t="s">
        <v>1097</v>
      </c>
      <c r="E1276" s="55">
        <v>26050</v>
      </c>
      <c r="F1276">
        <v>2</v>
      </c>
      <c r="G1276" t="s">
        <v>511</v>
      </c>
      <c r="H1276" s="14">
        <v>445.05149999999998</v>
      </c>
      <c r="I1276" t="s">
        <v>137</v>
      </c>
      <c r="J1276" t="s">
        <v>473</v>
      </c>
      <c r="K1276" t="s">
        <v>138</v>
      </c>
      <c r="L1276" t="s">
        <v>9</v>
      </c>
      <c r="M1276" t="s">
        <v>77</v>
      </c>
      <c r="N1276" t="s">
        <v>35</v>
      </c>
      <c r="O1276">
        <v>278856.24</v>
      </c>
      <c r="P1276">
        <v>-215815.24</v>
      </c>
      <c r="Q1276" t="s">
        <v>1038</v>
      </c>
      <c r="R1276" t="s">
        <v>77</v>
      </c>
    </row>
    <row r="1277" spans="1:18" x14ac:dyDescent="0.3">
      <c r="A1277" s="151">
        <v>46055</v>
      </c>
      <c r="B1277" t="s">
        <v>1096</v>
      </c>
      <c r="C1277" t="s">
        <v>1036</v>
      </c>
      <c r="D1277" t="s">
        <v>1097</v>
      </c>
      <c r="E1277" s="55">
        <v>26050</v>
      </c>
      <c r="F1277">
        <v>2</v>
      </c>
      <c r="G1277" t="s">
        <v>511</v>
      </c>
      <c r="H1277" s="14">
        <v>445.05149999999998</v>
      </c>
      <c r="I1277" t="s">
        <v>137</v>
      </c>
      <c r="J1277" t="s">
        <v>473</v>
      </c>
      <c r="K1277" t="s">
        <v>138</v>
      </c>
      <c r="L1277" t="s">
        <v>9</v>
      </c>
      <c r="M1277" t="s">
        <v>77</v>
      </c>
      <c r="N1277" t="s">
        <v>35</v>
      </c>
      <c r="O1277">
        <v>278856.24</v>
      </c>
      <c r="P1277">
        <v>-215815.24</v>
      </c>
      <c r="Q1277" t="s">
        <v>628</v>
      </c>
      <c r="R1277" t="s">
        <v>166</v>
      </c>
    </row>
    <row r="1278" spans="1:18" x14ac:dyDescent="0.3">
      <c r="A1278" s="151">
        <v>46055</v>
      </c>
      <c r="B1278" t="s">
        <v>1096</v>
      </c>
      <c r="C1278" t="s">
        <v>1036</v>
      </c>
      <c r="D1278" t="s">
        <v>1097</v>
      </c>
      <c r="E1278" s="55">
        <v>26050</v>
      </c>
      <c r="F1278">
        <v>2</v>
      </c>
      <c r="G1278" t="s">
        <v>511</v>
      </c>
      <c r="H1278" s="14">
        <v>445.05149999999998</v>
      </c>
      <c r="I1278" t="s">
        <v>137</v>
      </c>
      <c r="J1278" t="s">
        <v>473</v>
      </c>
      <c r="K1278" t="s">
        <v>138</v>
      </c>
      <c r="L1278" t="s">
        <v>9</v>
      </c>
      <c r="M1278" t="s">
        <v>77</v>
      </c>
      <c r="N1278" t="s">
        <v>35</v>
      </c>
      <c r="O1278">
        <v>278856.24</v>
      </c>
      <c r="P1278">
        <v>-215815.24</v>
      </c>
      <c r="Q1278" t="s">
        <v>628</v>
      </c>
      <c r="R1278" t="s">
        <v>77</v>
      </c>
    </row>
    <row r="1279" spans="1:18" x14ac:dyDescent="0.3">
      <c r="A1279" s="151">
        <v>46061</v>
      </c>
      <c r="B1279" t="s">
        <v>917</v>
      </c>
      <c r="C1279" t="s">
        <v>920</v>
      </c>
      <c r="D1279" t="s">
        <v>921</v>
      </c>
      <c r="E1279" s="55">
        <v>425000</v>
      </c>
      <c r="F1279">
        <v>2</v>
      </c>
      <c r="G1279" t="s">
        <v>511</v>
      </c>
      <c r="H1279" s="14">
        <v>418.11869999999999</v>
      </c>
      <c r="I1279" t="s">
        <v>157</v>
      </c>
      <c r="J1279" t="s">
        <v>473</v>
      </c>
      <c r="K1279" t="s">
        <v>156</v>
      </c>
      <c r="L1279" t="s">
        <v>17</v>
      </c>
      <c r="M1279" t="s">
        <v>75</v>
      </c>
      <c r="N1279" t="s">
        <v>35</v>
      </c>
      <c r="O1279">
        <v>1028499.9999999999</v>
      </c>
      <c r="P1279">
        <v>0</v>
      </c>
      <c r="Q1279" t="s">
        <v>734</v>
      </c>
      <c r="R1279" t="s">
        <v>166</v>
      </c>
    </row>
    <row r="1280" spans="1:18" x14ac:dyDescent="0.3">
      <c r="A1280" s="151">
        <v>46079</v>
      </c>
      <c r="B1280" t="s">
        <v>864</v>
      </c>
      <c r="C1280" t="s">
        <v>865</v>
      </c>
      <c r="D1280" t="s">
        <v>866</v>
      </c>
      <c r="E1280" s="55">
        <v>59200</v>
      </c>
      <c r="F1280">
        <v>1</v>
      </c>
      <c r="G1280" t="s">
        <v>511</v>
      </c>
      <c r="H1280" s="14">
        <v>417.93509999999998</v>
      </c>
      <c r="I1280" t="s">
        <v>137</v>
      </c>
      <c r="J1280" t="s">
        <v>473</v>
      </c>
      <c r="K1280" t="s">
        <v>156</v>
      </c>
      <c r="L1280" t="s">
        <v>10</v>
      </c>
      <c r="M1280" t="s">
        <v>77</v>
      </c>
      <c r="N1280" t="s">
        <v>35</v>
      </c>
      <c r="O1280">
        <v>59199.999999999993</v>
      </c>
      <c r="P1280">
        <v>0</v>
      </c>
      <c r="Q1280" t="s">
        <v>22</v>
      </c>
      <c r="R1280" t="s">
        <v>164</v>
      </c>
    </row>
    <row r="1281" spans="1:18" x14ac:dyDescent="0.3">
      <c r="A1281" s="151">
        <v>46059</v>
      </c>
      <c r="B1281" t="s">
        <v>1028</v>
      </c>
      <c r="C1281" t="s">
        <v>1029</v>
      </c>
      <c r="D1281" t="s">
        <v>1030</v>
      </c>
      <c r="E1281" s="55">
        <v>48512.4</v>
      </c>
      <c r="F1281">
        <v>1</v>
      </c>
      <c r="G1281" t="s">
        <v>511</v>
      </c>
      <c r="H1281" s="14">
        <v>414.40530000000001</v>
      </c>
      <c r="I1281" t="s">
        <v>137</v>
      </c>
      <c r="J1281" t="s">
        <v>473</v>
      </c>
      <c r="K1281" t="s">
        <v>138</v>
      </c>
      <c r="L1281" t="s">
        <v>11</v>
      </c>
      <c r="M1281" t="s">
        <v>77</v>
      </c>
      <c r="N1281" t="s">
        <v>35</v>
      </c>
      <c r="O1281">
        <v>58699.999999999985</v>
      </c>
      <c r="P1281">
        <v>0</v>
      </c>
      <c r="Q1281" t="s">
        <v>628</v>
      </c>
      <c r="R1281" t="s">
        <v>77</v>
      </c>
    </row>
    <row r="1282" spans="1:18" x14ac:dyDescent="0.3">
      <c r="A1282" s="151">
        <v>46057</v>
      </c>
      <c r="B1282" t="s">
        <v>1119</v>
      </c>
      <c r="C1282" t="s">
        <v>1120</v>
      </c>
      <c r="D1282" t="s">
        <v>1121</v>
      </c>
      <c r="E1282" s="55">
        <v>782068.3</v>
      </c>
      <c r="F1282">
        <v>1</v>
      </c>
      <c r="G1282" t="s">
        <v>511</v>
      </c>
      <c r="H1282" s="14">
        <v>384.70280000000002</v>
      </c>
      <c r="I1282" t="s">
        <v>137</v>
      </c>
      <c r="J1282" t="s">
        <v>473</v>
      </c>
      <c r="K1282" t="s">
        <v>156</v>
      </c>
      <c r="L1282" t="s">
        <v>10</v>
      </c>
      <c r="M1282" t="s">
        <v>75</v>
      </c>
      <c r="N1282" t="s">
        <v>35</v>
      </c>
      <c r="O1282">
        <v>946302.6399999999</v>
      </c>
      <c r="P1282">
        <v>0</v>
      </c>
      <c r="Q1282" t="s">
        <v>730</v>
      </c>
      <c r="R1282" t="s">
        <v>164</v>
      </c>
    </row>
    <row r="1283" spans="1:18" x14ac:dyDescent="0.3">
      <c r="A1283" s="151">
        <v>46075</v>
      </c>
      <c r="B1283" t="s">
        <v>1048</v>
      </c>
      <c r="C1283" t="s">
        <v>1051</v>
      </c>
      <c r="D1283" t="s">
        <v>1052</v>
      </c>
      <c r="E1283" s="55">
        <v>778920</v>
      </c>
      <c r="F1283">
        <v>1</v>
      </c>
      <c r="G1283" t="s">
        <v>511</v>
      </c>
      <c r="H1283" s="14">
        <v>383.15410000000003</v>
      </c>
      <c r="I1283" t="s">
        <v>137</v>
      </c>
      <c r="J1283" t="s">
        <v>473</v>
      </c>
      <c r="K1283" t="s">
        <v>156</v>
      </c>
      <c r="L1283" t="s">
        <v>14</v>
      </c>
      <c r="M1283" t="s">
        <v>75</v>
      </c>
      <c r="N1283" t="s">
        <v>35</v>
      </c>
      <c r="O1283">
        <v>942493.19999999984</v>
      </c>
      <c r="P1283">
        <v>0</v>
      </c>
      <c r="Q1283" t="s">
        <v>680</v>
      </c>
      <c r="R1283" t="s">
        <v>168</v>
      </c>
    </row>
    <row r="1284" spans="1:18" x14ac:dyDescent="0.3">
      <c r="A1284" s="151">
        <v>46055</v>
      </c>
      <c r="B1284" t="s">
        <v>813</v>
      </c>
      <c r="C1284" t="s">
        <v>814</v>
      </c>
      <c r="D1284" t="s">
        <v>815</v>
      </c>
      <c r="E1284" s="55">
        <v>27000</v>
      </c>
      <c r="F1284">
        <v>1</v>
      </c>
      <c r="G1284" t="s">
        <v>511</v>
      </c>
      <c r="H1284" s="14">
        <v>379.7654</v>
      </c>
      <c r="I1284" t="s">
        <v>137</v>
      </c>
      <c r="J1284" t="s">
        <v>473</v>
      </c>
      <c r="K1284" t="s">
        <v>156</v>
      </c>
      <c r="L1284" t="s">
        <v>14</v>
      </c>
      <c r="M1284" t="s">
        <v>50</v>
      </c>
      <c r="N1284" t="s">
        <v>35</v>
      </c>
      <c r="O1284">
        <v>26999.999999999996</v>
      </c>
      <c r="P1284">
        <v>0</v>
      </c>
      <c r="Q1284" t="s">
        <v>680</v>
      </c>
      <c r="R1284" t="s">
        <v>166</v>
      </c>
    </row>
    <row r="1285" spans="1:18" x14ac:dyDescent="0.3">
      <c r="A1285" s="151">
        <v>46079</v>
      </c>
      <c r="B1285" t="s">
        <v>1085</v>
      </c>
      <c r="C1285" t="s">
        <v>1086</v>
      </c>
      <c r="D1285" t="s">
        <v>1087</v>
      </c>
      <c r="E1285" s="55">
        <v>34000</v>
      </c>
      <c r="F1285">
        <v>21.42</v>
      </c>
      <c r="G1285" t="s">
        <v>511</v>
      </c>
      <c r="H1285" s="14">
        <v>358.2441</v>
      </c>
      <c r="I1285" t="s">
        <v>137</v>
      </c>
      <c r="J1285" t="s">
        <v>513</v>
      </c>
      <c r="K1285" t="s">
        <v>138</v>
      </c>
      <c r="L1285" t="s">
        <v>10</v>
      </c>
      <c r="M1285" t="s">
        <v>75</v>
      </c>
      <c r="N1285" t="s">
        <v>35</v>
      </c>
      <c r="O1285">
        <v>881218.79999999993</v>
      </c>
      <c r="P1285">
        <v>0</v>
      </c>
      <c r="Q1285" t="s">
        <v>731</v>
      </c>
      <c r="R1285" t="s">
        <v>166</v>
      </c>
    </row>
    <row r="1286" spans="1:18" x14ac:dyDescent="0.3">
      <c r="A1286" s="151">
        <v>46055</v>
      </c>
      <c r="B1286" t="s">
        <v>962</v>
      </c>
      <c r="C1286" t="s">
        <v>963</v>
      </c>
      <c r="D1286" t="s">
        <v>964</v>
      </c>
      <c r="E1286" s="55">
        <v>721000</v>
      </c>
      <c r="F1286">
        <v>1</v>
      </c>
      <c r="G1286" t="s">
        <v>511</v>
      </c>
      <c r="H1286" s="14">
        <v>354.66300000000001</v>
      </c>
      <c r="I1286" t="s">
        <v>137</v>
      </c>
      <c r="J1286" t="s">
        <v>513</v>
      </c>
      <c r="K1286" t="s">
        <v>156</v>
      </c>
      <c r="L1286" t="s">
        <v>10</v>
      </c>
      <c r="M1286" t="s">
        <v>75</v>
      </c>
      <c r="N1286" t="s">
        <v>35</v>
      </c>
      <c r="O1286">
        <v>872410</v>
      </c>
      <c r="P1286">
        <v>0</v>
      </c>
      <c r="Q1286" t="s">
        <v>736</v>
      </c>
      <c r="R1286" t="s">
        <v>164</v>
      </c>
    </row>
    <row r="1287" spans="1:18" x14ac:dyDescent="0.3">
      <c r="A1287" s="151">
        <v>46076</v>
      </c>
      <c r="B1287" t="s">
        <v>831</v>
      </c>
      <c r="C1287" t="s">
        <v>834</v>
      </c>
      <c r="D1287" t="s">
        <v>835</v>
      </c>
      <c r="E1287" s="55">
        <v>25198.74</v>
      </c>
      <c r="F1287">
        <v>1</v>
      </c>
      <c r="G1287" t="s">
        <v>511</v>
      </c>
      <c r="H1287" s="14">
        <v>354.43</v>
      </c>
      <c r="I1287" t="s">
        <v>137</v>
      </c>
      <c r="J1287" t="s">
        <v>473</v>
      </c>
      <c r="K1287" t="s">
        <v>156</v>
      </c>
      <c r="L1287" t="s">
        <v>9</v>
      </c>
      <c r="M1287" t="s">
        <v>50</v>
      </c>
      <c r="N1287" t="s">
        <v>35</v>
      </c>
      <c r="O1287">
        <v>25198.74</v>
      </c>
      <c r="P1287">
        <v>0</v>
      </c>
      <c r="Q1287" t="s">
        <v>730</v>
      </c>
      <c r="R1287" t="s">
        <v>164</v>
      </c>
    </row>
    <row r="1288" spans="1:18" x14ac:dyDescent="0.3">
      <c r="A1288" s="151">
        <v>46058</v>
      </c>
      <c r="B1288" t="s">
        <v>1101</v>
      </c>
      <c r="C1288" t="s">
        <v>1109</v>
      </c>
      <c r="D1288" t="s">
        <v>1110</v>
      </c>
      <c r="E1288" s="55">
        <v>41218.54</v>
      </c>
      <c r="F1288">
        <v>1</v>
      </c>
      <c r="G1288" t="s">
        <v>511</v>
      </c>
      <c r="H1288" s="14">
        <v>352.09930000000003</v>
      </c>
      <c r="I1288" t="s">
        <v>137</v>
      </c>
      <c r="J1288" t="s">
        <v>473</v>
      </c>
      <c r="K1288" t="s">
        <v>156</v>
      </c>
      <c r="L1288" t="s">
        <v>10</v>
      </c>
      <c r="M1288" t="s">
        <v>77</v>
      </c>
      <c r="N1288" t="s">
        <v>35</v>
      </c>
      <c r="O1288">
        <v>49874.429999999993</v>
      </c>
      <c r="P1288">
        <v>0</v>
      </c>
      <c r="Q1288" t="s">
        <v>730</v>
      </c>
      <c r="R1288" t="s">
        <v>164</v>
      </c>
    </row>
    <row r="1289" spans="1:18" x14ac:dyDescent="0.3">
      <c r="A1289" s="151">
        <v>46058</v>
      </c>
      <c r="B1289" t="s">
        <v>1101</v>
      </c>
      <c r="C1289" t="s">
        <v>1111</v>
      </c>
      <c r="D1289" t="s">
        <v>1112</v>
      </c>
      <c r="E1289" s="55">
        <v>41218.54</v>
      </c>
      <c r="F1289">
        <v>1</v>
      </c>
      <c r="G1289" t="s">
        <v>511</v>
      </c>
      <c r="H1289" s="14">
        <v>352.09930000000003</v>
      </c>
      <c r="I1289" t="s">
        <v>137</v>
      </c>
      <c r="J1289" t="s">
        <v>473</v>
      </c>
      <c r="K1289" t="s">
        <v>156</v>
      </c>
      <c r="L1289" t="s">
        <v>10</v>
      </c>
      <c r="M1289" t="s">
        <v>77</v>
      </c>
      <c r="N1289" t="s">
        <v>35</v>
      </c>
      <c r="O1289">
        <v>49874.429999999993</v>
      </c>
      <c r="P1289">
        <v>0</v>
      </c>
      <c r="Q1289" t="s">
        <v>730</v>
      </c>
      <c r="R1289" t="s">
        <v>164</v>
      </c>
    </row>
    <row r="1290" spans="1:18" x14ac:dyDescent="0.3">
      <c r="A1290" s="151">
        <v>46057</v>
      </c>
      <c r="B1290" t="s">
        <v>1045</v>
      </c>
      <c r="C1290" t="s">
        <v>1046</v>
      </c>
      <c r="D1290" t="s">
        <v>1047</v>
      </c>
      <c r="E1290" s="55">
        <v>74973.55</v>
      </c>
      <c r="F1290">
        <v>4</v>
      </c>
      <c r="G1290" t="s">
        <v>511</v>
      </c>
      <c r="H1290" s="14">
        <v>348.42759999999998</v>
      </c>
      <c r="I1290" t="s">
        <v>137</v>
      </c>
      <c r="J1290" t="s">
        <v>473</v>
      </c>
      <c r="K1290" t="s">
        <v>138</v>
      </c>
      <c r="L1290" t="s">
        <v>16</v>
      </c>
      <c r="M1290" t="s">
        <v>75</v>
      </c>
      <c r="N1290" t="s">
        <v>35</v>
      </c>
      <c r="O1290">
        <v>857072</v>
      </c>
      <c r="P1290">
        <v>0</v>
      </c>
      <c r="Q1290" t="s">
        <v>735</v>
      </c>
      <c r="R1290" t="s">
        <v>657</v>
      </c>
    </row>
    <row r="1291" spans="1:18" x14ac:dyDescent="0.3">
      <c r="A1291" s="151">
        <v>46079</v>
      </c>
      <c r="B1291" t="s">
        <v>1122</v>
      </c>
      <c r="C1291" t="s">
        <v>1123</v>
      </c>
      <c r="D1291" t="s">
        <v>1124</v>
      </c>
      <c r="E1291" s="55">
        <v>40000</v>
      </c>
      <c r="F1291">
        <v>1</v>
      </c>
      <c r="G1291" t="s">
        <v>511</v>
      </c>
      <c r="H1291" s="14">
        <v>341.6902</v>
      </c>
      <c r="I1291" t="s">
        <v>137</v>
      </c>
      <c r="J1291" t="s">
        <v>473</v>
      </c>
      <c r="K1291" t="s">
        <v>156</v>
      </c>
      <c r="L1291" t="s">
        <v>15</v>
      </c>
      <c r="M1291" t="s">
        <v>77</v>
      </c>
      <c r="N1291" t="s">
        <v>35</v>
      </c>
      <c r="O1291">
        <v>48400</v>
      </c>
      <c r="P1291">
        <v>0</v>
      </c>
      <c r="Q1291" t="s">
        <v>744</v>
      </c>
      <c r="R1291" t="s">
        <v>164</v>
      </c>
    </row>
    <row r="1292" spans="1:18" x14ac:dyDescent="0.3">
      <c r="A1292" s="151">
        <v>46066</v>
      </c>
      <c r="B1292" t="s">
        <v>1122</v>
      </c>
      <c r="C1292" t="s">
        <v>1125</v>
      </c>
      <c r="D1292" t="s">
        <v>1126</v>
      </c>
      <c r="E1292" s="55">
        <v>40000</v>
      </c>
      <c r="F1292">
        <v>1</v>
      </c>
      <c r="G1292" t="s">
        <v>511</v>
      </c>
      <c r="H1292" s="14">
        <v>341.6902</v>
      </c>
      <c r="I1292" t="s">
        <v>137</v>
      </c>
      <c r="J1292" t="s">
        <v>473</v>
      </c>
      <c r="K1292" t="s">
        <v>156</v>
      </c>
      <c r="L1292" t="s">
        <v>15</v>
      </c>
      <c r="M1292" t="s">
        <v>77</v>
      </c>
      <c r="N1292" t="s">
        <v>35</v>
      </c>
      <c r="O1292">
        <v>48400</v>
      </c>
      <c r="P1292">
        <v>0</v>
      </c>
      <c r="Q1292" t="s">
        <v>744</v>
      </c>
      <c r="R1292" t="s">
        <v>164</v>
      </c>
    </row>
    <row r="1293" spans="1:18" x14ac:dyDescent="0.3">
      <c r="A1293" s="151">
        <v>46079</v>
      </c>
      <c r="B1293" t="s">
        <v>838</v>
      </c>
      <c r="C1293" t="s">
        <v>839</v>
      </c>
      <c r="D1293" t="s">
        <v>840</v>
      </c>
      <c r="E1293" s="55">
        <v>70000</v>
      </c>
      <c r="F1293">
        <v>1</v>
      </c>
      <c r="G1293" t="s">
        <v>511</v>
      </c>
      <c r="H1293" s="14">
        <v>341.1669</v>
      </c>
      <c r="I1293" t="s">
        <v>137</v>
      </c>
      <c r="J1293" t="s">
        <v>473</v>
      </c>
      <c r="K1293" t="s">
        <v>156</v>
      </c>
      <c r="L1293" t="s">
        <v>16</v>
      </c>
      <c r="M1293" t="s">
        <v>683</v>
      </c>
      <c r="N1293" t="s">
        <v>35</v>
      </c>
      <c r="O1293">
        <v>70000</v>
      </c>
      <c r="P1293">
        <v>0</v>
      </c>
      <c r="Q1293" t="s">
        <v>731</v>
      </c>
      <c r="R1293" t="s">
        <v>166</v>
      </c>
    </row>
    <row r="1294" spans="1:18" x14ac:dyDescent="0.3">
      <c r="A1294" s="151">
        <v>46063</v>
      </c>
      <c r="B1294" t="s">
        <v>1116</v>
      </c>
      <c r="C1294" t="s">
        <v>1117</v>
      </c>
      <c r="D1294" t="s">
        <v>1118</v>
      </c>
      <c r="E1294" s="55">
        <v>647707.5</v>
      </c>
      <c r="F1294">
        <v>1</v>
      </c>
      <c r="G1294" t="s">
        <v>511</v>
      </c>
      <c r="H1294" s="14">
        <v>327.22399999999999</v>
      </c>
      <c r="I1294" t="s">
        <v>137</v>
      </c>
      <c r="J1294" t="s">
        <v>473</v>
      </c>
      <c r="K1294" t="s">
        <v>156</v>
      </c>
      <c r="L1294" t="s">
        <v>10</v>
      </c>
      <c r="M1294" t="s">
        <v>75</v>
      </c>
      <c r="N1294" t="s">
        <v>35</v>
      </c>
      <c r="O1294">
        <v>804914.68999999983</v>
      </c>
      <c r="P1294">
        <v>0</v>
      </c>
      <c r="Q1294" t="s">
        <v>730</v>
      </c>
      <c r="R1294" t="s">
        <v>164</v>
      </c>
    </row>
    <row r="1295" spans="1:18" x14ac:dyDescent="0.3">
      <c r="A1295" s="151">
        <v>46076</v>
      </c>
      <c r="B1295" t="s">
        <v>984</v>
      </c>
      <c r="C1295" t="s">
        <v>985</v>
      </c>
      <c r="D1295" t="s">
        <v>12</v>
      </c>
      <c r="E1295" s="55">
        <v>18181.82</v>
      </c>
      <c r="F1295">
        <v>1</v>
      </c>
      <c r="G1295" t="s">
        <v>511</v>
      </c>
      <c r="H1295" s="14">
        <v>309.43849999999998</v>
      </c>
      <c r="I1295" t="s">
        <v>137</v>
      </c>
      <c r="J1295" t="s">
        <v>473</v>
      </c>
      <c r="K1295" t="s">
        <v>138</v>
      </c>
      <c r="L1295" t="s">
        <v>12</v>
      </c>
      <c r="M1295" t="s">
        <v>50</v>
      </c>
      <c r="N1295" t="s">
        <v>35</v>
      </c>
      <c r="O1295">
        <v>21999.999999999996</v>
      </c>
      <c r="P1295">
        <v>0</v>
      </c>
      <c r="Q1295" t="s">
        <v>745</v>
      </c>
      <c r="R1295" t="s">
        <v>657</v>
      </c>
    </row>
    <row r="1296" spans="1:18" x14ac:dyDescent="0.3">
      <c r="A1296" s="151">
        <v>46055</v>
      </c>
      <c r="B1296" t="s">
        <v>1096</v>
      </c>
      <c r="C1296" t="s">
        <v>1036</v>
      </c>
      <c r="D1296" t="s">
        <v>1097</v>
      </c>
      <c r="E1296" s="55">
        <v>26050</v>
      </c>
      <c r="F1296">
        <v>2</v>
      </c>
      <c r="G1296" t="s">
        <v>511</v>
      </c>
      <c r="H1296" s="14">
        <v>307.25</v>
      </c>
      <c r="I1296" t="s">
        <v>137</v>
      </c>
      <c r="J1296" t="s">
        <v>473</v>
      </c>
      <c r="K1296" t="s">
        <v>138</v>
      </c>
      <c r="L1296" t="s">
        <v>9</v>
      </c>
      <c r="M1296" t="s">
        <v>683</v>
      </c>
      <c r="N1296" t="s">
        <v>35</v>
      </c>
      <c r="O1296">
        <v>278856.24</v>
      </c>
      <c r="P1296">
        <v>-215815.24</v>
      </c>
      <c r="Q1296" t="s">
        <v>1038</v>
      </c>
      <c r="R1296" t="s">
        <v>166</v>
      </c>
    </row>
    <row r="1297" spans="1:18" x14ac:dyDescent="0.3">
      <c r="A1297" s="151">
        <v>46055</v>
      </c>
      <c r="B1297" t="s">
        <v>1096</v>
      </c>
      <c r="C1297" t="s">
        <v>1036</v>
      </c>
      <c r="D1297" t="s">
        <v>1097</v>
      </c>
      <c r="E1297" s="55">
        <v>26050</v>
      </c>
      <c r="F1297">
        <v>2</v>
      </c>
      <c r="G1297" t="s">
        <v>511</v>
      </c>
      <c r="H1297" s="14">
        <v>307.25</v>
      </c>
      <c r="I1297" t="s">
        <v>137</v>
      </c>
      <c r="J1297" t="s">
        <v>473</v>
      </c>
      <c r="K1297" t="s">
        <v>138</v>
      </c>
      <c r="L1297" t="s">
        <v>9</v>
      </c>
      <c r="M1297" t="s">
        <v>683</v>
      </c>
      <c r="N1297" t="s">
        <v>35</v>
      </c>
      <c r="O1297">
        <v>278856.24</v>
      </c>
      <c r="P1297">
        <v>-215815.24</v>
      </c>
      <c r="Q1297" t="s">
        <v>1038</v>
      </c>
      <c r="R1297" t="s">
        <v>683</v>
      </c>
    </row>
    <row r="1298" spans="1:18" x14ac:dyDescent="0.3">
      <c r="A1298" s="151">
        <v>46055</v>
      </c>
      <c r="B1298" t="s">
        <v>1096</v>
      </c>
      <c r="C1298" t="s">
        <v>1036</v>
      </c>
      <c r="D1298" t="s">
        <v>1097</v>
      </c>
      <c r="E1298" s="55">
        <v>26050</v>
      </c>
      <c r="F1298">
        <v>2</v>
      </c>
      <c r="G1298" t="s">
        <v>511</v>
      </c>
      <c r="H1298" s="14">
        <v>307.25</v>
      </c>
      <c r="I1298" t="s">
        <v>137</v>
      </c>
      <c r="J1298" t="s">
        <v>473</v>
      </c>
      <c r="K1298" t="s">
        <v>138</v>
      </c>
      <c r="L1298" t="s">
        <v>9</v>
      </c>
      <c r="M1298" t="s">
        <v>683</v>
      </c>
      <c r="N1298" t="s">
        <v>35</v>
      </c>
      <c r="O1298">
        <v>278856.24</v>
      </c>
      <c r="P1298">
        <v>-215815.24</v>
      </c>
      <c r="Q1298" t="s">
        <v>628</v>
      </c>
      <c r="R1298" t="s">
        <v>166</v>
      </c>
    </row>
    <row r="1299" spans="1:18" x14ac:dyDescent="0.3">
      <c r="A1299" s="151">
        <v>46055</v>
      </c>
      <c r="B1299" t="s">
        <v>1096</v>
      </c>
      <c r="C1299" t="s">
        <v>1036</v>
      </c>
      <c r="D1299" t="s">
        <v>1097</v>
      </c>
      <c r="E1299" s="55">
        <v>26050</v>
      </c>
      <c r="F1299">
        <v>2</v>
      </c>
      <c r="G1299" t="s">
        <v>511</v>
      </c>
      <c r="H1299" s="14">
        <v>307.25</v>
      </c>
      <c r="I1299" t="s">
        <v>137</v>
      </c>
      <c r="J1299" t="s">
        <v>473</v>
      </c>
      <c r="K1299" t="s">
        <v>138</v>
      </c>
      <c r="L1299" t="s">
        <v>9</v>
      </c>
      <c r="M1299" t="s">
        <v>683</v>
      </c>
      <c r="N1299" t="s">
        <v>35</v>
      </c>
      <c r="O1299">
        <v>278856.24</v>
      </c>
      <c r="P1299">
        <v>-215815.24</v>
      </c>
      <c r="Q1299" t="s">
        <v>628</v>
      </c>
      <c r="R1299" t="s">
        <v>683</v>
      </c>
    </row>
    <row r="1300" spans="1:18" x14ac:dyDescent="0.3">
      <c r="A1300" s="151">
        <v>46066</v>
      </c>
      <c r="B1300" t="s">
        <v>1098</v>
      </c>
      <c r="C1300" t="s">
        <v>1099</v>
      </c>
      <c r="D1300" t="s">
        <v>1100</v>
      </c>
      <c r="E1300" s="55">
        <v>755578</v>
      </c>
      <c r="F1300">
        <v>1</v>
      </c>
      <c r="G1300" t="s">
        <v>511</v>
      </c>
      <c r="H1300" s="14">
        <v>307.16699999999997</v>
      </c>
      <c r="I1300" t="s">
        <v>312</v>
      </c>
      <c r="J1300" t="s">
        <v>473</v>
      </c>
      <c r="K1300" t="s">
        <v>156</v>
      </c>
      <c r="L1300" t="s">
        <v>530</v>
      </c>
      <c r="M1300" t="s">
        <v>75</v>
      </c>
      <c r="N1300" t="s">
        <v>35</v>
      </c>
      <c r="O1300">
        <v>755578</v>
      </c>
      <c r="P1300">
        <v>0</v>
      </c>
      <c r="Q1300" t="s">
        <v>732</v>
      </c>
      <c r="R1300" t="s">
        <v>164</v>
      </c>
    </row>
    <row r="1301" spans="1:18" x14ac:dyDescent="0.3">
      <c r="A1301" s="151">
        <v>46066</v>
      </c>
      <c r="B1301" t="s">
        <v>944</v>
      </c>
      <c r="C1301" t="s">
        <v>945</v>
      </c>
      <c r="D1301" t="s">
        <v>946</v>
      </c>
      <c r="E1301" s="55">
        <v>755577.85</v>
      </c>
      <c r="F1301">
        <v>1</v>
      </c>
      <c r="G1301" t="s">
        <v>511</v>
      </c>
      <c r="H1301" s="14">
        <v>307.1669</v>
      </c>
      <c r="I1301" t="s">
        <v>312</v>
      </c>
      <c r="J1301" t="s">
        <v>473</v>
      </c>
      <c r="K1301" t="s">
        <v>156</v>
      </c>
      <c r="L1301" t="s">
        <v>530</v>
      </c>
      <c r="M1301" t="s">
        <v>75</v>
      </c>
      <c r="N1301" t="s">
        <v>35</v>
      </c>
      <c r="O1301">
        <v>755577.85</v>
      </c>
      <c r="P1301">
        <v>0</v>
      </c>
      <c r="Q1301" t="s">
        <v>732</v>
      </c>
      <c r="R1301" t="s">
        <v>164</v>
      </c>
    </row>
    <row r="1302" spans="1:18" x14ac:dyDescent="0.3">
      <c r="A1302" s="151">
        <v>46056</v>
      </c>
      <c r="B1302" t="s">
        <v>984</v>
      </c>
      <c r="C1302" t="s">
        <v>989</v>
      </c>
      <c r="D1302" t="s">
        <v>990</v>
      </c>
      <c r="E1302" s="55">
        <v>34710.74</v>
      </c>
      <c r="F1302">
        <v>1</v>
      </c>
      <c r="G1302" t="s">
        <v>511</v>
      </c>
      <c r="H1302" s="14">
        <v>296.50799999999998</v>
      </c>
      <c r="I1302" t="s">
        <v>137</v>
      </c>
      <c r="J1302" t="s">
        <v>473</v>
      </c>
      <c r="K1302" t="s">
        <v>138</v>
      </c>
      <c r="L1302" t="s">
        <v>12</v>
      </c>
      <c r="M1302" t="s">
        <v>77</v>
      </c>
      <c r="N1302" t="s">
        <v>35</v>
      </c>
      <c r="O1302">
        <v>41999.999999999993</v>
      </c>
      <c r="P1302">
        <v>0</v>
      </c>
      <c r="Q1302" t="s">
        <v>745</v>
      </c>
      <c r="R1302" t="s">
        <v>657</v>
      </c>
    </row>
    <row r="1303" spans="1:18" x14ac:dyDescent="0.3">
      <c r="A1303" s="151">
        <v>46059</v>
      </c>
      <c r="B1303" t="s">
        <v>1028</v>
      </c>
      <c r="C1303" t="s">
        <v>1031</v>
      </c>
      <c r="D1303" t="s">
        <v>1032</v>
      </c>
      <c r="E1303" s="55">
        <v>7568.31</v>
      </c>
      <c r="F1303">
        <v>90</v>
      </c>
      <c r="G1303" t="s">
        <v>511</v>
      </c>
      <c r="H1303" s="14">
        <v>294.85239999999999</v>
      </c>
      <c r="I1303" t="s">
        <v>137</v>
      </c>
      <c r="J1303" t="s">
        <v>473</v>
      </c>
      <c r="K1303" t="s">
        <v>138</v>
      </c>
      <c r="L1303" t="s">
        <v>11</v>
      </c>
      <c r="M1303" t="s">
        <v>75</v>
      </c>
      <c r="N1303" t="s">
        <v>35</v>
      </c>
      <c r="O1303">
        <v>725286.27999999991</v>
      </c>
      <c r="P1303">
        <v>0</v>
      </c>
      <c r="Q1303" t="s">
        <v>628</v>
      </c>
      <c r="R1303" t="s">
        <v>75</v>
      </c>
    </row>
    <row r="1304" spans="1:18" x14ac:dyDescent="0.3">
      <c r="A1304" s="151">
        <v>46076</v>
      </c>
      <c r="B1304" t="s">
        <v>845</v>
      </c>
      <c r="C1304" t="s">
        <v>846</v>
      </c>
      <c r="D1304" t="s">
        <v>847</v>
      </c>
      <c r="E1304" s="55">
        <v>80000</v>
      </c>
      <c r="F1304">
        <v>9</v>
      </c>
      <c r="G1304" t="s">
        <v>511</v>
      </c>
      <c r="H1304" s="14">
        <v>292.70339999999999</v>
      </c>
      <c r="I1304" t="s">
        <v>137</v>
      </c>
      <c r="J1304" t="s">
        <v>473</v>
      </c>
      <c r="K1304" t="s">
        <v>156</v>
      </c>
      <c r="L1304" t="s">
        <v>10</v>
      </c>
      <c r="M1304" t="s">
        <v>75</v>
      </c>
      <c r="N1304" t="s">
        <v>35</v>
      </c>
      <c r="O1304">
        <v>719999.99999999988</v>
      </c>
      <c r="P1304">
        <v>0</v>
      </c>
      <c r="Q1304" t="s">
        <v>731</v>
      </c>
      <c r="R1304" t="s">
        <v>166</v>
      </c>
    </row>
    <row r="1305" spans="1:18" x14ac:dyDescent="0.3">
      <c r="A1305" s="151">
        <v>46070</v>
      </c>
      <c r="B1305" t="s">
        <v>845</v>
      </c>
      <c r="C1305" t="s">
        <v>848</v>
      </c>
      <c r="D1305" t="s">
        <v>849</v>
      </c>
      <c r="E1305" s="55">
        <v>80000</v>
      </c>
      <c r="F1305">
        <v>9</v>
      </c>
      <c r="G1305" t="s">
        <v>511</v>
      </c>
      <c r="H1305" s="14">
        <v>292.70339999999999</v>
      </c>
      <c r="I1305" t="s">
        <v>137</v>
      </c>
      <c r="J1305" t="s">
        <v>473</v>
      </c>
      <c r="K1305" t="s">
        <v>156</v>
      </c>
      <c r="L1305" t="s">
        <v>10</v>
      </c>
      <c r="M1305" t="s">
        <v>75</v>
      </c>
      <c r="N1305" t="s">
        <v>35</v>
      </c>
      <c r="O1305">
        <v>719999.99999999988</v>
      </c>
      <c r="P1305">
        <v>0</v>
      </c>
      <c r="Q1305" t="s">
        <v>731</v>
      </c>
      <c r="R1305" t="s">
        <v>166</v>
      </c>
    </row>
    <row r="1306" spans="1:18" x14ac:dyDescent="0.3">
      <c r="A1306" s="151">
        <v>46062</v>
      </c>
      <c r="B1306" t="s">
        <v>845</v>
      </c>
      <c r="C1306" t="s">
        <v>850</v>
      </c>
      <c r="D1306" t="s">
        <v>851</v>
      </c>
      <c r="E1306" s="55">
        <v>80000</v>
      </c>
      <c r="F1306">
        <v>9</v>
      </c>
      <c r="G1306" t="s">
        <v>511</v>
      </c>
      <c r="H1306" s="14">
        <v>292.70339999999999</v>
      </c>
      <c r="I1306" t="s">
        <v>137</v>
      </c>
      <c r="J1306" t="s">
        <v>473</v>
      </c>
      <c r="K1306" t="s">
        <v>156</v>
      </c>
      <c r="L1306" t="s">
        <v>10</v>
      </c>
      <c r="M1306" t="s">
        <v>75</v>
      </c>
      <c r="N1306" t="s">
        <v>35</v>
      </c>
      <c r="O1306">
        <v>719999.99999999988</v>
      </c>
      <c r="P1306">
        <v>0</v>
      </c>
      <c r="Q1306" t="s">
        <v>731</v>
      </c>
      <c r="R1306" t="s">
        <v>166</v>
      </c>
    </row>
    <row r="1307" spans="1:18" x14ac:dyDescent="0.3">
      <c r="A1307" s="151">
        <v>46055</v>
      </c>
      <c r="B1307" t="s">
        <v>845</v>
      </c>
      <c r="C1307" t="s">
        <v>852</v>
      </c>
      <c r="D1307" t="s">
        <v>853</v>
      </c>
      <c r="E1307" s="55">
        <v>80000</v>
      </c>
      <c r="F1307">
        <v>9</v>
      </c>
      <c r="G1307" t="s">
        <v>511</v>
      </c>
      <c r="H1307" s="14">
        <v>292.70339999999999</v>
      </c>
      <c r="I1307" t="s">
        <v>137</v>
      </c>
      <c r="J1307" t="s">
        <v>473</v>
      </c>
      <c r="K1307" t="s">
        <v>156</v>
      </c>
      <c r="L1307" t="s">
        <v>10</v>
      </c>
      <c r="M1307" t="s">
        <v>75</v>
      </c>
      <c r="N1307" t="s">
        <v>35</v>
      </c>
      <c r="O1307">
        <v>719999.99999999988</v>
      </c>
      <c r="P1307">
        <v>0</v>
      </c>
      <c r="Q1307" t="s">
        <v>731</v>
      </c>
      <c r="R1307" t="s">
        <v>166</v>
      </c>
    </row>
    <row r="1308" spans="1:18" x14ac:dyDescent="0.3">
      <c r="A1308" s="151">
        <v>46072</v>
      </c>
      <c r="B1308" t="s">
        <v>836</v>
      </c>
      <c r="C1308" t="s">
        <v>837</v>
      </c>
      <c r="D1308" t="s">
        <v>10</v>
      </c>
      <c r="E1308" s="55">
        <v>13912.33</v>
      </c>
      <c r="F1308">
        <v>1</v>
      </c>
      <c r="G1308" t="s">
        <v>511</v>
      </c>
      <c r="H1308" s="14">
        <v>291.10550000000001</v>
      </c>
      <c r="I1308" t="s">
        <v>137</v>
      </c>
      <c r="J1308" t="s">
        <v>473</v>
      </c>
      <c r="K1308" t="s">
        <v>156</v>
      </c>
      <c r="L1308" t="s">
        <v>10</v>
      </c>
      <c r="M1308" t="s">
        <v>50</v>
      </c>
      <c r="N1308" t="s">
        <v>35</v>
      </c>
      <c r="O1308">
        <v>20696.590000000004</v>
      </c>
      <c r="P1308">
        <v>0</v>
      </c>
      <c r="Q1308" t="s">
        <v>730</v>
      </c>
      <c r="R1308" t="s">
        <v>164</v>
      </c>
    </row>
    <row r="1309" spans="1:18" x14ac:dyDescent="0.3">
      <c r="A1309" s="151">
        <v>46079</v>
      </c>
      <c r="B1309" t="s">
        <v>864</v>
      </c>
      <c r="C1309" t="s">
        <v>865</v>
      </c>
      <c r="D1309" t="s">
        <v>866</v>
      </c>
      <c r="E1309" s="55">
        <v>59200</v>
      </c>
      <c r="F1309">
        <v>1</v>
      </c>
      <c r="G1309" t="s">
        <v>511</v>
      </c>
      <c r="H1309" s="14">
        <v>288.52969999999999</v>
      </c>
      <c r="I1309" t="s">
        <v>137</v>
      </c>
      <c r="J1309" t="s">
        <v>473</v>
      </c>
      <c r="K1309" t="s">
        <v>156</v>
      </c>
      <c r="L1309" t="s">
        <v>10</v>
      </c>
      <c r="M1309" t="s">
        <v>683</v>
      </c>
      <c r="N1309" t="s">
        <v>35</v>
      </c>
      <c r="O1309">
        <v>59199.999999999993</v>
      </c>
      <c r="P1309">
        <v>0</v>
      </c>
      <c r="Q1309" t="s">
        <v>22</v>
      </c>
      <c r="R1309" t="s">
        <v>164</v>
      </c>
    </row>
    <row r="1310" spans="1:18" x14ac:dyDescent="0.3">
      <c r="A1310" s="151">
        <v>46059</v>
      </c>
      <c r="B1310" t="s">
        <v>1028</v>
      </c>
      <c r="C1310" t="s">
        <v>1029</v>
      </c>
      <c r="D1310" t="s">
        <v>1030</v>
      </c>
      <c r="E1310" s="55">
        <v>48512.4</v>
      </c>
      <c r="F1310">
        <v>1</v>
      </c>
      <c r="G1310" t="s">
        <v>511</v>
      </c>
      <c r="H1310" s="14">
        <v>286.09280000000001</v>
      </c>
      <c r="I1310" t="s">
        <v>137</v>
      </c>
      <c r="J1310" t="s">
        <v>473</v>
      </c>
      <c r="K1310" t="s">
        <v>138</v>
      </c>
      <c r="L1310" t="s">
        <v>11</v>
      </c>
      <c r="M1310" t="s">
        <v>683</v>
      </c>
      <c r="N1310" t="s">
        <v>35</v>
      </c>
      <c r="O1310">
        <v>58699.999999999985</v>
      </c>
      <c r="P1310">
        <v>0</v>
      </c>
      <c r="Q1310" t="s">
        <v>628</v>
      </c>
      <c r="R1310" t="s">
        <v>683</v>
      </c>
    </row>
    <row r="1311" spans="1:18" x14ac:dyDescent="0.3">
      <c r="A1311" s="151">
        <v>46077</v>
      </c>
      <c r="B1311" t="s">
        <v>938</v>
      </c>
      <c r="C1311" t="s">
        <v>939</v>
      </c>
      <c r="D1311" t="s">
        <v>940</v>
      </c>
      <c r="E1311" s="55">
        <v>580000</v>
      </c>
      <c r="F1311">
        <v>1</v>
      </c>
      <c r="G1311" t="s">
        <v>511</v>
      </c>
      <c r="H1311" s="14">
        <v>285.30450000000002</v>
      </c>
      <c r="I1311" t="s">
        <v>137</v>
      </c>
      <c r="J1311" t="s">
        <v>473</v>
      </c>
      <c r="K1311" t="s">
        <v>156</v>
      </c>
      <c r="L1311" t="s">
        <v>10</v>
      </c>
      <c r="M1311" t="s">
        <v>75</v>
      </c>
      <c r="N1311" t="s">
        <v>35</v>
      </c>
      <c r="O1311">
        <v>701799.99999999988</v>
      </c>
      <c r="P1311">
        <v>0</v>
      </c>
      <c r="Q1311" t="s">
        <v>731</v>
      </c>
      <c r="R1311" t="s">
        <v>166</v>
      </c>
    </row>
    <row r="1312" spans="1:18" x14ac:dyDescent="0.3">
      <c r="A1312" s="151">
        <v>46059</v>
      </c>
      <c r="B1312" t="s">
        <v>1035</v>
      </c>
      <c r="C1312" t="s">
        <v>1041</v>
      </c>
      <c r="D1312" t="s">
        <v>1042</v>
      </c>
      <c r="E1312" s="55">
        <v>33124.14</v>
      </c>
      <c r="F1312">
        <v>1</v>
      </c>
      <c r="G1312" t="s">
        <v>511</v>
      </c>
      <c r="H1312" s="14">
        <v>282.95490000000001</v>
      </c>
      <c r="I1312" t="s">
        <v>157</v>
      </c>
      <c r="J1312" t="s">
        <v>473</v>
      </c>
      <c r="K1312" t="s">
        <v>156</v>
      </c>
      <c r="L1312" t="s">
        <v>17</v>
      </c>
      <c r="M1312" t="s">
        <v>77</v>
      </c>
      <c r="N1312" t="s">
        <v>35</v>
      </c>
      <c r="O1312">
        <v>40080.21</v>
      </c>
      <c r="P1312">
        <v>0</v>
      </c>
      <c r="Q1312" t="s">
        <v>1038</v>
      </c>
      <c r="R1312" t="s">
        <v>166</v>
      </c>
    </row>
    <row r="1313" spans="1:18" x14ac:dyDescent="0.3">
      <c r="A1313" s="151">
        <v>46078</v>
      </c>
      <c r="B1313" t="s">
        <v>1079</v>
      </c>
      <c r="C1313" t="s">
        <v>1080</v>
      </c>
      <c r="D1313" t="s">
        <v>1081</v>
      </c>
      <c r="E1313" s="55">
        <v>40000</v>
      </c>
      <c r="F1313">
        <v>1</v>
      </c>
      <c r="G1313" t="s">
        <v>511</v>
      </c>
      <c r="H1313" s="14">
        <v>282.3886</v>
      </c>
      <c r="I1313" t="s">
        <v>137</v>
      </c>
      <c r="J1313" t="s">
        <v>473</v>
      </c>
      <c r="K1313" t="s">
        <v>156</v>
      </c>
      <c r="L1313" t="s">
        <v>10</v>
      </c>
      <c r="M1313" t="s">
        <v>77</v>
      </c>
      <c r="N1313" t="s">
        <v>35</v>
      </c>
      <c r="O1313">
        <v>40000</v>
      </c>
      <c r="P1313">
        <v>0</v>
      </c>
      <c r="Q1313" t="s">
        <v>730</v>
      </c>
      <c r="R1313" t="s">
        <v>164</v>
      </c>
    </row>
    <row r="1314" spans="1:18" x14ac:dyDescent="0.3">
      <c r="A1314" s="151">
        <v>46064</v>
      </c>
      <c r="B1314" t="s">
        <v>910</v>
      </c>
      <c r="C1314" t="s">
        <v>911</v>
      </c>
      <c r="D1314" t="s">
        <v>12</v>
      </c>
      <c r="E1314" s="55">
        <v>8264.4699999999993</v>
      </c>
      <c r="F1314">
        <v>2</v>
      </c>
      <c r="G1314" t="s">
        <v>511</v>
      </c>
      <c r="H1314" s="14">
        <v>281.30799999999999</v>
      </c>
      <c r="I1314" t="s">
        <v>137</v>
      </c>
      <c r="J1314" t="s">
        <v>473</v>
      </c>
      <c r="K1314" t="s">
        <v>156</v>
      </c>
      <c r="L1314" t="s">
        <v>12</v>
      </c>
      <c r="M1314" t="s">
        <v>50</v>
      </c>
      <c r="N1314" t="s">
        <v>35</v>
      </c>
      <c r="O1314">
        <v>20000.02</v>
      </c>
      <c r="P1314">
        <v>0</v>
      </c>
      <c r="Q1314" t="s">
        <v>735</v>
      </c>
      <c r="R1314" t="s">
        <v>657</v>
      </c>
    </row>
    <row r="1315" spans="1:18" x14ac:dyDescent="0.3">
      <c r="A1315" s="151">
        <v>46079</v>
      </c>
      <c r="B1315" t="s">
        <v>897</v>
      </c>
      <c r="C1315" t="s">
        <v>898</v>
      </c>
      <c r="D1315" t="s">
        <v>899</v>
      </c>
      <c r="E1315" s="55">
        <v>16528.939999999999</v>
      </c>
      <c r="F1315">
        <v>1</v>
      </c>
      <c r="G1315" t="s">
        <v>511</v>
      </c>
      <c r="H1315" s="14">
        <v>281.30770000000001</v>
      </c>
      <c r="I1315" t="s">
        <v>137</v>
      </c>
      <c r="J1315" t="s">
        <v>473</v>
      </c>
      <c r="K1315" t="s">
        <v>156</v>
      </c>
      <c r="L1315" t="s">
        <v>15</v>
      </c>
      <c r="M1315" t="s">
        <v>50</v>
      </c>
      <c r="N1315" t="s">
        <v>35</v>
      </c>
      <c r="O1315">
        <v>20000</v>
      </c>
      <c r="P1315">
        <v>0</v>
      </c>
      <c r="Q1315" t="s">
        <v>735</v>
      </c>
      <c r="R1315" t="s">
        <v>657</v>
      </c>
    </row>
    <row r="1316" spans="1:18" x14ac:dyDescent="0.3">
      <c r="A1316" s="151">
        <v>46059</v>
      </c>
      <c r="B1316" t="s">
        <v>864</v>
      </c>
      <c r="C1316" t="s">
        <v>867</v>
      </c>
      <c r="D1316" t="s">
        <v>868</v>
      </c>
      <c r="E1316" s="55">
        <v>670000</v>
      </c>
      <c r="F1316">
        <v>1</v>
      </c>
      <c r="G1316" t="s">
        <v>511</v>
      </c>
      <c r="H1316" s="14">
        <v>272.3768</v>
      </c>
      <c r="I1316" t="s">
        <v>137</v>
      </c>
      <c r="J1316" t="s">
        <v>473</v>
      </c>
      <c r="K1316" t="s">
        <v>156</v>
      </c>
      <c r="L1316" t="s">
        <v>10</v>
      </c>
      <c r="M1316" t="s">
        <v>75</v>
      </c>
      <c r="N1316" t="s">
        <v>35</v>
      </c>
      <c r="O1316">
        <v>669999.99999999988</v>
      </c>
      <c r="P1316">
        <v>0</v>
      </c>
      <c r="Q1316" t="s">
        <v>22</v>
      </c>
      <c r="R1316" t="s">
        <v>164</v>
      </c>
    </row>
    <row r="1317" spans="1:18" x14ac:dyDescent="0.3">
      <c r="A1317" s="151">
        <v>46077</v>
      </c>
      <c r="B1317" t="s">
        <v>1101</v>
      </c>
      <c r="C1317" t="s">
        <v>1102</v>
      </c>
      <c r="D1317" t="s">
        <v>1103</v>
      </c>
      <c r="E1317" s="55">
        <v>495000</v>
      </c>
      <c r="F1317">
        <v>1</v>
      </c>
      <c r="G1317" t="s">
        <v>511</v>
      </c>
      <c r="H1317" s="14">
        <v>266.31670000000003</v>
      </c>
      <c r="I1317" t="s">
        <v>157</v>
      </c>
      <c r="J1317" t="s">
        <v>473</v>
      </c>
      <c r="K1317" t="s">
        <v>156</v>
      </c>
      <c r="L1317" t="s">
        <v>17</v>
      </c>
      <c r="M1317" t="s">
        <v>75</v>
      </c>
      <c r="N1317" t="s">
        <v>35</v>
      </c>
      <c r="O1317">
        <v>655093.16999999993</v>
      </c>
      <c r="P1317">
        <v>0</v>
      </c>
      <c r="Q1317" t="s">
        <v>731</v>
      </c>
      <c r="R1317" t="s">
        <v>166</v>
      </c>
    </row>
    <row r="1318" spans="1:18" x14ac:dyDescent="0.3">
      <c r="A1318" s="151">
        <v>46062</v>
      </c>
      <c r="B1318" t="s">
        <v>910</v>
      </c>
      <c r="C1318" t="s">
        <v>912</v>
      </c>
      <c r="D1318" t="s">
        <v>913</v>
      </c>
      <c r="E1318" s="55">
        <v>145000</v>
      </c>
      <c r="F1318">
        <v>1</v>
      </c>
      <c r="G1318" t="s">
        <v>511</v>
      </c>
      <c r="H1318" s="14">
        <v>263.16879999999998</v>
      </c>
      <c r="I1318" t="s">
        <v>137</v>
      </c>
      <c r="J1318" t="s">
        <v>473</v>
      </c>
      <c r="K1318" t="s">
        <v>156</v>
      </c>
      <c r="L1318" t="s">
        <v>15</v>
      </c>
      <c r="M1318" t="s">
        <v>75</v>
      </c>
      <c r="N1318" t="s">
        <v>35</v>
      </c>
      <c r="O1318">
        <v>647349.99999999977</v>
      </c>
      <c r="P1318">
        <v>0</v>
      </c>
      <c r="Q1318" t="s">
        <v>735</v>
      </c>
      <c r="R1318" t="s">
        <v>657</v>
      </c>
    </row>
    <row r="1319" spans="1:18" x14ac:dyDescent="0.3">
      <c r="A1319" s="151">
        <v>46072</v>
      </c>
      <c r="B1319" t="s">
        <v>1101</v>
      </c>
      <c r="C1319" t="s">
        <v>1104</v>
      </c>
      <c r="D1319" t="s">
        <v>1103</v>
      </c>
      <c r="E1319" s="55">
        <v>495000</v>
      </c>
      <c r="F1319">
        <v>1</v>
      </c>
      <c r="G1319" t="s">
        <v>511</v>
      </c>
      <c r="H1319" s="14">
        <v>262.35550000000001</v>
      </c>
      <c r="I1319" t="s">
        <v>157</v>
      </c>
      <c r="J1319" t="s">
        <v>473</v>
      </c>
      <c r="K1319" t="s">
        <v>156</v>
      </c>
      <c r="L1319" t="s">
        <v>17</v>
      </c>
      <c r="M1319" t="s">
        <v>75</v>
      </c>
      <c r="N1319" t="s">
        <v>35</v>
      </c>
      <c r="O1319">
        <v>645349.31000000006</v>
      </c>
      <c r="P1319">
        <v>0</v>
      </c>
      <c r="Q1319" t="s">
        <v>731</v>
      </c>
      <c r="R1319" t="s">
        <v>166</v>
      </c>
    </row>
    <row r="1320" spans="1:18" x14ac:dyDescent="0.3">
      <c r="A1320" s="151">
        <v>46071</v>
      </c>
      <c r="B1320" t="s">
        <v>935</v>
      </c>
      <c r="C1320" t="s">
        <v>936</v>
      </c>
      <c r="D1320" t="s">
        <v>937</v>
      </c>
      <c r="E1320" s="55">
        <v>36600</v>
      </c>
      <c r="F1320">
        <v>1</v>
      </c>
      <c r="G1320" t="s">
        <v>511</v>
      </c>
      <c r="H1320" s="14">
        <v>258.38560000000001</v>
      </c>
      <c r="I1320" t="s">
        <v>137</v>
      </c>
      <c r="J1320" t="s">
        <v>473</v>
      </c>
      <c r="K1320" t="s">
        <v>156</v>
      </c>
      <c r="L1320" t="s">
        <v>10</v>
      </c>
      <c r="M1320" t="s">
        <v>77</v>
      </c>
      <c r="N1320" t="s">
        <v>35</v>
      </c>
      <c r="O1320">
        <v>36600</v>
      </c>
      <c r="P1320">
        <v>0</v>
      </c>
      <c r="Q1320" t="s">
        <v>732</v>
      </c>
      <c r="R1320" t="s">
        <v>164</v>
      </c>
    </row>
    <row r="1321" spans="1:18" x14ac:dyDescent="0.3">
      <c r="A1321" s="151">
        <v>46058</v>
      </c>
      <c r="B1321" t="s">
        <v>1127</v>
      </c>
      <c r="C1321" t="s">
        <v>1130</v>
      </c>
      <c r="D1321" t="s">
        <v>1131</v>
      </c>
      <c r="E1321" s="55">
        <v>30000</v>
      </c>
      <c r="F1321">
        <v>1</v>
      </c>
      <c r="G1321" t="s">
        <v>511</v>
      </c>
      <c r="H1321" s="14">
        <v>256.26769999999999</v>
      </c>
      <c r="I1321" t="s">
        <v>137</v>
      </c>
      <c r="J1321" t="s">
        <v>473</v>
      </c>
      <c r="K1321" t="s">
        <v>156</v>
      </c>
      <c r="L1321" t="s">
        <v>12</v>
      </c>
      <c r="M1321" t="s">
        <v>77</v>
      </c>
      <c r="N1321" t="s">
        <v>35</v>
      </c>
      <c r="O1321">
        <v>36300</v>
      </c>
      <c r="P1321">
        <v>0</v>
      </c>
      <c r="Q1321" t="s">
        <v>735</v>
      </c>
      <c r="R1321" t="s">
        <v>657</v>
      </c>
    </row>
    <row r="1322" spans="1:18" x14ac:dyDescent="0.3">
      <c r="A1322" s="151">
        <v>46062</v>
      </c>
      <c r="B1322" t="s">
        <v>984</v>
      </c>
      <c r="C1322" t="s">
        <v>986</v>
      </c>
      <c r="D1322" t="s">
        <v>987</v>
      </c>
      <c r="E1322" s="55">
        <v>14876.03</v>
      </c>
      <c r="F1322">
        <v>1</v>
      </c>
      <c r="G1322" t="s">
        <v>511</v>
      </c>
      <c r="H1322" s="14">
        <v>253.17699999999999</v>
      </c>
      <c r="I1322" t="s">
        <v>137</v>
      </c>
      <c r="J1322" t="s">
        <v>473</v>
      </c>
      <c r="K1322" t="s">
        <v>138</v>
      </c>
      <c r="L1322" t="s">
        <v>12</v>
      </c>
      <c r="M1322" t="s">
        <v>50</v>
      </c>
      <c r="N1322" t="s">
        <v>35</v>
      </c>
      <c r="O1322">
        <v>18000</v>
      </c>
      <c r="P1322">
        <v>0</v>
      </c>
      <c r="Q1322" t="s">
        <v>745</v>
      </c>
      <c r="R1322" t="s">
        <v>657</v>
      </c>
    </row>
    <row r="1323" spans="1:18" x14ac:dyDescent="0.3">
      <c r="A1323" s="151">
        <v>46058</v>
      </c>
      <c r="B1323" t="s">
        <v>1101</v>
      </c>
      <c r="C1323" t="s">
        <v>1109</v>
      </c>
      <c r="D1323" t="s">
        <v>1110</v>
      </c>
      <c r="E1323" s="55">
        <v>41218.54</v>
      </c>
      <c r="F1323">
        <v>1</v>
      </c>
      <c r="G1323" t="s">
        <v>511</v>
      </c>
      <c r="H1323" s="14">
        <v>243.07859999999999</v>
      </c>
      <c r="I1323" t="s">
        <v>137</v>
      </c>
      <c r="J1323" t="s">
        <v>473</v>
      </c>
      <c r="K1323" t="s">
        <v>156</v>
      </c>
      <c r="L1323" t="s">
        <v>10</v>
      </c>
      <c r="M1323" t="s">
        <v>683</v>
      </c>
      <c r="N1323" t="s">
        <v>35</v>
      </c>
      <c r="O1323">
        <v>49874.429999999993</v>
      </c>
      <c r="P1323">
        <v>0</v>
      </c>
      <c r="Q1323" t="s">
        <v>730</v>
      </c>
      <c r="R1323" t="s">
        <v>164</v>
      </c>
    </row>
    <row r="1324" spans="1:18" x14ac:dyDescent="0.3">
      <c r="A1324" s="151">
        <v>46058</v>
      </c>
      <c r="B1324" t="s">
        <v>1101</v>
      </c>
      <c r="C1324" t="s">
        <v>1111</v>
      </c>
      <c r="D1324" t="s">
        <v>1112</v>
      </c>
      <c r="E1324" s="55">
        <v>41218.54</v>
      </c>
      <c r="F1324">
        <v>1</v>
      </c>
      <c r="G1324" t="s">
        <v>511</v>
      </c>
      <c r="H1324" s="14">
        <v>243.07859999999999</v>
      </c>
      <c r="I1324" t="s">
        <v>137</v>
      </c>
      <c r="J1324" t="s">
        <v>473</v>
      </c>
      <c r="K1324" t="s">
        <v>156</v>
      </c>
      <c r="L1324" t="s">
        <v>10</v>
      </c>
      <c r="M1324" t="s">
        <v>683</v>
      </c>
      <c r="N1324" t="s">
        <v>35</v>
      </c>
      <c r="O1324">
        <v>49874.429999999993</v>
      </c>
      <c r="P1324">
        <v>0</v>
      </c>
      <c r="Q1324" t="s">
        <v>730</v>
      </c>
      <c r="R1324" t="s">
        <v>164</v>
      </c>
    </row>
    <row r="1325" spans="1:18" x14ac:dyDescent="0.3">
      <c r="A1325" s="151">
        <v>46079</v>
      </c>
      <c r="B1325" t="s">
        <v>1122</v>
      </c>
      <c r="C1325" t="s">
        <v>1123</v>
      </c>
      <c r="D1325" t="s">
        <v>1124</v>
      </c>
      <c r="E1325" s="55">
        <v>40000</v>
      </c>
      <c r="F1325">
        <v>1</v>
      </c>
      <c r="G1325" t="s">
        <v>511</v>
      </c>
      <c r="H1325" s="14">
        <v>235.89250000000001</v>
      </c>
      <c r="I1325" t="s">
        <v>137</v>
      </c>
      <c r="J1325" t="s">
        <v>473</v>
      </c>
      <c r="K1325" t="s">
        <v>156</v>
      </c>
      <c r="L1325" t="s">
        <v>15</v>
      </c>
      <c r="M1325" t="s">
        <v>683</v>
      </c>
      <c r="N1325" t="s">
        <v>35</v>
      </c>
      <c r="O1325">
        <v>48400</v>
      </c>
      <c r="P1325">
        <v>0</v>
      </c>
      <c r="Q1325" t="s">
        <v>744</v>
      </c>
      <c r="R1325" t="s">
        <v>164</v>
      </c>
    </row>
    <row r="1326" spans="1:18" x14ac:dyDescent="0.3">
      <c r="A1326" s="151">
        <v>46066</v>
      </c>
      <c r="B1326" t="s">
        <v>1122</v>
      </c>
      <c r="C1326" t="s">
        <v>1125</v>
      </c>
      <c r="D1326" t="s">
        <v>1126</v>
      </c>
      <c r="E1326" s="55">
        <v>40000</v>
      </c>
      <c r="F1326">
        <v>1</v>
      </c>
      <c r="G1326" t="s">
        <v>511</v>
      </c>
      <c r="H1326" s="14">
        <v>235.89250000000001</v>
      </c>
      <c r="I1326" t="s">
        <v>137</v>
      </c>
      <c r="J1326" t="s">
        <v>473</v>
      </c>
      <c r="K1326" t="s">
        <v>156</v>
      </c>
      <c r="L1326" t="s">
        <v>15</v>
      </c>
      <c r="M1326" t="s">
        <v>683</v>
      </c>
      <c r="N1326" t="s">
        <v>35</v>
      </c>
      <c r="O1326">
        <v>48400</v>
      </c>
      <c r="P1326">
        <v>0</v>
      </c>
      <c r="Q1326" t="s">
        <v>744</v>
      </c>
      <c r="R1326" t="s">
        <v>164</v>
      </c>
    </row>
    <row r="1327" spans="1:18" x14ac:dyDescent="0.3">
      <c r="A1327" s="151">
        <v>46081</v>
      </c>
      <c r="B1327" t="s">
        <v>20</v>
      </c>
      <c r="C1327" t="s">
        <v>800</v>
      </c>
      <c r="D1327" t="s">
        <v>20</v>
      </c>
      <c r="E1327" s="55">
        <v>32811.49</v>
      </c>
      <c r="F1327">
        <v>1</v>
      </c>
      <c r="G1327" t="s">
        <v>511</v>
      </c>
      <c r="H1327" s="14">
        <v>231.63980000000001</v>
      </c>
      <c r="I1327" t="s">
        <v>137</v>
      </c>
      <c r="J1327" t="s">
        <v>473</v>
      </c>
      <c r="K1327" t="s">
        <v>156</v>
      </c>
      <c r="L1327" t="s">
        <v>20</v>
      </c>
      <c r="M1327" t="s">
        <v>77</v>
      </c>
      <c r="N1327" t="s">
        <v>35</v>
      </c>
      <c r="O1327">
        <v>32811.49</v>
      </c>
      <c r="P1327">
        <v>0</v>
      </c>
      <c r="Q1327" t="s">
        <v>146</v>
      </c>
      <c r="R1327" t="s">
        <v>77</v>
      </c>
    </row>
    <row r="1328" spans="1:18" x14ac:dyDescent="0.3">
      <c r="A1328" s="151">
        <v>46058</v>
      </c>
      <c r="B1328" t="s">
        <v>828</v>
      </c>
      <c r="C1328" t="s">
        <v>829</v>
      </c>
      <c r="D1328" t="s">
        <v>830</v>
      </c>
      <c r="E1328" s="55">
        <v>545622</v>
      </c>
      <c r="F1328">
        <v>1</v>
      </c>
      <c r="G1328" t="s">
        <v>511</v>
      </c>
      <c r="H1328" s="14">
        <v>221.81309999999999</v>
      </c>
      <c r="I1328" t="s">
        <v>137</v>
      </c>
      <c r="J1328" t="s">
        <v>513</v>
      </c>
      <c r="K1328" t="s">
        <v>138</v>
      </c>
      <c r="L1328" t="s">
        <v>11</v>
      </c>
      <c r="M1328" t="s">
        <v>75</v>
      </c>
      <c r="N1328" t="s">
        <v>35</v>
      </c>
      <c r="O1328">
        <v>545622</v>
      </c>
      <c r="P1328">
        <v>0</v>
      </c>
      <c r="Q1328" t="s">
        <v>11</v>
      </c>
      <c r="R1328" t="s">
        <v>164</v>
      </c>
    </row>
    <row r="1329" spans="1:18" x14ac:dyDescent="0.3">
      <c r="A1329" s="151">
        <v>46058</v>
      </c>
      <c r="B1329" t="s">
        <v>984</v>
      </c>
      <c r="C1329" t="s">
        <v>988</v>
      </c>
      <c r="D1329" t="s">
        <v>12</v>
      </c>
      <c r="E1329" s="55">
        <v>12396.69</v>
      </c>
      <c r="F1329">
        <v>1</v>
      </c>
      <c r="G1329" t="s">
        <v>511</v>
      </c>
      <c r="H1329" s="14">
        <v>210.98079999999999</v>
      </c>
      <c r="I1329" t="s">
        <v>137</v>
      </c>
      <c r="J1329" t="s">
        <v>473</v>
      </c>
      <c r="K1329" t="s">
        <v>138</v>
      </c>
      <c r="L1329" t="s">
        <v>12</v>
      </c>
      <c r="M1329" t="s">
        <v>50</v>
      </c>
      <c r="N1329" t="s">
        <v>35</v>
      </c>
      <c r="O1329">
        <v>14999.999999999998</v>
      </c>
      <c r="P1329">
        <v>0</v>
      </c>
      <c r="Q1329" t="s">
        <v>745</v>
      </c>
      <c r="R1329" t="s">
        <v>657</v>
      </c>
    </row>
    <row r="1330" spans="1:18" x14ac:dyDescent="0.3">
      <c r="A1330" s="151">
        <v>46056</v>
      </c>
      <c r="B1330" t="s">
        <v>984</v>
      </c>
      <c r="C1330" t="s">
        <v>989</v>
      </c>
      <c r="D1330" t="s">
        <v>990</v>
      </c>
      <c r="E1330" s="55">
        <v>34710.74</v>
      </c>
      <c r="F1330">
        <v>1</v>
      </c>
      <c r="G1330" t="s">
        <v>511</v>
      </c>
      <c r="H1330" s="14">
        <v>204.70009999999999</v>
      </c>
      <c r="I1330" t="s">
        <v>137</v>
      </c>
      <c r="J1330" t="s">
        <v>473</v>
      </c>
      <c r="K1330" t="s">
        <v>138</v>
      </c>
      <c r="L1330" t="s">
        <v>12</v>
      </c>
      <c r="M1330" t="s">
        <v>683</v>
      </c>
      <c r="N1330" t="s">
        <v>35</v>
      </c>
      <c r="O1330">
        <v>41999.999999999993</v>
      </c>
      <c r="P1330">
        <v>0</v>
      </c>
      <c r="Q1330" t="s">
        <v>745</v>
      </c>
      <c r="R1330" t="s">
        <v>657</v>
      </c>
    </row>
    <row r="1331" spans="1:18" x14ac:dyDescent="0.3">
      <c r="A1331" s="151">
        <v>46055</v>
      </c>
      <c r="B1331" t="s">
        <v>1048</v>
      </c>
      <c r="C1331" t="s">
        <v>1055</v>
      </c>
      <c r="D1331" t="s">
        <v>1056</v>
      </c>
      <c r="E1331" s="55">
        <v>404739</v>
      </c>
      <c r="F1331">
        <v>1</v>
      </c>
      <c r="G1331" t="s">
        <v>511</v>
      </c>
      <c r="H1331" s="14">
        <v>199.09289999999999</v>
      </c>
      <c r="I1331" t="s">
        <v>137</v>
      </c>
      <c r="J1331" t="s">
        <v>473</v>
      </c>
      <c r="K1331" t="s">
        <v>156</v>
      </c>
      <c r="L1331" t="s">
        <v>14</v>
      </c>
      <c r="M1331" t="s">
        <v>75</v>
      </c>
      <c r="N1331" t="s">
        <v>35</v>
      </c>
      <c r="O1331">
        <v>489734.18999999994</v>
      </c>
      <c r="P1331">
        <v>0</v>
      </c>
      <c r="Q1331" t="s">
        <v>680</v>
      </c>
      <c r="R1331" t="s">
        <v>168</v>
      </c>
    </row>
    <row r="1332" spans="1:18" x14ac:dyDescent="0.3">
      <c r="A1332" s="151">
        <v>46059</v>
      </c>
      <c r="B1332" t="s">
        <v>1035</v>
      </c>
      <c r="C1332" t="s">
        <v>1041</v>
      </c>
      <c r="D1332" t="s">
        <v>1042</v>
      </c>
      <c r="E1332" s="55">
        <v>33124.14</v>
      </c>
      <c r="F1332">
        <v>1</v>
      </c>
      <c r="G1332" t="s">
        <v>511</v>
      </c>
      <c r="H1332" s="14">
        <v>195.3434</v>
      </c>
      <c r="I1332" t="s">
        <v>157</v>
      </c>
      <c r="J1332" t="s">
        <v>473</v>
      </c>
      <c r="K1332" t="s">
        <v>156</v>
      </c>
      <c r="L1332" t="s">
        <v>17</v>
      </c>
      <c r="M1332" t="s">
        <v>683</v>
      </c>
      <c r="N1332" t="s">
        <v>35</v>
      </c>
      <c r="O1332">
        <v>40080.21</v>
      </c>
      <c r="P1332">
        <v>0</v>
      </c>
      <c r="Q1332" t="s">
        <v>1038</v>
      </c>
      <c r="R1332" t="s">
        <v>166</v>
      </c>
    </row>
    <row r="1333" spans="1:18" x14ac:dyDescent="0.3">
      <c r="A1333" s="151">
        <v>46078</v>
      </c>
      <c r="B1333" t="s">
        <v>1079</v>
      </c>
      <c r="C1333" t="s">
        <v>1080</v>
      </c>
      <c r="D1333" t="s">
        <v>1081</v>
      </c>
      <c r="E1333" s="55">
        <v>40000</v>
      </c>
      <c r="F1333">
        <v>1</v>
      </c>
      <c r="G1333" t="s">
        <v>511</v>
      </c>
      <c r="H1333" s="14">
        <v>194.95249999999999</v>
      </c>
      <c r="I1333" t="s">
        <v>137</v>
      </c>
      <c r="J1333" t="s">
        <v>473</v>
      </c>
      <c r="K1333" t="s">
        <v>156</v>
      </c>
      <c r="L1333" t="s">
        <v>10</v>
      </c>
      <c r="M1333" t="s">
        <v>683</v>
      </c>
      <c r="N1333" t="s">
        <v>35</v>
      </c>
      <c r="O1333">
        <v>40000</v>
      </c>
      <c r="P1333">
        <v>0</v>
      </c>
      <c r="Q1333" t="s">
        <v>730</v>
      </c>
      <c r="R1333" t="s">
        <v>164</v>
      </c>
    </row>
    <row r="1334" spans="1:18" x14ac:dyDescent="0.3">
      <c r="A1334" s="151">
        <v>46055</v>
      </c>
      <c r="B1334" t="s">
        <v>813</v>
      </c>
      <c r="C1334" t="s">
        <v>814</v>
      </c>
      <c r="D1334" t="s">
        <v>815</v>
      </c>
      <c r="E1334" s="55">
        <v>27000</v>
      </c>
      <c r="F1334">
        <v>1</v>
      </c>
      <c r="G1334" t="s">
        <v>511</v>
      </c>
      <c r="H1334" s="14">
        <v>190.6123</v>
      </c>
      <c r="I1334" t="s">
        <v>137</v>
      </c>
      <c r="J1334" t="s">
        <v>473</v>
      </c>
      <c r="K1334" t="s">
        <v>156</v>
      </c>
      <c r="L1334" t="s">
        <v>14</v>
      </c>
      <c r="M1334" t="s">
        <v>77</v>
      </c>
      <c r="N1334" t="s">
        <v>35</v>
      </c>
      <c r="O1334">
        <v>26999.999999999996</v>
      </c>
      <c r="P1334">
        <v>0</v>
      </c>
      <c r="Q1334" t="s">
        <v>680</v>
      </c>
      <c r="R1334" t="s">
        <v>166</v>
      </c>
    </row>
    <row r="1335" spans="1:18" x14ac:dyDescent="0.3">
      <c r="A1335" s="151">
        <v>46057</v>
      </c>
      <c r="B1335" t="s">
        <v>820</v>
      </c>
      <c r="C1335" t="s">
        <v>821</v>
      </c>
      <c r="D1335" t="s">
        <v>822</v>
      </c>
      <c r="E1335" s="55">
        <v>185950.41</v>
      </c>
      <c r="F1335">
        <v>2</v>
      </c>
      <c r="G1335" t="s">
        <v>511</v>
      </c>
      <c r="H1335" s="14">
        <v>182.93960000000001</v>
      </c>
      <c r="I1335" t="s">
        <v>137</v>
      </c>
      <c r="J1335" t="s">
        <v>473</v>
      </c>
      <c r="K1335" t="s">
        <v>156</v>
      </c>
      <c r="L1335" t="s">
        <v>15</v>
      </c>
      <c r="M1335" t="s">
        <v>75</v>
      </c>
      <c r="N1335" t="s">
        <v>35</v>
      </c>
      <c r="O1335">
        <v>449999.99</v>
      </c>
      <c r="P1335">
        <v>0</v>
      </c>
      <c r="Q1335" t="s">
        <v>735</v>
      </c>
      <c r="R1335" t="s">
        <v>657</v>
      </c>
    </row>
    <row r="1336" spans="1:18" x14ac:dyDescent="0.3">
      <c r="A1336" s="151">
        <v>46071</v>
      </c>
      <c r="B1336" t="s">
        <v>935</v>
      </c>
      <c r="C1336" t="s">
        <v>936</v>
      </c>
      <c r="D1336" t="s">
        <v>937</v>
      </c>
      <c r="E1336" s="55">
        <v>36600</v>
      </c>
      <c r="F1336">
        <v>1</v>
      </c>
      <c r="G1336" t="s">
        <v>511</v>
      </c>
      <c r="H1336" s="14">
        <v>178.38149999999999</v>
      </c>
      <c r="I1336" t="s">
        <v>137</v>
      </c>
      <c r="J1336" t="s">
        <v>473</v>
      </c>
      <c r="K1336" t="s">
        <v>156</v>
      </c>
      <c r="L1336" t="s">
        <v>10</v>
      </c>
      <c r="M1336" t="s">
        <v>683</v>
      </c>
      <c r="N1336" t="s">
        <v>35</v>
      </c>
      <c r="O1336">
        <v>36600</v>
      </c>
      <c r="P1336">
        <v>0</v>
      </c>
      <c r="Q1336" t="s">
        <v>732</v>
      </c>
      <c r="R1336" t="s">
        <v>164</v>
      </c>
    </row>
    <row r="1337" spans="1:18" x14ac:dyDescent="0.3">
      <c r="A1337" s="151">
        <v>46076</v>
      </c>
      <c r="B1337" t="s">
        <v>831</v>
      </c>
      <c r="C1337" t="s">
        <v>834</v>
      </c>
      <c r="D1337" t="s">
        <v>835</v>
      </c>
      <c r="E1337" s="55">
        <v>25198.74</v>
      </c>
      <c r="F1337">
        <v>1</v>
      </c>
      <c r="G1337" t="s">
        <v>511</v>
      </c>
      <c r="H1337" s="14">
        <v>177.89590000000001</v>
      </c>
      <c r="I1337" t="s">
        <v>137</v>
      </c>
      <c r="J1337" t="s">
        <v>473</v>
      </c>
      <c r="K1337" t="s">
        <v>156</v>
      </c>
      <c r="L1337" t="s">
        <v>9</v>
      </c>
      <c r="M1337" t="s">
        <v>77</v>
      </c>
      <c r="N1337" t="s">
        <v>35</v>
      </c>
      <c r="O1337">
        <v>25198.74</v>
      </c>
      <c r="P1337">
        <v>0</v>
      </c>
      <c r="Q1337" t="s">
        <v>730</v>
      </c>
      <c r="R1337" t="s">
        <v>164</v>
      </c>
    </row>
    <row r="1338" spans="1:18" x14ac:dyDescent="0.3">
      <c r="A1338" s="151">
        <v>46058</v>
      </c>
      <c r="B1338" t="s">
        <v>1127</v>
      </c>
      <c r="C1338" t="s">
        <v>1130</v>
      </c>
      <c r="D1338" t="s">
        <v>1131</v>
      </c>
      <c r="E1338" s="55">
        <v>30000</v>
      </c>
      <c r="F1338">
        <v>1</v>
      </c>
      <c r="G1338" t="s">
        <v>511</v>
      </c>
      <c r="H1338" s="14">
        <v>176.9194</v>
      </c>
      <c r="I1338" t="s">
        <v>137</v>
      </c>
      <c r="J1338" t="s">
        <v>473</v>
      </c>
      <c r="K1338" t="s">
        <v>156</v>
      </c>
      <c r="L1338" t="s">
        <v>12</v>
      </c>
      <c r="M1338" t="s">
        <v>683</v>
      </c>
      <c r="N1338" t="s">
        <v>35</v>
      </c>
      <c r="O1338">
        <v>36300</v>
      </c>
      <c r="P1338">
        <v>0</v>
      </c>
      <c r="Q1338" t="s">
        <v>735</v>
      </c>
      <c r="R1338" t="s">
        <v>657</v>
      </c>
    </row>
    <row r="1339" spans="1:18" x14ac:dyDescent="0.3">
      <c r="A1339" s="151">
        <v>46079</v>
      </c>
      <c r="B1339" t="s">
        <v>1018</v>
      </c>
      <c r="C1339" t="s">
        <v>1019</v>
      </c>
      <c r="D1339" t="s">
        <v>1020</v>
      </c>
      <c r="E1339" s="55">
        <v>400000</v>
      </c>
      <c r="F1339">
        <v>1</v>
      </c>
      <c r="G1339" t="s">
        <v>511</v>
      </c>
      <c r="H1339" s="14">
        <v>162.613</v>
      </c>
      <c r="I1339" t="s">
        <v>137</v>
      </c>
      <c r="J1339" t="s">
        <v>473</v>
      </c>
      <c r="K1339" t="s">
        <v>156</v>
      </c>
      <c r="L1339" t="s">
        <v>10</v>
      </c>
      <c r="M1339" t="s">
        <v>75</v>
      </c>
      <c r="N1339" t="s">
        <v>35</v>
      </c>
      <c r="O1339">
        <v>399999.99999999994</v>
      </c>
      <c r="P1339">
        <v>0</v>
      </c>
      <c r="Q1339" t="s">
        <v>741</v>
      </c>
      <c r="R1339" t="s">
        <v>166</v>
      </c>
    </row>
    <row r="1340" spans="1:18" x14ac:dyDescent="0.3">
      <c r="A1340" s="151">
        <v>46081</v>
      </c>
      <c r="B1340" t="s">
        <v>20</v>
      </c>
      <c r="C1340" t="s">
        <v>800</v>
      </c>
      <c r="D1340" t="s">
        <v>20</v>
      </c>
      <c r="E1340" s="55">
        <v>32811.49</v>
      </c>
      <c r="F1340">
        <v>1</v>
      </c>
      <c r="G1340" t="s">
        <v>511</v>
      </c>
      <c r="H1340" s="14">
        <v>159.917</v>
      </c>
      <c r="I1340" t="s">
        <v>137</v>
      </c>
      <c r="J1340" t="s">
        <v>473</v>
      </c>
      <c r="K1340" t="s">
        <v>156</v>
      </c>
      <c r="L1340" t="s">
        <v>20</v>
      </c>
      <c r="M1340" t="s">
        <v>683</v>
      </c>
      <c r="N1340" t="s">
        <v>35</v>
      </c>
      <c r="O1340">
        <v>32811.49</v>
      </c>
      <c r="P1340">
        <v>0</v>
      </c>
      <c r="Q1340" t="s">
        <v>146</v>
      </c>
      <c r="R1340" t="s">
        <v>683</v>
      </c>
    </row>
    <row r="1341" spans="1:18" x14ac:dyDescent="0.3">
      <c r="A1341" s="151">
        <v>46076</v>
      </c>
      <c r="B1341" t="s">
        <v>984</v>
      </c>
      <c r="C1341" t="s">
        <v>985</v>
      </c>
      <c r="D1341" t="s">
        <v>12</v>
      </c>
      <c r="E1341" s="55">
        <v>18181.82</v>
      </c>
      <c r="F1341">
        <v>1</v>
      </c>
      <c r="G1341" t="s">
        <v>511</v>
      </c>
      <c r="H1341" s="14">
        <v>155.31370000000001</v>
      </c>
      <c r="I1341" t="s">
        <v>137</v>
      </c>
      <c r="J1341" t="s">
        <v>473</v>
      </c>
      <c r="K1341" t="s">
        <v>138</v>
      </c>
      <c r="L1341" t="s">
        <v>12</v>
      </c>
      <c r="M1341" t="s">
        <v>77</v>
      </c>
      <c r="N1341" t="s">
        <v>35</v>
      </c>
      <c r="O1341">
        <v>21999.999999999996</v>
      </c>
      <c r="P1341">
        <v>0</v>
      </c>
      <c r="Q1341" t="s">
        <v>745</v>
      </c>
      <c r="R1341" t="s">
        <v>657</v>
      </c>
    </row>
    <row r="1342" spans="1:18" x14ac:dyDescent="0.3">
      <c r="A1342" s="151">
        <v>46072</v>
      </c>
      <c r="B1342" t="s">
        <v>836</v>
      </c>
      <c r="C1342" t="s">
        <v>837</v>
      </c>
      <c r="D1342" t="s">
        <v>10</v>
      </c>
      <c r="E1342" s="55">
        <v>13912.33</v>
      </c>
      <c r="F1342">
        <v>1</v>
      </c>
      <c r="G1342" t="s">
        <v>511</v>
      </c>
      <c r="H1342" s="14">
        <v>146.11199999999999</v>
      </c>
      <c r="I1342" t="s">
        <v>137</v>
      </c>
      <c r="J1342" t="s">
        <v>473</v>
      </c>
      <c r="K1342" t="s">
        <v>156</v>
      </c>
      <c r="L1342" t="s">
        <v>10</v>
      </c>
      <c r="M1342" t="s">
        <v>77</v>
      </c>
      <c r="N1342" t="s">
        <v>35</v>
      </c>
      <c r="O1342">
        <v>20696.590000000004</v>
      </c>
      <c r="P1342">
        <v>0</v>
      </c>
      <c r="Q1342" t="s">
        <v>730</v>
      </c>
      <c r="R1342" t="s">
        <v>164</v>
      </c>
    </row>
    <row r="1343" spans="1:18" x14ac:dyDescent="0.3">
      <c r="A1343" s="151">
        <v>46064</v>
      </c>
      <c r="B1343" t="s">
        <v>910</v>
      </c>
      <c r="C1343" t="s">
        <v>911</v>
      </c>
      <c r="D1343" t="s">
        <v>12</v>
      </c>
      <c r="E1343" s="55">
        <v>8264.4699999999993</v>
      </c>
      <c r="F1343">
        <v>2</v>
      </c>
      <c r="G1343" t="s">
        <v>511</v>
      </c>
      <c r="H1343" s="14">
        <v>141.1944</v>
      </c>
      <c r="I1343" t="s">
        <v>137</v>
      </c>
      <c r="J1343" t="s">
        <v>473</v>
      </c>
      <c r="K1343" t="s">
        <v>156</v>
      </c>
      <c r="L1343" t="s">
        <v>12</v>
      </c>
      <c r="M1343" t="s">
        <v>77</v>
      </c>
      <c r="N1343" t="s">
        <v>35</v>
      </c>
      <c r="O1343">
        <v>20000.02</v>
      </c>
      <c r="P1343">
        <v>0</v>
      </c>
      <c r="Q1343" t="s">
        <v>735</v>
      </c>
      <c r="R1343" t="s">
        <v>657</v>
      </c>
    </row>
    <row r="1344" spans="1:18" x14ac:dyDescent="0.3">
      <c r="A1344" s="151">
        <v>46079</v>
      </c>
      <c r="B1344" t="s">
        <v>897</v>
      </c>
      <c r="C1344" t="s">
        <v>898</v>
      </c>
      <c r="D1344" t="s">
        <v>899</v>
      </c>
      <c r="E1344" s="55">
        <v>16528.939999999999</v>
      </c>
      <c r="F1344">
        <v>1</v>
      </c>
      <c r="G1344" t="s">
        <v>511</v>
      </c>
      <c r="H1344" s="14">
        <v>141.1943</v>
      </c>
      <c r="I1344" t="s">
        <v>137</v>
      </c>
      <c r="J1344" t="s">
        <v>473</v>
      </c>
      <c r="K1344" t="s">
        <v>156</v>
      </c>
      <c r="L1344" t="s">
        <v>15</v>
      </c>
      <c r="M1344" t="s">
        <v>77</v>
      </c>
      <c r="N1344" t="s">
        <v>35</v>
      </c>
      <c r="O1344">
        <v>20000</v>
      </c>
      <c r="P1344">
        <v>0</v>
      </c>
      <c r="Q1344" t="s">
        <v>735</v>
      </c>
      <c r="R1344" t="s">
        <v>657</v>
      </c>
    </row>
    <row r="1345" spans="1:18" x14ac:dyDescent="0.3">
      <c r="A1345" s="151">
        <v>46076</v>
      </c>
      <c r="B1345" t="s">
        <v>831</v>
      </c>
      <c r="C1345" t="s">
        <v>832</v>
      </c>
      <c r="D1345" t="s">
        <v>833</v>
      </c>
      <c r="E1345" s="55">
        <v>328107.75</v>
      </c>
      <c r="F1345">
        <v>1</v>
      </c>
      <c r="G1345" t="s">
        <v>511</v>
      </c>
      <c r="H1345" s="14">
        <v>133.38650000000001</v>
      </c>
      <c r="I1345" t="s">
        <v>137</v>
      </c>
      <c r="J1345" t="s">
        <v>473</v>
      </c>
      <c r="K1345" t="s">
        <v>156</v>
      </c>
      <c r="L1345" t="s">
        <v>9</v>
      </c>
      <c r="M1345" t="s">
        <v>75</v>
      </c>
      <c r="N1345" t="s">
        <v>35</v>
      </c>
      <c r="O1345">
        <v>328107.74999999994</v>
      </c>
      <c r="P1345">
        <v>0</v>
      </c>
      <c r="Q1345" t="s">
        <v>730</v>
      </c>
      <c r="R1345" t="s">
        <v>164</v>
      </c>
    </row>
    <row r="1346" spans="1:18" x14ac:dyDescent="0.3">
      <c r="A1346" s="151">
        <v>46055</v>
      </c>
      <c r="B1346" t="s">
        <v>953</v>
      </c>
      <c r="C1346" t="s">
        <v>954</v>
      </c>
      <c r="D1346" t="s">
        <v>955</v>
      </c>
      <c r="E1346" s="55">
        <v>13501.37</v>
      </c>
      <c r="F1346">
        <v>20</v>
      </c>
      <c r="G1346" t="s">
        <v>511</v>
      </c>
      <c r="H1346" s="14">
        <v>132.82759999999999</v>
      </c>
      <c r="I1346" t="s">
        <v>137</v>
      </c>
      <c r="J1346" t="s">
        <v>473</v>
      </c>
      <c r="K1346" t="s">
        <v>156</v>
      </c>
      <c r="L1346" t="s">
        <v>16</v>
      </c>
      <c r="M1346" t="s">
        <v>75</v>
      </c>
      <c r="N1346" t="s">
        <v>35</v>
      </c>
      <c r="O1346">
        <v>326733.15000000002</v>
      </c>
      <c r="P1346">
        <v>0</v>
      </c>
      <c r="Q1346" t="s">
        <v>745</v>
      </c>
      <c r="R1346" t="s">
        <v>657</v>
      </c>
    </row>
    <row r="1347" spans="1:18" x14ac:dyDescent="0.3">
      <c r="A1347" s="151">
        <v>46055</v>
      </c>
      <c r="B1347" t="s">
        <v>813</v>
      </c>
      <c r="C1347" t="s">
        <v>814</v>
      </c>
      <c r="D1347" t="s">
        <v>815</v>
      </c>
      <c r="E1347" s="55">
        <v>27000</v>
      </c>
      <c r="F1347">
        <v>1</v>
      </c>
      <c r="G1347" t="s">
        <v>511</v>
      </c>
      <c r="H1347" s="14">
        <v>131.59289999999999</v>
      </c>
      <c r="I1347" t="s">
        <v>137</v>
      </c>
      <c r="J1347" t="s">
        <v>473</v>
      </c>
      <c r="K1347" t="s">
        <v>156</v>
      </c>
      <c r="L1347" t="s">
        <v>14</v>
      </c>
      <c r="M1347" t="s">
        <v>683</v>
      </c>
      <c r="N1347" t="s">
        <v>35</v>
      </c>
      <c r="O1347">
        <v>26999.999999999996</v>
      </c>
      <c r="P1347">
        <v>0</v>
      </c>
      <c r="Q1347" t="s">
        <v>680</v>
      </c>
      <c r="R1347" t="s">
        <v>166</v>
      </c>
    </row>
    <row r="1348" spans="1:18" x14ac:dyDescent="0.3">
      <c r="A1348" s="151">
        <v>46064</v>
      </c>
      <c r="B1348" t="s">
        <v>971</v>
      </c>
      <c r="C1348" t="s">
        <v>972</v>
      </c>
      <c r="D1348" t="s">
        <v>973</v>
      </c>
      <c r="E1348" s="55">
        <v>133480</v>
      </c>
      <c r="F1348">
        <v>2</v>
      </c>
      <c r="G1348" t="s">
        <v>511</v>
      </c>
      <c r="H1348" s="14">
        <v>131.31880000000001</v>
      </c>
      <c r="I1348" t="s">
        <v>137</v>
      </c>
      <c r="J1348" t="s">
        <v>473</v>
      </c>
      <c r="K1348" t="s">
        <v>138</v>
      </c>
      <c r="L1348" t="s">
        <v>16</v>
      </c>
      <c r="M1348" t="s">
        <v>75</v>
      </c>
      <c r="N1348" t="s">
        <v>35</v>
      </c>
      <c r="O1348">
        <v>323021.59999999998</v>
      </c>
      <c r="P1348">
        <v>0</v>
      </c>
      <c r="Q1348" t="s">
        <v>745</v>
      </c>
      <c r="R1348" t="s">
        <v>657</v>
      </c>
    </row>
    <row r="1349" spans="1:18" x14ac:dyDescent="0.3">
      <c r="A1349" s="151">
        <v>46065</v>
      </c>
      <c r="B1349" t="s">
        <v>901</v>
      </c>
      <c r="C1349" t="s">
        <v>902</v>
      </c>
      <c r="D1349" t="s">
        <v>903</v>
      </c>
      <c r="E1349" s="55">
        <v>320000</v>
      </c>
      <c r="F1349">
        <v>1</v>
      </c>
      <c r="G1349" t="s">
        <v>511</v>
      </c>
      <c r="H1349" s="14">
        <v>130.09039999999999</v>
      </c>
      <c r="I1349" t="s">
        <v>137</v>
      </c>
      <c r="J1349" t="s">
        <v>473</v>
      </c>
      <c r="K1349" t="s">
        <v>156</v>
      </c>
      <c r="L1349" t="s">
        <v>12</v>
      </c>
      <c r="M1349" t="s">
        <v>75</v>
      </c>
      <c r="N1349" t="s">
        <v>35</v>
      </c>
      <c r="O1349">
        <v>320000</v>
      </c>
      <c r="P1349">
        <v>0</v>
      </c>
      <c r="Q1349" t="s">
        <v>735</v>
      </c>
      <c r="R1349" t="s">
        <v>168</v>
      </c>
    </row>
    <row r="1350" spans="1:18" x14ac:dyDescent="0.3">
      <c r="A1350" s="151">
        <v>46062</v>
      </c>
      <c r="B1350" t="s">
        <v>984</v>
      </c>
      <c r="C1350" t="s">
        <v>986</v>
      </c>
      <c r="D1350" t="s">
        <v>987</v>
      </c>
      <c r="E1350" s="55">
        <v>14876.03</v>
      </c>
      <c r="F1350">
        <v>1</v>
      </c>
      <c r="G1350" t="s">
        <v>511</v>
      </c>
      <c r="H1350" s="14">
        <v>127.0749</v>
      </c>
      <c r="I1350" t="s">
        <v>137</v>
      </c>
      <c r="J1350" t="s">
        <v>473</v>
      </c>
      <c r="K1350" t="s">
        <v>138</v>
      </c>
      <c r="L1350" t="s">
        <v>12</v>
      </c>
      <c r="M1350" t="s">
        <v>77</v>
      </c>
      <c r="N1350" t="s">
        <v>35</v>
      </c>
      <c r="O1350">
        <v>18000</v>
      </c>
      <c r="P1350">
        <v>0</v>
      </c>
      <c r="Q1350" t="s">
        <v>745</v>
      </c>
      <c r="R1350" t="s">
        <v>657</v>
      </c>
    </row>
    <row r="1351" spans="1:18" x14ac:dyDescent="0.3">
      <c r="A1351" s="151">
        <v>46071</v>
      </c>
      <c r="B1351" t="s">
        <v>1068</v>
      </c>
      <c r="C1351" t="s">
        <v>1069</v>
      </c>
      <c r="D1351" t="s">
        <v>1070</v>
      </c>
      <c r="E1351" s="55">
        <v>175000</v>
      </c>
      <c r="F1351">
        <v>1</v>
      </c>
      <c r="G1351" t="s">
        <v>511</v>
      </c>
      <c r="H1351" s="14">
        <v>123.31019999999999</v>
      </c>
      <c r="I1351" t="s">
        <v>137</v>
      </c>
      <c r="J1351" t="s">
        <v>473</v>
      </c>
      <c r="K1351" t="s">
        <v>156</v>
      </c>
      <c r="L1351" t="s">
        <v>10</v>
      </c>
      <c r="M1351" t="s">
        <v>75</v>
      </c>
      <c r="N1351" t="s">
        <v>35</v>
      </c>
      <c r="O1351">
        <v>303322</v>
      </c>
      <c r="P1351">
        <v>0</v>
      </c>
      <c r="Q1351" t="s">
        <v>732</v>
      </c>
      <c r="R1351" t="s">
        <v>164</v>
      </c>
    </row>
    <row r="1352" spans="1:18" x14ac:dyDescent="0.3">
      <c r="A1352" s="151">
        <v>46076</v>
      </c>
      <c r="B1352" t="s">
        <v>831</v>
      </c>
      <c r="C1352" t="s">
        <v>834</v>
      </c>
      <c r="D1352" t="s">
        <v>835</v>
      </c>
      <c r="E1352" s="55">
        <v>25198.74</v>
      </c>
      <c r="F1352">
        <v>1</v>
      </c>
      <c r="G1352" t="s">
        <v>511</v>
      </c>
      <c r="H1352" s="14">
        <v>122.8139</v>
      </c>
      <c r="I1352" t="s">
        <v>137</v>
      </c>
      <c r="J1352" t="s">
        <v>473</v>
      </c>
      <c r="K1352" t="s">
        <v>156</v>
      </c>
      <c r="L1352" t="s">
        <v>9</v>
      </c>
      <c r="M1352" t="s">
        <v>683</v>
      </c>
      <c r="N1352" t="s">
        <v>35</v>
      </c>
      <c r="O1352">
        <v>25198.74</v>
      </c>
      <c r="P1352">
        <v>0</v>
      </c>
      <c r="Q1352" t="s">
        <v>730</v>
      </c>
      <c r="R1352" t="s">
        <v>164</v>
      </c>
    </row>
    <row r="1353" spans="1:18" x14ac:dyDescent="0.3">
      <c r="A1353" s="151">
        <v>46063</v>
      </c>
      <c r="B1353" t="s">
        <v>1018</v>
      </c>
      <c r="C1353" t="s">
        <v>1021</v>
      </c>
      <c r="D1353" t="s">
        <v>1022</v>
      </c>
      <c r="E1353" s="55">
        <v>150000</v>
      </c>
      <c r="F1353">
        <v>1</v>
      </c>
      <c r="G1353" t="s">
        <v>511</v>
      </c>
      <c r="H1353" s="14">
        <v>121.9597</v>
      </c>
      <c r="I1353" t="s">
        <v>137</v>
      </c>
      <c r="J1353" t="s">
        <v>513</v>
      </c>
      <c r="K1353" t="s">
        <v>138</v>
      </c>
      <c r="L1353" t="s">
        <v>10</v>
      </c>
      <c r="M1353" t="s">
        <v>75</v>
      </c>
      <c r="N1353" t="s">
        <v>35</v>
      </c>
      <c r="O1353">
        <v>300000</v>
      </c>
      <c r="P1353">
        <v>0</v>
      </c>
      <c r="Q1353" t="s">
        <v>739</v>
      </c>
      <c r="R1353" t="s">
        <v>168</v>
      </c>
    </row>
    <row r="1354" spans="1:18" x14ac:dyDescent="0.3">
      <c r="A1354" s="151">
        <v>46073</v>
      </c>
      <c r="B1354" t="s">
        <v>823</v>
      </c>
      <c r="C1354" t="s">
        <v>824</v>
      </c>
      <c r="D1354" t="s">
        <v>825</v>
      </c>
      <c r="E1354" s="55">
        <v>237122.18</v>
      </c>
      <c r="F1354">
        <v>1</v>
      </c>
      <c r="G1354" t="s">
        <v>511</v>
      </c>
      <c r="H1354" s="14">
        <v>116.6414</v>
      </c>
      <c r="I1354" t="s">
        <v>137</v>
      </c>
      <c r="J1354" t="s">
        <v>513</v>
      </c>
      <c r="K1354" t="s">
        <v>156</v>
      </c>
      <c r="L1354" t="s">
        <v>10</v>
      </c>
      <c r="M1354" t="s">
        <v>75</v>
      </c>
      <c r="N1354" t="s">
        <v>35</v>
      </c>
      <c r="O1354">
        <v>286917.83999999997</v>
      </c>
      <c r="P1354">
        <v>0</v>
      </c>
      <c r="Q1354" t="s">
        <v>730</v>
      </c>
      <c r="R1354" t="s">
        <v>164</v>
      </c>
    </row>
    <row r="1355" spans="1:18" x14ac:dyDescent="0.3">
      <c r="A1355" s="151">
        <v>46076</v>
      </c>
      <c r="B1355" t="s">
        <v>984</v>
      </c>
      <c r="C1355" t="s">
        <v>985</v>
      </c>
      <c r="D1355" t="s">
        <v>12</v>
      </c>
      <c r="E1355" s="55">
        <v>18181.82</v>
      </c>
      <c r="F1355">
        <v>1</v>
      </c>
      <c r="G1355" t="s">
        <v>511</v>
      </c>
      <c r="H1355" s="14">
        <v>107.2239</v>
      </c>
      <c r="I1355" t="s">
        <v>137</v>
      </c>
      <c r="J1355" t="s">
        <v>473</v>
      </c>
      <c r="K1355" t="s">
        <v>138</v>
      </c>
      <c r="L1355" t="s">
        <v>12</v>
      </c>
      <c r="M1355" t="s">
        <v>683</v>
      </c>
      <c r="N1355" t="s">
        <v>35</v>
      </c>
      <c r="O1355">
        <v>21999.999999999996</v>
      </c>
      <c r="P1355">
        <v>0</v>
      </c>
      <c r="Q1355" t="s">
        <v>745</v>
      </c>
      <c r="R1355" t="s">
        <v>657</v>
      </c>
    </row>
    <row r="1356" spans="1:18" x14ac:dyDescent="0.3">
      <c r="A1356" s="151">
        <v>46058</v>
      </c>
      <c r="B1356" t="s">
        <v>984</v>
      </c>
      <c r="C1356" t="s">
        <v>988</v>
      </c>
      <c r="D1356" t="s">
        <v>12</v>
      </c>
      <c r="E1356" s="55">
        <v>12396.69</v>
      </c>
      <c r="F1356">
        <v>1</v>
      </c>
      <c r="G1356" t="s">
        <v>511</v>
      </c>
      <c r="H1356" s="14">
        <v>105.89570000000001</v>
      </c>
      <c r="I1356" t="s">
        <v>137</v>
      </c>
      <c r="J1356" t="s">
        <v>473</v>
      </c>
      <c r="K1356" t="s">
        <v>138</v>
      </c>
      <c r="L1356" t="s">
        <v>12</v>
      </c>
      <c r="M1356" t="s">
        <v>77</v>
      </c>
      <c r="N1356" t="s">
        <v>35</v>
      </c>
      <c r="O1356">
        <v>14999.999999999998</v>
      </c>
      <c r="P1356">
        <v>0</v>
      </c>
      <c r="Q1356" t="s">
        <v>745</v>
      </c>
      <c r="R1356" t="s">
        <v>657</v>
      </c>
    </row>
    <row r="1357" spans="1:18" x14ac:dyDescent="0.3">
      <c r="A1357" s="151">
        <v>46056</v>
      </c>
      <c r="B1357" t="s">
        <v>907</v>
      </c>
      <c r="C1357" t="s">
        <v>908</v>
      </c>
      <c r="D1357" t="s">
        <v>909</v>
      </c>
      <c r="E1357" s="55">
        <v>250000</v>
      </c>
      <c r="F1357">
        <v>1</v>
      </c>
      <c r="G1357" t="s">
        <v>511</v>
      </c>
      <c r="H1357" s="14">
        <v>101.6331</v>
      </c>
      <c r="I1357" t="s">
        <v>137</v>
      </c>
      <c r="J1357" t="s">
        <v>473</v>
      </c>
      <c r="K1357" t="s">
        <v>156</v>
      </c>
      <c r="L1357" t="s">
        <v>12</v>
      </c>
      <c r="M1357" t="s">
        <v>75</v>
      </c>
      <c r="N1357" t="s">
        <v>35</v>
      </c>
      <c r="O1357">
        <v>250000</v>
      </c>
      <c r="P1357">
        <v>0</v>
      </c>
      <c r="Q1357" t="s">
        <v>735</v>
      </c>
      <c r="R1357" t="s">
        <v>168</v>
      </c>
    </row>
    <row r="1358" spans="1:18" x14ac:dyDescent="0.3">
      <c r="A1358" s="151">
        <v>46072</v>
      </c>
      <c r="B1358" t="s">
        <v>836</v>
      </c>
      <c r="C1358" t="s">
        <v>837</v>
      </c>
      <c r="D1358" t="s">
        <v>10</v>
      </c>
      <c r="E1358" s="55">
        <v>13912.33</v>
      </c>
      <c r="F1358">
        <v>1</v>
      </c>
      <c r="G1358" t="s">
        <v>511</v>
      </c>
      <c r="H1358" s="14">
        <v>100.87130000000001</v>
      </c>
      <c r="I1358" t="s">
        <v>137</v>
      </c>
      <c r="J1358" t="s">
        <v>473</v>
      </c>
      <c r="K1358" t="s">
        <v>156</v>
      </c>
      <c r="L1358" t="s">
        <v>10</v>
      </c>
      <c r="M1358" t="s">
        <v>683</v>
      </c>
      <c r="N1358" t="s">
        <v>35</v>
      </c>
      <c r="O1358">
        <v>20696.590000000004</v>
      </c>
      <c r="P1358">
        <v>0</v>
      </c>
      <c r="Q1358" t="s">
        <v>730</v>
      </c>
      <c r="R1358" t="s">
        <v>164</v>
      </c>
    </row>
    <row r="1359" spans="1:18" x14ac:dyDescent="0.3">
      <c r="A1359" s="151">
        <v>46064</v>
      </c>
      <c r="B1359" t="s">
        <v>910</v>
      </c>
      <c r="C1359" t="s">
        <v>911</v>
      </c>
      <c r="D1359" t="s">
        <v>12</v>
      </c>
      <c r="E1359" s="55">
        <v>8264.4699999999993</v>
      </c>
      <c r="F1359">
        <v>2</v>
      </c>
      <c r="G1359" t="s">
        <v>511</v>
      </c>
      <c r="H1359" s="14">
        <v>97.476299999999995</v>
      </c>
      <c r="I1359" t="s">
        <v>137</v>
      </c>
      <c r="J1359" t="s">
        <v>473</v>
      </c>
      <c r="K1359" t="s">
        <v>156</v>
      </c>
      <c r="L1359" t="s">
        <v>12</v>
      </c>
      <c r="M1359" t="s">
        <v>683</v>
      </c>
      <c r="N1359" t="s">
        <v>35</v>
      </c>
      <c r="O1359">
        <v>20000.02</v>
      </c>
      <c r="P1359">
        <v>0</v>
      </c>
      <c r="Q1359" t="s">
        <v>735</v>
      </c>
      <c r="R1359" t="s">
        <v>657</v>
      </c>
    </row>
    <row r="1360" spans="1:18" x14ac:dyDescent="0.3">
      <c r="A1360" s="151">
        <v>46079</v>
      </c>
      <c r="B1360" t="s">
        <v>897</v>
      </c>
      <c r="C1360" t="s">
        <v>898</v>
      </c>
      <c r="D1360" t="s">
        <v>899</v>
      </c>
      <c r="E1360" s="55">
        <v>16528.939999999999</v>
      </c>
      <c r="F1360">
        <v>1</v>
      </c>
      <c r="G1360" t="s">
        <v>511</v>
      </c>
      <c r="H1360" s="14">
        <v>97.476200000000006</v>
      </c>
      <c r="I1360" t="s">
        <v>137</v>
      </c>
      <c r="J1360" t="s">
        <v>473</v>
      </c>
      <c r="K1360" t="s">
        <v>156</v>
      </c>
      <c r="L1360" t="s">
        <v>15</v>
      </c>
      <c r="M1360" t="s">
        <v>683</v>
      </c>
      <c r="N1360" t="s">
        <v>35</v>
      </c>
      <c r="O1360">
        <v>20000</v>
      </c>
      <c r="P1360">
        <v>0</v>
      </c>
      <c r="Q1360" t="s">
        <v>735</v>
      </c>
      <c r="R1360" t="s">
        <v>657</v>
      </c>
    </row>
    <row r="1361" spans="1:18" x14ac:dyDescent="0.3">
      <c r="A1361" s="151">
        <v>46078</v>
      </c>
      <c r="B1361" t="s">
        <v>897</v>
      </c>
      <c r="C1361" t="s">
        <v>900</v>
      </c>
      <c r="D1361" t="s">
        <v>899</v>
      </c>
      <c r="E1361" s="55">
        <v>192000</v>
      </c>
      <c r="F1361">
        <v>1</v>
      </c>
      <c r="G1361" t="s">
        <v>511</v>
      </c>
      <c r="H1361" s="14">
        <v>94.445599999999999</v>
      </c>
      <c r="I1361" t="s">
        <v>137</v>
      </c>
      <c r="J1361" t="s">
        <v>473</v>
      </c>
      <c r="K1361" t="s">
        <v>156</v>
      </c>
      <c r="L1361" t="s">
        <v>15</v>
      </c>
      <c r="M1361" t="s">
        <v>75</v>
      </c>
      <c r="N1361" t="s">
        <v>35</v>
      </c>
      <c r="O1361">
        <v>232319.99999999997</v>
      </c>
      <c r="P1361">
        <v>0</v>
      </c>
      <c r="Q1361" t="s">
        <v>735</v>
      </c>
      <c r="R1361" t="s">
        <v>657</v>
      </c>
    </row>
    <row r="1362" spans="1:18" x14ac:dyDescent="0.3">
      <c r="A1362" s="151">
        <v>46078</v>
      </c>
      <c r="B1362" t="s">
        <v>1048</v>
      </c>
      <c r="C1362" t="s">
        <v>1049</v>
      </c>
      <c r="D1362" t="s">
        <v>1050</v>
      </c>
      <c r="E1362" s="55">
        <v>180410</v>
      </c>
      <c r="F1362">
        <v>1</v>
      </c>
      <c r="G1362" t="s">
        <v>511</v>
      </c>
      <c r="H1362" s="14">
        <v>88.744500000000002</v>
      </c>
      <c r="I1362" t="s">
        <v>137</v>
      </c>
      <c r="J1362" t="s">
        <v>473</v>
      </c>
      <c r="K1362" t="s">
        <v>156</v>
      </c>
      <c r="L1362" t="s">
        <v>14</v>
      </c>
      <c r="M1362" t="s">
        <v>75</v>
      </c>
      <c r="N1362" t="s">
        <v>35</v>
      </c>
      <c r="O1362">
        <v>218296.09999999998</v>
      </c>
      <c r="P1362">
        <v>0</v>
      </c>
      <c r="Q1362" t="s">
        <v>680</v>
      </c>
      <c r="R1362" t="s">
        <v>168</v>
      </c>
    </row>
    <row r="1363" spans="1:18" x14ac:dyDescent="0.3">
      <c r="A1363" s="151">
        <v>46072</v>
      </c>
      <c r="B1363" t="s">
        <v>1035</v>
      </c>
      <c r="C1363" t="s">
        <v>1036</v>
      </c>
      <c r="D1363" t="s">
        <v>1037</v>
      </c>
      <c r="E1363" s="55">
        <v>178359.7</v>
      </c>
      <c r="F1363">
        <v>1</v>
      </c>
      <c r="G1363" t="s">
        <v>511</v>
      </c>
      <c r="H1363" s="14">
        <v>87.735900000000001</v>
      </c>
      <c r="I1363" t="s">
        <v>157</v>
      </c>
      <c r="J1363" t="s">
        <v>473</v>
      </c>
      <c r="K1363" t="s">
        <v>156</v>
      </c>
      <c r="L1363" t="s">
        <v>17</v>
      </c>
      <c r="M1363" t="s">
        <v>75</v>
      </c>
      <c r="N1363" t="s">
        <v>35</v>
      </c>
      <c r="O1363">
        <v>278856.24</v>
      </c>
      <c r="P1363">
        <v>-63041</v>
      </c>
      <c r="Q1363" t="s">
        <v>1038</v>
      </c>
      <c r="R1363" t="s">
        <v>166</v>
      </c>
    </row>
    <row r="1364" spans="1:18" x14ac:dyDescent="0.3">
      <c r="A1364" s="151">
        <v>46072</v>
      </c>
      <c r="B1364" t="s">
        <v>1035</v>
      </c>
      <c r="C1364" t="s">
        <v>1036</v>
      </c>
      <c r="D1364" t="s">
        <v>1037</v>
      </c>
      <c r="E1364" s="55">
        <v>178359.7</v>
      </c>
      <c r="F1364">
        <v>1</v>
      </c>
      <c r="G1364" t="s">
        <v>511</v>
      </c>
      <c r="H1364" s="14">
        <v>87.735900000000001</v>
      </c>
      <c r="I1364" t="s">
        <v>157</v>
      </c>
      <c r="J1364" t="s">
        <v>473</v>
      </c>
      <c r="K1364" t="s">
        <v>156</v>
      </c>
      <c r="L1364" t="s">
        <v>17</v>
      </c>
      <c r="M1364" t="s">
        <v>75</v>
      </c>
      <c r="N1364" t="s">
        <v>35</v>
      </c>
      <c r="O1364">
        <v>278856.24</v>
      </c>
      <c r="P1364">
        <v>-63041</v>
      </c>
      <c r="Q1364" t="s">
        <v>1038</v>
      </c>
      <c r="R1364" t="s">
        <v>75</v>
      </c>
    </row>
    <row r="1365" spans="1:18" x14ac:dyDescent="0.3">
      <c r="A1365" s="151">
        <v>46072</v>
      </c>
      <c r="B1365" t="s">
        <v>1035</v>
      </c>
      <c r="C1365" t="s">
        <v>1036</v>
      </c>
      <c r="D1365" t="s">
        <v>1037</v>
      </c>
      <c r="E1365" s="55">
        <v>178359.7</v>
      </c>
      <c r="F1365">
        <v>1</v>
      </c>
      <c r="G1365" t="s">
        <v>511</v>
      </c>
      <c r="H1365" s="14">
        <v>87.735900000000001</v>
      </c>
      <c r="I1365" t="s">
        <v>157</v>
      </c>
      <c r="J1365" t="s">
        <v>473</v>
      </c>
      <c r="K1365" t="s">
        <v>156</v>
      </c>
      <c r="L1365" t="s">
        <v>17</v>
      </c>
      <c r="M1365" t="s">
        <v>75</v>
      </c>
      <c r="N1365" t="s">
        <v>35</v>
      </c>
      <c r="O1365">
        <v>278856.24</v>
      </c>
      <c r="P1365">
        <v>-63041</v>
      </c>
      <c r="Q1365" t="s">
        <v>628</v>
      </c>
      <c r="R1365" t="s">
        <v>166</v>
      </c>
    </row>
    <row r="1366" spans="1:18" x14ac:dyDescent="0.3">
      <c r="A1366" s="151">
        <v>46072</v>
      </c>
      <c r="B1366" t="s">
        <v>1035</v>
      </c>
      <c r="C1366" t="s">
        <v>1036</v>
      </c>
      <c r="D1366" t="s">
        <v>1037</v>
      </c>
      <c r="E1366" s="55">
        <v>178359.7</v>
      </c>
      <c r="F1366">
        <v>1</v>
      </c>
      <c r="G1366" t="s">
        <v>511</v>
      </c>
      <c r="H1366" s="14">
        <v>87.735900000000001</v>
      </c>
      <c r="I1366" t="s">
        <v>157</v>
      </c>
      <c r="J1366" t="s">
        <v>473</v>
      </c>
      <c r="K1366" t="s">
        <v>156</v>
      </c>
      <c r="L1366" t="s">
        <v>17</v>
      </c>
      <c r="M1366" t="s">
        <v>75</v>
      </c>
      <c r="N1366" t="s">
        <v>35</v>
      </c>
      <c r="O1366">
        <v>278856.24</v>
      </c>
      <c r="P1366">
        <v>-63041</v>
      </c>
      <c r="Q1366" t="s">
        <v>628</v>
      </c>
      <c r="R1366" t="s">
        <v>75</v>
      </c>
    </row>
    <row r="1367" spans="1:18" x14ac:dyDescent="0.3">
      <c r="A1367" s="151">
        <v>46062</v>
      </c>
      <c r="B1367" t="s">
        <v>984</v>
      </c>
      <c r="C1367" t="s">
        <v>986</v>
      </c>
      <c r="D1367" t="s">
        <v>987</v>
      </c>
      <c r="E1367" s="55">
        <v>14876.03</v>
      </c>
      <c r="F1367">
        <v>1</v>
      </c>
      <c r="G1367" t="s">
        <v>511</v>
      </c>
      <c r="H1367" s="14">
        <v>87.7286</v>
      </c>
      <c r="I1367" t="s">
        <v>137</v>
      </c>
      <c r="J1367" t="s">
        <v>473</v>
      </c>
      <c r="K1367" t="s">
        <v>138</v>
      </c>
      <c r="L1367" t="s">
        <v>12</v>
      </c>
      <c r="M1367" t="s">
        <v>683</v>
      </c>
      <c r="N1367" t="s">
        <v>35</v>
      </c>
      <c r="O1367">
        <v>18000</v>
      </c>
      <c r="P1367">
        <v>0</v>
      </c>
      <c r="Q1367" t="s">
        <v>745</v>
      </c>
      <c r="R1367" t="s">
        <v>657</v>
      </c>
    </row>
    <row r="1368" spans="1:18" x14ac:dyDescent="0.3">
      <c r="A1368" s="151">
        <v>46059</v>
      </c>
      <c r="B1368" t="s">
        <v>1028</v>
      </c>
      <c r="C1368" t="s">
        <v>1033</v>
      </c>
      <c r="D1368" t="s">
        <v>1034</v>
      </c>
      <c r="E1368" s="55">
        <v>2190.09</v>
      </c>
      <c r="F1368">
        <v>74</v>
      </c>
      <c r="G1368" t="s">
        <v>511</v>
      </c>
      <c r="H1368" s="14">
        <v>79.721299999999999</v>
      </c>
      <c r="I1368" t="s">
        <v>157</v>
      </c>
      <c r="J1368" t="s">
        <v>473</v>
      </c>
      <c r="K1368" t="s">
        <v>156</v>
      </c>
      <c r="L1368" t="s">
        <v>17</v>
      </c>
      <c r="M1368" t="s">
        <v>75</v>
      </c>
      <c r="N1368" t="s">
        <v>35</v>
      </c>
      <c r="O1368">
        <v>196100.65999999997</v>
      </c>
      <c r="P1368">
        <v>0</v>
      </c>
      <c r="Q1368" t="s">
        <v>745</v>
      </c>
      <c r="R1368" t="s">
        <v>166</v>
      </c>
    </row>
    <row r="1369" spans="1:18" x14ac:dyDescent="0.3">
      <c r="A1369" s="151">
        <v>46079</v>
      </c>
      <c r="B1369" t="s">
        <v>1082</v>
      </c>
      <c r="C1369" t="s">
        <v>1083</v>
      </c>
      <c r="D1369" t="s">
        <v>1084</v>
      </c>
      <c r="E1369" s="55">
        <v>187343.73</v>
      </c>
      <c r="F1369">
        <v>1</v>
      </c>
      <c r="G1369" t="s">
        <v>511</v>
      </c>
      <c r="H1369" s="14">
        <v>76.161299999999997</v>
      </c>
      <c r="I1369" t="s">
        <v>137</v>
      </c>
      <c r="J1369" t="s">
        <v>473</v>
      </c>
      <c r="K1369" t="s">
        <v>156</v>
      </c>
      <c r="L1369" t="s">
        <v>10</v>
      </c>
      <c r="M1369" t="s">
        <v>75</v>
      </c>
      <c r="N1369" t="s">
        <v>35</v>
      </c>
      <c r="O1369">
        <v>187343.72999999998</v>
      </c>
      <c r="P1369">
        <v>0</v>
      </c>
      <c r="Q1369" t="s">
        <v>741</v>
      </c>
      <c r="R1369" t="s">
        <v>166</v>
      </c>
    </row>
    <row r="1370" spans="1:18" x14ac:dyDescent="0.3">
      <c r="A1370" s="151">
        <v>46063</v>
      </c>
      <c r="B1370" t="s">
        <v>1048</v>
      </c>
      <c r="C1370" t="s">
        <v>1053</v>
      </c>
      <c r="D1370" t="s">
        <v>1054</v>
      </c>
      <c r="E1370" s="55">
        <v>2481</v>
      </c>
      <c r="F1370">
        <v>60</v>
      </c>
      <c r="G1370" t="s">
        <v>511</v>
      </c>
      <c r="H1370" s="14">
        <v>73.224900000000005</v>
      </c>
      <c r="I1370" t="s">
        <v>137</v>
      </c>
      <c r="J1370" t="s">
        <v>473</v>
      </c>
      <c r="K1370" t="s">
        <v>156</v>
      </c>
      <c r="L1370" t="s">
        <v>14</v>
      </c>
      <c r="M1370" t="s">
        <v>75</v>
      </c>
      <c r="N1370" t="s">
        <v>35</v>
      </c>
      <c r="O1370">
        <v>180120.59999999998</v>
      </c>
      <c r="P1370">
        <v>0</v>
      </c>
      <c r="Q1370" t="s">
        <v>680</v>
      </c>
      <c r="R1370" t="s">
        <v>168</v>
      </c>
    </row>
    <row r="1371" spans="1:18" x14ac:dyDescent="0.3">
      <c r="A1371" s="151">
        <v>46058</v>
      </c>
      <c r="B1371" t="s">
        <v>984</v>
      </c>
      <c r="C1371" t="s">
        <v>988</v>
      </c>
      <c r="D1371" t="s">
        <v>12</v>
      </c>
      <c r="E1371" s="55">
        <v>12396.69</v>
      </c>
      <c r="F1371">
        <v>1</v>
      </c>
      <c r="G1371" t="s">
        <v>511</v>
      </c>
      <c r="H1371" s="14">
        <v>73.107200000000006</v>
      </c>
      <c r="I1371" t="s">
        <v>137</v>
      </c>
      <c r="J1371" t="s">
        <v>473</v>
      </c>
      <c r="K1371" t="s">
        <v>138</v>
      </c>
      <c r="L1371" t="s">
        <v>12</v>
      </c>
      <c r="M1371" t="s">
        <v>683</v>
      </c>
      <c r="N1371" t="s">
        <v>35</v>
      </c>
      <c r="O1371">
        <v>14999.999999999998</v>
      </c>
      <c r="P1371">
        <v>0</v>
      </c>
      <c r="Q1371" t="s">
        <v>745</v>
      </c>
      <c r="R1371" t="s">
        <v>657</v>
      </c>
    </row>
    <row r="1372" spans="1:18" x14ac:dyDescent="0.3">
      <c r="A1372" s="151">
        <v>46066</v>
      </c>
      <c r="B1372" t="s">
        <v>838</v>
      </c>
      <c r="C1372" t="s">
        <v>841</v>
      </c>
      <c r="D1372" t="s">
        <v>842</v>
      </c>
      <c r="E1372" s="55">
        <v>170000</v>
      </c>
      <c r="F1372">
        <v>1</v>
      </c>
      <c r="G1372" t="s">
        <v>511</v>
      </c>
      <c r="H1372" s="14">
        <v>69.110500000000002</v>
      </c>
      <c r="I1372" t="s">
        <v>137</v>
      </c>
      <c r="J1372" t="s">
        <v>473</v>
      </c>
      <c r="K1372" t="s">
        <v>156</v>
      </c>
      <c r="L1372" t="s">
        <v>16</v>
      </c>
      <c r="M1372" t="s">
        <v>75</v>
      </c>
      <c r="N1372" t="s">
        <v>35</v>
      </c>
      <c r="O1372">
        <v>170000</v>
      </c>
      <c r="P1372">
        <v>0</v>
      </c>
      <c r="Q1372" t="s">
        <v>731</v>
      </c>
      <c r="R1372" t="s">
        <v>166</v>
      </c>
    </row>
    <row r="1373" spans="1:18" x14ac:dyDescent="0.3">
      <c r="A1373" s="151">
        <v>46056</v>
      </c>
      <c r="B1373" t="s">
        <v>882</v>
      </c>
      <c r="C1373" t="s">
        <v>890</v>
      </c>
      <c r="D1373" t="s">
        <v>891</v>
      </c>
      <c r="E1373" s="55">
        <v>0.1</v>
      </c>
      <c r="F1373">
        <v>540</v>
      </c>
      <c r="G1373" t="s">
        <v>511</v>
      </c>
      <c r="H1373" s="14">
        <v>65.88</v>
      </c>
      <c r="I1373" t="s">
        <v>137</v>
      </c>
      <c r="J1373" t="s">
        <v>473</v>
      </c>
      <c r="K1373" t="s">
        <v>138</v>
      </c>
      <c r="L1373" t="s">
        <v>136</v>
      </c>
      <c r="M1373" t="s">
        <v>683</v>
      </c>
      <c r="N1373" t="s">
        <v>46</v>
      </c>
      <c r="O1373">
        <v>65.88</v>
      </c>
      <c r="P1373">
        <v>0</v>
      </c>
      <c r="Q1373" t="s">
        <v>477</v>
      </c>
      <c r="R1373" t="s">
        <v>683</v>
      </c>
    </row>
    <row r="1374" spans="1:18" x14ac:dyDescent="0.3">
      <c r="A1374" s="151">
        <v>46078</v>
      </c>
      <c r="B1374" t="s">
        <v>869</v>
      </c>
      <c r="C1374" t="s">
        <v>870</v>
      </c>
      <c r="D1374" t="s">
        <v>871</v>
      </c>
      <c r="E1374" s="55">
        <v>154000</v>
      </c>
      <c r="F1374">
        <v>1</v>
      </c>
      <c r="G1374" t="s">
        <v>511</v>
      </c>
      <c r="H1374" s="14">
        <v>62.606000000000002</v>
      </c>
      <c r="I1374" t="s">
        <v>137</v>
      </c>
      <c r="J1374" t="s">
        <v>473</v>
      </c>
      <c r="K1374" t="s">
        <v>156</v>
      </c>
      <c r="L1374" t="s">
        <v>10</v>
      </c>
      <c r="M1374" t="s">
        <v>75</v>
      </c>
      <c r="N1374" t="s">
        <v>35</v>
      </c>
      <c r="O1374">
        <v>154000</v>
      </c>
      <c r="P1374">
        <v>0</v>
      </c>
      <c r="Q1374" t="s">
        <v>732</v>
      </c>
      <c r="R1374" t="s">
        <v>164</v>
      </c>
    </row>
    <row r="1375" spans="1:18" x14ac:dyDescent="0.3">
      <c r="A1375" s="151">
        <v>46056</v>
      </c>
      <c r="B1375" t="s">
        <v>838</v>
      </c>
      <c r="C1375" t="s">
        <v>843</v>
      </c>
      <c r="D1375" t="s">
        <v>844</v>
      </c>
      <c r="E1375" s="55">
        <v>150000</v>
      </c>
      <c r="F1375">
        <v>1</v>
      </c>
      <c r="G1375" t="s">
        <v>511</v>
      </c>
      <c r="H1375" s="14">
        <v>60.979900000000001</v>
      </c>
      <c r="I1375" t="s">
        <v>137</v>
      </c>
      <c r="J1375" t="s">
        <v>473</v>
      </c>
      <c r="K1375" t="s">
        <v>156</v>
      </c>
      <c r="L1375" t="s">
        <v>16</v>
      </c>
      <c r="M1375" t="s">
        <v>75</v>
      </c>
      <c r="N1375" t="s">
        <v>35</v>
      </c>
      <c r="O1375">
        <v>150000</v>
      </c>
      <c r="P1375">
        <v>0</v>
      </c>
      <c r="Q1375" t="s">
        <v>731</v>
      </c>
      <c r="R1375" t="s">
        <v>166</v>
      </c>
    </row>
    <row r="1376" spans="1:18" x14ac:dyDescent="0.3">
      <c r="A1376" s="151">
        <v>46071</v>
      </c>
      <c r="B1376" t="s">
        <v>1127</v>
      </c>
      <c r="C1376" t="s">
        <v>1128</v>
      </c>
      <c r="D1376" t="s">
        <v>1129</v>
      </c>
      <c r="E1376" s="55">
        <v>120000</v>
      </c>
      <c r="F1376">
        <v>1</v>
      </c>
      <c r="G1376" t="s">
        <v>511</v>
      </c>
      <c r="H1376" s="14">
        <v>59.028500000000001</v>
      </c>
      <c r="I1376" t="s">
        <v>137</v>
      </c>
      <c r="J1376" t="s">
        <v>473</v>
      </c>
      <c r="K1376" t="s">
        <v>156</v>
      </c>
      <c r="L1376" t="s">
        <v>12</v>
      </c>
      <c r="M1376" t="s">
        <v>75</v>
      </c>
      <c r="N1376" t="s">
        <v>35</v>
      </c>
      <c r="O1376">
        <v>145200</v>
      </c>
      <c r="P1376">
        <v>0</v>
      </c>
      <c r="Q1376" t="s">
        <v>735</v>
      </c>
      <c r="R1376" t="s">
        <v>657</v>
      </c>
    </row>
    <row r="1377" spans="1:18" x14ac:dyDescent="0.3">
      <c r="A1377" s="151">
        <v>46066</v>
      </c>
      <c r="B1377" t="s">
        <v>1035</v>
      </c>
      <c r="C1377" t="s">
        <v>1039</v>
      </c>
      <c r="D1377" t="s">
        <v>1040</v>
      </c>
      <c r="E1377" s="55">
        <v>113719.01</v>
      </c>
      <c r="F1377">
        <v>1</v>
      </c>
      <c r="G1377" t="s">
        <v>511</v>
      </c>
      <c r="H1377" s="14">
        <v>55.938899999999997</v>
      </c>
      <c r="I1377" t="s">
        <v>157</v>
      </c>
      <c r="J1377" t="s">
        <v>473</v>
      </c>
      <c r="K1377" t="s">
        <v>156</v>
      </c>
      <c r="L1377" t="s">
        <v>17</v>
      </c>
      <c r="M1377" t="s">
        <v>75</v>
      </c>
      <c r="N1377" t="s">
        <v>35</v>
      </c>
      <c r="O1377">
        <v>137599.99999999997</v>
      </c>
      <c r="P1377">
        <v>0</v>
      </c>
      <c r="Q1377" t="s">
        <v>1038</v>
      </c>
      <c r="R1377" t="s">
        <v>166</v>
      </c>
    </row>
    <row r="1378" spans="1:18" x14ac:dyDescent="0.3">
      <c r="A1378" s="151">
        <v>46055</v>
      </c>
      <c r="B1378" t="s">
        <v>813</v>
      </c>
      <c r="C1378" t="s">
        <v>816</v>
      </c>
      <c r="D1378" t="s">
        <v>817</v>
      </c>
      <c r="E1378" s="55">
        <v>132330</v>
      </c>
      <c r="F1378">
        <v>1</v>
      </c>
      <c r="G1378" t="s">
        <v>511</v>
      </c>
      <c r="H1378" s="14">
        <v>53.796399999999998</v>
      </c>
      <c r="I1378" t="s">
        <v>137</v>
      </c>
      <c r="J1378" t="s">
        <v>473</v>
      </c>
      <c r="K1378" t="s">
        <v>156</v>
      </c>
      <c r="L1378" t="s">
        <v>10</v>
      </c>
      <c r="M1378" t="s">
        <v>75</v>
      </c>
      <c r="N1378" t="s">
        <v>35</v>
      </c>
      <c r="O1378">
        <v>132329.99999999997</v>
      </c>
      <c r="P1378">
        <v>0</v>
      </c>
      <c r="Q1378" t="s">
        <v>639</v>
      </c>
      <c r="R1378" t="s">
        <v>166</v>
      </c>
    </row>
    <row r="1379" spans="1:18" x14ac:dyDescent="0.3">
      <c r="A1379" s="151">
        <v>46057</v>
      </c>
      <c r="B1379" t="s">
        <v>869</v>
      </c>
      <c r="C1379" t="s">
        <v>872</v>
      </c>
      <c r="D1379" t="s">
        <v>873</v>
      </c>
      <c r="E1379" s="55">
        <v>71370</v>
      </c>
      <c r="F1379">
        <v>1</v>
      </c>
      <c r="G1379" t="s">
        <v>511</v>
      </c>
      <c r="H1379" s="14">
        <v>45.421900000000001</v>
      </c>
      <c r="I1379" t="s">
        <v>137</v>
      </c>
      <c r="J1379" t="s">
        <v>473</v>
      </c>
      <c r="K1379" t="s">
        <v>156</v>
      </c>
      <c r="L1379" t="s">
        <v>9</v>
      </c>
      <c r="M1379" t="s">
        <v>75</v>
      </c>
      <c r="N1379" t="s">
        <v>35</v>
      </c>
      <c r="O1379">
        <v>111729.99999999999</v>
      </c>
      <c r="P1379">
        <v>0</v>
      </c>
      <c r="Q1379" t="s">
        <v>732</v>
      </c>
      <c r="R1379" t="s">
        <v>164</v>
      </c>
    </row>
    <row r="1380" spans="1:18" x14ac:dyDescent="0.3">
      <c r="A1380" s="151">
        <v>46055</v>
      </c>
      <c r="B1380" t="s">
        <v>998</v>
      </c>
      <c r="C1380" t="s">
        <v>999</v>
      </c>
      <c r="D1380" t="s">
        <v>1000</v>
      </c>
      <c r="E1380" s="55">
        <v>357.83</v>
      </c>
      <c r="F1380">
        <v>100</v>
      </c>
      <c r="G1380" t="s">
        <v>511</v>
      </c>
      <c r="H1380" s="14">
        <v>40.689300000000003</v>
      </c>
      <c r="I1380" t="s">
        <v>137</v>
      </c>
      <c r="J1380" t="s">
        <v>473</v>
      </c>
      <c r="K1380" t="s">
        <v>156</v>
      </c>
      <c r="L1380" t="s">
        <v>14</v>
      </c>
      <c r="M1380" t="s">
        <v>75</v>
      </c>
      <c r="N1380" t="s">
        <v>35</v>
      </c>
      <c r="O1380">
        <v>100088.77999999998</v>
      </c>
      <c r="P1380">
        <v>0</v>
      </c>
      <c r="Q1380" t="s">
        <v>680</v>
      </c>
      <c r="R1380" t="s">
        <v>168</v>
      </c>
    </row>
    <row r="1381" spans="1:18" x14ac:dyDescent="0.3">
      <c r="A1381" s="151">
        <v>46057</v>
      </c>
      <c r="B1381" t="s">
        <v>1018</v>
      </c>
      <c r="C1381" t="s">
        <v>1023</v>
      </c>
      <c r="D1381" t="s">
        <v>1024</v>
      </c>
      <c r="E1381" s="55">
        <v>100000</v>
      </c>
      <c r="F1381">
        <v>1</v>
      </c>
      <c r="G1381" t="s">
        <v>511</v>
      </c>
      <c r="H1381" s="14">
        <v>40.653199999999998</v>
      </c>
      <c r="I1381" t="s">
        <v>137</v>
      </c>
      <c r="J1381" t="s">
        <v>473</v>
      </c>
      <c r="K1381" t="s">
        <v>138</v>
      </c>
      <c r="L1381" t="s">
        <v>10</v>
      </c>
      <c r="M1381" t="s">
        <v>75</v>
      </c>
      <c r="N1381" t="s">
        <v>35</v>
      </c>
      <c r="O1381">
        <v>99999.999999999985</v>
      </c>
      <c r="P1381">
        <v>0</v>
      </c>
      <c r="Q1381" t="s">
        <v>628</v>
      </c>
      <c r="R1381" t="s">
        <v>75</v>
      </c>
    </row>
    <row r="1382" spans="1:18" x14ac:dyDescent="0.3">
      <c r="A1382" s="151">
        <v>46058</v>
      </c>
      <c r="B1382" t="s">
        <v>1132</v>
      </c>
      <c r="C1382" t="s">
        <v>1133</v>
      </c>
      <c r="D1382" t="s">
        <v>1134</v>
      </c>
      <c r="E1382" s="55">
        <v>81828.63</v>
      </c>
      <c r="F1382">
        <v>1</v>
      </c>
      <c r="G1382" t="s">
        <v>511</v>
      </c>
      <c r="H1382" s="14">
        <v>40.251899999999999</v>
      </c>
      <c r="I1382" t="s">
        <v>137</v>
      </c>
      <c r="J1382" t="s">
        <v>473</v>
      </c>
      <c r="K1382" t="s">
        <v>156</v>
      </c>
      <c r="L1382" t="s">
        <v>16</v>
      </c>
      <c r="M1382" t="s">
        <v>75</v>
      </c>
      <c r="N1382" t="s">
        <v>35</v>
      </c>
      <c r="O1382">
        <v>99012.64</v>
      </c>
      <c r="P1382">
        <v>0</v>
      </c>
      <c r="Q1382" t="s">
        <v>735</v>
      </c>
      <c r="R1382" t="s">
        <v>657</v>
      </c>
    </row>
    <row r="1383" spans="1:18" x14ac:dyDescent="0.3">
      <c r="A1383" s="151">
        <v>46079</v>
      </c>
      <c r="B1383" t="s">
        <v>838</v>
      </c>
      <c r="C1383" t="s">
        <v>839</v>
      </c>
      <c r="D1383" t="s">
        <v>840</v>
      </c>
      <c r="E1383" s="55">
        <v>70000</v>
      </c>
      <c r="F1383">
        <v>1</v>
      </c>
      <c r="G1383" t="s">
        <v>511</v>
      </c>
      <c r="H1383" s="14">
        <v>28.4573</v>
      </c>
      <c r="I1383" t="s">
        <v>137</v>
      </c>
      <c r="J1383" t="s">
        <v>473</v>
      </c>
      <c r="K1383" t="s">
        <v>156</v>
      </c>
      <c r="L1383" t="s">
        <v>16</v>
      </c>
      <c r="M1383" t="s">
        <v>75</v>
      </c>
      <c r="N1383" t="s">
        <v>35</v>
      </c>
      <c r="O1383">
        <v>70000</v>
      </c>
      <c r="P1383">
        <v>0</v>
      </c>
      <c r="Q1383" t="s">
        <v>731</v>
      </c>
      <c r="R1383" t="s">
        <v>166</v>
      </c>
    </row>
    <row r="1384" spans="1:18" x14ac:dyDescent="0.3">
      <c r="A1384" s="151">
        <v>46055</v>
      </c>
      <c r="B1384" t="s">
        <v>1096</v>
      </c>
      <c r="C1384" t="s">
        <v>1036</v>
      </c>
      <c r="D1384" t="s">
        <v>1097</v>
      </c>
      <c r="E1384" s="55">
        <v>26050</v>
      </c>
      <c r="F1384">
        <v>2</v>
      </c>
      <c r="G1384" t="s">
        <v>511</v>
      </c>
      <c r="H1384" s="14">
        <v>25.6282</v>
      </c>
      <c r="I1384" t="s">
        <v>137</v>
      </c>
      <c r="J1384" t="s">
        <v>473</v>
      </c>
      <c r="K1384" t="s">
        <v>138</v>
      </c>
      <c r="L1384" t="s">
        <v>9</v>
      </c>
      <c r="M1384" t="s">
        <v>75</v>
      </c>
      <c r="N1384" t="s">
        <v>35</v>
      </c>
      <c r="O1384">
        <v>278856.24</v>
      </c>
      <c r="P1384">
        <v>-215815.24</v>
      </c>
      <c r="Q1384" t="s">
        <v>1038</v>
      </c>
      <c r="R1384" t="s">
        <v>166</v>
      </c>
    </row>
    <row r="1385" spans="1:18" x14ac:dyDescent="0.3">
      <c r="A1385" s="151">
        <v>46055</v>
      </c>
      <c r="B1385" t="s">
        <v>1096</v>
      </c>
      <c r="C1385" t="s">
        <v>1036</v>
      </c>
      <c r="D1385" t="s">
        <v>1097</v>
      </c>
      <c r="E1385" s="55">
        <v>26050</v>
      </c>
      <c r="F1385">
        <v>2</v>
      </c>
      <c r="G1385" t="s">
        <v>511</v>
      </c>
      <c r="H1385" s="14">
        <v>25.6282</v>
      </c>
      <c r="I1385" t="s">
        <v>137</v>
      </c>
      <c r="J1385" t="s">
        <v>473</v>
      </c>
      <c r="K1385" t="s">
        <v>138</v>
      </c>
      <c r="L1385" t="s">
        <v>9</v>
      </c>
      <c r="M1385" t="s">
        <v>75</v>
      </c>
      <c r="N1385" t="s">
        <v>35</v>
      </c>
      <c r="O1385">
        <v>278856.24</v>
      </c>
      <c r="P1385">
        <v>-215815.24</v>
      </c>
      <c r="Q1385" t="s">
        <v>1038</v>
      </c>
      <c r="R1385" t="s">
        <v>75</v>
      </c>
    </row>
    <row r="1386" spans="1:18" x14ac:dyDescent="0.3">
      <c r="A1386" s="151">
        <v>46055</v>
      </c>
      <c r="B1386" t="s">
        <v>1096</v>
      </c>
      <c r="C1386" t="s">
        <v>1036</v>
      </c>
      <c r="D1386" t="s">
        <v>1097</v>
      </c>
      <c r="E1386" s="55">
        <v>26050</v>
      </c>
      <c r="F1386">
        <v>2</v>
      </c>
      <c r="G1386" t="s">
        <v>511</v>
      </c>
      <c r="H1386" s="14">
        <v>25.6282</v>
      </c>
      <c r="I1386" t="s">
        <v>137</v>
      </c>
      <c r="J1386" t="s">
        <v>473</v>
      </c>
      <c r="K1386" t="s">
        <v>138</v>
      </c>
      <c r="L1386" t="s">
        <v>9</v>
      </c>
      <c r="M1386" t="s">
        <v>75</v>
      </c>
      <c r="N1386" t="s">
        <v>35</v>
      </c>
      <c r="O1386">
        <v>278856.24</v>
      </c>
      <c r="P1386">
        <v>-215815.24</v>
      </c>
      <c r="Q1386" t="s">
        <v>628</v>
      </c>
      <c r="R1386" t="s">
        <v>166</v>
      </c>
    </row>
    <row r="1387" spans="1:18" x14ac:dyDescent="0.3">
      <c r="A1387" s="151">
        <v>46055</v>
      </c>
      <c r="B1387" t="s">
        <v>1096</v>
      </c>
      <c r="C1387" t="s">
        <v>1036</v>
      </c>
      <c r="D1387" t="s">
        <v>1097</v>
      </c>
      <c r="E1387" s="55">
        <v>26050</v>
      </c>
      <c r="F1387">
        <v>2</v>
      </c>
      <c r="G1387" t="s">
        <v>511</v>
      </c>
      <c r="H1387" s="14">
        <v>25.6282</v>
      </c>
      <c r="I1387" t="s">
        <v>137</v>
      </c>
      <c r="J1387" t="s">
        <v>473</v>
      </c>
      <c r="K1387" t="s">
        <v>138</v>
      </c>
      <c r="L1387" t="s">
        <v>9</v>
      </c>
      <c r="M1387" t="s">
        <v>75</v>
      </c>
      <c r="N1387" t="s">
        <v>35</v>
      </c>
      <c r="O1387">
        <v>278856.24</v>
      </c>
      <c r="P1387">
        <v>-215815.24</v>
      </c>
      <c r="Q1387" t="s">
        <v>628</v>
      </c>
      <c r="R1387" t="s">
        <v>75</v>
      </c>
    </row>
    <row r="1388" spans="1:18" x14ac:dyDescent="0.3">
      <c r="A1388" s="151">
        <v>46079</v>
      </c>
      <c r="B1388" t="s">
        <v>864</v>
      </c>
      <c r="C1388" t="s">
        <v>865</v>
      </c>
      <c r="D1388" t="s">
        <v>866</v>
      </c>
      <c r="E1388" s="55">
        <v>59200</v>
      </c>
      <c r="F1388">
        <v>1</v>
      </c>
      <c r="G1388" t="s">
        <v>511</v>
      </c>
      <c r="H1388" s="14">
        <v>24.066700000000001</v>
      </c>
      <c r="I1388" t="s">
        <v>137</v>
      </c>
      <c r="J1388" t="s">
        <v>473</v>
      </c>
      <c r="K1388" t="s">
        <v>156</v>
      </c>
      <c r="L1388" t="s">
        <v>10</v>
      </c>
      <c r="M1388" t="s">
        <v>75</v>
      </c>
      <c r="N1388" t="s">
        <v>35</v>
      </c>
      <c r="O1388">
        <v>59199.999999999993</v>
      </c>
      <c r="P1388">
        <v>0</v>
      </c>
      <c r="Q1388" t="s">
        <v>22</v>
      </c>
      <c r="R1388" t="s">
        <v>164</v>
      </c>
    </row>
    <row r="1389" spans="1:18" x14ac:dyDescent="0.3">
      <c r="A1389" s="151">
        <v>46059</v>
      </c>
      <c r="B1389" t="s">
        <v>1028</v>
      </c>
      <c r="C1389" t="s">
        <v>1029</v>
      </c>
      <c r="D1389" t="s">
        <v>1030</v>
      </c>
      <c r="E1389" s="55">
        <v>48512.4</v>
      </c>
      <c r="F1389">
        <v>1</v>
      </c>
      <c r="G1389" t="s">
        <v>511</v>
      </c>
      <c r="H1389" s="14">
        <v>23.863499999999998</v>
      </c>
      <c r="I1389" t="s">
        <v>137</v>
      </c>
      <c r="J1389" t="s">
        <v>473</v>
      </c>
      <c r="K1389" t="s">
        <v>138</v>
      </c>
      <c r="L1389" t="s">
        <v>11</v>
      </c>
      <c r="M1389" t="s">
        <v>75</v>
      </c>
      <c r="N1389" t="s">
        <v>35</v>
      </c>
      <c r="O1389">
        <v>58699.999999999985</v>
      </c>
      <c r="P1389">
        <v>0</v>
      </c>
      <c r="Q1389" t="s">
        <v>628</v>
      </c>
      <c r="R1389" t="s">
        <v>75</v>
      </c>
    </row>
    <row r="1390" spans="1:18" x14ac:dyDescent="0.3">
      <c r="A1390" s="151">
        <v>46058</v>
      </c>
      <c r="B1390" t="s">
        <v>1101</v>
      </c>
      <c r="C1390" t="s">
        <v>1109</v>
      </c>
      <c r="D1390" t="s">
        <v>1110</v>
      </c>
      <c r="E1390" s="55">
        <v>41218.54</v>
      </c>
      <c r="F1390">
        <v>1</v>
      </c>
      <c r="G1390" t="s">
        <v>511</v>
      </c>
      <c r="H1390" s="14">
        <v>20.275600000000001</v>
      </c>
      <c r="I1390" t="s">
        <v>137</v>
      </c>
      <c r="J1390" t="s">
        <v>473</v>
      </c>
      <c r="K1390" t="s">
        <v>156</v>
      </c>
      <c r="L1390" t="s">
        <v>10</v>
      </c>
      <c r="M1390" t="s">
        <v>75</v>
      </c>
      <c r="N1390" t="s">
        <v>35</v>
      </c>
      <c r="O1390">
        <v>49874.429999999993</v>
      </c>
      <c r="P1390">
        <v>0</v>
      </c>
      <c r="Q1390" t="s">
        <v>730</v>
      </c>
      <c r="R1390" t="s">
        <v>164</v>
      </c>
    </row>
    <row r="1391" spans="1:18" x14ac:dyDescent="0.3">
      <c r="A1391" s="151">
        <v>46058</v>
      </c>
      <c r="B1391" t="s">
        <v>1101</v>
      </c>
      <c r="C1391" t="s">
        <v>1111</v>
      </c>
      <c r="D1391" t="s">
        <v>1112</v>
      </c>
      <c r="E1391" s="55">
        <v>41218.54</v>
      </c>
      <c r="F1391">
        <v>1</v>
      </c>
      <c r="G1391" t="s">
        <v>511</v>
      </c>
      <c r="H1391" s="14">
        <v>20.275600000000001</v>
      </c>
      <c r="I1391" t="s">
        <v>137</v>
      </c>
      <c r="J1391" t="s">
        <v>473</v>
      </c>
      <c r="K1391" t="s">
        <v>156</v>
      </c>
      <c r="L1391" t="s">
        <v>10</v>
      </c>
      <c r="M1391" t="s">
        <v>75</v>
      </c>
      <c r="N1391" t="s">
        <v>35</v>
      </c>
      <c r="O1391">
        <v>49874.429999999993</v>
      </c>
      <c r="P1391">
        <v>0</v>
      </c>
      <c r="Q1391" t="s">
        <v>730</v>
      </c>
      <c r="R1391" t="s">
        <v>164</v>
      </c>
    </row>
    <row r="1392" spans="1:18" x14ac:dyDescent="0.3">
      <c r="A1392" s="151">
        <v>46079</v>
      </c>
      <c r="B1392" t="s">
        <v>1122</v>
      </c>
      <c r="C1392" t="s">
        <v>1123</v>
      </c>
      <c r="D1392" t="s">
        <v>1124</v>
      </c>
      <c r="E1392" s="55">
        <v>40000</v>
      </c>
      <c r="F1392">
        <v>1</v>
      </c>
      <c r="G1392" t="s">
        <v>511</v>
      </c>
      <c r="H1392" s="14">
        <v>19.676200000000001</v>
      </c>
      <c r="I1392" t="s">
        <v>137</v>
      </c>
      <c r="J1392" t="s">
        <v>473</v>
      </c>
      <c r="K1392" t="s">
        <v>156</v>
      </c>
      <c r="L1392" t="s">
        <v>15</v>
      </c>
      <c r="M1392" t="s">
        <v>75</v>
      </c>
      <c r="N1392" t="s">
        <v>35</v>
      </c>
      <c r="O1392">
        <v>48400</v>
      </c>
      <c r="P1392">
        <v>0</v>
      </c>
      <c r="Q1392" t="s">
        <v>744</v>
      </c>
      <c r="R1392" t="s">
        <v>164</v>
      </c>
    </row>
    <row r="1393" spans="1:18" x14ac:dyDescent="0.3">
      <c r="A1393" s="151">
        <v>46066</v>
      </c>
      <c r="B1393" t="s">
        <v>1122</v>
      </c>
      <c r="C1393" t="s">
        <v>1125</v>
      </c>
      <c r="D1393" t="s">
        <v>1126</v>
      </c>
      <c r="E1393" s="55">
        <v>40000</v>
      </c>
      <c r="F1393">
        <v>1</v>
      </c>
      <c r="G1393" t="s">
        <v>511</v>
      </c>
      <c r="H1393" s="14">
        <v>19.676200000000001</v>
      </c>
      <c r="I1393" t="s">
        <v>137</v>
      </c>
      <c r="J1393" t="s">
        <v>473</v>
      </c>
      <c r="K1393" t="s">
        <v>156</v>
      </c>
      <c r="L1393" t="s">
        <v>15</v>
      </c>
      <c r="M1393" t="s">
        <v>75</v>
      </c>
      <c r="N1393" t="s">
        <v>35</v>
      </c>
      <c r="O1393">
        <v>48400</v>
      </c>
      <c r="P1393">
        <v>0</v>
      </c>
      <c r="Q1393" t="s">
        <v>744</v>
      </c>
      <c r="R1393" t="s">
        <v>164</v>
      </c>
    </row>
    <row r="1394" spans="1:18" x14ac:dyDescent="0.3">
      <c r="A1394" s="151">
        <v>46056</v>
      </c>
      <c r="B1394" t="s">
        <v>984</v>
      </c>
      <c r="C1394" t="s">
        <v>989</v>
      </c>
      <c r="D1394" t="s">
        <v>990</v>
      </c>
      <c r="E1394" s="55">
        <v>34710.74</v>
      </c>
      <c r="F1394">
        <v>1</v>
      </c>
      <c r="G1394" t="s">
        <v>511</v>
      </c>
      <c r="H1394" s="14">
        <v>17.074400000000001</v>
      </c>
      <c r="I1394" t="s">
        <v>137</v>
      </c>
      <c r="J1394" t="s">
        <v>473</v>
      </c>
      <c r="K1394" t="s">
        <v>138</v>
      </c>
      <c r="L1394" t="s">
        <v>12</v>
      </c>
      <c r="M1394" t="s">
        <v>75</v>
      </c>
      <c r="N1394" t="s">
        <v>35</v>
      </c>
      <c r="O1394">
        <v>41999.999999999993</v>
      </c>
      <c r="P1394">
        <v>0</v>
      </c>
      <c r="Q1394" t="s">
        <v>745</v>
      </c>
      <c r="R1394" t="s">
        <v>657</v>
      </c>
    </row>
    <row r="1395" spans="1:18" x14ac:dyDescent="0.3">
      <c r="A1395" s="151">
        <v>46059</v>
      </c>
      <c r="B1395" t="s">
        <v>1035</v>
      </c>
      <c r="C1395" t="s">
        <v>1041</v>
      </c>
      <c r="D1395" t="s">
        <v>1042</v>
      </c>
      <c r="E1395" s="55">
        <v>33124.14</v>
      </c>
      <c r="F1395">
        <v>1</v>
      </c>
      <c r="G1395" t="s">
        <v>511</v>
      </c>
      <c r="H1395" s="14">
        <v>16.293900000000001</v>
      </c>
      <c r="I1395" t="s">
        <v>157</v>
      </c>
      <c r="J1395" t="s">
        <v>473</v>
      </c>
      <c r="K1395" t="s">
        <v>156</v>
      </c>
      <c r="L1395" t="s">
        <v>17</v>
      </c>
      <c r="M1395" t="s">
        <v>75</v>
      </c>
      <c r="N1395" t="s">
        <v>35</v>
      </c>
      <c r="O1395">
        <v>40080.21</v>
      </c>
      <c r="P1395">
        <v>0</v>
      </c>
      <c r="Q1395" t="s">
        <v>1038</v>
      </c>
      <c r="R1395" t="s">
        <v>166</v>
      </c>
    </row>
    <row r="1396" spans="1:18" x14ac:dyDescent="0.3">
      <c r="A1396" s="151">
        <v>46078</v>
      </c>
      <c r="B1396" t="s">
        <v>1079</v>
      </c>
      <c r="C1396" t="s">
        <v>1080</v>
      </c>
      <c r="D1396" t="s">
        <v>1081</v>
      </c>
      <c r="E1396" s="55">
        <v>40000</v>
      </c>
      <c r="F1396">
        <v>1</v>
      </c>
      <c r="G1396" t="s">
        <v>511</v>
      </c>
      <c r="H1396" s="14">
        <v>16.261299999999999</v>
      </c>
      <c r="I1396" t="s">
        <v>137</v>
      </c>
      <c r="J1396" t="s">
        <v>473</v>
      </c>
      <c r="K1396" t="s">
        <v>156</v>
      </c>
      <c r="L1396" t="s">
        <v>10</v>
      </c>
      <c r="M1396" t="s">
        <v>75</v>
      </c>
      <c r="N1396" t="s">
        <v>35</v>
      </c>
      <c r="O1396">
        <v>40000</v>
      </c>
      <c r="P1396">
        <v>0</v>
      </c>
      <c r="Q1396" t="s">
        <v>730</v>
      </c>
      <c r="R1396" t="s">
        <v>164</v>
      </c>
    </row>
    <row r="1397" spans="1:18" x14ac:dyDescent="0.3">
      <c r="A1397" s="151">
        <v>46071</v>
      </c>
      <c r="B1397" t="s">
        <v>935</v>
      </c>
      <c r="C1397" t="s">
        <v>936</v>
      </c>
      <c r="D1397" t="s">
        <v>937</v>
      </c>
      <c r="E1397" s="55">
        <v>36600</v>
      </c>
      <c r="F1397">
        <v>1</v>
      </c>
      <c r="G1397" t="s">
        <v>511</v>
      </c>
      <c r="H1397" s="14">
        <v>14.879099999999999</v>
      </c>
      <c r="I1397" t="s">
        <v>137</v>
      </c>
      <c r="J1397" t="s">
        <v>473</v>
      </c>
      <c r="K1397" t="s">
        <v>156</v>
      </c>
      <c r="L1397" t="s">
        <v>10</v>
      </c>
      <c r="M1397" t="s">
        <v>75</v>
      </c>
      <c r="N1397" t="s">
        <v>35</v>
      </c>
      <c r="O1397">
        <v>36600</v>
      </c>
      <c r="P1397">
        <v>0</v>
      </c>
      <c r="Q1397" t="s">
        <v>732</v>
      </c>
      <c r="R1397" t="s">
        <v>164</v>
      </c>
    </row>
    <row r="1398" spans="1:18" x14ac:dyDescent="0.3">
      <c r="A1398" s="151">
        <v>46058</v>
      </c>
      <c r="B1398" t="s">
        <v>1127</v>
      </c>
      <c r="C1398" t="s">
        <v>1130</v>
      </c>
      <c r="D1398" t="s">
        <v>1131</v>
      </c>
      <c r="E1398" s="55">
        <v>30000</v>
      </c>
      <c r="F1398">
        <v>1</v>
      </c>
      <c r="G1398" t="s">
        <v>511</v>
      </c>
      <c r="H1398" s="14">
        <v>14.757099999999999</v>
      </c>
      <c r="I1398" t="s">
        <v>137</v>
      </c>
      <c r="J1398" t="s">
        <v>473</v>
      </c>
      <c r="K1398" t="s">
        <v>156</v>
      </c>
      <c r="L1398" t="s">
        <v>12</v>
      </c>
      <c r="M1398" t="s">
        <v>75</v>
      </c>
      <c r="N1398" t="s">
        <v>35</v>
      </c>
      <c r="O1398">
        <v>36300</v>
      </c>
      <c r="P1398">
        <v>0</v>
      </c>
      <c r="Q1398" t="s">
        <v>735</v>
      </c>
      <c r="R1398" t="s">
        <v>657</v>
      </c>
    </row>
    <row r="1399" spans="1:18" x14ac:dyDescent="0.3">
      <c r="A1399" s="151">
        <v>46081</v>
      </c>
      <c r="B1399" t="s">
        <v>20</v>
      </c>
      <c r="C1399" t="s">
        <v>800</v>
      </c>
      <c r="D1399" t="s">
        <v>20</v>
      </c>
      <c r="E1399" s="55">
        <v>32811.49</v>
      </c>
      <c r="F1399">
        <v>1</v>
      </c>
      <c r="G1399" t="s">
        <v>511</v>
      </c>
      <c r="H1399" s="14">
        <v>13.338900000000001</v>
      </c>
      <c r="I1399" t="s">
        <v>137</v>
      </c>
      <c r="J1399" t="s">
        <v>473</v>
      </c>
      <c r="K1399" t="s">
        <v>156</v>
      </c>
      <c r="L1399" t="s">
        <v>20</v>
      </c>
      <c r="M1399" t="s">
        <v>75</v>
      </c>
      <c r="N1399" t="s">
        <v>35</v>
      </c>
      <c r="O1399">
        <v>32811.49</v>
      </c>
      <c r="P1399">
        <v>0</v>
      </c>
      <c r="Q1399" t="s">
        <v>146</v>
      </c>
      <c r="R1399" t="s">
        <v>75</v>
      </c>
    </row>
    <row r="1400" spans="1:18" x14ac:dyDescent="0.3">
      <c r="A1400" s="151">
        <v>46055</v>
      </c>
      <c r="B1400" t="s">
        <v>813</v>
      </c>
      <c r="C1400" t="s">
        <v>814</v>
      </c>
      <c r="D1400" t="s">
        <v>815</v>
      </c>
      <c r="E1400" s="55">
        <v>27000</v>
      </c>
      <c r="F1400">
        <v>1</v>
      </c>
      <c r="G1400" t="s">
        <v>511</v>
      </c>
      <c r="H1400" s="14">
        <v>10.9764</v>
      </c>
      <c r="I1400" t="s">
        <v>137</v>
      </c>
      <c r="J1400" t="s">
        <v>473</v>
      </c>
      <c r="K1400" t="s">
        <v>156</v>
      </c>
      <c r="L1400" t="s">
        <v>14</v>
      </c>
      <c r="M1400" t="s">
        <v>75</v>
      </c>
      <c r="N1400" t="s">
        <v>35</v>
      </c>
      <c r="O1400">
        <v>26999.999999999996</v>
      </c>
      <c r="P1400">
        <v>0</v>
      </c>
      <c r="Q1400" t="s">
        <v>680</v>
      </c>
      <c r="R1400" t="s">
        <v>166</v>
      </c>
    </row>
    <row r="1401" spans="1:18" x14ac:dyDescent="0.3">
      <c r="A1401" s="151">
        <v>46076</v>
      </c>
      <c r="B1401" t="s">
        <v>831</v>
      </c>
      <c r="C1401" t="s">
        <v>834</v>
      </c>
      <c r="D1401" t="s">
        <v>835</v>
      </c>
      <c r="E1401" s="55">
        <v>25198.74</v>
      </c>
      <c r="F1401">
        <v>1</v>
      </c>
      <c r="G1401" t="s">
        <v>511</v>
      </c>
      <c r="H1401" s="14">
        <v>10.2441</v>
      </c>
      <c r="I1401" t="s">
        <v>137</v>
      </c>
      <c r="J1401" t="s">
        <v>473</v>
      </c>
      <c r="K1401" t="s">
        <v>156</v>
      </c>
      <c r="L1401" t="s">
        <v>9</v>
      </c>
      <c r="M1401" t="s">
        <v>75</v>
      </c>
      <c r="N1401" t="s">
        <v>35</v>
      </c>
      <c r="O1401">
        <v>25198.74</v>
      </c>
      <c r="P1401">
        <v>0</v>
      </c>
      <c r="Q1401" t="s">
        <v>730</v>
      </c>
      <c r="R1401" t="s">
        <v>164</v>
      </c>
    </row>
    <row r="1402" spans="1:18" x14ac:dyDescent="0.3">
      <c r="A1402" s="151">
        <v>46076</v>
      </c>
      <c r="B1402" t="s">
        <v>984</v>
      </c>
      <c r="C1402" t="s">
        <v>985</v>
      </c>
      <c r="D1402" t="s">
        <v>12</v>
      </c>
      <c r="E1402" s="55">
        <v>18181.82</v>
      </c>
      <c r="F1402">
        <v>1</v>
      </c>
      <c r="G1402" t="s">
        <v>511</v>
      </c>
      <c r="H1402" s="14">
        <v>8.9436999999999998</v>
      </c>
      <c r="I1402" t="s">
        <v>137</v>
      </c>
      <c r="J1402" t="s">
        <v>473</v>
      </c>
      <c r="K1402" t="s">
        <v>138</v>
      </c>
      <c r="L1402" t="s">
        <v>12</v>
      </c>
      <c r="M1402" t="s">
        <v>75</v>
      </c>
      <c r="N1402" t="s">
        <v>35</v>
      </c>
      <c r="O1402">
        <v>21999.999999999996</v>
      </c>
      <c r="P1402">
        <v>0</v>
      </c>
      <c r="Q1402" t="s">
        <v>745</v>
      </c>
      <c r="R1402" t="s">
        <v>657</v>
      </c>
    </row>
    <row r="1403" spans="1:18" x14ac:dyDescent="0.3">
      <c r="A1403" s="151">
        <v>46072</v>
      </c>
      <c r="B1403" t="s">
        <v>836</v>
      </c>
      <c r="C1403" t="s">
        <v>837</v>
      </c>
      <c r="D1403" t="s">
        <v>10</v>
      </c>
      <c r="E1403" s="55">
        <v>13912.33</v>
      </c>
      <c r="F1403">
        <v>1</v>
      </c>
      <c r="G1403" t="s">
        <v>511</v>
      </c>
      <c r="H1403" s="14">
        <v>8.4138000000000002</v>
      </c>
      <c r="I1403" t="s">
        <v>137</v>
      </c>
      <c r="J1403" t="s">
        <v>473</v>
      </c>
      <c r="K1403" t="s">
        <v>156</v>
      </c>
      <c r="L1403" t="s">
        <v>10</v>
      </c>
      <c r="M1403" t="s">
        <v>75</v>
      </c>
      <c r="N1403" t="s">
        <v>35</v>
      </c>
      <c r="O1403">
        <v>20696.590000000004</v>
      </c>
      <c r="P1403">
        <v>0</v>
      </c>
      <c r="Q1403" t="s">
        <v>730</v>
      </c>
      <c r="R1403" t="s">
        <v>164</v>
      </c>
    </row>
    <row r="1404" spans="1:18" x14ac:dyDescent="0.3">
      <c r="A1404" s="151">
        <v>46064</v>
      </c>
      <c r="B1404" t="s">
        <v>910</v>
      </c>
      <c r="C1404" t="s">
        <v>911</v>
      </c>
      <c r="D1404" t="s">
        <v>12</v>
      </c>
      <c r="E1404" s="55">
        <v>8264.4699999999993</v>
      </c>
      <c r="F1404">
        <v>2</v>
      </c>
      <c r="G1404" t="s">
        <v>511</v>
      </c>
      <c r="H1404" s="14">
        <v>8.1306999999999992</v>
      </c>
      <c r="I1404" t="s">
        <v>137</v>
      </c>
      <c r="J1404" t="s">
        <v>473</v>
      </c>
      <c r="K1404" t="s">
        <v>156</v>
      </c>
      <c r="L1404" t="s">
        <v>12</v>
      </c>
      <c r="M1404" t="s">
        <v>75</v>
      </c>
      <c r="N1404" t="s">
        <v>35</v>
      </c>
      <c r="O1404">
        <v>20000.02</v>
      </c>
      <c r="P1404">
        <v>0</v>
      </c>
      <c r="Q1404" t="s">
        <v>735</v>
      </c>
      <c r="R1404" t="s">
        <v>657</v>
      </c>
    </row>
    <row r="1405" spans="1:18" x14ac:dyDescent="0.3">
      <c r="A1405" s="151">
        <v>46079</v>
      </c>
      <c r="B1405" t="s">
        <v>897</v>
      </c>
      <c r="C1405" t="s">
        <v>898</v>
      </c>
      <c r="D1405" t="s">
        <v>899</v>
      </c>
      <c r="E1405" s="55">
        <v>16528.939999999999</v>
      </c>
      <c r="F1405">
        <v>1</v>
      </c>
      <c r="G1405" t="s">
        <v>511</v>
      </c>
      <c r="H1405" s="14">
        <v>8.1305999999999994</v>
      </c>
      <c r="I1405" t="s">
        <v>137</v>
      </c>
      <c r="J1405" t="s">
        <v>473</v>
      </c>
      <c r="K1405" t="s">
        <v>156</v>
      </c>
      <c r="L1405" t="s">
        <v>15</v>
      </c>
      <c r="M1405" t="s">
        <v>75</v>
      </c>
      <c r="N1405" t="s">
        <v>35</v>
      </c>
      <c r="O1405">
        <v>20000</v>
      </c>
      <c r="P1405">
        <v>0</v>
      </c>
      <c r="Q1405" t="s">
        <v>735</v>
      </c>
      <c r="R1405" t="s">
        <v>657</v>
      </c>
    </row>
    <row r="1406" spans="1:18" x14ac:dyDescent="0.3">
      <c r="A1406" s="151">
        <v>46062</v>
      </c>
      <c r="B1406" t="s">
        <v>984</v>
      </c>
      <c r="C1406" t="s">
        <v>986</v>
      </c>
      <c r="D1406" t="s">
        <v>987</v>
      </c>
      <c r="E1406" s="55">
        <v>14876.03</v>
      </c>
      <c r="F1406">
        <v>1</v>
      </c>
      <c r="G1406" t="s">
        <v>511</v>
      </c>
      <c r="H1406" s="14">
        <v>7.3175999999999997</v>
      </c>
      <c r="I1406" t="s">
        <v>137</v>
      </c>
      <c r="J1406" t="s">
        <v>473</v>
      </c>
      <c r="K1406" t="s">
        <v>138</v>
      </c>
      <c r="L1406" t="s">
        <v>12</v>
      </c>
      <c r="M1406" t="s">
        <v>75</v>
      </c>
      <c r="N1406" t="s">
        <v>35</v>
      </c>
      <c r="O1406">
        <v>18000</v>
      </c>
      <c r="P1406">
        <v>0</v>
      </c>
      <c r="Q1406" t="s">
        <v>745</v>
      </c>
      <c r="R1406" t="s">
        <v>657</v>
      </c>
    </row>
    <row r="1407" spans="1:18" x14ac:dyDescent="0.3">
      <c r="A1407" s="151">
        <v>46058</v>
      </c>
      <c r="B1407" t="s">
        <v>984</v>
      </c>
      <c r="C1407" t="s">
        <v>988</v>
      </c>
      <c r="D1407" t="s">
        <v>12</v>
      </c>
      <c r="E1407" s="55">
        <v>12396.69</v>
      </c>
      <c r="F1407">
        <v>1</v>
      </c>
      <c r="G1407" t="s">
        <v>511</v>
      </c>
      <c r="H1407" s="14">
        <v>6.0979999999999999</v>
      </c>
      <c r="I1407" t="s">
        <v>137</v>
      </c>
      <c r="J1407" t="s">
        <v>473</v>
      </c>
      <c r="K1407" t="s">
        <v>138</v>
      </c>
      <c r="L1407" t="s">
        <v>12</v>
      </c>
      <c r="M1407" t="s">
        <v>75</v>
      </c>
      <c r="N1407" t="s">
        <v>35</v>
      </c>
      <c r="O1407">
        <v>14999.999999999998</v>
      </c>
      <c r="P1407">
        <v>0</v>
      </c>
      <c r="Q1407" t="s">
        <v>745</v>
      </c>
      <c r="R1407" t="s">
        <v>657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6E83-EB63-4098-B60A-1547E76BC5A0}">
  <dimension ref="A2:G119"/>
  <sheetViews>
    <sheetView workbookViewId="0">
      <selection activeCell="F17" sqref="F17"/>
    </sheetView>
  </sheetViews>
  <sheetFormatPr baseColWidth="10" defaultColWidth="8.88671875" defaultRowHeight="14.4" x14ac:dyDescent="0.3"/>
  <cols>
    <col min="1" max="1" width="32.6640625" bestFit="1" customWidth="1"/>
    <col min="2" max="2" width="21.109375" bestFit="1" customWidth="1"/>
    <col min="5" max="5" width="21.5546875" customWidth="1"/>
    <col min="6" max="6" width="20.6640625" customWidth="1"/>
  </cols>
  <sheetData>
    <row r="2" spans="1:7" x14ac:dyDescent="0.3">
      <c r="A2" t="s">
        <v>1149</v>
      </c>
    </row>
    <row r="3" spans="1:7" x14ac:dyDescent="0.3">
      <c r="A3" s="113" t="s">
        <v>754</v>
      </c>
      <c r="B3" t="s">
        <v>1148</v>
      </c>
    </row>
    <row r="4" spans="1:7" x14ac:dyDescent="0.3">
      <c r="A4" s="114" t="s">
        <v>80</v>
      </c>
      <c r="B4" s="55">
        <v>2327072766.6958003</v>
      </c>
    </row>
    <row r="5" spans="1:7" x14ac:dyDescent="0.3">
      <c r="A5" s="171" t="s">
        <v>18</v>
      </c>
      <c r="B5" s="55">
        <v>8865326.7715000007</v>
      </c>
      <c r="D5" t="s">
        <v>18</v>
      </c>
      <c r="E5" s="15">
        <v>9766739.3886553552</v>
      </c>
      <c r="F5" s="15">
        <f>_xlfn.XLOOKUP(D5,$A$5:$A$18,$B$5:$B$18)</f>
        <v>8865326.7715000007</v>
      </c>
      <c r="G5" t="b">
        <f>E5=F5</f>
        <v>0</v>
      </c>
    </row>
    <row r="6" spans="1:7" x14ac:dyDescent="0.3">
      <c r="A6" s="171" t="s">
        <v>22</v>
      </c>
      <c r="B6" s="55">
        <v>1446000</v>
      </c>
      <c r="D6" t="s">
        <v>22</v>
      </c>
      <c r="E6" s="15">
        <v>1446000</v>
      </c>
      <c r="F6" s="15">
        <f t="shared" ref="F6:F18" si="0">_xlfn.XLOOKUP(D6,$A$5:$A$18,$B$5:$B$18)</f>
        <v>1446000</v>
      </c>
      <c r="G6" t="b">
        <f t="shared" ref="G6:G17" si="1">E6=F6</f>
        <v>1</v>
      </c>
    </row>
    <row r="7" spans="1:7" x14ac:dyDescent="0.3">
      <c r="A7" s="171" t="s">
        <v>11</v>
      </c>
      <c r="B7" s="55">
        <v>3221988.4730000002</v>
      </c>
      <c r="D7" t="s">
        <v>11</v>
      </c>
      <c r="E7" s="15">
        <v>3781544.7840554034</v>
      </c>
      <c r="F7" s="15">
        <f t="shared" si="0"/>
        <v>3221988.4730000002</v>
      </c>
      <c r="G7" t="b">
        <f t="shared" si="1"/>
        <v>0</v>
      </c>
    </row>
    <row r="8" spans="1:7" x14ac:dyDescent="0.3">
      <c r="A8" s="171" t="s">
        <v>530</v>
      </c>
      <c r="B8" s="55">
        <v>1109355.3601000002</v>
      </c>
      <c r="D8" t="s">
        <v>20</v>
      </c>
      <c r="E8" s="15">
        <v>7088570.6485775458</v>
      </c>
      <c r="F8" s="15">
        <f t="shared" si="0"/>
        <v>6441928.4861999992</v>
      </c>
      <c r="G8" t="b">
        <f t="shared" si="1"/>
        <v>0</v>
      </c>
    </row>
    <row r="9" spans="1:7" x14ac:dyDescent="0.3">
      <c r="A9" s="171" t="s">
        <v>20</v>
      </c>
      <c r="B9" s="55">
        <v>6441928.4861999992</v>
      </c>
      <c r="D9" t="s">
        <v>14</v>
      </c>
      <c r="E9" s="15">
        <v>1766786.5433562407</v>
      </c>
      <c r="F9" s="15">
        <f t="shared" si="0"/>
        <v>1517192.2346999997</v>
      </c>
      <c r="G9" t="b">
        <f t="shared" si="1"/>
        <v>0</v>
      </c>
    </row>
    <row r="10" spans="1:7" x14ac:dyDescent="0.3">
      <c r="A10" s="171" t="s">
        <v>14</v>
      </c>
      <c r="B10" s="55">
        <v>1517192.2346999997</v>
      </c>
      <c r="D10" t="s">
        <v>17</v>
      </c>
      <c r="E10" s="15">
        <v>0</v>
      </c>
      <c r="F10" s="15">
        <f t="shared" si="0"/>
        <v>15437192.227199998</v>
      </c>
      <c r="G10" t="b">
        <f t="shared" si="1"/>
        <v>0</v>
      </c>
    </row>
    <row r="11" spans="1:7" x14ac:dyDescent="0.3">
      <c r="A11" s="171" t="s">
        <v>17</v>
      </c>
      <c r="B11" s="55">
        <v>15437192.227199998</v>
      </c>
      <c r="D11" t="s">
        <v>13</v>
      </c>
      <c r="E11" s="15">
        <v>24743492.25</v>
      </c>
      <c r="F11" s="15">
        <f t="shared" si="0"/>
        <v>24743492.25</v>
      </c>
      <c r="G11" t="b">
        <f t="shared" si="1"/>
        <v>1</v>
      </c>
    </row>
    <row r="12" spans="1:7" x14ac:dyDescent="0.3">
      <c r="A12" s="171" t="s">
        <v>13</v>
      </c>
      <c r="B12" s="55">
        <v>24743492.25</v>
      </c>
      <c r="D12" t="s">
        <v>136</v>
      </c>
      <c r="E12" s="15">
        <v>2163676869.4400001</v>
      </c>
      <c r="F12" s="15">
        <f t="shared" si="0"/>
        <v>2163676869.4400001</v>
      </c>
      <c r="G12" t="b">
        <f t="shared" si="1"/>
        <v>1</v>
      </c>
    </row>
    <row r="13" spans="1:7" x14ac:dyDescent="0.3">
      <c r="A13" s="171" t="s">
        <v>136</v>
      </c>
      <c r="B13" s="55">
        <v>2163676869.4400001</v>
      </c>
      <c r="D13" t="s">
        <v>16</v>
      </c>
      <c r="E13" s="15">
        <v>3081656.5413797838</v>
      </c>
      <c r="F13" s="15">
        <f t="shared" si="0"/>
        <v>2625662.9027</v>
      </c>
      <c r="G13" t="b">
        <f t="shared" si="1"/>
        <v>0</v>
      </c>
    </row>
    <row r="14" spans="1:7" x14ac:dyDescent="0.3">
      <c r="A14" s="171" t="s">
        <v>16</v>
      </c>
      <c r="B14" s="55">
        <v>2625662.9027</v>
      </c>
      <c r="D14" t="s">
        <v>9</v>
      </c>
      <c r="E14" s="15">
        <v>47525365.079443634</v>
      </c>
      <c r="F14" s="15">
        <f t="shared" si="0"/>
        <v>47202715.446899988</v>
      </c>
      <c r="G14" t="b">
        <f t="shared" si="1"/>
        <v>0</v>
      </c>
    </row>
    <row r="15" spans="1:7" x14ac:dyDescent="0.3">
      <c r="A15" s="171" t="s">
        <v>9</v>
      </c>
      <c r="B15" s="55">
        <v>47202715.446899988</v>
      </c>
      <c r="D15" t="s">
        <v>12</v>
      </c>
      <c r="E15" s="15">
        <v>748301.34850860725</v>
      </c>
      <c r="F15" s="15">
        <f t="shared" si="0"/>
        <v>637574.97450000001</v>
      </c>
      <c r="G15" t="b">
        <f t="shared" si="1"/>
        <v>0</v>
      </c>
    </row>
    <row r="16" spans="1:7" x14ac:dyDescent="0.3">
      <c r="A16" s="171" t="s">
        <v>12</v>
      </c>
      <c r="B16" s="55">
        <v>637574.97450000001</v>
      </c>
      <c r="D16" t="s">
        <v>15</v>
      </c>
      <c r="E16" s="15">
        <v>1246281.4267917136</v>
      </c>
      <c r="F16" s="15">
        <f t="shared" si="0"/>
        <v>1061868.7919000001</v>
      </c>
      <c r="G16" t="b">
        <f t="shared" si="1"/>
        <v>0</v>
      </c>
    </row>
    <row r="17" spans="1:7" x14ac:dyDescent="0.3">
      <c r="A17" s="171" t="s">
        <v>15</v>
      </c>
      <c r="B17" s="55">
        <v>1061868.7919000001</v>
      </c>
      <c r="D17" t="s">
        <v>10</v>
      </c>
      <c r="E17" s="15">
        <v>52469177.423190787</v>
      </c>
      <c r="F17" s="15">
        <f t="shared" si="0"/>
        <v>49085599.337099999</v>
      </c>
      <c r="G17" t="b">
        <f t="shared" si="1"/>
        <v>0</v>
      </c>
    </row>
    <row r="18" spans="1:7" x14ac:dyDescent="0.3">
      <c r="A18" s="171" t="s">
        <v>10</v>
      </c>
      <c r="B18" s="55">
        <v>49085599.337099999</v>
      </c>
      <c r="D18" t="s">
        <v>21</v>
      </c>
      <c r="E18">
        <v>0</v>
      </c>
      <c r="F18" t="e">
        <f t="shared" si="0"/>
        <v>#N/A</v>
      </c>
    </row>
    <row r="19" spans="1:7" x14ac:dyDescent="0.3">
      <c r="A19" s="114" t="s">
        <v>682</v>
      </c>
      <c r="B19" s="55">
        <v>234908178.86420003</v>
      </c>
    </row>
    <row r="20" spans="1:7" x14ac:dyDescent="0.3">
      <c r="A20" s="171" t="s">
        <v>18</v>
      </c>
      <c r="B20" s="55">
        <v>2855455.3596000001</v>
      </c>
    </row>
    <row r="21" spans="1:7" x14ac:dyDescent="0.3">
      <c r="A21" s="171" t="s">
        <v>11</v>
      </c>
      <c r="B21" s="55">
        <v>262421.21380000003</v>
      </c>
    </row>
    <row r="22" spans="1:7" x14ac:dyDescent="0.3">
      <c r="A22" s="171" t="s">
        <v>530</v>
      </c>
      <c r="B22" s="55">
        <v>90353.638000000006</v>
      </c>
    </row>
    <row r="23" spans="1:7" x14ac:dyDescent="0.3">
      <c r="A23" s="171" t="s">
        <v>20</v>
      </c>
      <c r="B23" s="55">
        <v>977432.7635</v>
      </c>
    </row>
    <row r="24" spans="1:7" x14ac:dyDescent="0.3">
      <c r="A24" s="171" t="s">
        <v>14</v>
      </c>
      <c r="B24" s="55">
        <v>117054.9596</v>
      </c>
    </row>
    <row r="25" spans="1:7" x14ac:dyDescent="0.3">
      <c r="A25" s="171" t="s">
        <v>17</v>
      </c>
      <c r="B25" s="55">
        <v>202240386.87800002</v>
      </c>
    </row>
    <row r="26" spans="1:7" x14ac:dyDescent="0.3">
      <c r="A26" s="171" t="s">
        <v>16</v>
      </c>
      <c r="B26" s="55">
        <v>213852.30009999999</v>
      </c>
    </row>
    <row r="27" spans="1:7" x14ac:dyDescent="0.3">
      <c r="A27" s="171" t="s">
        <v>9</v>
      </c>
      <c r="B27" s="55">
        <v>24626530.61359999</v>
      </c>
    </row>
    <row r="28" spans="1:7" x14ac:dyDescent="0.3">
      <c r="A28" s="171" t="s">
        <v>12</v>
      </c>
      <c r="B28" s="55">
        <v>51928.552799999998</v>
      </c>
    </row>
    <row r="29" spans="1:7" x14ac:dyDescent="0.3">
      <c r="A29" s="171" t="s">
        <v>15</v>
      </c>
      <c r="B29" s="55">
        <v>1885929.1407999997</v>
      </c>
    </row>
    <row r="30" spans="1:7" x14ac:dyDescent="0.3">
      <c r="A30" s="171" t="s">
        <v>10</v>
      </c>
      <c r="B30" s="55">
        <v>1586833.4443999997</v>
      </c>
    </row>
    <row r="31" spans="1:7" x14ac:dyDescent="0.3">
      <c r="A31" s="114" t="s">
        <v>72</v>
      </c>
      <c r="B31" s="55">
        <v>172402663.6602</v>
      </c>
    </row>
    <row r="32" spans="1:7" x14ac:dyDescent="0.3">
      <c r="A32" s="171" t="s">
        <v>18</v>
      </c>
      <c r="B32" s="55">
        <v>7614268.9340000004</v>
      </c>
    </row>
    <row r="33" spans="1:2" x14ac:dyDescent="0.3">
      <c r="A33" s="171" t="s">
        <v>11</v>
      </c>
      <c r="B33" s="55">
        <v>142278.26</v>
      </c>
    </row>
    <row r="34" spans="1:2" x14ac:dyDescent="0.3">
      <c r="A34" s="171" t="s">
        <v>530</v>
      </c>
      <c r="B34" s="55">
        <v>48987.496899999998</v>
      </c>
    </row>
    <row r="35" spans="1:2" x14ac:dyDescent="0.3">
      <c r="A35" s="171" t="s">
        <v>20</v>
      </c>
      <c r="B35" s="55">
        <v>164421.56029999998</v>
      </c>
    </row>
    <row r="36" spans="1:2" x14ac:dyDescent="0.3">
      <c r="A36" s="171" t="s">
        <v>14</v>
      </c>
      <c r="B36" s="55">
        <v>3367036.29</v>
      </c>
    </row>
    <row r="37" spans="1:2" x14ac:dyDescent="0.3">
      <c r="A37" s="171" t="s">
        <v>17</v>
      </c>
      <c r="B37" s="55">
        <v>24240616.887099992</v>
      </c>
    </row>
    <row r="38" spans="1:2" x14ac:dyDescent="0.3">
      <c r="A38" s="171" t="s">
        <v>136</v>
      </c>
      <c r="B38" s="55">
        <v>119467173.40000001</v>
      </c>
    </row>
    <row r="39" spans="1:2" x14ac:dyDescent="0.3">
      <c r="A39" s="171" t="s">
        <v>16</v>
      </c>
      <c r="B39" s="55">
        <v>115945.4022</v>
      </c>
    </row>
    <row r="40" spans="1:2" x14ac:dyDescent="0.3">
      <c r="A40" s="171" t="s">
        <v>9</v>
      </c>
      <c r="B40" s="55">
        <v>16306548.843599997</v>
      </c>
    </row>
    <row r="41" spans="1:2" x14ac:dyDescent="0.3">
      <c r="A41" s="171" t="s">
        <v>12</v>
      </c>
      <c r="B41" s="55">
        <v>28154.370899999994</v>
      </c>
    </row>
    <row r="42" spans="1:2" x14ac:dyDescent="0.3">
      <c r="A42" s="171" t="s">
        <v>15</v>
      </c>
      <c r="B42" s="55">
        <v>46890.560100000002</v>
      </c>
    </row>
    <row r="43" spans="1:2" x14ac:dyDescent="0.3">
      <c r="A43" s="171" t="s">
        <v>10</v>
      </c>
      <c r="B43" s="55">
        <v>860341.65510000009</v>
      </c>
    </row>
    <row r="44" spans="1:2" x14ac:dyDescent="0.3">
      <c r="A44" s="114" t="s">
        <v>70</v>
      </c>
      <c r="B44" s="55">
        <v>111986311.92960005</v>
      </c>
    </row>
    <row r="45" spans="1:2" x14ac:dyDescent="0.3">
      <c r="A45" s="171" t="s">
        <v>18</v>
      </c>
      <c r="B45" s="55">
        <v>24837690.365400001</v>
      </c>
    </row>
    <row r="46" spans="1:2" x14ac:dyDescent="0.3">
      <c r="A46" s="171" t="s">
        <v>11</v>
      </c>
      <c r="B46" s="55">
        <v>174134.20439999999</v>
      </c>
    </row>
    <row r="47" spans="1:2" x14ac:dyDescent="0.3">
      <c r="A47" s="171" t="s">
        <v>530</v>
      </c>
      <c r="B47" s="55">
        <v>59955.743000000002</v>
      </c>
    </row>
    <row r="48" spans="1:2" x14ac:dyDescent="0.3">
      <c r="A48" s="171" t="s">
        <v>20</v>
      </c>
      <c r="B48" s="55">
        <v>201235.36490000002</v>
      </c>
    </row>
    <row r="49" spans="1:2" x14ac:dyDescent="0.3">
      <c r="A49" s="171" t="s">
        <v>14</v>
      </c>
      <c r="B49" s="55">
        <v>70779490.55400002</v>
      </c>
    </row>
    <row r="50" spans="1:2" x14ac:dyDescent="0.3">
      <c r="A50" s="171" t="s">
        <v>17</v>
      </c>
      <c r="B50" s="55">
        <v>1202175.6254</v>
      </c>
    </row>
    <row r="51" spans="1:2" x14ac:dyDescent="0.3">
      <c r="A51" s="171" t="s">
        <v>16</v>
      </c>
      <c r="B51" s="55">
        <v>634837.50899999996</v>
      </c>
    </row>
    <row r="52" spans="1:2" x14ac:dyDescent="0.3">
      <c r="A52" s="171" t="s">
        <v>9</v>
      </c>
      <c r="B52" s="55">
        <v>12687347.980500009</v>
      </c>
    </row>
    <row r="53" spans="1:2" x14ac:dyDescent="0.3">
      <c r="A53" s="171" t="s">
        <v>12</v>
      </c>
      <c r="B53" s="55">
        <v>299084.08299999987</v>
      </c>
    </row>
    <row r="54" spans="1:2" x14ac:dyDescent="0.3">
      <c r="A54" s="171" t="s">
        <v>15</v>
      </c>
      <c r="B54" s="55">
        <v>57389.304299999996</v>
      </c>
    </row>
    <row r="55" spans="1:2" x14ac:dyDescent="0.3">
      <c r="A55" s="171" t="s">
        <v>10</v>
      </c>
      <c r="B55" s="55">
        <v>1052971.1957</v>
      </c>
    </row>
    <row r="56" spans="1:2" x14ac:dyDescent="0.3">
      <c r="A56" s="114" t="s">
        <v>50</v>
      </c>
      <c r="B56" s="55">
        <v>51768705.490400001</v>
      </c>
    </row>
    <row r="57" spans="1:2" x14ac:dyDescent="0.3">
      <c r="A57" s="171" t="s">
        <v>18</v>
      </c>
      <c r="B57" s="55">
        <v>15665019.979800001</v>
      </c>
    </row>
    <row r="58" spans="1:2" x14ac:dyDescent="0.3">
      <c r="A58" s="171" t="s">
        <v>11</v>
      </c>
      <c r="B58" s="55">
        <v>61732.551400000004</v>
      </c>
    </row>
    <row r="59" spans="1:2" x14ac:dyDescent="0.3">
      <c r="A59" s="171" t="s">
        <v>530</v>
      </c>
      <c r="B59" s="55">
        <v>21254.991300000002</v>
      </c>
    </row>
    <row r="60" spans="1:2" x14ac:dyDescent="0.3">
      <c r="A60" s="171" t="s">
        <v>20</v>
      </c>
      <c r="B60" s="55">
        <v>924486.49030000006</v>
      </c>
    </row>
    <row r="61" spans="1:2" x14ac:dyDescent="0.3">
      <c r="A61" s="171" t="s">
        <v>14</v>
      </c>
      <c r="B61" s="55">
        <v>27536.2696</v>
      </c>
    </row>
    <row r="62" spans="1:2" x14ac:dyDescent="0.3">
      <c r="A62" s="171" t="s">
        <v>17</v>
      </c>
      <c r="B62" s="55">
        <v>257850.62550000005</v>
      </c>
    </row>
    <row r="63" spans="1:2" x14ac:dyDescent="0.3">
      <c r="A63" s="171" t="s">
        <v>13</v>
      </c>
      <c r="B63" s="55">
        <v>3872</v>
      </c>
    </row>
    <row r="64" spans="1:2" x14ac:dyDescent="0.3">
      <c r="A64" s="171" t="s">
        <v>16</v>
      </c>
      <c r="B64" s="55">
        <v>50307.091900000007</v>
      </c>
    </row>
    <row r="65" spans="1:2" x14ac:dyDescent="0.3">
      <c r="A65" s="171" t="s">
        <v>9</v>
      </c>
      <c r="B65" s="55">
        <v>30598903.955399998</v>
      </c>
    </row>
    <row r="66" spans="1:2" x14ac:dyDescent="0.3">
      <c r="A66" s="171" t="s">
        <v>12</v>
      </c>
      <c r="B66" s="55">
        <v>12215.788399999999</v>
      </c>
    </row>
    <row r="67" spans="1:2" x14ac:dyDescent="0.3">
      <c r="A67" s="171" t="s">
        <v>15</v>
      </c>
      <c r="B67" s="55">
        <v>1286609.5094999999</v>
      </c>
    </row>
    <row r="68" spans="1:2" x14ac:dyDescent="0.3">
      <c r="A68" s="171" t="s">
        <v>10</v>
      </c>
      <c r="B68" s="55">
        <v>2858916.2372999992</v>
      </c>
    </row>
    <row r="69" spans="1:2" x14ac:dyDescent="0.3">
      <c r="A69" s="114" t="s">
        <v>68</v>
      </c>
      <c r="B69" s="55">
        <v>47505375.740000002</v>
      </c>
    </row>
    <row r="70" spans="1:2" x14ac:dyDescent="0.3">
      <c r="A70" s="171" t="s">
        <v>18</v>
      </c>
      <c r="B70" s="55">
        <v>4649991.9725000001</v>
      </c>
    </row>
    <row r="71" spans="1:2" x14ac:dyDescent="0.3">
      <c r="A71" s="171" t="s">
        <v>11</v>
      </c>
      <c r="B71" s="55">
        <v>472254.55209999997</v>
      </c>
    </row>
    <row r="72" spans="1:2" x14ac:dyDescent="0.3">
      <c r="A72" s="171" t="s">
        <v>530</v>
      </c>
      <c r="B72" s="55">
        <v>162600.86689999999</v>
      </c>
    </row>
    <row r="73" spans="1:2" x14ac:dyDescent="0.3">
      <c r="A73" s="171" t="s">
        <v>20</v>
      </c>
      <c r="B73" s="55">
        <v>820204.79249999998</v>
      </c>
    </row>
    <row r="74" spans="1:2" x14ac:dyDescent="0.3">
      <c r="A74" s="171" t="s">
        <v>14</v>
      </c>
      <c r="B74" s="55">
        <v>210652.70110000001</v>
      </c>
    </row>
    <row r="75" spans="1:2" x14ac:dyDescent="0.3">
      <c r="A75" s="171" t="s">
        <v>17</v>
      </c>
      <c r="B75" s="55">
        <v>5355514.9060000023</v>
      </c>
    </row>
    <row r="76" spans="1:2" x14ac:dyDescent="0.3">
      <c r="A76" s="171" t="s">
        <v>16</v>
      </c>
      <c r="B76" s="55">
        <v>384849.68790000002</v>
      </c>
    </row>
    <row r="77" spans="1:2" x14ac:dyDescent="0.3">
      <c r="A77" s="171" t="s">
        <v>9</v>
      </c>
      <c r="B77" s="55">
        <v>31765621.262899999</v>
      </c>
    </row>
    <row r="78" spans="1:2" x14ac:dyDescent="0.3">
      <c r="A78" s="171" t="s">
        <v>12</v>
      </c>
      <c r="B78" s="55">
        <v>93450.887800000026</v>
      </c>
    </row>
    <row r="79" spans="1:2" x14ac:dyDescent="0.3">
      <c r="A79" s="171" t="s">
        <v>15</v>
      </c>
      <c r="B79" s="55">
        <v>734560.56699999981</v>
      </c>
    </row>
    <row r="80" spans="1:2" x14ac:dyDescent="0.3">
      <c r="A80" s="171" t="s">
        <v>10</v>
      </c>
      <c r="B80" s="55">
        <v>2855673.5432999996</v>
      </c>
    </row>
    <row r="81" spans="1:2" x14ac:dyDescent="0.3">
      <c r="A81" s="114" t="s">
        <v>683</v>
      </c>
      <c r="B81" s="55">
        <v>19055902.210499998</v>
      </c>
    </row>
    <row r="82" spans="1:2" x14ac:dyDescent="0.3">
      <c r="A82" s="171" t="s">
        <v>18</v>
      </c>
      <c r="B82" s="55">
        <v>38223.7232</v>
      </c>
    </row>
    <row r="83" spans="1:2" x14ac:dyDescent="0.3">
      <c r="A83" s="171" t="s">
        <v>11</v>
      </c>
      <c r="B83" s="55">
        <v>21391.013800000001</v>
      </c>
    </row>
    <row r="84" spans="1:2" x14ac:dyDescent="0.3">
      <c r="A84" s="171" t="s">
        <v>530</v>
      </c>
      <c r="B84" s="55">
        <v>7365.0902000000006</v>
      </c>
    </row>
    <row r="85" spans="1:2" x14ac:dyDescent="0.3">
      <c r="A85" s="171" t="s">
        <v>20</v>
      </c>
      <c r="B85" s="55">
        <v>24720.177600000003</v>
      </c>
    </row>
    <row r="86" spans="1:2" x14ac:dyDescent="0.3">
      <c r="A86" s="171" t="s">
        <v>14</v>
      </c>
      <c r="B86" s="55">
        <v>9541.6227999999992</v>
      </c>
    </row>
    <row r="87" spans="1:2" x14ac:dyDescent="0.3">
      <c r="A87" s="171" t="s">
        <v>17</v>
      </c>
      <c r="B87" s="55">
        <v>89348.101699999985</v>
      </c>
    </row>
    <row r="88" spans="1:2" x14ac:dyDescent="0.3">
      <c r="A88" s="171" t="s">
        <v>136</v>
      </c>
      <c r="B88" s="55">
        <v>855493.47999999986</v>
      </c>
    </row>
    <row r="89" spans="1:2" x14ac:dyDescent="0.3">
      <c r="A89" s="171" t="s">
        <v>16</v>
      </c>
      <c r="B89" s="55">
        <v>17431.9653</v>
      </c>
    </row>
    <row r="90" spans="1:2" x14ac:dyDescent="0.3">
      <c r="A90" s="171" t="s">
        <v>9</v>
      </c>
      <c r="B90" s="55">
        <v>17851755.098899998</v>
      </c>
    </row>
    <row r="91" spans="1:2" x14ac:dyDescent="0.3">
      <c r="A91" s="171" t="s">
        <v>12</v>
      </c>
      <c r="B91" s="55">
        <v>4232.9061999999994</v>
      </c>
    </row>
    <row r="92" spans="1:2" x14ac:dyDescent="0.3">
      <c r="A92" s="171" t="s">
        <v>15</v>
      </c>
      <c r="B92" s="55">
        <v>7049.8233999999993</v>
      </c>
    </row>
    <row r="93" spans="1:2" x14ac:dyDescent="0.3">
      <c r="A93" s="171" t="s">
        <v>10</v>
      </c>
      <c r="B93" s="55">
        <v>129349.20740000001</v>
      </c>
    </row>
    <row r="94" spans="1:2" x14ac:dyDescent="0.3">
      <c r="A94" s="114" t="s">
        <v>77</v>
      </c>
      <c r="B94" s="55">
        <v>10704687.331599999</v>
      </c>
    </row>
    <row r="95" spans="1:2" x14ac:dyDescent="0.3">
      <c r="A95" s="171" t="s">
        <v>18</v>
      </c>
      <c r="B95" s="55">
        <v>75509.708199999994</v>
      </c>
    </row>
    <row r="96" spans="1:2" x14ac:dyDescent="0.3">
      <c r="A96" s="171" t="s">
        <v>11</v>
      </c>
      <c r="B96" s="55">
        <v>30984.872999999996</v>
      </c>
    </row>
    <row r="97" spans="1:2" x14ac:dyDescent="0.3">
      <c r="A97" s="171" t="s">
        <v>530</v>
      </c>
      <c r="B97" s="55">
        <v>10668.329600000001</v>
      </c>
    </row>
    <row r="98" spans="1:2" x14ac:dyDescent="0.3">
      <c r="A98" s="171" t="s">
        <v>20</v>
      </c>
      <c r="B98" s="55">
        <v>35807.165199999996</v>
      </c>
    </row>
    <row r="99" spans="1:2" x14ac:dyDescent="0.3">
      <c r="A99" s="171" t="s">
        <v>14</v>
      </c>
      <c r="B99" s="55">
        <v>13821.036</v>
      </c>
    </row>
    <row r="100" spans="1:2" x14ac:dyDescent="0.3">
      <c r="A100" s="171" t="s">
        <v>17</v>
      </c>
      <c r="B100" s="55">
        <v>129420.68180000001</v>
      </c>
    </row>
    <row r="101" spans="1:2" x14ac:dyDescent="0.3">
      <c r="A101" s="171" t="s">
        <v>13</v>
      </c>
      <c r="B101" s="55">
        <v>513000</v>
      </c>
    </row>
    <row r="102" spans="1:2" x14ac:dyDescent="0.3">
      <c r="A102" s="171" t="s">
        <v>16</v>
      </c>
      <c r="B102" s="55">
        <v>25250.192999999999</v>
      </c>
    </row>
    <row r="103" spans="1:2" x14ac:dyDescent="0.3">
      <c r="A103" s="171" t="s">
        <v>9</v>
      </c>
      <c r="B103" s="55">
        <v>9666520.0525999982</v>
      </c>
    </row>
    <row r="104" spans="1:2" x14ac:dyDescent="0.3">
      <c r="A104" s="171" t="s">
        <v>12</v>
      </c>
      <c r="B104" s="55">
        <v>6131.3624999999993</v>
      </c>
    </row>
    <row r="105" spans="1:2" x14ac:dyDescent="0.3">
      <c r="A105" s="171" t="s">
        <v>15</v>
      </c>
      <c r="B105" s="55">
        <v>10211.6659</v>
      </c>
    </row>
    <row r="106" spans="1:2" x14ac:dyDescent="0.3">
      <c r="A106" s="171" t="s">
        <v>10</v>
      </c>
      <c r="B106" s="55">
        <v>187362.26380000004</v>
      </c>
    </row>
    <row r="107" spans="1:2" x14ac:dyDescent="0.3">
      <c r="A107" s="114" t="s">
        <v>75</v>
      </c>
      <c r="B107" s="55">
        <v>9387064.7201999985</v>
      </c>
    </row>
    <row r="108" spans="1:2" x14ac:dyDescent="0.3">
      <c r="A108" s="171" t="s">
        <v>18</v>
      </c>
      <c r="B108" s="55">
        <v>4546.2442000000001</v>
      </c>
    </row>
    <row r="109" spans="1:2" x14ac:dyDescent="0.3">
      <c r="A109" s="171" t="s">
        <v>11</v>
      </c>
      <c r="B109" s="55">
        <v>1784.2587000000001</v>
      </c>
    </row>
    <row r="110" spans="1:2" x14ac:dyDescent="0.3">
      <c r="A110" s="171" t="s">
        <v>530</v>
      </c>
      <c r="B110" s="55">
        <v>614.33389999999997</v>
      </c>
    </row>
    <row r="111" spans="1:2" x14ac:dyDescent="0.3">
      <c r="A111" s="171" t="s">
        <v>20</v>
      </c>
      <c r="B111" s="55">
        <v>168491.65949999998</v>
      </c>
    </row>
    <row r="112" spans="1:2" x14ac:dyDescent="0.3">
      <c r="A112" s="171" t="s">
        <v>14</v>
      </c>
      <c r="B112" s="55">
        <v>795.88210000000015</v>
      </c>
    </row>
    <row r="113" spans="1:2" x14ac:dyDescent="0.3">
      <c r="A113" s="171" t="s">
        <v>17</v>
      </c>
      <c r="B113" s="55">
        <v>7452.668099999999</v>
      </c>
    </row>
    <row r="114" spans="1:2" x14ac:dyDescent="0.3">
      <c r="A114" s="171" t="s">
        <v>16</v>
      </c>
      <c r="B114" s="55">
        <v>1454.0281</v>
      </c>
    </row>
    <row r="115" spans="1:2" x14ac:dyDescent="0.3">
      <c r="A115" s="171" t="s">
        <v>9</v>
      </c>
      <c r="B115" s="55">
        <v>9190195.310899999</v>
      </c>
    </row>
    <row r="116" spans="1:2" x14ac:dyDescent="0.3">
      <c r="A116" s="171" t="s">
        <v>12</v>
      </c>
      <c r="B116" s="55">
        <v>353.07350000000002</v>
      </c>
    </row>
    <row r="117" spans="1:2" x14ac:dyDescent="0.3">
      <c r="A117" s="171" t="s">
        <v>15</v>
      </c>
      <c r="B117" s="55">
        <v>588.03699999999992</v>
      </c>
    </row>
    <row r="118" spans="1:2" x14ac:dyDescent="0.3">
      <c r="A118" s="171" t="s">
        <v>10</v>
      </c>
      <c r="B118" s="55">
        <v>10789.224200000002</v>
      </c>
    </row>
    <row r="119" spans="1:2" x14ac:dyDescent="0.3">
      <c r="A119" s="114" t="s">
        <v>534</v>
      </c>
      <c r="B119" s="55">
        <v>2984791656.6425004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A3" sqref="A3:B13"/>
    </sheetView>
  </sheetViews>
  <sheetFormatPr baseColWidth="10" defaultColWidth="8.88671875" defaultRowHeight="14.4" x14ac:dyDescent="0.3"/>
  <cols>
    <col min="1" max="1" width="37" bestFit="1" customWidth="1"/>
    <col min="2" max="2" width="15.6640625" style="8" bestFit="1" customWidth="1"/>
  </cols>
  <sheetData>
    <row r="3" spans="1:3" x14ac:dyDescent="0.3">
      <c r="A3" s="113" t="s">
        <v>754</v>
      </c>
      <c r="B3" s="119" t="s">
        <v>586</v>
      </c>
    </row>
    <row r="4" spans="1:3" x14ac:dyDescent="0.3">
      <c r="A4" s="114" t="s">
        <v>80</v>
      </c>
      <c r="B4" s="119">
        <v>2333449730.3039999</v>
      </c>
      <c r="C4" s="159">
        <f>B4/$B$13</f>
        <v>0.73411048911804788</v>
      </c>
    </row>
    <row r="5" spans="1:3" x14ac:dyDescent="0.3">
      <c r="A5" s="114" t="s">
        <v>68</v>
      </c>
      <c r="B5" s="119">
        <v>342019304.63999999</v>
      </c>
      <c r="C5" s="159">
        <f t="shared" ref="C5:C12" si="0">B5/$B$13</f>
        <v>0.10760032914202722</v>
      </c>
    </row>
    <row r="6" spans="1:3" x14ac:dyDescent="0.3">
      <c r="A6" s="114" t="s">
        <v>66</v>
      </c>
      <c r="B6" s="119">
        <v>190052421.29828236</v>
      </c>
      <c r="C6" s="159">
        <f t="shared" si="0"/>
        <v>5.9791078481547098E-2</v>
      </c>
    </row>
    <row r="7" spans="1:3" x14ac:dyDescent="0.3">
      <c r="A7" s="114" t="s">
        <v>70</v>
      </c>
      <c r="B7" s="119">
        <v>126112621.31200001</v>
      </c>
      <c r="C7" s="159">
        <f t="shared" si="0"/>
        <v>3.9675420007119738E-2</v>
      </c>
    </row>
    <row r="8" spans="1:3" x14ac:dyDescent="0.3">
      <c r="A8" s="114" t="s">
        <v>72</v>
      </c>
      <c r="B8" s="119">
        <v>103041699.36</v>
      </c>
      <c r="C8" s="159">
        <f t="shared" si="0"/>
        <v>3.2417236735101898E-2</v>
      </c>
    </row>
    <row r="9" spans="1:3" x14ac:dyDescent="0.3">
      <c r="A9" s="114" t="s">
        <v>50</v>
      </c>
      <c r="B9" s="119">
        <v>44708355.280000001</v>
      </c>
      <c r="C9" s="159">
        <f t="shared" si="0"/>
        <v>1.4065386597374174E-2</v>
      </c>
    </row>
    <row r="10" spans="1:3" x14ac:dyDescent="0.3">
      <c r="A10" s="114" t="s">
        <v>77</v>
      </c>
      <c r="B10" s="119">
        <v>22440068.927999999</v>
      </c>
      <c r="C10" s="159">
        <f t="shared" si="0"/>
        <v>7.0597149630605652E-3</v>
      </c>
    </row>
    <row r="11" spans="1:3" x14ac:dyDescent="0.3">
      <c r="A11" s="114" t="s">
        <v>63</v>
      </c>
      <c r="B11" s="119">
        <v>15491940.9912476</v>
      </c>
      <c r="C11" s="159">
        <f t="shared" si="0"/>
        <v>4.8738124634855849E-3</v>
      </c>
    </row>
    <row r="12" spans="1:3" x14ac:dyDescent="0.3">
      <c r="A12" s="114" t="s">
        <v>75</v>
      </c>
      <c r="B12" s="119">
        <v>1292207.5742400005</v>
      </c>
      <c r="C12" s="159">
        <f t="shared" si="0"/>
        <v>4.0653249223577111E-4</v>
      </c>
    </row>
    <row r="13" spans="1:3" x14ac:dyDescent="0.3">
      <c r="A13" s="114" t="s">
        <v>534</v>
      </c>
      <c r="B13" s="119">
        <v>3178608349.6877699</v>
      </c>
    </row>
    <row r="14" spans="1:3" x14ac:dyDescent="0.3">
      <c r="B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baseColWidth="10" defaultColWidth="8.88671875" defaultRowHeight="14.4" x14ac:dyDescent="0.3"/>
  <cols>
    <col min="1" max="1" width="37.6640625" bestFit="1" customWidth="1"/>
    <col min="2" max="2" width="22.44140625" bestFit="1" customWidth="1"/>
    <col min="3" max="3" width="15.6640625" style="8" bestFit="1" customWidth="1"/>
    <col min="4" max="4" width="10.44140625" style="120" bestFit="1" customWidth="1"/>
  </cols>
  <sheetData>
    <row r="3" spans="1:5" x14ac:dyDescent="0.3">
      <c r="A3" s="113" t="s">
        <v>58</v>
      </c>
      <c r="B3" s="113" t="s">
        <v>489</v>
      </c>
      <c r="C3" t="s">
        <v>586</v>
      </c>
      <c r="D3" s="121" t="s">
        <v>587</v>
      </c>
    </row>
    <row r="4" spans="1:5" x14ac:dyDescent="0.3">
      <c r="A4" t="s">
        <v>72</v>
      </c>
      <c r="B4">
        <v>1</v>
      </c>
      <c r="C4" s="119">
        <v>103041699.36</v>
      </c>
      <c r="D4" s="121">
        <v>350.4</v>
      </c>
    </row>
    <row r="5" spans="1:5" x14ac:dyDescent="0.3">
      <c r="A5" t="s">
        <v>77</v>
      </c>
      <c r="B5">
        <v>2</v>
      </c>
      <c r="C5" s="119">
        <v>22440068.927999999</v>
      </c>
      <c r="D5" s="121">
        <v>813.78</v>
      </c>
    </row>
    <row r="6" spans="1:5" x14ac:dyDescent="0.3">
      <c r="A6" t="s">
        <v>75</v>
      </c>
      <c r="B6">
        <v>10</v>
      </c>
      <c r="C6" s="119">
        <v>1292207.5742400005</v>
      </c>
      <c r="D6" s="121">
        <v>124.26</v>
      </c>
    </row>
    <row r="7" spans="1:5" x14ac:dyDescent="0.3">
      <c r="A7" t="s">
        <v>66</v>
      </c>
      <c r="B7">
        <v>3</v>
      </c>
      <c r="C7" s="119">
        <v>190052421.29828236</v>
      </c>
      <c r="D7" s="121">
        <v>16845.599999999999</v>
      </c>
    </row>
    <row r="8" spans="1:5" x14ac:dyDescent="0.3">
      <c r="A8" t="s">
        <v>63</v>
      </c>
      <c r="B8">
        <v>4</v>
      </c>
      <c r="C8" s="119">
        <v>15491940.9912476</v>
      </c>
      <c r="D8" s="121">
        <v>6732.6499999999987</v>
      </c>
    </row>
    <row r="9" spans="1:5" x14ac:dyDescent="0.3">
      <c r="A9" t="s">
        <v>80</v>
      </c>
      <c r="B9">
        <v>5</v>
      </c>
      <c r="C9" s="119">
        <v>2333449730.3039999</v>
      </c>
      <c r="D9" s="121">
        <v>1616.12</v>
      </c>
    </row>
    <row r="10" spans="1:5" x14ac:dyDescent="0.3">
      <c r="A10" t="s">
        <v>50</v>
      </c>
      <c r="B10">
        <v>6</v>
      </c>
      <c r="C10" s="119">
        <v>44708355.280000001</v>
      </c>
      <c r="D10" s="121">
        <v>100.149</v>
      </c>
    </row>
    <row r="11" spans="1:5" x14ac:dyDescent="0.3">
      <c r="A11" t="s">
        <v>68</v>
      </c>
      <c r="B11">
        <v>7</v>
      </c>
      <c r="C11" s="119">
        <v>342019304.63999999</v>
      </c>
      <c r="D11" s="121">
        <v>360.84</v>
      </c>
      <c r="E11">
        <f>354*740</f>
        <v>261960</v>
      </c>
    </row>
    <row r="12" spans="1:5" x14ac:dyDescent="0.3">
      <c r="A12" t="s">
        <v>70</v>
      </c>
      <c r="B12">
        <v>8</v>
      </c>
      <c r="C12" s="119">
        <v>126112621.31200001</v>
      </c>
      <c r="D12" s="121">
        <v>686.48699999999997</v>
      </c>
    </row>
    <row r="13" spans="1:5" x14ac:dyDescent="0.3">
      <c r="A13" t="s">
        <v>534</v>
      </c>
      <c r="C13" s="119">
        <v>3178608349.6877699</v>
      </c>
      <c r="D13" s="121">
        <v>27630.285999999996</v>
      </c>
    </row>
    <row r="14" spans="1:5" x14ac:dyDescent="0.3">
      <c r="C14"/>
      <c r="D14"/>
    </row>
    <row r="15" spans="1:5" x14ac:dyDescent="0.3">
      <c r="C15"/>
      <c r="D1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C1539"/>
  <sheetViews>
    <sheetView workbookViewId="0"/>
  </sheetViews>
  <sheetFormatPr baseColWidth="10" defaultColWidth="8.88671875" defaultRowHeight="14.4" x14ac:dyDescent="0.3"/>
  <cols>
    <col min="1" max="1" width="25.33203125" bestFit="1" customWidth="1"/>
    <col min="2" max="2" width="57.33203125" bestFit="1" customWidth="1"/>
    <col min="3" max="3" width="38.109375" bestFit="1" customWidth="1"/>
    <col min="4" max="4" width="16.5546875" bestFit="1" customWidth="1"/>
    <col min="5" max="5" width="81.109375" bestFit="1" customWidth="1"/>
    <col min="6" max="6" width="27.33203125" bestFit="1" customWidth="1"/>
    <col min="7" max="7" width="32.6640625" bestFit="1" customWidth="1"/>
    <col min="8" max="8" width="36.109375" bestFit="1" customWidth="1"/>
    <col min="9" max="9" width="28.88671875" bestFit="1" customWidth="1"/>
    <col min="10" max="10" width="11.6640625" bestFit="1" customWidth="1"/>
    <col min="11" max="12" width="17" bestFit="1" customWidth="1"/>
    <col min="13" max="13" width="16" bestFit="1" customWidth="1"/>
    <col min="14" max="14" width="15.44140625" bestFit="1" customWidth="1"/>
    <col min="15" max="15" width="17.6640625" bestFit="1" customWidth="1"/>
    <col min="16" max="16" width="13.44140625" bestFit="1" customWidth="1"/>
    <col min="17" max="17" width="81.109375" bestFit="1" customWidth="1"/>
    <col min="18" max="18" width="12.5546875" bestFit="1" customWidth="1"/>
    <col min="19" max="19" width="16.6640625" bestFit="1" customWidth="1"/>
    <col min="20" max="20" width="26.109375" bestFit="1" customWidth="1"/>
    <col min="21" max="21" width="26.44140625" bestFit="1" customWidth="1"/>
    <col min="22" max="22" width="37" bestFit="1" customWidth="1"/>
    <col min="23" max="23" width="41.44140625" bestFit="1" customWidth="1"/>
    <col min="24" max="24" width="12" bestFit="1" customWidth="1"/>
    <col min="25" max="25" width="15.109375" bestFit="1" customWidth="1"/>
    <col min="26" max="26" width="11.44140625" bestFit="1" customWidth="1"/>
    <col min="27" max="27" width="16.44140625" bestFit="1" customWidth="1"/>
    <col min="28" max="28" width="29.88671875" bestFit="1" customWidth="1"/>
    <col min="29" max="29" width="28.8867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t="s">
        <v>115</v>
      </c>
      <c r="Q1" t="s">
        <v>114</v>
      </c>
      <c r="R1" t="s">
        <v>205</v>
      </c>
      <c r="S1" t="s">
        <v>209</v>
      </c>
      <c r="T1" t="s">
        <v>204</v>
      </c>
      <c r="U1" t="s">
        <v>203</v>
      </c>
      <c r="V1" t="s">
        <v>210</v>
      </c>
      <c r="W1" t="s">
        <v>132</v>
      </c>
      <c r="X1" t="s">
        <v>133</v>
      </c>
      <c r="Y1" t="s">
        <v>681</v>
      </c>
      <c r="Z1" t="s">
        <v>111</v>
      </c>
      <c r="AA1" t="s">
        <v>504</v>
      </c>
      <c r="AB1" t="s">
        <v>583</v>
      </c>
      <c r="AC1" t="s">
        <v>593</v>
      </c>
    </row>
    <row r="2" spans="1:29" x14ac:dyDescent="0.3">
      <c r="A2" s="151">
        <v>46081</v>
      </c>
      <c r="B2" t="s">
        <v>531</v>
      </c>
      <c r="C2" t="s">
        <v>780</v>
      </c>
      <c r="D2">
        <v>-1900425527.28</v>
      </c>
      <c r="E2" t="s">
        <v>476</v>
      </c>
      <c r="F2">
        <v>1403.96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>
        <v>-1900425527.28</v>
      </c>
      <c r="T2">
        <v>1403.96</v>
      </c>
      <c r="U2" t="s">
        <v>199</v>
      </c>
      <c r="V2" t="s">
        <v>80</v>
      </c>
      <c r="W2" t="s">
        <v>93</v>
      </c>
      <c r="X2">
        <v>1</v>
      </c>
      <c r="Y2">
        <v>1900425527.28</v>
      </c>
      <c r="Z2">
        <v>5</v>
      </c>
      <c r="AA2">
        <v>8</v>
      </c>
      <c r="AB2" t="s">
        <v>80</v>
      </c>
      <c r="AC2" t="s">
        <v>136</v>
      </c>
    </row>
    <row r="3" spans="1:29" x14ac:dyDescent="0.3">
      <c r="A3" s="151">
        <v>46081</v>
      </c>
      <c r="B3" t="s">
        <v>531</v>
      </c>
      <c r="C3" t="s">
        <v>778</v>
      </c>
      <c r="D3">
        <v>-114596583.68000001</v>
      </c>
      <c r="E3" t="s">
        <v>474</v>
      </c>
      <c r="F3">
        <v>86.96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>
        <v>-114596583.68000001</v>
      </c>
      <c r="T3">
        <v>86.96</v>
      </c>
      <c r="U3" t="s">
        <v>199</v>
      </c>
      <c r="V3" t="s">
        <v>80</v>
      </c>
      <c r="W3" t="s">
        <v>93</v>
      </c>
      <c r="X3">
        <v>1</v>
      </c>
      <c r="Y3">
        <v>114596583.68000001</v>
      </c>
      <c r="Z3">
        <v>5</v>
      </c>
      <c r="AA3">
        <v>8</v>
      </c>
      <c r="AB3" t="s">
        <v>80</v>
      </c>
      <c r="AC3" t="s">
        <v>136</v>
      </c>
    </row>
    <row r="4" spans="1:29" x14ac:dyDescent="0.3">
      <c r="A4" s="151">
        <v>46081</v>
      </c>
      <c r="B4" t="s">
        <v>531</v>
      </c>
      <c r="C4" t="s">
        <v>792</v>
      </c>
      <c r="D4">
        <v>-87594124.799999997</v>
      </c>
      <c r="E4" t="s">
        <v>142</v>
      </c>
      <c r="F4">
        <v>72.8</v>
      </c>
      <c r="G4">
        <v>840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>
        <v>-87594124.799999997</v>
      </c>
      <c r="T4">
        <v>72.8</v>
      </c>
      <c r="U4" t="s">
        <v>199</v>
      </c>
      <c r="V4" t="s">
        <v>80</v>
      </c>
      <c r="W4" t="s">
        <v>93</v>
      </c>
      <c r="X4">
        <v>1</v>
      </c>
      <c r="Y4">
        <v>87594124.799999997</v>
      </c>
      <c r="Z4">
        <v>5</v>
      </c>
      <c r="AA4">
        <v>8</v>
      </c>
      <c r="AB4" t="s">
        <v>80</v>
      </c>
      <c r="AC4" t="s">
        <v>136</v>
      </c>
    </row>
    <row r="5" spans="1:29" x14ac:dyDescent="0.3">
      <c r="A5" s="151">
        <v>46081</v>
      </c>
      <c r="B5" t="s">
        <v>536</v>
      </c>
      <c r="C5" t="s">
        <v>789</v>
      </c>
      <c r="D5">
        <v>-78996860</v>
      </c>
      <c r="E5" t="s">
        <v>529</v>
      </c>
      <c r="F5">
        <v>110.3</v>
      </c>
      <c r="G5">
        <v>500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>
        <v>0</v>
      </c>
      <c r="N5" t="s">
        <v>43</v>
      </c>
      <c r="O5" t="s">
        <v>492</v>
      </c>
      <c r="P5">
        <v>1</v>
      </c>
      <c r="Q5" t="s">
        <v>72</v>
      </c>
      <c r="R5">
        <v>1</v>
      </c>
      <c r="S5">
        <v>-78996860</v>
      </c>
      <c r="T5">
        <v>110.3</v>
      </c>
      <c r="U5" t="s">
        <v>199</v>
      </c>
      <c r="V5" t="s">
        <v>72</v>
      </c>
      <c r="W5" t="s">
        <v>87</v>
      </c>
      <c r="X5">
        <v>1</v>
      </c>
      <c r="Y5">
        <v>78996860</v>
      </c>
      <c r="Z5">
        <v>1</v>
      </c>
      <c r="AA5">
        <v>8</v>
      </c>
      <c r="AB5" t="s">
        <v>72</v>
      </c>
      <c r="AC5" t="s">
        <v>136</v>
      </c>
    </row>
    <row r="6" spans="1:29" x14ac:dyDescent="0.3">
      <c r="A6" s="151">
        <v>46081</v>
      </c>
      <c r="B6" t="s">
        <v>728</v>
      </c>
      <c r="C6" t="s">
        <v>776</v>
      </c>
      <c r="D6">
        <v>-67513309.200000003</v>
      </c>
      <c r="E6" t="s">
        <v>676</v>
      </c>
      <c r="F6">
        <v>130.92500000000001</v>
      </c>
      <c r="G6">
        <v>360</v>
      </c>
      <c r="H6" t="s">
        <v>135</v>
      </c>
      <c r="I6" t="s">
        <v>14</v>
      </c>
      <c r="J6" t="s">
        <v>137</v>
      </c>
      <c r="K6" t="s">
        <v>473</v>
      </c>
      <c r="L6" t="s">
        <v>138</v>
      </c>
      <c r="M6">
        <v>0</v>
      </c>
      <c r="N6" t="s">
        <v>45</v>
      </c>
      <c r="O6" t="s">
        <v>492</v>
      </c>
      <c r="P6">
        <v>1</v>
      </c>
      <c r="Q6" t="s">
        <v>70</v>
      </c>
      <c r="R6">
        <v>1</v>
      </c>
      <c r="S6">
        <v>-67513309.200000003</v>
      </c>
      <c r="T6">
        <v>130.92500000000001</v>
      </c>
      <c r="U6" t="s">
        <v>199</v>
      </c>
      <c r="V6" t="s">
        <v>70</v>
      </c>
      <c r="W6" t="s">
        <v>86</v>
      </c>
      <c r="X6">
        <v>1</v>
      </c>
      <c r="Y6">
        <v>67513309.200000003</v>
      </c>
      <c r="Z6">
        <v>8</v>
      </c>
      <c r="AA6">
        <v>5</v>
      </c>
      <c r="AB6" t="s">
        <v>70</v>
      </c>
      <c r="AC6" t="s">
        <v>14</v>
      </c>
    </row>
    <row r="7" spans="1:29" x14ac:dyDescent="0.3">
      <c r="A7" s="151">
        <v>46055</v>
      </c>
      <c r="B7" t="s">
        <v>928</v>
      </c>
      <c r="C7" t="s">
        <v>934</v>
      </c>
      <c r="D7">
        <v>-60500000</v>
      </c>
      <c r="E7" t="s">
        <v>933</v>
      </c>
      <c r="F7">
        <v>1</v>
      </c>
      <c r="G7">
        <v>50000000</v>
      </c>
      <c r="H7" t="s">
        <v>511</v>
      </c>
      <c r="I7" t="s">
        <v>17</v>
      </c>
      <c r="J7" t="s">
        <v>157</v>
      </c>
      <c r="K7" t="s">
        <v>473</v>
      </c>
      <c r="L7" t="s">
        <v>156</v>
      </c>
      <c r="M7">
        <v>0</v>
      </c>
      <c r="N7" t="s">
        <v>83</v>
      </c>
      <c r="O7" t="s">
        <v>492</v>
      </c>
      <c r="P7">
        <v>1</v>
      </c>
      <c r="Q7" t="s">
        <v>66</v>
      </c>
      <c r="R7">
        <v>1</v>
      </c>
      <c r="S7">
        <v>-60500000</v>
      </c>
      <c r="T7">
        <v>1</v>
      </c>
      <c r="U7" t="s">
        <v>199</v>
      </c>
      <c r="V7" t="s">
        <v>66</v>
      </c>
      <c r="W7" t="s">
        <v>84</v>
      </c>
      <c r="X7">
        <v>1</v>
      </c>
      <c r="Y7">
        <v>60500000</v>
      </c>
      <c r="Z7">
        <v>3</v>
      </c>
      <c r="AA7" t="s">
        <v>157</v>
      </c>
      <c r="AB7" t="s">
        <v>682</v>
      </c>
      <c r="AC7" t="s">
        <v>17</v>
      </c>
    </row>
    <row r="8" spans="1:29" x14ac:dyDescent="0.3">
      <c r="A8" s="151">
        <v>46066</v>
      </c>
      <c r="B8" t="s">
        <v>928</v>
      </c>
      <c r="C8" t="s">
        <v>929</v>
      </c>
      <c r="D8">
        <v>-54208000</v>
      </c>
      <c r="E8" t="s">
        <v>930</v>
      </c>
      <c r="F8">
        <v>1</v>
      </c>
      <c r="G8">
        <v>44800000</v>
      </c>
      <c r="H8" t="s">
        <v>511</v>
      </c>
      <c r="I8" t="s">
        <v>17</v>
      </c>
      <c r="J8" t="s">
        <v>157</v>
      </c>
      <c r="K8" t="s">
        <v>473</v>
      </c>
      <c r="L8" t="s">
        <v>156</v>
      </c>
      <c r="M8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>
        <v>-54208000</v>
      </c>
      <c r="T8">
        <v>1</v>
      </c>
      <c r="U8" t="s">
        <v>199</v>
      </c>
      <c r="V8" t="s">
        <v>66</v>
      </c>
      <c r="W8" t="s">
        <v>84</v>
      </c>
      <c r="X8">
        <v>1</v>
      </c>
      <c r="Y8">
        <v>54208000</v>
      </c>
      <c r="Z8">
        <v>3</v>
      </c>
      <c r="AA8" t="s">
        <v>157</v>
      </c>
      <c r="AB8" t="s">
        <v>682</v>
      </c>
      <c r="AC8" t="s">
        <v>17</v>
      </c>
    </row>
    <row r="9" spans="1:29" x14ac:dyDescent="0.3">
      <c r="A9" s="151">
        <v>46056</v>
      </c>
      <c r="B9" t="s">
        <v>928</v>
      </c>
      <c r="C9" t="s">
        <v>932</v>
      </c>
      <c r="D9">
        <v>-54208000</v>
      </c>
      <c r="E9" t="s">
        <v>933</v>
      </c>
      <c r="F9">
        <v>1</v>
      </c>
      <c r="G9">
        <v>44800000</v>
      </c>
      <c r="H9" t="s">
        <v>511</v>
      </c>
      <c r="I9" t="s">
        <v>17</v>
      </c>
      <c r="J9" t="s">
        <v>157</v>
      </c>
      <c r="K9" t="s">
        <v>473</v>
      </c>
      <c r="L9" t="s">
        <v>156</v>
      </c>
      <c r="M9">
        <v>0</v>
      </c>
      <c r="N9" t="s">
        <v>83</v>
      </c>
      <c r="O9" t="s">
        <v>492</v>
      </c>
      <c r="P9">
        <v>1</v>
      </c>
      <c r="Q9" t="s">
        <v>66</v>
      </c>
      <c r="R9">
        <v>1</v>
      </c>
      <c r="S9">
        <v>-54208000</v>
      </c>
      <c r="T9">
        <v>1</v>
      </c>
      <c r="U9" t="s">
        <v>199</v>
      </c>
      <c r="V9" t="s">
        <v>66</v>
      </c>
      <c r="W9" t="s">
        <v>84</v>
      </c>
      <c r="X9">
        <v>1</v>
      </c>
      <c r="Y9">
        <v>54208000</v>
      </c>
      <c r="Z9">
        <v>3</v>
      </c>
      <c r="AA9" t="s">
        <v>157</v>
      </c>
      <c r="AB9" t="s">
        <v>682</v>
      </c>
      <c r="AC9" t="s">
        <v>17</v>
      </c>
    </row>
    <row r="10" spans="1:29" x14ac:dyDescent="0.3">
      <c r="A10" s="151">
        <v>46081</v>
      </c>
      <c r="B10" t="s">
        <v>531</v>
      </c>
      <c r="C10" t="s">
        <v>782</v>
      </c>
      <c r="D10">
        <v>-42638250.799999997</v>
      </c>
      <c r="E10" t="s">
        <v>134</v>
      </c>
      <c r="F10">
        <v>35.020000000000003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>
        <v>0</v>
      </c>
      <c r="N10" t="s">
        <v>34</v>
      </c>
      <c r="O10" t="s">
        <v>492</v>
      </c>
      <c r="P10">
        <v>1</v>
      </c>
      <c r="Q10" t="s">
        <v>80</v>
      </c>
      <c r="R10">
        <v>1</v>
      </c>
      <c r="S10">
        <v>-42638250.799999997</v>
      </c>
      <c r="T10">
        <v>35.020000000000003</v>
      </c>
      <c r="U10" t="s">
        <v>199</v>
      </c>
      <c r="V10" t="s">
        <v>80</v>
      </c>
      <c r="W10" t="s">
        <v>93</v>
      </c>
      <c r="X10">
        <v>1</v>
      </c>
      <c r="Y10">
        <v>42638250.799999997</v>
      </c>
      <c r="Z10">
        <v>5</v>
      </c>
      <c r="AA10">
        <v>8</v>
      </c>
      <c r="AB10" t="s">
        <v>80</v>
      </c>
      <c r="AC10" t="s">
        <v>136</v>
      </c>
    </row>
    <row r="11" spans="1:29" x14ac:dyDescent="0.3">
      <c r="A11" s="151">
        <v>46055</v>
      </c>
      <c r="B11" t="s">
        <v>974</v>
      </c>
      <c r="C11" t="s">
        <v>975</v>
      </c>
      <c r="D11">
        <v>-32228280</v>
      </c>
      <c r="E11" t="s">
        <v>976</v>
      </c>
      <c r="F11">
        <v>1</v>
      </c>
      <c r="G11">
        <v>32228280</v>
      </c>
      <c r="H11" t="s">
        <v>511</v>
      </c>
      <c r="I11" t="s">
        <v>17</v>
      </c>
      <c r="J11" t="s">
        <v>157</v>
      </c>
      <c r="K11" t="s">
        <v>473</v>
      </c>
      <c r="L11" t="s">
        <v>138</v>
      </c>
      <c r="M11">
        <v>0</v>
      </c>
      <c r="N11" t="s">
        <v>83</v>
      </c>
      <c r="O11" t="s">
        <v>492</v>
      </c>
      <c r="P11">
        <v>1</v>
      </c>
      <c r="Q11" t="s">
        <v>66</v>
      </c>
      <c r="R11">
        <v>1</v>
      </c>
      <c r="S11">
        <v>-32228280</v>
      </c>
      <c r="T11">
        <v>1</v>
      </c>
      <c r="U11" t="s">
        <v>199</v>
      </c>
      <c r="V11" t="s">
        <v>66</v>
      </c>
      <c r="W11" t="s">
        <v>84</v>
      </c>
      <c r="X11">
        <v>1</v>
      </c>
      <c r="Y11">
        <v>32228280</v>
      </c>
      <c r="Z11">
        <v>3</v>
      </c>
      <c r="AA11" t="s">
        <v>157</v>
      </c>
      <c r="AB11" t="s">
        <v>682</v>
      </c>
      <c r="AC11" t="s">
        <v>17</v>
      </c>
    </row>
    <row r="12" spans="1:29" x14ac:dyDescent="0.3">
      <c r="A12" s="151">
        <v>46063</v>
      </c>
      <c r="B12" t="s">
        <v>956</v>
      </c>
      <c r="C12" t="s">
        <v>957</v>
      </c>
      <c r="D12">
        <v>-30539109.550000001</v>
      </c>
      <c r="E12" t="s">
        <v>958</v>
      </c>
      <c r="F12">
        <v>1</v>
      </c>
      <c r="G12">
        <v>20913570.399999999</v>
      </c>
      <c r="H12" t="s">
        <v>511</v>
      </c>
      <c r="I12" t="s">
        <v>18</v>
      </c>
      <c r="J12" t="s">
        <v>137</v>
      </c>
      <c r="K12" t="s">
        <v>473</v>
      </c>
      <c r="L12" t="s">
        <v>138</v>
      </c>
      <c r="M12">
        <v>0</v>
      </c>
      <c r="N12" t="s">
        <v>38</v>
      </c>
      <c r="O12" t="s">
        <v>492</v>
      </c>
      <c r="P12">
        <v>10</v>
      </c>
      <c r="Q12" t="s">
        <v>465</v>
      </c>
      <c r="R12">
        <v>1</v>
      </c>
      <c r="S12">
        <v>-30539109.550000001</v>
      </c>
      <c r="T12">
        <v>1</v>
      </c>
      <c r="U12" t="s">
        <v>199</v>
      </c>
      <c r="V12" t="s">
        <v>72</v>
      </c>
      <c r="W12" t="s">
        <v>100</v>
      </c>
      <c r="X12">
        <v>5.6730377039698875E-2</v>
      </c>
      <c r="Y12">
        <v>1732495.1992281687</v>
      </c>
      <c r="Z12">
        <v>1</v>
      </c>
      <c r="AA12">
        <v>1</v>
      </c>
      <c r="AB12" t="s">
        <v>72</v>
      </c>
      <c r="AC12" t="s">
        <v>18</v>
      </c>
    </row>
    <row r="13" spans="1:29" x14ac:dyDescent="0.3">
      <c r="A13" s="151">
        <v>46063</v>
      </c>
      <c r="B13" t="s">
        <v>956</v>
      </c>
      <c r="C13" t="s">
        <v>957</v>
      </c>
      <c r="D13">
        <v>-30539109.550000001</v>
      </c>
      <c r="E13" t="s">
        <v>958</v>
      </c>
      <c r="F13">
        <v>1</v>
      </c>
      <c r="G13">
        <v>20913570.399999999</v>
      </c>
      <c r="H13" t="s">
        <v>511</v>
      </c>
      <c r="I13" t="s">
        <v>18</v>
      </c>
      <c r="J13" t="s">
        <v>137</v>
      </c>
      <c r="K13" t="s">
        <v>473</v>
      </c>
      <c r="L13" t="s">
        <v>138</v>
      </c>
      <c r="M13">
        <v>0</v>
      </c>
      <c r="N13" t="s">
        <v>38</v>
      </c>
      <c r="O13" t="s">
        <v>492</v>
      </c>
      <c r="P13">
        <v>10</v>
      </c>
      <c r="Q13" t="s">
        <v>465</v>
      </c>
      <c r="R13">
        <v>1</v>
      </c>
      <c r="S13">
        <v>-30539109.550000001</v>
      </c>
      <c r="T13">
        <v>1</v>
      </c>
      <c r="U13" t="s">
        <v>199</v>
      </c>
      <c r="V13" t="s">
        <v>77</v>
      </c>
      <c r="W13" t="s">
        <v>103</v>
      </c>
      <c r="X13">
        <v>8.3810181246943662E-4</v>
      </c>
      <c r="Y13">
        <v>25594.883065057682</v>
      </c>
      <c r="Z13">
        <v>2</v>
      </c>
      <c r="AA13">
        <v>1</v>
      </c>
      <c r="AB13" t="s">
        <v>77</v>
      </c>
      <c r="AC13" t="s">
        <v>18</v>
      </c>
    </row>
    <row r="14" spans="1:29" x14ac:dyDescent="0.3">
      <c r="A14" s="151">
        <v>46063</v>
      </c>
      <c r="B14" t="s">
        <v>956</v>
      </c>
      <c r="C14" t="s">
        <v>957</v>
      </c>
      <c r="D14">
        <v>-30539109.550000001</v>
      </c>
      <c r="E14" t="s">
        <v>958</v>
      </c>
      <c r="F14">
        <v>1</v>
      </c>
      <c r="G14">
        <v>20913570.399999999</v>
      </c>
      <c r="H14" t="s">
        <v>511</v>
      </c>
      <c r="I14" t="s">
        <v>18</v>
      </c>
      <c r="J14" t="s">
        <v>137</v>
      </c>
      <c r="K14" t="s">
        <v>473</v>
      </c>
      <c r="L14" t="s">
        <v>138</v>
      </c>
      <c r="M14">
        <v>0</v>
      </c>
      <c r="N14" t="s">
        <v>38</v>
      </c>
      <c r="O14" t="s">
        <v>492</v>
      </c>
      <c r="P14">
        <v>10</v>
      </c>
      <c r="Q14" t="s">
        <v>465</v>
      </c>
      <c r="R14">
        <v>1</v>
      </c>
      <c r="S14">
        <v>-30539109.550000001</v>
      </c>
      <c r="T14">
        <v>1</v>
      </c>
      <c r="U14" t="s">
        <v>199</v>
      </c>
      <c r="V14" t="s">
        <v>75</v>
      </c>
      <c r="W14" t="s">
        <v>102</v>
      </c>
      <c r="X14">
        <v>5.4746435199977984E-5</v>
      </c>
      <c r="Y14">
        <v>1671.9073820441038</v>
      </c>
      <c r="Z14">
        <v>10</v>
      </c>
      <c r="AA14">
        <v>1</v>
      </c>
      <c r="AB14" t="s">
        <v>75</v>
      </c>
      <c r="AC14" t="s">
        <v>18</v>
      </c>
    </row>
    <row r="15" spans="1:29" x14ac:dyDescent="0.3">
      <c r="A15" s="151">
        <v>46063</v>
      </c>
      <c r="B15" t="s">
        <v>956</v>
      </c>
      <c r="C15" t="s">
        <v>957</v>
      </c>
      <c r="D15">
        <v>-30539109.550000001</v>
      </c>
      <c r="E15" t="s">
        <v>958</v>
      </c>
      <c r="F15">
        <v>1</v>
      </c>
      <c r="G15">
        <v>20913570.399999999</v>
      </c>
      <c r="H15" t="s">
        <v>511</v>
      </c>
      <c r="I15" t="s">
        <v>18</v>
      </c>
      <c r="J15" t="s">
        <v>137</v>
      </c>
      <c r="K15" t="s">
        <v>473</v>
      </c>
      <c r="L15" t="s">
        <v>138</v>
      </c>
      <c r="M15">
        <v>0</v>
      </c>
      <c r="N15" t="s">
        <v>38</v>
      </c>
      <c r="O15" t="s">
        <v>492</v>
      </c>
      <c r="P15">
        <v>10</v>
      </c>
      <c r="Q15" t="s">
        <v>465</v>
      </c>
      <c r="R15">
        <v>1</v>
      </c>
      <c r="S15">
        <v>-30539109.550000001</v>
      </c>
      <c r="T15">
        <v>1</v>
      </c>
      <c r="U15" t="s">
        <v>199</v>
      </c>
      <c r="V15" t="s">
        <v>66</v>
      </c>
      <c r="W15" t="s">
        <v>97</v>
      </c>
      <c r="X15">
        <v>7.3784406490697979E-2</v>
      </c>
      <c r="Y15">
        <v>2253310.0729011567</v>
      </c>
      <c r="Z15">
        <v>3</v>
      </c>
      <c r="AA15">
        <v>1</v>
      </c>
      <c r="AB15" t="s">
        <v>682</v>
      </c>
      <c r="AC15" t="s">
        <v>18</v>
      </c>
    </row>
    <row r="16" spans="1:29" x14ac:dyDescent="0.3">
      <c r="A16" s="151">
        <v>46063</v>
      </c>
      <c r="B16" t="s">
        <v>956</v>
      </c>
      <c r="C16" t="s">
        <v>957</v>
      </c>
      <c r="D16">
        <v>-30539109.550000001</v>
      </c>
      <c r="E16" t="s">
        <v>958</v>
      </c>
      <c r="F16">
        <v>1</v>
      </c>
      <c r="G16">
        <v>20913570.399999999</v>
      </c>
      <c r="H16" t="s">
        <v>511</v>
      </c>
      <c r="I16" t="s">
        <v>18</v>
      </c>
      <c r="J16" t="s">
        <v>137</v>
      </c>
      <c r="K16" t="s">
        <v>473</v>
      </c>
      <c r="L16" t="s">
        <v>138</v>
      </c>
      <c r="M16">
        <v>0</v>
      </c>
      <c r="N16" t="s">
        <v>38</v>
      </c>
      <c r="O16" t="s">
        <v>492</v>
      </c>
      <c r="P16">
        <v>10</v>
      </c>
      <c r="Q16" t="s">
        <v>465</v>
      </c>
      <c r="R16">
        <v>1</v>
      </c>
      <c r="S16">
        <v>-30539109.550000001</v>
      </c>
      <c r="T16">
        <v>1</v>
      </c>
      <c r="U16" t="s">
        <v>199</v>
      </c>
      <c r="V16" t="s">
        <v>63</v>
      </c>
      <c r="W16" t="s">
        <v>95</v>
      </c>
      <c r="X16">
        <v>1.2325330745804766E-4</v>
      </c>
      <c r="Y16">
        <v>3764.0462588611499</v>
      </c>
      <c r="Z16">
        <v>4</v>
      </c>
      <c r="AA16">
        <v>1</v>
      </c>
      <c r="AB16" t="s">
        <v>683</v>
      </c>
      <c r="AC16" t="s">
        <v>18</v>
      </c>
    </row>
    <row r="17" spans="1:29" x14ac:dyDescent="0.3">
      <c r="A17" s="151">
        <v>46063</v>
      </c>
      <c r="B17" t="s">
        <v>956</v>
      </c>
      <c r="C17" t="s">
        <v>957</v>
      </c>
      <c r="D17">
        <v>-30539109.550000001</v>
      </c>
      <c r="E17" t="s">
        <v>958</v>
      </c>
      <c r="F17">
        <v>1</v>
      </c>
      <c r="G17">
        <v>20913570.399999999</v>
      </c>
      <c r="H17" t="s">
        <v>511</v>
      </c>
      <c r="I17" t="s">
        <v>18</v>
      </c>
      <c r="J17" t="s">
        <v>137</v>
      </c>
      <c r="K17" t="s">
        <v>473</v>
      </c>
      <c r="L17" t="s">
        <v>138</v>
      </c>
      <c r="M17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>
        <v>-30539109.550000001</v>
      </c>
      <c r="T17">
        <v>1</v>
      </c>
      <c r="U17" t="s">
        <v>199</v>
      </c>
      <c r="V17" t="s">
        <v>80</v>
      </c>
      <c r="W17" t="s">
        <v>104</v>
      </c>
      <c r="X17">
        <v>0.12033392951698757</v>
      </c>
      <c r="Y17">
        <v>3674891.0561012621</v>
      </c>
      <c r="Z17">
        <v>5</v>
      </c>
      <c r="AA17">
        <v>1</v>
      </c>
      <c r="AB17" t="s">
        <v>80</v>
      </c>
      <c r="AC17" t="s">
        <v>18</v>
      </c>
    </row>
    <row r="18" spans="1:29" x14ac:dyDescent="0.3">
      <c r="A18" s="151">
        <v>46063</v>
      </c>
      <c r="B18" t="s">
        <v>956</v>
      </c>
      <c r="C18" t="s">
        <v>957</v>
      </c>
      <c r="D18">
        <v>-30539109.550000001</v>
      </c>
      <c r="E18" t="s">
        <v>958</v>
      </c>
      <c r="F18">
        <v>1</v>
      </c>
      <c r="G18">
        <v>20913570.399999999</v>
      </c>
      <c r="H18" t="s">
        <v>511</v>
      </c>
      <c r="I18" t="s">
        <v>18</v>
      </c>
      <c r="J18" t="s">
        <v>137</v>
      </c>
      <c r="K18" t="s">
        <v>473</v>
      </c>
      <c r="L18" t="s">
        <v>138</v>
      </c>
      <c r="M18">
        <v>0</v>
      </c>
      <c r="N18" t="s">
        <v>38</v>
      </c>
      <c r="O18" t="s">
        <v>492</v>
      </c>
      <c r="P18">
        <v>10</v>
      </c>
      <c r="Q18" t="s">
        <v>465</v>
      </c>
      <c r="R18">
        <v>1</v>
      </c>
      <c r="S18">
        <v>-30539109.550000001</v>
      </c>
      <c r="T18">
        <v>1</v>
      </c>
      <c r="U18" t="s">
        <v>199</v>
      </c>
      <c r="V18" t="s">
        <v>50</v>
      </c>
      <c r="W18" t="s">
        <v>101</v>
      </c>
      <c r="X18">
        <v>0.50969306785499291</v>
      </c>
      <c r="Y18">
        <v>15565572.436099213</v>
      </c>
      <c r="Z18">
        <v>6</v>
      </c>
      <c r="AA18">
        <v>1</v>
      </c>
      <c r="AB18" t="s">
        <v>50</v>
      </c>
      <c r="AC18" t="s">
        <v>18</v>
      </c>
    </row>
    <row r="19" spans="1:29" x14ac:dyDescent="0.3">
      <c r="A19" s="151">
        <v>46063</v>
      </c>
      <c r="B19" t="s">
        <v>956</v>
      </c>
      <c r="C19" t="s">
        <v>957</v>
      </c>
      <c r="D19">
        <v>-30539109.550000001</v>
      </c>
      <c r="E19" t="s">
        <v>958</v>
      </c>
      <c r="F19">
        <v>1</v>
      </c>
      <c r="G19">
        <v>20913570.399999999</v>
      </c>
      <c r="H19" t="s">
        <v>511</v>
      </c>
      <c r="I19" t="s">
        <v>18</v>
      </c>
      <c r="J19" t="s">
        <v>137</v>
      </c>
      <c r="K19" t="s">
        <v>473</v>
      </c>
      <c r="L19" t="s">
        <v>138</v>
      </c>
      <c r="M19">
        <v>0</v>
      </c>
      <c r="N19" t="s">
        <v>38</v>
      </c>
      <c r="O19" t="s">
        <v>492</v>
      </c>
      <c r="P19">
        <v>10</v>
      </c>
      <c r="Q19" t="s">
        <v>465</v>
      </c>
      <c r="R19">
        <v>1</v>
      </c>
      <c r="S19">
        <v>-30539109.550000001</v>
      </c>
      <c r="T19">
        <v>1</v>
      </c>
      <c r="U19" t="s">
        <v>199</v>
      </c>
      <c r="V19" t="s">
        <v>68</v>
      </c>
      <c r="W19" t="s">
        <v>98</v>
      </c>
      <c r="X19">
        <v>1.7206376041699646E-2</v>
      </c>
      <c r="Y19">
        <v>525467.40289596084</v>
      </c>
      <c r="Z19">
        <v>7</v>
      </c>
      <c r="AA19">
        <v>1</v>
      </c>
      <c r="AB19" t="s">
        <v>68</v>
      </c>
      <c r="AC19" t="s">
        <v>18</v>
      </c>
    </row>
    <row r="20" spans="1:29" x14ac:dyDescent="0.3">
      <c r="A20" s="151">
        <v>46063</v>
      </c>
      <c r="B20" t="s">
        <v>956</v>
      </c>
      <c r="C20" t="s">
        <v>957</v>
      </c>
      <c r="D20">
        <v>-30539109.550000001</v>
      </c>
      <c r="E20" t="s">
        <v>958</v>
      </c>
      <c r="F20">
        <v>1</v>
      </c>
      <c r="G20">
        <v>20913570.399999999</v>
      </c>
      <c r="H20" t="s">
        <v>511</v>
      </c>
      <c r="I20" t="s">
        <v>18</v>
      </c>
      <c r="J20" t="s">
        <v>137</v>
      </c>
      <c r="K20" t="s">
        <v>473</v>
      </c>
      <c r="L20" t="s">
        <v>138</v>
      </c>
      <c r="M20">
        <v>0</v>
      </c>
      <c r="N20" t="s">
        <v>38</v>
      </c>
      <c r="O20" t="s">
        <v>492</v>
      </c>
      <c r="P20">
        <v>10</v>
      </c>
      <c r="Q20" t="s">
        <v>465</v>
      </c>
      <c r="R20">
        <v>1</v>
      </c>
      <c r="S20">
        <v>-30539109.550000001</v>
      </c>
      <c r="T20">
        <v>1</v>
      </c>
      <c r="U20" t="s">
        <v>199</v>
      </c>
      <c r="V20" t="s">
        <v>70</v>
      </c>
      <c r="W20" t="s">
        <v>99</v>
      </c>
      <c r="X20">
        <v>0.22127154340461799</v>
      </c>
      <c r="Y20">
        <v>6757435.9043312091</v>
      </c>
      <c r="Z20">
        <v>8</v>
      </c>
      <c r="AA20">
        <v>1</v>
      </c>
      <c r="AB20" t="s">
        <v>70</v>
      </c>
      <c r="AC20" t="s">
        <v>18</v>
      </c>
    </row>
    <row r="21" spans="1:29" x14ac:dyDescent="0.3">
      <c r="A21" s="151">
        <v>46063</v>
      </c>
      <c r="B21" t="s">
        <v>956</v>
      </c>
      <c r="C21" t="s">
        <v>957</v>
      </c>
      <c r="D21">
        <v>-30539109.550000001</v>
      </c>
      <c r="E21" t="s">
        <v>958</v>
      </c>
      <c r="F21">
        <v>1</v>
      </c>
      <c r="G21">
        <v>20913570.399999999</v>
      </c>
      <c r="H21" t="s">
        <v>511</v>
      </c>
      <c r="I21" t="s">
        <v>18</v>
      </c>
      <c r="J21" t="s">
        <v>137</v>
      </c>
      <c r="K21" t="s">
        <v>473</v>
      </c>
      <c r="L21" t="s">
        <v>138</v>
      </c>
      <c r="M21">
        <v>0</v>
      </c>
      <c r="N21" t="s">
        <v>38</v>
      </c>
      <c r="O21" t="s">
        <v>492</v>
      </c>
      <c r="P21">
        <v>10</v>
      </c>
      <c r="Q21" t="s">
        <v>465</v>
      </c>
      <c r="R21">
        <v>1</v>
      </c>
      <c r="S21">
        <v>-30539109.550000001</v>
      </c>
      <c r="T21">
        <v>1</v>
      </c>
      <c r="U21" t="s">
        <v>199</v>
      </c>
      <c r="V21" t="s">
        <v>181</v>
      </c>
      <c r="W21" t="s">
        <v>464</v>
      </c>
      <c r="X21">
        <v>0</v>
      </c>
      <c r="Y21">
        <v>0</v>
      </c>
      <c r="Z21">
        <v>9</v>
      </c>
      <c r="AA21">
        <v>1</v>
      </c>
      <c r="AB21" t="s">
        <v>181</v>
      </c>
      <c r="AC21" t="s">
        <v>18</v>
      </c>
    </row>
    <row r="22" spans="1:29" x14ac:dyDescent="0.3">
      <c r="A22" s="151">
        <v>46081</v>
      </c>
      <c r="B22" t="s">
        <v>677</v>
      </c>
      <c r="C22" t="s">
        <v>1150</v>
      </c>
      <c r="D22">
        <v>-24743492.25</v>
      </c>
      <c r="E22" t="s">
        <v>633</v>
      </c>
      <c r="F22">
        <v>692.61</v>
      </c>
      <c r="G22">
        <v>35725</v>
      </c>
      <c r="H22" t="s">
        <v>135</v>
      </c>
      <c r="I22" t="s">
        <v>13</v>
      </c>
      <c r="J22" t="s">
        <v>137</v>
      </c>
      <c r="K22" t="s">
        <v>473</v>
      </c>
      <c r="L22" t="s">
        <v>138</v>
      </c>
      <c r="M22">
        <v>0</v>
      </c>
      <c r="N22" t="s">
        <v>34</v>
      </c>
      <c r="O22" t="s">
        <v>492</v>
      </c>
      <c r="P22">
        <v>1</v>
      </c>
      <c r="Q22" t="s">
        <v>80</v>
      </c>
      <c r="R22">
        <v>1</v>
      </c>
      <c r="S22">
        <v>-24743492.25</v>
      </c>
      <c r="T22">
        <v>692.61</v>
      </c>
      <c r="U22" t="s">
        <v>199</v>
      </c>
      <c r="V22" t="s">
        <v>80</v>
      </c>
      <c r="W22" t="s">
        <v>93</v>
      </c>
      <c r="X22">
        <v>1</v>
      </c>
      <c r="Y22">
        <v>24743492.25</v>
      </c>
      <c r="Z22">
        <v>5</v>
      </c>
      <c r="AA22">
        <v>7</v>
      </c>
      <c r="AB22" t="s">
        <v>80</v>
      </c>
      <c r="AC22" t="s">
        <v>13</v>
      </c>
    </row>
    <row r="23" spans="1:29" x14ac:dyDescent="0.3">
      <c r="A23" s="151">
        <v>46081</v>
      </c>
      <c r="B23" t="s">
        <v>536</v>
      </c>
      <c r="C23" t="s">
        <v>796</v>
      </c>
      <c r="D23">
        <v>-23997713.399999999</v>
      </c>
      <c r="E23" t="s">
        <v>809</v>
      </c>
      <c r="F23">
        <v>33.506999999999998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M23">
        <v>0</v>
      </c>
      <c r="N23" t="s">
        <v>43</v>
      </c>
      <c r="O23" t="s">
        <v>494</v>
      </c>
      <c r="P23">
        <v>1</v>
      </c>
      <c r="Q23" t="s">
        <v>72</v>
      </c>
      <c r="R23">
        <v>1</v>
      </c>
      <c r="S23">
        <v>-23997713.399999999</v>
      </c>
      <c r="T23">
        <v>33.506999999999998</v>
      </c>
      <c r="U23" t="s">
        <v>199</v>
      </c>
      <c r="V23" t="s">
        <v>72</v>
      </c>
      <c r="W23" t="s">
        <v>87</v>
      </c>
      <c r="X23">
        <v>1</v>
      </c>
      <c r="Y23">
        <v>23997713.399999999</v>
      </c>
      <c r="Z23">
        <v>1</v>
      </c>
      <c r="AA23">
        <v>8</v>
      </c>
      <c r="AB23" t="s">
        <v>72</v>
      </c>
      <c r="AC23" t="s">
        <v>136</v>
      </c>
    </row>
    <row r="24" spans="1:29" x14ac:dyDescent="0.3">
      <c r="A24" s="151">
        <v>46081</v>
      </c>
      <c r="B24" t="s">
        <v>678</v>
      </c>
      <c r="C24" t="s">
        <v>1154</v>
      </c>
      <c r="D24">
        <v>-19676907.447999999</v>
      </c>
      <c r="E24" t="s">
        <v>812</v>
      </c>
      <c r="F24">
        <v>1616.12</v>
      </c>
      <c r="G24">
        <v>8.5</v>
      </c>
      <c r="H24" t="s">
        <v>511</v>
      </c>
      <c r="I24" t="s">
        <v>10</v>
      </c>
      <c r="J24" t="s">
        <v>137</v>
      </c>
      <c r="K24" t="s">
        <v>473</v>
      </c>
      <c r="L24" t="s">
        <v>138</v>
      </c>
      <c r="M24">
        <v>0</v>
      </c>
      <c r="N24" t="s">
        <v>34</v>
      </c>
      <c r="O24" t="s">
        <v>492</v>
      </c>
      <c r="P24">
        <v>1</v>
      </c>
      <c r="Q24" t="s">
        <v>80</v>
      </c>
      <c r="R24">
        <v>1</v>
      </c>
      <c r="S24">
        <v>-19676907.447999999</v>
      </c>
      <c r="T24">
        <v>1616.12</v>
      </c>
      <c r="U24" t="s">
        <v>199</v>
      </c>
      <c r="V24" t="s">
        <v>80</v>
      </c>
      <c r="W24" t="s">
        <v>93</v>
      </c>
      <c r="X24">
        <v>1</v>
      </c>
      <c r="Y24">
        <v>19676907.447999999</v>
      </c>
      <c r="Z24">
        <v>5</v>
      </c>
      <c r="AA24">
        <v>13</v>
      </c>
      <c r="AB24" t="s">
        <v>80</v>
      </c>
      <c r="AC24" t="s">
        <v>10</v>
      </c>
    </row>
    <row r="25" spans="1:29" x14ac:dyDescent="0.3">
      <c r="A25" s="151">
        <v>46081</v>
      </c>
      <c r="B25" t="s">
        <v>531</v>
      </c>
      <c r="C25" t="s">
        <v>786</v>
      </c>
      <c r="D25">
        <v>-18422382.879999999</v>
      </c>
      <c r="E25" t="s">
        <v>140</v>
      </c>
      <c r="F25">
        <v>17.38</v>
      </c>
      <c r="G25">
        <v>740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M25">
        <v>0</v>
      </c>
      <c r="N25" t="s">
        <v>34</v>
      </c>
      <c r="O25" t="s">
        <v>492</v>
      </c>
      <c r="P25">
        <v>1</v>
      </c>
      <c r="Q25" t="s">
        <v>80</v>
      </c>
      <c r="R25">
        <v>1</v>
      </c>
      <c r="S25">
        <v>-18422382.879999999</v>
      </c>
      <c r="T25">
        <v>17.38</v>
      </c>
      <c r="U25" t="s">
        <v>199</v>
      </c>
      <c r="V25" t="s">
        <v>80</v>
      </c>
      <c r="W25" t="s">
        <v>93</v>
      </c>
      <c r="X25">
        <v>1</v>
      </c>
      <c r="Y25">
        <v>18422382.879999999</v>
      </c>
      <c r="Z25">
        <v>5</v>
      </c>
      <c r="AA25">
        <v>8</v>
      </c>
      <c r="AB25" t="s">
        <v>80</v>
      </c>
      <c r="AC25" t="s">
        <v>136</v>
      </c>
    </row>
    <row r="26" spans="1:29" x14ac:dyDescent="0.3">
      <c r="A26" s="151">
        <v>46081</v>
      </c>
      <c r="B26" t="s">
        <v>668</v>
      </c>
      <c r="C26" t="s">
        <v>767</v>
      </c>
      <c r="D26">
        <v>-17799734.403000001</v>
      </c>
      <c r="E26" t="s">
        <v>669</v>
      </c>
      <c r="F26">
        <v>27393.9</v>
      </c>
      <c r="G26">
        <v>649.77</v>
      </c>
      <c r="H26" t="s">
        <v>145</v>
      </c>
      <c r="I26" t="s">
        <v>18</v>
      </c>
      <c r="J26" t="s">
        <v>137</v>
      </c>
      <c r="K26" t="s">
        <v>473</v>
      </c>
      <c r="L26" t="s">
        <v>138</v>
      </c>
      <c r="M26">
        <v>0</v>
      </c>
      <c r="N26" t="s">
        <v>45</v>
      </c>
      <c r="O26" t="s">
        <v>492</v>
      </c>
      <c r="P26">
        <v>1</v>
      </c>
      <c r="Q26" t="s">
        <v>70</v>
      </c>
      <c r="R26">
        <v>1</v>
      </c>
      <c r="S26">
        <v>-17799734.403000001</v>
      </c>
      <c r="T26">
        <v>27393.9</v>
      </c>
      <c r="U26" t="s">
        <v>199</v>
      </c>
      <c r="V26" t="s">
        <v>70</v>
      </c>
      <c r="W26" t="s">
        <v>86</v>
      </c>
      <c r="X26">
        <v>1</v>
      </c>
      <c r="Y26">
        <v>17799734.403000001</v>
      </c>
      <c r="Z26">
        <v>8</v>
      </c>
      <c r="AA26">
        <v>1</v>
      </c>
      <c r="AB26" t="s">
        <v>70</v>
      </c>
      <c r="AC26" t="s">
        <v>18</v>
      </c>
    </row>
    <row r="27" spans="1:29" x14ac:dyDescent="0.3">
      <c r="A27" s="151">
        <v>46081</v>
      </c>
      <c r="B27" t="s">
        <v>536</v>
      </c>
      <c r="C27" t="s">
        <v>797</v>
      </c>
      <c r="D27">
        <v>-16472600</v>
      </c>
      <c r="E27" t="s">
        <v>143</v>
      </c>
      <c r="F27">
        <v>23</v>
      </c>
      <c r="G27">
        <v>500</v>
      </c>
      <c r="H27" t="s">
        <v>145</v>
      </c>
      <c r="I27" t="s">
        <v>477</v>
      </c>
      <c r="J27" t="s">
        <v>137</v>
      </c>
      <c r="K27" t="s">
        <v>473</v>
      </c>
      <c r="L27" t="s">
        <v>138</v>
      </c>
      <c r="M27">
        <v>0</v>
      </c>
      <c r="N27" t="s">
        <v>43</v>
      </c>
      <c r="O27" t="s">
        <v>494</v>
      </c>
      <c r="P27">
        <v>1</v>
      </c>
      <c r="Q27" t="s">
        <v>72</v>
      </c>
      <c r="R27">
        <v>1</v>
      </c>
      <c r="S27">
        <v>-16472600</v>
      </c>
      <c r="T27">
        <v>23</v>
      </c>
      <c r="U27" t="s">
        <v>199</v>
      </c>
      <c r="V27" t="s">
        <v>72</v>
      </c>
      <c r="W27" t="s">
        <v>87</v>
      </c>
      <c r="X27">
        <v>1</v>
      </c>
      <c r="Y27">
        <v>16472600</v>
      </c>
      <c r="Z27">
        <v>1</v>
      </c>
      <c r="AA27">
        <v>8</v>
      </c>
      <c r="AB27" t="s">
        <v>72</v>
      </c>
      <c r="AC27" t="s">
        <v>136</v>
      </c>
    </row>
    <row r="28" spans="1:29" x14ac:dyDescent="0.3">
      <c r="A28" s="151">
        <v>46059</v>
      </c>
      <c r="B28" t="s">
        <v>854</v>
      </c>
      <c r="C28" t="s">
        <v>862</v>
      </c>
      <c r="D28">
        <v>-11030401.380000001</v>
      </c>
      <c r="E28" t="s">
        <v>863</v>
      </c>
      <c r="F28">
        <v>1</v>
      </c>
      <c r="G28">
        <v>9116034.1999999993</v>
      </c>
      <c r="H28" t="s">
        <v>511</v>
      </c>
      <c r="I28" t="s">
        <v>17</v>
      </c>
      <c r="J28" t="s">
        <v>157</v>
      </c>
      <c r="K28" t="s">
        <v>473</v>
      </c>
      <c r="L28" t="s">
        <v>138</v>
      </c>
      <c r="M28">
        <v>0</v>
      </c>
      <c r="N28" t="s">
        <v>43</v>
      </c>
      <c r="O28" t="s">
        <v>492</v>
      </c>
      <c r="P28">
        <v>1</v>
      </c>
      <c r="Q28" t="s">
        <v>72</v>
      </c>
      <c r="R28">
        <v>1</v>
      </c>
      <c r="S28">
        <v>-11030401.380000001</v>
      </c>
      <c r="T28">
        <v>1</v>
      </c>
      <c r="U28" t="s">
        <v>199</v>
      </c>
      <c r="V28" t="s">
        <v>72</v>
      </c>
      <c r="W28" t="s">
        <v>87</v>
      </c>
      <c r="X28">
        <v>1</v>
      </c>
      <c r="Y28">
        <v>11030401.380000001</v>
      </c>
      <c r="Z28">
        <v>1</v>
      </c>
      <c r="AA28" t="s">
        <v>157</v>
      </c>
      <c r="AB28" t="s">
        <v>72</v>
      </c>
      <c r="AC28" t="s">
        <v>17</v>
      </c>
    </row>
    <row r="29" spans="1:29" x14ac:dyDescent="0.3">
      <c r="A29" s="151">
        <v>46081</v>
      </c>
      <c r="B29" t="s">
        <v>444</v>
      </c>
      <c r="C29" t="s">
        <v>558</v>
      </c>
      <c r="D29">
        <v>-10890280.277100001</v>
      </c>
      <c r="E29" t="s">
        <v>323</v>
      </c>
      <c r="F29">
        <v>1</v>
      </c>
      <c r="G29">
        <v>10890280.277121952</v>
      </c>
      <c r="H29" t="s">
        <v>480</v>
      </c>
      <c r="I29" t="s">
        <v>9</v>
      </c>
      <c r="J29" t="s">
        <v>137</v>
      </c>
      <c r="K29" t="s">
        <v>501</v>
      </c>
      <c r="L29" t="s">
        <v>501</v>
      </c>
      <c r="M29">
        <v>0</v>
      </c>
      <c r="N29" t="s">
        <v>321</v>
      </c>
      <c r="O29" t="s">
        <v>492</v>
      </c>
      <c r="P29">
        <v>10</v>
      </c>
      <c r="Q29" t="s">
        <v>467</v>
      </c>
      <c r="R29">
        <v>1</v>
      </c>
      <c r="S29">
        <v>-10890280.277100001</v>
      </c>
      <c r="T29">
        <v>1</v>
      </c>
      <c r="U29" t="s">
        <v>199</v>
      </c>
      <c r="V29" t="s">
        <v>72</v>
      </c>
      <c r="W29" t="s">
        <v>328</v>
      </c>
      <c r="X29">
        <v>7.7777777777777779E-2</v>
      </c>
      <c r="Y29">
        <v>847021.79933000007</v>
      </c>
      <c r="Z29">
        <v>1</v>
      </c>
      <c r="AA29">
        <v>10</v>
      </c>
      <c r="AB29" t="s">
        <v>72</v>
      </c>
      <c r="AC29" t="s">
        <v>9</v>
      </c>
    </row>
    <row r="30" spans="1:29" x14ac:dyDescent="0.3">
      <c r="A30" s="151">
        <v>46081</v>
      </c>
      <c r="B30" t="s">
        <v>444</v>
      </c>
      <c r="C30" t="s">
        <v>558</v>
      </c>
      <c r="D30">
        <v>-10890280.277100001</v>
      </c>
      <c r="E30" t="s">
        <v>323</v>
      </c>
      <c r="F30">
        <v>1</v>
      </c>
      <c r="G30">
        <v>10890280.277121952</v>
      </c>
      <c r="H30" t="s">
        <v>480</v>
      </c>
      <c r="I30" t="s">
        <v>9</v>
      </c>
      <c r="J30" t="s">
        <v>137</v>
      </c>
      <c r="K30" t="s">
        <v>501</v>
      </c>
      <c r="L30" t="s">
        <v>501</v>
      </c>
      <c r="M30">
        <v>0</v>
      </c>
      <c r="N30" t="s">
        <v>321</v>
      </c>
      <c r="O30" t="s">
        <v>492</v>
      </c>
      <c r="P30">
        <v>10</v>
      </c>
      <c r="Q30" t="s">
        <v>467</v>
      </c>
      <c r="R30">
        <v>1</v>
      </c>
      <c r="S30">
        <v>-10890280.277100001</v>
      </c>
      <c r="T30">
        <v>1</v>
      </c>
      <c r="U30" t="s">
        <v>199</v>
      </c>
      <c r="V30" t="s">
        <v>177</v>
      </c>
      <c r="W30" t="s">
        <v>325</v>
      </c>
      <c r="X30">
        <v>7.7777777777777779E-2</v>
      </c>
      <c r="Y30">
        <v>847021.79933000007</v>
      </c>
      <c r="Z30">
        <v>2</v>
      </c>
      <c r="AA30">
        <v>10</v>
      </c>
      <c r="AB30" t="s">
        <v>77</v>
      </c>
      <c r="AC30" t="s">
        <v>9</v>
      </c>
    </row>
    <row r="31" spans="1:29" x14ac:dyDescent="0.3">
      <c r="A31" s="151">
        <v>46081</v>
      </c>
      <c r="B31" t="s">
        <v>444</v>
      </c>
      <c r="C31" t="s">
        <v>558</v>
      </c>
      <c r="D31">
        <v>-10890280.277100001</v>
      </c>
      <c r="E31" t="s">
        <v>323</v>
      </c>
      <c r="F31">
        <v>1</v>
      </c>
      <c r="G31">
        <v>10890280.277121952</v>
      </c>
      <c r="H31" t="s">
        <v>480</v>
      </c>
      <c r="I31" t="s">
        <v>9</v>
      </c>
      <c r="J31" t="s">
        <v>137</v>
      </c>
      <c r="K31" t="s">
        <v>501</v>
      </c>
      <c r="L31" t="s">
        <v>501</v>
      </c>
      <c r="M31">
        <v>0</v>
      </c>
      <c r="N31" t="s">
        <v>321</v>
      </c>
      <c r="O31" t="s">
        <v>492</v>
      </c>
      <c r="P31">
        <v>10</v>
      </c>
      <c r="Q31" t="s">
        <v>467</v>
      </c>
      <c r="R31">
        <v>1</v>
      </c>
      <c r="S31">
        <v>-10890280.277100001</v>
      </c>
      <c r="T31">
        <v>1</v>
      </c>
      <c r="U31" t="s">
        <v>199</v>
      </c>
      <c r="V31" t="s">
        <v>175</v>
      </c>
      <c r="W31" t="s">
        <v>324</v>
      </c>
      <c r="X31">
        <v>7.7777777777777779E-2</v>
      </c>
      <c r="Y31">
        <v>847021.79933000007</v>
      </c>
      <c r="Z31">
        <v>10</v>
      </c>
      <c r="AA31">
        <v>10</v>
      </c>
      <c r="AB31" t="s">
        <v>75</v>
      </c>
      <c r="AC31" t="s">
        <v>9</v>
      </c>
    </row>
    <row r="32" spans="1:29" x14ac:dyDescent="0.3">
      <c r="A32" s="151">
        <v>46081</v>
      </c>
      <c r="B32" t="s">
        <v>444</v>
      </c>
      <c r="C32" t="s">
        <v>558</v>
      </c>
      <c r="D32">
        <v>-10890280.277100001</v>
      </c>
      <c r="E32" t="s">
        <v>323</v>
      </c>
      <c r="F32">
        <v>1</v>
      </c>
      <c r="G32">
        <v>10890280.277121952</v>
      </c>
      <c r="H32" t="s">
        <v>480</v>
      </c>
      <c r="I32" t="s">
        <v>9</v>
      </c>
      <c r="J32" t="s">
        <v>137</v>
      </c>
      <c r="K32" t="s">
        <v>501</v>
      </c>
      <c r="L32" t="s">
        <v>501</v>
      </c>
      <c r="M32">
        <v>0</v>
      </c>
      <c r="N32" t="s">
        <v>321</v>
      </c>
      <c r="O32" t="s">
        <v>492</v>
      </c>
      <c r="P32">
        <v>10</v>
      </c>
      <c r="Q32" t="s">
        <v>467</v>
      </c>
      <c r="R32">
        <v>1</v>
      </c>
      <c r="S32">
        <v>-10890280.277100001</v>
      </c>
      <c r="T32">
        <v>1</v>
      </c>
      <c r="U32" t="s">
        <v>199</v>
      </c>
      <c r="V32" t="s">
        <v>193</v>
      </c>
      <c r="W32" t="s">
        <v>330</v>
      </c>
      <c r="X32">
        <v>7.7777777777777779E-2</v>
      </c>
      <c r="Y32">
        <v>847021.79933000007</v>
      </c>
      <c r="Z32">
        <v>3</v>
      </c>
      <c r="AA32">
        <v>10</v>
      </c>
      <c r="AB32" t="s">
        <v>682</v>
      </c>
      <c r="AC32" t="s">
        <v>9</v>
      </c>
    </row>
    <row r="33" spans="1:29" x14ac:dyDescent="0.3">
      <c r="A33" s="151">
        <v>46081</v>
      </c>
      <c r="B33" t="s">
        <v>444</v>
      </c>
      <c r="C33" t="s">
        <v>558</v>
      </c>
      <c r="D33">
        <v>-10890280.277100001</v>
      </c>
      <c r="E33" t="s">
        <v>323</v>
      </c>
      <c r="F33">
        <v>1</v>
      </c>
      <c r="G33">
        <v>10890280.277121952</v>
      </c>
      <c r="H33" t="s">
        <v>480</v>
      </c>
      <c r="I33" t="s">
        <v>9</v>
      </c>
      <c r="J33" t="s">
        <v>137</v>
      </c>
      <c r="K33" t="s">
        <v>501</v>
      </c>
      <c r="L33" t="s">
        <v>501</v>
      </c>
      <c r="M33">
        <v>0</v>
      </c>
      <c r="N33" t="s">
        <v>321</v>
      </c>
      <c r="O33" t="s">
        <v>492</v>
      </c>
      <c r="P33">
        <v>10</v>
      </c>
      <c r="Q33" t="s">
        <v>467</v>
      </c>
      <c r="R33">
        <v>1</v>
      </c>
      <c r="S33">
        <v>-10890280.277100001</v>
      </c>
      <c r="T33">
        <v>1</v>
      </c>
      <c r="U33" t="s">
        <v>199</v>
      </c>
      <c r="V33" t="s">
        <v>191</v>
      </c>
      <c r="W33" t="s">
        <v>329</v>
      </c>
      <c r="X33">
        <v>7.7777777777777779E-2</v>
      </c>
      <c r="Y33">
        <v>847021.79933000007</v>
      </c>
      <c r="Z33">
        <v>4</v>
      </c>
      <c r="AA33">
        <v>10</v>
      </c>
      <c r="AB33" t="s">
        <v>683</v>
      </c>
      <c r="AC33" t="s">
        <v>9</v>
      </c>
    </row>
    <row r="34" spans="1:29" x14ac:dyDescent="0.3">
      <c r="A34" s="151">
        <v>46081</v>
      </c>
      <c r="B34" t="s">
        <v>444</v>
      </c>
      <c r="C34" t="s">
        <v>558</v>
      </c>
      <c r="D34">
        <v>-10890280.277100001</v>
      </c>
      <c r="E34" t="s">
        <v>323</v>
      </c>
      <c r="F34">
        <v>1</v>
      </c>
      <c r="G34">
        <v>10890280.277121952</v>
      </c>
      <c r="H34" t="s">
        <v>480</v>
      </c>
      <c r="I34" t="s">
        <v>9</v>
      </c>
      <c r="J34" t="s">
        <v>137</v>
      </c>
      <c r="K34" t="s">
        <v>501</v>
      </c>
      <c r="L34" t="s">
        <v>501</v>
      </c>
      <c r="M34">
        <v>0</v>
      </c>
      <c r="N34" t="s">
        <v>321</v>
      </c>
      <c r="O34" t="s">
        <v>492</v>
      </c>
      <c r="P34">
        <v>10</v>
      </c>
      <c r="Q34" t="s">
        <v>467</v>
      </c>
      <c r="R34">
        <v>1</v>
      </c>
      <c r="S34">
        <v>-10890280.277100001</v>
      </c>
      <c r="T34">
        <v>1</v>
      </c>
      <c r="U34" t="s">
        <v>199</v>
      </c>
      <c r="V34" t="s">
        <v>80</v>
      </c>
      <c r="W34" t="s">
        <v>327</v>
      </c>
      <c r="X34">
        <v>7.7777777777777779E-2</v>
      </c>
      <c r="Y34">
        <v>847021.79933000007</v>
      </c>
      <c r="Z34">
        <v>5</v>
      </c>
      <c r="AA34">
        <v>10</v>
      </c>
      <c r="AB34" t="s">
        <v>80</v>
      </c>
      <c r="AC34" t="s">
        <v>9</v>
      </c>
    </row>
    <row r="35" spans="1:29" x14ac:dyDescent="0.3">
      <c r="A35" s="151">
        <v>46081</v>
      </c>
      <c r="B35" t="s">
        <v>444</v>
      </c>
      <c r="C35" t="s">
        <v>558</v>
      </c>
      <c r="D35">
        <v>-10890280.277100001</v>
      </c>
      <c r="E35" t="s">
        <v>323</v>
      </c>
      <c r="F35">
        <v>1</v>
      </c>
      <c r="G35">
        <v>10890280.277121952</v>
      </c>
      <c r="H35" t="s">
        <v>480</v>
      </c>
      <c r="I35" t="s">
        <v>9</v>
      </c>
      <c r="J35" t="s">
        <v>137</v>
      </c>
      <c r="K35" t="s">
        <v>501</v>
      </c>
      <c r="L35" t="s">
        <v>501</v>
      </c>
      <c r="M35">
        <v>0</v>
      </c>
      <c r="N35" t="s">
        <v>321</v>
      </c>
      <c r="O35" t="s">
        <v>492</v>
      </c>
      <c r="P35">
        <v>10</v>
      </c>
      <c r="Q35" t="s">
        <v>467</v>
      </c>
      <c r="R35">
        <v>1</v>
      </c>
      <c r="S35">
        <v>-10890280.277100001</v>
      </c>
      <c r="T35">
        <v>1</v>
      </c>
      <c r="U35" t="s">
        <v>199</v>
      </c>
      <c r="V35" t="s">
        <v>50</v>
      </c>
      <c r="W35" t="s">
        <v>322</v>
      </c>
      <c r="X35">
        <v>7.7777777777777779E-2</v>
      </c>
      <c r="Y35">
        <v>847021.79933000007</v>
      </c>
      <c r="Z35">
        <v>6</v>
      </c>
      <c r="AA35">
        <v>10</v>
      </c>
      <c r="AB35" t="s">
        <v>50</v>
      </c>
      <c r="AC35" t="s">
        <v>9</v>
      </c>
    </row>
    <row r="36" spans="1:29" x14ac:dyDescent="0.3">
      <c r="A36" s="151">
        <v>46081</v>
      </c>
      <c r="B36" t="s">
        <v>444</v>
      </c>
      <c r="C36" t="s">
        <v>558</v>
      </c>
      <c r="D36">
        <v>-10890280.277100001</v>
      </c>
      <c r="E36" t="s">
        <v>323</v>
      </c>
      <c r="F36">
        <v>1</v>
      </c>
      <c r="G36">
        <v>10890280.277121952</v>
      </c>
      <c r="H36" t="s">
        <v>480</v>
      </c>
      <c r="I36" t="s">
        <v>9</v>
      </c>
      <c r="J36" t="s">
        <v>137</v>
      </c>
      <c r="K36" t="s">
        <v>501</v>
      </c>
      <c r="L36" t="s">
        <v>501</v>
      </c>
      <c r="M36">
        <v>0</v>
      </c>
      <c r="N36" t="s">
        <v>321</v>
      </c>
      <c r="O36" t="s">
        <v>492</v>
      </c>
      <c r="P36">
        <v>10</v>
      </c>
      <c r="Q36" t="s">
        <v>467</v>
      </c>
      <c r="R36">
        <v>1</v>
      </c>
      <c r="S36">
        <v>-10890280.277100001</v>
      </c>
      <c r="T36">
        <v>1</v>
      </c>
      <c r="U36" t="s">
        <v>199</v>
      </c>
      <c r="V36" t="s">
        <v>68</v>
      </c>
      <c r="W36" t="s">
        <v>331</v>
      </c>
      <c r="X36">
        <v>7.7777777777777779E-2</v>
      </c>
      <c r="Y36">
        <v>847021.79933000007</v>
      </c>
      <c r="Z36">
        <v>7</v>
      </c>
      <c r="AA36">
        <v>10</v>
      </c>
      <c r="AB36" t="s">
        <v>68</v>
      </c>
      <c r="AC36" t="s">
        <v>9</v>
      </c>
    </row>
    <row r="37" spans="1:29" x14ac:dyDescent="0.3">
      <c r="A37" s="151">
        <v>46081</v>
      </c>
      <c r="B37" t="s">
        <v>444</v>
      </c>
      <c r="C37" t="s">
        <v>558</v>
      </c>
      <c r="D37">
        <v>-10890280.277100001</v>
      </c>
      <c r="E37" t="s">
        <v>323</v>
      </c>
      <c r="F37">
        <v>1</v>
      </c>
      <c r="G37">
        <v>10890280.277121952</v>
      </c>
      <c r="H37" t="s">
        <v>480</v>
      </c>
      <c r="I37" t="s">
        <v>9</v>
      </c>
      <c r="J37" t="s">
        <v>137</v>
      </c>
      <c r="K37" t="s">
        <v>501</v>
      </c>
      <c r="L37" t="s">
        <v>501</v>
      </c>
      <c r="M37">
        <v>0</v>
      </c>
      <c r="N37" t="s">
        <v>321</v>
      </c>
      <c r="O37" t="s">
        <v>492</v>
      </c>
      <c r="P37">
        <v>10</v>
      </c>
      <c r="Q37" t="s">
        <v>467</v>
      </c>
      <c r="R37">
        <v>1</v>
      </c>
      <c r="S37">
        <v>-10890280.277100001</v>
      </c>
      <c r="T37">
        <v>1</v>
      </c>
      <c r="U37" t="s">
        <v>199</v>
      </c>
      <c r="V37" t="s">
        <v>70</v>
      </c>
      <c r="W37" t="s">
        <v>453</v>
      </c>
      <c r="X37">
        <v>7.7777777777777779E-2</v>
      </c>
      <c r="Y37">
        <v>847021.79933000007</v>
      </c>
      <c r="Z37">
        <v>8</v>
      </c>
      <c r="AA37">
        <v>10</v>
      </c>
      <c r="AB37" t="s">
        <v>70</v>
      </c>
      <c r="AC37" t="s">
        <v>9</v>
      </c>
    </row>
    <row r="38" spans="1:29" x14ac:dyDescent="0.3">
      <c r="A38" s="151">
        <v>46081</v>
      </c>
      <c r="B38" t="s">
        <v>444</v>
      </c>
      <c r="C38" t="s">
        <v>558</v>
      </c>
      <c r="D38">
        <v>-10890280.277100001</v>
      </c>
      <c r="E38" t="s">
        <v>323</v>
      </c>
      <c r="F38">
        <v>1</v>
      </c>
      <c r="G38">
        <v>10890280.277121952</v>
      </c>
      <c r="H38" t="s">
        <v>480</v>
      </c>
      <c r="I38" t="s">
        <v>9</v>
      </c>
      <c r="J38" t="s">
        <v>137</v>
      </c>
      <c r="K38" t="s">
        <v>501</v>
      </c>
      <c r="L38" t="s">
        <v>501</v>
      </c>
      <c r="M38">
        <v>0</v>
      </c>
      <c r="N38" t="s">
        <v>321</v>
      </c>
      <c r="O38" t="s">
        <v>492</v>
      </c>
      <c r="P38">
        <v>10</v>
      </c>
      <c r="Q38" t="s">
        <v>467</v>
      </c>
      <c r="R38">
        <v>1</v>
      </c>
      <c r="S38">
        <v>-10890280.277100001</v>
      </c>
      <c r="T38">
        <v>1</v>
      </c>
      <c r="U38" t="s">
        <v>199</v>
      </c>
      <c r="V38" t="s">
        <v>181</v>
      </c>
      <c r="W38" t="s">
        <v>326</v>
      </c>
      <c r="X38">
        <v>0</v>
      </c>
      <c r="Y38">
        <v>0</v>
      </c>
      <c r="Z38">
        <v>9</v>
      </c>
      <c r="AA38">
        <v>10</v>
      </c>
      <c r="AB38" t="s">
        <v>181</v>
      </c>
      <c r="AC38" t="s">
        <v>9</v>
      </c>
    </row>
    <row r="39" spans="1:29" x14ac:dyDescent="0.3">
      <c r="A39" s="151">
        <v>46081</v>
      </c>
      <c r="B39" t="s">
        <v>444</v>
      </c>
      <c r="C39" t="s">
        <v>556</v>
      </c>
      <c r="D39">
        <v>-8861694.2654999997</v>
      </c>
      <c r="E39" t="s">
        <v>323</v>
      </c>
      <c r="F39">
        <v>1</v>
      </c>
      <c r="G39">
        <v>8861694.265521951</v>
      </c>
      <c r="H39" t="s">
        <v>480</v>
      </c>
      <c r="I39" t="s">
        <v>9</v>
      </c>
      <c r="J39" t="s">
        <v>137</v>
      </c>
      <c r="K39" t="s">
        <v>501</v>
      </c>
      <c r="L39" t="s">
        <v>501</v>
      </c>
      <c r="M39">
        <v>0</v>
      </c>
      <c r="N39" t="s">
        <v>321</v>
      </c>
      <c r="O39" t="s">
        <v>492</v>
      </c>
      <c r="P39">
        <v>10</v>
      </c>
      <c r="Q39" t="s">
        <v>467</v>
      </c>
      <c r="R39">
        <v>1</v>
      </c>
      <c r="S39">
        <v>-8861694.2654999997</v>
      </c>
      <c r="T39">
        <v>1</v>
      </c>
      <c r="U39" t="s">
        <v>199</v>
      </c>
      <c r="V39" t="s">
        <v>72</v>
      </c>
      <c r="W39" t="s">
        <v>328</v>
      </c>
      <c r="X39">
        <v>7.7777777777777779E-2</v>
      </c>
      <c r="Y39">
        <v>689242.88731666666</v>
      </c>
      <c r="Z39">
        <v>1</v>
      </c>
      <c r="AA39">
        <v>10</v>
      </c>
      <c r="AB39" t="s">
        <v>72</v>
      </c>
      <c r="AC39" t="s">
        <v>9</v>
      </c>
    </row>
    <row r="40" spans="1:29" x14ac:dyDescent="0.3">
      <c r="A40" s="151">
        <v>46081</v>
      </c>
      <c r="B40" t="s">
        <v>444</v>
      </c>
      <c r="C40" t="s">
        <v>556</v>
      </c>
      <c r="D40">
        <v>-8861694.2654999997</v>
      </c>
      <c r="E40" t="s">
        <v>323</v>
      </c>
      <c r="F40">
        <v>1</v>
      </c>
      <c r="G40">
        <v>8861694.265521951</v>
      </c>
      <c r="H40" t="s">
        <v>480</v>
      </c>
      <c r="I40" t="s">
        <v>9</v>
      </c>
      <c r="J40" t="s">
        <v>137</v>
      </c>
      <c r="K40" t="s">
        <v>501</v>
      </c>
      <c r="L40" t="s">
        <v>501</v>
      </c>
      <c r="M40">
        <v>0</v>
      </c>
      <c r="N40" t="s">
        <v>321</v>
      </c>
      <c r="O40" t="s">
        <v>492</v>
      </c>
      <c r="P40">
        <v>10</v>
      </c>
      <c r="Q40" t="s">
        <v>467</v>
      </c>
      <c r="R40">
        <v>1</v>
      </c>
      <c r="S40">
        <v>-8861694.2654999997</v>
      </c>
      <c r="T40">
        <v>1</v>
      </c>
      <c r="U40" t="s">
        <v>199</v>
      </c>
      <c r="V40" t="s">
        <v>177</v>
      </c>
      <c r="W40" t="s">
        <v>325</v>
      </c>
      <c r="X40">
        <v>7.7777777777777779E-2</v>
      </c>
      <c r="Y40">
        <v>689242.88731666666</v>
      </c>
      <c r="Z40">
        <v>2</v>
      </c>
      <c r="AA40">
        <v>10</v>
      </c>
      <c r="AB40" t="s">
        <v>77</v>
      </c>
      <c r="AC40" t="s">
        <v>9</v>
      </c>
    </row>
    <row r="41" spans="1:29" x14ac:dyDescent="0.3">
      <c r="A41" s="151">
        <v>46081</v>
      </c>
      <c r="B41" t="s">
        <v>444</v>
      </c>
      <c r="C41" t="s">
        <v>556</v>
      </c>
      <c r="D41">
        <v>-8861694.2654999997</v>
      </c>
      <c r="E41" t="s">
        <v>323</v>
      </c>
      <c r="F41">
        <v>1</v>
      </c>
      <c r="G41">
        <v>8861694.265521951</v>
      </c>
      <c r="H41" t="s">
        <v>480</v>
      </c>
      <c r="I41" t="s">
        <v>9</v>
      </c>
      <c r="J41" t="s">
        <v>137</v>
      </c>
      <c r="K41" t="s">
        <v>501</v>
      </c>
      <c r="L41" t="s">
        <v>501</v>
      </c>
      <c r="M41">
        <v>0</v>
      </c>
      <c r="N41" t="s">
        <v>321</v>
      </c>
      <c r="O41" t="s">
        <v>492</v>
      </c>
      <c r="P41">
        <v>10</v>
      </c>
      <c r="Q41" t="s">
        <v>467</v>
      </c>
      <c r="R41">
        <v>1</v>
      </c>
      <c r="S41">
        <v>-8861694.2654999997</v>
      </c>
      <c r="T41">
        <v>1</v>
      </c>
      <c r="U41" t="s">
        <v>199</v>
      </c>
      <c r="V41" t="s">
        <v>175</v>
      </c>
      <c r="W41" t="s">
        <v>324</v>
      </c>
      <c r="X41">
        <v>7.7777777777777779E-2</v>
      </c>
      <c r="Y41">
        <v>689242.88731666666</v>
      </c>
      <c r="Z41">
        <v>10</v>
      </c>
      <c r="AA41">
        <v>10</v>
      </c>
      <c r="AB41" t="s">
        <v>75</v>
      </c>
      <c r="AC41" t="s">
        <v>9</v>
      </c>
    </row>
    <row r="42" spans="1:29" x14ac:dyDescent="0.3">
      <c r="A42" s="151">
        <v>46081</v>
      </c>
      <c r="B42" t="s">
        <v>444</v>
      </c>
      <c r="C42" t="s">
        <v>556</v>
      </c>
      <c r="D42">
        <v>-8861694.2654999997</v>
      </c>
      <c r="E42" t="s">
        <v>323</v>
      </c>
      <c r="F42">
        <v>1</v>
      </c>
      <c r="G42">
        <v>8861694.265521951</v>
      </c>
      <c r="H42" t="s">
        <v>480</v>
      </c>
      <c r="I42" t="s">
        <v>9</v>
      </c>
      <c r="J42" t="s">
        <v>137</v>
      </c>
      <c r="K42" t="s">
        <v>501</v>
      </c>
      <c r="L42" t="s">
        <v>501</v>
      </c>
      <c r="M42">
        <v>0</v>
      </c>
      <c r="N42" t="s">
        <v>321</v>
      </c>
      <c r="O42" t="s">
        <v>492</v>
      </c>
      <c r="P42">
        <v>10</v>
      </c>
      <c r="Q42" t="s">
        <v>467</v>
      </c>
      <c r="R42">
        <v>1</v>
      </c>
      <c r="S42">
        <v>-8861694.2654999997</v>
      </c>
      <c r="T42">
        <v>1</v>
      </c>
      <c r="U42" t="s">
        <v>199</v>
      </c>
      <c r="V42" t="s">
        <v>193</v>
      </c>
      <c r="W42" t="s">
        <v>330</v>
      </c>
      <c r="X42">
        <v>7.7777777777777779E-2</v>
      </c>
      <c r="Y42">
        <v>689242.88731666666</v>
      </c>
      <c r="Z42">
        <v>3</v>
      </c>
      <c r="AA42">
        <v>10</v>
      </c>
      <c r="AB42" t="s">
        <v>682</v>
      </c>
      <c r="AC42" t="s">
        <v>9</v>
      </c>
    </row>
    <row r="43" spans="1:29" x14ac:dyDescent="0.3">
      <c r="A43" s="151">
        <v>46081</v>
      </c>
      <c r="B43" t="s">
        <v>444</v>
      </c>
      <c r="C43" t="s">
        <v>556</v>
      </c>
      <c r="D43">
        <v>-8861694.2654999997</v>
      </c>
      <c r="E43" t="s">
        <v>323</v>
      </c>
      <c r="F43">
        <v>1</v>
      </c>
      <c r="G43">
        <v>8861694.265521951</v>
      </c>
      <c r="H43" t="s">
        <v>480</v>
      </c>
      <c r="I43" t="s">
        <v>9</v>
      </c>
      <c r="J43" t="s">
        <v>137</v>
      </c>
      <c r="K43" t="s">
        <v>501</v>
      </c>
      <c r="L43" t="s">
        <v>501</v>
      </c>
      <c r="M43">
        <v>0</v>
      </c>
      <c r="N43" t="s">
        <v>321</v>
      </c>
      <c r="O43" t="s">
        <v>492</v>
      </c>
      <c r="P43">
        <v>10</v>
      </c>
      <c r="Q43" t="s">
        <v>467</v>
      </c>
      <c r="R43">
        <v>1</v>
      </c>
      <c r="S43">
        <v>-8861694.2654999997</v>
      </c>
      <c r="T43">
        <v>1</v>
      </c>
      <c r="U43" t="s">
        <v>199</v>
      </c>
      <c r="V43" t="s">
        <v>191</v>
      </c>
      <c r="W43" t="s">
        <v>329</v>
      </c>
      <c r="X43">
        <v>7.7777777777777779E-2</v>
      </c>
      <c r="Y43">
        <v>689242.88731666666</v>
      </c>
      <c r="Z43">
        <v>4</v>
      </c>
      <c r="AA43">
        <v>10</v>
      </c>
      <c r="AB43" t="s">
        <v>683</v>
      </c>
      <c r="AC43" t="s">
        <v>9</v>
      </c>
    </row>
    <row r="44" spans="1:29" x14ac:dyDescent="0.3">
      <c r="A44" s="151">
        <v>46081</v>
      </c>
      <c r="B44" t="s">
        <v>444</v>
      </c>
      <c r="C44" t="s">
        <v>556</v>
      </c>
      <c r="D44">
        <v>-8861694.2654999997</v>
      </c>
      <c r="E44" t="s">
        <v>323</v>
      </c>
      <c r="F44">
        <v>1</v>
      </c>
      <c r="G44">
        <v>8861694.265521951</v>
      </c>
      <c r="H44" t="s">
        <v>480</v>
      </c>
      <c r="I44" t="s">
        <v>9</v>
      </c>
      <c r="J44" t="s">
        <v>137</v>
      </c>
      <c r="K44" t="s">
        <v>501</v>
      </c>
      <c r="L44" t="s">
        <v>501</v>
      </c>
      <c r="M44">
        <v>0</v>
      </c>
      <c r="N44" t="s">
        <v>321</v>
      </c>
      <c r="O44" t="s">
        <v>492</v>
      </c>
      <c r="P44">
        <v>10</v>
      </c>
      <c r="Q44" t="s">
        <v>467</v>
      </c>
      <c r="R44">
        <v>1</v>
      </c>
      <c r="S44">
        <v>-8861694.2654999997</v>
      </c>
      <c r="T44">
        <v>1</v>
      </c>
      <c r="U44" t="s">
        <v>199</v>
      </c>
      <c r="V44" t="s">
        <v>80</v>
      </c>
      <c r="W44" t="s">
        <v>327</v>
      </c>
      <c r="X44">
        <v>7.7777777777777779E-2</v>
      </c>
      <c r="Y44">
        <v>689242.88731666666</v>
      </c>
      <c r="Z44">
        <v>5</v>
      </c>
      <c r="AA44">
        <v>10</v>
      </c>
      <c r="AB44" t="s">
        <v>80</v>
      </c>
      <c r="AC44" t="s">
        <v>9</v>
      </c>
    </row>
    <row r="45" spans="1:29" x14ac:dyDescent="0.3">
      <c r="A45" s="151">
        <v>46081</v>
      </c>
      <c r="B45" t="s">
        <v>444</v>
      </c>
      <c r="C45" t="s">
        <v>556</v>
      </c>
      <c r="D45">
        <v>-8861694.2654999997</v>
      </c>
      <c r="E45" t="s">
        <v>323</v>
      </c>
      <c r="F45">
        <v>1</v>
      </c>
      <c r="G45">
        <v>8861694.265521951</v>
      </c>
      <c r="H45" t="s">
        <v>480</v>
      </c>
      <c r="I45" t="s">
        <v>9</v>
      </c>
      <c r="J45" t="s">
        <v>137</v>
      </c>
      <c r="K45" t="s">
        <v>501</v>
      </c>
      <c r="L45" t="s">
        <v>501</v>
      </c>
      <c r="M45">
        <v>0</v>
      </c>
      <c r="N45" t="s">
        <v>321</v>
      </c>
      <c r="O45" t="s">
        <v>492</v>
      </c>
      <c r="P45">
        <v>10</v>
      </c>
      <c r="Q45" t="s">
        <v>467</v>
      </c>
      <c r="R45">
        <v>1</v>
      </c>
      <c r="S45">
        <v>-8861694.2654999997</v>
      </c>
      <c r="T45">
        <v>1</v>
      </c>
      <c r="U45" t="s">
        <v>199</v>
      </c>
      <c r="V45" t="s">
        <v>50</v>
      </c>
      <c r="W45" t="s">
        <v>322</v>
      </c>
      <c r="X45">
        <v>7.7777777777777779E-2</v>
      </c>
      <c r="Y45">
        <v>689242.88731666666</v>
      </c>
      <c r="Z45">
        <v>6</v>
      </c>
      <c r="AA45">
        <v>10</v>
      </c>
      <c r="AB45" t="s">
        <v>50</v>
      </c>
      <c r="AC45" t="s">
        <v>9</v>
      </c>
    </row>
    <row r="46" spans="1:29" x14ac:dyDescent="0.3">
      <c r="A46" s="151">
        <v>46081</v>
      </c>
      <c r="B46" t="s">
        <v>444</v>
      </c>
      <c r="C46" t="s">
        <v>556</v>
      </c>
      <c r="D46">
        <v>-8861694.2654999997</v>
      </c>
      <c r="E46" t="s">
        <v>323</v>
      </c>
      <c r="F46">
        <v>1</v>
      </c>
      <c r="G46">
        <v>8861694.265521951</v>
      </c>
      <c r="H46" t="s">
        <v>480</v>
      </c>
      <c r="I46" t="s">
        <v>9</v>
      </c>
      <c r="J46" t="s">
        <v>137</v>
      </c>
      <c r="K46" t="s">
        <v>501</v>
      </c>
      <c r="L46" t="s">
        <v>501</v>
      </c>
      <c r="M46">
        <v>0</v>
      </c>
      <c r="N46" t="s">
        <v>321</v>
      </c>
      <c r="O46" t="s">
        <v>492</v>
      </c>
      <c r="P46">
        <v>10</v>
      </c>
      <c r="Q46" t="s">
        <v>467</v>
      </c>
      <c r="R46">
        <v>1</v>
      </c>
      <c r="S46">
        <v>-8861694.2654999997</v>
      </c>
      <c r="T46">
        <v>1</v>
      </c>
      <c r="U46" t="s">
        <v>199</v>
      </c>
      <c r="V46" t="s">
        <v>68</v>
      </c>
      <c r="W46" t="s">
        <v>331</v>
      </c>
      <c r="X46">
        <v>7.7777777777777779E-2</v>
      </c>
      <c r="Y46">
        <v>689242.88731666666</v>
      </c>
      <c r="Z46">
        <v>7</v>
      </c>
      <c r="AA46">
        <v>10</v>
      </c>
      <c r="AB46" t="s">
        <v>68</v>
      </c>
      <c r="AC46" t="s">
        <v>9</v>
      </c>
    </row>
    <row r="47" spans="1:29" x14ac:dyDescent="0.3">
      <c r="A47" s="151">
        <v>46081</v>
      </c>
      <c r="B47" t="s">
        <v>444</v>
      </c>
      <c r="C47" t="s">
        <v>556</v>
      </c>
      <c r="D47">
        <v>-8861694.2654999997</v>
      </c>
      <c r="E47" t="s">
        <v>323</v>
      </c>
      <c r="F47">
        <v>1</v>
      </c>
      <c r="G47">
        <v>8861694.265521951</v>
      </c>
      <c r="H47" t="s">
        <v>480</v>
      </c>
      <c r="I47" t="s">
        <v>9</v>
      </c>
      <c r="J47" t="s">
        <v>137</v>
      </c>
      <c r="K47" t="s">
        <v>501</v>
      </c>
      <c r="L47" t="s">
        <v>501</v>
      </c>
      <c r="M47">
        <v>0</v>
      </c>
      <c r="N47" t="s">
        <v>321</v>
      </c>
      <c r="O47" t="s">
        <v>492</v>
      </c>
      <c r="P47">
        <v>10</v>
      </c>
      <c r="Q47" t="s">
        <v>467</v>
      </c>
      <c r="R47">
        <v>1</v>
      </c>
      <c r="S47">
        <v>-8861694.2654999997</v>
      </c>
      <c r="T47">
        <v>1</v>
      </c>
      <c r="U47" t="s">
        <v>199</v>
      </c>
      <c r="V47" t="s">
        <v>70</v>
      </c>
      <c r="W47" t="s">
        <v>453</v>
      </c>
      <c r="X47">
        <v>7.7777777777777779E-2</v>
      </c>
      <c r="Y47">
        <v>689242.88731666666</v>
      </c>
      <c r="Z47">
        <v>8</v>
      </c>
      <c r="AA47">
        <v>10</v>
      </c>
      <c r="AB47" t="s">
        <v>70</v>
      </c>
      <c r="AC47" t="s">
        <v>9</v>
      </c>
    </row>
    <row r="48" spans="1:29" x14ac:dyDescent="0.3">
      <c r="A48" s="151">
        <v>46081</v>
      </c>
      <c r="B48" t="s">
        <v>444</v>
      </c>
      <c r="C48" t="s">
        <v>556</v>
      </c>
      <c r="D48">
        <v>-8861694.2654999997</v>
      </c>
      <c r="E48" t="s">
        <v>323</v>
      </c>
      <c r="F48">
        <v>1</v>
      </c>
      <c r="G48">
        <v>8861694.265521951</v>
      </c>
      <c r="H48" t="s">
        <v>480</v>
      </c>
      <c r="I48" t="s">
        <v>9</v>
      </c>
      <c r="J48" t="s">
        <v>137</v>
      </c>
      <c r="K48" t="s">
        <v>501</v>
      </c>
      <c r="L48" t="s">
        <v>501</v>
      </c>
      <c r="M48">
        <v>0</v>
      </c>
      <c r="N48" t="s">
        <v>321</v>
      </c>
      <c r="O48" t="s">
        <v>492</v>
      </c>
      <c r="P48">
        <v>10</v>
      </c>
      <c r="Q48" t="s">
        <v>467</v>
      </c>
      <c r="R48">
        <v>1</v>
      </c>
      <c r="S48">
        <v>-8861694.2654999997</v>
      </c>
      <c r="T48">
        <v>1</v>
      </c>
      <c r="U48" t="s">
        <v>199</v>
      </c>
      <c r="V48" t="s">
        <v>181</v>
      </c>
      <c r="W48" t="s">
        <v>326</v>
      </c>
      <c r="X48">
        <v>0</v>
      </c>
      <c r="Y48">
        <v>0</v>
      </c>
      <c r="Z48">
        <v>9</v>
      </c>
      <c r="AA48">
        <v>10</v>
      </c>
      <c r="AB48" t="s">
        <v>181</v>
      </c>
      <c r="AC48" t="s">
        <v>9</v>
      </c>
    </row>
    <row r="49" spans="1:29" x14ac:dyDescent="0.3">
      <c r="A49" s="151">
        <v>46072</v>
      </c>
      <c r="B49" t="s">
        <v>917</v>
      </c>
      <c r="C49" t="s">
        <v>918</v>
      </c>
      <c r="D49">
        <v>-7763698.7999999998</v>
      </c>
      <c r="E49" t="s">
        <v>919</v>
      </c>
      <c r="F49">
        <v>1</v>
      </c>
      <c r="G49">
        <v>6416280</v>
      </c>
      <c r="H49" t="s">
        <v>511</v>
      </c>
      <c r="I49" t="s">
        <v>17</v>
      </c>
      <c r="J49" t="s">
        <v>157</v>
      </c>
      <c r="K49" t="s">
        <v>473</v>
      </c>
      <c r="L49" t="s">
        <v>156</v>
      </c>
      <c r="M49">
        <v>0</v>
      </c>
      <c r="N49" t="s">
        <v>35</v>
      </c>
      <c r="O49" t="s">
        <v>494</v>
      </c>
      <c r="P49">
        <v>10</v>
      </c>
      <c r="Q49" t="s">
        <v>465</v>
      </c>
      <c r="R49">
        <v>1</v>
      </c>
      <c r="S49">
        <v>-7763698.7999999998</v>
      </c>
      <c r="T49">
        <v>1</v>
      </c>
      <c r="U49" t="s">
        <v>199</v>
      </c>
      <c r="V49" t="s">
        <v>72</v>
      </c>
      <c r="W49" t="s">
        <v>73</v>
      </c>
      <c r="X49">
        <v>3.2417236735101898E-2</v>
      </c>
      <c r="Y49">
        <v>251677.66193962653</v>
      </c>
      <c r="Z49">
        <v>1</v>
      </c>
      <c r="AA49" t="s">
        <v>157</v>
      </c>
      <c r="AB49" t="s">
        <v>72</v>
      </c>
      <c r="AC49" t="s">
        <v>17</v>
      </c>
    </row>
    <row r="50" spans="1:29" x14ac:dyDescent="0.3">
      <c r="A50" s="151">
        <v>46072</v>
      </c>
      <c r="B50" t="s">
        <v>917</v>
      </c>
      <c r="C50" t="s">
        <v>918</v>
      </c>
      <c r="D50">
        <v>-7763698.7999999998</v>
      </c>
      <c r="E50" t="s">
        <v>919</v>
      </c>
      <c r="F50">
        <v>1</v>
      </c>
      <c r="G50">
        <v>6416280</v>
      </c>
      <c r="H50" t="s">
        <v>511</v>
      </c>
      <c r="I50" t="s">
        <v>17</v>
      </c>
      <c r="J50" t="s">
        <v>157</v>
      </c>
      <c r="K50" t="s">
        <v>473</v>
      </c>
      <c r="L50" t="s">
        <v>156</v>
      </c>
      <c r="M50">
        <v>0</v>
      </c>
      <c r="N50" t="s">
        <v>35</v>
      </c>
      <c r="O50" t="s">
        <v>494</v>
      </c>
      <c r="P50">
        <v>10</v>
      </c>
      <c r="Q50" t="s">
        <v>465</v>
      </c>
      <c r="R50">
        <v>1</v>
      </c>
      <c r="S50">
        <v>-7763698.7999999998</v>
      </c>
      <c r="T50">
        <v>1</v>
      </c>
      <c r="U50" t="s">
        <v>199</v>
      </c>
      <c r="V50" t="s">
        <v>77</v>
      </c>
      <c r="W50" t="s">
        <v>78</v>
      </c>
      <c r="X50">
        <v>7.0597149630605652E-3</v>
      </c>
      <c r="Y50">
        <v>54809.50058705535</v>
      </c>
      <c r="Z50">
        <v>2</v>
      </c>
      <c r="AA50" t="s">
        <v>157</v>
      </c>
      <c r="AB50" t="s">
        <v>77</v>
      </c>
      <c r="AC50" t="s">
        <v>17</v>
      </c>
    </row>
    <row r="51" spans="1:29" x14ac:dyDescent="0.3">
      <c r="A51" s="151">
        <v>46072</v>
      </c>
      <c r="B51" t="s">
        <v>917</v>
      </c>
      <c r="C51" t="s">
        <v>918</v>
      </c>
      <c r="D51">
        <v>-7763698.7999999998</v>
      </c>
      <c r="E51" t="s">
        <v>919</v>
      </c>
      <c r="F51">
        <v>1</v>
      </c>
      <c r="G51">
        <v>6416280</v>
      </c>
      <c r="H51" t="s">
        <v>511</v>
      </c>
      <c r="I51" t="s">
        <v>17</v>
      </c>
      <c r="J51" t="s">
        <v>157</v>
      </c>
      <c r="K51" t="s">
        <v>473</v>
      </c>
      <c r="L51" t="s">
        <v>156</v>
      </c>
      <c r="M51">
        <v>0</v>
      </c>
      <c r="N51" t="s">
        <v>35</v>
      </c>
      <c r="O51" t="s">
        <v>494</v>
      </c>
      <c r="P51">
        <v>10</v>
      </c>
      <c r="Q51" t="s">
        <v>465</v>
      </c>
      <c r="R51">
        <v>1</v>
      </c>
      <c r="S51">
        <v>-7763698.7999999998</v>
      </c>
      <c r="T51">
        <v>1</v>
      </c>
      <c r="U51" t="s">
        <v>199</v>
      </c>
      <c r="V51" t="s">
        <v>75</v>
      </c>
      <c r="W51" t="s">
        <v>76</v>
      </c>
      <c r="X51">
        <v>4.0653249223577111E-4</v>
      </c>
      <c r="Y51">
        <v>3156.1958221318655</v>
      </c>
      <c r="Z51">
        <v>10</v>
      </c>
      <c r="AA51" t="s">
        <v>157</v>
      </c>
      <c r="AB51" t="s">
        <v>75</v>
      </c>
      <c r="AC51" t="s">
        <v>17</v>
      </c>
    </row>
    <row r="52" spans="1:29" x14ac:dyDescent="0.3">
      <c r="A52" s="151">
        <v>46072</v>
      </c>
      <c r="B52" t="s">
        <v>917</v>
      </c>
      <c r="C52" t="s">
        <v>918</v>
      </c>
      <c r="D52">
        <v>-7763698.7999999998</v>
      </c>
      <c r="E52" t="s">
        <v>919</v>
      </c>
      <c r="F52">
        <v>1</v>
      </c>
      <c r="G52">
        <v>6416280</v>
      </c>
      <c r="H52" t="s">
        <v>511</v>
      </c>
      <c r="I52" t="s">
        <v>17</v>
      </c>
      <c r="J52" t="s">
        <v>157</v>
      </c>
      <c r="K52" t="s">
        <v>473</v>
      </c>
      <c r="L52" t="s">
        <v>156</v>
      </c>
      <c r="M52">
        <v>0</v>
      </c>
      <c r="N52" t="s">
        <v>35</v>
      </c>
      <c r="O52" t="s">
        <v>494</v>
      </c>
      <c r="P52">
        <v>10</v>
      </c>
      <c r="Q52" t="s">
        <v>465</v>
      </c>
      <c r="R52">
        <v>1</v>
      </c>
      <c r="S52">
        <v>-7763698.7999999998</v>
      </c>
      <c r="T52">
        <v>1</v>
      </c>
      <c r="U52" t="s">
        <v>199</v>
      </c>
      <c r="V52" t="s">
        <v>66</v>
      </c>
      <c r="W52" t="s">
        <v>67</v>
      </c>
      <c r="X52">
        <v>5.9791078481547098E-2</v>
      </c>
      <c r="Y52">
        <v>464199.924257893</v>
      </c>
      <c r="Z52">
        <v>3</v>
      </c>
      <c r="AA52" t="s">
        <v>157</v>
      </c>
      <c r="AB52" t="s">
        <v>682</v>
      </c>
      <c r="AC52" t="s">
        <v>17</v>
      </c>
    </row>
    <row r="53" spans="1:29" x14ac:dyDescent="0.3">
      <c r="A53" s="151">
        <v>46072</v>
      </c>
      <c r="B53" t="s">
        <v>917</v>
      </c>
      <c r="C53" t="s">
        <v>918</v>
      </c>
      <c r="D53">
        <v>-7763698.7999999998</v>
      </c>
      <c r="E53" t="s">
        <v>919</v>
      </c>
      <c r="F53">
        <v>1</v>
      </c>
      <c r="G53">
        <v>6416280</v>
      </c>
      <c r="H53" t="s">
        <v>511</v>
      </c>
      <c r="I53" t="s">
        <v>17</v>
      </c>
      <c r="J53" t="s">
        <v>157</v>
      </c>
      <c r="K53" t="s">
        <v>473</v>
      </c>
      <c r="L53" t="s">
        <v>156</v>
      </c>
      <c r="M53">
        <v>0</v>
      </c>
      <c r="N53" t="s">
        <v>35</v>
      </c>
      <c r="O53" t="s">
        <v>494</v>
      </c>
      <c r="P53">
        <v>10</v>
      </c>
      <c r="Q53" t="s">
        <v>465</v>
      </c>
      <c r="R53">
        <v>1</v>
      </c>
      <c r="S53">
        <v>-7763698.7999999998</v>
      </c>
      <c r="T53">
        <v>1</v>
      </c>
      <c r="U53" t="s">
        <v>199</v>
      </c>
      <c r="V53" t="s">
        <v>63</v>
      </c>
      <c r="W53" t="s">
        <v>64</v>
      </c>
      <c r="X53">
        <v>4.8738124634855849E-3</v>
      </c>
      <c r="Y53">
        <v>37838.81197418808</v>
      </c>
      <c r="Z53">
        <v>4</v>
      </c>
      <c r="AA53" t="s">
        <v>157</v>
      </c>
      <c r="AB53" t="s">
        <v>683</v>
      </c>
      <c r="AC53" t="s">
        <v>17</v>
      </c>
    </row>
    <row r="54" spans="1:29" x14ac:dyDescent="0.3">
      <c r="A54" s="151">
        <v>46072</v>
      </c>
      <c r="B54" t="s">
        <v>917</v>
      </c>
      <c r="C54" t="s">
        <v>918</v>
      </c>
      <c r="D54">
        <v>-7763698.7999999998</v>
      </c>
      <c r="E54" t="s">
        <v>919</v>
      </c>
      <c r="F54">
        <v>1</v>
      </c>
      <c r="G54">
        <v>6416280</v>
      </c>
      <c r="H54" t="s">
        <v>511</v>
      </c>
      <c r="I54" t="s">
        <v>17</v>
      </c>
      <c r="J54" t="s">
        <v>157</v>
      </c>
      <c r="K54" t="s">
        <v>473</v>
      </c>
      <c r="L54" t="s">
        <v>156</v>
      </c>
      <c r="M54">
        <v>0</v>
      </c>
      <c r="N54" t="s">
        <v>35</v>
      </c>
      <c r="O54" t="s">
        <v>494</v>
      </c>
      <c r="P54">
        <v>10</v>
      </c>
      <c r="Q54" t="s">
        <v>465</v>
      </c>
      <c r="R54">
        <v>1</v>
      </c>
      <c r="S54">
        <v>-7763698.7999999998</v>
      </c>
      <c r="T54">
        <v>1</v>
      </c>
      <c r="U54" t="s">
        <v>199</v>
      </c>
      <c r="V54" t="s">
        <v>80</v>
      </c>
      <c r="W54" t="s">
        <v>81</v>
      </c>
      <c r="X54">
        <v>0.73411048911804788</v>
      </c>
      <c r="Y54">
        <v>5699412.7234332012</v>
      </c>
      <c r="Z54">
        <v>5</v>
      </c>
      <c r="AA54" t="s">
        <v>157</v>
      </c>
      <c r="AB54" t="s">
        <v>80</v>
      </c>
      <c r="AC54" t="s">
        <v>17</v>
      </c>
    </row>
    <row r="55" spans="1:29" x14ac:dyDescent="0.3">
      <c r="A55" s="151">
        <v>46072</v>
      </c>
      <c r="B55" t="s">
        <v>917</v>
      </c>
      <c r="C55" t="s">
        <v>918</v>
      </c>
      <c r="D55">
        <v>-7763698.7999999998</v>
      </c>
      <c r="E55" t="s">
        <v>919</v>
      </c>
      <c r="F55">
        <v>1</v>
      </c>
      <c r="G55">
        <v>6416280</v>
      </c>
      <c r="H55" t="s">
        <v>511</v>
      </c>
      <c r="I55" t="s">
        <v>17</v>
      </c>
      <c r="J55" t="s">
        <v>157</v>
      </c>
      <c r="K55" t="s">
        <v>473</v>
      </c>
      <c r="L55" t="s">
        <v>156</v>
      </c>
      <c r="M55">
        <v>0</v>
      </c>
      <c r="N55" t="s">
        <v>35</v>
      </c>
      <c r="O55" t="s">
        <v>494</v>
      </c>
      <c r="P55">
        <v>10</v>
      </c>
      <c r="Q55" t="s">
        <v>465</v>
      </c>
      <c r="R55">
        <v>1</v>
      </c>
      <c r="S55">
        <v>-7763698.7999999998</v>
      </c>
      <c r="T55">
        <v>1</v>
      </c>
      <c r="U55" t="s">
        <v>199</v>
      </c>
      <c r="V55" t="s">
        <v>50</v>
      </c>
      <c r="W55" t="s">
        <v>74</v>
      </c>
      <c r="X55">
        <v>1.4065386597374174E-2</v>
      </c>
      <c r="Y55">
        <v>109199.42504756995</v>
      </c>
      <c r="Z55">
        <v>6</v>
      </c>
      <c r="AA55" t="s">
        <v>157</v>
      </c>
      <c r="AB55" t="s">
        <v>50</v>
      </c>
      <c r="AC55" t="s">
        <v>17</v>
      </c>
    </row>
    <row r="56" spans="1:29" x14ac:dyDescent="0.3">
      <c r="A56" s="151">
        <v>46072</v>
      </c>
      <c r="B56" t="s">
        <v>917</v>
      </c>
      <c r="C56" t="s">
        <v>918</v>
      </c>
      <c r="D56">
        <v>-7763698.7999999998</v>
      </c>
      <c r="E56" t="s">
        <v>919</v>
      </c>
      <c r="F56">
        <v>1</v>
      </c>
      <c r="G56">
        <v>6416280</v>
      </c>
      <c r="H56" t="s">
        <v>511</v>
      </c>
      <c r="I56" t="s">
        <v>17</v>
      </c>
      <c r="J56" t="s">
        <v>157</v>
      </c>
      <c r="K56" t="s">
        <v>473</v>
      </c>
      <c r="L56" t="s">
        <v>156</v>
      </c>
      <c r="M56">
        <v>0</v>
      </c>
      <c r="N56" t="s">
        <v>35</v>
      </c>
      <c r="O56" t="s">
        <v>494</v>
      </c>
      <c r="P56">
        <v>10</v>
      </c>
      <c r="Q56" t="s">
        <v>465</v>
      </c>
      <c r="R56">
        <v>1</v>
      </c>
      <c r="S56">
        <v>-7763698.7999999998</v>
      </c>
      <c r="T56">
        <v>1</v>
      </c>
      <c r="U56" t="s">
        <v>199</v>
      </c>
      <c r="V56" t="s">
        <v>68</v>
      </c>
      <c r="W56" t="s">
        <v>69</v>
      </c>
      <c r="X56">
        <v>0.10760032914202722</v>
      </c>
      <c r="Y56">
        <v>835376.54623956175</v>
      </c>
      <c r="Z56">
        <v>7</v>
      </c>
      <c r="AA56" t="s">
        <v>157</v>
      </c>
      <c r="AB56" t="s">
        <v>68</v>
      </c>
      <c r="AC56" t="s">
        <v>17</v>
      </c>
    </row>
    <row r="57" spans="1:29" x14ac:dyDescent="0.3">
      <c r="A57" s="151">
        <v>46072</v>
      </c>
      <c r="B57" t="s">
        <v>917</v>
      </c>
      <c r="C57" t="s">
        <v>918</v>
      </c>
      <c r="D57">
        <v>-7763698.7999999998</v>
      </c>
      <c r="E57" t="s">
        <v>919</v>
      </c>
      <c r="F57">
        <v>1</v>
      </c>
      <c r="G57">
        <v>6416280</v>
      </c>
      <c r="H57" t="s">
        <v>511</v>
      </c>
      <c r="I57" t="s">
        <v>17</v>
      </c>
      <c r="J57" t="s">
        <v>157</v>
      </c>
      <c r="K57" t="s">
        <v>473</v>
      </c>
      <c r="L57" t="s">
        <v>156</v>
      </c>
      <c r="M57">
        <v>0</v>
      </c>
      <c r="N57" t="s">
        <v>35</v>
      </c>
      <c r="O57" t="s">
        <v>494</v>
      </c>
      <c r="P57">
        <v>10</v>
      </c>
      <c r="Q57" t="s">
        <v>465</v>
      </c>
      <c r="R57">
        <v>1</v>
      </c>
      <c r="S57">
        <v>-7763698.7999999998</v>
      </c>
      <c r="T57">
        <v>1</v>
      </c>
      <c r="U57" t="s">
        <v>199</v>
      </c>
      <c r="V57" t="s">
        <v>70</v>
      </c>
      <c r="W57" t="s">
        <v>71</v>
      </c>
      <c r="X57">
        <v>3.9675420007119738E-2</v>
      </c>
      <c r="Y57">
        <v>308028.01069877151</v>
      </c>
      <c r="Z57">
        <v>8</v>
      </c>
      <c r="AA57" t="s">
        <v>157</v>
      </c>
      <c r="AB57" t="s">
        <v>70</v>
      </c>
      <c r="AC57" t="s">
        <v>17</v>
      </c>
    </row>
    <row r="58" spans="1:29" x14ac:dyDescent="0.3">
      <c r="A58" s="151">
        <v>46072</v>
      </c>
      <c r="B58" t="s">
        <v>917</v>
      </c>
      <c r="C58" t="s">
        <v>918</v>
      </c>
      <c r="D58">
        <v>-7763698.7999999998</v>
      </c>
      <c r="E58" t="s">
        <v>919</v>
      </c>
      <c r="F58">
        <v>1</v>
      </c>
      <c r="G58">
        <v>6416280</v>
      </c>
      <c r="H58" t="s">
        <v>511</v>
      </c>
      <c r="I58" t="s">
        <v>17</v>
      </c>
      <c r="J58" t="s">
        <v>157</v>
      </c>
      <c r="K58" t="s">
        <v>473</v>
      </c>
      <c r="L58" t="s">
        <v>156</v>
      </c>
      <c r="M58">
        <v>0</v>
      </c>
      <c r="N58" t="s">
        <v>35</v>
      </c>
      <c r="O58" t="s">
        <v>494</v>
      </c>
      <c r="P58">
        <v>10</v>
      </c>
      <c r="Q58" t="s">
        <v>465</v>
      </c>
      <c r="R58">
        <v>1</v>
      </c>
      <c r="S58">
        <v>-7763698.7999999998</v>
      </c>
      <c r="T58">
        <v>1</v>
      </c>
      <c r="U58" t="s">
        <v>199</v>
      </c>
      <c r="V58" t="s">
        <v>181</v>
      </c>
      <c r="W58" t="s">
        <v>462</v>
      </c>
      <c r="X58">
        <v>0</v>
      </c>
      <c r="Y58">
        <v>0</v>
      </c>
      <c r="Z58">
        <v>9</v>
      </c>
      <c r="AA58" t="s">
        <v>157</v>
      </c>
      <c r="AB58" t="s">
        <v>181</v>
      </c>
      <c r="AC58" t="s">
        <v>17</v>
      </c>
    </row>
    <row r="59" spans="1:29" x14ac:dyDescent="0.3">
      <c r="A59" s="151">
        <v>46081</v>
      </c>
      <c r="B59" t="s">
        <v>664</v>
      </c>
      <c r="C59" t="s">
        <v>771</v>
      </c>
      <c r="D59">
        <v>-7070374</v>
      </c>
      <c r="E59" t="s">
        <v>665</v>
      </c>
      <c r="F59">
        <v>4031</v>
      </c>
      <c r="G59">
        <v>1754</v>
      </c>
      <c r="H59" t="s">
        <v>144</v>
      </c>
      <c r="I59" t="s">
        <v>18</v>
      </c>
      <c r="J59" t="s">
        <v>137</v>
      </c>
      <c r="K59" t="s">
        <v>473</v>
      </c>
      <c r="L59" t="s">
        <v>138</v>
      </c>
      <c r="M59">
        <v>0</v>
      </c>
      <c r="N59" t="s">
        <v>35</v>
      </c>
      <c r="O59" t="s">
        <v>492</v>
      </c>
      <c r="P59">
        <v>10</v>
      </c>
      <c r="Q59" t="s">
        <v>465</v>
      </c>
      <c r="R59">
        <v>1</v>
      </c>
      <c r="S59">
        <v>-7070374</v>
      </c>
      <c r="T59">
        <v>4031</v>
      </c>
      <c r="U59" t="s">
        <v>199</v>
      </c>
      <c r="V59" t="s">
        <v>72</v>
      </c>
      <c r="W59" t="s">
        <v>73</v>
      </c>
      <c r="X59">
        <v>3.2417236735101898E-2</v>
      </c>
      <c r="Y59">
        <v>229201.98776370936</v>
      </c>
      <c r="Z59">
        <v>1</v>
      </c>
      <c r="AA59">
        <v>1</v>
      </c>
      <c r="AB59" t="s">
        <v>72</v>
      </c>
      <c r="AC59" t="s">
        <v>18</v>
      </c>
    </row>
    <row r="60" spans="1:29" x14ac:dyDescent="0.3">
      <c r="A60" s="151">
        <v>46081</v>
      </c>
      <c r="B60" t="s">
        <v>664</v>
      </c>
      <c r="C60" t="s">
        <v>771</v>
      </c>
      <c r="D60">
        <v>-7070374</v>
      </c>
      <c r="E60" t="s">
        <v>665</v>
      </c>
      <c r="F60">
        <v>4031</v>
      </c>
      <c r="G60">
        <v>1754</v>
      </c>
      <c r="H60" t="s">
        <v>144</v>
      </c>
      <c r="I60" t="s">
        <v>18</v>
      </c>
      <c r="J60" t="s">
        <v>137</v>
      </c>
      <c r="K60" t="s">
        <v>473</v>
      </c>
      <c r="L60" t="s">
        <v>138</v>
      </c>
      <c r="M60">
        <v>0</v>
      </c>
      <c r="N60" t="s">
        <v>35</v>
      </c>
      <c r="O60" t="s">
        <v>492</v>
      </c>
      <c r="P60">
        <v>10</v>
      </c>
      <c r="Q60" t="s">
        <v>465</v>
      </c>
      <c r="R60">
        <v>1</v>
      </c>
      <c r="S60">
        <v>-7070374</v>
      </c>
      <c r="T60">
        <v>4031</v>
      </c>
      <c r="U60" t="s">
        <v>199</v>
      </c>
      <c r="V60" t="s">
        <v>77</v>
      </c>
      <c r="W60" t="s">
        <v>78</v>
      </c>
      <c r="X60">
        <v>7.0597149630605652E-3</v>
      </c>
      <c r="Y60">
        <v>49914.825122234382</v>
      </c>
      <c r="Z60">
        <v>2</v>
      </c>
      <c r="AA60">
        <v>1</v>
      </c>
      <c r="AB60" t="s">
        <v>77</v>
      </c>
      <c r="AC60" t="s">
        <v>18</v>
      </c>
    </row>
    <row r="61" spans="1:29" x14ac:dyDescent="0.3">
      <c r="A61" s="151">
        <v>46081</v>
      </c>
      <c r="B61" t="s">
        <v>664</v>
      </c>
      <c r="C61" t="s">
        <v>771</v>
      </c>
      <c r="D61">
        <v>-7070374</v>
      </c>
      <c r="E61" t="s">
        <v>665</v>
      </c>
      <c r="F61">
        <v>4031</v>
      </c>
      <c r="G61">
        <v>1754</v>
      </c>
      <c r="H61" t="s">
        <v>144</v>
      </c>
      <c r="I61" t="s">
        <v>18</v>
      </c>
      <c r="J61" t="s">
        <v>137</v>
      </c>
      <c r="K61" t="s">
        <v>473</v>
      </c>
      <c r="L61" t="s">
        <v>138</v>
      </c>
      <c r="M61">
        <v>0</v>
      </c>
      <c r="N61" t="s">
        <v>35</v>
      </c>
      <c r="O61" t="s">
        <v>492</v>
      </c>
      <c r="P61">
        <v>10</v>
      </c>
      <c r="Q61" t="s">
        <v>465</v>
      </c>
      <c r="R61">
        <v>1</v>
      </c>
      <c r="S61">
        <v>-7070374</v>
      </c>
      <c r="T61">
        <v>4031</v>
      </c>
      <c r="U61" t="s">
        <v>199</v>
      </c>
      <c r="V61" t="s">
        <v>75</v>
      </c>
      <c r="W61" t="s">
        <v>76</v>
      </c>
      <c r="X61">
        <v>4.0653249223577111E-4</v>
      </c>
      <c r="Y61">
        <v>2874.336763258998</v>
      </c>
      <c r="Z61">
        <v>10</v>
      </c>
      <c r="AA61">
        <v>1</v>
      </c>
      <c r="AB61" t="s">
        <v>75</v>
      </c>
      <c r="AC61" t="s">
        <v>18</v>
      </c>
    </row>
    <row r="62" spans="1:29" x14ac:dyDescent="0.3">
      <c r="A62" s="151">
        <v>46081</v>
      </c>
      <c r="B62" t="s">
        <v>664</v>
      </c>
      <c r="C62" t="s">
        <v>771</v>
      </c>
      <c r="D62">
        <v>-7070374</v>
      </c>
      <c r="E62" t="s">
        <v>665</v>
      </c>
      <c r="F62">
        <v>4031</v>
      </c>
      <c r="G62">
        <v>1754</v>
      </c>
      <c r="H62" t="s">
        <v>144</v>
      </c>
      <c r="I62" t="s">
        <v>18</v>
      </c>
      <c r="J62" t="s">
        <v>137</v>
      </c>
      <c r="K62" t="s">
        <v>473</v>
      </c>
      <c r="L62" t="s">
        <v>138</v>
      </c>
      <c r="M62">
        <v>0</v>
      </c>
      <c r="N62" t="s">
        <v>35</v>
      </c>
      <c r="O62" t="s">
        <v>492</v>
      </c>
      <c r="P62">
        <v>10</v>
      </c>
      <c r="Q62" t="s">
        <v>465</v>
      </c>
      <c r="R62">
        <v>1</v>
      </c>
      <c r="S62">
        <v>-7070374</v>
      </c>
      <c r="T62">
        <v>4031</v>
      </c>
      <c r="U62" t="s">
        <v>199</v>
      </c>
      <c r="V62" t="s">
        <v>66</v>
      </c>
      <c r="W62" t="s">
        <v>67</v>
      </c>
      <c r="X62">
        <v>5.9791078481547098E-2</v>
      </c>
      <c r="Y62">
        <v>422745.28672789008</v>
      </c>
      <c r="Z62">
        <v>3</v>
      </c>
      <c r="AA62">
        <v>1</v>
      </c>
      <c r="AB62" t="s">
        <v>682</v>
      </c>
      <c r="AC62" t="s">
        <v>18</v>
      </c>
    </row>
    <row r="63" spans="1:29" x14ac:dyDescent="0.3">
      <c r="A63" s="151">
        <v>46081</v>
      </c>
      <c r="B63" t="s">
        <v>664</v>
      </c>
      <c r="C63" t="s">
        <v>771</v>
      </c>
      <c r="D63">
        <v>-7070374</v>
      </c>
      <c r="E63" t="s">
        <v>665</v>
      </c>
      <c r="F63">
        <v>4031</v>
      </c>
      <c r="G63">
        <v>1754</v>
      </c>
      <c r="H63" t="s">
        <v>144</v>
      </c>
      <c r="I63" t="s">
        <v>18</v>
      </c>
      <c r="J63" t="s">
        <v>137</v>
      </c>
      <c r="K63" t="s">
        <v>473</v>
      </c>
      <c r="L63" t="s">
        <v>138</v>
      </c>
      <c r="M63">
        <v>0</v>
      </c>
      <c r="N63" t="s">
        <v>35</v>
      </c>
      <c r="O63" t="s">
        <v>492</v>
      </c>
      <c r="P63">
        <v>10</v>
      </c>
      <c r="Q63" t="s">
        <v>465</v>
      </c>
      <c r="R63">
        <v>1</v>
      </c>
      <c r="S63">
        <v>-7070374</v>
      </c>
      <c r="T63">
        <v>4031</v>
      </c>
      <c r="U63" t="s">
        <v>199</v>
      </c>
      <c r="V63" t="s">
        <v>63</v>
      </c>
      <c r="W63" t="s">
        <v>64</v>
      </c>
      <c r="X63">
        <v>4.8738124634855849E-3</v>
      </c>
      <c r="Y63">
        <v>34459.676922704428</v>
      </c>
      <c r="Z63">
        <v>4</v>
      </c>
      <c r="AA63">
        <v>1</v>
      </c>
      <c r="AB63" t="s">
        <v>683</v>
      </c>
      <c r="AC63" t="s">
        <v>18</v>
      </c>
    </row>
    <row r="64" spans="1:29" x14ac:dyDescent="0.3">
      <c r="A64" s="151">
        <v>46081</v>
      </c>
      <c r="B64" t="s">
        <v>664</v>
      </c>
      <c r="C64" t="s">
        <v>771</v>
      </c>
      <c r="D64">
        <v>-7070374</v>
      </c>
      <c r="E64" t="s">
        <v>665</v>
      </c>
      <c r="F64">
        <v>4031</v>
      </c>
      <c r="G64">
        <v>1754</v>
      </c>
      <c r="H64" t="s">
        <v>144</v>
      </c>
      <c r="I64" t="s">
        <v>18</v>
      </c>
      <c r="J64" t="s">
        <v>137</v>
      </c>
      <c r="K64" t="s">
        <v>473</v>
      </c>
      <c r="L64" t="s">
        <v>138</v>
      </c>
      <c r="M64">
        <v>0</v>
      </c>
      <c r="N64" t="s">
        <v>35</v>
      </c>
      <c r="O64" t="s">
        <v>492</v>
      </c>
      <c r="P64">
        <v>10</v>
      </c>
      <c r="Q64" t="s">
        <v>465</v>
      </c>
      <c r="R64">
        <v>1</v>
      </c>
      <c r="S64">
        <v>-7070374</v>
      </c>
      <c r="T64">
        <v>4031</v>
      </c>
      <c r="U64" t="s">
        <v>199</v>
      </c>
      <c r="V64" t="s">
        <v>80</v>
      </c>
      <c r="W64" t="s">
        <v>81</v>
      </c>
      <c r="X64">
        <v>0.73411048911804788</v>
      </c>
      <c r="Y64">
        <v>5190435.7153875288</v>
      </c>
      <c r="Z64">
        <v>5</v>
      </c>
      <c r="AA64">
        <v>1</v>
      </c>
      <c r="AB64" t="s">
        <v>80</v>
      </c>
      <c r="AC64" t="s">
        <v>18</v>
      </c>
    </row>
    <row r="65" spans="1:29" x14ac:dyDescent="0.3">
      <c r="A65" s="151">
        <v>46081</v>
      </c>
      <c r="B65" t="s">
        <v>664</v>
      </c>
      <c r="C65" t="s">
        <v>771</v>
      </c>
      <c r="D65">
        <v>-7070374</v>
      </c>
      <c r="E65" t="s">
        <v>665</v>
      </c>
      <c r="F65">
        <v>4031</v>
      </c>
      <c r="G65">
        <v>1754</v>
      </c>
      <c r="H65" t="s">
        <v>144</v>
      </c>
      <c r="I65" t="s">
        <v>18</v>
      </c>
      <c r="J65" t="s">
        <v>137</v>
      </c>
      <c r="K65" t="s">
        <v>473</v>
      </c>
      <c r="L65" t="s">
        <v>138</v>
      </c>
      <c r="M65">
        <v>0</v>
      </c>
      <c r="N65" t="s">
        <v>35</v>
      </c>
      <c r="O65" t="s">
        <v>492</v>
      </c>
      <c r="P65">
        <v>10</v>
      </c>
      <c r="Q65" t="s">
        <v>465</v>
      </c>
      <c r="R65">
        <v>1</v>
      </c>
      <c r="S65">
        <v>-7070374</v>
      </c>
      <c r="T65">
        <v>4031</v>
      </c>
      <c r="U65" t="s">
        <v>199</v>
      </c>
      <c r="V65" t="s">
        <v>50</v>
      </c>
      <c r="W65" t="s">
        <v>74</v>
      </c>
      <c r="X65">
        <v>1.4065386597374174E-2</v>
      </c>
      <c r="Y65">
        <v>99447.543698022826</v>
      </c>
      <c r="Z65">
        <v>6</v>
      </c>
      <c r="AA65">
        <v>1</v>
      </c>
      <c r="AB65" t="s">
        <v>50</v>
      </c>
      <c r="AC65" t="s">
        <v>18</v>
      </c>
    </row>
    <row r="66" spans="1:29" x14ac:dyDescent="0.3">
      <c r="A66" s="151">
        <v>46081</v>
      </c>
      <c r="B66" t="s">
        <v>664</v>
      </c>
      <c r="C66" t="s">
        <v>771</v>
      </c>
      <c r="D66">
        <v>-7070374</v>
      </c>
      <c r="E66" t="s">
        <v>665</v>
      </c>
      <c r="F66">
        <v>4031</v>
      </c>
      <c r="G66">
        <v>1754</v>
      </c>
      <c r="H66" t="s">
        <v>144</v>
      </c>
      <c r="I66" t="s">
        <v>18</v>
      </c>
      <c r="J66" t="s">
        <v>137</v>
      </c>
      <c r="K66" t="s">
        <v>473</v>
      </c>
      <c r="L66" t="s">
        <v>138</v>
      </c>
      <c r="M66">
        <v>0</v>
      </c>
      <c r="N66" t="s">
        <v>35</v>
      </c>
      <c r="O66" t="s">
        <v>492</v>
      </c>
      <c r="P66">
        <v>10</v>
      </c>
      <c r="Q66" t="s">
        <v>465</v>
      </c>
      <c r="R66">
        <v>1</v>
      </c>
      <c r="S66">
        <v>-7070374</v>
      </c>
      <c r="T66">
        <v>4031</v>
      </c>
      <c r="U66" t="s">
        <v>199</v>
      </c>
      <c r="V66" t="s">
        <v>68</v>
      </c>
      <c r="W66" t="s">
        <v>69</v>
      </c>
      <c r="X66">
        <v>0.10760032914202722</v>
      </c>
      <c r="Y66">
        <v>760774.5695572315</v>
      </c>
      <c r="Z66">
        <v>7</v>
      </c>
      <c r="AA66">
        <v>1</v>
      </c>
      <c r="AB66" t="s">
        <v>68</v>
      </c>
      <c r="AC66" t="s">
        <v>18</v>
      </c>
    </row>
    <row r="67" spans="1:29" x14ac:dyDescent="0.3">
      <c r="A67" s="151">
        <v>46081</v>
      </c>
      <c r="B67" t="s">
        <v>664</v>
      </c>
      <c r="C67" t="s">
        <v>771</v>
      </c>
      <c r="D67">
        <v>-7070374</v>
      </c>
      <c r="E67" t="s">
        <v>665</v>
      </c>
      <c r="F67">
        <v>4031</v>
      </c>
      <c r="G67">
        <v>1754</v>
      </c>
      <c r="H67" t="s">
        <v>144</v>
      </c>
      <c r="I67" t="s">
        <v>18</v>
      </c>
      <c r="J67" t="s">
        <v>137</v>
      </c>
      <c r="K67" t="s">
        <v>473</v>
      </c>
      <c r="L67" t="s">
        <v>138</v>
      </c>
      <c r="M67">
        <v>0</v>
      </c>
      <c r="N67" t="s">
        <v>35</v>
      </c>
      <c r="O67" t="s">
        <v>492</v>
      </c>
      <c r="P67">
        <v>10</v>
      </c>
      <c r="Q67" t="s">
        <v>465</v>
      </c>
      <c r="R67">
        <v>1</v>
      </c>
      <c r="S67">
        <v>-7070374</v>
      </c>
      <c r="T67">
        <v>4031</v>
      </c>
      <c r="U67" t="s">
        <v>199</v>
      </c>
      <c r="V67" t="s">
        <v>70</v>
      </c>
      <c r="W67" t="s">
        <v>71</v>
      </c>
      <c r="X67">
        <v>3.9675420007119738E-2</v>
      </c>
      <c r="Y67">
        <v>280520.0580574192</v>
      </c>
      <c r="Z67">
        <v>8</v>
      </c>
      <c r="AA67">
        <v>1</v>
      </c>
      <c r="AB67" t="s">
        <v>70</v>
      </c>
      <c r="AC67" t="s">
        <v>18</v>
      </c>
    </row>
    <row r="68" spans="1:29" x14ac:dyDescent="0.3">
      <c r="A68" s="151">
        <v>46081</v>
      </c>
      <c r="B68" t="s">
        <v>664</v>
      </c>
      <c r="C68" t="s">
        <v>771</v>
      </c>
      <c r="D68">
        <v>-7070374</v>
      </c>
      <c r="E68" t="s">
        <v>665</v>
      </c>
      <c r="F68">
        <v>4031</v>
      </c>
      <c r="G68">
        <v>1754</v>
      </c>
      <c r="H68" t="s">
        <v>144</v>
      </c>
      <c r="I68" t="s">
        <v>18</v>
      </c>
      <c r="J68" t="s">
        <v>137</v>
      </c>
      <c r="K68" t="s">
        <v>473</v>
      </c>
      <c r="L68" t="s">
        <v>138</v>
      </c>
      <c r="M68">
        <v>0</v>
      </c>
      <c r="N68" t="s">
        <v>35</v>
      </c>
      <c r="O68" t="s">
        <v>492</v>
      </c>
      <c r="P68">
        <v>10</v>
      </c>
      <c r="Q68" t="s">
        <v>465</v>
      </c>
      <c r="R68">
        <v>1</v>
      </c>
      <c r="S68">
        <v>-7070374</v>
      </c>
      <c r="T68">
        <v>4031</v>
      </c>
      <c r="U68" t="s">
        <v>199</v>
      </c>
      <c r="V68" t="s">
        <v>181</v>
      </c>
      <c r="W68" t="s">
        <v>462</v>
      </c>
      <c r="X68">
        <v>0</v>
      </c>
      <c r="Y68">
        <v>0</v>
      </c>
      <c r="Z68">
        <v>9</v>
      </c>
      <c r="AA68">
        <v>1</v>
      </c>
      <c r="AB68" t="s">
        <v>181</v>
      </c>
      <c r="AC68" t="s">
        <v>18</v>
      </c>
    </row>
    <row r="69" spans="1:29" x14ac:dyDescent="0.3">
      <c r="A69" s="151">
        <v>46081</v>
      </c>
      <c r="B69" t="s">
        <v>444</v>
      </c>
      <c r="C69" t="s">
        <v>580</v>
      </c>
      <c r="D69">
        <v>-6116414.8510999996</v>
      </c>
      <c r="E69" t="s">
        <v>391</v>
      </c>
      <c r="F69">
        <v>1</v>
      </c>
      <c r="G69">
        <v>6116414.8511219509</v>
      </c>
      <c r="H69" t="s">
        <v>480</v>
      </c>
      <c r="I69" t="s">
        <v>9</v>
      </c>
      <c r="J69" t="s">
        <v>137</v>
      </c>
      <c r="K69" t="s">
        <v>501</v>
      </c>
      <c r="L69" t="s">
        <v>501</v>
      </c>
      <c r="M69">
        <v>0</v>
      </c>
      <c r="N69" t="s">
        <v>389</v>
      </c>
      <c r="O69" t="s">
        <v>492</v>
      </c>
      <c r="P69">
        <v>10</v>
      </c>
      <c r="Q69" t="s">
        <v>465</v>
      </c>
      <c r="R69">
        <v>1</v>
      </c>
      <c r="S69">
        <v>-6116414.8510999996</v>
      </c>
      <c r="T69">
        <v>1</v>
      </c>
      <c r="U69" t="s">
        <v>199</v>
      </c>
      <c r="V69" t="s">
        <v>72</v>
      </c>
      <c r="W69" t="s">
        <v>394</v>
      </c>
      <c r="X69">
        <v>0.1111</v>
      </c>
      <c r="Y69">
        <v>679533.68995720998</v>
      </c>
      <c r="Z69">
        <v>1</v>
      </c>
      <c r="AA69">
        <v>10</v>
      </c>
      <c r="AB69" t="s">
        <v>72</v>
      </c>
      <c r="AC69" t="s">
        <v>9</v>
      </c>
    </row>
    <row r="70" spans="1:29" x14ac:dyDescent="0.3">
      <c r="A70" s="151">
        <v>46081</v>
      </c>
      <c r="B70" t="s">
        <v>444</v>
      </c>
      <c r="C70" t="s">
        <v>580</v>
      </c>
      <c r="D70">
        <v>-6116414.8510999996</v>
      </c>
      <c r="E70" t="s">
        <v>391</v>
      </c>
      <c r="F70">
        <v>1</v>
      </c>
      <c r="G70">
        <v>6116414.8511219509</v>
      </c>
      <c r="H70" t="s">
        <v>480</v>
      </c>
      <c r="I70" t="s">
        <v>9</v>
      </c>
      <c r="J70" t="s">
        <v>137</v>
      </c>
      <c r="K70" t="s">
        <v>501</v>
      </c>
      <c r="L70" t="s">
        <v>501</v>
      </c>
      <c r="M70">
        <v>0</v>
      </c>
      <c r="N70" t="s">
        <v>389</v>
      </c>
      <c r="O70" t="s">
        <v>492</v>
      </c>
      <c r="P70">
        <v>10</v>
      </c>
      <c r="Q70" t="s">
        <v>465</v>
      </c>
      <c r="R70">
        <v>1</v>
      </c>
      <c r="S70">
        <v>-6116414.8510999996</v>
      </c>
      <c r="T70">
        <v>1</v>
      </c>
      <c r="U70" t="s">
        <v>199</v>
      </c>
      <c r="V70" t="s">
        <v>77</v>
      </c>
      <c r="W70" t="s">
        <v>750</v>
      </c>
      <c r="X70">
        <v>0.1111</v>
      </c>
      <c r="Y70">
        <v>679533.68995720998</v>
      </c>
      <c r="Z70">
        <v>2</v>
      </c>
      <c r="AA70">
        <v>10</v>
      </c>
      <c r="AB70" t="s">
        <v>77</v>
      </c>
      <c r="AC70" t="s">
        <v>9</v>
      </c>
    </row>
    <row r="71" spans="1:29" x14ac:dyDescent="0.3">
      <c r="A71" s="151">
        <v>46081</v>
      </c>
      <c r="B71" t="s">
        <v>444</v>
      </c>
      <c r="C71" t="s">
        <v>580</v>
      </c>
      <c r="D71">
        <v>-6116414.8510999996</v>
      </c>
      <c r="E71" t="s">
        <v>391</v>
      </c>
      <c r="F71">
        <v>1</v>
      </c>
      <c r="G71">
        <v>6116414.8511219509</v>
      </c>
      <c r="H71" t="s">
        <v>480</v>
      </c>
      <c r="I71" t="s">
        <v>9</v>
      </c>
      <c r="J71" t="s">
        <v>137</v>
      </c>
      <c r="K71" t="s">
        <v>501</v>
      </c>
      <c r="L71" t="s">
        <v>501</v>
      </c>
      <c r="M71">
        <v>0</v>
      </c>
      <c r="N71" t="s">
        <v>389</v>
      </c>
      <c r="O71" t="s">
        <v>492</v>
      </c>
      <c r="P71">
        <v>10</v>
      </c>
      <c r="Q71" t="s">
        <v>465</v>
      </c>
      <c r="R71">
        <v>1</v>
      </c>
      <c r="S71">
        <v>-6116414.8510999996</v>
      </c>
      <c r="T71">
        <v>1</v>
      </c>
      <c r="U71" t="s">
        <v>199</v>
      </c>
      <c r="V71" t="s">
        <v>75</v>
      </c>
      <c r="W71" t="s">
        <v>751</v>
      </c>
      <c r="X71">
        <v>0.1111</v>
      </c>
      <c r="Y71">
        <v>679533.68995720998</v>
      </c>
      <c r="Z71">
        <v>10</v>
      </c>
      <c r="AA71">
        <v>10</v>
      </c>
      <c r="AB71" t="s">
        <v>75</v>
      </c>
      <c r="AC71" t="s">
        <v>9</v>
      </c>
    </row>
    <row r="72" spans="1:29" x14ac:dyDescent="0.3">
      <c r="A72" s="151">
        <v>46081</v>
      </c>
      <c r="B72" t="s">
        <v>444</v>
      </c>
      <c r="C72" t="s">
        <v>580</v>
      </c>
      <c r="D72">
        <v>-6116414.8510999996</v>
      </c>
      <c r="E72" t="s">
        <v>391</v>
      </c>
      <c r="F72">
        <v>1</v>
      </c>
      <c r="G72">
        <v>6116414.8511219509</v>
      </c>
      <c r="H72" t="s">
        <v>480</v>
      </c>
      <c r="I72" t="s">
        <v>9</v>
      </c>
      <c r="J72" t="s">
        <v>137</v>
      </c>
      <c r="K72" t="s">
        <v>501</v>
      </c>
      <c r="L72" t="s">
        <v>501</v>
      </c>
      <c r="M72">
        <v>0</v>
      </c>
      <c r="N72" t="s">
        <v>389</v>
      </c>
      <c r="O72" t="s">
        <v>492</v>
      </c>
      <c r="P72">
        <v>10</v>
      </c>
      <c r="Q72" t="s">
        <v>465</v>
      </c>
      <c r="R72">
        <v>1</v>
      </c>
      <c r="S72">
        <v>-6116414.8510999996</v>
      </c>
      <c r="T72">
        <v>1</v>
      </c>
      <c r="U72" t="s">
        <v>199</v>
      </c>
      <c r="V72" t="s">
        <v>66</v>
      </c>
      <c r="W72" t="s">
        <v>752</v>
      </c>
      <c r="X72">
        <v>0.1111</v>
      </c>
      <c r="Y72">
        <v>679533.68995720998</v>
      </c>
      <c r="Z72">
        <v>3</v>
      </c>
      <c r="AA72">
        <v>10</v>
      </c>
      <c r="AB72" t="s">
        <v>682</v>
      </c>
      <c r="AC72" t="s">
        <v>9</v>
      </c>
    </row>
    <row r="73" spans="1:29" x14ac:dyDescent="0.3">
      <c r="A73" s="151">
        <v>46081</v>
      </c>
      <c r="B73" t="s">
        <v>444</v>
      </c>
      <c r="C73" t="s">
        <v>580</v>
      </c>
      <c r="D73">
        <v>-6116414.8510999996</v>
      </c>
      <c r="E73" t="s">
        <v>391</v>
      </c>
      <c r="F73">
        <v>1</v>
      </c>
      <c r="G73">
        <v>6116414.8511219509</v>
      </c>
      <c r="H73" t="s">
        <v>480</v>
      </c>
      <c r="I73" t="s">
        <v>9</v>
      </c>
      <c r="J73" t="s">
        <v>137</v>
      </c>
      <c r="K73" t="s">
        <v>501</v>
      </c>
      <c r="L73" t="s">
        <v>501</v>
      </c>
      <c r="M73">
        <v>0</v>
      </c>
      <c r="N73" t="s">
        <v>389</v>
      </c>
      <c r="O73" t="s">
        <v>492</v>
      </c>
      <c r="P73">
        <v>10</v>
      </c>
      <c r="Q73" t="s">
        <v>465</v>
      </c>
      <c r="R73">
        <v>1</v>
      </c>
      <c r="S73">
        <v>-6116414.8510999996</v>
      </c>
      <c r="T73">
        <v>1</v>
      </c>
      <c r="U73" t="s">
        <v>199</v>
      </c>
      <c r="V73" t="s">
        <v>63</v>
      </c>
      <c r="W73" t="s">
        <v>753</v>
      </c>
      <c r="X73">
        <v>0.1111</v>
      </c>
      <c r="Y73">
        <v>679533.68995720998</v>
      </c>
      <c r="Z73">
        <v>4</v>
      </c>
      <c r="AA73">
        <v>10</v>
      </c>
      <c r="AB73" t="s">
        <v>683</v>
      </c>
      <c r="AC73" t="s">
        <v>9</v>
      </c>
    </row>
    <row r="74" spans="1:29" x14ac:dyDescent="0.3">
      <c r="A74" s="151">
        <v>46081</v>
      </c>
      <c r="B74" t="s">
        <v>444</v>
      </c>
      <c r="C74" t="s">
        <v>580</v>
      </c>
      <c r="D74">
        <v>-6116414.8510999996</v>
      </c>
      <c r="E74" t="s">
        <v>391</v>
      </c>
      <c r="F74">
        <v>1</v>
      </c>
      <c r="G74">
        <v>6116414.8511219509</v>
      </c>
      <c r="H74" t="s">
        <v>480</v>
      </c>
      <c r="I74" t="s">
        <v>9</v>
      </c>
      <c r="J74" t="s">
        <v>137</v>
      </c>
      <c r="K74" t="s">
        <v>501</v>
      </c>
      <c r="L74" t="s">
        <v>501</v>
      </c>
      <c r="M74">
        <v>0</v>
      </c>
      <c r="N74" t="s">
        <v>389</v>
      </c>
      <c r="O74" t="s">
        <v>492</v>
      </c>
      <c r="P74">
        <v>10</v>
      </c>
      <c r="Q74" t="s">
        <v>465</v>
      </c>
      <c r="R74">
        <v>1</v>
      </c>
      <c r="S74">
        <v>-6116414.8510999996</v>
      </c>
      <c r="T74">
        <v>1</v>
      </c>
      <c r="U74" t="s">
        <v>199</v>
      </c>
      <c r="V74" t="s">
        <v>80</v>
      </c>
      <c r="W74" t="s">
        <v>393</v>
      </c>
      <c r="X74">
        <v>0.1111</v>
      </c>
      <c r="Y74">
        <v>679533.68995720998</v>
      </c>
      <c r="Z74">
        <v>5</v>
      </c>
      <c r="AA74">
        <v>10</v>
      </c>
      <c r="AB74" t="s">
        <v>80</v>
      </c>
      <c r="AC74" t="s">
        <v>9</v>
      </c>
    </row>
    <row r="75" spans="1:29" x14ac:dyDescent="0.3">
      <c r="A75" s="151">
        <v>46081</v>
      </c>
      <c r="B75" t="s">
        <v>444</v>
      </c>
      <c r="C75" t="s">
        <v>580</v>
      </c>
      <c r="D75">
        <v>-6116414.8510999996</v>
      </c>
      <c r="E75" t="s">
        <v>391</v>
      </c>
      <c r="F75">
        <v>1</v>
      </c>
      <c r="G75">
        <v>6116414.8511219509</v>
      </c>
      <c r="H75" t="s">
        <v>480</v>
      </c>
      <c r="I75" t="s">
        <v>9</v>
      </c>
      <c r="J75" t="s">
        <v>137</v>
      </c>
      <c r="K75" t="s">
        <v>501</v>
      </c>
      <c r="L75" t="s">
        <v>501</v>
      </c>
      <c r="M75">
        <v>0</v>
      </c>
      <c r="N75" t="s">
        <v>389</v>
      </c>
      <c r="O75" t="s">
        <v>492</v>
      </c>
      <c r="P75">
        <v>10</v>
      </c>
      <c r="Q75" t="s">
        <v>465</v>
      </c>
      <c r="R75">
        <v>1</v>
      </c>
      <c r="S75">
        <v>-6116414.8510999996</v>
      </c>
      <c r="T75">
        <v>1</v>
      </c>
      <c r="U75" t="s">
        <v>199</v>
      </c>
      <c r="V75" t="s">
        <v>50</v>
      </c>
      <c r="W75" t="s">
        <v>390</v>
      </c>
      <c r="X75">
        <v>0.1111</v>
      </c>
      <c r="Y75">
        <v>679533.68995720998</v>
      </c>
      <c r="Z75">
        <v>6</v>
      </c>
      <c r="AA75">
        <v>10</v>
      </c>
      <c r="AB75" t="s">
        <v>50</v>
      </c>
      <c r="AC75" t="s">
        <v>9</v>
      </c>
    </row>
    <row r="76" spans="1:29" x14ac:dyDescent="0.3">
      <c r="A76" s="151">
        <v>46081</v>
      </c>
      <c r="B76" t="s">
        <v>444</v>
      </c>
      <c r="C76" t="s">
        <v>580</v>
      </c>
      <c r="D76">
        <v>-6116414.8510999996</v>
      </c>
      <c r="E76" t="s">
        <v>391</v>
      </c>
      <c r="F76">
        <v>1</v>
      </c>
      <c r="G76">
        <v>6116414.8511219509</v>
      </c>
      <c r="H76" t="s">
        <v>480</v>
      </c>
      <c r="I76" t="s">
        <v>9</v>
      </c>
      <c r="J76" t="s">
        <v>137</v>
      </c>
      <c r="K76" t="s">
        <v>501</v>
      </c>
      <c r="L76" t="s">
        <v>501</v>
      </c>
      <c r="M76">
        <v>0</v>
      </c>
      <c r="N76" t="s">
        <v>389</v>
      </c>
      <c r="O76" t="s">
        <v>492</v>
      </c>
      <c r="P76">
        <v>10</v>
      </c>
      <c r="Q76" t="s">
        <v>465</v>
      </c>
      <c r="R76">
        <v>1</v>
      </c>
      <c r="S76">
        <v>-6116414.8510999996</v>
      </c>
      <c r="T76">
        <v>1</v>
      </c>
      <c r="U76" t="s">
        <v>199</v>
      </c>
      <c r="V76" t="s">
        <v>68</v>
      </c>
      <c r="W76" t="s">
        <v>395</v>
      </c>
      <c r="X76">
        <v>0.1111</v>
      </c>
      <c r="Y76">
        <v>679533.68995720998</v>
      </c>
      <c r="Z76">
        <v>7</v>
      </c>
      <c r="AA76">
        <v>10</v>
      </c>
      <c r="AB76" t="s">
        <v>68</v>
      </c>
      <c r="AC76" t="s">
        <v>9</v>
      </c>
    </row>
    <row r="77" spans="1:29" x14ac:dyDescent="0.3">
      <c r="A77" s="151">
        <v>46081</v>
      </c>
      <c r="B77" t="s">
        <v>444</v>
      </c>
      <c r="C77" t="s">
        <v>580</v>
      </c>
      <c r="D77">
        <v>-6116414.8510999996</v>
      </c>
      <c r="E77" t="s">
        <v>391</v>
      </c>
      <c r="F77">
        <v>1</v>
      </c>
      <c r="G77">
        <v>6116414.8511219509</v>
      </c>
      <c r="H77" t="s">
        <v>480</v>
      </c>
      <c r="I77" t="s">
        <v>9</v>
      </c>
      <c r="J77" t="s">
        <v>137</v>
      </c>
      <c r="K77" t="s">
        <v>501</v>
      </c>
      <c r="L77" t="s">
        <v>501</v>
      </c>
      <c r="M77">
        <v>0</v>
      </c>
      <c r="N77" t="s">
        <v>389</v>
      </c>
      <c r="O77" t="s">
        <v>492</v>
      </c>
      <c r="P77">
        <v>10</v>
      </c>
      <c r="Q77" t="s">
        <v>465</v>
      </c>
      <c r="R77">
        <v>1</v>
      </c>
      <c r="S77">
        <v>-6116414.8510999996</v>
      </c>
      <c r="T77">
        <v>1</v>
      </c>
      <c r="U77" t="s">
        <v>199</v>
      </c>
      <c r="V77" t="s">
        <v>70</v>
      </c>
      <c r="W77" t="s">
        <v>460</v>
      </c>
      <c r="X77">
        <v>0.1111</v>
      </c>
      <c r="Y77">
        <v>679533.68995720998</v>
      </c>
      <c r="Z77">
        <v>8</v>
      </c>
      <c r="AA77">
        <v>10</v>
      </c>
      <c r="AB77" t="s">
        <v>70</v>
      </c>
      <c r="AC77" t="s">
        <v>9</v>
      </c>
    </row>
    <row r="78" spans="1:29" x14ac:dyDescent="0.3">
      <c r="A78" s="151">
        <v>46081</v>
      </c>
      <c r="B78" t="s">
        <v>444</v>
      </c>
      <c r="C78" t="s">
        <v>580</v>
      </c>
      <c r="D78">
        <v>-6116414.8510999996</v>
      </c>
      <c r="E78" t="s">
        <v>391</v>
      </c>
      <c r="F78">
        <v>1</v>
      </c>
      <c r="G78">
        <v>6116414.8511219509</v>
      </c>
      <c r="H78" t="s">
        <v>480</v>
      </c>
      <c r="I78" t="s">
        <v>9</v>
      </c>
      <c r="J78" t="s">
        <v>137</v>
      </c>
      <c r="K78" t="s">
        <v>501</v>
      </c>
      <c r="L78" t="s">
        <v>501</v>
      </c>
      <c r="M78">
        <v>0</v>
      </c>
      <c r="N78" t="s">
        <v>389</v>
      </c>
      <c r="O78" t="s">
        <v>492</v>
      </c>
      <c r="P78">
        <v>10</v>
      </c>
      <c r="Q78" t="s">
        <v>465</v>
      </c>
      <c r="R78">
        <v>1</v>
      </c>
      <c r="S78">
        <v>-6116414.8510999996</v>
      </c>
      <c r="T78">
        <v>1</v>
      </c>
      <c r="U78" t="s">
        <v>199</v>
      </c>
      <c r="V78" t="s">
        <v>181</v>
      </c>
      <c r="W78" t="s">
        <v>392</v>
      </c>
      <c r="X78">
        <v>0</v>
      </c>
      <c r="Y78">
        <v>0</v>
      </c>
      <c r="Z78">
        <v>9</v>
      </c>
      <c r="AA78">
        <v>10</v>
      </c>
      <c r="AB78" t="s">
        <v>181</v>
      </c>
      <c r="AC78" t="s">
        <v>9</v>
      </c>
    </row>
    <row r="79" spans="1:29" x14ac:dyDescent="0.3">
      <c r="A79" s="151">
        <v>46081</v>
      </c>
      <c r="B79" t="s">
        <v>444</v>
      </c>
      <c r="C79" t="s">
        <v>591</v>
      </c>
      <c r="D79">
        <v>-6032968.3777000001</v>
      </c>
      <c r="E79" t="s">
        <v>164</v>
      </c>
      <c r="F79">
        <v>1</v>
      </c>
      <c r="G79">
        <v>6032968.3777335901</v>
      </c>
      <c r="H79" t="s">
        <v>480</v>
      </c>
      <c r="I79" t="s">
        <v>9</v>
      </c>
      <c r="J79" t="s">
        <v>137</v>
      </c>
      <c r="K79" t="s">
        <v>501</v>
      </c>
      <c r="L79" t="s">
        <v>501</v>
      </c>
      <c r="M79">
        <v>0</v>
      </c>
      <c r="N79" t="s">
        <v>32</v>
      </c>
      <c r="O79" t="s">
        <v>494</v>
      </c>
      <c r="P79">
        <v>11</v>
      </c>
      <c r="Q79" t="s">
        <v>467</v>
      </c>
      <c r="R79">
        <v>1</v>
      </c>
      <c r="S79">
        <v>-6032968.3777000001</v>
      </c>
      <c r="T79">
        <v>1</v>
      </c>
      <c r="U79" t="s">
        <v>199</v>
      </c>
      <c r="V79" t="s">
        <v>72</v>
      </c>
      <c r="W79" t="s">
        <v>107</v>
      </c>
      <c r="X79">
        <v>7.7777777777777779E-2</v>
      </c>
      <c r="Y79">
        <v>469230.8738211111</v>
      </c>
      <c r="Z79">
        <v>1</v>
      </c>
      <c r="AA79">
        <v>10</v>
      </c>
      <c r="AB79" t="s">
        <v>72</v>
      </c>
      <c r="AC79" t="s">
        <v>9</v>
      </c>
    </row>
    <row r="80" spans="1:29" x14ac:dyDescent="0.3">
      <c r="A80" s="151">
        <v>46081</v>
      </c>
      <c r="B80" t="s">
        <v>444</v>
      </c>
      <c r="C80" t="s">
        <v>591</v>
      </c>
      <c r="D80">
        <v>-6032968.3777000001</v>
      </c>
      <c r="E80" t="s">
        <v>164</v>
      </c>
      <c r="F80">
        <v>1</v>
      </c>
      <c r="G80">
        <v>6032968.3777335901</v>
      </c>
      <c r="H80" t="s">
        <v>480</v>
      </c>
      <c r="I80" t="s">
        <v>9</v>
      </c>
      <c r="J80" t="s">
        <v>137</v>
      </c>
      <c r="K80" t="s">
        <v>501</v>
      </c>
      <c r="L80" t="s">
        <v>501</v>
      </c>
      <c r="M80">
        <v>0</v>
      </c>
      <c r="N80" t="s">
        <v>32</v>
      </c>
      <c r="O80" t="s">
        <v>494</v>
      </c>
      <c r="P80">
        <v>11</v>
      </c>
      <c r="Q80" t="s">
        <v>467</v>
      </c>
      <c r="R80">
        <v>1</v>
      </c>
      <c r="S80">
        <v>-6032968.3777000001</v>
      </c>
      <c r="T80">
        <v>1</v>
      </c>
      <c r="U80" t="s">
        <v>199</v>
      </c>
      <c r="V80" t="s">
        <v>177</v>
      </c>
      <c r="W80" t="s">
        <v>317</v>
      </c>
      <c r="X80">
        <v>7.7777777777777779E-2</v>
      </c>
      <c r="Y80">
        <v>469230.8738211111</v>
      </c>
      <c r="Z80">
        <v>2</v>
      </c>
      <c r="AA80">
        <v>10</v>
      </c>
      <c r="AB80" t="s">
        <v>77</v>
      </c>
      <c r="AC80" t="s">
        <v>9</v>
      </c>
    </row>
    <row r="81" spans="1:29" x14ac:dyDescent="0.3">
      <c r="A81" s="151">
        <v>46081</v>
      </c>
      <c r="B81" t="s">
        <v>444</v>
      </c>
      <c r="C81" t="s">
        <v>591</v>
      </c>
      <c r="D81">
        <v>-6032968.3777000001</v>
      </c>
      <c r="E81" t="s">
        <v>164</v>
      </c>
      <c r="F81">
        <v>1</v>
      </c>
      <c r="G81">
        <v>6032968.3777335901</v>
      </c>
      <c r="H81" t="s">
        <v>480</v>
      </c>
      <c r="I81" t="s">
        <v>9</v>
      </c>
      <c r="J81" t="s">
        <v>137</v>
      </c>
      <c r="K81" t="s">
        <v>501</v>
      </c>
      <c r="L81" t="s">
        <v>501</v>
      </c>
      <c r="M81">
        <v>0</v>
      </c>
      <c r="N81" t="s">
        <v>32</v>
      </c>
      <c r="O81" t="s">
        <v>494</v>
      </c>
      <c r="P81">
        <v>11</v>
      </c>
      <c r="Q81" t="s">
        <v>467</v>
      </c>
      <c r="R81">
        <v>1</v>
      </c>
      <c r="S81">
        <v>-6032968.3777000001</v>
      </c>
      <c r="T81">
        <v>1</v>
      </c>
      <c r="U81" t="s">
        <v>199</v>
      </c>
      <c r="V81" t="s">
        <v>175</v>
      </c>
      <c r="W81" t="s">
        <v>316</v>
      </c>
      <c r="X81">
        <v>7.7777777777777779E-2</v>
      </c>
      <c r="Y81">
        <v>469230.8738211111</v>
      </c>
      <c r="Z81">
        <v>10</v>
      </c>
      <c r="AA81">
        <v>10</v>
      </c>
      <c r="AB81" t="s">
        <v>75</v>
      </c>
      <c r="AC81" t="s">
        <v>9</v>
      </c>
    </row>
    <row r="82" spans="1:29" x14ac:dyDescent="0.3">
      <c r="A82" s="151">
        <v>46081</v>
      </c>
      <c r="B82" t="s">
        <v>444</v>
      </c>
      <c r="C82" t="s">
        <v>591</v>
      </c>
      <c r="D82">
        <v>-6032968.3777000001</v>
      </c>
      <c r="E82" t="s">
        <v>164</v>
      </c>
      <c r="F82">
        <v>1</v>
      </c>
      <c r="G82">
        <v>6032968.3777335901</v>
      </c>
      <c r="H82" t="s">
        <v>480</v>
      </c>
      <c r="I82" t="s">
        <v>9</v>
      </c>
      <c r="J82" t="s">
        <v>137</v>
      </c>
      <c r="K82" t="s">
        <v>501</v>
      </c>
      <c r="L82" t="s">
        <v>501</v>
      </c>
      <c r="M82">
        <v>0</v>
      </c>
      <c r="N82" t="s">
        <v>32</v>
      </c>
      <c r="O82" t="s">
        <v>494</v>
      </c>
      <c r="P82">
        <v>11</v>
      </c>
      <c r="Q82" t="s">
        <v>467</v>
      </c>
      <c r="R82">
        <v>1</v>
      </c>
      <c r="S82">
        <v>-6032968.3777000001</v>
      </c>
      <c r="T82">
        <v>1</v>
      </c>
      <c r="U82" t="s">
        <v>199</v>
      </c>
      <c r="V82" t="s">
        <v>193</v>
      </c>
      <c r="W82" t="s">
        <v>320</v>
      </c>
      <c r="X82">
        <v>7.7777777777777779E-2</v>
      </c>
      <c r="Y82">
        <v>469230.8738211111</v>
      </c>
      <c r="Z82">
        <v>3</v>
      </c>
      <c r="AA82">
        <v>10</v>
      </c>
      <c r="AB82" t="s">
        <v>682</v>
      </c>
      <c r="AC82" t="s">
        <v>9</v>
      </c>
    </row>
    <row r="83" spans="1:29" x14ac:dyDescent="0.3">
      <c r="A83" s="151">
        <v>46081</v>
      </c>
      <c r="B83" t="s">
        <v>444</v>
      </c>
      <c r="C83" t="s">
        <v>591</v>
      </c>
      <c r="D83">
        <v>-6032968.3777000001</v>
      </c>
      <c r="E83" t="s">
        <v>164</v>
      </c>
      <c r="F83">
        <v>1</v>
      </c>
      <c r="G83">
        <v>6032968.3777335901</v>
      </c>
      <c r="H83" t="s">
        <v>480</v>
      </c>
      <c r="I83" t="s">
        <v>9</v>
      </c>
      <c r="J83" t="s">
        <v>137</v>
      </c>
      <c r="K83" t="s">
        <v>501</v>
      </c>
      <c r="L83" t="s">
        <v>501</v>
      </c>
      <c r="M83">
        <v>0</v>
      </c>
      <c r="N83" t="s">
        <v>32</v>
      </c>
      <c r="O83" t="s">
        <v>494</v>
      </c>
      <c r="P83">
        <v>11</v>
      </c>
      <c r="Q83" t="s">
        <v>467</v>
      </c>
      <c r="R83">
        <v>1</v>
      </c>
      <c r="S83">
        <v>-6032968.3777000001</v>
      </c>
      <c r="T83">
        <v>1</v>
      </c>
      <c r="U83" t="s">
        <v>199</v>
      </c>
      <c r="V83" t="s">
        <v>191</v>
      </c>
      <c r="W83" t="s">
        <v>319</v>
      </c>
      <c r="X83">
        <v>7.7777777777777779E-2</v>
      </c>
      <c r="Y83">
        <v>469230.8738211111</v>
      </c>
      <c r="Z83">
        <v>4</v>
      </c>
      <c r="AA83">
        <v>10</v>
      </c>
      <c r="AB83" t="s">
        <v>683</v>
      </c>
      <c r="AC83" t="s">
        <v>9</v>
      </c>
    </row>
    <row r="84" spans="1:29" x14ac:dyDescent="0.3">
      <c r="A84" s="151">
        <v>46081</v>
      </c>
      <c r="B84" t="s">
        <v>444</v>
      </c>
      <c r="C84" t="s">
        <v>591</v>
      </c>
      <c r="D84">
        <v>-6032968.3777000001</v>
      </c>
      <c r="E84" t="s">
        <v>164</v>
      </c>
      <c r="F84">
        <v>1</v>
      </c>
      <c r="G84">
        <v>6032968.3777335901</v>
      </c>
      <c r="H84" t="s">
        <v>480</v>
      </c>
      <c r="I84" t="s">
        <v>9</v>
      </c>
      <c r="J84" t="s">
        <v>137</v>
      </c>
      <c r="K84" t="s">
        <v>501</v>
      </c>
      <c r="L84" t="s">
        <v>501</v>
      </c>
      <c r="M84">
        <v>0</v>
      </c>
      <c r="N84" t="s">
        <v>32</v>
      </c>
      <c r="O84" t="s">
        <v>494</v>
      </c>
      <c r="P84">
        <v>11</v>
      </c>
      <c r="Q84" t="s">
        <v>467</v>
      </c>
      <c r="R84">
        <v>1</v>
      </c>
      <c r="S84">
        <v>-6032968.3777000001</v>
      </c>
      <c r="T84">
        <v>1</v>
      </c>
      <c r="U84" t="s">
        <v>199</v>
      </c>
      <c r="V84" t="s">
        <v>80</v>
      </c>
      <c r="W84" t="s">
        <v>109</v>
      </c>
      <c r="X84">
        <v>7.7777777777777779E-2</v>
      </c>
      <c r="Y84">
        <v>469230.8738211111</v>
      </c>
      <c r="Z84">
        <v>5</v>
      </c>
      <c r="AA84">
        <v>10</v>
      </c>
      <c r="AB84" t="s">
        <v>80</v>
      </c>
      <c r="AC84" t="s">
        <v>9</v>
      </c>
    </row>
    <row r="85" spans="1:29" x14ac:dyDescent="0.3">
      <c r="A85" s="151">
        <v>46081</v>
      </c>
      <c r="B85" t="s">
        <v>444</v>
      </c>
      <c r="C85" t="s">
        <v>591</v>
      </c>
      <c r="D85">
        <v>-6032968.3777000001</v>
      </c>
      <c r="E85" t="s">
        <v>164</v>
      </c>
      <c r="F85">
        <v>1</v>
      </c>
      <c r="G85">
        <v>6032968.3777335901</v>
      </c>
      <c r="H85" t="s">
        <v>480</v>
      </c>
      <c r="I85" t="s">
        <v>9</v>
      </c>
      <c r="J85" t="s">
        <v>137</v>
      </c>
      <c r="K85" t="s">
        <v>501</v>
      </c>
      <c r="L85" t="s">
        <v>501</v>
      </c>
      <c r="M85">
        <v>0</v>
      </c>
      <c r="N85" t="s">
        <v>32</v>
      </c>
      <c r="O85" t="s">
        <v>494</v>
      </c>
      <c r="P85">
        <v>11</v>
      </c>
      <c r="Q85" t="s">
        <v>467</v>
      </c>
      <c r="R85">
        <v>1</v>
      </c>
      <c r="S85">
        <v>-6032968.3777000001</v>
      </c>
      <c r="T85">
        <v>1</v>
      </c>
      <c r="U85" t="s">
        <v>199</v>
      </c>
      <c r="V85" t="s">
        <v>50</v>
      </c>
      <c r="W85" t="s">
        <v>108</v>
      </c>
      <c r="X85">
        <v>7.7777777777777779E-2</v>
      </c>
      <c r="Y85">
        <v>469230.8738211111</v>
      </c>
      <c r="Z85">
        <v>6</v>
      </c>
      <c r="AA85">
        <v>10</v>
      </c>
      <c r="AB85" t="s">
        <v>50</v>
      </c>
      <c r="AC85" t="s">
        <v>9</v>
      </c>
    </row>
    <row r="86" spans="1:29" x14ac:dyDescent="0.3">
      <c r="A86" s="151">
        <v>46081</v>
      </c>
      <c r="B86" t="s">
        <v>444</v>
      </c>
      <c r="C86" t="s">
        <v>591</v>
      </c>
      <c r="D86">
        <v>-6032968.3777000001</v>
      </c>
      <c r="E86" t="s">
        <v>164</v>
      </c>
      <c r="F86">
        <v>1</v>
      </c>
      <c r="G86">
        <v>6032968.3777335901</v>
      </c>
      <c r="H86" t="s">
        <v>480</v>
      </c>
      <c r="I86" t="s">
        <v>9</v>
      </c>
      <c r="J86" t="s">
        <v>137</v>
      </c>
      <c r="K86" t="s">
        <v>501</v>
      </c>
      <c r="L86" t="s">
        <v>501</v>
      </c>
      <c r="M86">
        <v>0</v>
      </c>
      <c r="N86" t="s">
        <v>32</v>
      </c>
      <c r="O86" t="s">
        <v>494</v>
      </c>
      <c r="P86">
        <v>11</v>
      </c>
      <c r="Q86" t="s">
        <v>467</v>
      </c>
      <c r="R86">
        <v>1</v>
      </c>
      <c r="S86">
        <v>-6032968.3777000001</v>
      </c>
      <c r="T86">
        <v>1</v>
      </c>
      <c r="U86" t="s">
        <v>199</v>
      </c>
      <c r="V86" t="s">
        <v>68</v>
      </c>
      <c r="W86" t="s">
        <v>106</v>
      </c>
      <c r="X86">
        <v>7.7777777777777779E-2</v>
      </c>
      <c r="Y86">
        <v>469230.8738211111</v>
      </c>
      <c r="Z86">
        <v>7</v>
      </c>
      <c r="AA86">
        <v>10</v>
      </c>
      <c r="AB86" t="s">
        <v>68</v>
      </c>
      <c r="AC86" t="s">
        <v>9</v>
      </c>
    </row>
    <row r="87" spans="1:29" x14ac:dyDescent="0.3">
      <c r="A87" s="151">
        <v>46081</v>
      </c>
      <c r="B87" t="s">
        <v>444</v>
      </c>
      <c r="C87" t="s">
        <v>591</v>
      </c>
      <c r="D87">
        <v>-6032968.3777000001</v>
      </c>
      <c r="E87" t="s">
        <v>164</v>
      </c>
      <c r="F87">
        <v>1</v>
      </c>
      <c r="G87">
        <v>6032968.3777335901</v>
      </c>
      <c r="H87" t="s">
        <v>480</v>
      </c>
      <c r="I87" t="s">
        <v>9</v>
      </c>
      <c r="J87" t="s">
        <v>137</v>
      </c>
      <c r="K87" t="s">
        <v>501</v>
      </c>
      <c r="L87" t="s">
        <v>501</v>
      </c>
      <c r="M87">
        <v>0</v>
      </c>
      <c r="N87" t="s">
        <v>32</v>
      </c>
      <c r="O87" t="s">
        <v>494</v>
      </c>
      <c r="P87">
        <v>11</v>
      </c>
      <c r="Q87" t="s">
        <v>467</v>
      </c>
      <c r="R87">
        <v>1</v>
      </c>
      <c r="S87">
        <v>-6032968.3777000001</v>
      </c>
      <c r="T87">
        <v>1</v>
      </c>
      <c r="U87" t="s">
        <v>199</v>
      </c>
      <c r="V87" t="s">
        <v>70</v>
      </c>
      <c r="W87" t="s">
        <v>452</v>
      </c>
      <c r="X87">
        <v>7.7777777777777779E-2</v>
      </c>
      <c r="Y87">
        <v>469230.8738211111</v>
      </c>
      <c r="Z87">
        <v>8</v>
      </c>
      <c r="AA87">
        <v>10</v>
      </c>
      <c r="AB87" t="s">
        <v>70</v>
      </c>
      <c r="AC87" t="s">
        <v>9</v>
      </c>
    </row>
    <row r="88" spans="1:29" x14ac:dyDescent="0.3">
      <c r="A88" s="151">
        <v>46081</v>
      </c>
      <c r="B88" t="s">
        <v>444</v>
      </c>
      <c r="C88" t="s">
        <v>591</v>
      </c>
      <c r="D88">
        <v>-6032968.3777000001</v>
      </c>
      <c r="E88" t="s">
        <v>164</v>
      </c>
      <c r="F88">
        <v>1</v>
      </c>
      <c r="G88">
        <v>6032968.3777335901</v>
      </c>
      <c r="H88" t="s">
        <v>480</v>
      </c>
      <c r="I88" t="s">
        <v>9</v>
      </c>
      <c r="J88" t="s">
        <v>137</v>
      </c>
      <c r="K88" t="s">
        <v>501</v>
      </c>
      <c r="L88" t="s">
        <v>501</v>
      </c>
      <c r="M88">
        <v>0</v>
      </c>
      <c r="N88" t="s">
        <v>32</v>
      </c>
      <c r="O88" t="s">
        <v>494</v>
      </c>
      <c r="P88">
        <v>11</v>
      </c>
      <c r="Q88" t="s">
        <v>467</v>
      </c>
      <c r="R88">
        <v>1</v>
      </c>
      <c r="S88">
        <v>-6032968.3777000001</v>
      </c>
      <c r="T88">
        <v>1</v>
      </c>
      <c r="U88" t="s">
        <v>199</v>
      </c>
      <c r="V88" t="s">
        <v>181</v>
      </c>
      <c r="W88" t="s">
        <v>318</v>
      </c>
      <c r="X88">
        <v>0</v>
      </c>
      <c r="Y88">
        <v>0</v>
      </c>
      <c r="Z88">
        <v>9</v>
      </c>
      <c r="AA88">
        <v>10</v>
      </c>
      <c r="AB88" t="s">
        <v>181</v>
      </c>
      <c r="AC88" t="s">
        <v>9</v>
      </c>
    </row>
    <row r="89" spans="1:29" x14ac:dyDescent="0.3">
      <c r="A89" s="151">
        <v>46077</v>
      </c>
      <c r="B89" t="s">
        <v>1091</v>
      </c>
      <c r="C89" t="s">
        <v>1092</v>
      </c>
      <c r="D89">
        <v>-5693050</v>
      </c>
      <c r="E89" t="s">
        <v>1093</v>
      </c>
      <c r="F89">
        <v>5</v>
      </c>
      <c r="G89">
        <v>500000</v>
      </c>
      <c r="H89" t="s">
        <v>511</v>
      </c>
      <c r="I89" t="s">
        <v>10</v>
      </c>
      <c r="J89" t="s">
        <v>137</v>
      </c>
      <c r="K89" t="s">
        <v>473</v>
      </c>
      <c r="L89" t="s">
        <v>138</v>
      </c>
      <c r="M89">
        <v>0</v>
      </c>
      <c r="N89" t="s">
        <v>34</v>
      </c>
      <c r="O89" t="s">
        <v>492</v>
      </c>
      <c r="P89">
        <v>1</v>
      </c>
      <c r="Q89" t="s">
        <v>80</v>
      </c>
      <c r="R89">
        <v>1</v>
      </c>
      <c r="S89">
        <v>-5693050</v>
      </c>
      <c r="T89">
        <v>5</v>
      </c>
      <c r="U89" t="s">
        <v>199</v>
      </c>
      <c r="V89" t="s">
        <v>80</v>
      </c>
      <c r="W89" t="s">
        <v>93</v>
      </c>
      <c r="X89">
        <v>1</v>
      </c>
      <c r="Y89">
        <v>5693050</v>
      </c>
      <c r="Z89">
        <v>5</v>
      </c>
      <c r="AA89">
        <v>13</v>
      </c>
      <c r="AB89" t="s">
        <v>80</v>
      </c>
      <c r="AC89" t="s">
        <v>10</v>
      </c>
    </row>
    <row r="90" spans="1:29" x14ac:dyDescent="0.3">
      <c r="A90" s="151">
        <v>46072</v>
      </c>
      <c r="B90" t="s">
        <v>1006</v>
      </c>
      <c r="C90" t="s">
        <v>1012</v>
      </c>
      <c r="D90">
        <v>-5525707.96</v>
      </c>
      <c r="E90" t="s">
        <v>1013</v>
      </c>
      <c r="F90">
        <v>1</v>
      </c>
      <c r="G90">
        <v>4566700.79</v>
      </c>
      <c r="H90" t="s">
        <v>511</v>
      </c>
      <c r="I90" t="s">
        <v>17</v>
      </c>
      <c r="J90" t="s">
        <v>157</v>
      </c>
      <c r="K90" t="s">
        <v>473</v>
      </c>
      <c r="L90" t="s">
        <v>138</v>
      </c>
      <c r="M90">
        <v>0</v>
      </c>
      <c r="N90" t="s">
        <v>43</v>
      </c>
      <c r="O90" t="s">
        <v>492</v>
      </c>
      <c r="P90">
        <v>1</v>
      </c>
      <c r="Q90" t="s">
        <v>72</v>
      </c>
      <c r="R90">
        <v>1</v>
      </c>
      <c r="S90">
        <v>-5525707.96</v>
      </c>
      <c r="T90">
        <v>1</v>
      </c>
      <c r="U90" t="s">
        <v>199</v>
      </c>
      <c r="V90" t="s">
        <v>72</v>
      </c>
      <c r="W90" t="s">
        <v>87</v>
      </c>
      <c r="X90">
        <v>1</v>
      </c>
      <c r="Y90">
        <v>5525707.96</v>
      </c>
      <c r="Z90">
        <v>1</v>
      </c>
      <c r="AA90" t="s">
        <v>157</v>
      </c>
      <c r="AB90" t="s">
        <v>72</v>
      </c>
      <c r="AC90" t="s">
        <v>17</v>
      </c>
    </row>
    <row r="91" spans="1:29" x14ac:dyDescent="0.3">
      <c r="A91" s="151">
        <v>46081</v>
      </c>
      <c r="B91" t="s">
        <v>668</v>
      </c>
      <c r="C91" t="s">
        <v>768</v>
      </c>
      <c r="D91">
        <v>-5458221.7470000004</v>
      </c>
      <c r="E91" t="s">
        <v>669</v>
      </c>
      <c r="F91">
        <v>8410.2029999999995</v>
      </c>
      <c r="G91">
        <v>649</v>
      </c>
      <c r="H91" t="s">
        <v>145</v>
      </c>
      <c r="I91" t="s">
        <v>18</v>
      </c>
      <c r="J91" t="s">
        <v>137</v>
      </c>
      <c r="K91" t="s">
        <v>473</v>
      </c>
      <c r="L91" t="s">
        <v>138</v>
      </c>
      <c r="M91">
        <v>0</v>
      </c>
      <c r="N91" t="s">
        <v>43</v>
      </c>
      <c r="O91" t="s">
        <v>492</v>
      </c>
      <c r="P91">
        <v>1</v>
      </c>
      <c r="Q91" t="s">
        <v>72</v>
      </c>
      <c r="R91">
        <v>1</v>
      </c>
      <c r="S91">
        <v>-5458221.7470000004</v>
      </c>
      <c r="T91">
        <v>8410.2029999999995</v>
      </c>
      <c r="U91" t="s">
        <v>199</v>
      </c>
      <c r="V91" t="s">
        <v>72</v>
      </c>
      <c r="W91" t="s">
        <v>87</v>
      </c>
      <c r="X91">
        <v>1</v>
      </c>
      <c r="Y91">
        <v>5458221.7470000004</v>
      </c>
      <c r="Z91">
        <v>1</v>
      </c>
      <c r="AA91">
        <v>1</v>
      </c>
      <c r="AB91" t="s">
        <v>72</v>
      </c>
      <c r="AC91" t="s">
        <v>18</v>
      </c>
    </row>
    <row r="92" spans="1:29" x14ac:dyDescent="0.3">
      <c r="A92" s="151">
        <v>46081</v>
      </c>
      <c r="B92" t="s">
        <v>20</v>
      </c>
      <c r="C92" t="s">
        <v>799</v>
      </c>
      <c r="D92">
        <v>-5039229.71</v>
      </c>
      <c r="E92" t="s">
        <v>20</v>
      </c>
      <c r="F92">
        <v>1</v>
      </c>
      <c r="G92">
        <v>5039229.71</v>
      </c>
      <c r="H92" t="s">
        <v>511</v>
      </c>
      <c r="I92" t="s">
        <v>20</v>
      </c>
      <c r="J92" t="s">
        <v>137</v>
      </c>
      <c r="K92" t="s">
        <v>473</v>
      </c>
      <c r="L92" t="s">
        <v>156</v>
      </c>
      <c r="M92">
        <v>0</v>
      </c>
      <c r="N92" t="s">
        <v>35</v>
      </c>
      <c r="O92" t="s">
        <v>494</v>
      </c>
      <c r="P92">
        <v>10</v>
      </c>
      <c r="Q92" t="s">
        <v>465</v>
      </c>
      <c r="R92">
        <v>1</v>
      </c>
      <c r="S92">
        <v>-5039229.71</v>
      </c>
      <c r="T92">
        <v>1</v>
      </c>
      <c r="U92" t="s">
        <v>199</v>
      </c>
      <c r="V92" t="s">
        <v>72</v>
      </c>
      <c r="W92" t="s">
        <v>73</v>
      </c>
      <c r="X92">
        <v>3.2417236735101898E-2</v>
      </c>
      <c r="Y92">
        <v>163357.90247162888</v>
      </c>
      <c r="Z92">
        <v>1</v>
      </c>
      <c r="AA92">
        <v>4</v>
      </c>
      <c r="AB92" t="s">
        <v>72</v>
      </c>
      <c r="AC92" t="s">
        <v>20</v>
      </c>
    </row>
    <row r="93" spans="1:29" x14ac:dyDescent="0.3">
      <c r="A93" s="151">
        <v>46081</v>
      </c>
      <c r="B93" t="s">
        <v>20</v>
      </c>
      <c r="C93" t="s">
        <v>799</v>
      </c>
      <c r="D93">
        <v>-5039229.71</v>
      </c>
      <c r="E93" t="s">
        <v>20</v>
      </c>
      <c r="F93">
        <v>1</v>
      </c>
      <c r="G93">
        <v>5039229.71</v>
      </c>
      <c r="H93" t="s">
        <v>511</v>
      </c>
      <c r="I93" t="s">
        <v>20</v>
      </c>
      <c r="J93" t="s">
        <v>137</v>
      </c>
      <c r="K93" t="s">
        <v>473</v>
      </c>
      <c r="L93" t="s">
        <v>156</v>
      </c>
      <c r="M93">
        <v>0</v>
      </c>
      <c r="N93" t="s">
        <v>35</v>
      </c>
      <c r="O93" t="s">
        <v>494</v>
      </c>
      <c r="P93">
        <v>10</v>
      </c>
      <c r="Q93" t="s">
        <v>465</v>
      </c>
      <c r="R93">
        <v>1</v>
      </c>
      <c r="S93">
        <v>-5039229.71</v>
      </c>
      <c r="T93">
        <v>1</v>
      </c>
      <c r="U93" t="s">
        <v>199</v>
      </c>
      <c r="V93" t="s">
        <v>77</v>
      </c>
      <c r="W93" t="s">
        <v>78</v>
      </c>
      <c r="X93">
        <v>7.0597149630605652E-3</v>
      </c>
      <c r="Y93">
        <v>35575.525385986351</v>
      </c>
      <c r="Z93">
        <v>2</v>
      </c>
      <c r="AA93">
        <v>4</v>
      </c>
      <c r="AB93" t="s">
        <v>77</v>
      </c>
      <c r="AC93" t="s">
        <v>20</v>
      </c>
    </row>
    <row r="94" spans="1:29" x14ac:dyDescent="0.3">
      <c r="A94" s="151">
        <v>46081</v>
      </c>
      <c r="B94" t="s">
        <v>20</v>
      </c>
      <c r="C94" t="s">
        <v>799</v>
      </c>
      <c r="D94">
        <v>-5039229.71</v>
      </c>
      <c r="E94" t="s">
        <v>20</v>
      </c>
      <c r="F94">
        <v>1</v>
      </c>
      <c r="G94">
        <v>5039229.71</v>
      </c>
      <c r="H94" t="s">
        <v>511</v>
      </c>
      <c r="I94" t="s">
        <v>20</v>
      </c>
      <c r="J94" t="s">
        <v>137</v>
      </c>
      <c r="K94" t="s">
        <v>473</v>
      </c>
      <c r="L94" t="s">
        <v>156</v>
      </c>
      <c r="M94">
        <v>0</v>
      </c>
      <c r="N94" t="s">
        <v>35</v>
      </c>
      <c r="O94" t="s">
        <v>494</v>
      </c>
      <c r="P94">
        <v>10</v>
      </c>
      <c r="Q94" t="s">
        <v>465</v>
      </c>
      <c r="R94">
        <v>1</v>
      </c>
      <c r="S94">
        <v>-5039229.71</v>
      </c>
      <c r="T94">
        <v>1</v>
      </c>
      <c r="U94" t="s">
        <v>199</v>
      </c>
      <c r="V94" t="s">
        <v>75</v>
      </c>
      <c r="W94" t="s">
        <v>76</v>
      </c>
      <c r="X94">
        <v>4.0653249223577111E-4</v>
      </c>
      <c r="Y94">
        <v>2048.6106129548421</v>
      </c>
      <c r="Z94">
        <v>10</v>
      </c>
      <c r="AA94">
        <v>4</v>
      </c>
      <c r="AB94" t="s">
        <v>75</v>
      </c>
      <c r="AC94" t="s">
        <v>20</v>
      </c>
    </row>
    <row r="95" spans="1:29" x14ac:dyDescent="0.3">
      <c r="A95" s="151">
        <v>46081</v>
      </c>
      <c r="B95" t="s">
        <v>20</v>
      </c>
      <c r="C95" t="s">
        <v>799</v>
      </c>
      <c r="D95">
        <v>-5039229.71</v>
      </c>
      <c r="E95" t="s">
        <v>20</v>
      </c>
      <c r="F95">
        <v>1</v>
      </c>
      <c r="G95">
        <v>5039229.71</v>
      </c>
      <c r="H95" t="s">
        <v>511</v>
      </c>
      <c r="I95" t="s">
        <v>20</v>
      </c>
      <c r="J95" t="s">
        <v>137</v>
      </c>
      <c r="K95" t="s">
        <v>473</v>
      </c>
      <c r="L95" t="s">
        <v>156</v>
      </c>
      <c r="M95">
        <v>0</v>
      </c>
      <c r="N95" t="s">
        <v>35</v>
      </c>
      <c r="O95" t="s">
        <v>494</v>
      </c>
      <c r="P95">
        <v>10</v>
      </c>
      <c r="Q95" t="s">
        <v>465</v>
      </c>
      <c r="R95">
        <v>1</v>
      </c>
      <c r="S95">
        <v>-5039229.71</v>
      </c>
      <c r="T95">
        <v>1</v>
      </c>
      <c r="U95" t="s">
        <v>199</v>
      </c>
      <c r="V95" t="s">
        <v>66</v>
      </c>
      <c r="W95" t="s">
        <v>67</v>
      </c>
      <c r="X95">
        <v>5.9791078481547098E-2</v>
      </c>
      <c r="Y95">
        <v>301300.97907715384</v>
      </c>
      <c r="Z95">
        <v>3</v>
      </c>
      <c r="AA95">
        <v>4</v>
      </c>
      <c r="AB95" t="s">
        <v>682</v>
      </c>
      <c r="AC95" t="s">
        <v>20</v>
      </c>
    </row>
    <row r="96" spans="1:29" x14ac:dyDescent="0.3">
      <c r="A96" s="151">
        <v>46081</v>
      </c>
      <c r="B96" t="s">
        <v>20</v>
      </c>
      <c r="C96" t="s">
        <v>799</v>
      </c>
      <c r="D96">
        <v>-5039229.71</v>
      </c>
      <c r="E96" t="s">
        <v>20</v>
      </c>
      <c r="F96">
        <v>1</v>
      </c>
      <c r="G96">
        <v>5039229.71</v>
      </c>
      <c r="H96" t="s">
        <v>511</v>
      </c>
      <c r="I96" t="s">
        <v>20</v>
      </c>
      <c r="J96" t="s">
        <v>137</v>
      </c>
      <c r="K96" t="s">
        <v>473</v>
      </c>
      <c r="L96" t="s">
        <v>156</v>
      </c>
      <c r="M96">
        <v>0</v>
      </c>
      <c r="N96" t="s">
        <v>35</v>
      </c>
      <c r="O96" t="s">
        <v>494</v>
      </c>
      <c r="P96">
        <v>10</v>
      </c>
      <c r="Q96" t="s">
        <v>465</v>
      </c>
      <c r="R96">
        <v>1</v>
      </c>
      <c r="S96">
        <v>-5039229.71</v>
      </c>
      <c r="T96">
        <v>1</v>
      </c>
      <c r="U96" t="s">
        <v>199</v>
      </c>
      <c r="V96" t="s">
        <v>63</v>
      </c>
      <c r="W96" t="s">
        <v>64</v>
      </c>
      <c r="X96">
        <v>4.8738124634855849E-3</v>
      </c>
      <c r="Y96">
        <v>24560.260566964851</v>
      </c>
      <c r="Z96">
        <v>4</v>
      </c>
      <c r="AA96">
        <v>4</v>
      </c>
      <c r="AB96" t="s">
        <v>683</v>
      </c>
      <c r="AC96" t="s">
        <v>20</v>
      </c>
    </row>
    <row r="97" spans="1:29" x14ac:dyDescent="0.3">
      <c r="A97" s="151">
        <v>46081</v>
      </c>
      <c r="B97" t="s">
        <v>20</v>
      </c>
      <c r="C97" t="s">
        <v>799</v>
      </c>
      <c r="D97">
        <v>-5039229.71</v>
      </c>
      <c r="E97" t="s">
        <v>20</v>
      </c>
      <c r="F97">
        <v>1</v>
      </c>
      <c r="G97">
        <v>5039229.71</v>
      </c>
      <c r="H97" t="s">
        <v>511</v>
      </c>
      <c r="I97" t="s">
        <v>20</v>
      </c>
      <c r="J97" t="s">
        <v>137</v>
      </c>
      <c r="K97" t="s">
        <v>473</v>
      </c>
      <c r="L97" t="s">
        <v>156</v>
      </c>
      <c r="M97">
        <v>0</v>
      </c>
      <c r="N97" t="s">
        <v>35</v>
      </c>
      <c r="O97" t="s">
        <v>494</v>
      </c>
      <c r="P97">
        <v>10</v>
      </c>
      <c r="Q97" t="s">
        <v>465</v>
      </c>
      <c r="R97">
        <v>1</v>
      </c>
      <c r="S97">
        <v>-5039229.71</v>
      </c>
      <c r="T97">
        <v>1</v>
      </c>
      <c r="U97" t="s">
        <v>199</v>
      </c>
      <c r="V97" t="s">
        <v>80</v>
      </c>
      <c r="W97" t="s">
        <v>81</v>
      </c>
      <c r="X97">
        <v>0.73411048911804788</v>
      </c>
      <c r="Y97">
        <v>3699351.3871862986</v>
      </c>
      <c r="Z97">
        <v>5</v>
      </c>
      <c r="AA97">
        <v>4</v>
      </c>
      <c r="AB97" t="s">
        <v>80</v>
      </c>
      <c r="AC97" t="s">
        <v>20</v>
      </c>
    </row>
    <row r="98" spans="1:29" x14ac:dyDescent="0.3">
      <c r="A98" s="151">
        <v>46081</v>
      </c>
      <c r="B98" t="s">
        <v>20</v>
      </c>
      <c r="C98" t="s">
        <v>799</v>
      </c>
      <c r="D98">
        <v>-5039229.71</v>
      </c>
      <c r="E98" t="s">
        <v>20</v>
      </c>
      <c r="F98">
        <v>1</v>
      </c>
      <c r="G98">
        <v>5039229.71</v>
      </c>
      <c r="H98" t="s">
        <v>511</v>
      </c>
      <c r="I98" t="s">
        <v>20</v>
      </c>
      <c r="J98" t="s">
        <v>137</v>
      </c>
      <c r="K98" t="s">
        <v>473</v>
      </c>
      <c r="L98" t="s">
        <v>156</v>
      </c>
      <c r="M98">
        <v>0</v>
      </c>
      <c r="N98" t="s">
        <v>35</v>
      </c>
      <c r="O98" t="s">
        <v>494</v>
      </c>
      <c r="P98">
        <v>10</v>
      </c>
      <c r="Q98" t="s">
        <v>465</v>
      </c>
      <c r="R98">
        <v>1</v>
      </c>
      <c r="S98">
        <v>-5039229.71</v>
      </c>
      <c r="T98">
        <v>1</v>
      </c>
      <c r="U98" t="s">
        <v>199</v>
      </c>
      <c r="V98" t="s">
        <v>50</v>
      </c>
      <c r="W98" t="s">
        <v>74</v>
      </c>
      <c r="X98">
        <v>1.4065386597374174E-2</v>
      </c>
      <c r="Y98">
        <v>70878.71402412375</v>
      </c>
      <c r="Z98">
        <v>6</v>
      </c>
      <c r="AA98">
        <v>4</v>
      </c>
      <c r="AB98" t="s">
        <v>50</v>
      </c>
      <c r="AC98" t="s">
        <v>20</v>
      </c>
    </row>
    <row r="99" spans="1:29" x14ac:dyDescent="0.3">
      <c r="A99" s="151">
        <v>46081</v>
      </c>
      <c r="B99" t="s">
        <v>20</v>
      </c>
      <c r="C99" t="s">
        <v>799</v>
      </c>
      <c r="D99">
        <v>-5039229.71</v>
      </c>
      <c r="E99" t="s">
        <v>20</v>
      </c>
      <c r="F99">
        <v>1</v>
      </c>
      <c r="G99">
        <v>5039229.71</v>
      </c>
      <c r="H99" t="s">
        <v>511</v>
      </c>
      <c r="I99" t="s">
        <v>20</v>
      </c>
      <c r="J99" t="s">
        <v>137</v>
      </c>
      <c r="K99" t="s">
        <v>473</v>
      </c>
      <c r="L99" t="s">
        <v>156</v>
      </c>
      <c r="M99">
        <v>0</v>
      </c>
      <c r="N99" t="s">
        <v>35</v>
      </c>
      <c r="O99" t="s">
        <v>494</v>
      </c>
      <c r="P99">
        <v>10</v>
      </c>
      <c r="Q99" t="s">
        <v>465</v>
      </c>
      <c r="R99">
        <v>1</v>
      </c>
      <c r="S99">
        <v>-5039229.71</v>
      </c>
      <c r="T99">
        <v>1</v>
      </c>
      <c r="U99" t="s">
        <v>199</v>
      </c>
      <c r="V99" t="s">
        <v>68</v>
      </c>
      <c r="W99" t="s">
        <v>69</v>
      </c>
      <c r="X99">
        <v>0.10760032914202722</v>
      </c>
      <c r="Y99">
        <v>542222.77541828237</v>
      </c>
      <c r="Z99">
        <v>7</v>
      </c>
      <c r="AA99">
        <v>4</v>
      </c>
      <c r="AB99" t="s">
        <v>68</v>
      </c>
      <c r="AC99" t="s">
        <v>20</v>
      </c>
    </row>
    <row r="100" spans="1:29" x14ac:dyDescent="0.3">
      <c r="A100" s="151">
        <v>46081</v>
      </c>
      <c r="B100" t="s">
        <v>20</v>
      </c>
      <c r="C100" t="s">
        <v>799</v>
      </c>
      <c r="D100">
        <v>-5039229.71</v>
      </c>
      <c r="E100" t="s">
        <v>20</v>
      </c>
      <c r="F100">
        <v>1</v>
      </c>
      <c r="G100">
        <v>5039229.71</v>
      </c>
      <c r="H100" t="s">
        <v>511</v>
      </c>
      <c r="I100" t="s">
        <v>20</v>
      </c>
      <c r="J100" t="s">
        <v>137</v>
      </c>
      <c r="K100" t="s">
        <v>473</v>
      </c>
      <c r="L100" t="s">
        <v>156</v>
      </c>
      <c r="M100">
        <v>0</v>
      </c>
      <c r="N100" t="s">
        <v>35</v>
      </c>
      <c r="O100" t="s">
        <v>494</v>
      </c>
      <c r="P100">
        <v>10</v>
      </c>
      <c r="Q100" t="s">
        <v>465</v>
      </c>
      <c r="R100">
        <v>1</v>
      </c>
      <c r="S100">
        <v>-5039229.71</v>
      </c>
      <c r="T100">
        <v>1</v>
      </c>
      <c r="U100" t="s">
        <v>199</v>
      </c>
      <c r="V100" t="s">
        <v>70</v>
      </c>
      <c r="W100" t="s">
        <v>71</v>
      </c>
      <c r="X100">
        <v>3.9675420007119738E-2</v>
      </c>
      <c r="Y100">
        <v>199933.5552566062</v>
      </c>
      <c r="Z100">
        <v>8</v>
      </c>
      <c r="AA100">
        <v>4</v>
      </c>
      <c r="AB100" t="s">
        <v>70</v>
      </c>
      <c r="AC100" t="s">
        <v>20</v>
      </c>
    </row>
    <row r="101" spans="1:29" x14ac:dyDescent="0.3">
      <c r="A101" s="151">
        <v>46081</v>
      </c>
      <c r="B101" t="s">
        <v>20</v>
      </c>
      <c r="C101" t="s">
        <v>799</v>
      </c>
      <c r="D101">
        <v>-5039229.71</v>
      </c>
      <c r="E101" t="s">
        <v>20</v>
      </c>
      <c r="F101">
        <v>1</v>
      </c>
      <c r="G101">
        <v>5039229.71</v>
      </c>
      <c r="H101" t="s">
        <v>511</v>
      </c>
      <c r="I101" t="s">
        <v>20</v>
      </c>
      <c r="J101" t="s">
        <v>137</v>
      </c>
      <c r="K101" t="s">
        <v>473</v>
      </c>
      <c r="L101" t="s">
        <v>156</v>
      </c>
      <c r="M101">
        <v>0</v>
      </c>
      <c r="N101" t="s">
        <v>35</v>
      </c>
      <c r="O101" t="s">
        <v>494</v>
      </c>
      <c r="P101">
        <v>10</v>
      </c>
      <c r="Q101" t="s">
        <v>465</v>
      </c>
      <c r="R101">
        <v>1</v>
      </c>
      <c r="S101">
        <v>-5039229.71</v>
      </c>
      <c r="T101">
        <v>1</v>
      </c>
      <c r="U101" t="s">
        <v>199</v>
      </c>
      <c r="V101" t="s">
        <v>181</v>
      </c>
      <c r="W101" t="s">
        <v>462</v>
      </c>
      <c r="X101">
        <v>0</v>
      </c>
      <c r="Y101">
        <v>0</v>
      </c>
      <c r="Z101">
        <v>9</v>
      </c>
      <c r="AA101">
        <v>4</v>
      </c>
      <c r="AB101" t="s">
        <v>181</v>
      </c>
      <c r="AC101" t="s">
        <v>20</v>
      </c>
    </row>
    <row r="102" spans="1:29" x14ac:dyDescent="0.3">
      <c r="A102" s="151">
        <v>46081</v>
      </c>
      <c r="B102" t="s">
        <v>444</v>
      </c>
      <c r="C102" t="s">
        <v>756</v>
      </c>
      <c r="D102">
        <v>-4660516.9825999998</v>
      </c>
      <c r="E102" t="s">
        <v>50</v>
      </c>
      <c r="F102">
        <v>1</v>
      </c>
      <c r="G102">
        <v>4660516.9826335898</v>
      </c>
      <c r="H102" t="s">
        <v>480</v>
      </c>
      <c r="I102" t="s">
        <v>9</v>
      </c>
      <c r="J102" t="s">
        <v>137</v>
      </c>
      <c r="K102" t="s">
        <v>501</v>
      </c>
      <c r="L102" t="s">
        <v>501</v>
      </c>
      <c r="M102">
        <v>0</v>
      </c>
      <c r="N102" t="s">
        <v>39</v>
      </c>
      <c r="O102" t="s">
        <v>493</v>
      </c>
      <c r="P102">
        <v>2</v>
      </c>
      <c r="Q102" t="s">
        <v>50</v>
      </c>
      <c r="R102">
        <v>1</v>
      </c>
      <c r="S102">
        <v>-4660516.9825999998</v>
      </c>
      <c r="T102">
        <v>1</v>
      </c>
      <c r="U102" t="s">
        <v>199</v>
      </c>
      <c r="V102" t="s">
        <v>50</v>
      </c>
      <c r="W102" t="s">
        <v>88</v>
      </c>
      <c r="X102">
        <v>1</v>
      </c>
      <c r="Y102">
        <v>4660516.9825999998</v>
      </c>
      <c r="Z102">
        <v>6</v>
      </c>
      <c r="AA102">
        <v>10</v>
      </c>
      <c r="AB102" t="s">
        <v>50</v>
      </c>
      <c r="AC102" t="s">
        <v>9</v>
      </c>
    </row>
    <row r="103" spans="1:29" x14ac:dyDescent="0.3">
      <c r="A103" s="151">
        <v>46081</v>
      </c>
      <c r="B103" t="s">
        <v>444</v>
      </c>
      <c r="C103" t="s">
        <v>579</v>
      </c>
      <c r="D103">
        <v>-4555960.8767999997</v>
      </c>
      <c r="E103" t="s">
        <v>391</v>
      </c>
      <c r="F103">
        <v>1</v>
      </c>
      <c r="G103">
        <v>4555960.8767735902</v>
      </c>
      <c r="H103" t="s">
        <v>480</v>
      </c>
      <c r="I103" t="s">
        <v>9</v>
      </c>
      <c r="J103" t="s">
        <v>137</v>
      </c>
      <c r="K103" t="s">
        <v>501</v>
      </c>
      <c r="L103" t="s">
        <v>501</v>
      </c>
      <c r="M103">
        <v>0</v>
      </c>
      <c r="N103" t="s">
        <v>389</v>
      </c>
      <c r="O103" t="s">
        <v>492</v>
      </c>
      <c r="P103">
        <v>10</v>
      </c>
      <c r="Q103" t="s">
        <v>465</v>
      </c>
      <c r="R103">
        <v>1</v>
      </c>
      <c r="S103">
        <v>-4555960.8767999997</v>
      </c>
      <c r="T103">
        <v>1</v>
      </c>
      <c r="U103" t="s">
        <v>199</v>
      </c>
      <c r="V103" t="s">
        <v>72</v>
      </c>
      <c r="W103" t="s">
        <v>394</v>
      </c>
      <c r="X103">
        <v>0.1111</v>
      </c>
      <c r="Y103">
        <v>506167.25341248</v>
      </c>
      <c r="Z103">
        <v>1</v>
      </c>
      <c r="AA103">
        <v>10</v>
      </c>
      <c r="AB103" t="s">
        <v>72</v>
      </c>
      <c r="AC103" t="s">
        <v>9</v>
      </c>
    </row>
    <row r="104" spans="1:29" x14ac:dyDescent="0.3">
      <c r="A104" s="151">
        <v>46081</v>
      </c>
      <c r="B104" t="s">
        <v>444</v>
      </c>
      <c r="C104" t="s">
        <v>579</v>
      </c>
      <c r="D104">
        <v>-4555960.8767999997</v>
      </c>
      <c r="E104" t="s">
        <v>391</v>
      </c>
      <c r="F104">
        <v>1</v>
      </c>
      <c r="G104">
        <v>4555960.8767735902</v>
      </c>
      <c r="H104" t="s">
        <v>480</v>
      </c>
      <c r="I104" t="s">
        <v>9</v>
      </c>
      <c r="J104" t="s">
        <v>137</v>
      </c>
      <c r="K104" t="s">
        <v>501</v>
      </c>
      <c r="L104" t="s">
        <v>501</v>
      </c>
      <c r="M104">
        <v>0</v>
      </c>
      <c r="N104" t="s">
        <v>389</v>
      </c>
      <c r="O104" t="s">
        <v>492</v>
      </c>
      <c r="P104">
        <v>10</v>
      </c>
      <c r="Q104" t="s">
        <v>465</v>
      </c>
      <c r="R104">
        <v>1</v>
      </c>
      <c r="S104">
        <v>-4555960.8767999997</v>
      </c>
      <c r="T104">
        <v>1</v>
      </c>
      <c r="U104" t="s">
        <v>199</v>
      </c>
      <c r="V104" t="s">
        <v>77</v>
      </c>
      <c r="W104" t="s">
        <v>750</v>
      </c>
      <c r="X104">
        <v>0.1111</v>
      </c>
      <c r="Y104">
        <v>506167.25341248</v>
      </c>
      <c r="Z104">
        <v>2</v>
      </c>
      <c r="AA104">
        <v>10</v>
      </c>
      <c r="AB104" t="s">
        <v>77</v>
      </c>
      <c r="AC104" t="s">
        <v>9</v>
      </c>
    </row>
    <row r="105" spans="1:29" x14ac:dyDescent="0.3">
      <c r="A105" s="151">
        <v>46081</v>
      </c>
      <c r="B105" t="s">
        <v>444</v>
      </c>
      <c r="C105" t="s">
        <v>579</v>
      </c>
      <c r="D105">
        <v>-4555960.8767999997</v>
      </c>
      <c r="E105" t="s">
        <v>391</v>
      </c>
      <c r="F105">
        <v>1</v>
      </c>
      <c r="G105">
        <v>4555960.8767735902</v>
      </c>
      <c r="H105" t="s">
        <v>480</v>
      </c>
      <c r="I105" t="s">
        <v>9</v>
      </c>
      <c r="J105" t="s">
        <v>137</v>
      </c>
      <c r="K105" t="s">
        <v>501</v>
      </c>
      <c r="L105" t="s">
        <v>501</v>
      </c>
      <c r="M105">
        <v>0</v>
      </c>
      <c r="N105" t="s">
        <v>389</v>
      </c>
      <c r="O105" t="s">
        <v>492</v>
      </c>
      <c r="P105">
        <v>10</v>
      </c>
      <c r="Q105" t="s">
        <v>465</v>
      </c>
      <c r="R105">
        <v>1</v>
      </c>
      <c r="S105">
        <v>-4555960.8767999997</v>
      </c>
      <c r="T105">
        <v>1</v>
      </c>
      <c r="U105" t="s">
        <v>199</v>
      </c>
      <c r="V105" t="s">
        <v>75</v>
      </c>
      <c r="W105" t="s">
        <v>751</v>
      </c>
      <c r="X105">
        <v>0.1111</v>
      </c>
      <c r="Y105">
        <v>506167.25341248</v>
      </c>
      <c r="Z105">
        <v>10</v>
      </c>
      <c r="AA105">
        <v>10</v>
      </c>
      <c r="AB105" t="s">
        <v>75</v>
      </c>
      <c r="AC105" t="s">
        <v>9</v>
      </c>
    </row>
    <row r="106" spans="1:29" x14ac:dyDescent="0.3">
      <c r="A106" s="151">
        <v>46081</v>
      </c>
      <c r="B106" t="s">
        <v>444</v>
      </c>
      <c r="C106" t="s">
        <v>579</v>
      </c>
      <c r="D106">
        <v>-4555960.8767999997</v>
      </c>
      <c r="E106" t="s">
        <v>391</v>
      </c>
      <c r="F106">
        <v>1</v>
      </c>
      <c r="G106">
        <v>4555960.8767735902</v>
      </c>
      <c r="H106" t="s">
        <v>480</v>
      </c>
      <c r="I106" t="s">
        <v>9</v>
      </c>
      <c r="J106" t="s">
        <v>137</v>
      </c>
      <c r="K106" t="s">
        <v>501</v>
      </c>
      <c r="L106" t="s">
        <v>501</v>
      </c>
      <c r="M106">
        <v>0</v>
      </c>
      <c r="N106" t="s">
        <v>389</v>
      </c>
      <c r="O106" t="s">
        <v>492</v>
      </c>
      <c r="P106">
        <v>10</v>
      </c>
      <c r="Q106" t="s">
        <v>465</v>
      </c>
      <c r="R106">
        <v>1</v>
      </c>
      <c r="S106">
        <v>-4555960.8767999997</v>
      </c>
      <c r="T106">
        <v>1</v>
      </c>
      <c r="U106" t="s">
        <v>199</v>
      </c>
      <c r="V106" t="s">
        <v>66</v>
      </c>
      <c r="W106" t="s">
        <v>752</v>
      </c>
      <c r="X106">
        <v>0.1111</v>
      </c>
      <c r="Y106">
        <v>506167.25341248</v>
      </c>
      <c r="Z106">
        <v>3</v>
      </c>
      <c r="AA106">
        <v>10</v>
      </c>
      <c r="AB106" t="s">
        <v>682</v>
      </c>
      <c r="AC106" t="s">
        <v>9</v>
      </c>
    </row>
    <row r="107" spans="1:29" x14ac:dyDescent="0.3">
      <c r="A107" s="151">
        <v>46081</v>
      </c>
      <c r="B107" t="s">
        <v>444</v>
      </c>
      <c r="C107" t="s">
        <v>579</v>
      </c>
      <c r="D107">
        <v>-4555960.8767999997</v>
      </c>
      <c r="E107" t="s">
        <v>391</v>
      </c>
      <c r="F107">
        <v>1</v>
      </c>
      <c r="G107">
        <v>4555960.8767735902</v>
      </c>
      <c r="H107" t="s">
        <v>480</v>
      </c>
      <c r="I107" t="s">
        <v>9</v>
      </c>
      <c r="J107" t="s">
        <v>137</v>
      </c>
      <c r="K107" t="s">
        <v>501</v>
      </c>
      <c r="L107" t="s">
        <v>501</v>
      </c>
      <c r="M107">
        <v>0</v>
      </c>
      <c r="N107" t="s">
        <v>389</v>
      </c>
      <c r="O107" t="s">
        <v>492</v>
      </c>
      <c r="P107">
        <v>10</v>
      </c>
      <c r="Q107" t="s">
        <v>465</v>
      </c>
      <c r="R107">
        <v>1</v>
      </c>
      <c r="S107">
        <v>-4555960.8767999997</v>
      </c>
      <c r="T107">
        <v>1</v>
      </c>
      <c r="U107" t="s">
        <v>199</v>
      </c>
      <c r="V107" t="s">
        <v>63</v>
      </c>
      <c r="W107" t="s">
        <v>753</v>
      </c>
      <c r="X107">
        <v>0.1111</v>
      </c>
      <c r="Y107">
        <v>506167.25341248</v>
      </c>
      <c r="Z107">
        <v>4</v>
      </c>
      <c r="AA107">
        <v>10</v>
      </c>
      <c r="AB107" t="s">
        <v>683</v>
      </c>
      <c r="AC107" t="s">
        <v>9</v>
      </c>
    </row>
    <row r="108" spans="1:29" x14ac:dyDescent="0.3">
      <c r="A108" s="151">
        <v>46081</v>
      </c>
      <c r="B108" t="s">
        <v>444</v>
      </c>
      <c r="C108" t="s">
        <v>579</v>
      </c>
      <c r="D108">
        <v>-4555960.8767999997</v>
      </c>
      <c r="E108" t="s">
        <v>391</v>
      </c>
      <c r="F108">
        <v>1</v>
      </c>
      <c r="G108">
        <v>4555960.8767735902</v>
      </c>
      <c r="H108" t="s">
        <v>480</v>
      </c>
      <c r="I108" t="s">
        <v>9</v>
      </c>
      <c r="J108" t="s">
        <v>137</v>
      </c>
      <c r="K108" t="s">
        <v>501</v>
      </c>
      <c r="L108" t="s">
        <v>501</v>
      </c>
      <c r="M108">
        <v>0</v>
      </c>
      <c r="N108" t="s">
        <v>389</v>
      </c>
      <c r="O108" t="s">
        <v>492</v>
      </c>
      <c r="P108">
        <v>10</v>
      </c>
      <c r="Q108" t="s">
        <v>465</v>
      </c>
      <c r="R108">
        <v>1</v>
      </c>
      <c r="S108">
        <v>-4555960.8767999997</v>
      </c>
      <c r="T108">
        <v>1</v>
      </c>
      <c r="U108" t="s">
        <v>199</v>
      </c>
      <c r="V108" t="s">
        <v>80</v>
      </c>
      <c r="W108" t="s">
        <v>393</v>
      </c>
      <c r="X108">
        <v>0.1111</v>
      </c>
      <c r="Y108">
        <v>506167.25341248</v>
      </c>
      <c r="Z108">
        <v>5</v>
      </c>
      <c r="AA108">
        <v>10</v>
      </c>
      <c r="AB108" t="s">
        <v>80</v>
      </c>
      <c r="AC108" t="s">
        <v>9</v>
      </c>
    </row>
    <row r="109" spans="1:29" x14ac:dyDescent="0.3">
      <c r="A109" s="151">
        <v>46081</v>
      </c>
      <c r="B109" t="s">
        <v>444</v>
      </c>
      <c r="C109" t="s">
        <v>579</v>
      </c>
      <c r="D109">
        <v>-4555960.8767999997</v>
      </c>
      <c r="E109" t="s">
        <v>391</v>
      </c>
      <c r="F109">
        <v>1</v>
      </c>
      <c r="G109">
        <v>4555960.8767735902</v>
      </c>
      <c r="H109" t="s">
        <v>480</v>
      </c>
      <c r="I109" t="s">
        <v>9</v>
      </c>
      <c r="J109" t="s">
        <v>137</v>
      </c>
      <c r="K109" t="s">
        <v>501</v>
      </c>
      <c r="L109" t="s">
        <v>501</v>
      </c>
      <c r="M109">
        <v>0</v>
      </c>
      <c r="N109" t="s">
        <v>389</v>
      </c>
      <c r="O109" t="s">
        <v>492</v>
      </c>
      <c r="P109">
        <v>10</v>
      </c>
      <c r="Q109" t="s">
        <v>465</v>
      </c>
      <c r="R109">
        <v>1</v>
      </c>
      <c r="S109">
        <v>-4555960.8767999997</v>
      </c>
      <c r="T109">
        <v>1</v>
      </c>
      <c r="U109" t="s">
        <v>199</v>
      </c>
      <c r="V109" t="s">
        <v>50</v>
      </c>
      <c r="W109" t="s">
        <v>390</v>
      </c>
      <c r="X109">
        <v>0.1111</v>
      </c>
      <c r="Y109">
        <v>506167.25341248</v>
      </c>
      <c r="Z109">
        <v>6</v>
      </c>
      <c r="AA109">
        <v>10</v>
      </c>
      <c r="AB109" t="s">
        <v>50</v>
      </c>
      <c r="AC109" t="s">
        <v>9</v>
      </c>
    </row>
    <row r="110" spans="1:29" x14ac:dyDescent="0.3">
      <c r="A110" s="151">
        <v>46081</v>
      </c>
      <c r="B110" t="s">
        <v>444</v>
      </c>
      <c r="C110" t="s">
        <v>579</v>
      </c>
      <c r="D110">
        <v>-4555960.8767999997</v>
      </c>
      <c r="E110" t="s">
        <v>391</v>
      </c>
      <c r="F110">
        <v>1</v>
      </c>
      <c r="G110">
        <v>4555960.8767735902</v>
      </c>
      <c r="H110" t="s">
        <v>480</v>
      </c>
      <c r="I110" t="s">
        <v>9</v>
      </c>
      <c r="J110" t="s">
        <v>137</v>
      </c>
      <c r="K110" t="s">
        <v>501</v>
      </c>
      <c r="L110" t="s">
        <v>501</v>
      </c>
      <c r="M110">
        <v>0</v>
      </c>
      <c r="N110" t="s">
        <v>389</v>
      </c>
      <c r="O110" t="s">
        <v>492</v>
      </c>
      <c r="P110">
        <v>10</v>
      </c>
      <c r="Q110" t="s">
        <v>465</v>
      </c>
      <c r="R110">
        <v>1</v>
      </c>
      <c r="S110">
        <v>-4555960.8767999997</v>
      </c>
      <c r="T110">
        <v>1</v>
      </c>
      <c r="U110" t="s">
        <v>199</v>
      </c>
      <c r="V110" t="s">
        <v>68</v>
      </c>
      <c r="W110" t="s">
        <v>395</v>
      </c>
      <c r="X110">
        <v>0.1111</v>
      </c>
      <c r="Y110">
        <v>506167.25341248</v>
      </c>
      <c r="Z110">
        <v>7</v>
      </c>
      <c r="AA110">
        <v>10</v>
      </c>
      <c r="AB110" t="s">
        <v>68</v>
      </c>
      <c r="AC110" t="s">
        <v>9</v>
      </c>
    </row>
    <row r="111" spans="1:29" x14ac:dyDescent="0.3">
      <c r="A111" s="151">
        <v>46081</v>
      </c>
      <c r="B111" t="s">
        <v>444</v>
      </c>
      <c r="C111" t="s">
        <v>579</v>
      </c>
      <c r="D111">
        <v>-4555960.8767999997</v>
      </c>
      <c r="E111" t="s">
        <v>391</v>
      </c>
      <c r="F111">
        <v>1</v>
      </c>
      <c r="G111">
        <v>4555960.8767735902</v>
      </c>
      <c r="H111" t="s">
        <v>480</v>
      </c>
      <c r="I111" t="s">
        <v>9</v>
      </c>
      <c r="J111" t="s">
        <v>137</v>
      </c>
      <c r="K111" t="s">
        <v>501</v>
      </c>
      <c r="L111" t="s">
        <v>501</v>
      </c>
      <c r="M111">
        <v>0</v>
      </c>
      <c r="N111" t="s">
        <v>389</v>
      </c>
      <c r="O111" t="s">
        <v>492</v>
      </c>
      <c r="P111">
        <v>10</v>
      </c>
      <c r="Q111" t="s">
        <v>465</v>
      </c>
      <c r="R111">
        <v>1</v>
      </c>
      <c r="S111">
        <v>-4555960.8767999997</v>
      </c>
      <c r="T111">
        <v>1</v>
      </c>
      <c r="U111" t="s">
        <v>199</v>
      </c>
      <c r="V111" t="s">
        <v>70</v>
      </c>
      <c r="W111" t="s">
        <v>460</v>
      </c>
      <c r="X111">
        <v>0.1111</v>
      </c>
      <c r="Y111">
        <v>506167.25341248</v>
      </c>
      <c r="Z111">
        <v>8</v>
      </c>
      <c r="AA111">
        <v>10</v>
      </c>
      <c r="AB111" t="s">
        <v>70</v>
      </c>
      <c r="AC111" t="s">
        <v>9</v>
      </c>
    </row>
    <row r="112" spans="1:29" x14ac:dyDescent="0.3">
      <c r="A112" s="151">
        <v>46081</v>
      </c>
      <c r="B112" t="s">
        <v>444</v>
      </c>
      <c r="C112" t="s">
        <v>579</v>
      </c>
      <c r="D112">
        <v>-4555960.8767999997</v>
      </c>
      <c r="E112" t="s">
        <v>391</v>
      </c>
      <c r="F112">
        <v>1</v>
      </c>
      <c r="G112">
        <v>4555960.8767735902</v>
      </c>
      <c r="H112" t="s">
        <v>480</v>
      </c>
      <c r="I112" t="s">
        <v>9</v>
      </c>
      <c r="J112" t="s">
        <v>137</v>
      </c>
      <c r="K112" t="s">
        <v>501</v>
      </c>
      <c r="L112" t="s">
        <v>501</v>
      </c>
      <c r="M112">
        <v>0</v>
      </c>
      <c r="N112" t="s">
        <v>389</v>
      </c>
      <c r="O112" t="s">
        <v>492</v>
      </c>
      <c r="P112">
        <v>10</v>
      </c>
      <c r="Q112" t="s">
        <v>465</v>
      </c>
      <c r="R112">
        <v>1</v>
      </c>
      <c r="S112">
        <v>-4555960.8767999997</v>
      </c>
      <c r="T112">
        <v>1</v>
      </c>
      <c r="U112" t="s">
        <v>199</v>
      </c>
      <c r="V112" t="s">
        <v>181</v>
      </c>
      <c r="W112" t="s">
        <v>392</v>
      </c>
      <c r="X112">
        <v>0</v>
      </c>
      <c r="Y112">
        <v>0</v>
      </c>
      <c r="Z112">
        <v>9</v>
      </c>
      <c r="AA112">
        <v>10</v>
      </c>
      <c r="AB112" t="s">
        <v>181</v>
      </c>
      <c r="AC112" t="s">
        <v>9</v>
      </c>
    </row>
    <row r="113" spans="1:29" x14ac:dyDescent="0.3">
      <c r="A113" s="151">
        <v>46081</v>
      </c>
      <c r="B113" t="s">
        <v>444</v>
      </c>
      <c r="C113" t="s">
        <v>557</v>
      </c>
      <c r="D113">
        <v>-4207865.3958000001</v>
      </c>
      <c r="E113" t="s">
        <v>323</v>
      </c>
      <c r="F113">
        <v>1</v>
      </c>
      <c r="G113">
        <v>4207865.3958219513</v>
      </c>
      <c r="H113" t="s">
        <v>480</v>
      </c>
      <c r="I113" t="s">
        <v>9</v>
      </c>
      <c r="J113" t="s">
        <v>137</v>
      </c>
      <c r="K113" t="s">
        <v>501</v>
      </c>
      <c r="L113" t="s">
        <v>501</v>
      </c>
      <c r="M113">
        <v>0</v>
      </c>
      <c r="N113" t="s">
        <v>321</v>
      </c>
      <c r="O113" t="s">
        <v>492</v>
      </c>
      <c r="P113">
        <v>10</v>
      </c>
      <c r="Q113" t="s">
        <v>467</v>
      </c>
      <c r="R113">
        <v>1</v>
      </c>
      <c r="S113">
        <v>-4207865.3958000001</v>
      </c>
      <c r="T113">
        <v>1</v>
      </c>
      <c r="U113" t="s">
        <v>199</v>
      </c>
      <c r="V113" t="s">
        <v>72</v>
      </c>
      <c r="W113" t="s">
        <v>328</v>
      </c>
      <c r="X113">
        <v>7.7777777777777779E-2</v>
      </c>
      <c r="Y113">
        <v>327278.41967333335</v>
      </c>
      <c r="Z113">
        <v>1</v>
      </c>
      <c r="AA113">
        <v>10</v>
      </c>
      <c r="AB113" t="s">
        <v>72</v>
      </c>
      <c r="AC113" t="s">
        <v>9</v>
      </c>
    </row>
    <row r="114" spans="1:29" x14ac:dyDescent="0.3">
      <c r="A114" s="151">
        <v>46081</v>
      </c>
      <c r="B114" t="s">
        <v>444</v>
      </c>
      <c r="C114" t="s">
        <v>557</v>
      </c>
      <c r="D114">
        <v>-4207865.3958000001</v>
      </c>
      <c r="E114" t="s">
        <v>323</v>
      </c>
      <c r="F114">
        <v>1</v>
      </c>
      <c r="G114">
        <v>4207865.3958219513</v>
      </c>
      <c r="H114" t="s">
        <v>480</v>
      </c>
      <c r="I114" t="s">
        <v>9</v>
      </c>
      <c r="J114" t="s">
        <v>137</v>
      </c>
      <c r="K114" t="s">
        <v>501</v>
      </c>
      <c r="L114" t="s">
        <v>501</v>
      </c>
      <c r="M114">
        <v>0</v>
      </c>
      <c r="N114" t="s">
        <v>321</v>
      </c>
      <c r="O114" t="s">
        <v>492</v>
      </c>
      <c r="P114">
        <v>10</v>
      </c>
      <c r="Q114" t="s">
        <v>467</v>
      </c>
      <c r="R114">
        <v>1</v>
      </c>
      <c r="S114">
        <v>-4207865.3958000001</v>
      </c>
      <c r="T114">
        <v>1</v>
      </c>
      <c r="U114" t="s">
        <v>199</v>
      </c>
      <c r="V114" t="s">
        <v>177</v>
      </c>
      <c r="W114" t="s">
        <v>325</v>
      </c>
      <c r="X114">
        <v>7.7777777777777779E-2</v>
      </c>
      <c r="Y114">
        <v>327278.41967333335</v>
      </c>
      <c r="Z114">
        <v>2</v>
      </c>
      <c r="AA114">
        <v>10</v>
      </c>
      <c r="AB114" t="s">
        <v>77</v>
      </c>
      <c r="AC114" t="s">
        <v>9</v>
      </c>
    </row>
    <row r="115" spans="1:29" x14ac:dyDescent="0.3">
      <c r="A115" s="151">
        <v>46081</v>
      </c>
      <c r="B115" t="s">
        <v>444</v>
      </c>
      <c r="C115" t="s">
        <v>557</v>
      </c>
      <c r="D115">
        <v>-4207865.3958000001</v>
      </c>
      <c r="E115" t="s">
        <v>323</v>
      </c>
      <c r="F115">
        <v>1</v>
      </c>
      <c r="G115">
        <v>4207865.3958219513</v>
      </c>
      <c r="H115" t="s">
        <v>480</v>
      </c>
      <c r="I115" t="s">
        <v>9</v>
      </c>
      <c r="J115" t="s">
        <v>137</v>
      </c>
      <c r="K115" t="s">
        <v>501</v>
      </c>
      <c r="L115" t="s">
        <v>501</v>
      </c>
      <c r="M115">
        <v>0</v>
      </c>
      <c r="N115" t="s">
        <v>321</v>
      </c>
      <c r="O115" t="s">
        <v>492</v>
      </c>
      <c r="P115">
        <v>10</v>
      </c>
      <c r="Q115" t="s">
        <v>467</v>
      </c>
      <c r="R115">
        <v>1</v>
      </c>
      <c r="S115">
        <v>-4207865.3958000001</v>
      </c>
      <c r="T115">
        <v>1</v>
      </c>
      <c r="U115" t="s">
        <v>199</v>
      </c>
      <c r="V115" t="s">
        <v>175</v>
      </c>
      <c r="W115" t="s">
        <v>324</v>
      </c>
      <c r="X115">
        <v>7.7777777777777779E-2</v>
      </c>
      <c r="Y115">
        <v>327278.41967333335</v>
      </c>
      <c r="Z115">
        <v>10</v>
      </c>
      <c r="AA115">
        <v>10</v>
      </c>
      <c r="AB115" t="s">
        <v>75</v>
      </c>
      <c r="AC115" t="s">
        <v>9</v>
      </c>
    </row>
    <row r="116" spans="1:29" x14ac:dyDescent="0.3">
      <c r="A116" s="151">
        <v>46081</v>
      </c>
      <c r="B116" t="s">
        <v>444</v>
      </c>
      <c r="C116" t="s">
        <v>557</v>
      </c>
      <c r="D116">
        <v>-4207865.3958000001</v>
      </c>
      <c r="E116" t="s">
        <v>323</v>
      </c>
      <c r="F116">
        <v>1</v>
      </c>
      <c r="G116">
        <v>4207865.3958219513</v>
      </c>
      <c r="H116" t="s">
        <v>480</v>
      </c>
      <c r="I116" t="s">
        <v>9</v>
      </c>
      <c r="J116" t="s">
        <v>137</v>
      </c>
      <c r="K116" t="s">
        <v>501</v>
      </c>
      <c r="L116" t="s">
        <v>501</v>
      </c>
      <c r="M116">
        <v>0</v>
      </c>
      <c r="N116" t="s">
        <v>321</v>
      </c>
      <c r="O116" t="s">
        <v>492</v>
      </c>
      <c r="P116">
        <v>10</v>
      </c>
      <c r="Q116" t="s">
        <v>467</v>
      </c>
      <c r="R116">
        <v>1</v>
      </c>
      <c r="S116">
        <v>-4207865.3958000001</v>
      </c>
      <c r="T116">
        <v>1</v>
      </c>
      <c r="U116" t="s">
        <v>199</v>
      </c>
      <c r="V116" t="s">
        <v>193</v>
      </c>
      <c r="W116" t="s">
        <v>330</v>
      </c>
      <c r="X116">
        <v>7.7777777777777779E-2</v>
      </c>
      <c r="Y116">
        <v>327278.41967333335</v>
      </c>
      <c r="Z116">
        <v>3</v>
      </c>
      <c r="AA116">
        <v>10</v>
      </c>
      <c r="AB116" t="s">
        <v>682</v>
      </c>
      <c r="AC116" t="s">
        <v>9</v>
      </c>
    </row>
    <row r="117" spans="1:29" x14ac:dyDescent="0.3">
      <c r="A117" s="151">
        <v>46081</v>
      </c>
      <c r="B117" t="s">
        <v>444</v>
      </c>
      <c r="C117" t="s">
        <v>557</v>
      </c>
      <c r="D117">
        <v>-4207865.3958000001</v>
      </c>
      <c r="E117" t="s">
        <v>323</v>
      </c>
      <c r="F117">
        <v>1</v>
      </c>
      <c r="G117">
        <v>4207865.3958219513</v>
      </c>
      <c r="H117" t="s">
        <v>480</v>
      </c>
      <c r="I117" t="s">
        <v>9</v>
      </c>
      <c r="J117" t="s">
        <v>137</v>
      </c>
      <c r="K117" t="s">
        <v>501</v>
      </c>
      <c r="L117" t="s">
        <v>501</v>
      </c>
      <c r="M117">
        <v>0</v>
      </c>
      <c r="N117" t="s">
        <v>321</v>
      </c>
      <c r="O117" t="s">
        <v>492</v>
      </c>
      <c r="P117">
        <v>10</v>
      </c>
      <c r="Q117" t="s">
        <v>467</v>
      </c>
      <c r="R117">
        <v>1</v>
      </c>
      <c r="S117">
        <v>-4207865.3958000001</v>
      </c>
      <c r="T117">
        <v>1</v>
      </c>
      <c r="U117" t="s">
        <v>199</v>
      </c>
      <c r="V117" t="s">
        <v>191</v>
      </c>
      <c r="W117" t="s">
        <v>329</v>
      </c>
      <c r="X117">
        <v>7.7777777777777779E-2</v>
      </c>
      <c r="Y117">
        <v>327278.41967333335</v>
      </c>
      <c r="Z117">
        <v>4</v>
      </c>
      <c r="AA117">
        <v>10</v>
      </c>
      <c r="AB117" t="s">
        <v>683</v>
      </c>
      <c r="AC117" t="s">
        <v>9</v>
      </c>
    </row>
    <row r="118" spans="1:29" x14ac:dyDescent="0.3">
      <c r="A118" s="151">
        <v>46081</v>
      </c>
      <c r="B118" t="s">
        <v>444</v>
      </c>
      <c r="C118" t="s">
        <v>557</v>
      </c>
      <c r="D118">
        <v>-4207865.3958000001</v>
      </c>
      <c r="E118" t="s">
        <v>323</v>
      </c>
      <c r="F118">
        <v>1</v>
      </c>
      <c r="G118">
        <v>4207865.3958219513</v>
      </c>
      <c r="H118" t="s">
        <v>480</v>
      </c>
      <c r="I118" t="s">
        <v>9</v>
      </c>
      <c r="J118" t="s">
        <v>137</v>
      </c>
      <c r="K118" t="s">
        <v>501</v>
      </c>
      <c r="L118" t="s">
        <v>501</v>
      </c>
      <c r="M118">
        <v>0</v>
      </c>
      <c r="N118" t="s">
        <v>321</v>
      </c>
      <c r="O118" t="s">
        <v>492</v>
      </c>
      <c r="P118">
        <v>10</v>
      </c>
      <c r="Q118" t="s">
        <v>467</v>
      </c>
      <c r="R118">
        <v>1</v>
      </c>
      <c r="S118">
        <v>-4207865.3958000001</v>
      </c>
      <c r="T118">
        <v>1</v>
      </c>
      <c r="U118" t="s">
        <v>199</v>
      </c>
      <c r="V118" t="s">
        <v>80</v>
      </c>
      <c r="W118" t="s">
        <v>327</v>
      </c>
      <c r="X118">
        <v>7.7777777777777779E-2</v>
      </c>
      <c r="Y118">
        <v>327278.41967333335</v>
      </c>
      <c r="Z118">
        <v>5</v>
      </c>
      <c r="AA118">
        <v>10</v>
      </c>
      <c r="AB118" t="s">
        <v>80</v>
      </c>
      <c r="AC118" t="s">
        <v>9</v>
      </c>
    </row>
    <row r="119" spans="1:29" x14ac:dyDescent="0.3">
      <c r="A119" s="151">
        <v>46081</v>
      </c>
      <c r="B119" t="s">
        <v>444</v>
      </c>
      <c r="C119" t="s">
        <v>557</v>
      </c>
      <c r="D119">
        <v>-4207865.3958000001</v>
      </c>
      <c r="E119" t="s">
        <v>323</v>
      </c>
      <c r="F119">
        <v>1</v>
      </c>
      <c r="G119">
        <v>4207865.3958219513</v>
      </c>
      <c r="H119" t="s">
        <v>480</v>
      </c>
      <c r="I119" t="s">
        <v>9</v>
      </c>
      <c r="J119" t="s">
        <v>137</v>
      </c>
      <c r="K119" t="s">
        <v>501</v>
      </c>
      <c r="L119" t="s">
        <v>501</v>
      </c>
      <c r="M119">
        <v>0</v>
      </c>
      <c r="N119" t="s">
        <v>321</v>
      </c>
      <c r="O119" t="s">
        <v>492</v>
      </c>
      <c r="P119">
        <v>10</v>
      </c>
      <c r="Q119" t="s">
        <v>467</v>
      </c>
      <c r="R119">
        <v>1</v>
      </c>
      <c r="S119">
        <v>-4207865.3958000001</v>
      </c>
      <c r="T119">
        <v>1</v>
      </c>
      <c r="U119" t="s">
        <v>199</v>
      </c>
      <c r="V119" t="s">
        <v>50</v>
      </c>
      <c r="W119" t="s">
        <v>322</v>
      </c>
      <c r="X119">
        <v>7.7777777777777779E-2</v>
      </c>
      <c r="Y119">
        <v>327278.41967333335</v>
      </c>
      <c r="Z119">
        <v>6</v>
      </c>
      <c r="AA119">
        <v>10</v>
      </c>
      <c r="AB119" t="s">
        <v>50</v>
      </c>
      <c r="AC119" t="s">
        <v>9</v>
      </c>
    </row>
    <row r="120" spans="1:29" x14ac:dyDescent="0.3">
      <c r="A120" s="151">
        <v>46081</v>
      </c>
      <c r="B120" t="s">
        <v>444</v>
      </c>
      <c r="C120" t="s">
        <v>557</v>
      </c>
      <c r="D120">
        <v>-4207865.3958000001</v>
      </c>
      <c r="E120" t="s">
        <v>323</v>
      </c>
      <c r="F120">
        <v>1</v>
      </c>
      <c r="G120">
        <v>4207865.3958219513</v>
      </c>
      <c r="H120" t="s">
        <v>480</v>
      </c>
      <c r="I120" t="s">
        <v>9</v>
      </c>
      <c r="J120" t="s">
        <v>137</v>
      </c>
      <c r="K120" t="s">
        <v>501</v>
      </c>
      <c r="L120" t="s">
        <v>501</v>
      </c>
      <c r="M120">
        <v>0</v>
      </c>
      <c r="N120" t="s">
        <v>321</v>
      </c>
      <c r="O120" t="s">
        <v>492</v>
      </c>
      <c r="P120">
        <v>10</v>
      </c>
      <c r="Q120" t="s">
        <v>467</v>
      </c>
      <c r="R120">
        <v>1</v>
      </c>
      <c r="S120">
        <v>-4207865.3958000001</v>
      </c>
      <c r="T120">
        <v>1</v>
      </c>
      <c r="U120" t="s">
        <v>199</v>
      </c>
      <c r="V120" t="s">
        <v>68</v>
      </c>
      <c r="W120" t="s">
        <v>331</v>
      </c>
      <c r="X120">
        <v>7.7777777777777779E-2</v>
      </c>
      <c r="Y120">
        <v>327278.41967333335</v>
      </c>
      <c r="Z120">
        <v>7</v>
      </c>
      <c r="AA120">
        <v>10</v>
      </c>
      <c r="AB120" t="s">
        <v>68</v>
      </c>
      <c r="AC120" t="s">
        <v>9</v>
      </c>
    </row>
    <row r="121" spans="1:29" x14ac:dyDescent="0.3">
      <c r="A121" s="151">
        <v>46081</v>
      </c>
      <c r="B121" t="s">
        <v>444</v>
      </c>
      <c r="C121" t="s">
        <v>557</v>
      </c>
      <c r="D121">
        <v>-4207865.3958000001</v>
      </c>
      <c r="E121" t="s">
        <v>323</v>
      </c>
      <c r="F121">
        <v>1</v>
      </c>
      <c r="G121">
        <v>4207865.3958219513</v>
      </c>
      <c r="H121" t="s">
        <v>480</v>
      </c>
      <c r="I121" t="s">
        <v>9</v>
      </c>
      <c r="J121" t="s">
        <v>137</v>
      </c>
      <c r="K121" t="s">
        <v>501</v>
      </c>
      <c r="L121" t="s">
        <v>501</v>
      </c>
      <c r="M121">
        <v>0</v>
      </c>
      <c r="N121" t="s">
        <v>321</v>
      </c>
      <c r="O121" t="s">
        <v>492</v>
      </c>
      <c r="P121">
        <v>10</v>
      </c>
      <c r="Q121" t="s">
        <v>467</v>
      </c>
      <c r="R121">
        <v>1</v>
      </c>
      <c r="S121">
        <v>-4207865.3958000001</v>
      </c>
      <c r="T121">
        <v>1</v>
      </c>
      <c r="U121" t="s">
        <v>199</v>
      </c>
      <c r="V121" t="s">
        <v>70</v>
      </c>
      <c r="W121" t="s">
        <v>453</v>
      </c>
      <c r="X121">
        <v>7.7777777777777779E-2</v>
      </c>
      <c r="Y121">
        <v>327278.41967333335</v>
      </c>
      <c r="Z121">
        <v>8</v>
      </c>
      <c r="AA121">
        <v>10</v>
      </c>
      <c r="AB121" t="s">
        <v>70</v>
      </c>
      <c r="AC121" t="s">
        <v>9</v>
      </c>
    </row>
    <row r="122" spans="1:29" x14ac:dyDescent="0.3">
      <c r="A122" s="151">
        <v>46081</v>
      </c>
      <c r="B122" t="s">
        <v>444</v>
      </c>
      <c r="C122" t="s">
        <v>557</v>
      </c>
      <c r="D122">
        <v>-4207865.3958000001</v>
      </c>
      <c r="E122" t="s">
        <v>323</v>
      </c>
      <c r="F122">
        <v>1</v>
      </c>
      <c r="G122">
        <v>4207865.3958219513</v>
      </c>
      <c r="H122" t="s">
        <v>480</v>
      </c>
      <c r="I122" t="s">
        <v>9</v>
      </c>
      <c r="J122" t="s">
        <v>137</v>
      </c>
      <c r="K122" t="s">
        <v>501</v>
      </c>
      <c r="L122" t="s">
        <v>501</v>
      </c>
      <c r="M122">
        <v>0</v>
      </c>
      <c r="N122" t="s">
        <v>321</v>
      </c>
      <c r="O122" t="s">
        <v>492</v>
      </c>
      <c r="P122">
        <v>10</v>
      </c>
      <c r="Q122" t="s">
        <v>467</v>
      </c>
      <c r="R122">
        <v>1</v>
      </c>
      <c r="S122">
        <v>-4207865.3958000001</v>
      </c>
      <c r="T122">
        <v>1</v>
      </c>
      <c r="U122" t="s">
        <v>199</v>
      </c>
      <c r="V122" t="s">
        <v>181</v>
      </c>
      <c r="W122" t="s">
        <v>326</v>
      </c>
      <c r="X122">
        <v>0</v>
      </c>
      <c r="Y122">
        <v>0</v>
      </c>
      <c r="Z122">
        <v>9</v>
      </c>
      <c r="AA122">
        <v>10</v>
      </c>
      <c r="AB122" t="s">
        <v>181</v>
      </c>
      <c r="AC122" t="s">
        <v>9</v>
      </c>
    </row>
    <row r="123" spans="1:29" x14ac:dyDescent="0.3">
      <c r="A123" s="151">
        <v>46081</v>
      </c>
      <c r="B123" t="s">
        <v>444</v>
      </c>
      <c r="C123" t="s">
        <v>484</v>
      </c>
      <c r="D123">
        <v>-4107684.4304</v>
      </c>
      <c r="E123" t="s">
        <v>179</v>
      </c>
      <c r="F123">
        <v>1</v>
      </c>
      <c r="G123">
        <v>4107684.4303797474</v>
      </c>
      <c r="H123" t="s">
        <v>480</v>
      </c>
      <c r="I123" t="s">
        <v>9</v>
      </c>
      <c r="J123" t="s">
        <v>137</v>
      </c>
      <c r="K123" t="s">
        <v>501</v>
      </c>
      <c r="L123" t="s">
        <v>501</v>
      </c>
      <c r="M123">
        <v>0</v>
      </c>
      <c r="N123" t="s">
        <v>360</v>
      </c>
      <c r="O123" t="s">
        <v>492</v>
      </c>
      <c r="P123">
        <v>10</v>
      </c>
      <c r="Q123" t="s">
        <v>467</v>
      </c>
      <c r="R123">
        <v>1</v>
      </c>
      <c r="S123">
        <v>-4107684.4304</v>
      </c>
      <c r="T123">
        <v>1</v>
      </c>
      <c r="U123" t="s">
        <v>199</v>
      </c>
      <c r="V123" t="s">
        <v>72</v>
      </c>
      <c r="W123" t="s">
        <v>366</v>
      </c>
      <c r="X123">
        <v>0.14000000000000001</v>
      </c>
      <c r="Y123">
        <v>575075.82025600004</v>
      </c>
      <c r="Z123">
        <v>1</v>
      </c>
      <c r="AA123">
        <v>10</v>
      </c>
      <c r="AB123" t="s">
        <v>72</v>
      </c>
      <c r="AC123" t="s">
        <v>9</v>
      </c>
    </row>
    <row r="124" spans="1:29" x14ac:dyDescent="0.3">
      <c r="A124" s="151">
        <v>46081</v>
      </c>
      <c r="B124" t="s">
        <v>444</v>
      </c>
      <c r="C124" t="s">
        <v>484</v>
      </c>
      <c r="D124">
        <v>-4107684.4304</v>
      </c>
      <c r="E124" t="s">
        <v>179</v>
      </c>
      <c r="F124">
        <v>1</v>
      </c>
      <c r="G124">
        <v>4107684.4303797474</v>
      </c>
      <c r="H124" t="s">
        <v>480</v>
      </c>
      <c r="I124" t="s">
        <v>9</v>
      </c>
      <c r="J124" t="s">
        <v>137</v>
      </c>
      <c r="K124" t="s">
        <v>501</v>
      </c>
      <c r="L124" t="s">
        <v>501</v>
      </c>
      <c r="M124">
        <v>0</v>
      </c>
      <c r="N124" t="s">
        <v>360</v>
      </c>
      <c r="O124" t="s">
        <v>492</v>
      </c>
      <c r="P124">
        <v>10</v>
      </c>
      <c r="Q124" t="s">
        <v>467</v>
      </c>
      <c r="R124">
        <v>1</v>
      </c>
      <c r="S124">
        <v>-4107684.4304</v>
      </c>
      <c r="T124">
        <v>1</v>
      </c>
      <c r="U124" t="s">
        <v>199</v>
      </c>
      <c r="V124" t="s">
        <v>177</v>
      </c>
      <c r="W124" t="s">
        <v>363</v>
      </c>
      <c r="X124">
        <v>7.0000000000000007E-2</v>
      </c>
      <c r="Y124">
        <v>287537.91012800002</v>
      </c>
      <c r="Z124">
        <v>2</v>
      </c>
      <c r="AA124">
        <v>10</v>
      </c>
      <c r="AB124" t="s">
        <v>77</v>
      </c>
      <c r="AC124" t="s">
        <v>9</v>
      </c>
    </row>
    <row r="125" spans="1:29" x14ac:dyDescent="0.3">
      <c r="A125" s="151">
        <v>46081</v>
      </c>
      <c r="B125" t="s">
        <v>444</v>
      </c>
      <c r="C125" t="s">
        <v>484</v>
      </c>
      <c r="D125">
        <v>-4107684.4304</v>
      </c>
      <c r="E125" t="s">
        <v>179</v>
      </c>
      <c r="F125">
        <v>1</v>
      </c>
      <c r="G125">
        <v>4107684.4303797474</v>
      </c>
      <c r="H125" t="s">
        <v>480</v>
      </c>
      <c r="I125" t="s">
        <v>9</v>
      </c>
      <c r="J125" t="s">
        <v>137</v>
      </c>
      <c r="K125" t="s">
        <v>501</v>
      </c>
      <c r="L125" t="s">
        <v>501</v>
      </c>
      <c r="M125">
        <v>0</v>
      </c>
      <c r="N125" t="s">
        <v>360</v>
      </c>
      <c r="O125" t="s">
        <v>492</v>
      </c>
      <c r="P125">
        <v>10</v>
      </c>
      <c r="Q125" t="s">
        <v>467</v>
      </c>
      <c r="R125">
        <v>1</v>
      </c>
      <c r="S125">
        <v>-4107684.4304</v>
      </c>
      <c r="T125">
        <v>1</v>
      </c>
      <c r="U125" t="s">
        <v>199</v>
      </c>
      <c r="V125" t="s">
        <v>175</v>
      </c>
      <c r="W125" t="s">
        <v>362</v>
      </c>
      <c r="X125">
        <v>7.0000000000000007E-2</v>
      </c>
      <c r="Y125">
        <v>287537.91012800002</v>
      </c>
      <c r="Z125">
        <v>10</v>
      </c>
      <c r="AA125">
        <v>10</v>
      </c>
      <c r="AB125" t="s">
        <v>75</v>
      </c>
      <c r="AC125" t="s">
        <v>9</v>
      </c>
    </row>
    <row r="126" spans="1:29" x14ac:dyDescent="0.3">
      <c r="A126" s="151">
        <v>46081</v>
      </c>
      <c r="B126" t="s">
        <v>444</v>
      </c>
      <c r="C126" t="s">
        <v>484</v>
      </c>
      <c r="D126">
        <v>-4107684.4304</v>
      </c>
      <c r="E126" t="s">
        <v>179</v>
      </c>
      <c r="F126">
        <v>1</v>
      </c>
      <c r="G126">
        <v>4107684.4303797474</v>
      </c>
      <c r="H126" t="s">
        <v>480</v>
      </c>
      <c r="I126" t="s">
        <v>9</v>
      </c>
      <c r="J126" t="s">
        <v>137</v>
      </c>
      <c r="K126" t="s">
        <v>501</v>
      </c>
      <c r="L126" t="s">
        <v>501</v>
      </c>
      <c r="M126">
        <v>0</v>
      </c>
      <c r="N126" t="s">
        <v>360</v>
      </c>
      <c r="O126" t="s">
        <v>492</v>
      </c>
      <c r="P126">
        <v>10</v>
      </c>
      <c r="Q126" t="s">
        <v>467</v>
      </c>
      <c r="R126">
        <v>1</v>
      </c>
      <c r="S126">
        <v>-4107684.4304</v>
      </c>
      <c r="T126">
        <v>1</v>
      </c>
      <c r="U126" t="s">
        <v>199</v>
      </c>
      <c r="V126" t="s">
        <v>193</v>
      </c>
      <c r="W126" t="s">
        <v>368</v>
      </c>
      <c r="X126">
        <v>0.06</v>
      </c>
      <c r="Y126">
        <v>246461.06582399999</v>
      </c>
      <c r="Z126">
        <v>3</v>
      </c>
      <c r="AA126">
        <v>10</v>
      </c>
      <c r="AB126" t="s">
        <v>682</v>
      </c>
      <c r="AC126" t="s">
        <v>9</v>
      </c>
    </row>
    <row r="127" spans="1:29" x14ac:dyDescent="0.3">
      <c r="A127" s="151">
        <v>46081</v>
      </c>
      <c r="B127" t="s">
        <v>444</v>
      </c>
      <c r="C127" t="s">
        <v>484</v>
      </c>
      <c r="D127">
        <v>-4107684.4304</v>
      </c>
      <c r="E127" t="s">
        <v>179</v>
      </c>
      <c r="F127">
        <v>1</v>
      </c>
      <c r="G127">
        <v>4107684.4303797474</v>
      </c>
      <c r="H127" t="s">
        <v>480</v>
      </c>
      <c r="I127" t="s">
        <v>9</v>
      </c>
      <c r="J127" t="s">
        <v>137</v>
      </c>
      <c r="K127" t="s">
        <v>501</v>
      </c>
      <c r="L127" t="s">
        <v>501</v>
      </c>
      <c r="M127">
        <v>0</v>
      </c>
      <c r="N127" t="s">
        <v>360</v>
      </c>
      <c r="O127" t="s">
        <v>492</v>
      </c>
      <c r="P127">
        <v>10</v>
      </c>
      <c r="Q127" t="s">
        <v>467</v>
      </c>
      <c r="R127">
        <v>1</v>
      </c>
      <c r="S127">
        <v>-4107684.4304</v>
      </c>
      <c r="T127">
        <v>1</v>
      </c>
      <c r="U127" t="s">
        <v>199</v>
      </c>
      <c r="V127" t="s">
        <v>191</v>
      </c>
      <c r="W127" t="s">
        <v>367</v>
      </c>
      <c r="X127">
        <v>0.09</v>
      </c>
      <c r="Y127">
        <v>369691.59873599996</v>
      </c>
      <c r="Z127">
        <v>4</v>
      </c>
      <c r="AA127">
        <v>10</v>
      </c>
      <c r="AB127" t="s">
        <v>683</v>
      </c>
      <c r="AC127" t="s">
        <v>9</v>
      </c>
    </row>
    <row r="128" spans="1:29" x14ac:dyDescent="0.3">
      <c r="A128" s="151">
        <v>46081</v>
      </c>
      <c r="B128" t="s">
        <v>444</v>
      </c>
      <c r="C128" t="s">
        <v>484</v>
      </c>
      <c r="D128">
        <v>-4107684.4304</v>
      </c>
      <c r="E128" t="s">
        <v>179</v>
      </c>
      <c r="F128">
        <v>1</v>
      </c>
      <c r="G128">
        <v>4107684.4303797474</v>
      </c>
      <c r="H128" t="s">
        <v>480</v>
      </c>
      <c r="I128" t="s">
        <v>9</v>
      </c>
      <c r="J128" t="s">
        <v>137</v>
      </c>
      <c r="K128" t="s">
        <v>501</v>
      </c>
      <c r="L128" t="s">
        <v>501</v>
      </c>
      <c r="M128">
        <v>0</v>
      </c>
      <c r="N128" t="s">
        <v>360</v>
      </c>
      <c r="O128" t="s">
        <v>492</v>
      </c>
      <c r="P128">
        <v>10</v>
      </c>
      <c r="Q128" t="s">
        <v>467</v>
      </c>
      <c r="R128">
        <v>1</v>
      </c>
      <c r="S128">
        <v>-4107684.4304</v>
      </c>
      <c r="T128">
        <v>1</v>
      </c>
      <c r="U128" t="s">
        <v>199</v>
      </c>
      <c r="V128" t="s">
        <v>80</v>
      </c>
      <c r="W128" t="s">
        <v>365</v>
      </c>
      <c r="X128">
        <v>0.15</v>
      </c>
      <c r="Y128">
        <v>616152.66455999995</v>
      </c>
      <c r="Z128">
        <v>5</v>
      </c>
      <c r="AA128">
        <v>10</v>
      </c>
      <c r="AB128" t="s">
        <v>80</v>
      </c>
      <c r="AC128" t="s">
        <v>9</v>
      </c>
    </row>
    <row r="129" spans="1:29" x14ac:dyDescent="0.3">
      <c r="A129" s="151">
        <v>46081</v>
      </c>
      <c r="B129" t="s">
        <v>444</v>
      </c>
      <c r="C129" t="s">
        <v>484</v>
      </c>
      <c r="D129">
        <v>-4107684.4304</v>
      </c>
      <c r="E129" t="s">
        <v>179</v>
      </c>
      <c r="F129">
        <v>1</v>
      </c>
      <c r="G129">
        <v>4107684.4303797474</v>
      </c>
      <c r="H129" t="s">
        <v>480</v>
      </c>
      <c r="I129" t="s">
        <v>9</v>
      </c>
      <c r="J129" t="s">
        <v>137</v>
      </c>
      <c r="K129" t="s">
        <v>501</v>
      </c>
      <c r="L129" t="s">
        <v>501</v>
      </c>
      <c r="M129">
        <v>0</v>
      </c>
      <c r="N129" t="s">
        <v>360</v>
      </c>
      <c r="O129" t="s">
        <v>492</v>
      </c>
      <c r="P129">
        <v>10</v>
      </c>
      <c r="Q129" t="s">
        <v>467</v>
      </c>
      <c r="R129">
        <v>1</v>
      </c>
      <c r="S129">
        <v>-4107684.4304</v>
      </c>
      <c r="T129">
        <v>1</v>
      </c>
      <c r="U129" t="s">
        <v>199</v>
      </c>
      <c r="V129" t="s">
        <v>50</v>
      </c>
      <c r="W129" t="s">
        <v>361</v>
      </c>
      <c r="X129">
        <v>0.1</v>
      </c>
      <c r="Y129">
        <v>410768.44304000004</v>
      </c>
      <c r="Z129">
        <v>6</v>
      </c>
      <c r="AA129">
        <v>10</v>
      </c>
      <c r="AB129" t="s">
        <v>50</v>
      </c>
      <c r="AC129" t="s">
        <v>9</v>
      </c>
    </row>
    <row r="130" spans="1:29" x14ac:dyDescent="0.3">
      <c r="A130" s="151">
        <v>46081</v>
      </c>
      <c r="B130" t="s">
        <v>444</v>
      </c>
      <c r="C130" t="s">
        <v>484</v>
      </c>
      <c r="D130">
        <v>-4107684.4304</v>
      </c>
      <c r="E130" t="s">
        <v>179</v>
      </c>
      <c r="F130">
        <v>1</v>
      </c>
      <c r="G130">
        <v>4107684.4303797474</v>
      </c>
      <c r="H130" t="s">
        <v>480</v>
      </c>
      <c r="I130" t="s">
        <v>9</v>
      </c>
      <c r="J130" t="s">
        <v>137</v>
      </c>
      <c r="K130" t="s">
        <v>501</v>
      </c>
      <c r="L130" t="s">
        <v>501</v>
      </c>
      <c r="M130">
        <v>0</v>
      </c>
      <c r="N130" t="s">
        <v>360</v>
      </c>
      <c r="O130" t="s">
        <v>492</v>
      </c>
      <c r="P130">
        <v>10</v>
      </c>
      <c r="Q130" t="s">
        <v>467</v>
      </c>
      <c r="R130">
        <v>1</v>
      </c>
      <c r="S130">
        <v>-4107684.4304</v>
      </c>
      <c r="T130">
        <v>1</v>
      </c>
      <c r="U130" t="s">
        <v>199</v>
      </c>
      <c r="V130" t="s">
        <v>68</v>
      </c>
      <c r="W130" t="s">
        <v>369</v>
      </c>
      <c r="X130">
        <v>0.2</v>
      </c>
      <c r="Y130">
        <v>821536.88608000008</v>
      </c>
      <c r="Z130">
        <v>7</v>
      </c>
      <c r="AA130">
        <v>10</v>
      </c>
      <c r="AB130" t="s">
        <v>68</v>
      </c>
      <c r="AC130" t="s">
        <v>9</v>
      </c>
    </row>
    <row r="131" spans="1:29" x14ac:dyDescent="0.3">
      <c r="A131" s="151">
        <v>46081</v>
      </c>
      <c r="B131" t="s">
        <v>444</v>
      </c>
      <c r="C131" t="s">
        <v>484</v>
      </c>
      <c r="D131">
        <v>-4107684.4304</v>
      </c>
      <c r="E131" t="s">
        <v>179</v>
      </c>
      <c r="F131">
        <v>1</v>
      </c>
      <c r="G131">
        <v>4107684.4303797474</v>
      </c>
      <c r="H131" t="s">
        <v>480</v>
      </c>
      <c r="I131" t="s">
        <v>9</v>
      </c>
      <c r="J131" t="s">
        <v>137</v>
      </c>
      <c r="K131" t="s">
        <v>501</v>
      </c>
      <c r="L131" t="s">
        <v>501</v>
      </c>
      <c r="M131">
        <v>0</v>
      </c>
      <c r="N131" t="s">
        <v>360</v>
      </c>
      <c r="O131" t="s">
        <v>492</v>
      </c>
      <c r="P131">
        <v>10</v>
      </c>
      <c r="Q131" t="s">
        <v>467</v>
      </c>
      <c r="R131">
        <v>1</v>
      </c>
      <c r="S131">
        <v>-4107684.4304</v>
      </c>
      <c r="T131">
        <v>1</v>
      </c>
      <c r="U131" t="s">
        <v>199</v>
      </c>
      <c r="V131" t="s">
        <v>70</v>
      </c>
      <c r="W131" t="s">
        <v>458</v>
      </c>
      <c r="X131">
        <v>0</v>
      </c>
      <c r="Y131">
        <v>0</v>
      </c>
      <c r="Z131">
        <v>8</v>
      </c>
      <c r="AA131">
        <v>10</v>
      </c>
      <c r="AB131" t="s">
        <v>70</v>
      </c>
      <c r="AC131" t="s">
        <v>9</v>
      </c>
    </row>
    <row r="132" spans="1:29" x14ac:dyDescent="0.3">
      <c r="A132" s="151">
        <v>46081</v>
      </c>
      <c r="B132" t="s">
        <v>444</v>
      </c>
      <c r="C132" t="s">
        <v>484</v>
      </c>
      <c r="D132">
        <v>-4107684.4304</v>
      </c>
      <c r="E132" t="s">
        <v>179</v>
      </c>
      <c r="F132">
        <v>1</v>
      </c>
      <c r="G132">
        <v>4107684.4303797474</v>
      </c>
      <c r="H132" t="s">
        <v>480</v>
      </c>
      <c r="I132" t="s">
        <v>9</v>
      </c>
      <c r="J132" t="s">
        <v>137</v>
      </c>
      <c r="K132" t="s">
        <v>501</v>
      </c>
      <c r="L132" t="s">
        <v>501</v>
      </c>
      <c r="M132">
        <v>0</v>
      </c>
      <c r="N132" t="s">
        <v>360</v>
      </c>
      <c r="O132" t="s">
        <v>492</v>
      </c>
      <c r="P132">
        <v>10</v>
      </c>
      <c r="Q132" t="s">
        <v>467</v>
      </c>
      <c r="R132">
        <v>1</v>
      </c>
      <c r="S132">
        <v>-4107684.4304</v>
      </c>
      <c r="T132">
        <v>1</v>
      </c>
      <c r="U132" t="s">
        <v>199</v>
      </c>
      <c r="V132" t="s">
        <v>181</v>
      </c>
      <c r="W132" t="s">
        <v>364</v>
      </c>
      <c r="X132">
        <v>0</v>
      </c>
      <c r="Y132">
        <v>0</v>
      </c>
      <c r="Z132">
        <v>9</v>
      </c>
      <c r="AA132">
        <v>10</v>
      </c>
      <c r="AB132" t="s">
        <v>181</v>
      </c>
      <c r="AC132" t="s">
        <v>9</v>
      </c>
    </row>
    <row r="133" spans="1:29" x14ac:dyDescent="0.3">
      <c r="A133" s="151">
        <v>46072</v>
      </c>
      <c r="B133" t="s">
        <v>877</v>
      </c>
      <c r="C133" t="s">
        <v>880</v>
      </c>
      <c r="D133">
        <v>-4000000</v>
      </c>
      <c r="E133" t="s">
        <v>881</v>
      </c>
      <c r="F133">
        <v>1</v>
      </c>
      <c r="G133">
        <v>4000000</v>
      </c>
      <c r="H133" t="s">
        <v>511</v>
      </c>
      <c r="I133" t="s">
        <v>17</v>
      </c>
      <c r="J133" t="s">
        <v>157</v>
      </c>
      <c r="K133" t="s">
        <v>473</v>
      </c>
      <c r="L133" t="s">
        <v>156</v>
      </c>
      <c r="M133">
        <v>0</v>
      </c>
      <c r="N133" t="s">
        <v>43</v>
      </c>
      <c r="O133" t="s">
        <v>494</v>
      </c>
      <c r="P133">
        <v>1</v>
      </c>
      <c r="Q133" t="s">
        <v>72</v>
      </c>
      <c r="R133">
        <v>1</v>
      </c>
      <c r="S133">
        <v>-4000000</v>
      </c>
      <c r="T133">
        <v>1</v>
      </c>
      <c r="U133" t="s">
        <v>199</v>
      </c>
      <c r="V133" t="s">
        <v>72</v>
      </c>
      <c r="W133" t="s">
        <v>87</v>
      </c>
      <c r="X133">
        <v>1</v>
      </c>
      <c r="Y133">
        <v>4000000</v>
      </c>
      <c r="Z133">
        <v>1</v>
      </c>
      <c r="AA133" t="s">
        <v>157</v>
      </c>
      <c r="AB133" t="s">
        <v>72</v>
      </c>
      <c r="AC133" t="s">
        <v>17</v>
      </c>
    </row>
    <row r="134" spans="1:29" x14ac:dyDescent="0.3">
      <c r="A134" s="151">
        <v>46081</v>
      </c>
      <c r="B134" t="s">
        <v>444</v>
      </c>
      <c r="C134" t="s">
        <v>581</v>
      </c>
      <c r="D134">
        <v>-3780940.6891000001</v>
      </c>
      <c r="E134" t="s">
        <v>187</v>
      </c>
      <c r="F134">
        <v>1</v>
      </c>
      <c r="G134">
        <v>3780940.6890735906</v>
      </c>
      <c r="H134" t="s">
        <v>480</v>
      </c>
      <c r="I134" t="s">
        <v>9</v>
      </c>
      <c r="J134" t="s">
        <v>137</v>
      </c>
      <c r="K134" t="s">
        <v>501</v>
      </c>
      <c r="L134" t="s">
        <v>501</v>
      </c>
      <c r="M134">
        <v>0</v>
      </c>
      <c r="N134" t="s">
        <v>32</v>
      </c>
      <c r="O134" t="s">
        <v>494</v>
      </c>
      <c r="P134">
        <v>11</v>
      </c>
      <c r="Q134" t="s">
        <v>467</v>
      </c>
      <c r="R134">
        <v>1</v>
      </c>
      <c r="S134">
        <v>-3780940.6891000001</v>
      </c>
      <c r="T134">
        <v>1</v>
      </c>
      <c r="U134" t="s">
        <v>199</v>
      </c>
      <c r="V134" t="s">
        <v>72</v>
      </c>
      <c r="W134" t="s">
        <v>107</v>
      </c>
      <c r="X134">
        <v>7.7777777777777779E-2</v>
      </c>
      <c r="Y134">
        <v>294073.16470777779</v>
      </c>
      <c r="Z134">
        <v>1</v>
      </c>
      <c r="AA134">
        <v>10</v>
      </c>
      <c r="AB134" t="s">
        <v>72</v>
      </c>
      <c r="AC134" t="s">
        <v>9</v>
      </c>
    </row>
    <row r="135" spans="1:29" x14ac:dyDescent="0.3">
      <c r="A135" s="151">
        <v>46081</v>
      </c>
      <c r="B135" t="s">
        <v>444</v>
      </c>
      <c r="C135" t="s">
        <v>581</v>
      </c>
      <c r="D135">
        <v>-3780940.6891000001</v>
      </c>
      <c r="E135" t="s">
        <v>187</v>
      </c>
      <c r="F135">
        <v>1</v>
      </c>
      <c r="G135">
        <v>3780940.6890735906</v>
      </c>
      <c r="H135" t="s">
        <v>480</v>
      </c>
      <c r="I135" t="s">
        <v>9</v>
      </c>
      <c r="J135" t="s">
        <v>137</v>
      </c>
      <c r="K135" t="s">
        <v>501</v>
      </c>
      <c r="L135" t="s">
        <v>501</v>
      </c>
      <c r="M135">
        <v>0</v>
      </c>
      <c r="N135" t="s">
        <v>32</v>
      </c>
      <c r="O135" t="s">
        <v>494</v>
      </c>
      <c r="P135">
        <v>11</v>
      </c>
      <c r="Q135" t="s">
        <v>467</v>
      </c>
      <c r="R135">
        <v>1</v>
      </c>
      <c r="S135">
        <v>-3780940.6891000001</v>
      </c>
      <c r="T135">
        <v>1</v>
      </c>
      <c r="U135" t="s">
        <v>199</v>
      </c>
      <c r="V135" t="s">
        <v>177</v>
      </c>
      <c r="W135" t="s">
        <v>317</v>
      </c>
      <c r="X135">
        <v>7.7777777777777779E-2</v>
      </c>
      <c r="Y135">
        <v>294073.16470777779</v>
      </c>
      <c r="Z135">
        <v>2</v>
      </c>
      <c r="AA135">
        <v>10</v>
      </c>
      <c r="AB135" t="s">
        <v>77</v>
      </c>
      <c r="AC135" t="s">
        <v>9</v>
      </c>
    </row>
    <row r="136" spans="1:29" x14ac:dyDescent="0.3">
      <c r="A136" s="151">
        <v>46081</v>
      </c>
      <c r="B136" t="s">
        <v>444</v>
      </c>
      <c r="C136" t="s">
        <v>581</v>
      </c>
      <c r="D136">
        <v>-3780940.6891000001</v>
      </c>
      <c r="E136" t="s">
        <v>187</v>
      </c>
      <c r="F136">
        <v>1</v>
      </c>
      <c r="G136">
        <v>3780940.6890735906</v>
      </c>
      <c r="H136" t="s">
        <v>480</v>
      </c>
      <c r="I136" t="s">
        <v>9</v>
      </c>
      <c r="J136" t="s">
        <v>137</v>
      </c>
      <c r="K136" t="s">
        <v>501</v>
      </c>
      <c r="L136" t="s">
        <v>501</v>
      </c>
      <c r="M136">
        <v>0</v>
      </c>
      <c r="N136" t="s">
        <v>32</v>
      </c>
      <c r="O136" t="s">
        <v>494</v>
      </c>
      <c r="P136">
        <v>11</v>
      </c>
      <c r="Q136" t="s">
        <v>467</v>
      </c>
      <c r="R136">
        <v>1</v>
      </c>
      <c r="S136">
        <v>-3780940.6891000001</v>
      </c>
      <c r="T136">
        <v>1</v>
      </c>
      <c r="U136" t="s">
        <v>199</v>
      </c>
      <c r="V136" t="s">
        <v>175</v>
      </c>
      <c r="W136" t="s">
        <v>316</v>
      </c>
      <c r="X136">
        <v>7.7777777777777779E-2</v>
      </c>
      <c r="Y136">
        <v>294073.16470777779</v>
      </c>
      <c r="Z136">
        <v>10</v>
      </c>
      <c r="AA136">
        <v>10</v>
      </c>
      <c r="AB136" t="s">
        <v>75</v>
      </c>
      <c r="AC136" t="s">
        <v>9</v>
      </c>
    </row>
    <row r="137" spans="1:29" x14ac:dyDescent="0.3">
      <c r="A137" s="151">
        <v>46081</v>
      </c>
      <c r="B137" t="s">
        <v>444</v>
      </c>
      <c r="C137" t="s">
        <v>581</v>
      </c>
      <c r="D137">
        <v>-3780940.6891000001</v>
      </c>
      <c r="E137" t="s">
        <v>187</v>
      </c>
      <c r="F137">
        <v>1</v>
      </c>
      <c r="G137">
        <v>3780940.6890735906</v>
      </c>
      <c r="H137" t="s">
        <v>480</v>
      </c>
      <c r="I137" t="s">
        <v>9</v>
      </c>
      <c r="J137" t="s">
        <v>137</v>
      </c>
      <c r="K137" t="s">
        <v>501</v>
      </c>
      <c r="L137" t="s">
        <v>501</v>
      </c>
      <c r="M137">
        <v>0</v>
      </c>
      <c r="N137" t="s">
        <v>32</v>
      </c>
      <c r="O137" t="s">
        <v>494</v>
      </c>
      <c r="P137">
        <v>11</v>
      </c>
      <c r="Q137" t="s">
        <v>467</v>
      </c>
      <c r="R137">
        <v>1</v>
      </c>
      <c r="S137">
        <v>-3780940.6891000001</v>
      </c>
      <c r="T137">
        <v>1</v>
      </c>
      <c r="U137" t="s">
        <v>199</v>
      </c>
      <c r="V137" t="s">
        <v>193</v>
      </c>
      <c r="W137" t="s">
        <v>320</v>
      </c>
      <c r="X137">
        <v>7.7777777777777779E-2</v>
      </c>
      <c r="Y137">
        <v>294073.16470777779</v>
      </c>
      <c r="Z137">
        <v>3</v>
      </c>
      <c r="AA137">
        <v>10</v>
      </c>
      <c r="AB137" t="s">
        <v>682</v>
      </c>
      <c r="AC137" t="s">
        <v>9</v>
      </c>
    </row>
    <row r="138" spans="1:29" x14ac:dyDescent="0.3">
      <c r="A138" s="151">
        <v>46081</v>
      </c>
      <c r="B138" t="s">
        <v>444</v>
      </c>
      <c r="C138" t="s">
        <v>581</v>
      </c>
      <c r="D138">
        <v>-3780940.6891000001</v>
      </c>
      <c r="E138" t="s">
        <v>187</v>
      </c>
      <c r="F138">
        <v>1</v>
      </c>
      <c r="G138">
        <v>3780940.6890735906</v>
      </c>
      <c r="H138" t="s">
        <v>480</v>
      </c>
      <c r="I138" t="s">
        <v>9</v>
      </c>
      <c r="J138" t="s">
        <v>137</v>
      </c>
      <c r="K138" t="s">
        <v>501</v>
      </c>
      <c r="L138" t="s">
        <v>501</v>
      </c>
      <c r="M138">
        <v>0</v>
      </c>
      <c r="N138" t="s">
        <v>32</v>
      </c>
      <c r="O138" t="s">
        <v>494</v>
      </c>
      <c r="P138">
        <v>11</v>
      </c>
      <c r="Q138" t="s">
        <v>467</v>
      </c>
      <c r="R138">
        <v>1</v>
      </c>
      <c r="S138">
        <v>-3780940.6891000001</v>
      </c>
      <c r="T138">
        <v>1</v>
      </c>
      <c r="U138" t="s">
        <v>199</v>
      </c>
      <c r="V138" t="s">
        <v>191</v>
      </c>
      <c r="W138" t="s">
        <v>319</v>
      </c>
      <c r="X138">
        <v>7.7777777777777779E-2</v>
      </c>
      <c r="Y138">
        <v>294073.16470777779</v>
      </c>
      <c r="Z138">
        <v>4</v>
      </c>
      <c r="AA138">
        <v>10</v>
      </c>
      <c r="AB138" t="s">
        <v>683</v>
      </c>
      <c r="AC138" t="s">
        <v>9</v>
      </c>
    </row>
    <row r="139" spans="1:29" x14ac:dyDescent="0.3">
      <c r="A139" s="151">
        <v>46081</v>
      </c>
      <c r="B139" t="s">
        <v>444</v>
      </c>
      <c r="C139" t="s">
        <v>581</v>
      </c>
      <c r="D139">
        <v>-3780940.6891000001</v>
      </c>
      <c r="E139" t="s">
        <v>187</v>
      </c>
      <c r="F139">
        <v>1</v>
      </c>
      <c r="G139">
        <v>3780940.6890735906</v>
      </c>
      <c r="H139" t="s">
        <v>480</v>
      </c>
      <c r="I139" t="s">
        <v>9</v>
      </c>
      <c r="J139" t="s">
        <v>137</v>
      </c>
      <c r="K139" t="s">
        <v>501</v>
      </c>
      <c r="L139" t="s">
        <v>501</v>
      </c>
      <c r="M139">
        <v>0</v>
      </c>
      <c r="N139" t="s">
        <v>32</v>
      </c>
      <c r="O139" t="s">
        <v>494</v>
      </c>
      <c r="P139">
        <v>11</v>
      </c>
      <c r="Q139" t="s">
        <v>467</v>
      </c>
      <c r="R139">
        <v>1</v>
      </c>
      <c r="S139">
        <v>-3780940.6891000001</v>
      </c>
      <c r="T139">
        <v>1</v>
      </c>
      <c r="U139" t="s">
        <v>199</v>
      </c>
      <c r="V139" t="s">
        <v>80</v>
      </c>
      <c r="W139" t="s">
        <v>109</v>
      </c>
      <c r="X139">
        <v>7.7777777777777779E-2</v>
      </c>
      <c r="Y139">
        <v>294073.16470777779</v>
      </c>
      <c r="Z139">
        <v>5</v>
      </c>
      <c r="AA139">
        <v>10</v>
      </c>
      <c r="AB139" t="s">
        <v>80</v>
      </c>
      <c r="AC139" t="s">
        <v>9</v>
      </c>
    </row>
    <row r="140" spans="1:29" x14ac:dyDescent="0.3">
      <c r="A140" s="151">
        <v>46081</v>
      </c>
      <c r="B140" t="s">
        <v>444</v>
      </c>
      <c r="C140" t="s">
        <v>581</v>
      </c>
      <c r="D140">
        <v>-3780940.6891000001</v>
      </c>
      <c r="E140" t="s">
        <v>187</v>
      </c>
      <c r="F140">
        <v>1</v>
      </c>
      <c r="G140">
        <v>3780940.6890735906</v>
      </c>
      <c r="H140" t="s">
        <v>480</v>
      </c>
      <c r="I140" t="s">
        <v>9</v>
      </c>
      <c r="J140" t="s">
        <v>137</v>
      </c>
      <c r="K140" t="s">
        <v>501</v>
      </c>
      <c r="L140" t="s">
        <v>501</v>
      </c>
      <c r="M140">
        <v>0</v>
      </c>
      <c r="N140" t="s">
        <v>32</v>
      </c>
      <c r="O140" t="s">
        <v>494</v>
      </c>
      <c r="P140">
        <v>11</v>
      </c>
      <c r="Q140" t="s">
        <v>467</v>
      </c>
      <c r="R140">
        <v>1</v>
      </c>
      <c r="S140">
        <v>-3780940.6891000001</v>
      </c>
      <c r="T140">
        <v>1</v>
      </c>
      <c r="U140" t="s">
        <v>199</v>
      </c>
      <c r="V140" t="s">
        <v>50</v>
      </c>
      <c r="W140" t="s">
        <v>108</v>
      </c>
      <c r="X140">
        <v>7.7777777777777779E-2</v>
      </c>
      <c r="Y140">
        <v>294073.16470777779</v>
      </c>
      <c r="Z140">
        <v>6</v>
      </c>
      <c r="AA140">
        <v>10</v>
      </c>
      <c r="AB140" t="s">
        <v>50</v>
      </c>
      <c r="AC140" t="s">
        <v>9</v>
      </c>
    </row>
    <row r="141" spans="1:29" x14ac:dyDescent="0.3">
      <c r="A141" s="151">
        <v>46081</v>
      </c>
      <c r="B141" t="s">
        <v>444</v>
      </c>
      <c r="C141" t="s">
        <v>581</v>
      </c>
      <c r="D141">
        <v>-3780940.6891000001</v>
      </c>
      <c r="E141" t="s">
        <v>187</v>
      </c>
      <c r="F141">
        <v>1</v>
      </c>
      <c r="G141">
        <v>3780940.6890735906</v>
      </c>
      <c r="H141" t="s">
        <v>480</v>
      </c>
      <c r="I141" t="s">
        <v>9</v>
      </c>
      <c r="J141" t="s">
        <v>137</v>
      </c>
      <c r="K141" t="s">
        <v>501</v>
      </c>
      <c r="L141" t="s">
        <v>501</v>
      </c>
      <c r="M141">
        <v>0</v>
      </c>
      <c r="N141" t="s">
        <v>32</v>
      </c>
      <c r="O141" t="s">
        <v>494</v>
      </c>
      <c r="P141">
        <v>11</v>
      </c>
      <c r="Q141" t="s">
        <v>467</v>
      </c>
      <c r="R141">
        <v>1</v>
      </c>
      <c r="S141">
        <v>-3780940.6891000001</v>
      </c>
      <c r="T141">
        <v>1</v>
      </c>
      <c r="U141" t="s">
        <v>199</v>
      </c>
      <c r="V141" t="s">
        <v>68</v>
      </c>
      <c r="W141" t="s">
        <v>106</v>
      </c>
      <c r="X141">
        <v>7.7777777777777779E-2</v>
      </c>
      <c r="Y141">
        <v>294073.16470777779</v>
      </c>
      <c r="Z141">
        <v>7</v>
      </c>
      <c r="AA141">
        <v>10</v>
      </c>
      <c r="AB141" t="s">
        <v>68</v>
      </c>
      <c r="AC141" t="s">
        <v>9</v>
      </c>
    </row>
    <row r="142" spans="1:29" x14ac:dyDescent="0.3">
      <c r="A142" s="151">
        <v>46081</v>
      </c>
      <c r="B142" t="s">
        <v>444</v>
      </c>
      <c r="C142" t="s">
        <v>581</v>
      </c>
      <c r="D142">
        <v>-3780940.6891000001</v>
      </c>
      <c r="E142" t="s">
        <v>187</v>
      </c>
      <c r="F142">
        <v>1</v>
      </c>
      <c r="G142">
        <v>3780940.6890735906</v>
      </c>
      <c r="H142" t="s">
        <v>480</v>
      </c>
      <c r="I142" t="s">
        <v>9</v>
      </c>
      <c r="J142" t="s">
        <v>137</v>
      </c>
      <c r="K142" t="s">
        <v>501</v>
      </c>
      <c r="L142" t="s">
        <v>501</v>
      </c>
      <c r="M142">
        <v>0</v>
      </c>
      <c r="N142" t="s">
        <v>32</v>
      </c>
      <c r="O142" t="s">
        <v>494</v>
      </c>
      <c r="P142">
        <v>11</v>
      </c>
      <c r="Q142" t="s">
        <v>467</v>
      </c>
      <c r="R142">
        <v>1</v>
      </c>
      <c r="S142">
        <v>-3780940.6891000001</v>
      </c>
      <c r="T142">
        <v>1</v>
      </c>
      <c r="U142" t="s">
        <v>199</v>
      </c>
      <c r="V142" t="s">
        <v>70</v>
      </c>
      <c r="W142" t="s">
        <v>452</v>
      </c>
      <c r="X142">
        <v>7.7777777777777779E-2</v>
      </c>
      <c r="Y142">
        <v>294073.16470777779</v>
      </c>
      <c r="Z142">
        <v>8</v>
      </c>
      <c r="AA142">
        <v>10</v>
      </c>
      <c r="AB142" t="s">
        <v>70</v>
      </c>
      <c r="AC142" t="s">
        <v>9</v>
      </c>
    </row>
    <row r="143" spans="1:29" x14ac:dyDescent="0.3">
      <c r="A143" s="151">
        <v>46081</v>
      </c>
      <c r="B143" t="s">
        <v>444</v>
      </c>
      <c r="C143" t="s">
        <v>581</v>
      </c>
      <c r="D143">
        <v>-3780940.6891000001</v>
      </c>
      <c r="E143" t="s">
        <v>187</v>
      </c>
      <c r="F143">
        <v>1</v>
      </c>
      <c r="G143">
        <v>3780940.6890735906</v>
      </c>
      <c r="H143" t="s">
        <v>480</v>
      </c>
      <c r="I143" t="s">
        <v>9</v>
      </c>
      <c r="J143" t="s">
        <v>137</v>
      </c>
      <c r="K143" t="s">
        <v>501</v>
      </c>
      <c r="L143" t="s">
        <v>501</v>
      </c>
      <c r="M143">
        <v>0</v>
      </c>
      <c r="N143" t="s">
        <v>32</v>
      </c>
      <c r="O143" t="s">
        <v>494</v>
      </c>
      <c r="P143">
        <v>11</v>
      </c>
      <c r="Q143" t="s">
        <v>467</v>
      </c>
      <c r="R143">
        <v>1</v>
      </c>
      <c r="S143">
        <v>-3780940.6891000001</v>
      </c>
      <c r="T143">
        <v>1</v>
      </c>
      <c r="U143" t="s">
        <v>199</v>
      </c>
      <c r="V143" t="s">
        <v>181</v>
      </c>
      <c r="W143" t="s">
        <v>318</v>
      </c>
      <c r="X143">
        <v>0</v>
      </c>
      <c r="Y143">
        <v>0</v>
      </c>
      <c r="Z143">
        <v>9</v>
      </c>
      <c r="AA143">
        <v>10</v>
      </c>
      <c r="AB143" t="s">
        <v>181</v>
      </c>
      <c r="AC143" t="s">
        <v>9</v>
      </c>
    </row>
    <row r="144" spans="1:29" x14ac:dyDescent="0.3">
      <c r="A144" s="151">
        <v>46081</v>
      </c>
      <c r="B144" t="s">
        <v>444</v>
      </c>
      <c r="C144" t="s">
        <v>565</v>
      </c>
      <c r="D144">
        <v>-3671564.7894000001</v>
      </c>
      <c r="E144" t="s">
        <v>166</v>
      </c>
      <c r="F144">
        <v>1</v>
      </c>
      <c r="G144">
        <v>3671564.78941359</v>
      </c>
      <c r="H144" t="s">
        <v>480</v>
      </c>
      <c r="I144" t="s">
        <v>9</v>
      </c>
      <c r="J144" t="s">
        <v>137</v>
      </c>
      <c r="K144" t="s">
        <v>501</v>
      </c>
      <c r="L144" t="s">
        <v>501</v>
      </c>
      <c r="M144">
        <v>0</v>
      </c>
      <c r="N144" t="s">
        <v>379</v>
      </c>
      <c r="O144" t="s">
        <v>494</v>
      </c>
      <c r="P144">
        <v>10</v>
      </c>
      <c r="Q144" t="s">
        <v>467</v>
      </c>
      <c r="R144">
        <v>1</v>
      </c>
      <c r="S144">
        <v>-3671564.7894000001</v>
      </c>
      <c r="T144">
        <v>1</v>
      </c>
      <c r="U144" t="s">
        <v>199</v>
      </c>
      <c r="V144" t="s">
        <v>72</v>
      </c>
      <c r="W144" t="s">
        <v>385</v>
      </c>
      <c r="X144">
        <v>0.11</v>
      </c>
      <c r="Y144">
        <v>403872.126834</v>
      </c>
      <c r="Z144">
        <v>1</v>
      </c>
      <c r="AA144">
        <v>10</v>
      </c>
      <c r="AB144" t="s">
        <v>72</v>
      </c>
      <c r="AC144" t="s">
        <v>9</v>
      </c>
    </row>
    <row r="145" spans="1:29" x14ac:dyDescent="0.3">
      <c r="A145" s="151">
        <v>46081</v>
      </c>
      <c r="B145" t="s">
        <v>444</v>
      </c>
      <c r="C145" t="s">
        <v>565</v>
      </c>
      <c r="D145">
        <v>-3671564.7894000001</v>
      </c>
      <c r="E145" t="s">
        <v>166</v>
      </c>
      <c r="F145">
        <v>1</v>
      </c>
      <c r="G145">
        <v>3671564.78941359</v>
      </c>
      <c r="H145" t="s">
        <v>480</v>
      </c>
      <c r="I145" t="s">
        <v>9</v>
      </c>
      <c r="J145" t="s">
        <v>137</v>
      </c>
      <c r="K145" t="s">
        <v>501</v>
      </c>
      <c r="L145" t="s">
        <v>501</v>
      </c>
      <c r="M145">
        <v>0</v>
      </c>
      <c r="N145" t="s">
        <v>379</v>
      </c>
      <c r="O145" t="s">
        <v>494</v>
      </c>
      <c r="P145">
        <v>10</v>
      </c>
      <c r="Q145" t="s">
        <v>467</v>
      </c>
      <c r="R145">
        <v>1</v>
      </c>
      <c r="S145">
        <v>-3671564.7894000001</v>
      </c>
      <c r="T145">
        <v>1</v>
      </c>
      <c r="U145" t="s">
        <v>199</v>
      </c>
      <c r="V145" t="s">
        <v>177</v>
      </c>
      <c r="W145" t="s">
        <v>382</v>
      </c>
      <c r="X145">
        <v>0.08</v>
      </c>
      <c r="Y145">
        <v>293725.18315200001</v>
      </c>
      <c r="Z145">
        <v>2</v>
      </c>
      <c r="AA145">
        <v>10</v>
      </c>
      <c r="AB145" t="s">
        <v>77</v>
      </c>
      <c r="AC145" t="s">
        <v>9</v>
      </c>
    </row>
    <row r="146" spans="1:29" x14ac:dyDescent="0.3">
      <c r="A146" s="151">
        <v>46081</v>
      </c>
      <c r="B146" t="s">
        <v>444</v>
      </c>
      <c r="C146" t="s">
        <v>565</v>
      </c>
      <c r="D146">
        <v>-3671564.7894000001</v>
      </c>
      <c r="E146" t="s">
        <v>166</v>
      </c>
      <c r="F146">
        <v>1</v>
      </c>
      <c r="G146">
        <v>3671564.78941359</v>
      </c>
      <c r="H146" t="s">
        <v>480</v>
      </c>
      <c r="I146" t="s">
        <v>9</v>
      </c>
      <c r="J146" t="s">
        <v>137</v>
      </c>
      <c r="K146" t="s">
        <v>501</v>
      </c>
      <c r="L146" t="s">
        <v>501</v>
      </c>
      <c r="M146">
        <v>0</v>
      </c>
      <c r="N146" t="s">
        <v>379</v>
      </c>
      <c r="O146" t="s">
        <v>494</v>
      </c>
      <c r="P146">
        <v>10</v>
      </c>
      <c r="Q146" t="s">
        <v>467</v>
      </c>
      <c r="R146">
        <v>1</v>
      </c>
      <c r="S146">
        <v>-3671564.7894000001</v>
      </c>
      <c r="T146">
        <v>1</v>
      </c>
      <c r="U146" t="s">
        <v>199</v>
      </c>
      <c r="V146" t="s">
        <v>175</v>
      </c>
      <c r="W146" t="s">
        <v>381</v>
      </c>
      <c r="X146">
        <v>0</v>
      </c>
      <c r="Y146">
        <v>0</v>
      </c>
      <c r="Z146">
        <v>10</v>
      </c>
      <c r="AA146">
        <v>10</v>
      </c>
      <c r="AB146" t="s">
        <v>75</v>
      </c>
      <c r="AC146" t="s">
        <v>9</v>
      </c>
    </row>
    <row r="147" spans="1:29" x14ac:dyDescent="0.3">
      <c r="A147" s="151">
        <v>46081</v>
      </c>
      <c r="B147" t="s">
        <v>444</v>
      </c>
      <c r="C147" t="s">
        <v>565</v>
      </c>
      <c r="D147">
        <v>-3671564.7894000001</v>
      </c>
      <c r="E147" t="s">
        <v>166</v>
      </c>
      <c r="F147">
        <v>1</v>
      </c>
      <c r="G147">
        <v>3671564.78941359</v>
      </c>
      <c r="H147" t="s">
        <v>480</v>
      </c>
      <c r="I147" t="s">
        <v>9</v>
      </c>
      <c r="J147" t="s">
        <v>137</v>
      </c>
      <c r="K147" t="s">
        <v>501</v>
      </c>
      <c r="L147" t="s">
        <v>501</v>
      </c>
      <c r="M147">
        <v>0</v>
      </c>
      <c r="N147" t="s">
        <v>379</v>
      </c>
      <c r="O147" t="s">
        <v>494</v>
      </c>
      <c r="P147">
        <v>10</v>
      </c>
      <c r="Q147" t="s">
        <v>467</v>
      </c>
      <c r="R147">
        <v>1</v>
      </c>
      <c r="S147">
        <v>-3671564.7894000001</v>
      </c>
      <c r="T147">
        <v>1</v>
      </c>
      <c r="U147" t="s">
        <v>199</v>
      </c>
      <c r="V147" t="s">
        <v>193</v>
      </c>
      <c r="W147" t="s">
        <v>387</v>
      </c>
      <c r="X147">
        <v>0.11</v>
      </c>
      <c r="Y147">
        <v>403872.126834</v>
      </c>
      <c r="Z147">
        <v>3</v>
      </c>
      <c r="AA147">
        <v>10</v>
      </c>
      <c r="AB147" t="s">
        <v>682</v>
      </c>
      <c r="AC147" t="s">
        <v>9</v>
      </c>
    </row>
    <row r="148" spans="1:29" x14ac:dyDescent="0.3">
      <c r="A148" s="151">
        <v>46081</v>
      </c>
      <c r="B148" t="s">
        <v>444</v>
      </c>
      <c r="C148" t="s">
        <v>565</v>
      </c>
      <c r="D148">
        <v>-3671564.7894000001</v>
      </c>
      <c r="E148" t="s">
        <v>166</v>
      </c>
      <c r="F148">
        <v>1</v>
      </c>
      <c r="G148">
        <v>3671564.78941359</v>
      </c>
      <c r="H148" t="s">
        <v>480</v>
      </c>
      <c r="I148" t="s">
        <v>9</v>
      </c>
      <c r="J148" t="s">
        <v>137</v>
      </c>
      <c r="K148" t="s">
        <v>501</v>
      </c>
      <c r="L148" t="s">
        <v>501</v>
      </c>
      <c r="M148">
        <v>0</v>
      </c>
      <c r="N148" t="s">
        <v>379</v>
      </c>
      <c r="O148" t="s">
        <v>494</v>
      </c>
      <c r="P148">
        <v>10</v>
      </c>
      <c r="Q148" t="s">
        <v>467</v>
      </c>
      <c r="R148">
        <v>1</v>
      </c>
      <c r="S148">
        <v>-3671564.7894000001</v>
      </c>
      <c r="T148">
        <v>1</v>
      </c>
      <c r="U148" t="s">
        <v>199</v>
      </c>
      <c r="V148" t="s">
        <v>191</v>
      </c>
      <c r="W148" t="s">
        <v>386</v>
      </c>
      <c r="X148">
        <v>0.19</v>
      </c>
      <c r="Y148">
        <v>697597.30998600007</v>
      </c>
      <c r="Z148">
        <v>4</v>
      </c>
      <c r="AA148">
        <v>10</v>
      </c>
      <c r="AB148" t="s">
        <v>683</v>
      </c>
      <c r="AC148" t="s">
        <v>9</v>
      </c>
    </row>
    <row r="149" spans="1:29" x14ac:dyDescent="0.3">
      <c r="A149" s="151">
        <v>46081</v>
      </c>
      <c r="B149" t="s">
        <v>444</v>
      </c>
      <c r="C149" t="s">
        <v>565</v>
      </c>
      <c r="D149">
        <v>-3671564.7894000001</v>
      </c>
      <c r="E149" t="s">
        <v>166</v>
      </c>
      <c r="F149">
        <v>1</v>
      </c>
      <c r="G149">
        <v>3671564.78941359</v>
      </c>
      <c r="H149" t="s">
        <v>480</v>
      </c>
      <c r="I149" t="s">
        <v>9</v>
      </c>
      <c r="J149" t="s">
        <v>137</v>
      </c>
      <c r="K149" t="s">
        <v>501</v>
      </c>
      <c r="L149" t="s">
        <v>501</v>
      </c>
      <c r="M149">
        <v>0</v>
      </c>
      <c r="N149" t="s">
        <v>379</v>
      </c>
      <c r="O149" t="s">
        <v>494</v>
      </c>
      <c r="P149">
        <v>10</v>
      </c>
      <c r="Q149" t="s">
        <v>467</v>
      </c>
      <c r="R149">
        <v>1</v>
      </c>
      <c r="S149">
        <v>-3671564.7894000001</v>
      </c>
      <c r="T149">
        <v>1</v>
      </c>
      <c r="U149" t="s">
        <v>199</v>
      </c>
      <c r="V149" t="s">
        <v>80</v>
      </c>
      <c r="W149" t="s">
        <v>384</v>
      </c>
      <c r="X149">
        <v>0.11</v>
      </c>
      <c r="Y149">
        <v>403872.126834</v>
      </c>
      <c r="Z149">
        <v>5</v>
      </c>
      <c r="AA149">
        <v>10</v>
      </c>
      <c r="AB149" t="s">
        <v>80</v>
      </c>
      <c r="AC149" t="s">
        <v>9</v>
      </c>
    </row>
    <row r="150" spans="1:29" x14ac:dyDescent="0.3">
      <c r="A150" s="151">
        <v>46081</v>
      </c>
      <c r="B150" t="s">
        <v>444</v>
      </c>
      <c r="C150" t="s">
        <v>565</v>
      </c>
      <c r="D150">
        <v>-3671564.7894000001</v>
      </c>
      <c r="E150" t="s">
        <v>166</v>
      </c>
      <c r="F150">
        <v>1</v>
      </c>
      <c r="G150">
        <v>3671564.78941359</v>
      </c>
      <c r="H150" t="s">
        <v>480</v>
      </c>
      <c r="I150" t="s">
        <v>9</v>
      </c>
      <c r="J150" t="s">
        <v>137</v>
      </c>
      <c r="K150" t="s">
        <v>501</v>
      </c>
      <c r="L150" t="s">
        <v>501</v>
      </c>
      <c r="M150">
        <v>0</v>
      </c>
      <c r="N150" t="s">
        <v>379</v>
      </c>
      <c r="O150" t="s">
        <v>494</v>
      </c>
      <c r="P150">
        <v>10</v>
      </c>
      <c r="Q150" t="s">
        <v>467</v>
      </c>
      <c r="R150">
        <v>1</v>
      </c>
      <c r="S150">
        <v>-3671564.7894000001</v>
      </c>
      <c r="T150">
        <v>1</v>
      </c>
      <c r="U150" t="s">
        <v>199</v>
      </c>
      <c r="V150" t="s">
        <v>50</v>
      </c>
      <c r="W150" t="s">
        <v>380</v>
      </c>
      <c r="X150">
        <v>0.11</v>
      </c>
      <c r="Y150">
        <v>403872.126834</v>
      </c>
      <c r="Z150">
        <v>6</v>
      </c>
      <c r="AA150">
        <v>10</v>
      </c>
      <c r="AB150" t="s">
        <v>50</v>
      </c>
      <c r="AC150" t="s">
        <v>9</v>
      </c>
    </row>
    <row r="151" spans="1:29" x14ac:dyDescent="0.3">
      <c r="A151" s="151">
        <v>46081</v>
      </c>
      <c r="B151" t="s">
        <v>444</v>
      </c>
      <c r="C151" t="s">
        <v>565</v>
      </c>
      <c r="D151">
        <v>-3671564.7894000001</v>
      </c>
      <c r="E151" t="s">
        <v>166</v>
      </c>
      <c r="F151">
        <v>1</v>
      </c>
      <c r="G151">
        <v>3671564.78941359</v>
      </c>
      <c r="H151" t="s">
        <v>480</v>
      </c>
      <c r="I151" t="s">
        <v>9</v>
      </c>
      <c r="J151" t="s">
        <v>137</v>
      </c>
      <c r="K151" t="s">
        <v>501</v>
      </c>
      <c r="L151" t="s">
        <v>501</v>
      </c>
      <c r="M151">
        <v>0</v>
      </c>
      <c r="N151" t="s">
        <v>379</v>
      </c>
      <c r="O151" t="s">
        <v>494</v>
      </c>
      <c r="P151">
        <v>10</v>
      </c>
      <c r="Q151" t="s">
        <v>467</v>
      </c>
      <c r="R151">
        <v>1</v>
      </c>
      <c r="S151">
        <v>-3671564.7894000001</v>
      </c>
      <c r="T151">
        <v>1</v>
      </c>
      <c r="U151" t="s">
        <v>199</v>
      </c>
      <c r="V151" t="s">
        <v>68</v>
      </c>
      <c r="W151" t="s">
        <v>388</v>
      </c>
      <c r="X151">
        <v>0.11</v>
      </c>
      <c r="Y151">
        <v>403872.126834</v>
      </c>
      <c r="Z151">
        <v>7</v>
      </c>
      <c r="AA151">
        <v>10</v>
      </c>
      <c r="AB151" t="s">
        <v>68</v>
      </c>
      <c r="AC151" t="s">
        <v>9</v>
      </c>
    </row>
    <row r="152" spans="1:29" x14ac:dyDescent="0.3">
      <c r="A152" s="151">
        <v>46081</v>
      </c>
      <c r="B152" t="s">
        <v>444</v>
      </c>
      <c r="C152" t="s">
        <v>565</v>
      </c>
      <c r="D152">
        <v>-3671564.7894000001</v>
      </c>
      <c r="E152" t="s">
        <v>166</v>
      </c>
      <c r="F152">
        <v>1</v>
      </c>
      <c r="G152">
        <v>3671564.78941359</v>
      </c>
      <c r="H152" t="s">
        <v>480</v>
      </c>
      <c r="I152" t="s">
        <v>9</v>
      </c>
      <c r="J152" t="s">
        <v>137</v>
      </c>
      <c r="K152" t="s">
        <v>501</v>
      </c>
      <c r="L152" t="s">
        <v>501</v>
      </c>
      <c r="M152">
        <v>0</v>
      </c>
      <c r="N152" t="s">
        <v>379</v>
      </c>
      <c r="O152" t="s">
        <v>494</v>
      </c>
      <c r="P152">
        <v>10</v>
      </c>
      <c r="Q152" t="s">
        <v>467</v>
      </c>
      <c r="R152">
        <v>1</v>
      </c>
      <c r="S152">
        <v>-3671564.7894000001</v>
      </c>
      <c r="T152">
        <v>1</v>
      </c>
      <c r="U152" t="s">
        <v>199</v>
      </c>
      <c r="V152" t="s">
        <v>70</v>
      </c>
      <c r="W152" t="s">
        <v>459</v>
      </c>
      <c r="X152">
        <v>0.11</v>
      </c>
      <c r="Y152">
        <v>403872.126834</v>
      </c>
      <c r="Z152">
        <v>8</v>
      </c>
      <c r="AA152">
        <v>10</v>
      </c>
      <c r="AB152" t="s">
        <v>70</v>
      </c>
      <c r="AC152" t="s">
        <v>9</v>
      </c>
    </row>
    <row r="153" spans="1:29" x14ac:dyDescent="0.3">
      <c r="A153" s="151">
        <v>46081</v>
      </c>
      <c r="B153" t="s">
        <v>444</v>
      </c>
      <c r="C153" t="s">
        <v>565</v>
      </c>
      <c r="D153">
        <v>-3671564.7894000001</v>
      </c>
      <c r="E153" t="s">
        <v>166</v>
      </c>
      <c r="F153">
        <v>1</v>
      </c>
      <c r="G153">
        <v>3671564.78941359</v>
      </c>
      <c r="H153" t="s">
        <v>480</v>
      </c>
      <c r="I153" t="s">
        <v>9</v>
      </c>
      <c r="J153" t="s">
        <v>137</v>
      </c>
      <c r="K153" t="s">
        <v>501</v>
      </c>
      <c r="L153" t="s">
        <v>501</v>
      </c>
      <c r="M153">
        <v>0</v>
      </c>
      <c r="N153" t="s">
        <v>379</v>
      </c>
      <c r="O153" t="s">
        <v>494</v>
      </c>
      <c r="P153">
        <v>10</v>
      </c>
      <c r="Q153" t="s">
        <v>467</v>
      </c>
      <c r="R153">
        <v>1</v>
      </c>
      <c r="S153">
        <v>-3671564.7894000001</v>
      </c>
      <c r="T153">
        <v>1</v>
      </c>
      <c r="U153" t="s">
        <v>199</v>
      </c>
      <c r="V153" t="s">
        <v>181</v>
      </c>
      <c r="W153" t="s">
        <v>383</v>
      </c>
      <c r="X153">
        <v>0</v>
      </c>
      <c r="Y153">
        <v>0</v>
      </c>
      <c r="Z153">
        <v>9</v>
      </c>
      <c r="AA153">
        <v>10</v>
      </c>
      <c r="AB153" t="s">
        <v>181</v>
      </c>
      <c r="AC153" t="s">
        <v>9</v>
      </c>
    </row>
    <row r="154" spans="1:29" x14ac:dyDescent="0.3">
      <c r="A154" s="151">
        <v>46056</v>
      </c>
      <c r="B154" t="s">
        <v>965</v>
      </c>
      <c r="C154" t="s">
        <v>966</v>
      </c>
      <c r="D154">
        <v>-3455620.34</v>
      </c>
      <c r="E154" t="s">
        <v>967</v>
      </c>
      <c r="F154">
        <v>3969.24</v>
      </c>
      <c r="G154">
        <v>870.6</v>
      </c>
      <c r="H154" t="s">
        <v>511</v>
      </c>
      <c r="I154" t="s">
        <v>10</v>
      </c>
      <c r="J154" t="s">
        <v>137</v>
      </c>
      <c r="K154" t="s">
        <v>473</v>
      </c>
      <c r="L154" t="s">
        <v>138</v>
      </c>
      <c r="M154">
        <v>0</v>
      </c>
      <c r="N154" t="s">
        <v>34</v>
      </c>
      <c r="O154" t="s">
        <v>492</v>
      </c>
      <c r="P154">
        <v>1</v>
      </c>
      <c r="Q154" t="s">
        <v>80</v>
      </c>
      <c r="R154">
        <v>1</v>
      </c>
      <c r="S154">
        <v>-3455620.34</v>
      </c>
      <c r="T154">
        <v>3969.24</v>
      </c>
      <c r="U154" t="s">
        <v>199</v>
      </c>
      <c r="V154" t="s">
        <v>80</v>
      </c>
      <c r="W154" t="s">
        <v>93</v>
      </c>
      <c r="X154">
        <v>1</v>
      </c>
      <c r="Y154">
        <v>3455620.34</v>
      </c>
      <c r="Z154">
        <v>5</v>
      </c>
      <c r="AA154">
        <v>13</v>
      </c>
      <c r="AB154" t="s">
        <v>80</v>
      </c>
      <c r="AC154" t="s">
        <v>10</v>
      </c>
    </row>
    <row r="155" spans="1:29" x14ac:dyDescent="0.3">
      <c r="A155" s="151">
        <v>46081</v>
      </c>
      <c r="B155" t="s">
        <v>444</v>
      </c>
      <c r="C155" t="s">
        <v>569</v>
      </c>
      <c r="D155">
        <v>-3415916.0836999998</v>
      </c>
      <c r="E155" t="s">
        <v>168</v>
      </c>
      <c r="F155">
        <v>1</v>
      </c>
      <c r="G155">
        <v>3415916.0836735903</v>
      </c>
      <c r="H155" t="s">
        <v>480</v>
      </c>
      <c r="I155" t="s">
        <v>9</v>
      </c>
      <c r="J155" t="s">
        <v>137</v>
      </c>
      <c r="K155" t="s">
        <v>501</v>
      </c>
      <c r="L155" t="s">
        <v>501</v>
      </c>
      <c r="M155">
        <v>0</v>
      </c>
      <c r="N155" t="s">
        <v>332</v>
      </c>
      <c r="O155" t="s">
        <v>494</v>
      </c>
      <c r="P155">
        <v>6</v>
      </c>
      <c r="Q155" t="s">
        <v>469</v>
      </c>
      <c r="R155">
        <v>1</v>
      </c>
      <c r="S155">
        <v>-3415916.0836999998</v>
      </c>
      <c r="T155">
        <v>1</v>
      </c>
      <c r="U155" t="s">
        <v>199</v>
      </c>
      <c r="V155" t="s">
        <v>72</v>
      </c>
      <c r="W155" t="s">
        <v>335</v>
      </c>
      <c r="X155">
        <v>0.05</v>
      </c>
      <c r="Y155">
        <v>170795.80418500002</v>
      </c>
      <c r="Z155">
        <v>1</v>
      </c>
      <c r="AA155">
        <v>10</v>
      </c>
      <c r="AB155" t="s">
        <v>72</v>
      </c>
      <c r="AC155" t="s">
        <v>9</v>
      </c>
    </row>
    <row r="156" spans="1:29" x14ac:dyDescent="0.3">
      <c r="A156" s="151">
        <v>46081</v>
      </c>
      <c r="B156" t="s">
        <v>444</v>
      </c>
      <c r="C156" t="s">
        <v>569</v>
      </c>
      <c r="D156">
        <v>-3415916.0836999998</v>
      </c>
      <c r="E156" t="s">
        <v>168</v>
      </c>
      <c r="F156">
        <v>1</v>
      </c>
      <c r="G156">
        <v>3415916.0836735903</v>
      </c>
      <c r="H156" t="s">
        <v>480</v>
      </c>
      <c r="I156" t="s">
        <v>9</v>
      </c>
      <c r="J156" t="s">
        <v>137</v>
      </c>
      <c r="K156" t="s">
        <v>501</v>
      </c>
      <c r="L156" t="s">
        <v>501</v>
      </c>
      <c r="M156">
        <v>0</v>
      </c>
      <c r="N156" t="s">
        <v>332</v>
      </c>
      <c r="O156" t="s">
        <v>494</v>
      </c>
      <c r="P156">
        <v>6</v>
      </c>
      <c r="Q156" t="s">
        <v>469</v>
      </c>
      <c r="R156">
        <v>1</v>
      </c>
      <c r="S156">
        <v>-3415916.0836999998</v>
      </c>
      <c r="T156">
        <v>1</v>
      </c>
      <c r="U156" t="s">
        <v>199</v>
      </c>
      <c r="V156" t="s">
        <v>193</v>
      </c>
      <c r="W156" t="s">
        <v>336</v>
      </c>
      <c r="X156">
        <v>0.06</v>
      </c>
      <c r="Y156">
        <v>204954.96502199999</v>
      </c>
      <c r="Z156">
        <v>3</v>
      </c>
      <c r="AA156">
        <v>10</v>
      </c>
      <c r="AB156" t="s">
        <v>682</v>
      </c>
      <c r="AC156" t="s">
        <v>9</v>
      </c>
    </row>
    <row r="157" spans="1:29" x14ac:dyDescent="0.3">
      <c r="A157" s="151">
        <v>46081</v>
      </c>
      <c r="B157" t="s">
        <v>444</v>
      </c>
      <c r="C157" t="s">
        <v>569</v>
      </c>
      <c r="D157">
        <v>-3415916.0836999998</v>
      </c>
      <c r="E157" t="s">
        <v>168</v>
      </c>
      <c r="F157">
        <v>1</v>
      </c>
      <c r="G157">
        <v>3415916.0836735903</v>
      </c>
      <c r="H157" t="s">
        <v>480</v>
      </c>
      <c r="I157" t="s">
        <v>9</v>
      </c>
      <c r="J157" t="s">
        <v>137</v>
      </c>
      <c r="K157" t="s">
        <v>501</v>
      </c>
      <c r="L157" t="s">
        <v>501</v>
      </c>
      <c r="M157">
        <v>0</v>
      </c>
      <c r="N157" t="s">
        <v>332</v>
      </c>
      <c r="O157" t="s">
        <v>494</v>
      </c>
      <c r="P157">
        <v>6</v>
      </c>
      <c r="Q157" t="s">
        <v>469</v>
      </c>
      <c r="R157">
        <v>1</v>
      </c>
      <c r="S157">
        <v>-3415916.0836999998</v>
      </c>
      <c r="T157">
        <v>1</v>
      </c>
      <c r="U157" t="s">
        <v>199</v>
      </c>
      <c r="V157" t="s">
        <v>80</v>
      </c>
      <c r="W157" t="s">
        <v>334</v>
      </c>
      <c r="X157">
        <v>0.63</v>
      </c>
      <c r="Y157">
        <v>2152027.132731</v>
      </c>
      <c r="Z157">
        <v>5</v>
      </c>
      <c r="AA157">
        <v>10</v>
      </c>
      <c r="AB157" t="s">
        <v>80</v>
      </c>
      <c r="AC157" t="s">
        <v>9</v>
      </c>
    </row>
    <row r="158" spans="1:29" x14ac:dyDescent="0.3">
      <c r="A158" s="151">
        <v>46081</v>
      </c>
      <c r="B158" t="s">
        <v>444</v>
      </c>
      <c r="C158" t="s">
        <v>569</v>
      </c>
      <c r="D158">
        <v>-3415916.0836999998</v>
      </c>
      <c r="E158" t="s">
        <v>168</v>
      </c>
      <c r="F158">
        <v>1</v>
      </c>
      <c r="G158">
        <v>3415916.0836735903</v>
      </c>
      <c r="H158" t="s">
        <v>480</v>
      </c>
      <c r="I158" t="s">
        <v>9</v>
      </c>
      <c r="J158" t="s">
        <v>137</v>
      </c>
      <c r="K158" t="s">
        <v>501</v>
      </c>
      <c r="L158" t="s">
        <v>501</v>
      </c>
      <c r="M158">
        <v>0</v>
      </c>
      <c r="N158" t="s">
        <v>332</v>
      </c>
      <c r="O158" t="s">
        <v>494</v>
      </c>
      <c r="P158">
        <v>6</v>
      </c>
      <c r="Q158" t="s">
        <v>469</v>
      </c>
      <c r="R158">
        <v>1</v>
      </c>
      <c r="S158">
        <v>-3415916.0836999998</v>
      </c>
      <c r="T158">
        <v>1</v>
      </c>
      <c r="U158" t="s">
        <v>199</v>
      </c>
      <c r="V158" t="s">
        <v>50</v>
      </c>
      <c r="W158" t="s">
        <v>333</v>
      </c>
      <c r="X158">
        <v>0.05</v>
      </c>
      <c r="Y158">
        <v>170795.80418500002</v>
      </c>
      <c r="Z158">
        <v>6</v>
      </c>
      <c r="AA158">
        <v>10</v>
      </c>
      <c r="AB158" t="s">
        <v>50</v>
      </c>
      <c r="AC158" t="s">
        <v>9</v>
      </c>
    </row>
    <row r="159" spans="1:29" x14ac:dyDescent="0.3">
      <c r="A159" s="151">
        <v>46081</v>
      </c>
      <c r="B159" t="s">
        <v>444</v>
      </c>
      <c r="C159" t="s">
        <v>569</v>
      </c>
      <c r="D159">
        <v>-3415916.0836999998</v>
      </c>
      <c r="E159" t="s">
        <v>168</v>
      </c>
      <c r="F159">
        <v>1</v>
      </c>
      <c r="G159">
        <v>3415916.0836735903</v>
      </c>
      <c r="H159" t="s">
        <v>480</v>
      </c>
      <c r="I159" t="s">
        <v>9</v>
      </c>
      <c r="J159" t="s">
        <v>137</v>
      </c>
      <c r="K159" t="s">
        <v>501</v>
      </c>
      <c r="L159" t="s">
        <v>501</v>
      </c>
      <c r="M159">
        <v>0</v>
      </c>
      <c r="N159" t="s">
        <v>332</v>
      </c>
      <c r="O159" t="s">
        <v>494</v>
      </c>
      <c r="P159">
        <v>6</v>
      </c>
      <c r="Q159" t="s">
        <v>469</v>
      </c>
      <c r="R159">
        <v>1</v>
      </c>
      <c r="S159">
        <v>-3415916.0836999998</v>
      </c>
      <c r="T159">
        <v>1</v>
      </c>
      <c r="U159" t="s">
        <v>199</v>
      </c>
      <c r="V159" t="s">
        <v>68</v>
      </c>
      <c r="W159" t="s">
        <v>337</v>
      </c>
      <c r="X159">
        <v>0.14000000000000001</v>
      </c>
      <c r="Y159">
        <v>478228.25171800004</v>
      </c>
      <c r="Z159">
        <v>7</v>
      </c>
      <c r="AA159">
        <v>10</v>
      </c>
      <c r="AB159" t="s">
        <v>68</v>
      </c>
      <c r="AC159" t="s">
        <v>9</v>
      </c>
    </row>
    <row r="160" spans="1:29" x14ac:dyDescent="0.3">
      <c r="A160" s="151">
        <v>46081</v>
      </c>
      <c r="B160" t="s">
        <v>444</v>
      </c>
      <c r="C160" t="s">
        <v>569</v>
      </c>
      <c r="D160">
        <v>-3415916.0836999998</v>
      </c>
      <c r="E160" t="s">
        <v>168</v>
      </c>
      <c r="F160">
        <v>1</v>
      </c>
      <c r="G160">
        <v>3415916.0836735903</v>
      </c>
      <c r="H160" t="s">
        <v>480</v>
      </c>
      <c r="I160" t="s">
        <v>9</v>
      </c>
      <c r="J160" t="s">
        <v>137</v>
      </c>
      <c r="K160" t="s">
        <v>501</v>
      </c>
      <c r="L160" t="s">
        <v>501</v>
      </c>
      <c r="M160">
        <v>0</v>
      </c>
      <c r="N160" t="s">
        <v>332</v>
      </c>
      <c r="O160" t="s">
        <v>494</v>
      </c>
      <c r="P160">
        <v>6</v>
      </c>
      <c r="Q160" t="s">
        <v>469</v>
      </c>
      <c r="R160">
        <v>1</v>
      </c>
      <c r="S160">
        <v>-3415916.0836999998</v>
      </c>
      <c r="T160">
        <v>1</v>
      </c>
      <c r="U160" t="s">
        <v>199</v>
      </c>
      <c r="V160" t="s">
        <v>70</v>
      </c>
      <c r="W160" t="s">
        <v>454</v>
      </c>
      <c r="X160">
        <v>7.0000000000000007E-2</v>
      </c>
      <c r="Y160">
        <v>239114.12585900002</v>
      </c>
      <c r="Z160">
        <v>8</v>
      </c>
      <c r="AA160">
        <v>10</v>
      </c>
      <c r="AB160" t="s">
        <v>70</v>
      </c>
      <c r="AC160" t="s">
        <v>9</v>
      </c>
    </row>
    <row r="161" spans="1:29" x14ac:dyDescent="0.3">
      <c r="A161" s="151">
        <v>46081</v>
      </c>
      <c r="B161" t="s">
        <v>444</v>
      </c>
      <c r="C161" t="s">
        <v>485</v>
      </c>
      <c r="D161">
        <v>-3387545.4304</v>
      </c>
      <c r="E161" t="s">
        <v>164</v>
      </c>
      <c r="F161">
        <v>1</v>
      </c>
      <c r="G161">
        <v>3387545.4303797469</v>
      </c>
      <c r="H161" t="s">
        <v>480</v>
      </c>
      <c r="I161" t="s">
        <v>9</v>
      </c>
      <c r="J161" t="s">
        <v>137</v>
      </c>
      <c r="K161" t="s">
        <v>501</v>
      </c>
      <c r="L161" t="s">
        <v>501</v>
      </c>
      <c r="M161">
        <v>0</v>
      </c>
      <c r="N161" t="s">
        <v>32</v>
      </c>
      <c r="O161" t="s">
        <v>494</v>
      </c>
      <c r="P161">
        <v>11</v>
      </c>
      <c r="Q161" t="s">
        <v>467</v>
      </c>
      <c r="R161">
        <v>1</v>
      </c>
      <c r="S161">
        <v>-3387545.4304</v>
      </c>
      <c r="T161">
        <v>1</v>
      </c>
      <c r="U161" t="s">
        <v>199</v>
      </c>
      <c r="V161" t="s">
        <v>72</v>
      </c>
      <c r="W161" t="s">
        <v>107</v>
      </c>
      <c r="X161">
        <v>7.7777777777777779E-2</v>
      </c>
      <c r="Y161">
        <v>263475.75569777779</v>
      </c>
      <c r="Z161">
        <v>1</v>
      </c>
      <c r="AA161">
        <v>10</v>
      </c>
      <c r="AB161" t="s">
        <v>72</v>
      </c>
      <c r="AC161" t="s">
        <v>9</v>
      </c>
    </row>
    <row r="162" spans="1:29" x14ac:dyDescent="0.3">
      <c r="A162" s="151">
        <v>46081</v>
      </c>
      <c r="B162" t="s">
        <v>444</v>
      </c>
      <c r="C162" t="s">
        <v>485</v>
      </c>
      <c r="D162">
        <v>-3387545.4304</v>
      </c>
      <c r="E162" t="s">
        <v>164</v>
      </c>
      <c r="F162">
        <v>1</v>
      </c>
      <c r="G162">
        <v>3387545.4303797469</v>
      </c>
      <c r="H162" t="s">
        <v>480</v>
      </c>
      <c r="I162" t="s">
        <v>9</v>
      </c>
      <c r="J162" t="s">
        <v>137</v>
      </c>
      <c r="K162" t="s">
        <v>501</v>
      </c>
      <c r="L162" t="s">
        <v>501</v>
      </c>
      <c r="M162">
        <v>0</v>
      </c>
      <c r="N162" t="s">
        <v>32</v>
      </c>
      <c r="O162" t="s">
        <v>494</v>
      </c>
      <c r="P162">
        <v>11</v>
      </c>
      <c r="Q162" t="s">
        <v>467</v>
      </c>
      <c r="R162">
        <v>1</v>
      </c>
      <c r="S162">
        <v>-3387545.4304</v>
      </c>
      <c r="T162">
        <v>1</v>
      </c>
      <c r="U162" t="s">
        <v>199</v>
      </c>
      <c r="V162" t="s">
        <v>177</v>
      </c>
      <c r="W162" t="s">
        <v>317</v>
      </c>
      <c r="X162">
        <v>7.7777777777777779E-2</v>
      </c>
      <c r="Y162">
        <v>263475.75569777779</v>
      </c>
      <c r="Z162">
        <v>2</v>
      </c>
      <c r="AA162">
        <v>10</v>
      </c>
      <c r="AB162" t="s">
        <v>77</v>
      </c>
      <c r="AC162" t="s">
        <v>9</v>
      </c>
    </row>
    <row r="163" spans="1:29" x14ac:dyDescent="0.3">
      <c r="A163" s="151">
        <v>46081</v>
      </c>
      <c r="B163" t="s">
        <v>444</v>
      </c>
      <c r="C163" t="s">
        <v>485</v>
      </c>
      <c r="D163">
        <v>-3387545.4304</v>
      </c>
      <c r="E163" t="s">
        <v>164</v>
      </c>
      <c r="F163">
        <v>1</v>
      </c>
      <c r="G163">
        <v>3387545.4303797469</v>
      </c>
      <c r="H163" t="s">
        <v>480</v>
      </c>
      <c r="I163" t="s">
        <v>9</v>
      </c>
      <c r="J163" t="s">
        <v>137</v>
      </c>
      <c r="K163" t="s">
        <v>501</v>
      </c>
      <c r="L163" t="s">
        <v>501</v>
      </c>
      <c r="M163">
        <v>0</v>
      </c>
      <c r="N163" t="s">
        <v>32</v>
      </c>
      <c r="O163" t="s">
        <v>494</v>
      </c>
      <c r="P163">
        <v>11</v>
      </c>
      <c r="Q163" t="s">
        <v>467</v>
      </c>
      <c r="R163">
        <v>1</v>
      </c>
      <c r="S163">
        <v>-3387545.4304</v>
      </c>
      <c r="T163">
        <v>1</v>
      </c>
      <c r="U163" t="s">
        <v>199</v>
      </c>
      <c r="V163" t="s">
        <v>175</v>
      </c>
      <c r="W163" t="s">
        <v>316</v>
      </c>
      <c r="X163">
        <v>7.7777777777777779E-2</v>
      </c>
      <c r="Y163">
        <v>263475.75569777779</v>
      </c>
      <c r="Z163">
        <v>10</v>
      </c>
      <c r="AA163">
        <v>10</v>
      </c>
      <c r="AB163" t="s">
        <v>75</v>
      </c>
      <c r="AC163" t="s">
        <v>9</v>
      </c>
    </row>
    <row r="164" spans="1:29" x14ac:dyDescent="0.3">
      <c r="A164" s="151">
        <v>46081</v>
      </c>
      <c r="B164" t="s">
        <v>444</v>
      </c>
      <c r="C164" t="s">
        <v>485</v>
      </c>
      <c r="D164">
        <v>-3387545.4304</v>
      </c>
      <c r="E164" t="s">
        <v>164</v>
      </c>
      <c r="F164">
        <v>1</v>
      </c>
      <c r="G164">
        <v>3387545.4303797469</v>
      </c>
      <c r="H164" t="s">
        <v>480</v>
      </c>
      <c r="I164" t="s">
        <v>9</v>
      </c>
      <c r="J164" t="s">
        <v>137</v>
      </c>
      <c r="K164" t="s">
        <v>501</v>
      </c>
      <c r="L164" t="s">
        <v>501</v>
      </c>
      <c r="M164">
        <v>0</v>
      </c>
      <c r="N164" t="s">
        <v>32</v>
      </c>
      <c r="O164" t="s">
        <v>494</v>
      </c>
      <c r="P164">
        <v>11</v>
      </c>
      <c r="Q164" t="s">
        <v>467</v>
      </c>
      <c r="R164">
        <v>1</v>
      </c>
      <c r="S164">
        <v>-3387545.4304</v>
      </c>
      <c r="T164">
        <v>1</v>
      </c>
      <c r="U164" t="s">
        <v>199</v>
      </c>
      <c r="V164" t="s">
        <v>193</v>
      </c>
      <c r="W164" t="s">
        <v>320</v>
      </c>
      <c r="X164">
        <v>7.7777777777777779E-2</v>
      </c>
      <c r="Y164">
        <v>263475.75569777779</v>
      </c>
      <c r="Z164">
        <v>3</v>
      </c>
      <c r="AA164">
        <v>10</v>
      </c>
      <c r="AB164" t="s">
        <v>682</v>
      </c>
      <c r="AC164" t="s">
        <v>9</v>
      </c>
    </row>
    <row r="165" spans="1:29" x14ac:dyDescent="0.3">
      <c r="A165" s="151">
        <v>46081</v>
      </c>
      <c r="B165" t="s">
        <v>444</v>
      </c>
      <c r="C165" t="s">
        <v>485</v>
      </c>
      <c r="D165">
        <v>-3387545.4304</v>
      </c>
      <c r="E165" t="s">
        <v>164</v>
      </c>
      <c r="F165">
        <v>1</v>
      </c>
      <c r="G165">
        <v>3387545.4303797469</v>
      </c>
      <c r="H165" t="s">
        <v>480</v>
      </c>
      <c r="I165" t="s">
        <v>9</v>
      </c>
      <c r="J165" t="s">
        <v>137</v>
      </c>
      <c r="K165" t="s">
        <v>501</v>
      </c>
      <c r="L165" t="s">
        <v>501</v>
      </c>
      <c r="M165">
        <v>0</v>
      </c>
      <c r="N165" t="s">
        <v>32</v>
      </c>
      <c r="O165" t="s">
        <v>494</v>
      </c>
      <c r="P165">
        <v>11</v>
      </c>
      <c r="Q165" t="s">
        <v>467</v>
      </c>
      <c r="R165">
        <v>1</v>
      </c>
      <c r="S165">
        <v>-3387545.4304</v>
      </c>
      <c r="T165">
        <v>1</v>
      </c>
      <c r="U165" t="s">
        <v>199</v>
      </c>
      <c r="V165" t="s">
        <v>191</v>
      </c>
      <c r="W165" t="s">
        <v>319</v>
      </c>
      <c r="X165">
        <v>7.7777777777777779E-2</v>
      </c>
      <c r="Y165">
        <v>263475.75569777779</v>
      </c>
      <c r="Z165">
        <v>4</v>
      </c>
      <c r="AA165">
        <v>10</v>
      </c>
      <c r="AB165" t="s">
        <v>683</v>
      </c>
      <c r="AC165" t="s">
        <v>9</v>
      </c>
    </row>
    <row r="166" spans="1:29" x14ac:dyDescent="0.3">
      <c r="A166" s="151">
        <v>46081</v>
      </c>
      <c r="B166" t="s">
        <v>444</v>
      </c>
      <c r="C166" t="s">
        <v>485</v>
      </c>
      <c r="D166">
        <v>-3387545.4304</v>
      </c>
      <c r="E166" t="s">
        <v>164</v>
      </c>
      <c r="F166">
        <v>1</v>
      </c>
      <c r="G166">
        <v>3387545.4303797469</v>
      </c>
      <c r="H166" t="s">
        <v>480</v>
      </c>
      <c r="I166" t="s">
        <v>9</v>
      </c>
      <c r="J166" t="s">
        <v>137</v>
      </c>
      <c r="K166" t="s">
        <v>501</v>
      </c>
      <c r="L166" t="s">
        <v>501</v>
      </c>
      <c r="M166">
        <v>0</v>
      </c>
      <c r="N166" t="s">
        <v>32</v>
      </c>
      <c r="O166" t="s">
        <v>494</v>
      </c>
      <c r="P166">
        <v>11</v>
      </c>
      <c r="Q166" t="s">
        <v>467</v>
      </c>
      <c r="R166">
        <v>1</v>
      </c>
      <c r="S166">
        <v>-3387545.4304</v>
      </c>
      <c r="T166">
        <v>1</v>
      </c>
      <c r="U166" t="s">
        <v>199</v>
      </c>
      <c r="V166" t="s">
        <v>80</v>
      </c>
      <c r="W166" t="s">
        <v>109</v>
      </c>
      <c r="X166">
        <v>7.7777777777777779E-2</v>
      </c>
      <c r="Y166">
        <v>263475.75569777779</v>
      </c>
      <c r="Z166">
        <v>5</v>
      </c>
      <c r="AA166">
        <v>10</v>
      </c>
      <c r="AB166" t="s">
        <v>80</v>
      </c>
      <c r="AC166" t="s">
        <v>9</v>
      </c>
    </row>
    <row r="167" spans="1:29" x14ac:dyDescent="0.3">
      <c r="A167" s="151">
        <v>46081</v>
      </c>
      <c r="B167" t="s">
        <v>444</v>
      </c>
      <c r="C167" t="s">
        <v>485</v>
      </c>
      <c r="D167">
        <v>-3387545.4304</v>
      </c>
      <c r="E167" t="s">
        <v>164</v>
      </c>
      <c r="F167">
        <v>1</v>
      </c>
      <c r="G167">
        <v>3387545.4303797469</v>
      </c>
      <c r="H167" t="s">
        <v>480</v>
      </c>
      <c r="I167" t="s">
        <v>9</v>
      </c>
      <c r="J167" t="s">
        <v>137</v>
      </c>
      <c r="K167" t="s">
        <v>501</v>
      </c>
      <c r="L167" t="s">
        <v>501</v>
      </c>
      <c r="M167">
        <v>0</v>
      </c>
      <c r="N167" t="s">
        <v>32</v>
      </c>
      <c r="O167" t="s">
        <v>494</v>
      </c>
      <c r="P167">
        <v>11</v>
      </c>
      <c r="Q167" t="s">
        <v>467</v>
      </c>
      <c r="R167">
        <v>1</v>
      </c>
      <c r="S167">
        <v>-3387545.4304</v>
      </c>
      <c r="T167">
        <v>1</v>
      </c>
      <c r="U167" t="s">
        <v>199</v>
      </c>
      <c r="V167" t="s">
        <v>50</v>
      </c>
      <c r="W167" t="s">
        <v>108</v>
      </c>
      <c r="X167">
        <v>7.7777777777777779E-2</v>
      </c>
      <c r="Y167">
        <v>263475.75569777779</v>
      </c>
      <c r="Z167">
        <v>6</v>
      </c>
      <c r="AA167">
        <v>10</v>
      </c>
      <c r="AB167" t="s">
        <v>50</v>
      </c>
      <c r="AC167" t="s">
        <v>9</v>
      </c>
    </row>
    <row r="168" spans="1:29" x14ac:dyDescent="0.3">
      <c r="A168" s="151">
        <v>46081</v>
      </c>
      <c r="B168" t="s">
        <v>444</v>
      </c>
      <c r="C168" t="s">
        <v>485</v>
      </c>
      <c r="D168">
        <v>-3387545.4304</v>
      </c>
      <c r="E168" t="s">
        <v>164</v>
      </c>
      <c r="F168">
        <v>1</v>
      </c>
      <c r="G168">
        <v>3387545.4303797469</v>
      </c>
      <c r="H168" t="s">
        <v>480</v>
      </c>
      <c r="I168" t="s">
        <v>9</v>
      </c>
      <c r="J168" t="s">
        <v>137</v>
      </c>
      <c r="K168" t="s">
        <v>501</v>
      </c>
      <c r="L168" t="s">
        <v>501</v>
      </c>
      <c r="M168">
        <v>0</v>
      </c>
      <c r="N168" t="s">
        <v>32</v>
      </c>
      <c r="O168" t="s">
        <v>494</v>
      </c>
      <c r="P168">
        <v>11</v>
      </c>
      <c r="Q168" t="s">
        <v>467</v>
      </c>
      <c r="R168">
        <v>1</v>
      </c>
      <c r="S168">
        <v>-3387545.4304</v>
      </c>
      <c r="T168">
        <v>1</v>
      </c>
      <c r="U168" t="s">
        <v>199</v>
      </c>
      <c r="V168" t="s">
        <v>68</v>
      </c>
      <c r="W168" t="s">
        <v>106</v>
      </c>
      <c r="X168">
        <v>7.7777777777777779E-2</v>
      </c>
      <c r="Y168">
        <v>263475.75569777779</v>
      </c>
      <c r="Z168">
        <v>7</v>
      </c>
      <c r="AA168">
        <v>10</v>
      </c>
      <c r="AB168" t="s">
        <v>68</v>
      </c>
      <c r="AC168" t="s">
        <v>9</v>
      </c>
    </row>
    <row r="169" spans="1:29" x14ac:dyDescent="0.3">
      <c r="A169" s="151">
        <v>46081</v>
      </c>
      <c r="B169" t="s">
        <v>444</v>
      </c>
      <c r="C169" t="s">
        <v>485</v>
      </c>
      <c r="D169">
        <v>-3387545.4304</v>
      </c>
      <c r="E169" t="s">
        <v>164</v>
      </c>
      <c r="F169">
        <v>1</v>
      </c>
      <c r="G169">
        <v>3387545.4303797469</v>
      </c>
      <c r="H169" t="s">
        <v>480</v>
      </c>
      <c r="I169" t="s">
        <v>9</v>
      </c>
      <c r="J169" t="s">
        <v>137</v>
      </c>
      <c r="K169" t="s">
        <v>501</v>
      </c>
      <c r="L169" t="s">
        <v>501</v>
      </c>
      <c r="M169">
        <v>0</v>
      </c>
      <c r="N169" t="s">
        <v>32</v>
      </c>
      <c r="O169" t="s">
        <v>494</v>
      </c>
      <c r="P169">
        <v>11</v>
      </c>
      <c r="Q169" t="s">
        <v>467</v>
      </c>
      <c r="R169">
        <v>1</v>
      </c>
      <c r="S169">
        <v>-3387545.4304</v>
      </c>
      <c r="T169">
        <v>1</v>
      </c>
      <c r="U169" t="s">
        <v>199</v>
      </c>
      <c r="V169" t="s">
        <v>70</v>
      </c>
      <c r="W169" t="s">
        <v>452</v>
      </c>
      <c r="X169">
        <v>7.7777777777777779E-2</v>
      </c>
      <c r="Y169">
        <v>263475.75569777779</v>
      </c>
      <c r="Z169">
        <v>8</v>
      </c>
      <c r="AA169">
        <v>10</v>
      </c>
      <c r="AB169" t="s">
        <v>70</v>
      </c>
      <c r="AC169" t="s">
        <v>9</v>
      </c>
    </row>
    <row r="170" spans="1:29" x14ac:dyDescent="0.3">
      <c r="A170" s="151">
        <v>46081</v>
      </c>
      <c r="B170" t="s">
        <v>444</v>
      </c>
      <c r="C170" t="s">
        <v>485</v>
      </c>
      <c r="D170">
        <v>-3387545.4304</v>
      </c>
      <c r="E170" t="s">
        <v>164</v>
      </c>
      <c r="F170">
        <v>1</v>
      </c>
      <c r="G170">
        <v>3387545.4303797469</v>
      </c>
      <c r="H170" t="s">
        <v>480</v>
      </c>
      <c r="I170" t="s">
        <v>9</v>
      </c>
      <c r="J170" t="s">
        <v>137</v>
      </c>
      <c r="K170" t="s">
        <v>501</v>
      </c>
      <c r="L170" t="s">
        <v>501</v>
      </c>
      <c r="M170">
        <v>0</v>
      </c>
      <c r="N170" t="s">
        <v>32</v>
      </c>
      <c r="O170" t="s">
        <v>494</v>
      </c>
      <c r="P170">
        <v>11</v>
      </c>
      <c r="Q170" t="s">
        <v>467</v>
      </c>
      <c r="R170">
        <v>1</v>
      </c>
      <c r="S170">
        <v>-3387545.4304</v>
      </c>
      <c r="T170">
        <v>1</v>
      </c>
      <c r="U170" t="s">
        <v>199</v>
      </c>
      <c r="V170" t="s">
        <v>181</v>
      </c>
      <c r="W170" t="s">
        <v>318</v>
      </c>
      <c r="X170">
        <v>0</v>
      </c>
      <c r="Y170">
        <v>0</v>
      </c>
      <c r="Z170">
        <v>9</v>
      </c>
      <c r="AA170">
        <v>10</v>
      </c>
      <c r="AB170" t="s">
        <v>181</v>
      </c>
      <c r="AC170" t="s">
        <v>9</v>
      </c>
    </row>
    <row r="171" spans="1:29" x14ac:dyDescent="0.3">
      <c r="A171" s="151">
        <v>46081</v>
      </c>
      <c r="B171" t="s">
        <v>664</v>
      </c>
      <c r="C171" t="s">
        <v>773</v>
      </c>
      <c r="D171">
        <v>-3363750</v>
      </c>
      <c r="E171" t="s">
        <v>667</v>
      </c>
      <c r="F171">
        <v>2250</v>
      </c>
      <c r="G171">
        <v>1495</v>
      </c>
      <c r="H171" t="s">
        <v>144</v>
      </c>
      <c r="I171" t="s">
        <v>18</v>
      </c>
      <c r="J171" t="s">
        <v>137</v>
      </c>
      <c r="K171" t="s">
        <v>473</v>
      </c>
      <c r="L171" t="s">
        <v>138</v>
      </c>
      <c r="M171">
        <v>0</v>
      </c>
      <c r="N171" t="s">
        <v>40</v>
      </c>
      <c r="O171" t="s">
        <v>494</v>
      </c>
      <c r="P171">
        <v>1</v>
      </c>
      <c r="Q171" t="s">
        <v>68</v>
      </c>
      <c r="R171">
        <v>1</v>
      </c>
      <c r="S171">
        <v>-3363750</v>
      </c>
      <c r="T171">
        <v>2250</v>
      </c>
      <c r="U171" t="s">
        <v>199</v>
      </c>
      <c r="V171" t="s">
        <v>68</v>
      </c>
      <c r="W171" t="s">
        <v>85</v>
      </c>
      <c r="X171">
        <v>1</v>
      </c>
      <c r="Y171">
        <v>3363750</v>
      </c>
      <c r="Z171">
        <v>7</v>
      </c>
      <c r="AA171">
        <v>1</v>
      </c>
      <c r="AB171" t="s">
        <v>68</v>
      </c>
      <c r="AC171" t="s">
        <v>18</v>
      </c>
    </row>
    <row r="172" spans="1:29" x14ac:dyDescent="0.3">
      <c r="A172" s="151">
        <v>46081</v>
      </c>
      <c r="B172" t="s">
        <v>444</v>
      </c>
      <c r="C172" t="s">
        <v>427</v>
      </c>
      <c r="D172">
        <v>-3349666.3095999998</v>
      </c>
      <c r="E172" t="s">
        <v>391</v>
      </c>
      <c r="F172">
        <v>1</v>
      </c>
      <c r="G172">
        <v>3349666.3095735903</v>
      </c>
      <c r="H172" t="s">
        <v>480</v>
      </c>
      <c r="I172" t="s">
        <v>9</v>
      </c>
      <c r="J172" t="s">
        <v>137</v>
      </c>
      <c r="K172" t="s">
        <v>501</v>
      </c>
      <c r="L172" t="s">
        <v>501</v>
      </c>
      <c r="M172">
        <v>0</v>
      </c>
      <c r="N172" t="s">
        <v>389</v>
      </c>
      <c r="O172" t="s">
        <v>494</v>
      </c>
      <c r="P172">
        <v>10</v>
      </c>
      <c r="Q172" t="s">
        <v>465</v>
      </c>
      <c r="R172">
        <v>1</v>
      </c>
      <c r="S172">
        <v>-3349666.3095999998</v>
      </c>
      <c r="T172">
        <v>1</v>
      </c>
      <c r="U172" t="s">
        <v>199</v>
      </c>
      <c r="V172" t="s">
        <v>72</v>
      </c>
      <c r="W172" t="s">
        <v>394</v>
      </c>
      <c r="X172">
        <v>0.1111</v>
      </c>
      <c r="Y172">
        <v>372147.92699656001</v>
      </c>
      <c r="Z172">
        <v>1</v>
      </c>
      <c r="AA172">
        <v>10</v>
      </c>
      <c r="AB172" t="s">
        <v>72</v>
      </c>
      <c r="AC172" t="s">
        <v>9</v>
      </c>
    </row>
    <row r="173" spans="1:29" x14ac:dyDescent="0.3">
      <c r="A173" s="151">
        <v>46081</v>
      </c>
      <c r="B173" t="s">
        <v>444</v>
      </c>
      <c r="C173" t="s">
        <v>427</v>
      </c>
      <c r="D173">
        <v>-3349666.3095999998</v>
      </c>
      <c r="E173" t="s">
        <v>391</v>
      </c>
      <c r="F173">
        <v>1</v>
      </c>
      <c r="G173">
        <v>3349666.3095735903</v>
      </c>
      <c r="H173" t="s">
        <v>480</v>
      </c>
      <c r="I173" t="s">
        <v>9</v>
      </c>
      <c r="J173" t="s">
        <v>137</v>
      </c>
      <c r="K173" t="s">
        <v>501</v>
      </c>
      <c r="L173" t="s">
        <v>501</v>
      </c>
      <c r="M173">
        <v>0</v>
      </c>
      <c r="N173" t="s">
        <v>389</v>
      </c>
      <c r="O173" t="s">
        <v>494</v>
      </c>
      <c r="P173">
        <v>10</v>
      </c>
      <c r="Q173" t="s">
        <v>465</v>
      </c>
      <c r="R173">
        <v>1</v>
      </c>
      <c r="S173">
        <v>-3349666.3095999998</v>
      </c>
      <c r="T173">
        <v>1</v>
      </c>
      <c r="U173" t="s">
        <v>199</v>
      </c>
      <c r="V173" t="s">
        <v>77</v>
      </c>
      <c r="W173" t="s">
        <v>750</v>
      </c>
      <c r="X173">
        <v>0.1111</v>
      </c>
      <c r="Y173">
        <v>372147.92699656001</v>
      </c>
      <c r="Z173">
        <v>2</v>
      </c>
      <c r="AA173">
        <v>10</v>
      </c>
      <c r="AB173" t="s">
        <v>77</v>
      </c>
      <c r="AC173" t="s">
        <v>9</v>
      </c>
    </row>
    <row r="174" spans="1:29" x14ac:dyDescent="0.3">
      <c r="A174" s="151">
        <v>46081</v>
      </c>
      <c r="B174" t="s">
        <v>444</v>
      </c>
      <c r="C174" t="s">
        <v>427</v>
      </c>
      <c r="D174">
        <v>-3349666.3095999998</v>
      </c>
      <c r="E174" t="s">
        <v>391</v>
      </c>
      <c r="F174">
        <v>1</v>
      </c>
      <c r="G174">
        <v>3349666.3095735903</v>
      </c>
      <c r="H174" t="s">
        <v>480</v>
      </c>
      <c r="I174" t="s">
        <v>9</v>
      </c>
      <c r="J174" t="s">
        <v>137</v>
      </c>
      <c r="K174" t="s">
        <v>501</v>
      </c>
      <c r="L174" t="s">
        <v>501</v>
      </c>
      <c r="M174">
        <v>0</v>
      </c>
      <c r="N174" t="s">
        <v>389</v>
      </c>
      <c r="O174" t="s">
        <v>494</v>
      </c>
      <c r="P174">
        <v>10</v>
      </c>
      <c r="Q174" t="s">
        <v>465</v>
      </c>
      <c r="R174">
        <v>1</v>
      </c>
      <c r="S174">
        <v>-3349666.3095999998</v>
      </c>
      <c r="T174">
        <v>1</v>
      </c>
      <c r="U174" t="s">
        <v>199</v>
      </c>
      <c r="V174" t="s">
        <v>75</v>
      </c>
      <c r="W174" t="s">
        <v>751</v>
      </c>
      <c r="X174">
        <v>0.1111</v>
      </c>
      <c r="Y174">
        <v>372147.92699656001</v>
      </c>
      <c r="Z174">
        <v>10</v>
      </c>
      <c r="AA174">
        <v>10</v>
      </c>
      <c r="AB174" t="s">
        <v>75</v>
      </c>
      <c r="AC174" t="s">
        <v>9</v>
      </c>
    </row>
    <row r="175" spans="1:29" x14ac:dyDescent="0.3">
      <c r="A175" s="151">
        <v>46081</v>
      </c>
      <c r="B175" t="s">
        <v>444</v>
      </c>
      <c r="C175" t="s">
        <v>427</v>
      </c>
      <c r="D175">
        <v>-3349666.3095999998</v>
      </c>
      <c r="E175" t="s">
        <v>391</v>
      </c>
      <c r="F175">
        <v>1</v>
      </c>
      <c r="G175">
        <v>3349666.3095735903</v>
      </c>
      <c r="H175" t="s">
        <v>480</v>
      </c>
      <c r="I175" t="s">
        <v>9</v>
      </c>
      <c r="J175" t="s">
        <v>137</v>
      </c>
      <c r="K175" t="s">
        <v>501</v>
      </c>
      <c r="L175" t="s">
        <v>501</v>
      </c>
      <c r="M175">
        <v>0</v>
      </c>
      <c r="N175" t="s">
        <v>389</v>
      </c>
      <c r="O175" t="s">
        <v>494</v>
      </c>
      <c r="P175">
        <v>10</v>
      </c>
      <c r="Q175" t="s">
        <v>465</v>
      </c>
      <c r="R175">
        <v>1</v>
      </c>
      <c r="S175">
        <v>-3349666.3095999998</v>
      </c>
      <c r="T175">
        <v>1</v>
      </c>
      <c r="U175" t="s">
        <v>199</v>
      </c>
      <c r="V175" t="s">
        <v>66</v>
      </c>
      <c r="W175" t="s">
        <v>752</v>
      </c>
      <c r="X175">
        <v>0.1111</v>
      </c>
      <c r="Y175">
        <v>372147.92699656001</v>
      </c>
      <c r="Z175">
        <v>3</v>
      </c>
      <c r="AA175">
        <v>10</v>
      </c>
      <c r="AB175" t="s">
        <v>682</v>
      </c>
      <c r="AC175" t="s">
        <v>9</v>
      </c>
    </row>
    <row r="176" spans="1:29" x14ac:dyDescent="0.3">
      <c r="A176" s="151">
        <v>46081</v>
      </c>
      <c r="B176" t="s">
        <v>444</v>
      </c>
      <c r="C176" t="s">
        <v>427</v>
      </c>
      <c r="D176">
        <v>-3349666.3095999998</v>
      </c>
      <c r="E176" t="s">
        <v>391</v>
      </c>
      <c r="F176">
        <v>1</v>
      </c>
      <c r="G176">
        <v>3349666.3095735903</v>
      </c>
      <c r="H176" t="s">
        <v>480</v>
      </c>
      <c r="I176" t="s">
        <v>9</v>
      </c>
      <c r="J176" t="s">
        <v>137</v>
      </c>
      <c r="K176" t="s">
        <v>501</v>
      </c>
      <c r="L176" t="s">
        <v>501</v>
      </c>
      <c r="M176">
        <v>0</v>
      </c>
      <c r="N176" t="s">
        <v>389</v>
      </c>
      <c r="O176" t="s">
        <v>494</v>
      </c>
      <c r="P176">
        <v>10</v>
      </c>
      <c r="Q176" t="s">
        <v>465</v>
      </c>
      <c r="R176">
        <v>1</v>
      </c>
      <c r="S176">
        <v>-3349666.3095999998</v>
      </c>
      <c r="T176">
        <v>1</v>
      </c>
      <c r="U176" t="s">
        <v>199</v>
      </c>
      <c r="V176" t="s">
        <v>63</v>
      </c>
      <c r="W176" t="s">
        <v>753</v>
      </c>
      <c r="X176">
        <v>0.1111</v>
      </c>
      <c r="Y176">
        <v>372147.92699656001</v>
      </c>
      <c r="Z176">
        <v>4</v>
      </c>
      <c r="AA176">
        <v>10</v>
      </c>
      <c r="AB176" t="s">
        <v>683</v>
      </c>
      <c r="AC176" t="s">
        <v>9</v>
      </c>
    </row>
    <row r="177" spans="1:29" x14ac:dyDescent="0.3">
      <c r="A177" s="151">
        <v>46081</v>
      </c>
      <c r="B177" t="s">
        <v>444</v>
      </c>
      <c r="C177" t="s">
        <v>427</v>
      </c>
      <c r="D177">
        <v>-3349666.3095999998</v>
      </c>
      <c r="E177" t="s">
        <v>391</v>
      </c>
      <c r="F177">
        <v>1</v>
      </c>
      <c r="G177">
        <v>3349666.3095735903</v>
      </c>
      <c r="H177" t="s">
        <v>480</v>
      </c>
      <c r="I177" t="s">
        <v>9</v>
      </c>
      <c r="J177" t="s">
        <v>137</v>
      </c>
      <c r="K177" t="s">
        <v>501</v>
      </c>
      <c r="L177" t="s">
        <v>501</v>
      </c>
      <c r="M177">
        <v>0</v>
      </c>
      <c r="N177" t="s">
        <v>389</v>
      </c>
      <c r="O177" t="s">
        <v>494</v>
      </c>
      <c r="P177">
        <v>10</v>
      </c>
      <c r="Q177" t="s">
        <v>465</v>
      </c>
      <c r="R177">
        <v>1</v>
      </c>
      <c r="S177">
        <v>-3349666.3095999998</v>
      </c>
      <c r="T177">
        <v>1</v>
      </c>
      <c r="U177" t="s">
        <v>199</v>
      </c>
      <c r="V177" t="s">
        <v>80</v>
      </c>
      <c r="W177" t="s">
        <v>393</v>
      </c>
      <c r="X177">
        <v>0.1111</v>
      </c>
      <c r="Y177">
        <v>372147.92699656001</v>
      </c>
      <c r="Z177">
        <v>5</v>
      </c>
      <c r="AA177">
        <v>10</v>
      </c>
      <c r="AB177" t="s">
        <v>80</v>
      </c>
      <c r="AC177" t="s">
        <v>9</v>
      </c>
    </row>
    <row r="178" spans="1:29" x14ac:dyDescent="0.3">
      <c r="A178" s="151">
        <v>46081</v>
      </c>
      <c r="B178" t="s">
        <v>444</v>
      </c>
      <c r="C178" t="s">
        <v>427</v>
      </c>
      <c r="D178">
        <v>-3349666.3095999998</v>
      </c>
      <c r="E178" t="s">
        <v>391</v>
      </c>
      <c r="F178">
        <v>1</v>
      </c>
      <c r="G178">
        <v>3349666.3095735903</v>
      </c>
      <c r="H178" t="s">
        <v>480</v>
      </c>
      <c r="I178" t="s">
        <v>9</v>
      </c>
      <c r="J178" t="s">
        <v>137</v>
      </c>
      <c r="K178" t="s">
        <v>501</v>
      </c>
      <c r="L178" t="s">
        <v>501</v>
      </c>
      <c r="M178">
        <v>0</v>
      </c>
      <c r="N178" t="s">
        <v>389</v>
      </c>
      <c r="O178" t="s">
        <v>494</v>
      </c>
      <c r="P178">
        <v>10</v>
      </c>
      <c r="Q178" t="s">
        <v>465</v>
      </c>
      <c r="R178">
        <v>1</v>
      </c>
      <c r="S178">
        <v>-3349666.3095999998</v>
      </c>
      <c r="T178">
        <v>1</v>
      </c>
      <c r="U178" t="s">
        <v>199</v>
      </c>
      <c r="V178" t="s">
        <v>50</v>
      </c>
      <c r="W178" t="s">
        <v>390</v>
      </c>
      <c r="X178">
        <v>0.1111</v>
      </c>
      <c r="Y178">
        <v>372147.92699656001</v>
      </c>
      <c r="Z178">
        <v>6</v>
      </c>
      <c r="AA178">
        <v>10</v>
      </c>
      <c r="AB178" t="s">
        <v>50</v>
      </c>
      <c r="AC178" t="s">
        <v>9</v>
      </c>
    </row>
    <row r="179" spans="1:29" x14ac:dyDescent="0.3">
      <c r="A179" s="151">
        <v>46081</v>
      </c>
      <c r="B179" t="s">
        <v>444</v>
      </c>
      <c r="C179" t="s">
        <v>427</v>
      </c>
      <c r="D179">
        <v>-3349666.3095999998</v>
      </c>
      <c r="E179" t="s">
        <v>391</v>
      </c>
      <c r="F179">
        <v>1</v>
      </c>
      <c r="G179">
        <v>3349666.3095735903</v>
      </c>
      <c r="H179" t="s">
        <v>480</v>
      </c>
      <c r="I179" t="s">
        <v>9</v>
      </c>
      <c r="J179" t="s">
        <v>137</v>
      </c>
      <c r="K179" t="s">
        <v>501</v>
      </c>
      <c r="L179" t="s">
        <v>501</v>
      </c>
      <c r="M179">
        <v>0</v>
      </c>
      <c r="N179" t="s">
        <v>389</v>
      </c>
      <c r="O179" t="s">
        <v>494</v>
      </c>
      <c r="P179">
        <v>10</v>
      </c>
      <c r="Q179" t="s">
        <v>465</v>
      </c>
      <c r="R179">
        <v>1</v>
      </c>
      <c r="S179">
        <v>-3349666.3095999998</v>
      </c>
      <c r="T179">
        <v>1</v>
      </c>
      <c r="U179" t="s">
        <v>199</v>
      </c>
      <c r="V179" t="s">
        <v>68</v>
      </c>
      <c r="W179" t="s">
        <v>395</v>
      </c>
      <c r="X179">
        <v>0.1111</v>
      </c>
      <c r="Y179">
        <v>372147.92699656001</v>
      </c>
      <c r="Z179">
        <v>7</v>
      </c>
      <c r="AA179">
        <v>10</v>
      </c>
      <c r="AB179" t="s">
        <v>68</v>
      </c>
      <c r="AC179" t="s">
        <v>9</v>
      </c>
    </row>
    <row r="180" spans="1:29" x14ac:dyDescent="0.3">
      <c r="A180" s="151">
        <v>46081</v>
      </c>
      <c r="B180" t="s">
        <v>444</v>
      </c>
      <c r="C180" t="s">
        <v>427</v>
      </c>
      <c r="D180">
        <v>-3349666.3095999998</v>
      </c>
      <c r="E180" t="s">
        <v>391</v>
      </c>
      <c r="F180">
        <v>1</v>
      </c>
      <c r="G180">
        <v>3349666.3095735903</v>
      </c>
      <c r="H180" t="s">
        <v>480</v>
      </c>
      <c r="I180" t="s">
        <v>9</v>
      </c>
      <c r="J180" t="s">
        <v>137</v>
      </c>
      <c r="K180" t="s">
        <v>501</v>
      </c>
      <c r="L180" t="s">
        <v>501</v>
      </c>
      <c r="M180">
        <v>0</v>
      </c>
      <c r="N180" t="s">
        <v>389</v>
      </c>
      <c r="O180" t="s">
        <v>494</v>
      </c>
      <c r="P180">
        <v>10</v>
      </c>
      <c r="Q180" t="s">
        <v>465</v>
      </c>
      <c r="R180">
        <v>1</v>
      </c>
      <c r="S180">
        <v>-3349666.3095999998</v>
      </c>
      <c r="T180">
        <v>1</v>
      </c>
      <c r="U180" t="s">
        <v>199</v>
      </c>
      <c r="V180" t="s">
        <v>70</v>
      </c>
      <c r="W180" t="s">
        <v>460</v>
      </c>
      <c r="X180">
        <v>0.1111</v>
      </c>
      <c r="Y180">
        <v>372147.92699656001</v>
      </c>
      <c r="Z180">
        <v>8</v>
      </c>
      <c r="AA180">
        <v>10</v>
      </c>
      <c r="AB180" t="s">
        <v>70</v>
      </c>
      <c r="AC180" t="s">
        <v>9</v>
      </c>
    </row>
    <row r="181" spans="1:29" x14ac:dyDescent="0.3">
      <c r="A181" s="151">
        <v>46081</v>
      </c>
      <c r="B181" t="s">
        <v>444</v>
      </c>
      <c r="C181" t="s">
        <v>427</v>
      </c>
      <c r="D181">
        <v>-3349666.3095999998</v>
      </c>
      <c r="E181" t="s">
        <v>391</v>
      </c>
      <c r="F181">
        <v>1</v>
      </c>
      <c r="G181">
        <v>3349666.3095735903</v>
      </c>
      <c r="H181" t="s">
        <v>480</v>
      </c>
      <c r="I181" t="s">
        <v>9</v>
      </c>
      <c r="J181" t="s">
        <v>137</v>
      </c>
      <c r="K181" t="s">
        <v>501</v>
      </c>
      <c r="L181" t="s">
        <v>501</v>
      </c>
      <c r="M181">
        <v>0</v>
      </c>
      <c r="N181" t="s">
        <v>389</v>
      </c>
      <c r="O181" t="s">
        <v>494</v>
      </c>
      <c r="P181">
        <v>10</v>
      </c>
      <c r="Q181" t="s">
        <v>465</v>
      </c>
      <c r="R181">
        <v>1</v>
      </c>
      <c r="S181">
        <v>-3349666.3095999998</v>
      </c>
      <c r="T181">
        <v>1</v>
      </c>
      <c r="U181" t="s">
        <v>199</v>
      </c>
      <c r="V181" t="s">
        <v>181</v>
      </c>
      <c r="W181" t="s">
        <v>392</v>
      </c>
      <c r="X181">
        <v>0</v>
      </c>
      <c r="Y181">
        <v>0</v>
      </c>
      <c r="Z181">
        <v>9</v>
      </c>
      <c r="AA181">
        <v>10</v>
      </c>
      <c r="AB181" t="s">
        <v>181</v>
      </c>
      <c r="AC181" t="s">
        <v>9</v>
      </c>
    </row>
    <row r="182" spans="1:29" x14ac:dyDescent="0.3">
      <c r="A182" s="151">
        <v>46081</v>
      </c>
      <c r="B182" t="s">
        <v>444</v>
      </c>
      <c r="C182" t="s">
        <v>553</v>
      </c>
      <c r="D182">
        <v>-3167989.9956999999</v>
      </c>
      <c r="E182" t="s">
        <v>164</v>
      </c>
      <c r="F182">
        <v>1</v>
      </c>
      <c r="G182">
        <v>3167989.99569359</v>
      </c>
      <c r="H182" t="s">
        <v>480</v>
      </c>
      <c r="I182" t="s">
        <v>9</v>
      </c>
      <c r="J182" t="s">
        <v>137</v>
      </c>
      <c r="K182" t="s">
        <v>501</v>
      </c>
      <c r="L182" t="s">
        <v>501</v>
      </c>
      <c r="M182">
        <v>0</v>
      </c>
      <c r="N182" t="s">
        <v>32</v>
      </c>
      <c r="O182" t="s">
        <v>493</v>
      </c>
      <c r="P182">
        <v>11</v>
      </c>
      <c r="Q182" t="s">
        <v>467</v>
      </c>
      <c r="R182">
        <v>1</v>
      </c>
      <c r="S182">
        <v>-3167989.9956999999</v>
      </c>
      <c r="T182">
        <v>1</v>
      </c>
      <c r="U182" t="s">
        <v>199</v>
      </c>
      <c r="V182" t="s">
        <v>72</v>
      </c>
      <c r="W182" t="s">
        <v>107</v>
      </c>
      <c r="X182">
        <v>7.7777777777777779E-2</v>
      </c>
      <c r="Y182">
        <v>246399.22188777776</v>
      </c>
      <c r="Z182">
        <v>1</v>
      </c>
      <c r="AA182">
        <v>10</v>
      </c>
      <c r="AB182" t="s">
        <v>72</v>
      </c>
      <c r="AC182" t="s">
        <v>9</v>
      </c>
    </row>
    <row r="183" spans="1:29" x14ac:dyDescent="0.3">
      <c r="A183" s="151">
        <v>46081</v>
      </c>
      <c r="B183" t="s">
        <v>444</v>
      </c>
      <c r="C183" t="s">
        <v>553</v>
      </c>
      <c r="D183">
        <v>-3167989.9956999999</v>
      </c>
      <c r="E183" t="s">
        <v>164</v>
      </c>
      <c r="F183">
        <v>1</v>
      </c>
      <c r="G183">
        <v>3167989.99569359</v>
      </c>
      <c r="H183" t="s">
        <v>480</v>
      </c>
      <c r="I183" t="s">
        <v>9</v>
      </c>
      <c r="J183" t="s">
        <v>137</v>
      </c>
      <c r="K183" t="s">
        <v>501</v>
      </c>
      <c r="L183" t="s">
        <v>501</v>
      </c>
      <c r="M183">
        <v>0</v>
      </c>
      <c r="N183" t="s">
        <v>32</v>
      </c>
      <c r="O183" t="s">
        <v>493</v>
      </c>
      <c r="P183">
        <v>11</v>
      </c>
      <c r="Q183" t="s">
        <v>467</v>
      </c>
      <c r="R183">
        <v>1</v>
      </c>
      <c r="S183">
        <v>-3167989.9956999999</v>
      </c>
      <c r="T183">
        <v>1</v>
      </c>
      <c r="U183" t="s">
        <v>199</v>
      </c>
      <c r="V183" t="s">
        <v>177</v>
      </c>
      <c r="W183" t="s">
        <v>317</v>
      </c>
      <c r="X183">
        <v>7.7777777777777779E-2</v>
      </c>
      <c r="Y183">
        <v>246399.22188777776</v>
      </c>
      <c r="Z183">
        <v>2</v>
      </c>
      <c r="AA183">
        <v>10</v>
      </c>
      <c r="AB183" t="s">
        <v>77</v>
      </c>
      <c r="AC183" t="s">
        <v>9</v>
      </c>
    </row>
    <row r="184" spans="1:29" x14ac:dyDescent="0.3">
      <c r="A184" s="151">
        <v>46081</v>
      </c>
      <c r="B184" t="s">
        <v>444</v>
      </c>
      <c r="C184" t="s">
        <v>553</v>
      </c>
      <c r="D184">
        <v>-3167989.9956999999</v>
      </c>
      <c r="E184" t="s">
        <v>164</v>
      </c>
      <c r="F184">
        <v>1</v>
      </c>
      <c r="G184">
        <v>3167989.99569359</v>
      </c>
      <c r="H184" t="s">
        <v>480</v>
      </c>
      <c r="I184" t="s">
        <v>9</v>
      </c>
      <c r="J184" t="s">
        <v>137</v>
      </c>
      <c r="K184" t="s">
        <v>501</v>
      </c>
      <c r="L184" t="s">
        <v>501</v>
      </c>
      <c r="M184">
        <v>0</v>
      </c>
      <c r="N184" t="s">
        <v>32</v>
      </c>
      <c r="O184" t="s">
        <v>493</v>
      </c>
      <c r="P184">
        <v>11</v>
      </c>
      <c r="Q184" t="s">
        <v>467</v>
      </c>
      <c r="R184">
        <v>1</v>
      </c>
      <c r="S184">
        <v>-3167989.9956999999</v>
      </c>
      <c r="T184">
        <v>1</v>
      </c>
      <c r="U184" t="s">
        <v>199</v>
      </c>
      <c r="V184" t="s">
        <v>175</v>
      </c>
      <c r="W184" t="s">
        <v>316</v>
      </c>
      <c r="X184">
        <v>7.7777777777777779E-2</v>
      </c>
      <c r="Y184">
        <v>246399.22188777776</v>
      </c>
      <c r="Z184">
        <v>10</v>
      </c>
      <c r="AA184">
        <v>10</v>
      </c>
      <c r="AB184" t="s">
        <v>75</v>
      </c>
      <c r="AC184" t="s">
        <v>9</v>
      </c>
    </row>
    <row r="185" spans="1:29" x14ac:dyDescent="0.3">
      <c r="A185" s="151">
        <v>46081</v>
      </c>
      <c r="B185" t="s">
        <v>444</v>
      </c>
      <c r="C185" t="s">
        <v>553</v>
      </c>
      <c r="D185">
        <v>-3167989.9956999999</v>
      </c>
      <c r="E185" t="s">
        <v>164</v>
      </c>
      <c r="F185">
        <v>1</v>
      </c>
      <c r="G185">
        <v>3167989.99569359</v>
      </c>
      <c r="H185" t="s">
        <v>480</v>
      </c>
      <c r="I185" t="s">
        <v>9</v>
      </c>
      <c r="J185" t="s">
        <v>137</v>
      </c>
      <c r="K185" t="s">
        <v>501</v>
      </c>
      <c r="L185" t="s">
        <v>501</v>
      </c>
      <c r="M185">
        <v>0</v>
      </c>
      <c r="N185" t="s">
        <v>32</v>
      </c>
      <c r="O185" t="s">
        <v>493</v>
      </c>
      <c r="P185">
        <v>11</v>
      </c>
      <c r="Q185" t="s">
        <v>467</v>
      </c>
      <c r="R185">
        <v>1</v>
      </c>
      <c r="S185">
        <v>-3167989.9956999999</v>
      </c>
      <c r="T185">
        <v>1</v>
      </c>
      <c r="U185" t="s">
        <v>199</v>
      </c>
      <c r="V185" t="s">
        <v>193</v>
      </c>
      <c r="W185" t="s">
        <v>320</v>
      </c>
      <c r="X185">
        <v>7.7777777777777779E-2</v>
      </c>
      <c r="Y185">
        <v>246399.22188777776</v>
      </c>
      <c r="Z185">
        <v>3</v>
      </c>
      <c r="AA185">
        <v>10</v>
      </c>
      <c r="AB185" t="s">
        <v>682</v>
      </c>
      <c r="AC185" t="s">
        <v>9</v>
      </c>
    </row>
    <row r="186" spans="1:29" x14ac:dyDescent="0.3">
      <c r="A186" s="151">
        <v>46081</v>
      </c>
      <c r="B186" t="s">
        <v>444</v>
      </c>
      <c r="C186" t="s">
        <v>553</v>
      </c>
      <c r="D186">
        <v>-3167989.9956999999</v>
      </c>
      <c r="E186" t="s">
        <v>164</v>
      </c>
      <c r="F186">
        <v>1</v>
      </c>
      <c r="G186">
        <v>3167989.99569359</v>
      </c>
      <c r="H186" t="s">
        <v>480</v>
      </c>
      <c r="I186" t="s">
        <v>9</v>
      </c>
      <c r="J186" t="s">
        <v>137</v>
      </c>
      <c r="K186" t="s">
        <v>501</v>
      </c>
      <c r="L186" t="s">
        <v>501</v>
      </c>
      <c r="M186">
        <v>0</v>
      </c>
      <c r="N186" t="s">
        <v>32</v>
      </c>
      <c r="O186" t="s">
        <v>493</v>
      </c>
      <c r="P186">
        <v>11</v>
      </c>
      <c r="Q186" t="s">
        <v>467</v>
      </c>
      <c r="R186">
        <v>1</v>
      </c>
      <c r="S186">
        <v>-3167989.9956999999</v>
      </c>
      <c r="T186">
        <v>1</v>
      </c>
      <c r="U186" t="s">
        <v>199</v>
      </c>
      <c r="V186" t="s">
        <v>191</v>
      </c>
      <c r="W186" t="s">
        <v>319</v>
      </c>
      <c r="X186">
        <v>7.7777777777777779E-2</v>
      </c>
      <c r="Y186">
        <v>246399.22188777776</v>
      </c>
      <c r="Z186">
        <v>4</v>
      </c>
      <c r="AA186">
        <v>10</v>
      </c>
      <c r="AB186" t="s">
        <v>683</v>
      </c>
      <c r="AC186" t="s">
        <v>9</v>
      </c>
    </row>
    <row r="187" spans="1:29" x14ac:dyDescent="0.3">
      <c r="A187" s="151">
        <v>46081</v>
      </c>
      <c r="B187" t="s">
        <v>444</v>
      </c>
      <c r="C187" t="s">
        <v>553</v>
      </c>
      <c r="D187">
        <v>-3167989.9956999999</v>
      </c>
      <c r="E187" t="s">
        <v>164</v>
      </c>
      <c r="F187">
        <v>1</v>
      </c>
      <c r="G187">
        <v>3167989.99569359</v>
      </c>
      <c r="H187" t="s">
        <v>480</v>
      </c>
      <c r="I187" t="s">
        <v>9</v>
      </c>
      <c r="J187" t="s">
        <v>137</v>
      </c>
      <c r="K187" t="s">
        <v>501</v>
      </c>
      <c r="L187" t="s">
        <v>501</v>
      </c>
      <c r="M187">
        <v>0</v>
      </c>
      <c r="N187" t="s">
        <v>32</v>
      </c>
      <c r="O187" t="s">
        <v>493</v>
      </c>
      <c r="P187">
        <v>11</v>
      </c>
      <c r="Q187" t="s">
        <v>467</v>
      </c>
      <c r="R187">
        <v>1</v>
      </c>
      <c r="S187">
        <v>-3167989.9956999999</v>
      </c>
      <c r="T187">
        <v>1</v>
      </c>
      <c r="U187" t="s">
        <v>199</v>
      </c>
      <c r="V187" t="s">
        <v>80</v>
      </c>
      <c r="W187" t="s">
        <v>109</v>
      </c>
      <c r="X187">
        <v>7.7777777777777779E-2</v>
      </c>
      <c r="Y187">
        <v>246399.22188777776</v>
      </c>
      <c r="Z187">
        <v>5</v>
      </c>
      <c r="AA187">
        <v>10</v>
      </c>
      <c r="AB187" t="s">
        <v>80</v>
      </c>
      <c r="AC187" t="s">
        <v>9</v>
      </c>
    </row>
    <row r="188" spans="1:29" x14ac:dyDescent="0.3">
      <c r="A188" s="151">
        <v>46081</v>
      </c>
      <c r="B188" t="s">
        <v>444</v>
      </c>
      <c r="C188" t="s">
        <v>553</v>
      </c>
      <c r="D188">
        <v>-3167989.9956999999</v>
      </c>
      <c r="E188" t="s">
        <v>164</v>
      </c>
      <c r="F188">
        <v>1</v>
      </c>
      <c r="G188">
        <v>3167989.99569359</v>
      </c>
      <c r="H188" t="s">
        <v>480</v>
      </c>
      <c r="I188" t="s">
        <v>9</v>
      </c>
      <c r="J188" t="s">
        <v>137</v>
      </c>
      <c r="K188" t="s">
        <v>501</v>
      </c>
      <c r="L188" t="s">
        <v>501</v>
      </c>
      <c r="M188">
        <v>0</v>
      </c>
      <c r="N188" t="s">
        <v>32</v>
      </c>
      <c r="O188" t="s">
        <v>493</v>
      </c>
      <c r="P188">
        <v>11</v>
      </c>
      <c r="Q188" t="s">
        <v>467</v>
      </c>
      <c r="R188">
        <v>1</v>
      </c>
      <c r="S188">
        <v>-3167989.9956999999</v>
      </c>
      <c r="T188">
        <v>1</v>
      </c>
      <c r="U188" t="s">
        <v>199</v>
      </c>
      <c r="V188" t="s">
        <v>50</v>
      </c>
      <c r="W188" t="s">
        <v>108</v>
      </c>
      <c r="X188">
        <v>7.7777777777777779E-2</v>
      </c>
      <c r="Y188">
        <v>246399.22188777776</v>
      </c>
      <c r="Z188">
        <v>6</v>
      </c>
      <c r="AA188">
        <v>10</v>
      </c>
      <c r="AB188" t="s">
        <v>50</v>
      </c>
      <c r="AC188" t="s">
        <v>9</v>
      </c>
    </row>
    <row r="189" spans="1:29" x14ac:dyDescent="0.3">
      <c r="A189" s="151">
        <v>46081</v>
      </c>
      <c r="B189" t="s">
        <v>444</v>
      </c>
      <c r="C189" t="s">
        <v>553</v>
      </c>
      <c r="D189">
        <v>-3167989.9956999999</v>
      </c>
      <c r="E189" t="s">
        <v>164</v>
      </c>
      <c r="F189">
        <v>1</v>
      </c>
      <c r="G189">
        <v>3167989.99569359</v>
      </c>
      <c r="H189" t="s">
        <v>480</v>
      </c>
      <c r="I189" t="s">
        <v>9</v>
      </c>
      <c r="J189" t="s">
        <v>137</v>
      </c>
      <c r="K189" t="s">
        <v>501</v>
      </c>
      <c r="L189" t="s">
        <v>501</v>
      </c>
      <c r="M189">
        <v>0</v>
      </c>
      <c r="N189" t="s">
        <v>32</v>
      </c>
      <c r="O189" t="s">
        <v>493</v>
      </c>
      <c r="P189">
        <v>11</v>
      </c>
      <c r="Q189" t="s">
        <v>467</v>
      </c>
      <c r="R189">
        <v>1</v>
      </c>
      <c r="S189">
        <v>-3167989.9956999999</v>
      </c>
      <c r="T189">
        <v>1</v>
      </c>
      <c r="U189" t="s">
        <v>199</v>
      </c>
      <c r="V189" t="s">
        <v>68</v>
      </c>
      <c r="W189" t="s">
        <v>106</v>
      </c>
      <c r="X189">
        <v>7.7777777777777779E-2</v>
      </c>
      <c r="Y189">
        <v>246399.22188777776</v>
      </c>
      <c r="Z189">
        <v>7</v>
      </c>
      <c r="AA189">
        <v>10</v>
      </c>
      <c r="AB189" t="s">
        <v>68</v>
      </c>
      <c r="AC189" t="s">
        <v>9</v>
      </c>
    </row>
    <row r="190" spans="1:29" x14ac:dyDescent="0.3">
      <c r="A190" s="151">
        <v>46081</v>
      </c>
      <c r="B190" t="s">
        <v>444</v>
      </c>
      <c r="C190" t="s">
        <v>553</v>
      </c>
      <c r="D190">
        <v>-3167989.9956999999</v>
      </c>
      <c r="E190" t="s">
        <v>164</v>
      </c>
      <c r="F190">
        <v>1</v>
      </c>
      <c r="G190">
        <v>3167989.99569359</v>
      </c>
      <c r="H190" t="s">
        <v>480</v>
      </c>
      <c r="I190" t="s">
        <v>9</v>
      </c>
      <c r="J190" t="s">
        <v>137</v>
      </c>
      <c r="K190" t="s">
        <v>501</v>
      </c>
      <c r="L190" t="s">
        <v>501</v>
      </c>
      <c r="M190">
        <v>0</v>
      </c>
      <c r="N190" t="s">
        <v>32</v>
      </c>
      <c r="O190" t="s">
        <v>493</v>
      </c>
      <c r="P190">
        <v>11</v>
      </c>
      <c r="Q190" t="s">
        <v>467</v>
      </c>
      <c r="R190">
        <v>1</v>
      </c>
      <c r="S190">
        <v>-3167989.9956999999</v>
      </c>
      <c r="T190">
        <v>1</v>
      </c>
      <c r="U190" t="s">
        <v>199</v>
      </c>
      <c r="V190" t="s">
        <v>70</v>
      </c>
      <c r="W190" t="s">
        <v>452</v>
      </c>
      <c r="X190">
        <v>7.7777777777777779E-2</v>
      </c>
      <c r="Y190">
        <v>246399.22188777776</v>
      </c>
      <c r="Z190">
        <v>8</v>
      </c>
      <c r="AA190">
        <v>10</v>
      </c>
      <c r="AB190" t="s">
        <v>70</v>
      </c>
      <c r="AC190" t="s">
        <v>9</v>
      </c>
    </row>
    <row r="191" spans="1:29" x14ac:dyDescent="0.3">
      <c r="A191" s="151">
        <v>46081</v>
      </c>
      <c r="B191" t="s">
        <v>444</v>
      </c>
      <c r="C191" t="s">
        <v>553</v>
      </c>
      <c r="D191">
        <v>-3167989.9956999999</v>
      </c>
      <c r="E191" t="s">
        <v>164</v>
      </c>
      <c r="F191">
        <v>1</v>
      </c>
      <c r="G191">
        <v>3167989.99569359</v>
      </c>
      <c r="H191" t="s">
        <v>480</v>
      </c>
      <c r="I191" t="s">
        <v>9</v>
      </c>
      <c r="J191" t="s">
        <v>137</v>
      </c>
      <c r="K191" t="s">
        <v>501</v>
      </c>
      <c r="L191" t="s">
        <v>501</v>
      </c>
      <c r="M191">
        <v>0</v>
      </c>
      <c r="N191" t="s">
        <v>32</v>
      </c>
      <c r="O191" t="s">
        <v>493</v>
      </c>
      <c r="P191">
        <v>11</v>
      </c>
      <c r="Q191" t="s">
        <v>467</v>
      </c>
      <c r="R191">
        <v>1</v>
      </c>
      <c r="S191">
        <v>-3167989.9956999999</v>
      </c>
      <c r="T191">
        <v>1</v>
      </c>
      <c r="U191" t="s">
        <v>199</v>
      </c>
      <c r="V191" t="s">
        <v>181</v>
      </c>
      <c r="W191" t="s">
        <v>318</v>
      </c>
      <c r="X191">
        <v>0</v>
      </c>
      <c r="Y191">
        <v>0</v>
      </c>
      <c r="Z191">
        <v>9</v>
      </c>
      <c r="AA191">
        <v>10</v>
      </c>
      <c r="AB191" t="s">
        <v>181</v>
      </c>
      <c r="AC191" t="s">
        <v>9</v>
      </c>
    </row>
    <row r="192" spans="1:29" x14ac:dyDescent="0.3">
      <c r="A192" s="151">
        <v>46081</v>
      </c>
      <c r="B192" t="s">
        <v>444</v>
      </c>
      <c r="C192" t="s">
        <v>425</v>
      </c>
      <c r="D192">
        <v>-3102992.2573000002</v>
      </c>
      <c r="E192" t="s">
        <v>164</v>
      </c>
      <c r="F192">
        <v>1</v>
      </c>
      <c r="G192">
        <v>3102992.2572935899</v>
      </c>
      <c r="H192" t="s">
        <v>480</v>
      </c>
      <c r="I192" t="s">
        <v>9</v>
      </c>
      <c r="J192" t="s">
        <v>137</v>
      </c>
      <c r="K192" t="s">
        <v>501</v>
      </c>
      <c r="L192" t="s">
        <v>501</v>
      </c>
      <c r="M192">
        <v>0</v>
      </c>
      <c r="N192" t="s">
        <v>32</v>
      </c>
      <c r="O192" t="s">
        <v>494</v>
      </c>
      <c r="P192">
        <v>11</v>
      </c>
      <c r="Q192" t="s">
        <v>467</v>
      </c>
      <c r="R192">
        <v>1</v>
      </c>
      <c r="S192">
        <v>-3102992.2573000002</v>
      </c>
      <c r="T192">
        <v>1</v>
      </c>
      <c r="U192" t="s">
        <v>199</v>
      </c>
      <c r="V192" t="s">
        <v>72</v>
      </c>
      <c r="W192" t="s">
        <v>107</v>
      </c>
      <c r="X192">
        <v>7.7777777777777779E-2</v>
      </c>
      <c r="Y192">
        <v>241343.84223444446</v>
      </c>
      <c r="Z192">
        <v>1</v>
      </c>
      <c r="AA192">
        <v>10</v>
      </c>
      <c r="AB192" t="s">
        <v>72</v>
      </c>
      <c r="AC192" t="s">
        <v>9</v>
      </c>
    </row>
    <row r="193" spans="1:29" x14ac:dyDescent="0.3">
      <c r="A193" s="151">
        <v>46081</v>
      </c>
      <c r="B193" t="s">
        <v>444</v>
      </c>
      <c r="C193" t="s">
        <v>425</v>
      </c>
      <c r="D193">
        <v>-3102992.2573000002</v>
      </c>
      <c r="E193" t="s">
        <v>164</v>
      </c>
      <c r="F193">
        <v>1</v>
      </c>
      <c r="G193">
        <v>3102992.2572935899</v>
      </c>
      <c r="H193" t="s">
        <v>480</v>
      </c>
      <c r="I193" t="s">
        <v>9</v>
      </c>
      <c r="J193" t="s">
        <v>137</v>
      </c>
      <c r="K193" t="s">
        <v>501</v>
      </c>
      <c r="L193" t="s">
        <v>501</v>
      </c>
      <c r="M193">
        <v>0</v>
      </c>
      <c r="N193" t="s">
        <v>32</v>
      </c>
      <c r="O193" t="s">
        <v>494</v>
      </c>
      <c r="P193">
        <v>11</v>
      </c>
      <c r="Q193" t="s">
        <v>467</v>
      </c>
      <c r="R193">
        <v>1</v>
      </c>
      <c r="S193">
        <v>-3102992.2573000002</v>
      </c>
      <c r="T193">
        <v>1</v>
      </c>
      <c r="U193" t="s">
        <v>199</v>
      </c>
      <c r="V193" t="s">
        <v>177</v>
      </c>
      <c r="W193" t="s">
        <v>317</v>
      </c>
      <c r="X193">
        <v>7.7777777777777779E-2</v>
      </c>
      <c r="Y193">
        <v>241343.84223444446</v>
      </c>
      <c r="Z193">
        <v>2</v>
      </c>
      <c r="AA193">
        <v>10</v>
      </c>
      <c r="AB193" t="s">
        <v>77</v>
      </c>
      <c r="AC193" t="s">
        <v>9</v>
      </c>
    </row>
    <row r="194" spans="1:29" x14ac:dyDescent="0.3">
      <c r="A194" s="151">
        <v>46081</v>
      </c>
      <c r="B194" t="s">
        <v>444</v>
      </c>
      <c r="C194" t="s">
        <v>425</v>
      </c>
      <c r="D194">
        <v>-3102992.2573000002</v>
      </c>
      <c r="E194" t="s">
        <v>164</v>
      </c>
      <c r="F194">
        <v>1</v>
      </c>
      <c r="G194">
        <v>3102992.2572935899</v>
      </c>
      <c r="H194" t="s">
        <v>480</v>
      </c>
      <c r="I194" t="s">
        <v>9</v>
      </c>
      <c r="J194" t="s">
        <v>137</v>
      </c>
      <c r="K194" t="s">
        <v>501</v>
      </c>
      <c r="L194" t="s">
        <v>501</v>
      </c>
      <c r="M194">
        <v>0</v>
      </c>
      <c r="N194" t="s">
        <v>32</v>
      </c>
      <c r="O194" t="s">
        <v>494</v>
      </c>
      <c r="P194">
        <v>11</v>
      </c>
      <c r="Q194" t="s">
        <v>467</v>
      </c>
      <c r="R194">
        <v>1</v>
      </c>
      <c r="S194">
        <v>-3102992.2573000002</v>
      </c>
      <c r="T194">
        <v>1</v>
      </c>
      <c r="U194" t="s">
        <v>199</v>
      </c>
      <c r="V194" t="s">
        <v>175</v>
      </c>
      <c r="W194" t="s">
        <v>316</v>
      </c>
      <c r="X194">
        <v>7.7777777777777779E-2</v>
      </c>
      <c r="Y194">
        <v>241343.84223444446</v>
      </c>
      <c r="Z194">
        <v>10</v>
      </c>
      <c r="AA194">
        <v>10</v>
      </c>
      <c r="AB194" t="s">
        <v>75</v>
      </c>
      <c r="AC194" t="s">
        <v>9</v>
      </c>
    </row>
    <row r="195" spans="1:29" x14ac:dyDescent="0.3">
      <c r="A195" s="151">
        <v>46081</v>
      </c>
      <c r="B195" t="s">
        <v>444</v>
      </c>
      <c r="C195" t="s">
        <v>425</v>
      </c>
      <c r="D195">
        <v>-3102992.2573000002</v>
      </c>
      <c r="E195" t="s">
        <v>164</v>
      </c>
      <c r="F195">
        <v>1</v>
      </c>
      <c r="G195">
        <v>3102992.2572935899</v>
      </c>
      <c r="H195" t="s">
        <v>480</v>
      </c>
      <c r="I195" t="s">
        <v>9</v>
      </c>
      <c r="J195" t="s">
        <v>137</v>
      </c>
      <c r="K195" t="s">
        <v>501</v>
      </c>
      <c r="L195" t="s">
        <v>501</v>
      </c>
      <c r="M195">
        <v>0</v>
      </c>
      <c r="N195" t="s">
        <v>32</v>
      </c>
      <c r="O195" t="s">
        <v>494</v>
      </c>
      <c r="P195">
        <v>11</v>
      </c>
      <c r="Q195" t="s">
        <v>467</v>
      </c>
      <c r="R195">
        <v>1</v>
      </c>
      <c r="S195">
        <v>-3102992.2573000002</v>
      </c>
      <c r="T195">
        <v>1</v>
      </c>
      <c r="U195" t="s">
        <v>199</v>
      </c>
      <c r="V195" t="s">
        <v>193</v>
      </c>
      <c r="W195" t="s">
        <v>320</v>
      </c>
      <c r="X195">
        <v>7.7777777777777779E-2</v>
      </c>
      <c r="Y195">
        <v>241343.84223444446</v>
      </c>
      <c r="Z195">
        <v>3</v>
      </c>
      <c r="AA195">
        <v>10</v>
      </c>
      <c r="AB195" t="s">
        <v>682</v>
      </c>
      <c r="AC195" t="s">
        <v>9</v>
      </c>
    </row>
    <row r="196" spans="1:29" x14ac:dyDescent="0.3">
      <c r="A196" s="151">
        <v>46081</v>
      </c>
      <c r="B196" t="s">
        <v>444</v>
      </c>
      <c r="C196" t="s">
        <v>425</v>
      </c>
      <c r="D196">
        <v>-3102992.2573000002</v>
      </c>
      <c r="E196" t="s">
        <v>164</v>
      </c>
      <c r="F196">
        <v>1</v>
      </c>
      <c r="G196">
        <v>3102992.2572935899</v>
      </c>
      <c r="H196" t="s">
        <v>480</v>
      </c>
      <c r="I196" t="s">
        <v>9</v>
      </c>
      <c r="J196" t="s">
        <v>137</v>
      </c>
      <c r="K196" t="s">
        <v>501</v>
      </c>
      <c r="L196" t="s">
        <v>501</v>
      </c>
      <c r="M196">
        <v>0</v>
      </c>
      <c r="N196" t="s">
        <v>32</v>
      </c>
      <c r="O196" t="s">
        <v>494</v>
      </c>
      <c r="P196">
        <v>11</v>
      </c>
      <c r="Q196" t="s">
        <v>467</v>
      </c>
      <c r="R196">
        <v>1</v>
      </c>
      <c r="S196">
        <v>-3102992.2573000002</v>
      </c>
      <c r="T196">
        <v>1</v>
      </c>
      <c r="U196" t="s">
        <v>199</v>
      </c>
      <c r="V196" t="s">
        <v>191</v>
      </c>
      <c r="W196" t="s">
        <v>319</v>
      </c>
      <c r="X196">
        <v>7.7777777777777779E-2</v>
      </c>
      <c r="Y196">
        <v>241343.84223444446</v>
      </c>
      <c r="Z196">
        <v>4</v>
      </c>
      <c r="AA196">
        <v>10</v>
      </c>
      <c r="AB196" t="s">
        <v>683</v>
      </c>
      <c r="AC196" t="s">
        <v>9</v>
      </c>
    </row>
    <row r="197" spans="1:29" x14ac:dyDescent="0.3">
      <c r="A197" s="151">
        <v>46081</v>
      </c>
      <c r="B197" t="s">
        <v>444</v>
      </c>
      <c r="C197" t="s">
        <v>425</v>
      </c>
      <c r="D197">
        <v>-3102992.2573000002</v>
      </c>
      <c r="E197" t="s">
        <v>164</v>
      </c>
      <c r="F197">
        <v>1</v>
      </c>
      <c r="G197">
        <v>3102992.2572935899</v>
      </c>
      <c r="H197" t="s">
        <v>480</v>
      </c>
      <c r="I197" t="s">
        <v>9</v>
      </c>
      <c r="J197" t="s">
        <v>137</v>
      </c>
      <c r="K197" t="s">
        <v>501</v>
      </c>
      <c r="L197" t="s">
        <v>501</v>
      </c>
      <c r="M197">
        <v>0</v>
      </c>
      <c r="N197" t="s">
        <v>32</v>
      </c>
      <c r="O197" t="s">
        <v>494</v>
      </c>
      <c r="P197">
        <v>11</v>
      </c>
      <c r="Q197" t="s">
        <v>467</v>
      </c>
      <c r="R197">
        <v>1</v>
      </c>
      <c r="S197">
        <v>-3102992.2573000002</v>
      </c>
      <c r="T197">
        <v>1</v>
      </c>
      <c r="U197" t="s">
        <v>199</v>
      </c>
      <c r="V197" t="s">
        <v>80</v>
      </c>
      <c r="W197" t="s">
        <v>109</v>
      </c>
      <c r="X197">
        <v>7.7777777777777779E-2</v>
      </c>
      <c r="Y197">
        <v>241343.84223444446</v>
      </c>
      <c r="Z197">
        <v>5</v>
      </c>
      <c r="AA197">
        <v>10</v>
      </c>
      <c r="AB197" t="s">
        <v>80</v>
      </c>
      <c r="AC197" t="s">
        <v>9</v>
      </c>
    </row>
    <row r="198" spans="1:29" x14ac:dyDescent="0.3">
      <c r="A198" s="151">
        <v>46081</v>
      </c>
      <c r="B198" t="s">
        <v>444</v>
      </c>
      <c r="C198" t="s">
        <v>425</v>
      </c>
      <c r="D198">
        <v>-3102992.2573000002</v>
      </c>
      <c r="E198" t="s">
        <v>164</v>
      </c>
      <c r="F198">
        <v>1</v>
      </c>
      <c r="G198">
        <v>3102992.2572935899</v>
      </c>
      <c r="H198" t="s">
        <v>480</v>
      </c>
      <c r="I198" t="s">
        <v>9</v>
      </c>
      <c r="J198" t="s">
        <v>137</v>
      </c>
      <c r="K198" t="s">
        <v>501</v>
      </c>
      <c r="L198" t="s">
        <v>501</v>
      </c>
      <c r="M198">
        <v>0</v>
      </c>
      <c r="N198" t="s">
        <v>32</v>
      </c>
      <c r="O198" t="s">
        <v>494</v>
      </c>
      <c r="P198">
        <v>11</v>
      </c>
      <c r="Q198" t="s">
        <v>467</v>
      </c>
      <c r="R198">
        <v>1</v>
      </c>
      <c r="S198">
        <v>-3102992.2573000002</v>
      </c>
      <c r="T198">
        <v>1</v>
      </c>
      <c r="U198" t="s">
        <v>199</v>
      </c>
      <c r="V198" t="s">
        <v>50</v>
      </c>
      <c r="W198" t="s">
        <v>108</v>
      </c>
      <c r="X198">
        <v>7.7777777777777779E-2</v>
      </c>
      <c r="Y198">
        <v>241343.84223444446</v>
      </c>
      <c r="Z198">
        <v>6</v>
      </c>
      <c r="AA198">
        <v>10</v>
      </c>
      <c r="AB198" t="s">
        <v>50</v>
      </c>
      <c r="AC198" t="s">
        <v>9</v>
      </c>
    </row>
    <row r="199" spans="1:29" x14ac:dyDescent="0.3">
      <c r="A199" s="151">
        <v>46081</v>
      </c>
      <c r="B199" t="s">
        <v>444</v>
      </c>
      <c r="C199" t="s">
        <v>425</v>
      </c>
      <c r="D199">
        <v>-3102992.2573000002</v>
      </c>
      <c r="E199" t="s">
        <v>164</v>
      </c>
      <c r="F199">
        <v>1</v>
      </c>
      <c r="G199">
        <v>3102992.2572935899</v>
      </c>
      <c r="H199" t="s">
        <v>480</v>
      </c>
      <c r="I199" t="s">
        <v>9</v>
      </c>
      <c r="J199" t="s">
        <v>137</v>
      </c>
      <c r="K199" t="s">
        <v>501</v>
      </c>
      <c r="L199" t="s">
        <v>501</v>
      </c>
      <c r="M199">
        <v>0</v>
      </c>
      <c r="N199" t="s">
        <v>32</v>
      </c>
      <c r="O199" t="s">
        <v>494</v>
      </c>
      <c r="P199">
        <v>11</v>
      </c>
      <c r="Q199" t="s">
        <v>467</v>
      </c>
      <c r="R199">
        <v>1</v>
      </c>
      <c r="S199">
        <v>-3102992.2573000002</v>
      </c>
      <c r="T199">
        <v>1</v>
      </c>
      <c r="U199" t="s">
        <v>199</v>
      </c>
      <c r="V199" t="s">
        <v>68</v>
      </c>
      <c r="W199" t="s">
        <v>106</v>
      </c>
      <c r="X199">
        <v>7.7777777777777779E-2</v>
      </c>
      <c r="Y199">
        <v>241343.84223444446</v>
      </c>
      <c r="Z199">
        <v>7</v>
      </c>
      <c r="AA199">
        <v>10</v>
      </c>
      <c r="AB199" t="s">
        <v>68</v>
      </c>
      <c r="AC199" t="s">
        <v>9</v>
      </c>
    </row>
    <row r="200" spans="1:29" x14ac:dyDescent="0.3">
      <c r="A200" s="151">
        <v>46081</v>
      </c>
      <c r="B200" t="s">
        <v>444</v>
      </c>
      <c r="C200" t="s">
        <v>425</v>
      </c>
      <c r="D200">
        <v>-3102992.2573000002</v>
      </c>
      <c r="E200" t="s">
        <v>164</v>
      </c>
      <c r="F200">
        <v>1</v>
      </c>
      <c r="G200">
        <v>3102992.2572935899</v>
      </c>
      <c r="H200" t="s">
        <v>480</v>
      </c>
      <c r="I200" t="s">
        <v>9</v>
      </c>
      <c r="J200" t="s">
        <v>137</v>
      </c>
      <c r="K200" t="s">
        <v>501</v>
      </c>
      <c r="L200" t="s">
        <v>501</v>
      </c>
      <c r="M200">
        <v>0</v>
      </c>
      <c r="N200" t="s">
        <v>32</v>
      </c>
      <c r="O200" t="s">
        <v>494</v>
      </c>
      <c r="P200">
        <v>11</v>
      </c>
      <c r="Q200" t="s">
        <v>467</v>
      </c>
      <c r="R200">
        <v>1</v>
      </c>
      <c r="S200">
        <v>-3102992.2573000002</v>
      </c>
      <c r="T200">
        <v>1</v>
      </c>
      <c r="U200" t="s">
        <v>199</v>
      </c>
      <c r="V200" t="s">
        <v>70</v>
      </c>
      <c r="W200" t="s">
        <v>452</v>
      </c>
      <c r="X200">
        <v>7.7777777777777779E-2</v>
      </c>
      <c r="Y200">
        <v>241343.84223444446</v>
      </c>
      <c r="Z200">
        <v>8</v>
      </c>
      <c r="AA200">
        <v>10</v>
      </c>
      <c r="AB200" t="s">
        <v>70</v>
      </c>
      <c r="AC200" t="s">
        <v>9</v>
      </c>
    </row>
    <row r="201" spans="1:29" x14ac:dyDescent="0.3">
      <c r="A201" s="151">
        <v>46081</v>
      </c>
      <c r="B201" t="s">
        <v>444</v>
      </c>
      <c r="C201" t="s">
        <v>425</v>
      </c>
      <c r="D201">
        <v>-3102992.2573000002</v>
      </c>
      <c r="E201" t="s">
        <v>164</v>
      </c>
      <c r="F201">
        <v>1</v>
      </c>
      <c r="G201">
        <v>3102992.2572935899</v>
      </c>
      <c r="H201" t="s">
        <v>480</v>
      </c>
      <c r="I201" t="s">
        <v>9</v>
      </c>
      <c r="J201" t="s">
        <v>137</v>
      </c>
      <c r="K201" t="s">
        <v>501</v>
      </c>
      <c r="L201" t="s">
        <v>501</v>
      </c>
      <c r="M201">
        <v>0</v>
      </c>
      <c r="N201" t="s">
        <v>32</v>
      </c>
      <c r="O201" t="s">
        <v>494</v>
      </c>
      <c r="P201">
        <v>11</v>
      </c>
      <c r="Q201" t="s">
        <v>467</v>
      </c>
      <c r="R201">
        <v>1</v>
      </c>
      <c r="S201">
        <v>-3102992.2573000002</v>
      </c>
      <c r="T201">
        <v>1</v>
      </c>
      <c r="U201" t="s">
        <v>199</v>
      </c>
      <c r="V201" t="s">
        <v>181</v>
      </c>
      <c r="W201" t="s">
        <v>318</v>
      </c>
      <c r="X201">
        <v>0</v>
      </c>
      <c r="Y201">
        <v>0</v>
      </c>
      <c r="Z201">
        <v>9</v>
      </c>
      <c r="AA201">
        <v>10</v>
      </c>
      <c r="AB201" t="s">
        <v>181</v>
      </c>
      <c r="AC201" t="s">
        <v>9</v>
      </c>
    </row>
    <row r="202" spans="1:29" x14ac:dyDescent="0.3">
      <c r="A202" s="151">
        <v>46081</v>
      </c>
      <c r="B202" t="s">
        <v>444</v>
      </c>
      <c r="C202" t="s">
        <v>430</v>
      </c>
      <c r="D202">
        <v>-3096266.9007000001</v>
      </c>
      <c r="E202" t="s">
        <v>173</v>
      </c>
      <c r="F202">
        <v>1</v>
      </c>
      <c r="G202">
        <v>3096266.9006735897</v>
      </c>
      <c r="H202" t="s">
        <v>480</v>
      </c>
      <c r="I202" t="s">
        <v>9</v>
      </c>
      <c r="J202" t="s">
        <v>137</v>
      </c>
      <c r="K202" t="s">
        <v>501</v>
      </c>
      <c r="L202" t="s">
        <v>501</v>
      </c>
      <c r="M202">
        <v>0</v>
      </c>
      <c r="N202" t="s">
        <v>353</v>
      </c>
      <c r="O202" t="s">
        <v>492</v>
      </c>
      <c r="P202">
        <v>7</v>
      </c>
      <c r="Q202" t="s">
        <v>471</v>
      </c>
      <c r="R202">
        <v>1</v>
      </c>
      <c r="S202">
        <v>-3096266.9007000001</v>
      </c>
      <c r="T202">
        <v>1</v>
      </c>
      <c r="U202" t="s">
        <v>199</v>
      </c>
      <c r="V202" t="s">
        <v>72</v>
      </c>
      <c r="W202" t="s">
        <v>357</v>
      </c>
      <c r="X202">
        <v>0.02</v>
      </c>
      <c r="Y202">
        <v>61925.338014000001</v>
      </c>
      <c r="Z202">
        <v>1</v>
      </c>
      <c r="AA202">
        <v>10</v>
      </c>
      <c r="AB202" t="s">
        <v>72</v>
      </c>
      <c r="AC202" t="s">
        <v>9</v>
      </c>
    </row>
    <row r="203" spans="1:29" x14ac:dyDescent="0.3">
      <c r="A203" s="151">
        <v>46081</v>
      </c>
      <c r="B203" t="s">
        <v>444</v>
      </c>
      <c r="C203" t="s">
        <v>430</v>
      </c>
      <c r="D203">
        <v>-3096266.9007000001</v>
      </c>
      <c r="E203" t="s">
        <v>173</v>
      </c>
      <c r="F203">
        <v>1</v>
      </c>
      <c r="G203">
        <v>3096266.9006735897</v>
      </c>
      <c r="H203" t="s">
        <v>480</v>
      </c>
      <c r="I203" t="s">
        <v>9</v>
      </c>
      <c r="J203" t="s">
        <v>137</v>
      </c>
      <c r="K203" t="s">
        <v>501</v>
      </c>
      <c r="L203" t="s">
        <v>501</v>
      </c>
      <c r="M203">
        <v>0</v>
      </c>
      <c r="N203" t="s">
        <v>353</v>
      </c>
      <c r="O203" t="s">
        <v>492</v>
      </c>
      <c r="P203">
        <v>7</v>
      </c>
      <c r="Q203" t="s">
        <v>471</v>
      </c>
      <c r="R203">
        <v>1</v>
      </c>
      <c r="S203">
        <v>-3096266.9007000001</v>
      </c>
      <c r="T203">
        <v>1</v>
      </c>
      <c r="U203" t="s">
        <v>199</v>
      </c>
      <c r="V203" t="s">
        <v>175</v>
      </c>
      <c r="W203" t="s">
        <v>355</v>
      </c>
      <c r="X203">
        <v>2.1100000000000001E-2</v>
      </c>
      <c r="Y203">
        <v>65331.231604770008</v>
      </c>
      <c r="Z203">
        <v>10</v>
      </c>
      <c r="AA203">
        <v>10</v>
      </c>
      <c r="AB203" t="s">
        <v>75</v>
      </c>
      <c r="AC203" t="s">
        <v>9</v>
      </c>
    </row>
    <row r="204" spans="1:29" x14ac:dyDescent="0.3">
      <c r="A204" s="151">
        <v>46081</v>
      </c>
      <c r="B204" t="s">
        <v>444</v>
      </c>
      <c r="C204" t="s">
        <v>430</v>
      </c>
      <c r="D204">
        <v>-3096266.9007000001</v>
      </c>
      <c r="E204" t="s">
        <v>173</v>
      </c>
      <c r="F204">
        <v>1</v>
      </c>
      <c r="G204">
        <v>3096266.9006735897</v>
      </c>
      <c r="H204" t="s">
        <v>480</v>
      </c>
      <c r="I204" t="s">
        <v>9</v>
      </c>
      <c r="J204" t="s">
        <v>137</v>
      </c>
      <c r="K204" t="s">
        <v>501</v>
      </c>
      <c r="L204" t="s">
        <v>501</v>
      </c>
      <c r="M204">
        <v>0</v>
      </c>
      <c r="N204" t="s">
        <v>353</v>
      </c>
      <c r="O204" t="s">
        <v>492</v>
      </c>
      <c r="P204">
        <v>7</v>
      </c>
      <c r="Q204" t="s">
        <v>471</v>
      </c>
      <c r="R204">
        <v>1</v>
      </c>
      <c r="S204">
        <v>-3096266.9007000001</v>
      </c>
      <c r="T204">
        <v>1</v>
      </c>
      <c r="U204" t="s">
        <v>199</v>
      </c>
      <c r="V204" t="s">
        <v>193</v>
      </c>
      <c r="W204" t="s">
        <v>359</v>
      </c>
      <c r="X204">
        <v>0.57830000000000004</v>
      </c>
      <c r="Y204">
        <v>1790571.1486748101</v>
      </c>
      <c r="Z204">
        <v>3</v>
      </c>
      <c r="AA204">
        <v>10</v>
      </c>
      <c r="AB204" t="s">
        <v>682</v>
      </c>
      <c r="AC204" t="s">
        <v>9</v>
      </c>
    </row>
    <row r="205" spans="1:29" x14ac:dyDescent="0.3">
      <c r="A205" s="151">
        <v>46081</v>
      </c>
      <c r="B205" t="s">
        <v>444</v>
      </c>
      <c r="C205" t="s">
        <v>430</v>
      </c>
      <c r="D205">
        <v>-3096266.9007000001</v>
      </c>
      <c r="E205" t="s">
        <v>173</v>
      </c>
      <c r="F205">
        <v>1</v>
      </c>
      <c r="G205">
        <v>3096266.9006735897</v>
      </c>
      <c r="H205" t="s">
        <v>480</v>
      </c>
      <c r="I205" t="s">
        <v>9</v>
      </c>
      <c r="J205" t="s">
        <v>137</v>
      </c>
      <c r="K205" t="s">
        <v>501</v>
      </c>
      <c r="L205" t="s">
        <v>501</v>
      </c>
      <c r="M205">
        <v>0</v>
      </c>
      <c r="N205" t="s">
        <v>353</v>
      </c>
      <c r="O205" t="s">
        <v>492</v>
      </c>
      <c r="P205">
        <v>7</v>
      </c>
      <c r="Q205" t="s">
        <v>471</v>
      </c>
      <c r="R205">
        <v>1</v>
      </c>
      <c r="S205">
        <v>-3096266.9007000001</v>
      </c>
      <c r="T205">
        <v>1</v>
      </c>
      <c r="U205" t="s">
        <v>199</v>
      </c>
      <c r="V205" t="s">
        <v>191</v>
      </c>
      <c r="W205" t="s">
        <v>358</v>
      </c>
      <c r="X205">
        <v>0.23</v>
      </c>
      <c r="Y205">
        <v>712141.38716100005</v>
      </c>
      <c r="Z205">
        <v>4</v>
      </c>
      <c r="AA205">
        <v>10</v>
      </c>
      <c r="AB205" t="s">
        <v>683</v>
      </c>
      <c r="AC205" t="s">
        <v>9</v>
      </c>
    </row>
    <row r="206" spans="1:29" x14ac:dyDescent="0.3">
      <c r="A206" s="151">
        <v>46081</v>
      </c>
      <c r="B206" t="s">
        <v>444</v>
      </c>
      <c r="C206" t="s">
        <v>430</v>
      </c>
      <c r="D206">
        <v>-3096266.9007000001</v>
      </c>
      <c r="E206" t="s">
        <v>173</v>
      </c>
      <c r="F206">
        <v>1</v>
      </c>
      <c r="G206">
        <v>3096266.9006735897</v>
      </c>
      <c r="H206" t="s">
        <v>480</v>
      </c>
      <c r="I206" t="s">
        <v>9</v>
      </c>
      <c r="J206" t="s">
        <v>137</v>
      </c>
      <c r="K206" t="s">
        <v>501</v>
      </c>
      <c r="L206" t="s">
        <v>501</v>
      </c>
      <c r="M206">
        <v>0</v>
      </c>
      <c r="N206" t="s">
        <v>353</v>
      </c>
      <c r="O206" t="s">
        <v>492</v>
      </c>
      <c r="P206">
        <v>7</v>
      </c>
      <c r="Q206" t="s">
        <v>471</v>
      </c>
      <c r="R206">
        <v>1</v>
      </c>
      <c r="S206">
        <v>-3096266.9007000001</v>
      </c>
      <c r="T206">
        <v>1</v>
      </c>
      <c r="U206" t="s">
        <v>199</v>
      </c>
      <c r="V206" t="s">
        <v>80</v>
      </c>
      <c r="W206" t="s">
        <v>356</v>
      </c>
      <c r="X206">
        <v>0.10680000000000001</v>
      </c>
      <c r="Y206">
        <v>330681.30499476002</v>
      </c>
      <c r="Z206">
        <v>5</v>
      </c>
      <c r="AA206">
        <v>10</v>
      </c>
      <c r="AB206" t="s">
        <v>80</v>
      </c>
      <c r="AC206" t="s">
        <v>9</v>
      </c>
    </row>
    <row r="207" spans="1:29" x14ac:dyDescent="0.3">
      <c r="A207" s="151">
        <v>46081</v>
      </c>
      <c r="B207" t="s">
        <v>444</v>
      </c>
      <c r="C207" t="s">
        <v>430</v>
      </c>
      <c r="D207">
        <v>-3096266.9007000001</v>
      </c>
      <c r="E207" t="s">
        <v>173</v>
      </c>
      <c r="F207">
        <v>1</v>
      </c>
      <c r="G207">
        <v>3096266.9006735897</v>
      </c>
      <c r="H207" t="s">
        <v>480</v>
      </c>
      <c r="I207" t="s">
        <v>9</v>
      </c>
      <c r="J207" t="s">
        <v>137</v>
      </c>
      <c r="K207" t="s">
        <v>501</v>
      </c>
      <c r="L207" t="s">
        <v>501</v>
      </c>
      <c r="M207">
        <v>0</v>
      </c>
      <c r="N207" t="s">
        <v>353</v>
      </c>
      <c r="O207" t="s">
        <v>492</v>
      </c>
      <c r="P207">
        <v>7</v>
      </c>
      <c r="Q207" t="s">
        <v>471</v>
      </c>
      <c r="R207">
        <v>1</v>
      </c>
      <c r="S207">
        <v>-3096266.9007000001</v>
      </c>
      <c r="T207">
        <v>1</v>
      </c>
      <c r="U207" t="s">
        <v>199</v>
      </c>
      <c r="V207" t="s">
        <v>50</v>
      </c>
      <c r="W207" t="s">
        <v>354</v>
      </c>
      <c r="X207">
        <v>2.6100000000000002E-2</v>
      </c>
      <c r="Y207">
        <v>80812.56610827001</v>
      </c>
      <c r="Z207">
        <v>6</v>
      </c>
      <c r="AA207">
        <v>10</v>
      </c>
      <c r="AB207" t="s">
        <v>50</v>
      </c>
      <c r="AC207" t="s">
        <v>9</v>
      </c>
    </row>
    <row r="208" spans="1:29" x14ac:dyDescent="0.3">
      <c r="A208" s="151">
        <v>46081</v>
      </c>
      <c r="B208" t="s">
        <v>444</v>
      </c>
      <c r="C208" t="s">
        <v>430</v>
      </c>
      <c r="D208">
        <v>-3096266.9007000001</v>
      </c>
      <c r="E208" t="s">
        <v>173</v>
      </c>
      <c r="F208">
        <v>1</v>
      </c>
      <c r="G208">
        <v>3096266.9006735897</v>
      </c>
      <c r="H208" t="s">
        <v>480</v>
      </c>
      <c r="I208" t="s">
        <v>9</v>
      </c>
      <c r="J208" t="s">
        <v>137</v>
      </c>
      <c r="K208" t="s">
        <v>501</v>
      </c>
      <c r="L208" t="s">
        <v>501</v>
      </c>
      <c r="M208">
        <v>0</v>
      </c>
      <c r="N208" t="s">
        <v>353</v>
      </c>
      <c r="O208" t="s">
        <v>492</v>
      </c>
      <c r="P208">
        <v>7</v>
      </c>
      <c r="Q208" t="s">
        <v>471</v>
      </c>
      <c r="R208">
        <v>1</v>
      </c>
      <c r="S208">
        <v>-3096266.9007000001</v>
      </c>
      <c r="T208">
        <v>1</v>
      </c>
      <c r="U208" t="s">
        <v>199</v>
      </c>
      <c r="V208" t="s">
        <v>70</v>
      </c>
      <c r="W208" t="s">
        <v>457</v>
      </c>
      <c r="X208">
        <v>1.77E-2</v>
      </c>
      <c r="Y208">
        <v>54803.924142390002</v>
      </c>
      <c r="Z208">
        <v>8</v>
      </c>
      <c r="AA208">
        <v>10</v>
      </c>
      <c r="AB208" t="s">
        <v>70</v>
      </c>
      <c r="AC208" t="s">
        <v>9</v>
      </c>
    </row>
    <row r="209" spans="1:29" x14ac:dyDescent="0.3">
      <c r="A209" s="151">
        <v>46081</v>
      </c>
      <c r="B209" t="s">
        <v>444</v>
      </c>
      <c r="C209" t="s">
        <v>568</v>
      </c>
      <c r="D209">
        <v>-3091668.4021999999</v>
      </c>
      <c r="E209" t="s">
        <v>168</v>
      </c>
      <c r="F209">
        <v>1</v>
      </c>
      <c r="G209">
        <v>3091668.4022335899</v>
      </c>
      <c r="H209" t="s">
        <v>480</v>
      </c>
      <c r="I209" t="s">
        <v>9</v>
      </c>
      <c r="J209" t="s">
        <v>137</v>
      </c>
      <c r="K209" t="s">
        <v>501</v>
      </c>
      <c r="L209" t="s">
        <v>501</v>
      </c>
      <c r="M209">
        <v>0</v>
      </c>
      <c r="N209" t="s">
        <v>332</v>
      </c>
      <c r="O209" t="s">
        <v>494</v>
      </c>
      <c r="P209">
        <v>6</v>
      </c>
      <c r="Q209" t="s">
        <v>469</v>
      </c>
      <c r="R209">
        <v>1</v>
      </c>
      <c r="S209">
        <v>-3091668.4021999999</v>
      </c>
      <c r="T209">
        <v>1</v>
      </c>
      <c r="U209" t="s">
        <v>199</v>
      </c>
      <c r="V209" t="s">
        <v>72</v>
      </c>
      <c r="W209" t="s">
        <v>335</v>
      </c>
      <c r="X209">
        <v>0.05</v>
      </c>
      <c r="Y209">
        <v>154583.42011000001</v>
      </c>
      <c r="Z209">
        <v>1</v>
      </c>
      <c r="AA209">
        <v>10</v>
      </c>
      <c r="AB209" t="s">
        <v>72</v>
      </c>
      <c r="AC209" t="s">
        <v>9</v>
      </c>
    </row>
    <row r="210" spans="1:29" x14ac:dyDescent="0.3">
      <c r="A210" s="151">
        <v>46081</v>
      </c>
      <c r="B210" t="s">
        <v>444</v>
      </c>
      <c r="C210" t="s">
        <v>568</v>
      </c>
      <c r="D210">
        <v>-3091668.4021999999</v>
      </c>
      <c r="E210" t="s">
        <v>168</v>
      </c>
      <c r="F210">
        <v>1</v>
      </c>
      <c r="G210">
        <v>3091668.4022335899</v>
      </c>
      <c r="H210" t="s">
        <v>480</v>
      </c>
      <c r="I210" t="s">
        <v>9</v>
      </c>
      <c r="J210" t="s">
        <v>137</v>
      </c>
      <c r="K210" t="s">
        <v>501</v>
      </c>
      <c r="L210" t="s">
        <v>501</v>
      </c>
      <c r="M210">
        <v>0</v>
      </c>
      <c r="N210" t="s">
        <v>332</v>
      </c>
      <c r="O210" t="s">
        <v>494</v>
      </c>
      <c r="P210">
        <v>6</v>
      </c>
      <c r="Q210" t="s">
        <v>469</v>
      </c>
      <c r="R210">
        <v>1</v>
      </c>
      <c r="S210">
        <v>-3091668.4021999999</v>
      </c>
      <c r="T210">
        <v>1</v>
      </c>
      <c r="U210" t="s">
        <v>199</v>
      </c>
      <c r="V210" t="s">
        <v>193</v>
      </c>
      <c r="W210" t="s">
        <v>336</v>
      </c>
      <c r="X210">
        <v>0.06</v>
      </c>
      <c r="Y210">
        <v>185500.10413199998</v>
      </c>
      <c r="Z210">
        <v>3</v>
      </c>
      <c r="AA210">
        <v>10</v>
      </c>
      <c r="AB210" t="s">
        <v>682</v>
      </c>
      <c r="AC210" t="s">
        <v>9</v>
      </c>
    </row>
    <row r="211" spans="1:29" x14ac:dyDescent="0.3">
      <c r="A211" s="151">
        <v>46081</v>
      </c>
      <c r="B211" t="s">
        <v>444</v>
      </c>
      <c r="C211" t="s">
        <v>568</v>
      </c>
      <c r="D211">
        <v>-3091668.4021999999</v>
      </c>
      <c r="E211" t="s">
        <v>168</v>
      </c>
      <c r="F211">
        <v>1</v>
      </c>
      <c r="G211">
        <v>3091668.4022335899</v>
      </c>
      <c r="H211" t="s">
        <v>480</v>
      </c>
      <c r="I211" t="s">
        <v>9</v>
      </c>
      <c r="J211" t="s">
        <v>137</v>
      </c>
      <c r="K211" t="s">
        <v>501</v>
      </c>
      <c r="L211" t="s">
        <v>501</v>
      </c>
      <c r="M211">
        <v>0</v>
      </c>
      <c r="N211" t="s">
        <v>332</v>
      </c>
      <c r="O211" t="s">
        <v>494</v>
      </c>
      <c r="P211">
        <v>6</v>
      </c>
      <c r="Q211" t="s">
        <v>469</v>
      </c>
      <c r="R211">
        <v>1</v>
      </c>
      <c r="S211">
        <v>-3091668.4021999999</v>
      </c>
      <c r="T211">
        <v>1</v>
      </c>
      <c r="U211" t="s">
        <v>199</v>
      </c>
      <c r="V211" t="s">
        <v>80</v>
      </c>
      <c r="W211" t="s">
        <v>334</v>
      </c>
      <c r="X211">
        <v>0.63</v>
      </c>
      <c r="Y211">
        <v>1947751.093386</v>
      </c>
      <c r="Z211">
        <v>5</v>
      </c>
      <c r="AA211">
        <v>10</v>
      </c>
      <c r="AB211" t="s">
        <v>80</v>
      </c>
      <c r="AC211" t="s">
        <v>9</v>
      </c>
    </row>
    <row r="212" spans="1:29" x14ac:dyDescent="0.3">
      <c r="A212" s="151">
        <v>46081</v>
      </c>
      <c r="B212" t="s">
        <v>444</v>
      </c>
      <c r="C212" t="s">
        <v>568</v>
      </c>
      <c r="D212">
        <v>-3091668.4021999999</v>
      </c>
      <c r="E212" t="s">
        <v>168</v>
      </c>
      <c r="F212">
        <v>1</v>
      </c>
      <c r="G212">
        <v>3091668.4022335899</v>
      </c>
      <c r="H212" t="s">
        <v>480</v>
      </c>
      <c r="I212" t="s">
        <v>9</v>
      </c>
      <c r="J212" t="s">
        <v>137</v>
      </c>
      <c r="K212" t="s">
        <v>501</v>
      </c>
      <c r="L212" t="s">
        <v>501</v>
      </c>
      <c r="M212">
        <v>0</v>
      </c>
      <c r="N212" t="s">
        <v>332</v>
      </c>
      <c r="O212" t="s">
        <v>494</v>
      </c>
      <c r="P212">
        <v>6</v>
      </c>
      <c r="Q212" t="s">
        <v>469</v>
      </c>
      <c r="R212">
        <v>1</v>
      </c>
      <c r="S212">
        <v>-3091668.4021999999</v>
      </c>
      <c r="T212">
        <v>1</v>
      </c>
      <c r="U212" t="s">
        <v>199</v>
      </c>
      <c r="V212" t="s">
        <v>50</v>
      </c>
      <c r="W212" t="s">
        <v>333</v>
      </c>
      <c r="X212">
        <v>0.05</v>
      </c>
      <c r="Y212">
        <v>154583.42011000001</v>
      </c>
      <c r="Z212">
        <v>6</v>
      </c>
      <c r="AA212">
        <v>10</v>
      </c>
      <c r="AB212" t="s">
        <v>50</v>
      </c>
      <c r="AC212" t="s">
        <v>9</v>
      </c>
    </row>
    <row r="213" spans="1:29" x14ac:dyDescent="0.3">
      <c r="A213" s="151">
        <v>46081</v>
      </c>
      <c r="B213" t="s">
        <v>444</v>
      </c>
      <c r="C213" t="s">
        <v>568</v>
      </c>
      <c r="D213">
        <v>-3091668.4021999999</v>
      </c>
      <c r="E213" t="s">
        <v>168</v>
      </c>
      <c r="F213">
        <v>1</v>
      </c>
      <c r="G213">
        <v>3091668.4022335899</v>
      </c>
      <c r="H213" t="s">
        <v>480</v>
      </c>
      <c r="I213" t="s">
        <v>9</v>
      </c>
      <c r="J213" t="s">
        <v>137</v>
      </c>
      <c r="K213" t="s">
        <v>501</v>
      </c>
      <c r="L213" t="s">
        <v>501</v>
      </c>
      <c r="M213">
        <v>0</v>
      </c>
      <c r="N213" t="s">
        <v>332</v>
      </c>
      <c r="O213" t="s">
        <v>494</v>
      </c>
      <c r="P213">
        <v>6</v>
      </c>
      <c r="Q213" t="s">
        <v>469</v>
      </c>
      <c r="R213">
        <v>1</v>
      </c>
      <c r="S213">
        <v>-3091668.4021999999</v>
      </c>
      <c r="T213">
        <v>1</v>
      </c>
      <c r="U213" t="s">
        <v>199</v>
      </c>
      <c r="V213" t="s">
        <v>68</v>
      </c>
      <c r="W213" t="s">
        <v>337</v>
      </c>
      <c r="X213">
        <v>0.14000000000000001</v>
      </c>
      <c r="Y213">
        <v>432833.57630800002</v>
      </c>
      <c r="Z213">
        <v>7</v>
      </c>
      <c r="AA213">
        <v>10</v>
      </c>
      <c r="AB213" t="s">
        <v>68</v>
      </c>
      <c r="AC213" t="s">
        <v>9</v>
      </c>
    </row>
    <row r="214" spans="1:29" x14ac:dyDescent="0.3">
      <c r="A214" s="151">
        <v>46081</v>
      </c>
      <c r="B214" t="s">
        <v>444</v>
      </c>
      <c r="C214" t="s">
        <v>568</v>
      </c>
      <c r="D214">
        <v>-3091668.4021999999</v>
      </c>
      <c r="E214" t="s">
        <v>168</v>
      </c>
      <c r="F214">
        <v>1</v>
      </c>
      <c r="G214">
        <v>3091668.4022335899</v>
      </c>
      <c r="H214" t="s">
        <v>480</v>
      </c>
      <c r="I214" t="s">
        <v>9</v>
      </c>
      <c r="J214" t="s">
        <v>137</v>
      </c>
      <c r="K214" t="s">
        <v>501</v>
      </c>
      <c r="L214" t="s">
        <v>501</v>
      </c>
      <c r="M214">
        <v>0</v>
      </c>
      <c r="N214" t="s">
        <v>332</v>
      </c>
      <c r="O214" t="s">
        <v>494</v>
      </c>
      <c r="P214">
        <v>6</v>
      </c>
      <c r="Q214" t="s">
        <v>469</v>
      </c>
      <c r="R214">
        <v>1</v>
      </c>
      <c r="S214">
        <v>-3091668.4021999999</v>
      </c>
      <c r="T214">
        <v>1</v>
      </c>
      <c r="U214" t="s">
        <v>199</v>
      </c>
      <c r="V214" t="s">
        <v>70</v>
      </c>
      <c r="W214" t="s">
        <v>454</v>
      </c>
      <c r="X214">
        <v>7.0000000000000007E-2</v>
      </c>
      <c r="Y214">
        <v>216416.78815400001</v>
      </c>
      <c r="Z214">
        <v>8</v>
      </c>
      <c r="AA214">
        <v>10</v>
      </c>
      <c r="AB214" t="s">
        <v>70</v>
      </c>
      <c r="AC214" t="s">
        <v>9</v>
      </c>
    </row>
    <row r="215" spans="1:29" x14ac:dyDescent="0.3">
      <c r="A215" s="151">
        <v>46057</v>
      </c>
      <c r="B215" t="s">
        <v>950</v>
      </c>
      <c r="C215" t="s">
        <v>951</v>
      </c>
      <c r="D215">
        <v>-3091668.1</v>
      </c>
      <c r="E215" t="s">
        <v>952</v>
      </c>
      <c r="F215">
        <v>1</v>
      </c>
      <c r="G215">
        <v>2555097.6</v>
      </c>
      <c r="H215" t="s">
        <v>511</v>
      </c>
      <c r="I215" t="s">
        <v>9</v>
      </c>
      <c r="J215" t="s">
        <v>137</v>
      </c>
      <c r="K215" t="s">
        <v>473</v>
      </c>
      <c r="L215" t="s">
        <v>138</v>
      </c>
      <c r="M215">
        <v>0</v>
      </c>
      <c r="N215" t="s">
        <v>35</v>
      </c>
      <c r="O215" t="s">
        <v>494</v>
      </c>
      <c r="P215">
        <v>10</v>
      </c>
      <c r="Q215" t="s">
        <v>465</v>
      </c>
      <c r="R215">
        <v>1</v>
      </c>
      <c r="S215">
        <v>-3091668.1</v>
      </c>
      <c r="T215">
        <v>1</v>
      </c>
      <c r="U215" t="s">
        <v>199</v>
      </c>
      <c r="V215" t="s">
        <v>72</v>
      </c>
      <c r="W215" t="s">
        <v>73</v>
      </c>
      <c r="X215">
        <v>3.2417236735101898E-2</v>
      </c>
      <c r="Y215">
        <v>100223.33670406269</v>
      </c>
      <c r="Z215">
        <v>1</v>
      </c>
      <c r="AA215">
        <v>10</v>
      </c>
      <c r="AB215" t="s">
        <v>72</v>
      </c>
      <c r="AC215" t="s">
        <v>9</v>
      </c>
    </row>
    <row r="216" spans="1:29" x14ac:dyDescent="0.3">
      <c r="A216" s="151">
        <v>46057</v>
      </c>
      <c r="B216" t="s">
        <v>950</v>
      </c>
      <c r="C216" t="s">
        <v>951</v>
      </c>
      <c r="D216">
        <v>-3091668.1</v>
      </c>
      <c r="E216" t="s">
        <v>952</v>
      </c>
      <c r="F216">
        <v>1</v>
      </c>
      <c r="G216">
        <v>2555097.6</v>
      </c>
      <c r="H216" t="s">
        <v>511</v>
      </c>
      <c r="I216" t="s">
        <v>9</v>
      </c>
      <c r="J216" t="s">
        <v>137</v>
      </c>
      <c r="K216" t="s">
        <v>473</v>
      </c>
      <c r="L216" t="s">
        <v>138</v>
      </c>
      <c r="M216">
        <v>0</v>
      </c>
      <c r="N216" t="s">
        <v>35</v>
      </c>
      <c r="O216" t="s">
        <v>494</v>
      </c>
      <c r="P216">
        <v>10</v>
      </c>
      <c r="Q216" t="s">
        <v>465</v>
      </c>
      <c r="R216">
        <v>1</v>
      </c>
      <c r="S216">
        <v>-3091668.1</v>
      </c>
      <c r="T216">
        <v>1</v>
      </c>
      <c r="U216" t="s">
        <v>199</v>
      </c>
      <c r="V216" t="s">
        <v>77</v>
      </c>
      <c r="W216" t="s">
        <v>78</v>
      </c>
      <c r="X216">
        <v>7.0597149630605652E-3</v>
      </c>
      <c r="Y216">
        <v>21826.295546387028</v>
      </c>
      <c r="Z216">
        <v>2</v>
      </c>
      <c r="AA216">
        <v>10</v>
      </c>
      <c r="AB216" t="s">
        <v>77</v>
      </c>
      <c r="AC216" t="s">
        <v>9</v>
      </c>
    </row>
    <row r="217" spans="1:29" x14ac:dyDescent="0.3">
      <c r="A217" s="151">
        <v>46057</v>
      </c>
      <c r="B217" t="s">
        <v>950</v>
      </c>
      <c r="C217" t="s">
        <v>951</v>
      </c>
      <c r="D217">
        <v>-3091668.1</v>
      </c>
      <c r="E217" t="s">
        <v>952</v>
      </c>
      <c r="F217">
        <v>1</v>
      </c>
      <c r="G217">
        <v>2555097.6</v>
      </c>
      <c r="H217" t="s">
        <v>511</v>
      </c>
      <c r="I217" t="s">
        <v>9</v>
      </c>
      <c r="J217" t="s">
        <v>137</v>
      </c>
      <c r="K217" t="s">
        <v>473</v>
      </c>
      <c r="L217" t="s">
        <v>138</v>
      </c>
      <c r="M217">
        <v>0</v>
      </c>
      <c r="N217" t="s">
        <v>35</v>
      </c>
      <c r="O217" t="s">
        <v>494</v>
      </c>
      <c r="P217">
        <v>10</v>
      </c>
      <c r="Q217" t="s">
        <v>465</v>
      </c>
      <c r="R217">
        <v>1</v>
      </c>
      <c r="S217">
        <v>-3091668.1</v>
      </c>
      <c r="T217">
        <v>1</v>
      </c>
      <c r="U217" t="s">
        <v>199</v>
      </c>
      <c r="V217" t="s">
        <v>75</v>
      </c>
      <c r="W217" t="s">
        <v>76</v>
      </c>
      <c r="X217">
        <v>4.0653249223577111E-4</v>
      </c>
      <c r="Y217">
        <v>1256.8635378588313</v>
      </c>
      <c r="Z217">
        <v>10</v>
      </c>
      <c r="AA217">
        <v>10</v>
      </c>
      <c r="AB217" t="s">
        <v>75</v>
      </c>
      <c r="AC217" t="s">
        <v>9</v>
      </c>
    </row>
    <row r="218" spans="1:29" x14ac:dyDescent="0.3">
      <c r="A218" s="151">
        <v>46057</v>
      </c>
      <c r="B218" t="s">
        <v>950</v>
      </c>
      <c r="C218" t="s">
        <v>951</v>
      </c>
      <c r="D218">
        <v>-3091668.1</v>
      </c>
      <c r="E218" t="s">
        <v>952</v>
      </c>
      <c r="F218">
        <v>1</v>
      </c>
      <c r="G218">
        <v>2555097.6</v>
      </c>
      <c r="H218" t="s">
        <v>511</v>
      </c>
      <c r="I218" t="s">
        <v>9</v>
      </c>
      <c r="J218" t="s">
        <v>137</v>
      </c>
      <c r="K218" t="s">
        <v>473</v>
      </c>
      <c r="L218" t="s">
        <v>138</v>
      </c>
      <c r="M218">
        <v>0</v>
      </c>
      <c r="N218" t="s">
        <v>35</v>
      </c>
      <c r="O218" t="s">
        <v>494</v>
      </c>
      <c r="P218">
        <v>10</v>
      </c>
      <c r="Q218" t="s">
        <v>465</v>
      </c>
      <c r="R218">
        <v>1</v>
      </c>
      <c r="S218">
        <v>-3091668.1</v>
      </c>
      <c r="T218">
        <v>1</v>
      </c>
      <c r="U218" t="s">
        <v>199</v>
      </c>
      <c r="V218" t="s">
        <v>66</v>
      </c>
      <c r="W218" t="s">
        <v>67</v>
      </c>
      <c r="X218">
        <v>5.9791078481547098E-2</v>
      </c>
      <c r="Y218">
        <v>184854.17000599561</v>
      </c>
      <c r="Z218">
        <v>3</v>
      </c>
      <c r="AA218">
        <v>10</v>
      </c>
      <c r="AB218" t="s">
        <v>682</v>
      </c>
      <c r="AC218" t="s">
        <v>9</v>
      </c>
    </row>
    <row r="219" spans="1:29" x14ac:dyDescent="0.3">
      <c r="A219" s="151">
        <v>46057</v>
      </c>
      <c r="B219" t="s">
        <v>950</v>
      </c>
      <c r="C219" t="s">
        <v>951</v>
      </c>
      <c r="D219">
        <v>-3091668.1</v>
      </c>
      <c r="E219" t="s">
        <v>952</v>
      </c>
      <c r="F219">
        <v>1</v>
      </c>
      <c r="G219">
        <v>2555097.6</v>
      </c>
      <c r="H219" t="s">
        <v>511</v>
      </c>
      <c r="I219" t="s">
        <v>9</v>
      </c>
      <c r="J219" t="s">
        <v>137</v>
      </c>
      <c r="K219" t="s">
        <v>473</v>
      </c>
      <c r="L219" t="s">
        <v>138</v>
      </c>
      <c r="M219">
        <v>0</v>
      </c>
      <c r="N219" t="s">
        <v>35</v>
      </c>
      <c r="O219" t="s">
        <v>494</v>
      </c>
      <c r="P219">
        <v>10</v>
      </c>
      <c r="Q219" t="s">
        <v>465</v>
      </c>
      <c r="R219">
        <v>1</v>
      </c>
      <c r="S219">
        <v>-3091668.1</v>
      </c>
      <c r="T219">
        <v>1</v>
      </c>
      <c r="U219" t="s">
        <v>199</v>
      </c>
      <c r="V219" t="s">
        <v>63</v>
      </c>
      <c r="W219" t="s">
        <v>64</v>
      </c>
      <c r="X219">
        <v>4.8738124634855849E-3</v>
      </c>
      <c r="Y219">
        <v>15068.210518740798</v>
      </c>
      <c r="Z219">
        <v>4</v>
      </c>
      <c r="AA219">
        <v>10</v>
      </c>
      <c r="AB219" t="s">
        <v>683</v>
      </c>
      <c r="AC219" t="s">
        <v>9</v>
      </c>
    </row>
    <row r="220" spans="1:29" x14ac:dyDescent="0.3">
      <c r="A220" s="151">
        <v>46057</v>
      </c>
      <c r="B220" t="s">
        <v>950</v>
      </c>
      <c r="C220" t="s">
        <v>951</v>
      </c>
      <c r="D220">
        <v>-3091668.1</v>
      </c>
      <c r="E220" t="s">
        <v>952</v>
      </c>
      <c r="F220">
        <v>1</v>
      </c>
      <c r="G220">
        <v>2555097.6</v>
      </c>
      <c r="H220" t="s">
        <v>511</v>
      </c>
      <c r="I220" t="s">
        <v>9</v>
      </c>
      <c r="J220" t="s">
        <v>137</v>
      </c>
      <c r="K220" t="s">
        <v>473</v>
      </c>
      <c r="L220" t="s">
        <v>138</v>
      </c>
      <c r="M220">
        <v>0</v>
      </c>
      <c r="N220" t="s">
        <v>35</v>
      </c>
      <c r="O220" t="s">
        <v>494</v>
      </c>
      <c r="P220">
        <v>10</v>
      </c>
      <c r="Q220" t="s">
        <v>465</v>
      </c>
      <c r="R220">
        <v>1</v>
      </c>
      <c r="S220">
        <v>-3091668.1</v>
      </c>
      <c r="T220">
        <v>1</v>
      </c>
      <c r="U220" t="s">
        <v>199</v>
      </c>
      <c r="V220" t="s">
        <v>80</v>
      </c>
      <c r="W220" t="s">
        <v>81</v>
      </c>
      <c r="X220">
        <v>0.73411048911804788</v>
      </c>
      <c r="Y220">
        <v>2269625.981081666</v>
      </c>
      <c r="Z220">
        <v>5</v>
      </c>
      <c r="AA220">
        <v>10</v>
      </c>
      <c r="AB220" t="s">
        <v>80</v>
      </c>
      <c r="AC220" t="s">
        <v>9</v>
      </c>
    </row>
    <row r="221" spans="1:29" x14ac:dyDescent="0.3">
      <c r="A221" s="151">
        <v>46057</v>
      </c>
      <c r="B221" t="s">
        <v>950</v>
      </c>
      <c r="C221" t="s">
        <v>951</v>
      </c>
      <c r="D221">
        <v>-3091668.1</v>
      </c>
      <c r="E221" t="s">
        <v>952</v>
      </c>
      <c r="F221">
        <v>1</v>
      </c>
      <c r="G221">
        <v>2555097.6</v>
      </c>
      <c r="H221" t="s">
        <v>511</v>
      </c>
      <c r="I221" t="s">
        <v>9</v>
      </c>
      <c r="J221" t="s">
        <v>137</v>
      </c>
      <c r="K221" t="s">
        <v>473</v>
      </c>
      <c r="L221" t="s">
        <v>138</v>
      </c>
      <c r="M221">
        <v>0</v>
      </c>
      <c r="N221" t="s">
        <v>35</v>
      </c>
      <c r="O221" t="s">
        <v>494</v>
      </c>
      <c r="P221">
        <v>10</v>
      </c>
      <c r="Q221" t="s">
        <v>465</v>
      </c>
      <c r="R221">
        <v>1</v>
      </c>
      <c r="S221">
        <v>-3091668.1</v>
      </c>
      <c r="T221">
        <v>1</v>
      </c>
      <c r="U221" t="s">
        <v>199</v>
      </c>
      <c r="V221" t="s">
        <v>50</v>
      </c>
      <c r="W221" t="s">
        <v>74</v>
      </c>
      <c r="X221">
        <v>1.4065386597374174E-2</v>
      </c>
      <c r="Y221">
        <v>43485.507057269278</v>
      </c>
      <c r="Z221">
        <v>6</v>
      </c>
      <c r="AA221">
        <v>10</v>
      </c>
      <c r="AB221" t="s">
        <v>50</v>
      </c>
      <c r="AC221" t="s">
        <v>9</v>
      </c>
    </row>
    <row r="222" spans="1:29" x14ac:dyDescent="0.3">
      <c r="A222" s="151">
        <v>46057</v>
      </c>
      <c r="B222" t="s">
        <v>950</v>
      </c>
      <c r="C222" t="s">
        <v>951</v>
      </c>
      <c r="D222">
        <v>-3091668.1</v>
      </c>
      <c r="E222" t="s">
        <v>952</v>
      </c>
      <c r="F222">
        <v>1</v>
      </c>
      <c r="G222">
        <v>2555097.6</v>
      </c>
      <c r="H222" t="s">
        <v>511</v>
      </c>
      <c r="I222" t="s">
        <v>9</v>
      </c>
      <c r="J222" t="s">
        <v>137</v>
      </c>
      <c r="K222" t="s">
        <v>473</v>
      </c>
      <c r="L222" t="s">
        <v>138</v>
      </c>
      <c r="M222">
        <v>0</v>
      </c>
      <c r="N222" t="s">
        <v>35</v>
      </c>
      <c r="O222" t="s">
        <v>494</v>
      </c>
      <c r="P222">
        <v>10</v>
      </c>
      <c r="Q222" t="s">
        <v>465</v>
      </c>
      <c r="R222">
        <v>1</v>
      </c>
      <c r="S222">
        <v>-3091668.1</v>
      </c>
      <c r="T222">
        <v>1</v>
      </c>
      <c r="U222" t="s">
        <v>199</v>
      </c>
      <c r="V222" t="s">
        <v>68</v>
      </c>
      <c r="W222" t="s">
        <v>69</v>
      </c>
      <c r="X222">
        <v>0.10760032914202722</v>
      </c>
      <c r="Y222">
        <v>332664.50515790592</v>
      </c>
      <c r="Z222">
        <v>7</v>
      </c>
      <c r="AA222">
        <v>10</v>
      </c>
      <c r="AB222" t="s">
        <v>68</v>
      </c>
      <c r="AC222" t="s">
        <v>9</v>
      </c>
    </row>
    <row r="223" spans="1:29" x14ac:dyDescent="0.3">
      <c r="A223" s="151">
        <v>46057</v>
      </c>
      <c r="B223" t="s">
        <v>950</v>
      </c>
      <c r="C223" t="s">
        <v>951</v>
      </c>
      <c r="D223">
        <v>-3091668.1</v>
      </c>
      <c r="E223" t="s">
        <v>952</v>
      </c>
      <c r="F223">
        <v>1</v>
      </c>
      <c r="G223">
        <v>2555097.6</v>
      </c>
      <c r="H223" t="s">
        <v>511</v>
      </c>
      <c r="I223" t="s">
        <v>9</v>
      </c>
      <c r="J223" t="s">
        <v>137</v>
      </c>
      <c r="K223" t="s">
        <v>473</v>
      </c>
      <c r="L223" t="s">
        <v>138</v>
      </c>
      <c r="M223">
        <v>0</v>
      </c>
      <c r="N223" t="s">
        <v>35</v>
      </c>
      <c r="O223" t="s">
        <v>494</v>
      </c>
      <c r="P223">
        <v>10</v>
      </c>
      <c r="Q223" t="s">
        <v>465</v>
      </c>
      <c r="R223">
        <v>1</v>
      </c>
      <c r="S223">
        <v>-3091668.1</v>
      </c>
      <c r="T223">
        <v>1</v>
      </c>
      <c r="U223" t="s">
        <v>199</v>
      </c>
      <c r="V223" t="s">
        <v>70</v>
      </c>
      <c r="W223" t="s">
        <v>71</v>
      </c>
      <c r="X223">
        <v>3.9675420007119738E-2</v>
      </c>
      <c r="Y223">
        <v>122663.23039011387</v>
      </c>
      <c r="Z223">
        <v>8</v>
      </c>
      <c r="AA223">
        <v>10</v>
      </c>
      <c r="AB223" t="s">
        <v>70</v>
      </c>
      <c r="AC223" t="s">
        <v>9</v>
      </c>
    </row>
    <row r="224" spans="1:29" x14ac:dyDescent="0.3">
      <c r="A224" s="151">
        <v>46057</v>
      </c>
      <c r="B224" t="s">
        <v>950</v>
      </c>
      <c r="C224" t="s">
        <v>951</v>
      </c>
      <c r="D224">
        <v>-3091668.1</v>
      </c>
      <c r="E224" t="s">
        <v>952</v>
      </c>
      <c r="F224">
        <v>1</v>
      </c>
      <c r="G224">
        <v>2555097.6</v>
      </c>
      <c r="H224" t="s">
        <v>511</v>
      </c>
      <c r="I224" t="s">
        <v>9</v>
      </c>
      <c r="J224" t="s">
        <v>137</v>
      </c>
      <c r="K224" t="s">
        <v>473</v>
      </c>
      <c r="L224" t="s">
        <v>138</v>
      </c>
      <c r="M224">
        <v>0</v>
      </c>
      <c r="N224" t="s">
        <v>35</v>
      </c>
      <c r="O224" t="s">
        <v>494</v>
      </c>
      <c r="P224">
        <v>10</v>
      </c>
      <c r="Q224" t="s">
        <v>465</v>
      </c>
      <c r="R224">
        <v>1</v>
      </c>
      <c r="S224">
        <v>-3091668.1</v>
      </c>
      <c r="T224">
        <v>1</v>
      </c>
      <c r="U224" t="s">
        <v>199</v>
      </c>
      <c r="V224" t="s">
        <v>181</v>
      </c>
      <c r="W224" t="s">
        <v>462</v>
      </c>
      <c r="X224">
        <v>0</v>
      </c>
      <c r="Y224">
        <v>0</v>
      </c>
      <c r="Z224">
        <v>9</v>
      </c>
      <c r="AA224">
        <v>10</v>
      </c>
      <c r="AB224" t="s">
        <v>181</v>
      </c>
      <c r="AC224" t="s">
        <v>9</v>
      </c>
    </row>
    <row r="225" spans="1:29" x14ac:dyDescent="0.3">
      <c r="A225" s="151">
        <v>46071</v>
      </c>
      <c r="B225" t="s">
        <v>959</v>
      </c>
      <c r="C225" t="s">
        <v>960</v>
      </c>
      <c r="D225">
        <v>-3059361.12</v>
      </c>
      <c r="E225" t="s">
        <v>961</v>
      </c>
      <c r="F225">
        <v>1</v>
      </c>
      <c r="G225">
        <v>2528397.62</v>
      </c>
      <c r="H225" t="s">
        <v>511</v>
      </c>
      <c r="I225" t="s">
        <v>11</v>
      </c>
      <c r="J225" t="s">
        <v>137</v>
      </c>
      <c r="K225" t="s">
        <v>473</v>
      </c>
      <c r="L225" t="s">
        <v>138</v>
      </c>
      <c r="M225">
        <v>0</v>
      </c>
      <c r="N225" t="s">
        <v>35</v>
      </c>
      <c r="O225" t="s">
        <v>494</v>
      </c>
      <c r="P225">
        <v>10</v>
      </c>
      <c r="Q225" t="s">
        <v>465</v>
      </c>
      <c r="R225">
        <v>1</v>
      </c>
      <c r="S225">
        <v>-3059361.12</v>
      </c>
      <c r="T225">
        <v>1</v>
      </c>
      <c r="U225" t="s">
        <v>199</v>
      </c>
      <c r="V225" t="s">
        <v>72</v>
      </c>
      <c r="W225" t="s">
        <v>73</v>
      </c>
      <c r="X225">
        <v>3.2417236735101898E-2</v>
      </c>
      <c r="Y225">
        <v>99176.033685206494</v>
      </c>
      <c r="Z225">
        <v>1</v>
      </c>
      <c r="AA225">
        <v>3</v>
      </c>
      <c r="AB225" t="s">
        <v>72</v>
      </c>
      <c r="AC225" t="s">
        <v>11</v>
      </c>
    </row>
    <row r="226" spans="1:29" x14ac:dyDescent="0.3">
      <c r="A226" s="151">
        <v>46071</v>
      </c>
      <c r="B226" t="s">
        <v>959</v>
      </c>
      <c r="C226" t="s">
        <v>960</v>
      </c>
      <c r="D226">
        <v>-3059361.12</v>
      </c>
      <c r="E226" t="s">
        <v>961</v>
      </c>
      <c r="F226">
        <v>1</v>
      </c>
      <c r="G226">
        <v>2528397.62</v>
      </c>
      <c r="H226" t="s">
        <v>511</v>
      </c>
      <c r="I226" t="s">
        <v>11</v>
      </c>
      <c r="J226" t="s">
        <v>137</v>
      </c>
      <c r="K226" t="s">
        <v>473</v>
      </c>
      <c r="L226" t="s">
        <v>138</v>
      </c>
      <c r="M226">
        <v>0</v>
      </c>
      <c r="N226" t="s">
        <v>35</v>
      </c>
      <c r="O226" t="s">
        <v>494</v>
      </c>
      <c r="P226">
        <v>10</v>
      </c>
      <c r="Q226" t="s">
        <v>465</v>
      </c>
      <c r="R226">
        <v>1</v>
      </c>
      <c r="S226">
        <v>-3059361.12</v>
      </c>
      <c r="T226">
        <v>1</v>
      </c>
      <c r="U226" t="s">
        <v>199</v>
      </c>
      <c r="V226" t="s">
        <v>77</v>
      </c>
      <c r="W226" t="s">
        <v>78</v>
      </c>
      <c r="X226">
        <v>7.0597149630605652E-3</v>
      </c>
      <c r="Y226">
        <v>21598.217476269729</v>
      </c>
      <c r="Z226">
        <v>2</v>
      </c>
      <c r="AA226">
        <v>3</v>
      </c>
      <c r="AB226" t="s">
        <v>77</v>
      </c>
      <c r="AC226" t="s">
        <v>11</v>
      </c>
    </row>
    <row r="227" spans="1:29" x14ac:dyDescent="0.3">
      <c r="A227" s="151">
        <v>46071</v>
      </c>
      <c r="B227" t="s">
        <v>959</v>
      </c>
      <c r="C227" t="s">
        <v>960</v>
      </c>
      <c r="D227">
        <v>-3059361.12</v>
      </c>
      <c r="E227" t="s">
        <v>961</v>
      </c>
      <c r="F227">
        <v>1</v>
      </c>
      <c r="G227">
        <v>2528397.62</v>
      </c>
      <c r="H227" t="s">
        <v>511</v>
      </c>
      <c r="I227" t="s">
        <v>11</v>
      </c>
      <c r="J227" t="s">
        <v>137</v>
      </c>
      <c r="K227" t="s">
        <v>473</v>
      </c>
      <c r="L227" t="s">
        <v>138</v>
      </c>
      <c r="M227">
        <v>0</v>
      </c>
      <c r="N227" t="s">
        <v>35</v>
      </c>
      <c r="O227" t="s">
        <v>494</v>
      </c>
      <c r="P227">
        <v>10</v>
      </c>
      <c r="Q227" t="s">
        <v>465</v>
      </c>
      <c r="R227">
        <v>1</v>
      </c>
      <c r="S227">
        <v>-3059361.12</v>
      </c>
      <c r="T227">
        <v>1</v>
      </c>
      <c r="U227" t="s">
        <v>199</v>
      </c>
      <c r="V227" t="s">
        <v>75</v>
      </c>
      <c r="W227" t="s">
        <v>76</v>
      </c>
      <c r="X227">
        <v>4.0653249223577111E-4</v>
      </c>
      <c r="Y227">
        <v>1243.7297007628201</v>
      </c>
      <c r="Z227">
        <v>10</v>
      </c>
      <c r="AA227">
        <v>3</v>
      </c>
      <c r="AB227" t="s">
        <v>75</v>
      </c>
      <c r="AC227" t="s">
        <v>11</v>
      </c>
    </row>
    <row r="228" spans="1:29" x14ac:dyDescent="0.3">
      <c r="A228" s="151">
        <v>46071</v>
      </c>
      <c r="B228" t="s">
        <v>959</v>
      </c>
      <c r="C228" t="s">
        <v>960</v>
      </c>
      <c r="D228">
        <v>-3059361.12</v>
      </c>
      <c r="E228" t="s">
        <v>961</v>
      </c>
      <c r="F228">
        <v>1</v>
      </c>
      <c r="G228">
        <v>2528397.62</v>
      </c>
      <c r="H228" t="s">
        <v>511</v>
      </c>
      <c r="I228" t="s">
        <v>11</v>
      </c>
      <c r="J228" t="s">
        <v>137</v>
      </c>
      <c r="K228" t="s">
        <v>473</v>
      </c>
      <c r="L228" t="s">
        <v>138</v>
      </c>
      <c r="M228">
        <v>0</v>
      </c>
      <c r="N228" t="s">
        <v>35</v>
      </c>
      <c r="O228" t="s">
        <v>494</v>
      </c>
      <c r="P228">
        <v>10</v>
      </c>
      <c r="Q228" t="s">
        <v>465</v>
      </c>
      <c r="R228">
        <v>1</v>
      </c>
      <c r="S228">
        <v>-3059361.12</v>
      </c>
      <c r="T228">
        <v>1</v>
      </c>
      <c r="U228" t="s">
        <v>199</v>
      </c>
      <c r="V228" t="s">
        <v>66</v>
      </c>
      <c r="W228" t="s">
        <v>67</v>
      </c>
      <c r="X228">
        <v>5.9791078481547098E-2</v>
      </c>
      <c r="Y228">
        <v>182922.50082931382</v>
      </c>
      <c r="Z228">
        <v>3</v>
      </c>
      <c r="AA228">
        <v>3</v>
      </c>
      <c r="AB228" t="s">
        <v>682</v>
      </c>
      <c r="AC228" t="s">
        <v>11</v>
      </c>
    </row>
    <row r="229" spans="1:29" x14ac:dyDescent="0.3">
      <c r="A229" s="151">
        <v>46071</v>
      </c>
      <c r="B229" t="s">
        <v>959</v>
      </c>
      <c r="C229" t="s">
        <v>960</v>
      </c>
      <c r="D229">
        <v>-3059361.12</v>
      </c>
      <c r="E229" t="s">
        <v>961</v>
      </c>
      <c r="F229">
        <v>1</v>
      </c>
      <c r="G229">
        <v>2528397.62</v>
      </c>
      <c r="H229" t="s">
        <v>511</v>
      </c>
      <c r="I229" t="s">
        <v>11</v>
      </c>
      <c r="J229" t="s">
        <v>137</v>
      </c>
      <c r="K229" t="s">
        <v>473</v>
      </c>
      <c r="L229" t="s">
        <v>138</v>
      </c>
      <c r="M229">
        <v>0</v>
      </c>
      <c r="N229" t="s">
        <v>35</v>
      </c>
      <c r="O229" t="s">
        <v>494</v>
      </c>
      <c r="P229">
        <v>10</v>
      </c>
      <c r="Q229" t="s">
        <v>465</v>
      </c>
      <c r="R229">
        <v>1</v>
      </c>
      <c r="S229">
        <v>-3059361.12</v>
      </c>
      <c r="T229">
        <v>1</v>
      </c>
      <c r="U229" t="s">
        <v>199</v>
      </c>
      <c r="V229" t="s">
        <v>63</v>
      </c>
      <c r="W229" t="s">
        <v>64</v>
      </c>
      <c r="X229">
        <v>4.8738124634855849E-3</v>
      </c>
      <c r="Y229">
        <v>14910.752356959219</v>
      </c>
      <c r="Z229">
        <v>4</v>
      </c>
      <c r="AA229">
        <v>3</v>
      </c>
      <c r="AB229" t="s">
        <v>683</v>
      </c>
      <c r="AC229" t="s">
        <v>11</v>
      </c>
    </row>
    <row r="230" spans="1:29" x14ac:dyDescent="0.3">
      <c r="A230" s="151">
        <v>46071</v>
      </c>
      <c r="B230" t="s">
        <v>959</v>
      </c>
      <c r="C230" t="s">
        <v>960</v>
      </c>
      <c r="D230">
        <v>-3059361.12</v>
      </c>
      <c r="E230" t="s">
        <v>961</v>
      </c>
      <c r="F230">
        <v>1</v>
      </c>
      <c r="G230">
        <v>2528397.62</v>
      </c>
      <c r="H230" t="s">
        <v>511</v>
      </c>
      <c r="I230" t="s">
        <v>11</v>
      </c>
      <c r="J230" t="s">
        <v>137</v>
      </c>
      <c r="K230" t="s">
        <v>473</v>
      </c>
      <c r="L230" t="s">
        <v>138</v>
      </c>
      <c r="M230">
        <v>0</v>
      </c>
      <c r="N230" t="s">
        <v>35</v>
      </c>
      <c r="O230" t="s">
        <v>494</v>
      </c>
      <c r="P230">
        <v>10</v>
      </c>
      <c r="Q230" t="s">
        <v>465</v>
      </c>
      <c r="R230">
        <v>1</v>
      </c>
      <c r="S230">
        <v>-3059361.12</v>
      </c>
      <c r="T230">
        <v>1</v>
      </c>
      <c r="U230" t="s">
        <v>199</v>
      </c>
      <c r="V230" t="s">
        <v>80</v>
      </c>
      <c r="W230" t="s">
        <v>81</v>
      </c>
      <c r="X230">
        <v>0.73411048911804788</v>
      </c>
      <c r="Y230">
        <v>2245909.0881919391</v>
      </c>
      <c r="Z230">
        <v>5</v>
      </c>
      <c r="AA230">
        <v>3</v>
      </c>
      <c r="AB230" t="s">
        <v>80</v>
      </c>
      <c r="AC230" t="s">
        <v>11</v>
      </c>
    </row>
    <row r="231" spans="1:29" x14ac:dyDescent="0.3">
      <c r="A231" s="151">
        <v>46071</v>
      </c>
      <c r="B231" t="s">
        <v>959</v>
      </c>
      <c r="C231" t="s">
        <v>960</v>
      </c>
      <c r="D231">
        <v>-3059361.12</v>
      </c>
      <c r="E231" t="s">
        <v>961</v>
      </c>
      <c r="F231">
        <v>1</v>
      </c>
      <c r="G231">
        <v>2528397.62</v>
      </c>
      <c r="H231" t="s">
        <v>511</v>
      </c>
      <c r="I231" t="s">
        <v>11</v>
      </c>
      <c r="J231" t="s">
        <v>137</v>
      </c>
      <c r="K231" t="s">
        <v>473</v>
      </c>
      <c r="L231" t="s">
        <v>138</v>
      </c>
      <c r="M231">
        <v>0</v>
      </c>
      <c r="N231" t="s">
        <v>35</v>
      </c>
      <c r="O231" t="s">
        <v>494</v>
      </c>
      <c r="P231">
        <v>10</v>
      </c>
      <c r="Q231" t="s">
        <v>465</v>
      </c>
      <c r="R231">
        <v>1</v>
      </c>
      <c r="S231">
        <v>-3059361.12</v>
      </c>
      <c r="T231">
        <v>1</v>
      </c>
      <c r="U231" t="s">
        <v>199</v>
      </c>
      <c r="V231" t="s">
        <v>50</v>
      </c>
      <c r="W231" t="s">
        <v>74</v>
      </c>
      <c r="X231">
        <v>1.4065386597374174E-2</v>
      </c>
      <c r="Y231">
        <v>43031.096893775641</v>
      </c>
      <c r="Z231">
        <v>6</v>
      </c>
      <c r="AA231">
        <v>3</v>
      </c>
      <c r="AB231" t="s">
        <v>50</v>
      </c>
      <c r="AC231" t="s">
        <v>11</v>
      </c>
    </row>
    <row r="232" spans="1:29" x14ac:dyDescent="0.3">
      <c r="A232" s="151">
        <v>46071</v>
      </c>
      <c r="B232" t="s">
        <v>959</v>
      </c>
      <c r="C232" t="s">
        <v>960</v>
      </c>
      <c r="D232">
        <v>-3059361.12</v>
      </c>
      <c r="E232" t="s">
        <v>961</v>
      </c>
      <c r="F232">
        <v>1</v>
      </c>
      <c r="G232">
        <v>2528397.62</v>
      </c>
      <c r="H232" t="s">
        <v>511</v>
      </c>
      <c r="I232" t="s">
        <v>11</v>
      </c>
      <c r="J232" t="s">
        <v>137</v>
      </c>
      <c r="K232" t="s">
        <v>473</v>
      </c>
      <c r="L232" t="s">
        <v>138</v>
      </c>
      <c r="M232">
        <v>0</v>
      </c>
      <c r="N232" t="s">
        <v>35</v>
      </c>
      <c r="O232" t="s">
        <v>494</v>
      </c>
      <c r="P232">
        <v>10</v>
      </c>
      <c r="Q232" t="s">
        <v>465</v>
      </c>
      <c r="R232">
        <v>1</v>
      </c>
      <c r="S232">
        <v>-3059361.12</v>
      </c>
      <c r="T232">
        <v>1</v>
      </c>
      <c r="U232" t="s">
        <v>199</v>
      </c>
      <c r="V232" t="s">
        <v>68</v>
      </c>
      <c r="W232" t="s">
        <v>69</v>
      </c>
      <c r="X232">
        <v>0.10760032914202722</v>
      </c>
      <c r="Y232">
        <v>329188.26347632107</v>
      </c>
      <c r="Z232">
        <v>7</v>
      </c>
      <c r="AA232">
        <v>3</v>
      </c>
      <c r="AB232" t="s">
        <v>68</v>
      </c>
      <c r="AC232" t="s">
        <v>11</v>
      </c>
    </row>
    <row r="233" spans="1:29" x14ac:dyDescent="0.3">
      <c r="A233" s="151">
        <v>46071</v>
      </c>
      <c r="B233" t="s">
        <v>959</v>
      </c>
      <c r="C233" t="s">
        <v>960</v>
      </c>
      <c r="D233">
        <v>-3059361.12</v>
      </c>
      <c r="E233" t="s">
        <v>961</v>
      </c>
      <c r="F233">
        <v>1</v>
      </c>
      <c r="G233">
        <v>2528397.62</v>
      </c>
      <c r="H233" t="s">
        <v>511</v>
      </c>
      <c r="I233" t="s">
        <v>11</v>
      </c>
      <c r="J233" t="s">
        <v>137</v>
      </c>
      <c r="K233" t="s">
        <v>473</v>
      </c>
      <c r="L233" t="s">
        <v>138</v>
      </c>
      <c r="M233">
        <v>0</v>
      </c>
      <c r="N233" t="s">
        <v>35</v>
      </c>
      <c r="O233" t="s">
        <v>494</v>
      </c>
      <c r="P233">
        <v>10</v>
      </c>
      <c r="Q233" t="s">
        <v>465</v>
      </c>
      <c r="R233">
        <v>1</v>
      </c>
      <c r="S233">
        <v>-3059361.12</v>
      </c>
      <c r="T233">
        <v>1</v>
      </c>
      <c r="U233" t="s">
        <v>199</v>
      </c>
      <c r="V233" t="s">
        <v>70</v>
      </c>
      <c r="W233" t="s">
        <v>71</v>
      </c>
      <c r="X233">
        <v>3.9675420007119738E-2</v>
      </c>
      <c r="Y233">
        <v>121381.43738945226</v>
      </c>
      <c r="Z233">
        <v>8</v>
      </c>
      <c r="AA233">
        <v>3</v>
      </c>
      <c r="AB233" t="s">
        <v>70</v>
      </c>
      <c r="AC233" t="s">
        <v>11</v>
      </c>
    </row>
    <row r="234" spans="1:29" x14ac:dyDescent="0.3">
      <c r="A234" s="151">
        <v>46071</v>
      </c>
      <c r="B234" t="s">
        <v>959</v>
      </c>
      <c r="C234" t="s">
        <v>960</v>
      </c>
      <c r="D234">
        <v>-3059361.12</v>
      </c>
      <c r="E234" t="s">
        <v>961</v>
      </c>
      <c r="F234">
        <v>1</v>
      </c>
      <c r="G234">
        <v>2528397.62</v>
      </c>
      <c r="H234" t="s">
        <v>511</v>
      </c>
      <c r="I234" t="s">
        <v>11</v>
      </c>
      <c r="J234" t="s">
        <v>137</v>
      </c>
      <c r="K234" t="s">
        <v>473</v>
      </c>
      <c r="L234" t="s">
        <v>138</v>
      </c>
      <c r="M234">
        <v>0</v>
      </c>
      <c r="N234" t="s">
        <v>35</v>
      </c>
      <c r="O234" t="s">
        <v>494</v>
      </c>
      <c r="P234">
        <v>10</v>
      </c>
      <c r="Q234" t="s">
        <v>465</v>
      </c>
      <c r="R234">
        <v>1</v>
      </c>
      <c r="S234">
        <v>-3059361.12</v>
      </c>
      <c r="T234">
        <v>1</v>
      </c>
      <c r="U234" t="s">
        <v>199</v>
      </c>
      <c r="V234" t="s">
        <v>181</v>
      </c>
      <c r="W234" t="s">
        <v>462</v>
      </c>
      <c r="X234">
        <v>0</v>
      </c>
      <c r="Y234">
        <v>0</v>
      </c>
      <c r="Z234">
        <v>9</v>
      </c>
      <c r="AA234">
        <v>3</v>
      </c>
      <c r="AB234" t="s">
        <v>181</v>
      </c>
      <c r="AC234" t="s">
        <v>11</v>
      </c>
    </row>
    <row r="235" spans="1:29" x14ac:dyDescent="0.3">
      <c r="A235" s="151">
        <v>46054</v>
      </c>
      <c r="B235" t="s">
        <v>894</v>
      </c>
      <c r="C235" t="s">
        <v>895</v>
      </c>
      <c r="D235">
        <v>-3025000</v>
      </c>
      <c r="E235" t="s">
        <v>896</v>
      </c>
      <c r="F235">
        <v>1</v>
      </c>
      <c r="G235">
        <v>2500000</v>
      </c>
      <c r="H235" t="s">
        <v>511</v>
      </c>
      <c r="I235" t="s">
        <v>530</v>
      </c>
      <c r="J235" t="s">
        <v>137</v>
      </c>
      <c r="K235" t="s">
        <v>473</v>
      </c>
      <c r="L235" t="s">
        <v>156</v>
      </c>
      <c r="M235">
        <v>0</v>
      </c>
      <c r="N235" t="s">
        <v>35</v>
      </c>
      <c r="O235" t="s">
        <v>494</v>
      </c>
      <c r="P235">
        <v>10</v>
      </c>
      <c r="Q235" t="s">
        <v>465</v>
      </c>
      <c r="R235">
        <v>1</v>
      </c>
      <c r="S235">
        <v>-3025000</v>
      </c>
      <c r="T235">
        <v>1</v>
      </c>
      <c r="U235" t="s">
        <v>199</v>
      </c>
      <c r="V235" t="s">
        <v>72</v>
      </c>
      <c r="W235" t="s">
        <v>73</v>
      </c>
      <c r="X235">
        <v>3.2417236735101898E-2</v>
      </c>
      <c r="Y235">
        <v>98062.141123683235</v>
      </c>
      <c r="Z235">
        <v>1</v>
      </c>
      <c r="AA235">
        <v>13</v>
      </c>
      <c r="AB235" t="s">
        <v>72</v>
      </c>
      <c r="AC235" t="s">
        <v>10</v>
      </c>
    </row>
    <row r="236" spans="1:29" x14ac:dyDescent="0.3">
      <c r="A236" s="151">
        <v>46054</v>
      </c>
      <c r="B236" t="s">
        <v>894</v>
      </c>
      <c r="C236" t="s">
        <v>895</v>
      </c>
      <c r="D236">
        <v>-3025000</v>
      </c>
      <c r="E236" t="s">
        <v>896</v>
      </c>
      <c r="F236">
        <v>1</v>
      </c>
      <c r="G236">
        <v>2500000</v>
      </c>
      <c r="H236" t="s">
        <v>511</v>
      </c>
      <c r="I236" t="s">
        <v>530</v>
      </c>
      <c r="J236" t="s">
        <v>137</v>
      </c>
      <c r="K236" t="s">
        <v>473</v>
      </c>
      <c r="L236" t="s">
        <v>156</v>
      </c>
      <c r="M236">
        <v>0</v>
      </c>
      <c r="N236" t="s">
        <v>35</v>
      </c>
      <c r="O236" t="s">
        <v>494</v>
      </c>
      <c r="P236">
        <v>10</v>
      </c>
      <c r="Q236" t="s">
        <v>465</v>
      </c>
      <c r="R236">
        <v>1</v>
      </c>
      <c r="S236">
        <v>-3025000</v>
      </c>
      <c r="T236">
        <v>1</v>
      </c>
      <c r="U236" t="s">
        <v>199</v>
      </c>
      <c r="V236" t="s">
        <v>77</v>
      </c>
      <c r="W236" t="s">
        <v>78</v>
      </c>
      <c r="X236">
        <v>7.0597149630605652E-3</v>
      </c>
      <c r="Y236">
        <v>21355.637763258212</v>
      </c>
      <c r="Z236">
        <v>2</v>
      </c>
      <c r="AA236">
        <v>13</v>
      </c>
      <c r="AB236" t="s">
        <v>77</v>
      </c>
      <c r="AC236" t="s">
        <v>10</v>
      </c>
    </row>
    <row r="237" spans="1:29" x14ac:dyDescent="0.3">
      <c r="A237" s="151">
        <v>46054</v>
      </c>
      <c r="B237" t="s">
        <v>894</v>
      </c>
      <c r="C237" t="s">
        <v>895</v>
      </c>
      <c r="D237">
        <v>-3025000</v>
      </c>
      <c r="E237" t="s">
        <v>896</v>
      </c>
      <c r="F237">
        <v>1</v>
      </c>
      <c r="G237">
        <v>2500000</v>
      </c>
      <c r="H237" t="s">
        <v>511</v>
      </c>
      <c r="I237" t="s">
        <v>530</v>
      </c>
      <c r="J237" t="s">
        <v>137</v>
      </c>
      <c r="K237" t="s">
        <v>473</v>
      </c>
      <c r="L237" t="s">
        <v>156</v>
      </c>
      <c r="M237">
        <v>0</v>
      </c>
      <c r="N237" t="s">
        <v>35</v>
      </c>
      <c r="O237" t="s">
        <v>494</v>
      </c>
      <c r="P237">
        <v>10</v>
      </c>
      <c r="Q237" t="s">
        <v>465</v>
      </c>
      <c r="R237">
        <v>1</v>
      </c>
      <c r="S237">
        <v>-3025000</v>
      </c>
      <c r="T237">
        <v>1</v>
      </c>
      <c r="U237" t="s">
        <v>199</v>
      </c>
      <c r="V237" t="s">
        <v>75</v>
      </c>
      <c r="W237" t="s">
        <v>76</v>
      </c>
      <c r="X237">
        <v>4.0653249223577111E-4</v>
      </c>
      <c r="Y237">
        <v>1229.7607890132076</v>
      </c>
      <c r="Z237">
        <v>10</v>
      </c>
      <c r="AA237">
        <v>13</v>
      </c>
      <c r="AB237" t="s">
        <v>75</v>
      </c>
      <c r="AC237" t="s">
        <v>10</v>
      </c>
    </row>
    <row r="238" spans="1:29" x14ac:dyDescent="0.3">
      <c r="A238" s="151">
        <v>46054</v>
      </c>
      <c r="B238" t="s">
        <v>894</v>
      </c>
      <c r="C238" t="s">
        <v>895</v>
      </c>
      <c r="D238">
        <v>-3025000</v>
      </c>
      <c r="E238" t="s">
        <v>896</v>
      </c>
      <c r="F238">
        <v>1</v>
      </c>
      <c r="G238">
        <v>2500000</v>
      </c>
      <c r="H238" t="s">
        <v>511</v>
      </c>
      <c r="I238" t="s">
        <v>530</v>
      </c>
      <c r="J238" t="s">
        <v>137</v>
      </c>
      <c r="K238" t="s">
        <v>473</v>
      </c>
      <c r="L238" t="s">
        <v>156</v>
      </c>
      <c r="M238">
        <v>0</v>
      </c>
      <c r="N238" t="s">
        <v>35</v>
      </c>
      <c r="O238" t="s">
        <v>494</v>
      </c>
      <c r="P238">
        <v>10</v>
      </c>
      <c r="Q238" t="s">
        <v>465</v>
      </c>
      <c r="R238">
        <v>1</v>
      </c>
      <c r="S238">
        <v>-3025000</v>
      </c>
      <c r="T238">
        <v>1</v>
      </c>
      <c r="U238" t="s">
        <v>199</v>
      </c>
      <c r="V238" t="s">
        <v>66</v>
      </c>
      <c r="W238" t="s">
        <v>67</v>
      </c>
      <c r="X238">
        <v>5.9791078481547098E-2</v>
      </c>
      <c r="Y238">
        <v>180868.01240667998</v>
      </c>
      <c r="Z238">
        <v>3</v>
      </c>
      <c r="AA238">
        <v>13</v>
      </c>
      <c r="AB238" t="s">
        <v>682</v>
      </c>
      <c r="AC238" t="s">
        <v>10</v>
      </c>
    </row>
    <row r="239" spans="1:29" x14ac:dyDescent="0.3">
      <c r="A239" s="151">
        <v>46054</v>
      </c>
      <c r="B239" t="s">
        <v>894</v>
      </c>
      <c r="C239" t="s">
        <v>895</v>
      </c>
      <c r="D239">
        <v>-3025000</v>
      </c>
      <c r="E239" t="s">
        <v>896</v>
      </c>
      <c r="F239">
        <v>1</v>
      </c>
      <c r="G239">
        <v>2500000</v>
      </c>
      <c r="H239" t="s">
        <v>511</v>
      </c>
      <c r="I239" t="s">
        <v>530</v>
      </c>
      <c r="J239" t="s">
        <v>137</v>
      </c>
      <c r="K239" t="s">
        <v>473</v>
      </c>
      <c r="L239" t="s">
        <v>156</v>
      </c>
      <c r="M239">
        <v>0</v>
      </c>
      <c r="N239" t="s">
        <v>35</v>
      </c>
      <c r="O239" t="s">
        <v>494</v>
      </c>
      <c r="P239">
        <v>10</v>
      </c>
      <c r="Q239" t="s">
        <v>465</v>
      </c>
      <c r="R239">
        <v>1</v>
      </c>
      <c r="S239">
        <v>-3025000</v>
      </c>
      <c r="T239">
        <v>1</v>
      </c>
      <c r="U239" t="s">
        <v>199</v>
      </c>
      <c r="V239" t="s">
        <v>63</v>
      </c>
      <c r="W239" t="s">
        <v>64</v>
      </c>
      <c r="X239">
        <v>4.8738124634855849E-3</v>
      </c>
      <c r="Y239">
        <v>14743.282702043894</v>
      </c>
      <c r="Z239">
        <v>4</v>
      </c>
      <c r="AA239">
        <v>13</v>
      </c>
      <c r="AB239" t="s">
        <v>683</v>
      </c>
      <c r="AC239" t="s">
        <v>10</v>
      </c>
    </row>
    <row r="240" spans="1:29" x14ac:dyDescent="0.3">
      <c r="A240" s="151">
        <v>46054</v>
      </c>
      <c r="B240" t="s">
        <v>894</v>
      </c>
      <c r="C240" t="s">
        <v>895</v>
      </c>
      <c r="D240">
        <v>-3025000</v>
      </c>
      <c r="E240" t="s">
        <v>896</v>
      </c>
      <c r="F240">
        <v>1</v>
      </c>
      <c r="G240">
        <v>2500000</v>
      </c>
      <c r="H240" t="s">
        <v>511</v>
      </c>
      <c r="I240" t="s">
        <v>530</v>
      </c>
      <c r="J240" t="s">
        <v>137</v>
      </c>
      <c r="K240" t="s">
        <v>473</v>
      </c>
      <c r="L240" t="s">
        <v>156</v>
      </c>
      <c r="M240">
        <v>0</v>
      </c>
      <c r="N240" t="s">
        <v>35</v>
      </c>
      <c r="O240" t="s">
        <v>494</v>
      </c>
      <c r="P240">
        <v>10</v>
      </c>
      <c r="Q240" t="s">
        <v>465</v>
      </c>
      <c r="R240">
        <v>1</v>
      </c>
      <c r="S240">
        <v>-3025000</v>
      </c>
      <c r="T240">
        <v>1</v>
      </c>
      <c r="U240" t="s">
        <v>199</v>
      </c>
      <c r="V240" t="s">
        <v>80</v>
      </c>
      <c r="W240" t="s">
        <v>81</v>
      </c>
      <c r="X240">
        <v>0.73411048911804788</v>
      </c>
      <c r="Y240">
        <v>2220684.2295820951</v>
      </c>
      <c r="Z240">
        <v>5</v>
      </c>
      <c r="AA240">
        <v>13</v>
      </c>
      <c r="AB240" t="s">
        <v>80</v>
      </c>
      <c r="AC240" t="s">
        <v>10</v>
      </c>
    </row>
    <row r="241" spans="1:29" x14ac:dyDescent="0.3">
      <c r="A241" s="151">
        <v>46054</v>
      </c>
      <c r="B241" t="s">
        <v>894</v>
      </c>
      <c r="C241" t="s">
        <v>895</v>
      </c>
      <c r="D241">
        <v>-3025000</v>
      </c>
      <c r="E241" t="s">
        <v>896</v>
      </c>
      <c r="F241">
        <v>1</v>
      </c>
      <c r="G241">
        <v>2500000</v>
      </c>
      <c r="H241" t="s">
        <v>511</v>
      </c>
      <c r="I241" t="s">
        <v>530</v>
      </c>
      <c r="J241" t="s">
        <v>137</v>
      </c>
      <c r="K241" t="s">
        <v>473</v>
      </c>
      <c r="L241" t="s">
        <v>156</v>
      </c>
      <c r="M241">
        <v>0</v>
      </c>
      <c r="N241" t="s">
        <v>35</v>
      </c>
      <c r="O241" t="s">
        <v>494</v>
      </c>
      <c r="P241">
        <v>10</v>
      </c>
      <c r="Q241" t="s">
        <v>465</v>
      </c>
      <c r="R241">
        <v>1</v>
      </c>
      <c r="S241">
        <v>-3025000</v>
      </c>
      <c r="T241">
        <v>1</v>
      </c>
      <c r="U241" t="s">
        <v>199</v>
      </c>
      <c r="V241" t="s">
        <v>50</v>
      </c>
      <c r="W241" t="s">
        <v>74</v>
      </c>
      <c r="X241">
        <v>1.4065386597374174E-2</v>
      </c>
      <c r="Y241">
        <v>42547.794457056872</v>
      </c>
      <c r="Z241">
        <v>6</v>
      </c>
      <c r="AA241">
        <v>13</v>
      </c>
      <c r="AB241" t="s">
        <v>50</v>
      </c>
      <c r="AC241" t="s">
        <v>10</v>
      </c>
    </row>
    <row r="242" spans="1:29" x14ac:dyDescent="0.3">
      <c r="A242" s="151">
        <v>46054</v>
      </c>
      <c r="B242" t="s">
        <v>894</v>
      </c>
      <c r="C242" t="s">
        <v>895</v>
      </c>
      <c r="D242">
        <v>-3025000</v>
      </c>
      <c r="E242" t="s">
        <v>896</v>
      </c>
      <c r="F242">
        <v>1</v>
      </c>
      <c r="G242">
        <v>2500000</v>
      </c>
      <c r="H242" t="s">
        <v>511</v>
      </c>
      <c r="I242" t="s">
        <v>530</v>
      </c>
      <c r="J242" t="s">
        <v>137</v>
      </c>
      <c r="K242" t="s">
        <v>473</v>
      </c>
      <c r="L242" t="s">
        <v>156</v>
      </c>
      <c r="M242">
        <v>0</v>
      </c>
      <c r="N242" t="s">
        <v>35</v>
      </c>
      <c r="O242" t="s">
        <v>494</v>
      </c>
      <c r="P242">
        <v>10</v>
      </c>
      <c r="Q242" t="s">
        <v>465</v>
      </c>
      <c r="R242">
        <v>1</v>
      </c>
      <c r="S242">
        <v>-3025000</v>
      </c>
      <c r="T242">
        <v>1</v>
      </c>
      <c r="U242" t="s">
        <v>199</v>
      </c>
      <c r="V242" t="s">
        <v>68</v>
      </c>
      <c r="W242" t="s">
        <v>69</v>
      </c>
      <c r="X242">
        <v>0.10760032914202722</v>
      </c>
      <c r="Y242">
        <v>325490.99565463234</v>
      </c>
      <c r="Z242">
        <v>7</v>
      </c>
      <c r="AA242">
        <v>13</v>
      </c>
      <c r="AB242" t="s">
        <v>68</v>
      </c>
      <c r="AC242" t="s">
        <v>10</v>
      </c>
    </row>
    <row r="243" spans="1:29" x14ac:dyDescent="0.3">
      <c r="A243" s="151">
        <v>46054</v>
      </c>
      <c r="B243" t="s">
        <v>894</v>
      </c>
      <c r="C243" t="s">
        <v>895</v>
      </c>
      <c r="D243">
        <v>-3025000</v>
      </c>
      <c r="E243" t="s">
        <v>896</v>
      </c>
      <c r="F243">
        <v>1</v>
      </c>
      <c r="G243">
        <v>2500000</v>
      </c>
      <c r="H243" t="s">
        <v>511</v>
      </c>
      <c r="I243" t="s">
        <v>530</v>
      </c>
      <c r="J243" t="s">
        <v>137</v>
      </c>
      <c r="K243" t="s">
        <v>473</v>
      </c>
      <c r="L243" t="s">
        <v>156</v>
      </c>
      <c r="M243">
        <v>0</v>
      </c>
      <c r="N243" t="s">
        <v>35</v>
      </c>
      <c r="O243" t="s">
        <v>494</v>
      </c>
      <c r="P243">
        <v>10</v>
      </c>
      <c r="Q243" t="s">
        <v>465</v>
      </c>
      <c r="R243">
        <v>1</v>
      </c>
      <c r="S243">
        <v>-3025000</v>
      </c>
      <c r="T243">
        <v>1</v>
      </c>
      <c r="U243" t="s">
        <v>199</v>
      </c>
      <c r="V243" t="s">
        <v>70</v>
      </c>
      <c r="W243" t="s">
        <v>71</v>
      </c>
      <c r="X243">
        <v>3.9675420007119738E-2</v>
      </c>
      <c r="Y243">
        <v>120018.14552153721</v>
      </c>
      <c r="Z243">
        <v>8</v>
      </c>
      <c r="AA243">
        <v>13</v>
      </c>
      <c r="AB243" t="s">
        <v>70</v>
      </c>
      <c r="AC243" t="s">
        <v>10</v>
      </c>
    </row>
    <row r="244" spans="1:29" x14ac:dyDescent="0.3">
      <c r="A244" s="151">
        <v>46054</v>
      </c>
      <c r="B244" t="s">
        <v>894</v>
      </c>
      <c r="C244" t="s">
        <v>895</v>
      </c>
      <c r="D244">
        <v>-3025000</v>
      </c>
      <c r="E244" t="s">
        <v>896</v>
      </c>
      <c r="F244">
        <v>1</v>
      </c>
      <c r="G244">
        <v>2500000</v>
      </c>
      <c r="H244" t="s">
        <v>511</v>
      </c>
      <c r="I244" t="s">
        <v>530</v>
      </c>
      <c r="J244" t="s">
        <v>137</v>
      </c>
      <c r="K244" t="s">
        <v>473</v>
      </c>
      <c r="L244" t="s">
        <v>156</v>
      </c>
      <c r="M244">
        <v>0</v>
      </c>
      <c r="N244" t="s">
        <v>35</v>
      </c>
      <c r="O244" t="s">
        <v>494</v>
      </c>
      <c r="P244">
        <v>10</v>
      </c>
      <c r="Q244" t="s">
        <v>465</v>
      </c>
      <c r="R244">
        <v>1</v>
      </c>
      <c r="S244">
        <v>-3025000</v>
      </c>
      <c r="T244">
        <v>1</v>
      </c>
      <c r="U244" t="s">
        <v>199</v>
      </c>
      <c r="V244" t="s">
        <v>181</v>
      </c>
      <c r="W244" t="s">
        <v>462</v>
      </c>
      <c r="X244">
        <v>0</v>
      </c>
      <c r="Y244">
        <v>0</v>
      </c>
      <c r="Z244">
        <v>9</v>
      </c>
      <c r="AA244">
        <v>13</v>
      </c>
      <c r="AB244" t="s">
        <v>181</v>
      </c>
      <c r="AC244" t="s">
        <v>10</v>
      </c>
    </row>
    <row r="245" spans="1:29" x14ac:dyDescent="0.3">
      <c r="A245" s="151">
        <v>46081</v>
      </c>
      <c r="B245" t="s">
        <v>444</v>
      </c>
      <c r="C245" t="s">
        <v>574</v>
      </c>
      <c r="D245">
        <v>-2951310.1768</v>
      </c>
      <c r="E245" t="s">
        <v>68</v>
      </c>
      <c r="F245">
        <v>1</v>
      </c>
      <c r="G245">
        <v>2951310.176773591</v>
      </c>
      <c r="H245" t="s">
        <v>480</v>
      </c>
      <c r="I245" t="s">
        <v>9</v>
      </c>
      <c r="J245" t="s">
        <v>137</v>
      </c>
      <c r="K245" t="s">
        <v>501</v>
      </c>
      <c r="L245" t="s">
        <v>501</v>
      </c>
      <c r="M245">
        <v>0</v>
      </c>
      <c r="N245" t="s">
        <v>40</v>
      </c>
      <c r="O245" t="s">
        <v>494</v>
      </c>
      <c r="P245">
        <v>1</v>
      </c>
      <c r="Q245" t="s">
        <v>68</v>
      </c>
      <c r="R245">
        <v>1</v>
      </c>
      <c r="S245">
        <v>-2951310.1768</v>
      </c>
      <c r="T245">
        <v>1</v>
      </c>
      <c r="U245" t="s">
        <v>199</v>
      </c>
      <c r="V245" t="s">
        <v>68</v>
      </c>
      <c r="W245" t="s">
        <v>85</v>
      </c>
      <c r="X245">
        <v>1</v>
      </c>
      <c r="Y245">
        <v>2951310.1768</v>
      </c>
      <c r="Z245">
        <v>7</v>
      </c>
      <c r="AA245">
        <v>10</v>
      </c>
      <c r="AB245" t="s">
        <v>68</v>
      </c>
      <c r="AC245" t="s">
        <v>9</v>
      </c>
    </row>
    <row r="246" spans="1:29" x14ac:dyDescent="0.3">
      <c r="A246" s="151">
        <v>46055</v>
      </c>
      <c r="B246" t="s">
        <v>813</v>
      </c>
      <c r="C246" t="s">
        <v>818</v>
      </c>
      <c r="D246">
        <v>-2950000</v>
      </c>
      <c r="E246" t="s">
        <v>819</v>
      </c>
      <c r="F246">
        <v>1</v>
      </c>
      <c r="G246">
        <v>2950000</v>
      </c>
      <c r="H246" t="s">
        <v>511</v>
      </c>
      <c r="I246" t="s">
        <v>10</v>
      </c>
      <c r="J246" t="s">
        <v>137</v>
      </c>
      <c r="K246" t="s">
        <v>473</v>
      </c>
      <c r="L246" t="s">
        <v>156</v>
      </c>
      <c r="M246">
        <v>0</v>
      </c>
      <c r="N246" t="s">
        <v>35</v>
      </c>
      <c r="O246" t="s">
        <v>492</v>
      </c>
      <c r="P246">
        <v>10</v>
      </c>
      <c r="Q246" t="s">
        <v>465</v>
      </c>
      <c r="R246">
        <v>1</v>
      </c>
      <c r="S246">
        <v>-2950000</v>
      </c>
      <c r="T246">
        <v>1</v>
      </c>
      <c r="U246" t="s">
        <v>199</v>
      </c>
      <c r="V246" t="s">
        <v>72</v>
      </c>
      <c r="W246" t="s">
        <v>73</v>
      </c>
      <c r="X246">
        <v>3.2417236735101898E-2</v>
      </c>
      <c r="Y246">
        <v>95630.848368550593</v>
      </c>
      <c r="Z246">
        <v>1</v>
      </c>
      <c r="AA246">
        <v>13</v>
      </c>
      <c r="AB246" t="s">
        <v>72</v>
      </c>
      <c r="AC246" t="s">
        <v>10</v>
      </c>
    </row>
    <row r="247" spans="1:29" x14ac:dyDescent="0.3">
      <c r="A247" s="151">
        <v>46055</v>
      </c>
      <c r="B247" t="s">
        <v>813</v>
      </c>
      <c r="C247" t="s">
        <v>818</v>
      </c>
      <c r="D247">
        <v>-2950000</v>
      </c>
      <c r="E247" t="s">
        <v>819</v>
      </c>
      <c r="F247">
        <v>1</v>
      </c>
      <c r="G247">
        <v>2950000</v>
      </c>
      <c r="H247" t="s">
        <v>511</v>
      </c>
      <c r="I247" t="s">
        <v>10</v>
      </c>
      <c r="J247" t="s">
        <v>137</v>
      </c>
      <c r="K247" t="s">
        <v>473</v>
      </c>
      <c r="L247" t="s">
        <v>156</v>
      </c>
      <c r="M247">
        <v>0</v>
      </c>
      <c r="N247" t="s">
        <v>35</v>
      </c>
      <c r="O247" t="s">
        <v>492</v>
      </c>
      <c r="P247">
        <v>10</v>
      </c>
      <c r="Q247" t="s">
        <v>465</v>
      </c>
      <c r="R247">
        <v>1</v>
      </c>
      <c r="S247">
        <v>-2950000</v>
      </c>
      <c r="T247">
        <v>1</v>
      </c>
      <c r="U247" t="s">
        <v>199</v>
      </c>
      <c r="V247" t="s">
        <v>77</v>
      </c>
      <c r="W247" t="s">
        <v>78</v>
      </c>
      <c r="X247">
        <v>7.0597149630605652E-3</v>
      </c>
      <c r="Y247">
        <v>20826.159141028667</v>
      </c>
      <c r="Z247">
        <v>2</v>
      </c>
      <c r="AA247">
        <v>13</v>
      </c>
      <c r="AB247" t="s">
        <v>77</v>
      </c>
      <c r="AC247" t="s">
        <v>10</v>
      </c>
    </row>
    <row r="248" spans="1:29" x14ac:dyDescent="0.3">
      <c r="A248" s="151">
        <v>46055</v>
      </c>
      <c r="B248" t="s">
        <v>813</v>
      </c>
      <c r="C248" t="s">
        <v>818</v>
      </c>
      <c r="D248">
        <v>-2950000</v>
      </c>
      <c r="E248" t="s">
        <v>819</v>
      </c>
      <c r="F248">
        <v>1</v>
      </c>
      <c r="G248">
        <v>2950000</v>
      </c>
      <c r="H248" t="s">
        <v>511</v>
      </c>
      <c r="I248" t="s">
        <v>10</v>
      </c>
      <c r="J248" t="s">
        <v>137</v>
      </c>
      <c r="K248" t="s">
        <v>473</v>
      </c>
      <c r="L248" t="s">
        <v>156</v>
      </c>
      <c r="M248">
        <v>0</v>
      </c>
      <c r="N248" t="s">
        <v>35</v>
      </c>
      <c r="O248" t="s">
        <v>492</v>
      </c>
      <c r="P248">
        <v>10</v>
      </c>
      <c r="Q248" t="s">
        <v>465</v>
      </c>
      <c r="R248">
        <v>1</v>
      </c>
      <c r="S248">
        <v>-2950000</v>
      </c>
      <c r="T248">
        <v>1</v>
      </c>
      <c r="U248" t="s">
        <v>199</v>
      </c>
      <c r="V248" t="s">
        <v>75</v>
      </c>
      <c r="W248" t="s">
        <v>76</v>
      </c>
      <c r="X248">
        <v>4.0653249223577111E-4</v>
      </c>
      <c r="Y248">
        <v>1199.2708520955248</v>
      </c>
      <c r="Z248">
        <v>10</v>
      </c>
      <c r="AA248">
        <v>13</v>
      </c>
      <c r="AB248" t="s">
        <v>75</v>
      </c>
      <c r="AC248" t="s">
        <v>10</v>
      </c>
    </row>
    <row r="249" spans="1:29" x14ac:dyDescent="0.3">
      <c r="A249" s="151">
        <v>46055</v>
      </c>
      <c r="B249" t="s">
        <v>813</v>
      </c>
      <c r="C249" t="s">
        <v>818</v>
      </c>
      <c r="D249">
        <v>-2950000</v>
      </c>
      <c r="E249" t="s">
        <v>819</v>
      </c>
      <c r="F249">
        <v>1</v>
      </c>
      <c r="G249">
        <v>2950000</v>
      </c>
      <c r="H249" t="s">
        <v>511</v>
      </c>
      <c r="I249" t="s">
        <v>10</v>
      </c>
      <c r="J249" t="s">
        <v>137</v>
      </c>
      <c r="K249" t="s">
        <v>473</v>
      </c>
      <c r="L249" t="s">
        <v>156</v>
      </c>
      <c r="M249">
        <v>0</v>
      </c>
      <c r="N249" t="s">
        <v>35</v>
      </c>
      <c r="O249" t="s">
        <v>492</v>
      </c>
      <c r="P249">
        <v>10</v>
      </c>
      <c r="Q249" t="s">
        <v>465</v>
      </c>
      <c r="R249">
        <v>1</v>
      </c>
      <c r="S249">
        <v>-2950000</v>
      </c>
      <c r="T249">
        <v>1</v>
      </c>
      <c r="U249" t="s">
        <v>199</v>
      </c>
      <c r="V249" t="s">
        <v>66</v>
      </c>
      <c r="W249" t="s">
        <v>67</v>
      </c>
      <c r="X249">
        <v>5.9791078481547098E-2</v>
      </c>
      <c r="Y249">
        <v>176383.68152056393</v>
      </c>
      <c r="Z249">
        <v>3</v>
      </c>
      <c r="AA249">
        <v>13</v>
      </c>
      <c r="AB249" t="s">
        <v>682</v>
      </c>
      <c r="AC249" t="s">
        <v>10</v>
      </c>
    </row>
    <row r="250" spans="1:29" x14ac:dyDescent="0.3">
      <c r="A250" s="151">
        <v>46055</v>
      </c>
      <c r="B250" t="s">
        <v>813</v>
      </c>
      <c r="C250" t="s">
        <v>818</v>
      </c>
      <c r="D250">
        <v>-2950000</v>
      </c>
      <c r="E250" t="s">
        <v>819</v>
      </c>
      <c r="F250">
        <v>1</v>
      </c>
      <c r="G250">
        <v>2950000</v>
      </c>
      <c r="H250" t="s">
        <v>511</v>
      </c>
      <c r="I250" t="s">
        <v>10</v>
      </c>
      <c r="J250" t="s">
        <v>137</v>
      </c>
      <c r="K250" t="s">
        <v>473</v>
      </c>
      <c r="L250" t="s">
        <v>156</v>
      </c>
      <c r="M250">
        <v>0</v>
      </c>
      <c r="N250" t="s">
        <v>35</v>
      </c>
      <c r="O250" t="s">
        <v>492</v>
      </c>
      <c r="P250">
        <v>10</v>
      </c>
      <c r="Q250" t="s">
        <v>465</v>
      </c>
      <c r="R250">
        <v>1</v>
      </c>
      <c r="S250">
        <v>-2950000</v>
      </c>
      <c r="T250">
        <v>1</v>
      </c>
      <c r="U250" t="s">
        <v>199</v>
      </c>
      <c r="V250" t="s">
        <v>63</v>
      </c>
      <c r="W250" t="s">
        <v>64</v>
      </c>
      <c r="X250">
        <v>4.8738124634855849E-3</v>
      </c>
      <c r="Y250">
        <v>14377.746767282475</v>
      </c>
      <c r="Z250">
        <v>4</v>
      </c>
      <c r="AA250">
        <v>13</v>
      </c>
      <c r="AB250" t="s">
        <v>683</v>
      </c>
      <c r="AC250" t="s">
        <v>10</v>
      </c>
    </row>
    <row r="251" spans="1:29" x14ac:dyDescent="0.3">
      <c r="A251" s="151">
        <v>46055</v>
      </c>
      <c r="B251" t="s">
        <v>813</v>
      </c>
      <c r="C251" t="s">
        <v>818</v>
      </c>
      <c r="D251">
        <v>-2950000</v>
      </c>
      <c r="E251" t="s">
        <v>819</v>
      </c>
      <c r="F251">
        <v>1</v>
      </c>
      <c r="G251">
        <v>2950000</v>
      </c>
      <c r="H251" t="s">
        <v>511</v>
      </c>
      <c r="I251" t="s">
        <v>10</v>
      </c>
      <c r="J251" t="s">
        <v>137</v>
      </c>
      <c r="K251" t="s">
        <v>473</v>
      </c>
      <c r="L251" t="s">
        <v>156</v>
      </c>
      <c r="M251">
        <v>0</v>
      </c>
      <c r="N251" t="s">
        <v>35</v>
      </c>
      <c r="O251" t="s">
        <v>492</v>
      </c>
      <c r="P251">
        <v>10</v>
      </c>
      <c r="Q251" t="s">
        <v>465</v>
      </c>
      <c r="R251">
        <v>1</v>
      </c>
      <c r="S251">
        <v>-2950000</v>
      </c>
      <c r="T251">
        <v>1</v>
      </c>
      <c r="U251" t="s">
        <v>199</v>
      </c>
      <c r="V251" t="s">
        <v>80</v>
      </c>
      <c r="W251" t="s">
        <v>81</v>
      </c>
      <c r="X251">
        <v>0.73411048911804788</v>
      </c>
      <c r="Y251">
        <v>2165625.9428982413</v>
      </c>
      <c r="Z251">
        <v>5</v>
      </c>
      <c r="AA251">
        <v>13</v>
      </c>
      <c r="AB251" t="s">
        <v>80</v>
      </c>
      <c r="AC251" t="s">
        <v>10</v>
      </c>
    </row>
    <row r="252" spans="1:29" x14ac:dyDescent="0.3">
      <c r="A252" s="151">
        <v>46055</v>
      </c>
      <c r="B252" t="s">
        <v>813</v>
      </c>
      <c r="C252" t="s">
        <v>818</v>
      </c>
      <c r="D252">
        <v>-2950000</v>
      </c>
      <c r="E252" t="s">
        <v>819</v>
      </c>
      <c r="F252">
        <v>1</v>
      </c>
      <c r="G252">
        <v>2950000</v>
      </c>
      <c r="H252" t="s">
        <v>511</v>
      </c>
      <c r="I252" t="s">
        <v>10</v>
      </c>
      <c r="J252" t="s">
        <v>137</v>
      </c>
      <c r="K252" t="s">
        <v>473</v>
      </c>
      <c r="L252" t="s">
        <v>156</v>
      </c>
      <c r="M252">
        <v>0</v>
      </c>
      <c r="N252" t="s">
        <v>35</v>
      </c>
      <c r="O252" t="s">
        <v>492</v>
      </c>
      <c r="P252">
        <v>10</v>
      </c>
      <c r="Q252" t="s">
        <v>465</v>
      </c>
      <c r="R252">
        <v>1</v>
      </c>
      <c r="S252">
        <v>-2950000</v>
      </c>
      <c r="T252">
        <v>1</v>
      </c>
      <c r="U252" t="s">
        <v>199</v>
      </c>
      <c r="V252" t="s">
        <v>50</v>
      </c>
      <c r="W252" t="s">
        <v>74</v>
      </c>
      <c r="X252">
        <v>1.4065386597374174E-2</v>
      </c>
      <c r="Y252">
        <v>41492.89046225381</v>
      </c>
      <c r="Z252">
        <v>6</v>
      </c>
      <c r="AA252">
        <v>13</v>
      </c>
      <c r="AB252" t="s">
        <v>50</v>
      </c>
      <c r="AC252" t="s">
        <v>10</v>
      </c>
    </row>
    <row r="253" spans="1:29" x14ac:dyDescent="0.3">
      <c r="A253" s="151">
        <v>46055</v>
      </c>
      <c r="B253" t="s">
        <v>813</v>
      </c>
      <c r="C253" t="s">
        <v>818</v>
      </c>
      <c r="D253">
        <v>-2950000</v>
      </c>
      <c r="E253" t="s">
        <v>819</v>
      </c>
      <c r="F253">
        <v>1</v>
      </c>
      <c r="G253">
        <v>2950000</v>
      </c>
      <c r="H253" t="s">
        <v>511</v>
      </c>
      <c r="I253" t="s">
        <v>10</v>
      </c>
      <c r="J253" t="s">
        <v>137</v>
      </c>
      <c r="K253" t="s">
        <v>473</v>
      </c>
      <c r="L253" t="s">
        <v>156</v>
      </c>
      <c r="M253">
        <v>0</v>
      </c>
      <c r="N253" t="s">
        <v>35</v>
      </c>
      <c r="O253" t="s">
        <v>492</v>
      </c>
      <c r="P253">
        <v>10</v>
      </c>
      <c r="Q253" t="s">
        <v>465</v>
      </c>
      <c r="R253">
        <v>1</v>
      </c>
      <c r="S253">
        <v>-2950000</v>
      </c>
      <c r="T253">
        <v>1</v>
      </c>
      <c r="U253" t="s">
        <v>199</v>
      </c>
      <c r="V253" t="s">
        <v>68</v>
      </c>
      <c r="W253" t="s">
        <v>69</v>
      </c>
      <c r="X253">
        <v>0.10760032914202722</v>
      </c>
      <c r="Y253">
        <v>317420.97096898028</v>
      </c>
      <c r="Z253">
        <v>7</v>
      </c>
      <c r="AA253">
        <v>13</v>
      </c>
      <c r="AB253" t="s">
        <v>68</v>
      </c>
      <c r="AC253" t="s">
        <v>10</v>
      </c>
    </row>
    <row r="254" spans="1:29" x14ac:dyDescent="0.3">
      <c r="A254" s="151">
        <v>46055</v>
      </c>
      <c r="B254" t="s">
        <v>813</v>
      </c>
      <c r="C254" t="s">
        <v>818</v>
      </c>
      <c r="D254">
        <v>-2950000</v>
      </c>
      <c r="E254" t="s">
        <v>819</v>
      </c>
      <c r="F254">
        <v>1</v>
      </c>
      <c r="G254">
        <v>2950000</v>
      </c>
      <c r="H254" t="s">
        <v>511</v>
      </c>
      <c r="I254" t="s">
        <v>10</v>
      </c>
      <c r="J254" t="s">
        <v>137</v>
      </c>
      <c r="K254" t="s">
        <v>473</v>
      </c>
      <c r="L254" t="s">
        <v>156</v>
      </c>
      <c r="M254">
        <v>0</v>
      </c>
      <c r="N254" t="s">
        <v>35</v>
      </c>
      <c r="O254" t="s">
        <v>492</v>
      </c>
      <c r="P254">
        <v>10</v>
      </c>
      <c r="Q254" t="s">
        <v>465</v>
      </c>
      <c r="R254">
        <v>1</v>
      </c>
      <c r="S254">
        <v>-2950000</v>
      </c>
      <c r="T254">
        <v>1</v>
      </c>
      <c r="U254" t="s">
        <v>199</v>
      </c>
      <c r="V254" t="s">
        <v>70</v>
      </c>
      <c r="W254" t="s">
        <v>71</v>
      </c>
      <c r="X254">
        <v>3.9675420007119738E-2</v>
      </c>
      <c r="Y254">
        <v>117042.48902100323</v>
      </c>
      <c r="Z254">
        <v>8</v>
      </c>
      <c r="AA254">
        <v>13</v>
      </c>
      <c r="AB254" t="s">
        <v>70</v>
      </c>
      <c r="AC254" t="s">
        <v>10</v>
      </c>
    </row>
    <row r="255" spans="1:29" x14ac:dyDescent="0.3">
      <c r="A255" s="151">
        <v>46055</v>
      </c>
      <c r="B255" t="s">
        <v>813</v>
      </c>
      <c r="C255" t="s">
        <v>818</v>
      </c>
      <c r="D255">
        <v>-2950000</v>
      </c>
      <c r="E255" t="s">
        <v>819</v>
      </c>
      <c r="F255">
        <v>1</v>
      </c>
      <c r="G255">
        <v>2950000</v>
      </c>
      <c r="H255" t="s">
        <v>511</v>
      </c>
      <c r="I255" t="s">
        <v>10</v>
      </c>
      <c r="J255" t="s">
        <v>137</v>
      </c>
      <c r="K255" t="s">
        <v>473</v>
      </c>
      <c r="L255" t="s">
        <v>156</v>
      </c>
      <c r="M255">
        <v>0</v>
      </c>
      <c r="N255" t="s">
        <v>35</v>
      </c>
      <c r="O255" t="s">
        <v>492</v>
      </c>
      <c r="P255">
        <v>10</v>
      </c>
      <c r="Q255" t="s">
        <v>465</v>
      </c>
      <c r="R255">
        <v>1</v>
      </c>
      <c r="S255">
        <v>-2950000</v>
      </c>
      <c r="T255">
        <v>1</v>
      </c>
      <c r="U255" t="s">
        <v>199</v>
      </c>
      <c r="V255" t="s">
        <v>181</v>
      </c>
      <c r="W255" t="s">
        <v>462</v>
      </c>
      <c r="X255">
        <v>0</v>
      </c>
      <c r="Y255">
        <v>0</v>
      </c>
      <c r="Z255">
        <v>9</v>
      </c>
      <c r="AA255">
        <v>13</v>
      </c>
      <c r="AB255" t="s">
        <v>181</v>
      </c>
      <c r="AC255" t="s">
        <v>10</v>
      </c>
    </row>
    <row r="256" spans="1:29" x14ac:dyDescent="0.3">
      <c r="A256" s="151">
        <v>46055</v>
      </c>
      <c r="B256" t="s">
        <v>991</v>
      </c>
      <c r="C256" t="s">
        <v>992</v>
      </c>
      <c r="D256">
        <v>-2950000</v>
      </c>
      <c r="E256" t="s">
        <v>993</v>
      </c>
      <c r="F256">
        <v>1</v>
      </c>
      <c r="G256">
        <v>2950000</v>
      </c>
      <c r="H256" t="s">
        <v>511</v>
      </c>
      <c r="I256" t="s">
        <v>10</v>
      </c>
      <c r="J256" t="s">
        <v>137</v>
      </c>
      <c r="K256" t="s">
        <v>473</v>
      </c>
      <c r="L256" t="s">
        <v>156</v>
      </c>
      <c r="M256">
        <v>0</v>
      </c>
      <c r="N256" t="s">
        <v>35</v>
      </c>
      <c r="O256" t="s">
        <v>492</v>
      </c>
      <c r="P256">
        <v>10</v>
      </c>
      <c r="Q256" t="s">
        <v>465</v>
      </c>
      <c r="R256">
        <v>1</v>
      </c>
      <c r="S256">
        <v>-2950000</v>
      </c>
      <c r="T256">
        <v>1</v>
      </c>
      <c r="U256" t="s">
        <v>199</v>
      </c>
      <c r="V256" t="s">
        <v>72</v>
      </c>
      <c r="W256" t="s">
        <v>73</v>
      </c>
      <c r="X256">
        <v>3.2417236735101898E-2</v>
      </c>
      <c r="Y256">
        <v>95630.848368550593</v>
      </c>
      <c r="Z256">
        <v>1</v>
      </c>
      <c r="AA256">
        <v>13</v>
      </c>
      <c r="AB256" t="s">
        <v>72</v>
      </c>
      <c r="AC256" t="s">
        <v>10</v>
      </c>
    </row>
    <row r="257" spans="1:29" x14ac:dyDescent="0.3">
      <c r="A257" s="151">
        <v>46055</v>
      </c>
      <c r="B257" t="s">
        <v>991</v>
      </c>
      <c r="C257" t="s">
        <v>992</v>
      </c>
      <c r="D257">
        <v>-2950000</v>
      </c>
      <c r="E257" t="s">
        <v>993</v>
      </c>
      <c r="F257">
        <v>1</v>
      </c>
      <c r="G257">
        <v>2950000</v>
      </c>
      <c r="H257" t="s">
        <v>511</v>
      </c>
      <c r="I257" t="s">
        <v>10</v>
      </c>
      <c r="J257" t="s">
        <v>137</v>
      </c>
      <c r="K257" t="s">
        <v>473</v>
      </c>
      <c r="L257" t="s">
        <v>156</v>
      </c>
      <c r="M257">
        <v>0</v>
      </c>
      <c r="N257" t="s">
        <v>35</v>
      </c>
      <c r="O257" t="s">
        <v>492</v>
      </c>
      <c r="P257">
        <v>10</v>
      </c>
      <c r="Q257" t="s">
        <v>465</v>
      </c>
      <c r="R257">
        <v>1</v>
      </c>
      <c r="S257">
        <v>-2950000</v>
      </c>
      <c r="T257">
        <v>1</v>
      </c>
      <c r="U257" t="s">
        <v>199</v>
      </c>
      <c r="V257" t="s">
        <v>77</v>
      </c>
      <c r="W257" t="s">
        <v>78</v>
      </c>
      <c r="X257">
        <v>7.0597149630605652E-3</v>
      </c>
      <c r="Y257">
        <v>20826.159141028667</v>
      </c>
      <c r="Z257">
        <v>2</v>
      </c>
      <c r="AA257">
        <v>13</v>
      </c>
      <c r="AB257" t="s">
        <v>77</v>
      </c>
      <c r="AC257" t="s">
        <v>10</v>
      </c>
    </row>
    <row r="258" spans="1:29" x14ac:dyDescent="0.3">
      <c r="A258" s="151">
        <v>46055</v>
      </c>
      <c r="B258" t="s">
        <v>991</v>
      </c>
      <c r="C258" t="s">
        <v>992</v>
      </c>
      <c r="D258">
        <v>-2950000</v>
      </c>
      <c r="E258" t="s">
        <v>993</v>
      </c>
      <c r="F258">
        <v>1</v>
      </c>
      <c r="G258">
        <v>2950000</v>
      </c>
      <c r="H258" t="s">
        <v>511</v>
      </c>
      <c r="I258" t="s">
        <v>10</v>
      </c>
      <c r="J258" t="s">
        <v>137</v>
      </c>
      <c r="K258" t="s">
        <v>473</v>
      </c>
      <c r="L258" t="s">
        <v>156</v>
      </c>
      <c r="M258">
        <v>0</v>
      </c>
      <c r="N258" t="s">
        <v>35</v>
      </c>
      <c r="O258" t="s">
        <v>492</v>
      </c>
      <c r="P258">
        <v>10</v>
      </c>
      <c r="Q258" t="s">
        <v>465</v>
      </c>
      <c r="R258">
        <v>1</v>
      </c>
      <c r="S258">
        <v>-2950000</v>
      </c>
      <c r="T258">
        <v>1</v>
      </c>
      <c r="U258" t="s">
        <v>199</v>
      </c>
      <c r="V258" t="s">
        <v>75</v>
      </c>
      <c r="W258" t="s">
        <v>76</v>
      </c>
      <c r="X258">
        <v>4.0653249223577111E-4</v>
      </c>
      <c r="Y258">
        <v>1199.2708520955248</v>
      </c>
      <c r="Z258">
        <v>10</v>
      </c>
      <c r="AA258">
        <v>13</v>
      </c>
      <c r="AB258" t="s">
        <v>75</v>
      </c>
      <c r="AC258" t="s">
        <v>10</v>
      </c>
    </row>
    <row r="259" spans="1:29" x14ac:dyDescent="0.3">
      <c r="A259" s="151">
        <v>46055</v>
      </c>
      <c r="B259" t="s">
        <v>991</v>
      </c>
      <c r="C259" t="s">
        <v>992</v>
      </c>
      <c r="D259">
        <v>-2950000</v>
      </c>
      <c r="E259" t="s">
        <v>993</v>
      </c>
      <c r="F259">
        <v>1</v>
      </c>
      <c r="G259">
        <v>2950000</v>
      </c>
      <c r="H259" t="s">
        <v>511</v>
      </c>
      <c r="I259" t="s">
        <v>10</v>
      </c>
      <c r="J259" t="s">
        <v>137</v>
      </c>
      <c r="K259" t="s">
        <v>473</v>
      </c>
      <c r="L259" t="s">
        <v>156</v>
      </c>
      <c r="M259">
        <v>0</v>
      </c>
      <c r="N259" t="s">
        <v>35</v>
      </c>
      <c r="O259" t="s">
        <v>492</v>
      </c>
      <c r="P259">
        <v>10</v>
      </c>
      <c r="Q259" t="s">
        <v>465</v>
      </c>
      <c r="R259">
        <v>1</v>
      </c>
      <c r="S259">
        <v>-2950000</v>
      </c>
      <c r="T259">
        <v>1</v>
      </c>
      <c r="U259" t="s">
        <v>199</v>
      </c>
      <c r="V259" t="s">
        <v>66</v>
      </c>
      <c r="W259" t="s">
        <v>67</v>
      </c>
      <c r="X259">
        <v>5.9791078481547098E-2</v>
      </c>
      <c r="Y259">
        <v>176383.68152056393</v>
      </c>
      <c r="Z259">
        <v>3</v>
      </c>
      <c r="AA259">
        <v>13</v>
      </c>
      <c r="AB259" t="s">
        <v>682</v>
      </c>
      <c r="AC259" t="s">
        <v>10</v>
      </c>
    </row>
    <row r="260" spans="1:29" x14ac:dyDescent="0.3">
      <c r="A260" s="151">
        <v>46055</v>
      </c>
      <c r="B260" t="s">
        <v>991</v>
      </c>
      <c r="C260" t="s">
        <v>992</v>
      </c>
      <c r="D260">
        <v>-2950000</v>
      </c>
      <c r="E260" t="s">
        <v>993</v>
      </c>
      <c r="F260">
        <v>1</v>
      </c>
      <c r="G260">
        <v>2950000</v>
      </c>
      <c r="H260" t="s">
        <v>511</v>
      </c>
      <c r="I260" t="s">
        <v>10</v>
      </c>
      <c r="J260" t="s">
        <v>137</v>
      </c>
      <c r="K260" t="s">
        <v>473</v>
      </c>
      <c r="L260" t="s">
        <v>156</v>
      </c>
      <c r="M260">
        <v>0</v>
      </c>
      <c r="N260" t="s">
        <v>35</v>
      </c>
      <c r="O260" t="s">
        <v>492</v>
      </c>
      <c r="P260">
        <v>10</v>
      </c>
      <c r="Q260" t="s">
        <v>465</v>
      </c>
      <c r="R260">
        <v>1</v>
      </c>
      <c r="S260">
        <v>-2950000</v>
      </c>
      <c r="T260">
        <v>1</v>
      </c>
      <c r="U260" t="s">
        <v>199</v>
      </c>
      <c r="V260" t="s">
        <v>63</v>
      </c>
      <c r="W260" t="s">
        <v>64</v>
      </c>
      <c r="X260">
        <v>4.8738124634855849E-3</v>
      </c>
      <c r="Y260">
        <v>14377.746767282475</v>
      </c>
      <c r="Z260">
        <v>4</v>
      </c>
      <c r="AA260">
        <v>13</v>
      </c>
      <c r="AB260" t="s">
        <v>683</v>
      </c>
      <c r="AC260" t="s">
        <v>10</v>
      </c>
    </row>
    <row r="261" spans="1:29" x14ac:dyDescent="0.3">
      <c r="A261" s="151">
        <v>46055</v>
      </c>
      <c r="B261" t="s">
        <v>991</v>
      </c>
      <c r="C261" t="s">
        <v>992</v>
      </c>
      <c r="D261">
        <v>-2950000</v>
      </c>
      <c r="E261" t="s">
        <v>993</v>
      </c>
      <c r="F261">
        <v>1</v>
      </c>
      <c r="G261">
        <v>2950000</v>
      </c>
      <c r="H261" t="s">
        <v>511</v>
      </c>
      <c r="I261" t="s">
        <v>10</v>
      </c>
      <c r="J261" t="s">
        <v>137</v>
      </c>
      <c r="K261" t="s">
        <v>473</v>
      </c>
      <c r="L261" t="s">
        <v>156</v>
      </c>
      <c r="M261">
        <v>0</v>
      </c>
      <c r="N261" t="s">
        <v>35</v>
      </c>
      <c r="O261" t="s">
        <v>492</v>
      </c>
      <c r="P261">
        <v>10</v>
      </c>
      <c r="Q261" t="s">
        <v>465</v>
      </c>
      <c r="R261">
        <v>1</v>
      </c>
      <c r="S261">
        <v>-2950000</v>
      </c>
      <c r="T261">
        <v>1</v>
      </c>
      <c r="U261" t="s">
        <v>199</v>
      </c>
      <c r="V261" t="s">
        <v>80</v>
      </c>
      <c r="W261" t="s">
        <v>81</v>
      </c>
      <c r="X261">
        <v>0.73411048911804788</v>
      </c>
      <c r="Y261">
        <v>2165625.9428982413</v>
      </c>
      <c r="Z261">
        <v>5</v>
      </c>
      <c r="AA261">
        <v>13</v>
      </c>
      <c r="AB261" t="s">
        <v>80</v>
      </c>
      <c r="AC261" t="s">
        <v>10</v>
      </c>
    </row>
    <row r="262" spans="1:29" x14ac:dyDescent="0.3">
      <c r="A262" s="151">
        <v>46055</v>
      </c>
      <c r="B262" t="s">
        <v>991</v>
      </c>
      <c r="C262" t="s">
        <v>992</v>
      </c>
      <c r="D262">
        <v>-2950000</v>
      </c>
      <c r="E262" t="s">
        <v>993</v>
      </c>
      <c r="F262">
        <v>1</v>
      </c>
      <c r="G262">
        <v>2950000</v>
      </c>
      <c r="H262" t="s">
        <v>511</v>
      </c>
      <c r="I262" t="s">
        <v>10</v>
      </c>
      <c r="J262" t="s">
        <v>137</v>
      </c>
      <c r="K262" t="s">
        <v>473</v>
      </c>
      <c r="L262" t="s">
        <v>156</v>
      </c>
      <c r="M262">
        <v>0</v>
      </c>
      <c r="N262" t="s">
        <v>35</v>
      </c>
      <c r="O262" t="s">
        <v>492</v>
      </c>
      <c r="P262">
        <v>10</v>
      </c>
      <c r="Q262" t="s">
        <v>465</v>
      </c>
      <c r="R262">
        <v>1</v>
      </c>
      <c r="S262">
        <v>-2950000</v>
      </c>
      <c r="T262">
        <v>1</v>
      </c>
      <c r="U262" t="s">
        <v>199</v>
      </c>
      <c r="V262" t="s">
        <v>50</v>
      </c>
      <c r="W262" t="s">
        <v>74</v>
      </c>
      <c r="X262">
        <v>1.4065386597374174E-2</v>
      </c>
      <c r="Y262">
        <v>41492.89046225381</v>
      </c>
      <c r="Z262">
        <v>6</v>
      </c>
      <c r="AA262">
        <v>13</v>
      </c>
      <c r="AB262" t="s">
        <v>50</v>
      </c>
      <c r="AC262" t="s">
        <v>10</v>
      </c>
    </row>
    <row r="263" spans="1:29" x14ac:dyDescent="0.3">
      <c r="A263" s="151">
        <v>46055</v>
      </c>
      <c r="B263" t="s">
        <v>991</v>
      </c>
      <c r="C263" t="s">
        <v>992</v>
      </c>
      <c r="D263">
        <v>-2950000</v>
      </c>
      <c r="E263" t="s">
        <v>993</v>
      </c>
      <c r="F263">
        <v>1</v>
      </c>
      <c r="G263">
        <v>2950000</v>
      </c>
      <c r="H263" t="s">
        <v>511</v>
      </c>
      <c r="I263" t="s">
        <v>10</v>
      </c>
      <c r="J263" t="s">
        <v>137</v>
      </c>
      <c r="K263" t="s">
        <v>473</v>
      </c>
      <c r="L263" t="s">
        <v>156</v>
      </c>
      <c r="M263">
        <v>0</v>
      </c>
      <c r="N263" t="s">
        <v>35</v>
      </c>
      <c r="O263" t="s">
        <v>492</v>
      </c>
      <c r="P263">
        <v>10</v>
      </c>
      <c r="Q263" t="s">
        <v>465</v>
      </c>
      <c r="R263">
        <v>1</v>
      </c>
      <c r="S263">
        <v>-2950000</v>
      </c>
      <c r="T263">
        <v>1</v>
      </c>
      <c r="U263" t="s">
        <v>199</v>
      </c>
      <c r="V263" t="s">
        <v>68</v>
      </c>
      <c r="W263" t="s">
        <v>69</v>
      </c>
      <c r="X263">
        <v>0.10760032914202722</v>
      </c>
      <c r="Y263">
        <v>317420.97096898028</v>
      </c>
      <c r="Z263">
        <v>7</v>
      </c>
      <c r="AA263">
        <v>13</v>
      </c>
      <c r="AB263" t="s">
        <v>68</v>
      </c>
      <c r="AC263" t="s">
        <v>10</v>
      </c>
    </row>
    <row r="264" spans="1:29" x14ac:dyDescent="0.3">
      <c r="A264" s="151">
        <v>46055</v>
      </c>
      <c r="B264" t="s">
        <v>991</v>
      </c>
      <c r="C264" t="s">
        <v>992</v>
      </c>
      <c r="D264">
        <v>-2950000</v>
      </c>
      <c r="E264" t="s">
        <v>993</v>
      </c>
      <c r="F264">
        <v>1</v>
      </c>
      <c r="G264">
        <v>2950000</v>
      </c>
      <c r="H264" t="s">
        <v>511</v>
      </c>
      <c r="I264" t="s">
        <v>10</v>
      </c>
      <c r="J264" t="s">
        <v>137</v>
      </c>
      <c r="K264" t="s">
        <v>473</v>
      </c>
      <c r="L264" t="s">
        <v>156</v>
      </c>
      <c r="M264">
        <v>0</v>
      </c>
      <c r="N264" t="s">
        <v>35</v>
      </c>
      <c r="O264" t="s">
        <v>492</v>
      </c>
      <c r="P264">
        <v>10</v>
      </c>
      <c r="Q264" t="s">
        <v>465</v>
      </c>
      <c r="R264">
        <v>1</v>
      </c>
      <c r="S264">
        <v>-2950000</v>
      </c>
      <c r="T264">
        <v>1</v>
      </c>
      <c r="U264" t="s">
        <v>199</v>
      </c>
      <c r="V264" t="s">
        <v>70</v>
      </c>
      <c r="W264" t="s">
        <v>71</v>
      </c>
      <c r="X264">
        <v>3.9675420007119738E-2</v>
      </c>
      <c r="Y264">
        <v>117042.48902100323</v>
      </c>
      <c r="Z264">
        <v>8</v>
      </c>
      <c r="AA264">
        <v>13</v>
      </c>
      <c r="AB264" t="s">
        <v>70</v>
      </c>
      <c r="AC264" t="s">
        <v>10</v>
      </c>
    </row>
    <row r="265" spans="1:29" x14ac:dyDescent="0.3">
      <c r="A265" s="151">
        <v>46055</v>
      </c>
      <c r="B265" t="s">
        <v>991</v>
      </c>
      <c r="C265" t="s">
        <v>992</v>
      </c>
      <c r="D265">
        <v>-2950000</v>
      </c>
      <c r="E265" t="s">
        <v>993</v>
      </c>
      <c r="F265">
        <v>1</v>
      </c>
      <c r="G265">
        <v>2950000</v>
      </c>
      <c r="H265" t="s">
        <v>511</v>
      </c>
      <c r="I265" t="s">
        <v>10</v>
      </c>
      <c r="J265" t="s">
        <v>137</v>
      </c>
      <c r="K265" t="s">
        <v>473</v>
      </c>
      <c r="L265" t="s">
        <v>156</v>
      </c>
      <c r="M265">
        <v>0</v>
      </c>
      <c r="N265" t="s">
        <v>35</v>
      </c>
      <c r="O265" t="s">
        <v>492</v>
      </c>
      <c r="P265">
        <v>10</v>
      </c>
      <c r="Q265" t="s">
        <v>465</v>
      </c>
      <c r="R265">
        <v>1</v>
      </c>
      <c r="S265">
        <v>-2950000</v>
      </c>
      <c r="T265">
        <v>1</v>
      </c>
      <c r="U265" t="s">
        <v>199</v>
      </c>
      <c r="V265" t="s">
        <v>181</v>
      </c>
      <c r="W265" t="s">
        <v>462</v>
      </c>
      <c r="X265">
        <v>0</v>
      </c>
      <c r="Y265">
        <v>0</v>
      </c>
      <c r="Z265">
        <v>9</v>
      </c>
      <c r="AA265">
        <v>13</v>
      </c>
      <c r="AB265" t="s">
        <v>181</v>
      </c>
      <c r="AC265" t="s">
        <v>10</v>
      </c>
    </row>
    <row r="266" spans="1:29" x14ac:dyDescent="0.3">
      <c r="A266" s="151">
        <v>46081</v>
      </c>
      <c r="B266" t="s">
        <v>670</v>
      </c>
      <c r="C266" t="s">
        <v>765</v>
      </c>
      <c r="D266">
        <v>-2928103.2</v>
      </c>
      <c r="E266" t="s">
        <v>671</v>
      </c>
      <c r="F266">
        <v>7920</v>
      </c>
      <c r="G266">
        <v>369.71</v>
      </c>
      <c r="H266" t="s">
        <v>145</v>
      </c>
      <c r="I266" t="s">
        <v>14</v>
      </c>
      <c r="J266" t="s">
        <v>137</v>
      </c>
      <c r="K266" t="s">
        <v>473</v>
      </c>
      <c r="L266" t="s">
        <v>138</v>
      </c>
      <c r="M266">
        <v>0</v>
      </c>
      <c r="N266" t="s">
        <v>43</v>
      </c>
      <c r="O266" t="s">
        <v>494</v>
      </c>
      <c r="P266">
        <v>1</v>
      </c>
      <c r="Q266" t="s">
        <v>72</v>
      </c>
      <c r="R266">
        <v>1</v>
      </c>
      <c r="S266">
        <v>-2928103.2</v>
      </c>
      <c r="T266">
        <v>7920</v>
      </c>
      <c r="U266" t="s">
        <v>199</v>
      </c>
      <c r="V266" t="s">
        <v>72</v>
      </c>
      <c r="W266" t="s">
        <v>87</v>
      </c>
      <c r="X266">
        <v>1</v>
      </c>
      <c r="Y266">
        <v>2928103.2</v>
      </c>
      <c r="Z266">
        <v>1</v>
      </c>
      <c r="AA266">
        <v>5</v>
      </c>
      <c r="AB266" t="s">
        <v>72</v>
      </c>
      <c r="AC266" t="s">
        <v>14</v>
      </c>
    </row>
    <row r="267" spans="1:29" x14ac:dyDescent="0.3">
      <c r="A267" s="151">
        <v>46081</v>
      </c>
      <c r="B267" t="s">
        <v>444</v>
      </c>
      <c r="C267" t="s">
        <v>566</v>
      </c>
      <c r="D267">
        <v>-2898353.6937000002</v>
      </c>
      <c r="E267" t="s">
        <v>166</v>
      </c>
      <c r="F267">
        <v>1</v>
      </c>
      <c r="G267">
        <v>2898353.6937335897</v>
      </c>
      <c r="H267" t="s">
        <v>480</v>
      </c>
      <c r="I267" t="s">
        <v>9</v>
      </c>
      <c r="J267" t="s">
        <v>137</v>
      </c>
      <c r="K267" t="s">
        <v>501</v>
      </c>
      <c r="L267" t="s">
        <v>501</v>
      </c>
      <c r="M267">
        <v>0</v>
      </c>
      <c r="N267" t="s">
        <v>379</v>
      </c>
      <c r="O267" t="s">
        <v>494</v>
      </c>
      <c r="P267">
        <v>10</v>
      </c>
      <c r="Q267" t="s">
        <v>467</v>
      </c>
      <c r="R267">
        <v>1</v>
      </c>
      <c r="S267">
        <v>-2898353.6937000002</v>
      </c>
      <c r="T267">
        <v>1</v>
      </c>
      <c r="U267" t="s">
        <v>199</v>
      </c>
      <c r="V267" t="s">
        <v>72</v>
      </c>
      <c r="W267" t="s">
        <v>385</v>
      </c>
      <c r="X267">
        <v>0.11</v>
      </c>
      <c r="Y267">
        <v>318818.90630700003</v>
      </c>
      <c r="Z267">
        <v>1</v>
      </c>
      <c r="AA267">
        <v>10</v>
      </c>
      <c r="AB267" t="s">
        <v>72</v>
      </c>
      <c r="AC267" t="s">
        <v>9</v>
      </c>
    </row>
    <row r="268" spans="1:29" x14ac:dyDescent="0.3">
      <c r="A268" s="151">
        <v>46081</v>
      </c>
      <c r="B268" t="s">
        <v>444</v>
      </c>
      <c r="C268" t="s">
        <v>566</v>
      </c>
      <c r="D268">
        <v>-2898353.6937000002</v>
      </c>
      <c r="E268" t="s">
        <v>166</v>
      </c>
      <c r="F268">
        <v>1</v>
      </c>
      <c r="G268">
        <v>2898353.6937335897</v>
      </c>
      <c r="H268" t="s">
        <v>480</v>
      </c>
      <c r="I268" t="s">
        <v>9</v>
      </c>
      <c r="J268" t="s">
        <v>137</v>
      </c>
      <c r="K268" t="s">
        <v>501</v>
      </c>
      <c r="L268" t="s">
        <v>501</v>
      </c>
      <c r="M268">
        <v>0</v>
      </c>
      <c r="N268" t="s">
        <v>379</v>
      </c>
      <c r="O268" t="s">
        <v>494</v>
      </c>
      <c r="P268">
        <v>10</v>
      </c>
      <c r="Q268" t="s">
        <v>467</v>
      </c>
      <c r="R268">
        <v>1</v>
      </c>
      <c r="S268">
        <v>-2898353.6937000002</v>
      </c>
      <c r="T268">
        <v>1</v>
      </c>
      <c r="U268" t="s">
        <v>199</v>
      </c>
      <c r="V268" t="s">
        <v>177</v>
      </c>
      <c r="W268" t="s">
        <v>382</v>
      </c>
      <c r="X268">
        <v>0.08</v>
      </c>
      <c r="Y268">
        <v>231868.29549600001</v>
      </c>
      <c r="Z268">
        <v>2</v>
      </c>
      <c r="AA268">
        <v>10</v>
      </c>
      <c r="AB268" t="s">
        <v>77</v>
      </c>
      <c r="AC268" t="s">
        <v>9</v>
      </c>
    </row>
    <row r="269" spans="1:29" x14ac:dyDescent="0.3">
      <c r="A269" s="151">
        <v>46081</v>
      </c>
      <c r="B269" t="s">
        <v>444</v>
      </c>
      <c r="C269" t="s">
        <v>566</v>
      </c>
      <c r="D269">
        <v>-2898353.6937000002</v>
      </c>
      <c r="E269" t="s">
        <v>166</v>
      </c>
      <c r="F269">
        <v>1</v>
      </c>
      <c r="G269">
        <v>2898353.6937335897</v>
      </c>
      <c r="H269" t="s">
        <v>480</v>
      </c>
      <c r="I269" t="s">
        <v>9</v>
      </c>
      <c r="J269" t="s">
        <v>137</v>
      </c>
      <c r="K269" t="s">
        <v>501</v>
      </c>
      <c r="L269" t="s">
        <v>501</v>
      </c>
      <c r="M269">
        <v>0</v>
      </c>
      <c r="N269" t="s">
        <v>379</v>
      </c>
      <c r="O269" t="s">
        <v>494</v>
      </c>
      <c r="P269">
        <v>10</v>
      </c>
      <c r="Q269" t="s">
        <v>467</v>
      </c>
      <c r="R269">
        <v>1</v>
      </c>
      <c r="S269">
        <v>-2898353.6937000002</v>
      </c>
      <c r="T269">
        <v>1</v>
      </c>
      <c r="U269" t="s">
        <v>199</v>
      </c>
      <c r="V269" t="s">
        <v>175</v>
      </c>
      <c r="W269" t="s">
        <v>381</v>
      </c>
      <c r="X269">
        <v>0</v>
      </c>
      <c r="Y269">
        <v>0</v>
      </c>
      <c r="Z269">
        <v>10</v>
      </c>
      <c r="AA269">
        <v>10</v>
      </c>
      <c r="AB269" t="s">
        <v>75</v>
      </c>
      <c r="AC269" t="s">
        <v>9</v>
      </c>
    </row>
    <row r="270" spans="1:29" x14ac:dyDescent="0.3">
      <c r="A270" s="151">
        <v>46081</v>
      </c>
      <c r="B270" t="s">
        <v>444</v>
      </c>
      <c r="C270" t="s">
        <v>566</v>
      </c>
      <c r="D270">
        <v>-2898353.6937000002</v>
      </c>
      <c r="E270" t="s">
        <v>166</v>
      </c>
      <c r="F270">
        <v>1</v>
      </c>
      <c r="G270">
        <v>2898353.6937335897</v>
      </c>
      <c r="H270" t="s">
        <v>480</v>
      </c>
      <c r="I270" t="s">
        <v>9</v>
      </c>
      <c r="J270" t="s">
        <v>137</v>
      </c>
      <c r="K270" t="s">
        <v>501</v>
      </c>
      <c r="L270" t="s">
        <v>501</v>
      </c>
      <c r="M270">
        <v>0</v>
      </c>
      <c r="N270" t="s">
        <v>379</v>
      </c>
      <c r="O270" t="s">
        <v>494</v>
      </c>
      <c r="P270">
        <v>10</v>
      </c>
      <c r="Q270" t="s">
        <v>467</v>
      </c>
      <c r="R270">
        <v>1</v>
      </c>
      <c r="S270">
        <v>-2898353.6937000002</v>
      </c>
      <c r="T270">
        <v>1</v>
      </c>
      <c r="U270" t="s">
        <v>199</v>
      </c>
      <c r="V270" t="s">
        <v>193</v>
      </c>
      <c r="W270" t="s">
        <v>387</v>
      </c>
      <c r="X270">
        <v>0.11</v>
      </c>
      <c r="Y270">
        <v>318818.90630700003</v>
      </c>
      <c r="Z270">
        <v>3</v>
      </c>
      <c r="AA270">
        <v>10</v>
      </c>
      <c r="AB270" t="s">
        <v>682</v>
      </c>
      <c r="AC270" t="s">
        <v>9</v>
      </c>
    </row>
    <row r="271" spans="1:29" x14ac:dyDescent="0.3">
      <c r="A271" s="151">
        <v>46081</v>
      </c>
      <c r="B271" t="s">
        <v>444</v>
      </c>
      <c r="C271" t="s">
        <v>566</v>
      </c>
      <c r="D271">
        <v>-2898353.6937000002</v>
      </c>
      <c r="E271" t="s">
        <v>166</v>
      </c>
      <c r="F271">
        <v>1</v>
      </c>
      <c r="G271">
        <v>2898353.6937335897</v>
      </c>
      <c r="H271" t="s">
        <v>480</v>
      </c>
      <c r="I271" t="s">
        <v>9</v>
      </c>
      <c r="J271" t="s">
        <v>137</v>
      </c>
      <c r="K271" t="s">
        <v>501</v>
      </c>
      <c r="L271" t="s">
        <v>501</v>
      </c>
      <c r="M271">
        <v>0</v>
      </c>
      <c r="N271" t="s">
        <v>379</v>
      </c>
      <c r="O271" t="s">
        <v>494</v>
      </c>
      <c r="P271">
        <v>10</v>
      </c>
      <c r="Q271" t="s">
        <v>467</v>
      </c>
      <c r="R271">
        <v>1</v>
      </c>
      <c r="S271">
        <v>-2898353.6937000002</v>
      </c>
      <c r="T271">
        <v>1</v>
      </c>
      <c r="U271" t="s">
        <v>199</v>
      </c>
      <c r="V271" t="s">
        <v>191</v>
      </c>
      <c r="W271" t="s">
        <v>386</v>
      </c>
      <c r="X271">
        <v>0.19</v>
      </c>
      <c r="Y271">
        <v>550687.20180300006</v>
      </c>
      <c r="Z271">
        <v>4</v>
      </c>
      <c r="AA271">
        <v>10</v>
      </c>
      <c r="AB271" t="s">
        <v>683</v>
      </c>
      <c r="AC271" t="s">
        <v>9</v>
      </c>
    </row>
    <row r="272" spans="1:29" x14ac:dyDescent="0.3">
      <c r="A272" s="151">
        <v>46081</v>
      </c>
      <c r="B272" t="s">
        <v>444</v>
      </c>
      <c r="C272" t="s">
        <v>566</v>
      </c>
      <c r="D272">
        <v>-2898353.6937000002</v>
      </c>
      <c r="E272" t="s">
        <v>166</v>
      </c>
      <c r="F272">
        <v>1</v>
      </c>
      <c r="G272">
        <v>2898353.6937335897</v>
      </c>
      <c r="H272" t="s">
        <v>480</v>
      </c>
      <c r="I272" t="s">
        <v>9</v>
      </c>
      <c r="J272" t="s">
        <v>137</v>
      </c>
      <c r="K272" t="s">
        <v>501</v>
      </c>
      <c r="L272" t="s">
        <v>501</v>
      </c>
      <c r="M272">
        <v>0</v>
      </c>
      <c r="N272" t="s">
        <v>379</v>
      </c>
      <c r="O272" t="s">
        <v>494</v>
      </c>
      <c r="P272">
        <v>10</v>
      </c>
      <c r="Q272" t="s">
        <v>467</v>
      </c>
      <c r="R272">
        <v>1</v>
      </c>
      <c r="S272">
        <v>-2898353.6937000002</v>
      </c>
      <c r="T272">
        <v>1</v>
      </c>
      <c r="U272" t="s">
        <v>199</v>
      </c>
      <c r="V272" t="s">
        <v>80</v>
      </c>
      <c r="W272" t="s">
        <v>384</v>
      </c>
      <c r="X272">
        <v>0.11</v>
      </c>
      <c r="Y272">
        <v>318818.90630700003</v>
      </c>
      <c r="Z272">
        <v>5</v>
      </c>
      <c r="AA272">
        <v>10</v>
      </c>
      <c r="AB272" t="s">
        <v>80</v>
      </c>
      <c r="AC272" t="s">
        <v>9</v>
      </c>
    </row>
    <row r="273" spans="1:29" x14ac:dyDescent="0.3">
      <c r="A273" s="151">
        <v>46081</v>
      </c>
      <c r="B273" t="s">
        <v>444</v>
      </c>
      <c r="C273" t="s">
        <v>566</v>
      </c>
      <c r="D273">
        <v>-2898353.6937000002</v>
      </c>
      <c r="E273" t="s">
        <v>166</v>
      </c>
      <c r="F273">
        <v>1</v>
      </c>
      <c r="G273">
        <v>2898353.6937335897</v>
      </c>
      <c r="H273" t="s">
        <v>480</v>
      </c>
      <c r="I273" t="s">
        <v>9</v>
      </c>
      <c r="J273" t="s">
        <v>137</v>
      </c>
      <c r="K273" t="s">
        <v>501</v>
      </c>
      <c r="L273" t="s">
        <v>501</v>
      </c>
      <c r="M273">
        <v>0</v>
      </c>
      <c r="N273" t="s">
        <v>379</v>
      </c>
      <c r="O273" t="s">
        <v>494</v>
      </c>
      <c r="P273">
        <v>10</v>
      </c>
      <c r="Q273" t="s">
        <v>467</v>
      </c>
      <c r="R273">
        <v>1</v>
      </c>
      <c r="S273">
        <v>-2898353.6937000002</v>
      </c>
      <c r="T273">
        <v>1</v>
      </c>
      <c r="U273" t="s">
        <v>199</v>
      </c>
      <c r="V273" t="s">
        <v>50</v>
      </c>
      <c r="W273" t="s">
        <v>380</v>
      </c>
      <c r="X273">
        <v>0.11</v>
      </c>
      <c r="Y273">
        <v>318818.90630700003</v>
      </c>
      <c r="Z273">
        <v>6</v>
      </c>
      <c r="AA273">
        <v>10</v>
      </c>
      <c r="AB273" t="s">
        <v>50</v>
      </c>
      <c r="AC273" t="s">
        <v>9</v>
      </c>
    </row>
    <row r="274" spans="1:29" x14ac:dyDescent="0.3">
      <c r="A274" s="151">
        <v>46081</v>
      </c>
      <c r="B274" t="s">
        <v>444</v>
      </c>
      <c r="C274" t="s">
        <v>566</v>
      </c>
      <c r="D274">
        <v>-2898353.6937000002</v>
      </c>
      <c r="E274" t="s">
        <v>166</v>
      </c>
      <c r="F274">
        <v>1</v>
      </c>
      <c r="G274">
        <v>2898353.6937335897</v>
      </c>
      <c r="H274" t="s">
        <v>480</v>
      </c>
      <c r="I274" t="s">
        <v>9</v>
      </c>
      <c r="J274" t="s">
        <v>137</v>
      </c>
      <c r="K274" t="s">
        <v>501</v>
      </c>
      <c r="L274" t="s">
        <v>501</v>
      </c>
      <c r="M274">
        <v>0</v>
      </c>
      <c r="N274" t="s">
        <v>379</v>
      </c>
      <c r="O274" t="s">
        <v>494</v>
      </c>
      <c r="P274">
        <v>10</v>
      </c>
      <c r="Q274" t="s">
        <v>467</v>
      </c>
      <c r="R274">
        <v>1</v>
      </c>
      <c r="S274">
        <v>-2898353.6937000002</v>
      </c>
      <c r="T274">
        <v>1</v>
      </c>
      <c r="U274" t="s">
        <v>199</v>
      </c>
      <c r="V274" t="s">
        <v>68</v>
      </c>
      <c r="W274" t="s">
        <v>388</v>
      </c>
      <c r="X274">
        <v>0.11</v>
      </c>
      <c r="Y274">
        <v>318818.90630700003</v>
      </c>
      <c r="Z274">
        <v>7</v>
      </c>
      <c r="AA274">
        <v>10</v>
      </c>
      <c r="AB274" t="s">
        <v>68</v>
      </c>
      <c r="AC274" t="s">
        <v>9</v>
      </c>
    </row>
    <row r="275" spans="1:29" x14ac:dyDescent="0.3">
      <c r="A275" s="151">
        <v>46081</v>
      </c>
      <c r="B275" t="s">
        <v>444</v>
      </c>
      <c r="C275" t="s">
        <v>566</v>
      </c>
      <c r="D275">
        <v>-2898353.6937000002</v>
      </c>
      <c r="E275" t="s">
        <v>166</v>
      </c>
      <c r="F275">
        <v>1</v>
      </c>
      <c r="G275">
        <v>2898353.6937335897</v>
      </c>
      <c r="H275" t="s">
        <v>480</v>
      </c>
      <c r="I275" t="s">
        <v>9</v>
      </c>
      <c r="J275" t="s">
        <v>137</v>
      </c>
      <c r="K275" t="s">
        <v>501</v>
      </c>
      <c r="L275" t="s">
        <v>501</v>
      </c>
      <c r="M275">
        <v>0</v>
      </c>
      <c r="N275" t="s">
        <v>379</v>
      </c>
      <c r="O275" t="s">
        <v>494</v>
      </c>
      <c r="P275">
        <v>10</v>
      </c>
      <c r="Q275" t="s">
        <v>467</v>
      </c>
      <c r="R275">
        <v>1</v>
      </c>
      <c r="S275">
        <v>-2898353.6937000002</v>
      </c>
      <c r="T275">
        <v>1</v>
      </c>
      <c r="U275" t="s">
        <v>199</v>
      </c>
      <c r="V275" t="s">
        <v>70</v>
      </c>
      <c r="W275" t="s">
        <v>459</v>
      </c>
      <c r="X275">
        <v>0.11</v>
      </c>
      <c r="Y275">
        <v>318818.90630700003</v>
      </c>
      <c r="Z275">
        <v>8</v>
      </c>
      <c r="AA275">
        <v>10</v>
      </c>
      <c r="AB275" t="s">
        <v>70</v>
      </c>
      <c r="AC275" t="s">
        <v>9</v>
      </c>
    </row>
    <row r="276" spans="1:29" x14ac:dyDescent="0.3">
      <c r="A276" s="151">
        <v>46081</v>
      </c>
      <c r="B276" t="s">
        <v>444</v>
      </c>
      <c r="C276" t="s">
        <v>566</v>
      </c>
      <c r="D276">
        <v>-2898353.6937000002</v>
      </c>
      <c r="E276" t="s">
        <v>166</v>
      </c>
      <c r="F276">
        <v>1</v>
      </c>
      <c r="G276">
        <v>2898353.6937335897</v>
      </c>
      <c r="H276" t="s">
        <v>480</v>
      </c>
      <c r="I276" t="s">
        <v>9</v>
      </c>
      <c r="J276" t="s">
        <v>137</v>
      </c>
      <c r="K276" t="s">
        <v>501</v>
      </c>
      <c r="L276" t="s">
        <v>501</v>
      </c>
      <c r="M276">
        <v>0</v>
      </c>
      <c r="N276" t="s">
        <v>379</v>
      </c>
      <c r="O276" t="s">
        <v>494</v>
      </c>
      <c r="P276">
        <v>10</v>
      </c>
      <c r="Q276" t="s">
        <v>467</v>
      </c>
      <c r="R276">
        <v>1</v>
      </c>
      <c r="S276">
        <v>-2898353.6937000002</v>
      </c>
      <c r="T276">
        <v>1</v>
      </c>
      <c r="U276" t="s">
        <v>199</v>
      </c>
      <c r="V276" t="s">
        <v>181</v>
      </c>
      <c r="W276" t="s">
        <v>383</v>
      </c>
      <c r="X276">
        <v>0</v>
      </c>
      <c r="Y276">
        <v>0</v>
      </c>
      <c r="Z276">
        <v>9</v>
      </c>
      <c r="AA276">
        <v>10</v>
      </c>
      <c r="AB276" t="s">
        <v>181</v>
      </c>
      <c r="AC276" t="s">
        <v>9</v>
      </c>
    </row>
    <row r="277" spans="1:29" x14ac:dyDescent="0.3">
      <c r="A277" s="151">
        <v>46081</v>
      </c>
      <c r="B277" t="s">
        <v>670</v>
      </c>
      <c r="C277" t="s">
        <v>775</v>
      </c>
      <c r="D277">
        <v>-2871487.48</v>
      </c>
      <c r="E277" t="s">
        <v>673</v>
      </c>
      <c r="F277">
        <v>3116</v>
      </c>
      <c r="G277">
        <v>921.53</v>
      </c>
      <c r="H277" t="s">
        <v>145</v>
      </c>
      <c r="I277" t="s">
        <v>14</v>
      </c>
      <c r="J277" t="s">
        <v>137</v>
      </c>
      <c r="K277" t="s">
        <v>473</v>
      </c>
      <c r="L277" t="s">
        <v>138</v>
      </c>
      <c r="M277">
        <v>0</v>
      </c>
      <c r="N277" t="s">
        <v>45</v>
      </c>
      <c r="O277" t="s">
        <v>494</v>
      </c>
      <c r="P277">
        <v>1</v>
      </c>
      <c r="Q277" t="s">
        <v>70</v>
      </c>
      <c r="R277">
        <v>1</v>
      </c>
      <c r="S277">
        <v>-2871487.48</v>
      </c>
      <c r="T277">
        <v>3116</v>
      </c>
      <c r="U277" t="s">
        <v>199</v>
      </c>
      <c r="V277" t="s">
        <v>70</v>
      </c>
      <c r="W277" t="s">
        <v>86</v>
      </c>
      <c r="X277">
        <v>1</v>
      </c>
      <c r="Y277">
        <v>2871487.48</v>
      </c>
      <c r="Z277">
        <v>8</v>
      </c>
      <c r="AA277">
        <v>5</v>
      </c>
      <c r="AB277" t="s">
        <v>70</v>
      </c>
      <c r="AC277" t="s">
        <v>14</v>
      </c>
    </row>
    <row r="278" spans="1:29" x14ac:dyDescent="0.3">
      <c r="A278" s="151">
        <v>46061</v>
      </c>
      <c r="B278" t="s">
        <v>1135</v>
      </c>
      <c r="C278" t="s">
        <v>1136</v>
      </c>
      <c r="D278">
        <v>-2850000</v>
      </c>
      <c r="E278" t="s">
        <v>1137</v>
      </c>
      <c r="F278">
        <v>1</v>
      </c>
      <c r="G278">
        <v>2850000</v>
      </c>
      <c r="H278" t="s">
        <v>511</v>
      </c>
      <c r="I278" t="s">
        <v>530</v>
      </c>
      <c r="J278" t="s">
        <v>137</v>
      </c>
      <c r="K278" t="s">
        <v>473</v>
      </c>
      <c r="L278" t="s">
        <v>156</v>
      </c>
      <c r="M278">
        <v>0</v>
      </c>
      <c r="N278" t="s">
        <v>35</v>
      </c>
      <c r="O278" t="s">
        <v>494</v>
      </c>
      <c r="P278">
        <v>10</v>
      </c>
      <c r="Q278" t="s">
        <v>465</v>
      </c>
      <c r="R278">
        <v>1</v>
      </c>
      <c r="S278">
        <v>-2850000</v>
      </c>
      <c r="T278">
        <v>1</v>
      </c>
      <c r="U278" t="s">
        <v>199</v>
      </c>
      <c r="V278" t="s">
        <v>72</v>
      </c>
      <c r="W278" t="s">
        <v>73</v>
      </c>
      <c r="X278">
        <v>3.2417236735101898E-2</v>
      </c>
      <c r="Y278">
        <v>92389.124695040417</v>
      </c>
      <c r="Z278">
        <v>1</v>
      </c>
      <c r="AA278">
        <v>13</v>
      </c>
      <c r="AB278" t="s">
        <v>72</v>
      </c>
      <c r="AC278" t="s">
        <v>10</v>
      </c>
    </row>
    <row r="279" spans="1:29" x14ac:dyDescent="0.3">
      <c r="A279" s="151">
        <v>46061</v>
      </c>
      <c r="B279" t="s">
        <v>1135</v>
      </c>
      <c r="C279" t="s">
        <v>1136</v>
      </c>
      <c r="D279">
        <v>-2850000</v>
      </c>
      <c r="E279" t="s">
        <v>1137</v>
      </c>
      <c r="F279">
        <v>1</v>
      </c>
      <c r="G279">
        <v>2850000</v>
      </c>
      <c r="H279" t="s">
        <v>511</v>
      </c>
      <c r="I279" t="s">
        <v>530</v>
      </c>
      <c r="J279" t="s">
        <v>137</v>
      </c>
      <c r="K279" t="s">
        <v>473</v>
      </c>
      <c r="L279" t="s">
        <v>156</v>
      </c>
      <c r="M279">
        <v>0</v>
      </c>
      <c r="N279" t="s">
        <v>35</v>
      </c>
      <c r="O279" t="s">
        <v>494</v>
      </c>
      <c r="P279">
        <v>10</v>
      </c>
      <c r="Q279" t="s">
        <v>465</v>
      </c>
      <c r="R279">
        <v>1</v>
      </c>
      <c r="S279">
        <v>-2850000</v>
      </c>
      <c r="T279">
        <v>1</v>
      </c>
      <c r="U279" t="s">
        <v>199</v>
      </c>
      <c r="V279" t="s">
        <v>77</v>
      </c>
      <c r="W279" t="s">
        <v>78</v>
      </c>
      <c r="X279">
        <v>7.0597149630605652E-3</v>
      </c>
      <c r="Y279">
        <v>20120.18764472261</v>
      </c>
      <c r="Z279">
        <v>2</v>
      </c>
      <c r="AA279">
        <v>13</v>
      </c>
      <c r="AB279" t="s">
        <v>77</v>
      </c>
      <c r="AC279" t="s">
        <v>10</v>
      </c>
    </row>
    <row r="280" spans="1:29" x14ac:dyDescent="0.3">
      <c r="A280" s="151">
        <v>46061</v>
      </c>
      <c r="B280" t="s">
        <v>1135</v>
      </c>
      <c r="C280" t="s">
        <v>1136</v>
      </c>
      <c r="D280">
        <v>-2850000</v>
      </c>
      <c r="E280" t="s">
        <v>1137</v>
      </c>
      <c r="F280">
        <v>1</v>
      </c>
      <c r="G280">
        <v>2850000</v>
      </c>
      <c r="H280" t="s">
        <v>511</v>
      </c>
      <c r="I280" t="s">
        <v>530</v>
      </c>
      <c r="J280" t="s">
        <v>137</v>
      </c>
      <c r="K280" t="s">
        <v>473</v>
      </c>
      <c r="L280" t="s">
        <v>156</v>
      </c>
      <c r="M280">
        <v>0</v>
      </c>
      <c r="N280" t="s">
        <v>35</v>
      </c>
      <c r="O280" t="s">
        <v>494</v>
      </c>
      <c r="P280">
        <v>10</v>
      </c>
      <c r="Q280" t="s">
        <v>465</v>
      </c>
      <c r="R280">
        <v>1</v>
      </c>
      <c r="S280">
        <v>-2850000</v>
      </c>
      <c r="T280">
        <v>1</v>
      </c>
      <c r="U280" t="s">
        <v>199</v>
      </c>
      <c r="V280" t="s">
        <v>75</v>
      </c>
      <c r="W280" t="s">
        <v>76</v>
      </c>
      <c r="X280">
        <v>4.0653249223577111E-4</v>
      </c>
      <c r="Y280">
        <v>1158.6176028719476</v>
      </c>
      <c r="Z280">
        <v>10</v>
      </c>
      <c r="AA280">
        <v>13</v>
      </c>
      <c r="AB280" t="s">
        <v>75</v>
      </c>
      <c r="AC280" t="s">
        <v>10</v>
      </c>
    </row>
    <row r="281" spans="1:29" x14ac:dyDescent="0.3">
      <c r="A281" s="151">
        <v>46061</v>
      </c>
      <c r="B281" t="s">
        <v>1135</v>
      </c>
      <c r="C281" t="s">
        <v>1136</v>
      </c>
      <c r="D281">
        <v>-2850000</v>
      </c>
      <c r="E281" t="s">
        <v>1137</v>
      </c>
      <c r="F281">
        <v>1</v>
      </c>
      <c r="G281">
        <v>2850000</v>
      </c>
      <c r="H281" t="s">
        <v>511</v>
      </c>
      <c r="I281" t="s">
        <v>530</v>
      </c>
      <c r="J281" t="s">
        <v>137</v>
      </c>
      <c r="K281" t="s">
        <v>473</v>
      </c>
      <c r="L281" t="s">
        <v>156</v>
      </c>
      <c r="M281">
        <v>0</v>
      </c>
      <c r="N281" t="s">
        <v>35</v>
      </c>
      <c r="O281" t="s">
        <v>494</v>
      </c>
      <c r="P281">
        <v>10</v>
      </c>
      <c r="Q281" t="s">
        <v>465</v>
      </c>
      <c r="R281">
        <v>1</v>
      </c>
      <c r="S281">
        <v>-2850000</v>
      </c>
      <c r="T281">
        <v>1</v>
      </c>
      <c r="U281" t="s">
        <v>199</v>
      </c>
      <c r="V281" t="s">
        <v>66</v>
      </c>
      <c r="W281" t="s">
        <v>67</v>
      </c>
      <c r="X281">
        <v>5.9791078481547098E-2</v>
      </c>
      <c r="Y281">
        <v>170404.57367240923</v>
      </c>
      <c r="Z281">
        <v>3</v>
      </c>
      <c r="AA281">
        <v>13</v>
      </c>
      <c r="AB281" t="s">
        <v>682</v>
      </c>
      <c r="AC281" t="s">
        <v>10</v>
      </c>
    </row>
    <row r="282" spans="1:29" x14ac:dyDescent="0.3">
      <c r="A282" s="151">
        <v>46061</v>
      </c>
      <c r="B282" t="s">
        <v>1135</v>
      </c>
      <c r="C282" t="s">
        <v>1136</v>
      </c>
      <c r="D282">
        <v>-2850000</v>
      </c>
      <c r="E282" t="s">
        <v>1137</v>
      </c>
      <c r="F282">
        <v>1</v>
      </c>
      <c r="G282">
        <v>2850000</v>
      </c>
      <c r="H282" t="s">
        <v>511</v>
      </c>
      <c r="I282" t="s">
        <v>530</v>
      </c>
      <c r="J282" t="s">
        <v>137</v>
      </c>
      <c r="K282" t="s">
        <v>473</v>
      </c>
      <c r="L282" t="s">
        <v>156</v>
      </c>
      <c r="M282">
        <v>0</v>
      </c>
      <c r="N282" t="s">
        <v>35</v>
      </c>
      <c r="O282" t="s">
        <v>494</v>
      </c>
      <c r="P282">
        <v>10</v>
      </c>
      <c r="Q282" t="s">
        <v>465</v>
      </c>
      <c r="R282">
        <v>1</v>
      </c>
      <c r="S282">
        <v>-2850000</v>
      </c>
      <c r="T282">
        <v>1</v>
      </c>
      <c r="U282" t="s">
        <v>199</v>
      </c>
      <c r="V282" t="s">
        <v>63</v>
      </c>
      <c r="W282" t="s">
        <v>64</v>
      </c>
      <c r="X282">
        <v>4.8738124634855849E-3</v>
      </c>
      <c r="Y282">
        <v>13890.365520933918</v>
      </c>
      <c r="Z282">
        <v>4</v>
      </c>
      <c r="AA282">
        <v>13</v>
      </c>
      <c r="AB282" t="s">
        <v>683</v>
      </c>
      <c r="AC282" t="s">
        <v>10</v>
      </c>
    </row>
    <row r="283" spans="1:29" x14ac:dyDescent="0.3">
      <c r="A283" s="151">
        <v>46061</v>
      </c>
      <c r="B283" t="s">
        <v>1135</v>
      </c>
      <c r="C283" t="s">
        <v>1136</v>
      </c>
      <c r="D283">
        <v>-2850000</v>
      </c>
      <c r="E283" t="s">
        <v>1137</v>
      </c>
      <c r="F283">
        <v>1</v>
      </c>
      <c r="G283">
        <v>2850000</v>
      </c>
      <c r="H283" t="s">
        <v>511</v>
      </c>
      <c r="I283" t="s">
        <v>530</v>
      </c>
      <c r="J283" t="s">
        <v>137</v>
      </c>
      <c r="K283" t="s">
        <v>473</v>
      </c>
      <c r="L283" t="s">
        <v>156</v>
      </c>
      <c r="M283">
        <v>0</v>
      </c>
      <c r="N283" t="s">
        <v>35</v>
      </c>
      <c r="O283" t="s">
        <v>494</v>
      </c>
      <c r="P283">
        <v>10</v>
      </c>
      <c r="Q283" t="s">
        <v>465</v>
      </c>
      <c r="R283">
        <v>1</v>
      </c>
      <c r="S283">
        <v>-2850000</v>
      </c>
      <c r="T283">
        <v>1</v>
      </c>
      <c r="U283" t="s">
        <v>199</v>
      </c>
      <c r="V283" t="s">
        <v>80</v>
      </c>
      <c r="W283" t="s">
        <v>81</v>
      </c>
      <c r="X283">
        <v>0.73411048911804788</v>
      </c>
      <c r="Y283">
        <v>2092214.8939864365</v>
      </c>
      <c r="Z283">
        <v>5</v>
      </c>
      <c r="AA283">
        <v>13</v>
      </c>
      <c r="AB283" t="s">
        <v>80</v>
      </c>
      <c r="AC283" t="s">
        <v>10</v>
      </c>
    </row>
    <row r="284" spans="1:29" x14ac:dyDescent="0.3">
      <c r="A284" s="151">
        <v>46061</v>
      </c>
      <c r="B284" t="s">
        <v>1135</v>
      </c>
      <c r="C284" t="s">
        <v>1136</v>
      </c>
      <c r="D284">
        <v>-2850000</v>
      </c>
      <c r="E284" t="s">
        <v>1137</v>
      </c>
      <c r="F284">
        <v>1</v>
      </c>
      <c r="G284">
        <v>2850000</v>
      </c>
      <c r="H284" t="s">
        <v>511</v>
      </c>
      <c r="I284" t="s">
        <v>530</v>
      </c>
      <c r="J284" t="s">
        <v>137</v>
      </c>
      <c r="K284" t="s">
        <v>473</v>
      </c>
      <c r="L284" t="s">
        <v>156</v>
      </c>
      <c r="M284">
        <v>0</v>
      </c>
      <c r="N284" t="s">
        <v>35</v>
      </c>
      <c r="O284" t="s">
        <v>494</v>
      </c>
      <c r="P284">
        <v>10</v>
      </c>
      <c r="Q284" t="s">
        <v>465</v>
      </c>
      <c r="R284">
        <v>1</v>
      </c>
      <c r="S284">
        <v>-2850000</v>
      </c>
      <c r="T284">
        <v>1</v>
      </c>
      <c r="U284" t="s">
        <v>199</v>
      </c>
      <c r="V284" t="s">
        <v>50</v>
      </c>
      <c r="W284" t="s">
        <v>74</v>
      </c>
      <c r="X284">
        <v>1.4065386597374174E-2</v>
      </c>
      <c r="Y284">
        <v>40086.351802516394</v>
      </c>
      <c r="Z284">
        <v>6</v>
      </c>
      <c r="AA284">
        <v>13</v>
      </c>
      <c r="AB284" t="s">
        <v>50</v>
      </c>
      <c r="AC284" t="s">
        <v>10</v>
      </c>
    </row>
    <row r="285" spans="1:29" x14ac:dyDescent="0.3">
      <c r="A285" s="151">
        <v>46061</v>
      </c>
      <c r="B285" t="s">
        <v>1135</v>
      </c>
      <c r="C285" t="s">
        <v>1136</v>
      </c>
      <c r="D285">
        <v>-2850000</v>
      </c>
      <c r="E285" t="s">
        <v>1137</v>
      </c>
      <c r="F285">
        <v>1</v>
      </c>
      <c r="G285">
        <v>2850000</v>
      </c>
      <c r="H285" t="s">
        <v>511</v>
      </c>
      <c r="I285" t="s">
        <v>530</v>
      </c>
      <c r="J285" t="s">
        <v>137</v>
      </c>
      <c r="K285" t="s">
        <v>473</v>
      </c>
      <c r="L285" t="s">
        <v>156</v>
      </c>
      <c r="M285">
        <v>0</v>
      </c>
      <c r="N285" t="s">
        <v>35</v>
      </c>
      <c r="O285" t="s">
        <v>494</v>
      </c>
      <c r="P285">
        <v>10</v>
      </c>
      <c r="Q285" t="s">
        <v>465</v>
      </c>
      <c r="R285">
        <v>1</v>
      </c>
      <c r="S285">
        <v>-2850000</v>
      </c>
      <c r="T285">
        <v>1</v>
      </c>
      <c r="U285" t="s">
        <v>199</v>
      </c>
      <c r="V285" t="s">
        <v>68</v>
      </c>
      <c r="W285" t="s">
        <v>69</v>
      </c>
      <c r="X285">
        <v>0.10760032914202722</v>
      </c>
      <c r="Y285">
        <v>306660.93805477757</v>
      </c>
      <c r="Z285">
        <v>7</v>
      </c>
      <c r="AA285">
        <v>13</v>
      </c>
      <c r="AB285" t="s">
        <v>68</v>
      </c>
      <c r="AC285" t="s">
        <v>10</v>
      </c>
    </row>
    <row r="286" spans="1:29" x14ac:dyDescent="0.3">
      <c r="A286" s="151">
        <v>46061</v>
      </c>
      <c r="B286" t="s">
        <v>1135</v>
      </c>
      <c r="C286" t="s">
        <v>1136</v>
      </c>
      <c r="D286">
        <v>-2850000</v>
      </c>
      <c r="E286" t="s">
        <v>1137</v>
      </c>
      <c r="F286">
        <v>1</v>
      </c>
      <c r="G286">
        <v>2850000</v>
      </c>
      <c r="H286" t="s">
        <v>511</v>
      </c>
      <c r="I286" t="s">
        <v>530</v>
      </c>
      <c r="J286" t="s">
        <v>137</v>
      </c>
      <c r="K286" t="s">
        <v>473</v>
      </c>
      <c r="L286" t="s">
        <v>156</v>
      </c>
      <c r="M286">
        <v>0</v>
      </c>
      <c r="N286" t="s">
        <v>35</v>
      </c>
      <c r="O286" t="s">
        <v>494</v>
      </c>
      <c r="P286">
        <v>10</v>
      </c>
      <c r="Q286" t="s">
        <v>465</v>
      </c>
      <c r="R286">
        <v>1</v>
      </c>
      <c r="S286">
        <v>-2850000</v>
      </c>
      <c r="T286">
        <v>1</v>
      </c>
      <c r="U286" t="s">
        <v>199</v>
      </c>
      <c r="V286" t="s">
        <v>70</v>
      </c>
      <c r="W286" t="s">
        <v>71</v>
      </c>
      <c r="X286">
        <v>3.9675420007119738E-2</v>
      </c>
      <c r="Y286">
        <v>113074.94702029125</v>
      </c>
      <c r="Z286">
        <v>8</v>
      </c>
      <c r="AA286">
        <v>13</v>
      </c>
      <c r="AB286" t="s">
        <v>70</v>
      </c>
      <c r="AC286" t="s">
        <v>10</v>
      </c>
    </row>
    <row r="287" spans="1:29" x14ac:dyDescent="0.3">
      <c r="A287" s="151">
        <v>46061</v>
      </c>
      <c r="B287" t="s">
        <v>1135</v>
      </c>
      <c r="C287" t="s">
        <v>1136</v>
      </c>
      <c r="D287">
        <v>-2850000</v>
      </c>
      <c r="E287" t="s">
        <v>1137</v>
      </c>
      <c r="F287">
        <v>1</v>
      </c>
      <c r="G287">
        <v>2850000</v>
      </c>
      <c r="H287" t="s">
        <v>511</v>
      </c>
      <c r="I287" t="s">
        <v>530</v>
      </c>
      <c r="J287" t="s">
        <v>137</v>
      </c>
      <c r="K287" t="s">
        <v>473</v>
      </c>
      <c r="L287" t="s">
        <v>156</v>
      </c>
      <c r="M287">
        <v>0</v>
      </c>
      <c r="N287" t="s">
        <v>35</v>
      </c>
      <c r="O287" t="s">
        <v>494</v>
      </c>
      <c r="P287">
        <v>10</v>
      </c>
      <c r="Q287" t="s">
        <v>465</v>
      </c>
      <c r="R287">
        <v>1</v>
      </c>
      <c r="S287">
        <v>-2850000</v>
      </c>
      <c r="T287">
        <v>1</v>
      </c>
      <c r="U287" t="s">
        <v>199</v>
      </c>
      <c r="V287" t="s">
        <v>181</v>
      </c>
      <c r="W287" t="s">
        <v>462</v>
      </c>
      <c r="X287">
        <v>0</v>
      </c>
      <c r="Y287">
        <v>0</v>
      </c>
      <c r="Z287">
        <v>9</v>
      </c>
      <c r="AA287">
        <v>13</v>
      </c>
      <c r="AB287" t="s">
        <v>181</v>
      </c>
      <c r="AC287" t="s">
        <v>10</v>
      </c>
    </row>
    <row r="288" spans="1:29" x14ac:dyDescent="0.3">
      <c r="A288" s="151">
        <v>46081</v>
      </c>
      <c r="B288" t="s">
        <v>444</v>
      </c>
      <c r="C288" t="s">
        <v>563</v>
      </c>
      <c r="D288">
        <v>-2792560.3418999999</v>
      </c>
      <c r="E288" t="s">
        <v>193</v>
      </c>
      <c r="F288">
        <v>1</v>
      </c>
      <c r="G288">
        <v>2792560.3419335904</v>
      </c>
      <c r="H288" t="s">
        <v>480</v>
      </c>
      <c r="I288" t="s">
        <v>9</v>
      </c>
      <c r="J288" t="s">
        <v>137</v>
      </c>
      <c r="K288" t="s">
        <v>501</v>
      </c>
      <c r="L288" t="s">
        <v>501</v>
      </c>
      <c r="M288">
        <v>0</v>
      </c>
      <c r="N288" t="s">
        <v>373</v>
      </c>
      <c r="O288" t="s">
        <v>492</v>
      </c>
      <c r="P288">
        <v>2</v>
      </c>
      <c r="Q288" t="s">
        <v>468</v>
      </c>
      <c r="R288">
        <v>1</v>
      </c>
      <c r="S288">
        <v>-2792560.3418999999</v>
      </c>
      <c r="T288">
        <v>1</v>
      </c>
      <c r="U288" t="s">
        <v>199</v>
      </c>
      <c r="V288" t="s">
        <v>193</v>
      </c>
      <c r="W288" t="s">
        <v>375</v>
      </c>
      <c r="X288">
        <v>0.15</v>
      </c>
      <c r="Y288">
        <v>418884.05128499999</v>
      </c>
      <c r="Z288">
        <v>3</v>
      </c>
      <c r="AA288">
        <v>10</v>
      </c>
      <c r="AB288" t="s">
        <v>682</v>
      </c>
      <c r="AC288" t="s">
        <v>9</v>
      </c>
    </row>
    <row r="289" spans="1:29" x14ac:dyDescent="0.3">
      <c r="A289" s="151">
        <v>46081</v>
      </c>
      <c r="B289" t="s">
        <v>444</v>
      </c>
      <c r="C289" t="s">
        <v>563</v>
      </c>
      <c r="D289">
        <v>-2792560.3418999999</v>
      </c>
      <c r="E289" t="s">
        <v>193</v>
      </c>
      <c r="F289">
        <v>1</v>
      </c>
      <c r="G289">
        <v>2792560.3419335904</v>
      </c>
      <c r="H289" t="s">
        <v>480</v>
      </c>
      <c r="I289" t="s">
        <v>9</v>
      </c>
      <c r="J289" t="s">
        <v>137</v>
      </c>
      <c r="K289" t="s">
        <v>501</v>
      </c>
      <c r="L289" t="s">
        <v>501</v>
      </c>
      <c r="M289">
        <v>0</v>
      </c>
      <c r="N289" t="s">
        <v>373</v>
      </c>
      <c r="O289" t="s">
        <v>492</v>
      </c>
      <c r="P289">
        <v>2</v>
      </c>
      <c r="Q289" t="s">
        <v>468</v>
      </c>
      <c r="R289">
        <v>1</v>
      </c>
      <c r="S289">
        <v>-2792560.3418999999</v>
      </c>
      <c r="T289">
        <v>1</v>
      </c>
      <c r="U289" t="s">
        <v>199</v>
      </c>
      <c r="V289" t="s">
        <v>80</v>
      </c>
      <c r="W289" t="s">
        <v>374</v>
      </c>
      <c r="X289">
        <v>0.85</v>
      </c>
      <c r="Y289">
        <v>2373676.2906149998</v>
      </c>
      <c r="Z289">
        <v>5</v>
      </c>
      <c r="AA289">
        <v>10</v>
      </c>
      <c r="AB289" t="s">
        <v>80</v>
      </c>
      <c r="AC289" t="s">
        <v>9</v>
      </c>
    </row>
    <row r="290" spans="1:29" x14ac:dyDescent="0.3">
      <c r="A290" s="151">
        <v>46072</v>
      </c>
      <c r="B290" t="s">
        <v>914</v>
      </c>
      <c r="C290" t="s">
        <v>915</v>
      </c>
      <c r="D290">
        <v>-2727314</v>
      </c>
      <c r="E290" t="s">
        <v>916</v>
      </c>
      <c r="F290">
        <v>1</v>
      </c>
      <c r="G290">
        <v>2727314</v>
      </c>
      <c r="H290" t="s">
        <v>511</v>
      </c>
      <c r="I290" t="s">
        <v>17</v>
      </c>
      <c r="J290" t="s">
        <v>157</v>
      </c>
      <c r="K290" t="s">
        <v>473</v>
      </c>
      <c r="L290" t="s">
        <v>156</v>
      </c>
      <c r="M290">
        <v>0</v>
      </c>
      <c r="N290" t="s">
        <v>35</v>
      </c>
      <c r="O290" t="s">
        <v>492</v>
      </c>
      <c r="P290">
        <v>10</v>
      </c>
      <c r="Q290" t="s">
        <v>465</v>
      </c>
      <c r="R290">
        <v>1</v>
      </c>
      <c r="S290">
        <v>-2727314</v>
      </c>
      <c r="T290">
        <v>1</v>
      </c>
      <c r="U290" t="s">
        <v>199</v>
      </c>
      <c r="V290" t="s">
        <v>72</v>
      </c>
      <c r="W290" t="s">
        <v>73</v>
      </c>
      <c r="X290">
        <v>3.2417236735101898E-2</v>
      </c>
      <c r="Y290">
        <v>88411.983588957693</v>
      </c>
      <c r="Z290">
        <v>1</v>
      </c>
      <c r="AA290" t="s">
        <v>157</v>
      </c>
      <c r="AB290" t="s">
        <v>72</v>
      </c>
      <c r="AC290" t="s">
        <v>17</v>
      </c>
    </row>
    <row r="291" spans="1:29" x14ac:dyDescent="0.3">
      <c r="A291" s="151">
        <v>46072</v>
      </c>
      <c r="B291" t="s">
        <v>914</v>
      </c>
      <c r="C291" t="s">
        <v>915</v>
      </c>
      <c r="D291">
        <v>-2727314</v>
      </c>
      <c r="E291" t="s">
        <v>916</v>
      </c>
      <c r="F291">
        <v>1</v>
      </c>
      <c r="G291">
        <v>2727314</v>
      </c>
      <c r="H291" t="s">
        <v>511</v>
      </c>
      <c r="I291" t="s">
        <v>17</v>
      </c>
      <c r="J291" t="s">
        <v>157</v>
      </c>
      <c r="K291" t="s">
        <v>473</v>
      </c>
      <c r="L291" t="s">
        <v>156</v>
      </c>
      <c r="M291">
        <v>0</v>
      </c>
      <c r="N291" t="s">
        <v>35</v>
      </c>
      <c r="O291" t="s">
        <v>492</v>
      </c>
      <c r="P291">
        <v>10</v>
      </c>
      <c r="Q291" t="s">
        <v>465</v>
      </c>
      <c r="R291">
        <v>1</v>
      </c>
      <c r="S291">
        <v>-2727314</v>
      </c>
      <c r="T291">
        <v>1</v>
      </c>
      <c r="U291" t="s">
        <v>199</v>
      </c>
      <c r="V291" t="s">
        <v>77</v>
      </c>
      <c r="W291" t="s">
        <v>78</v>
      </c>
      <c r="X291">
        <v>7.0597149630605652E-3</v>
      </c>
      <c r="Y291">
        <v>19254.059454764563</v>
      </c>
      <c r="Z291">
        <v>2</v>
      </c>
      <c r="AA291" t="s">
        <v>157</v>
      </c>
      <c r="AB291" t="s">
        <v>77</v>
      </c>
      <c r="AC291" t="s">
        <v>17</v>
      </c>
    </row>
    <row r="292" spans="1:29" x14ac:dyDescent="0.3">
      <c r="A292" s="151">
        <v>46072</v>
      </c>
      <c r="B292" t="s">
        <v>914</v>
      </c>
      <c r="C292" t="s">
        <v>915</v>
      </c>
      <c r="D292">
        <v>-2727314</v>
      </c>
      <c r="E292" t="s">
        <v>916</v>
      </c>
      <c r="F292">
        <v>1</v>
      </c>
      <c r="G292">
        <v>2727314</v>
      </c>
      <c r="H292" t="s">
        <v>511</v>
      </c>
      <c r="I292" t="s">
        <v>17</v>
      </c>
      <c r="J292" t="s">
        <v>157</v>
      </c>
      <c r="K292" t="s">
        <v>473</v>
      </c>
      <c r="L292" t="s">
        <v>156</v>
      </c>
      <c r="M292">
        <v>0</v>
      </c>
      <c r="N292" t="s">
        <v>35</v>
      </c>
      <c r="O292" t="s">
        <v>492</v>
      </c>
      <c r="P292">
        <v>10</v>
      </c>
      <c r="Q292" t="s">
        <v>465</v>
      </c>
      <c r="R292">
        <v>1</v>
      </c>
      <c r="S292">
        <v>-2727314</v>
      </c>
      <c r="T292">
        <v>1</v>
      </c>
      <c r="U292" t="s">
        <v>199</v>
      </c>
      <c r="V292" t="s">
        <v>75</v>
      </c>
      <c r="W292" t="s">
        <v>76</v>
      </c>
      <c r="X292">
        <v>4.0653249223577111E-4</v>
      </c>
      <c r="Y292">
        <v>1108.7417575295099</v>
      </c>
      <c r="Z292">
        <v>10</v>
      </c>
      <c r="AA292" t="s">
        <v>157</v>
      </c>
      <c r="AB292" t="s">
        <v>75</v>
      </c>
      <c r="AC292" t="s">
        <v>17</v>
      </c>
    </row>
    <row r="293" spans="1:29" x14ac:dyDescent="0.3">
      <c r="A293" s="151">
        <v>46072</v>
      </c>
      <c r="B293" t="s">
        <v>914</v>
      </c>
      <c r="C293" t="s">
        <v>915</v>
      </c>
      <c r="D293">
        <v>-2727314</v>
      </c>
      <c r="E293" t="s">
        <v>916</v>
      </c>
      <c r="F293">
        <v>1</v>
      </c>
      <c r="G293">
        <v>2727314</v>
      </c>
      <c r="H293" t="s">
        <v>511</v>
      </c>
      <c r="I293" t="s">
        <v>17</v>
      </c>
      <c r="J293" t="s">
        <v>157</v>
      </c>
      <c r="K293" t="s">
        <v>473</v>
      </c>
      <c r="L293" t="s">
        <v>156</v>
      </c>
      <c r="M293">
        <v>0</v>
      </c>
      <c r="N293" t="s">
        <v>35</v>
      </c>
      <c r="O293" t="s">
        <v>492</v>
      </c>
      <c r="P293">
        <v>10</v>
      </c>
      <c r="Q293" t="s">
        <v>465</v>
      </c>
      <c r="R293">
        <v>1</v>
      </c>
      <c r="S293">
        <v>-2727314</v>
      </c>
      <c r="T293">
        <v>1</v>
      </c>
      <c r="U293" t="s">
        <v>199</v>
      </c>
      <c r="V293" t="s">
        <v>66</v>
      </c>
      <c r="W293" t="s">
        <v>67</v>
      </c>
      <c r="X293">
        <v>5.9791078481547098E-2</v>
      </c>
      <c r="Y293">
        <v>163069.04541782214</v>
      </c>
      <c r="Z293">
        <v>3</v>
      </c>
      <c r="AA293" t="s">
        <v>157</v>
      </c>
      <c r="AB293" t="s">
        <v>682</v>
      </c>
      <c r="AC293" t="s">
        <v>17</v>
      </c>
    </row>
    <row r="294" spans="1:29" x14ac:dyDescent="0.3">
      <c r="A294" s="151">
        <v>46072</v>
      </c>
      <c r="B294" t="s">
        <v>914</v>
      </c>
      <c r="C294" t="s">
        <v>915</v>
      </c>
      <c r="D294">
        <v>-2727314</v>
      </c>
      <c r="E294" t="s">
        <v>916</v>
      </c>
      <c r="F294">
        <v>1</v>
      </c>
      <c r="G294">
        <v>2727314</v>
      </c>
      <c r="H294" t="s">
        <v>511</v>
      </c>
      <c r="I294" t="s">
        <v>17</v>
      </c>
      <c r="J294" t="s">
        <v>157</v>
      </c>
      <c r="K294" t="s">
        <v>473</v>
      </c>
      <c r="L294" t="s">
        <v>156</v>
      </c>
      <c r="M294">
        <v>0</v>
      </c>
      <c r="N294" t="s">
        <v>35</v>
      </c>
      <c r="O294" t="s">
        <v>492</v>
      </c>
      <c r="P294">
        <v>10</v>
      </c>
      <c r="Q294" t="s">
        <v>465</v>
      </c>
      <c r="R294">
        <v>1</v>
      </c>
      <c r="S294">
        <v>-2727314</v>
      </c>
      <c r="T294">
        <v>1</v>
      </c>
      <c r="U294" t="s">
        <v>199</v>
      </c>
      <c r="V294" t="s">
        <v>63</v>
      </c>
      <c r="W294" t="s">
        <v>64</v>
      </c>
      <c r="X294">
        <v>4.8738124634855849E-3</v>
      </c>
      <c r="Y294">
        <v>13292.416965038725</v>
      </c>
      <c r="Z294">
        <v>4</v>
      </c>
      <c r="AA294" t="s">
        <v>157</v>
      </c>
      <c r="AB294" t="s">
        <v>683</v>
      </c>
      <c r="AC294" t="s">
        <v>17</v>
      </c>
    </row>
    <row r="295" spans="1:29" x14ac:dyDescent="0.3">
      <c r="A295" s="151">
        <v>46072</v>
      </c>
      <c r="B295" t="s">
        <v>914</v>
      </c>
      <c r="C295" t="s">
        <v>915</v>
      </c>
      <c r="D295">
        <v>-2727314</v>
      </c>
      <c r="E295" t="s">
        <v>916</v>
      </c>
      <c r="F295">
        <v>1</v>
      </c>
      <c r="G295">
        <v>2727314</v>
      </c>
      <c r="H295" t="s">
        <v>511</v>
      </c>
      <c r="I295" t="s">
        <v>17</v>
      </c>
      <c r="J295" t="s">
        <v>157</v>
      </c>
      <c r="K295" t="s">
        <v>473</v>
      </c>
      <c r="L295" t="s">
        <v>156</v>
      </c>
      <c r="M295">
        <v>0</v>
      </c>
      <c r="N295" t="s">
        <v>35</v>
      </c>
      <c r="O295" t="s">
        <v>492</v>
      </c>
      <c r="P295">
        <v>10</v>
      </c>
      <c r="Q295" t="s">
        <v>465</v>
      </c>
      <c r="R295">
        <v>1</v>
      </c>
      <c r="S295">
        <v>-2727314</v>
      </c>
      <c r="T295">
        <v>1</v>
      </c>
      <c r="U295" t="s">
        <v>199</v>
      </c>
      <c r="V295" t="s">
        <v>80</v>
      </c>
      <c r="W295" t="s">
        <v>81</v>
      </c>
      <c r="X295">
        <v>0.73411048911804788</v>
      </c>
      <c r="Y295">
        <v>2002149.8145184997</v>
      </c>
      <c r="Z295">
        <v>5</v>
      </c>
      <c r="AA295" t="s">
        <v>157</v>
      </c>
      <c r="AB295" t="s">
        <v>80</v>
      </c>
      <c r="AC295" t="s">
        <v>17</v>
      </c>
    </row>
    <row r="296" spans="1:29" x14ac:dyDescent="0.3">
      <c r="A296" s="151">
        <v>46072</v>
      </c>
      <c r="B296" t="s">
        <v>914</v>
      </c>
      <c r="C296" t="s">
        <v>915</v>
      </c>
      <c r="D296">
        <v>-2727314</v>
      </c>
      <c r="E296" t="s">
        <v>916</v>
      </c>
      <c r="F296">
        <v>1</v>
      </c>
      <c r="G296">
        <v>2727314</v>
      </c>
      <c r="H296" t="s">
        <v>511</v>
      </c>
      <c r="I296" t="s">
        <v>17</v>
      </c>
      <c r="J296" t="s">
        <v>157</v>
      </c>
      <c r="K296" t="s">
        <v>473</v>
      </c>
      <c r="L296" t="s">
        <v>156</v>
      </c>
      <c r="M296">
        <v>0</v>
      </c>
      <c r="N296" t="s">
        <v>35</v>
      </c>
      <c r="O296" t="s">
        <v>492</v>
      </c>
      <c r="P296">
        <v>10</v>
      </c>
      <c r="Q296" t="s">
        <v>465</v>
      </c>
      <c r="R296">
        <v>1</v>
      </c>
      <c r="S296">
        <v>-2727314</v>
      </c>
      <c r="T296">
        <v>1</v>
      </c>
      <c r="U296" t="s">
        <v>199</v>
      </c>
      <c r="V296" t="s">
        <v>50</v>
      </c>
      <c r="W296" t="s">
        <v>74</v>
      </c>
      <c r="X296">
        <v>1.4065386597374174E-2</v>
      </c>
      <c r="Y296">
        <v>38360.725782430949</v>
      </c>
      <c r="Z296">
        <v>6</v>
      </c>
      <c r="AA296" t="s">
        <v>157</v>
      </c>
      <c r="AB296" t="s">
        <v>50</v>
      </c>
      <c r="AC296" t="s">
        <v>17</v>
      </c>
    </row>
    <row r="297" spans="1:29" x14ac:dyDescent="0.3">
      <c r="A297" s="151">
        <v>46072</v>
      </c>
      <c r="B297" t="s">
        <v>914</v>
      </c>
      <c r="C297" t="s">
        <v>915</v>
      </c>
      <c r="D297">
        <v>-2727314</v>
      </c>
      <c r="E297" t="s">
        <v>916</v>
      </c>
      <c r="F297">
        <v>1</v>
      </c>
      <c r="G297">
        <v>2727314</v>
      </c>
      <c r="H297" t="s">
        <v>511</v>
      </c>
      <c r="I297" t="s">
        <v>17</v>
      </c>
      <c r="J297" t="s">
        <v>157</v>
      </c>
      <c r="K297" t="s">
        <v>473</v>
      </c>
      <c r="L297" t="s">
        <v>156</v>
      </c>
      <c r="M297">
        <v>0</v>
      </c>
      <c r="N297" t="s">
        <v>35</v>
      </c>
      <c r="O297" t="s">
        <v>492</v>
      </c>
      <c r="P297">
        <v>10</v>
      </c>
      <c r="Q297" t="s">
        <v>465</v>
      </c>
      <c r="R297">
        <v>1</v>
      </c>
      <c r="S297">
        <v>-2727314</v>
      </c>
      <c r="T297">
        <v>1</v>
      </c>
      <c r="U297" t="s">
        <v>199</v>
      </c>
      <c r="V297" t="s">
        <v>68</v>
      </c>
      <c r="W297" t="s">
        <v>69</v>
      </c>
      <c r="X297">
        <v>0.10760032914202722</v>
      </c>
      <c r="Y297">
        <v>293459.88407365885</v>
      </c>
      <c r="Z297">
        <v>7</v>
      </c>
      <c r="AA297" t="s">
        <v>157</v>
      </c>
      <c r="AB297" t="s">
        <v>68</v>
      </c>
      <c r="AC297" t="s">
        <v>17</v>
      </c>
    </row>
    <row r="298" spans="1:29" x14ac:dyDescent="0.3">
      <c r="A298" s="151">
        <v>46072</v>
      </c>
      <c r="B298" t="s">
        <v>914</v>
      </c>
      <c r="C298" t="s">
        <v>915</v>
      </c>
      <c r="D298">
        <v>-2727314</v>
      </c>
      <c r="E298" t="s">
        <v>916</v>
      </c>
      <c r="F298">
        <v>1</v>
      </c>
      <c r="G298">
        <v>2727314</v>
      </c>
      <c r="H298" t="s">
        <v>511</v>
      </c>
      <c r="I298" t="s">
        <v>17</v>
      </c>
      <c r="J298" t="s">
        <v>157</v>
      </c>
      <c r="K298" t="s">
        <v>473</v>
      </c>
      <c r="L298" t="s">
        <v>156</v>
      </c>
      <c r="M298">
        <v>0</v>
      </c>
      <c r="N298" t="s">
        <v>35</v>
      </c>
      <c r="O298" t="s">
        <v>492</v>
      </c>
      <c r="P298">
        <v>10</v>
      </c>
      <c r="Q298" t="s">
        <v>465</v>
      </c>
      <c r="R298">
        <v>1</v>
      </c>
      <c r="S298">
        <v>-2727314</v>
      </c>
      <c r="T298">
        <v>1</v>
      </c>
      <c r="U298" t="s">
        <v>199</v>
      </c>
      <c r="V298" t="s">
        <v>70</v>
      </c>
      <c r="W298" t="s">
        <v>71</v>
      </c>
      <c r="X298">
        <v>3.9675420007119738E-2</v>
      </c>
      <c r="Y298">
        <v>108207.32844129777</v>
      </c>
      <c r="Z298">
        <v>8</v>
      </c>
      <c r="AA298" t="s">
        <v>157</v>
      </c>
      <c r="AB298" t="s">
        <v>70</v>
      </c>
      <c r="AC298" t="s">
        <v>17</v>
      </c>
    </row>
    <row r="299" spans="1:29" x14ac:dyDescent="0.3">
      <c r="A299" s="151">
        <v>46072</v>
      </c>
      <c r="B299" t="s">
        <v>914</v>
      </c>
      <c r="C299" t="s">
        <v>915</v>
      </c>
      <c r="D299">
        <v>-2727314</v>
      </c>
      <c r="E299" t="s">
        <v>916</v>
      </c>
      <c r="F299">
        <v>1</v>
      </c>
      <c r="G299">
        <v>2727314</v>
      </c>
      <c r="H299" t="s">
        <v>511</v>
      </c>
      <c r="I299" t="s">
        <v>17</v>
      </c>
      <c r="J299" t="s">
        <v>157</v>
      </c>
      <c r="K299" t="s">
        <v>473</v>
      </c>
      <c r="L299" t="s">
        <v>156</v>
      </c>
      <c r="M299">
        <v>0</v>
      </c>
      <c r="N299" t="s">
        <v>35</v>
      </c>
      <c r="O299" t="s">
        <v>492</v>
      </c>
      <c r="P299">
        <v>10</v>
      </c>
      <c r="Q299" t="s">
        <v>465</v>
      </c>
      <c r="R299">
        <v>1</v>
      </c>
      <c r="S299">
        <v>-2727314</v>
      </c>
      <c r="T299">
        <v>1</v>
      </c>
      <c r="U299" t="s">
        <v>199</v>
      </c>
      <c r="V299" t="s">
        <v>181</v>
      </c>
      <c r="W299" t="s">
        <v>462</v>
      </c>
      <c r="X299">
        <v>0</v>
      </c>
      <c r="Y299">
        <v>0</v>
      </c>
      <c r="Z299">
        <v>9</v>
      </c>
      <c r="AA299" t="s">
        <v>157</v>
      </c>
      <c r="AB299" t="s">
        <v>181</v>
      </c>
      <c r="AC299" t="s">
        <v>17</v>
      </c>
    </row>
    <row r="300" spans="1:29" x14ac:dyDescent="0.3">
      <c r="A300" s="151">
        <v>46081</v>
      </c>
      <c r="B300" t="s">
        <v>444</v>
      </c>
      <c r="C300" t="s">
        <v>436</v>
      </c>
      <c r="D300">
        <v>-2652084.8821</v>
      </c>
      <c r="E300" t="s">
        <v>193</v>
      </c>
      <c r="F300">
        <v>1</v>
      </c>
      <c r="G300">
        <v>2652084.8820735896</v>
      </c>
      <c r="H300" t="s">
        <v>480</v>
      </c>
      <c r="I300" t="s">
        <v>9</v>
      </c>
      <c r="J300" t="s">
        <v>137</v>
      </c>
      <c r="K300" t="s">
        <v>501</v>
      </c>
      <c r="L300" t="s">
        <v>501</v>
      </c>
      <c r="M300">
        <v>0</v>
      </c>
      <c r="N300" t="s">
        <v>373</v>
      </c>
      <c r="O300" t="s">
        <v>494</v>
      </c>
      <c r="P300">
        <v>2</v>
      </c>
      <c r="Q300" t="s">
        <v>468</v>
      </c>
      <c r="R300">
        <v>1</v>
      </c>
      <c r="S300">
        <v>-2652084.8821</v>
      </c>
      <c r="T300">
        <v>1</v>
      </c>
      <c r="U300" t="s">
        <v>199</v>
      </c>
      <c r="V300" t="s">
        <v>193</v>
      </c>
      <c r="W300" t="s">
        <v>375</v>
      </c>
      <c r="X300">
        <v>0.15</v>
      </c>
      <c r="Y300">
        <v>397812.73231499997</v>
      </c>
      <c r="Z300">
        <v>3</v>
      </c>
      <c r="AA300">
        <v>10</v>
      </c>
      <c r="AB300" t="s">
        <v>682</v>
      </c>
      <c r="AC300" t="s">
        <v>9</v>
      </c>
    </row>
    <row r="301" spans="1:29" x14ac:dyDescent="0.3">
      <c r="A301" s="151">
        <v>46081</v>
      </c>
      <c r="B301" t="s">
        <v>444</v>
      </c>
      <c r="C301" t="s">
        <v>436</v>
      </c>
      <c r="D301">
        <v>-2652084.8821</v>
      </c>
      <c r="E301" t="s">
        <v>193</v>
      </c>
      <c r="F301">
        <v>1</v>
      </c>
      <c r="G301">
        <v>2652084.8820735896</v>
      </c>
      <c r="H301" t="s">
        <v>480</v>
      </c>
      <c r="I301" t="s">
        <v>9</v>
      </c>
      <c r="J301" t="s">
        <v>137</v>
      </c>
      <c r="K301" t="s">
        <v>501</v>
      </c>
      <c r="L301" t="s">
        <v>501</v>
      </c>
      <c r="M301">
        <v>0</v>
      </c>
      <c r="N301" t="s">
        <v>373</v>
      </c>
      <c r="O301" t="s">
        <v>494</v>
      </c>
      <c r="P301">
        <v>2</v>
      </c>
      <c r="Q301" t="s">
        <v>468</v>
      </c>
      <c r="R301">
        <v>1</v>
      </c>
      <c r="S301">
        <v>-2652084.8821</v>
      </c>
      <c r="T301">
        <v>1</v>
      </c>
      <c r="U301" t="s">
        <v>199</v>
      </c>
      <c r="V301" t="s">
        <v>80</v>
      </c>
      <c r="W301" t="s">
        <v>374</v>
      </c>
      <c r="X301">
        <v>0.85</v>
      </c>
      <c r="Y301">
        <v>2254272.1497849999</v>
      </c>
      <c r="Z301">
        <v>5</v>
      </c>
      <c r="AA301">
        <v>10</v>
      </c>
      <c r="AB301" t="s">
        <v>80</v>
      </c>
      <c r="AC301" t="s">
        <v>9</v>
      </c>
    </row>
    <row r="302" spans="1:29" x14ac:dyDescent="0.3">
      <c r="A302" s="151">
        <v>46081</v>
      </c>
      <c r="B302" t="s">
        <v>444</v>
      </c>
      <c r="C302" t="s">
        <v>577</v>
      </c>
      <c r="D302">
        <v>-2629398.3793000001</v>
      </c>
      <c r="E302" t="s">
        <v>173</v>
      </c>
      <c r="F302">
        <v>1</v>
      </c>
      <c r="G302">
        <v>2629398.37925359</v>
      </c>
      <c r="H302" t="s">
        <v>480</v>
      </c>
      <c r="I302" t="s">
        <v>9</v>
      </c>
      <c r="J302" t="s">
        <v>137</v>
      </c>
      <c r="K302" t="s">
        <v>501</v>
      </c>
      <c r="L302" t="s">
        <v>501</v>
      </c>
      <c r="M302">
        <v>0</v>
      </c>
      <c r="N302" t="s">
        <v>353</v>
      </c>
      <c r="O302" t="s">
        <v>494</v>
      </c>
      <c r="P302">
        <v>7</v>
      </c>
      <c r="Q302" t="s">
        <v>471</v>
      </c>
      <c r="R302">
        <v>1</v>
      </c>
      <c r="S302">
        <v>-2629398.3793000001</v>
      </c>
      <c r="T302">
        <v>1</v>
      </c>
      <c r="U302" t="s">
        <v>199</v>
      </c>
      <c r="V302" t="s">
        <v>72</v>
      </c>
      <c r="W302" t="s">
        <v>357</v>
      </c>
      <c r="X302">
        <v>0.02</v>
      </c>
      <c r="Y302">
        <v>52587.967586000006</v>
      </c>
      <c r="Z302">
        <v>1</v>
      </c>
      <c r="AA302">
        <v>10</v>
      </c>
      <c r="AB302" t="s">
        <v>72</v>
      </c>
      <c r="AC302" t="s">
        <v>9</v>
      </c>
    </row>
    <row r="303" spans="1:29" x14ac:dyDescent="0.3">
      <c r="A303" s="151">
        <v>46081</v>
      </c>
      <c r="B303" t="s">
        <v>444</v>
      </c>
      <c r="C303" t="s">
        <v>577</v>
      </c>
      <c r="D303">
        <v>-2629398.3793000001</v>
      </c>
      <c r="E303" t="s">
        <v>173</v>
      </c>
      <c r="F303">
        <v>1</v>
      </c>
      <c r="G303">
        <v>2629398.37925359</v>
      </c>
      <c r="H303" t="s">
        <v>480</v>
      </c>
      <c r="I303" t="s">
        <v>9</v>
      </c>
      <c r="J303" t="s">
        <v>137</v>
      </c>
      <c r="K303" t="s">
        <v>501</v>
      </c>
      <c r="L303" t="s">
        <v>501</v>
      </c>
      <c r="M303">
        <v>0</v>
      </c>
      <c r="N303" t="s">
        <v>353</v>
      </c>
      <c r="O303" t="s">
        <v>494</v>
      </c>
      <c r="P303">
        <v>7</v>
      </c>
      <c r="Q303" t="s">
        <v>471</v>
      </c>
      <c r="R303">
        <v>1</v>
      </c>
      <c r="S303">
        <v>-2629398.3793000001</v>
      </c>
      <c r="T303">
        <v>1</v>
      </c>
      <c r="U303" t="s">
        <v>199</v>
      </c>
      <c r="V303" t="s">
        <v>175</v>
      </c>
      <c r="W303" t="s">
        <v>355</v>
      </c>
      <c r="X303">
        <v>2.1100000000000001E-2</v>
      </c>
      <c r="Y303">
        <v>55480.305803230003</v>
      </c>
      <c r="Z303">
        <v>10</v>
      </c>
      <c r="AA303">
        <v>10</v>
      </c>
      <c r="AB303" t="s">
        <v>75</v>
      </c>
      <c r="AC303" t="s">
        <v>9</v>
      </c>
    </row>
    <row r="304" spans="1:29" x14ac:dyDescent="0.3">
      <c r="A304" s="151">
        <v>46081</v>
      </c>
      <c r="B304" t="s">
        <v>444</v>
      </c>
      <c r="C304" t="s">
        <v>577</v>
      </c>
      <c r="D304">
        <v>-2629398.3793000001</v>
      </c>
      <c r="E304" t="s">
        <v>173</v>
      </c>
      <c r="F304">
        <v>1</v>
      </c>
      <c r="G304">
        <v>2629398.37925359</v>
      </c>
      <c r="H304" t="s">
        <v>480</v>
      </c>
      <c r="I304" t="s">
        <v>9</v>
      </c>
      <c r="J304" t="s">
        <v>137</v>
      </c>
      <c r="K304" t="s">
        <v>501</v>
      </c>
      <c r="L304" t="s">
        <v>501</v>
      </c>
      <c r="M304">
        <v>0</v>
      </c>
      <c r="N304" t="s">
        <v>353</v>
      </c>
      <c r="O304" t="s">
        <v>494</v>
      </c>
      <c r="P304">
        <v>7</v>
      </c>
      <c r="Q304" t="s">
        <v>471</v>
      </c>
      <c r="R304">
        <v>1</v>
      </c>
      <c r="S304">
        <v>-2629398.3793000001</v>
      </c>
      <c r="T304">
        <v>1</v>
      </c>
      <c r="U304" t="s">
        <v>199</v>
      </c>
      <c r="V304" t="s">
        <v>193</v>
      </c>
      <c r="W304" t="s">
        <v>359</v>
      </c>
      <c r="X304">
        <v>0.57830000000000004</v>
      </c>
      <c r="Y304">
        <v>1520581.0827491903</v>
      </c>
      <c r="Z304">
        <v>3</v>
      </c>
      <c r="AA304">
        <v>10</v>
      </c>
      <c r="AB304" t="s">
        <v>682</v>
      </c>
      <c r="AC304" t="s">
        <v>9</v>
      </c>
    </row>
    <row r="305" spans="1:29" x14ac:dyDescent="0.3">
      <c r="A305" s="151">
        <v>46081</v>
      </c>
      <c r="B305" t="s">
        <v>444</v>
      </c>
      <c r="C305" t="s">
        <v>577</v>
      </c>
      <c r="D305">
        <v>-2629398.3793000001</v>
      </c>
      <c r="E305" t="s">
        <v>173</v>
      </c>
      <c r="F305">
        <v>1</v>
      </c>
      <c r="G305">
        <v>2629398.37925359</v>
      </c>
      <c r="H305" t="s">
        <v>480</v>
      </c>
      <c r="I305" t="s">
        <v>9</v>
      </c>
      <c r="J305" t="s">
        <v>137</v>
      </c>
      <c r="K305" t="s">
        <v>501</v>
      </c>
      <c r="L305" t="s">
        <v>501</v>
      </c>
      <c r="M305">
        <v>0</v>
      </c>
      <c r="N305" t="s">
        <v>353</v>
      </c>
      <c r="O305" t="s">
        <v>494</v>
      </c>
      <c r="P305">
        <v>7</v>
      </c>
      <c r="Q305" t="s">
        <v>471</v>
      </c>
      <c r="R305">
        <v>1</v>
      </c>
      <c r="S305">
        <v>-2629398.3793000001</v>
      </c>
      <c r="T305">
        <v>1</v>
      </c>
      <c r="U305" t="s">
        <v>199</v>
      </c>
      <c r="V305" t="s">
        <v>191</v>
      </c>
      <c r="W305" t="s">
        <v>358</v>
      </c>
      <c r="X305">
        <v>0.23</v>
      </c>
      <c r="Y305">
        <v>604761.62723900005</v>
      </c>
      <c r="Z305">
        <v>4</v>
      </c>
      <c r="AA305">
        <v>10</v>
      </c>
      <c r="AB305" t="s">
        <v>683</v>
      </c>
      <c r="AC305" t="s">
        <v>9</v>
      </c>
    </row>
    <row r="306" spans="1:29" x14ac:dyDescent="0.3">
      <c r="A306" s="151">
        <v>46081</v>
      </c>
      <c r="B306" t="s">
        <v>444</v>
      </c>
      <c r="C306" t="s">
        <v>577</v>
      </c>
      <c r="D306">
        <v>-2629398.3793000001</v>
      </c>
      <c r="E306" t="s">
        <v>173</v>
      </c>
      <c r="F306">
        <v>1</v>
      </c>
      <c r="G306">
        <v>2629398.37925359</v>
      </c>
      <c r="H306" t="s">
        <v>480</v>
      </c>
      <c r="I306" t="s">
        <v>9</v>
      </c>
      <c r="J306" t="s">
        <v>137</v>
      </c>
      <c r="K306" t="s">
        <v>501</v>
      </c>
      <c r="L306" t="s">
        <v>501</v>
      </c>
      <c r="M306">
        <v>0</v>
      </c>
      <c r="N306" t="s">
        <v>353</v>
      </c>
      <c r="O306" t="s">
        <v>494</v>
      </c>
      <c r="P306">
        <v>7</v>
      </c>
      <c r="Q306" t="s">
        <v>471</v>
      </c>
      <c r="R306">
        <v>1</v>
      </c>
      <c r="S306">
        <v>-2629398.3793000001</v>
      </c>
      <c r="T306">
        <v>1</v>
      </c>
      <c r="U306" t="s">
        <v>199</v>
      </c>
      <c r="V306" t="s">
        <v>80</v>
      </c>
      <c r="W306" t="s">
        <v>356</v>
      </c>
      <c r="X306">
        <v>0.10680000000000001</v>
      </c>
      <c r="Y306">
        <v>280819.74690924003</v>
      </c>
      <c r="Z306">
        <v>5</v>
      </c>
      <c r="AA306">
        <v>10</v>
      </c>
      <c r="AB306" t="s">
        <v>80</v>
      </c>
      <c r="AC306" t="s">
        <v>9</v>
      </c>
    </row>
    <row r="307" spans="1:29" x14ac:dyDescent="0.3">
      <c r="A307" s="151">
        <v>46081</v>
      </c>
      <c r="B307" t="s">
        <v>444</v>
      </c>
      <c r="C307" t="s">
        <v>577</v>
      </c>
      <c r="D307">
        <v>-2629398.3793000001</v>
      </c>
      <c r="E307" t="s">
        <v>173</v>
      </c>
      <c r="F307">
        <v>1</v>
      </c>
      <c r="G307">
        <v>2629398.37925359</v>
      </c>
      <c r="H307" t="s">
        <v>480</v>
      </c>
      <c r="I307" t="s">
        <v>9</v>
      </c>
      <c r="J307" t="s">
        <v>137</v>
      </c>
      <c r="K307" t="s">
        <v>501</v>
      </c>
      <c r="L307" t="s">
        <v>501</v>
      </c>
      <c r="M307">
        <v>0</v>
      </c>
      <c r="N307" t="s">
        <v>353</v>
      </c>
      <c r="O307" t="s">
        <v>494</v>
      </c>
      <c r="P307">
        <v>7</v>
      </c>
      <c r="Q307" t="s">
        <v>471</v>
      </c>
      <c r="R307">
        <v>1</v>
      </c>
      <c r="S307">
        <v>-2629398.3793000001</v>
      </c>
      <c r="T307">
        <v>1</v>
      </c>
      <c r="U307" t="s">
        <v>199</v>
      </c>
      <c r="V307" t="s">
        <v>50</v>
      </c>
      <c r="W307" t="s">
        <v>354</v>
      </c>
      <c r="X307">
        <v>2.6100000000000002E-2</v>
      </c>
      <c r="Y307">
        <v>68627.297699730014</v>
      </c>
      <c r="Z307">
        <v>6</v>
      </c>
      <c r="AA307">
        <v>10</v>
      </c>
      <c r="AB307" t="s">
        <v>50</v>
      </c>
      <c r="AC307" t="s">
        <v>9</v>
      </c>
    </row>
    <row r="308" spans="1:29" x14ac:dyDescent="0.3">
      <c r="A308" s="151">
        <v>46081</v>
      </c>
      <c r="B308" t="s">
        <v>444</v>
      </c>
      <c r="C308" t="s">
        <v>577</v>
      </c>
      <c r="D308">
        <v>-2629398.3793000001</v>
      </c>
      <c r="E308" t="s">
        <v>173</v>
      </c>
      <c r="F308">
        <v>1</v>
      </c>
      <c r="G308">
        <v>2629398.37925359</v>
      </c>
      <c r="H308" t="s">
        <v>480</v>
      </c>
      <c r="I308" t="s">
        <v>9</v>
      </c>
      <c r="J308" t="s">
        <v>137</v>
      </c>
      <c r="K308" t="s">
        <v>501</v>
      </c>
      <c r="L308" t="s">
        <v>501</v>
      </c>
      <c r="M308">
        <v>0</v>
      </c>
      <c r="N308" t="s">
        <v>353</v>
      </c>
      <c r="O308" t="s">
        <v>494</v>
      </c>
      <c r="P308">
        <v>7</v>
      </c>
      <c r="Q308" t="s">
        <v>471</v>
      </c>
      <c r="R308">
        <v>1</v>
      </c>
      <c r="S308">
        <v>-2629398.3793000001</v>
      </c>
      <c r="T308">
        <v>1</v>
      </c>
      <c r="U308" t="s">
        <v>199</v>
      </c>
      <c r="V308" t="s">
        <v>70</v>
      </c>
      <c r="W308" t="s">
        <v>457</v>
      </c>
      <c r="X308">
        <v>1.77E-2</v>
      </c>
      <c r="Y308">
        <v>46540.351313610001</v>
      </c>
      <c r="Z308">
        <v>8</v>
      </c>
      <c r="AA308">
        <v>10</v>
      </c>
      <c r="AB308" t="s">
        <v>70</v>
      </c>
      <c r="AC308" t="s">
        <v>9</v>
      </c>
    </row>
    <row r="309" spans="1:29" x14ac:dyDescent="0.3">
      <c r="A309" s="151">
        <v>46081</v>
      </c>
      <c r="B309" t="s">
        <v>444</v>
      </c>
      <c r="C309" t="s">
        <v>434</v>
      </c>
      <c r="D309">
        <v>-2603553.3509999998</v>
      </c>
      <c r="E309" t="s">
        <v>164</v>
      </c>
      <c r="F309">
        <v>1</v>
      </c>
      <c r="G309">
        <v>2603553.3509735903</v>
      </c>
      <c r="H309" t="s">
        <v>480</v>
      </c>
      <c r="I309" t="s">
        <v>9</v>
      </c>
      <c r="J309" t="s">
        <v>137</v>
      </c>
      <c r="K309" t="s">
        <v>501</v>
      </c>
      <c r="L309" t="s">
        <v>501</v>
      </c>
      <c r="M309">
        <v>0</v>
      </c>
      <c r="N309" t="s">
        <v>32</v>
      </c>
      <c r="O309" t="s">
        <v>492</v>
      </c>
      <c r="P309">
        <v>11</v>
      </c>
      <c r="Q309" t="s">
        <v>467</v>
      </c>
      <c r="R309">
        <v>1</v>
      </c>
      <c r="S309">
        <v>-2603553.3509999998</v>
      </c>
      <c r="T309">
        <v>1</v>
      </c>
      <c r="U309" t="s">
        <v>199</v>
      </c>
      <c r="V309" t="s">
        <v>72</v>
      </c>
      <c r="W309" t="s">
        <v>107</v>
      </c>
      <c r="X309">
        <v>7.7777777777777779E-2</v>
      </c>
      <c r="Y309">
        <v>202498.59396666667</v>
      </c>
      <c r="Z309">
        <v>1</v>
      </c>
      <c r="AA309">
        <v>10</v>
      </c>
      <c r="AB309" t="s">
        <v>72</v>
      </c>
      <c r="AC309" t="s">
        <v>9</v>
      </c>
    </row>
    <row r="310" spans="1:29" x14ac:dyDescent="0.3">
      <c r="A310" s="151">
        <v>46081</v>
      </c>
      <c r="B310" t="s">
        <v>444</v>
      </c>
      <c r="C310" t="s">
        <v>434</v>
      </c>
      <c r="D310">
        <v>-2603553.3509999998</v>
      </c>
      <c r="E310" t="s">
        <v>164</v>
      </c>
      <c r="F310">
        <v>1</v>
      </c>
      <c r="G310">
        <v>2603553.3509735903</v>
      </c>
      <c r="H310" t="s">
        <v>480</v>
      </c>
      <c r="I310" t="s">
        <v>9</v>
      </c>
      <c r="J310" t="s">
        <v>137</v>
      </c>
      <c r="K310" t="s">
        <v>501</v>
      </c>
      <c r="L310" t="s">
        <v>501</v>
      </c>
      <c r="M310">
        <v>0</v>
      </c>
      <c r="N310" t="s">
        <v>32</v>
      </c>
      <c r="O310" t="s">
        <v>492</v>
      </c>
      <c r="P310">
        <v>11</v>
      </c>
      <c r="Q310" t="s">
        <v>467</v>
      </c>
      <c r="R310">
        <v>1</v>
      </c>
      <c r="S310">
        <v>-2603553.3509999998</v>
      </c>
      <c r="T310">
        <v>1</v>
      </c>
      <c r="U310" t="s">
        <v>199</v>
      </c>
      <c r="V310" t="s">
        <v>177</v>
      </c>
      <c r="W310" t="s">
        <v>317</v>
      </c>
      <c r="X310">
        <v>7.7777777777777779E-2</v>
      </c>
      <c r="Y310">
        <v>202498.59396666667</v>
      </c>
      <c r="Z310">
        <v>2</v>
      </c>
      <c r="AA310">
        <v>10</v>
      </c>
      <c r="AB310" t="s">
        <v>77</v>
      </c>
      <c r="AC310" t="s">
        <v>9</v>
      </c>
    </row>
    <row r="311" spans="1:29" x14ac:dyDescent="0.3">
      <c r="A311" s="151">
        <v>46081</v>
      </c>
      <c r="B311" t="s">
        <v>444</v>
      </c>
      <c r="C311" t="s">
        <v>434</v>
      </c>
      <c r="D311">
        <v>-2603553.3509999998</v>
      </c>
      <c r="E311" t="s">
        <v>164</v>
      </c>
      <c r="F311">
        <v>1</v>
      </c>
      <c r="G311">
        <v>2603553.3509735903</v>
      </c>
      <c r="H311" t="s">
        <v>480</v>
      </c>
      <c r="I311" t="s">
        <v>9</v>
      </c>
      <c r="J311" t="s">
        <v>137</v>
      </c>
      <c r="K311" t="s">
        <v>501</v>
      </c>
      <c r="L311" t="s">
        <v>501</v>
      </c>
      <c r="M311">
        <v>0</v>
      </c>
      <c r="N311" t="s">
        <v>32</v>
      </c>
      <c r="O311" t="s">
        <v>492</v>
      </c>
      <c r="P311">
        <v>11</v>
      </c>
      <c r="Q311" t="s">
        <v>467</v>
      </c>
      <c r="R311">
        <v>1</v>
      </c>
      <c r="S311">
        <v>-2603553.3509999998</v>
      </c>
      <c r="T311">
        <v>1</v>
      </c>
      <c r="U311" t="s">
        <v>199</v>
      </c>
      <c r="V311" t="s">
        <v>175</v>
      </c>
      <c r="W311" t="s">
        <v>316</v>
      </c>
      <c r="X311">
        <v>7.7777777777777779E-2</v>
      </c>
      <c r="Y311">
        <v>202498.59396666667</v>
      </c>
      <c r="Z311">
        <v>10</v>
      </c>
      <c r="AA311">
        <v>10</v>
      </c>
      <c r="AB311" t="s">
        <v>75</v>
      </c>
      <c r="AC311" t="s">
        <v>9</v>
      </c>
    </row>
    <row r="312" spans="1:29" x14ac:dyDescent="0.3">
      <c r="A312" s="151">
        <v>46081</v>
      </c>
      <c r="B312" t="s">
        <v>444</v>
      </c>
      <c r="C312" t="s">
        <v>434</v>
      </c>
      <c r="D312">
        <v>-2603553.3509999998</v>
      </c>
      <c r="E312" t="s">
        <v>164</v>
      </c>
      <c r="F312">
        <v>1</v>
      </c>
      <c r="G312">
        <v>2603553.3509735903</v>
      </c>
      <c r="H312" t="s">
        <v>480</v>
      </c>
      <c r="I312" t="s">
        <v>9</v>
      </c>
      <c r="J312" t="s">
        <v>137</v>
      </c>
      <c r="K312" t="s">
        <v>501</v>
      </c>
      <c r="L312" t="s">
        <v>501</v>
      </c>
      <c r="M312">
        <v>0</v>
      </c>
      <c r="N312" t="s">
        <v>32</v>
      </c>
      <c r="O312" t="s">
        <v>492</v>
      </c>
      <c r="P312">
        <v>11</v>
      </c>
      <c r="Q312" t="s">
        <v>467</v>
      </c>
      <c r="R312">
        <v>1</v>
      </c>
      <c r="S312">
        <v>-2603553.3509999998</v>
      </c>
      <c r="T312">
        <v>1</v>
      </c>
      <c r="U312" t="s">
        <v>199</v>
      </c>
      <c r="V312" t="s">
        <v>193</v>
      </c>
      <c r="W312" t="s">
        <v>320</v>
      </c>
      <c r="X312">
        <v>7.7777777777777779E-2</v>
      </c>
      <c r="Y312">
        <v>202498.59396666667</v>
      </c>
      <c r="Z312">
        <v>3</v>
      </c>
      <c r="AA312">
        <v>10</v>
      </c>
      <c r="AB312" t="s">
        <v>682</v>
      </c>
      <c r="AC312" t="s">
        <v>9</v>
      </c>
    </row>
    <row r="313" spans="1:29" x14ac:dyDescent="0.3">
      <c r="A313" s="151">
        <v>46081</v>
      </c>
      <c r="B313" t="s">
        <v>444</v>
      </c>
      <c r="C313" t="s">
        <v>434</v>
      </c>
      <c r="D313">
        <v>-2603553.3509999998</v>
      </c>
      <c r="E313" t="s">
        <v>164</v>
      </c>
      <c r="F313">
        <v>1</v>
      </c>
      <c r="G313">
        <v>2603553.3509735903</v>
      </c>
      <c r="H313" t="s">
        <v>480</v>
      </c>
      <c r="I313" t="s">
        <v>9</v>
      </c>
      <c r="J313" t="s">
        <v>137</v>
      </c>
      <c r="K313" t="s">
        <v>501</v>
      </c>
      <c r="L313" t="s">
        <v>501</v>
      </c>
      <c r="M313">
        <v>0</v>
      </c>
      <c r="N313" t="s">
        <v>32</v>
      </c>
      <c r="O313" t="s">
        <v>492</v>
      </c>
      <c r="P313">
        <v>11</v>
      </c>
      <c r="Q313" t="s">
        <v>467</v>
      </c>
      <c r="R313">
        <v>1</v>
      </c>
      <c r="S313">
        <v>-2603553.3509999998</v>
      </c>
      <c r="T313">
        <v>1</v>
      </c>
      <c r="U313" t="s">
        <v>199</v>
      </c>
      <c r="V313" t="s">
        <v>191</v>
      </c>
      <c r="W313" t="s">
        <v>319</v>
      </c>
      <c r="X313">
        <v>7.7777777777777779E-2</v>
      </c>
      <c r="Y313">
        <v>202498.59396666667</v>
      </c>
      <c r="Z313">
        <v>4</v>
      </c>
      <c r="AA313">
        <v>10</v>
      </c>
      <c r="AB313" t="s">
        <v>683</v>
      </c>
      <c r="AC313" t="s">
        <v>9</v>
      </c>
    </row>
    <row r="314" spans="1:29" x14ac:dyDescent="0.3">
      <c r="A314" s="151">
        <v>46081</v>
      </c>
      <c r="B314" t="s">
        <v>444</v>
      </c>
      <c r="C314" t="s">
        <v>434</v>
      </c>
      <c r="D314">
        <v>-2603553.3509999998</v>
      </c>
      <c r="E314" t="s">
        <v>164</v>
      </c>
      <c r="F314">
        <v>1</v>
      </c>
      <c r="G314">
        <v>2603553.3509735903</v>
      </c>
      <c r="H314" t="s">
        <v>480</v>
      </c>
      <c r="I314" t="s">
        <v>9</v>
      </c>
      <c r="J314" t="s">
        <v>137</v>
      </c>
      <c r="K314" t="s">
        <v>501</v>
      </c>
      <c r="L314" t="s">
        <v>501</v>
      </c>
      <c r="M314">
        <v>0</v>
      </c>
      <c r="N314" t="s">
        <v>32</v>
      </c>
      <c r="O314" t="s">
        <v>492</v>
      </c>
      <c r="P314">
        <v>11</v>
      </c>
      <c r="Q314" t="s">
        <v>467</v>
      </c>
      <c r="R314">
        <v>1</v>
      </c>
      <c r="S314">
        <v>-2603553.3509999998</v>
      </c>
      <c r="T314">
        <v>1</v>
      </c>
      <c r="U314" t="s">
        <v>199</v>
      </c>
      <c r="V314" t="s">
        <v>80</v>
      </c>
      <c r="W314" t="s">
        <v>109</v>
      </c>
      <c r="X314">
        <v>7.7777777777777779E-2</v>
      </c>
      <c r="Y314">
        <v>202498.59396666667</v>
      </c>
      <c r="Z314">
        <v>5</v>
      </c>
      <c r="AA314">
        <v>10</v>
      </c>
      <c r="AB314" t="s">
        <v>80</v>
      </c>
      <c r="AC314" t="s">
        <v>9</v>
      </c>
    </row>
    <row r="315" spans="1:29" x14ac:dyDescent="0.3">
      <c r="A315" s="151">
        <v>46081</v>
      </c>
      <c r="B315" t="s">
        <v>444</v>
      </c>
      <c r="C315" t="s">
        <v>434</v>
      </c>
      <c r="D315">
        <v>-2603553.3509999998</v>
      </c>
      <c r="E315" t="s">
        <v>164</v>
      </c>
      <c r="F315">
        <v>1</v>
      </c>
      <c r="G315">
        <v>2603553.3509735903</v>
      </c>
      <c r="H315" t="s">
        <v>480</v>
      </c>
      <c r="I315" t="s">
        <v>9</v>
      </c>
      <c r="J315" t="s">
        <v>137</v>
      </c>
      <c r="K315" t="s">
        <v>501</v>
      </c>
      <c r="L315" t="s">
        <v>501</v>
      </c>
      <c r="M315">
        <v>0</v>
      </c>
      <c r="N315" t="s">
        <v>32</v>
      </c>
      <c r="O315" t="s">
        <v>492</v>
      </c>
      <c r="P315">
        <v>11</v>
      </c>
      <c r="Q315" t="s">
        <v>467</v>
      </c>
      <c r="R315">
        <v>1</v>
      </c>
      <c r="S315">
        <v>-2603553.3509999998</v>
      </c>
      <c r="T315">
        <v>1</v>
      </c>
      <c r="U315" t="s">
        <v>199</v>
      </c>
      <c r="V315" t="s">
        <v>50</v>
      </c>
      <c r="W315" t="s">
        <v>108</v>
      </c>
      <c r="X315">
        <v>7.7777777777777779E-2</v>
      </c>
      <c r="Y315">
        <v>202498.59396666667</v>
      </c>
      <c r="Z315">
        <v>6</v>
      </c>
      <c r="AA315">
        <v>10</v>
      </c>
      <c r="AB315" t="s">
        <v>50</v>
      </c>
      <c r="AC315" t="s">
        <v>9</v>
      </c>
    </row>
    <row r="316" spans="1:29" x14ac:dyDescent="0.3">
      <c r="A316" s="151">
        <v>46081</v>
      </c>
      <c r="B316" t="s">
        <v>444</v>
      </c>
      <c r="C316" t="s">
        <v>434</v>
      </c>
      <c r="D316">
        <v>-2603553.3509999998</v>
      </c>
      <c r="E316" t="s">
        <v>164</v>
      </c>
      <c r="F316">
        <v>1</v>
      </c>
      <c r="G316">
        <v>2603553.3509735903</v>
      </c>
      <c r="H316" t="s">
        <v>480</v>
      </c>
      <c r="I316" t="s">
        <v>9</v>
      </c>
      <c r="J316" t="s">
        <v>137</v>
      </c>
      <c r="K316" t="s">
        <v>501</v>
      </c>
      <c r="L316" t="s">
        <v>501</v>
      </c>
      <c r="M316">
        <v>0</v>
      </c>
      <c r="N316" t="s">
        <v>32</v>
      </c>
      <c r="O316" t="s">
        <v>492</v>
      </c>
      <c r="P316">
        <v>11</v>
      </c>
      <c r="Q316" t="s">
        <v>467</v>
      </c>
      <c r="R316">
        <v>1</v>
      </c>
      <c r="S316">
        <v>-2603553.3509999998</v>
      </c>
      <c r="T316">
        <v>1</v>
      </c>
      <c r="U316" t="s">
        <v>199</v>
      </c>
      <c r="V316" t="s">
        <v>68</v>
      </c>
      <c r="W316" t="s">
        <v>106</v>
      </c>
      <c r="X316">
        <v>7.7777777777777779E-2</v>
      </c>
      <c r="Y316">
        <v>202498.59396666667</v>
      </c>
      <c r="Z316">
        <v>7</v>
      </c>
      <c r="AA316">
        <v>10</v>
      </c>
      <c r="AB316" t="s">
        <v>68</v>
      </c>
      <c r="AC316" t="s">
        <v>9</v>
      </c>
    </row>
    <row r="317" spans="1:29" x14ac:dyDescent="0.3">
      <c r="A317" s="151">
        <v>46081</v>
      </c>
      <c r="B317" t="s">
        <v>444</v>
      </c>
      <c r="C317" t="s">
        <v>434</v>
      </c>
      <c r="D317">
        <v>-2603553.3509999998</v>
      </c>
      <c r="E317" t="s">
        <v>164</v>
      </c>
      <c r="F317">
        <v>1</v>
      </c>
      <c r="G317">
        <v>2603553.3509735903</v>
      </c>
      <c r="H317" t="s">
        <v>480</v>
      </c>
      <c r="I317" t="s">
        <v>9</v>
      </c>
      <c r="J317" t="s">
        <v>137</v>
      </c>
      <c r="K317" t="s">
        <v>501</v>
      </c>
      <c r="L317" t="s">
        <v>501</v>
      </c>
      <c r="M317">
        <v>0</v>
      </c>
      <c r="N317" t="s">
        <v>32</v>
      </c>
      <c r="O317" t="s">
        <v>492</v>
      </c>
      <c r="P317">
        <v>11</v>
      </c>
      <c r="Q317" t="s">
        <v>467</v>
      </c>
      <c r="R317">
        <v>1</v>
      </c>
      <c r="S317">
        <v>-2603553.3509999998</v>
      </c>
      <c r="T317">
        <v>1</v>
      </c>
      <c r="U317" t="s">
        <v>199</v>
      </c>
      <c r="V317" t="s">
        <v>70</v>
      </c>
      <c r="W317" t="s">
        <v>452</v>
      </c>
      <c r="X317">
        <v>7.7777777777777779E-2</v>
      </c>
      <c r="Y317">
        <v>202498.59396666667</v>
      </c>
      <c r="Z317">
        <v>8</v>
      </c>
      <c r="AA317">
        <v>10</v>
      </c>
      <c r="AB317" t="s">
        <v>70</v>
      </c>
      <c r="AC317" t="s">
        <v>9</v>
      </c>
    </row>
    <row r="318" spans="1:29" x14ac:dyDescent="0.3">
      <c r="A318" s="151">
        <v>46081</v>
      </c>
      <c r="B318" t="s">
        <v>444</v>
      </c>
      <c r="C318" t="s">
        <v>434</v>
      </c>
      <c r="D318">
        <v>-2603553.3509999998</v>
      </c>
      <c r="E318" t="s">
        <v>164</v>
      </c>
      <c r="F318">
        <v>1</v>
      </c>
      <c r="G318">
        <v>2603553.3509735903</v>
      </c>
      <c r="H318" t="s">
        <v>480</v>
      </c>
      <c r="I318" t="s">
        <v>9</v>
      </c>
      <c r="J318" t="s">
        <v>137</v>
      </c>
      <c r="K318" t="s">
        <v>501</v>
      </c>
      <c r="L318" t="s">
        <v>501</v>
      </c>
      <c r="M318">
        <v>0</v>
      </c>
      <c r="N318" t="s">
        <v>32</v>
      </c>
      <c r="O318" t="s">
        <v>492</v>
      </c>
      <c r="P318">
        <v>11</v>
      </c>
      <c r="Q318" t="s">
        <v>467</v>
      </c>
      <c r="R318">
        <v>1</v>
      </c>
      <c r="S318">
        <v>-2603553.3509999998</v>
      </c>
      <c r="T318">
        <v>1</v>
      </c>
      <c r="U318" t="s">
        <v>199</v>
      </c>
      <c r="V318" t="s">
        <v>181</v>
      </c>
      <c r="W318" t="s">
        <v>318</v>
      </c>
      <c r="X318">
        <v>0</v>
      </c>
      <c r="Y318">
        <v>0</v>
      </c>
      <c r="Z318">
        <v>9</v>
      </c>
      <c r="AA318">
        <v>10</v>
      </c>
      <c r="AB318" t="s">
        <v>181</v>
      </c>
      <c r="AC318" t="s">
        <v>9</v>
      </c>
    </row>
    <row r="319" spans="1:29" x14ac:dyDescent="0.3">
      <c r="A319" s="151">
        <v>46081</v>
      </c>
      <c r="B319" t="s">
        <v>444</v>
      </c>
      <c r="C319" t="s">
        <v>578</v>
      </c>
      <c r="D319">
        <v>-2599197.3316000002</v>
      </c>
      <c r="E319" t="s">
        <v>173</v>
      </c>
      <c r="F319">
        <v>1</v>
      </c>
      <c r="G319">
        <v>2599197.33155359</v>
      </c>
      <c r="H319" t="s">
        <v>480</v>
      </c>
      <c r="I319" t="s">
        <v>9</v>
      </c>
      <c r="J319" t="s">
        <v>137</v>
      </c>
      <c r="K319" t="s">
        <v>501</v>
      </c>
      <c r="L319" t="s">
        <v>501</v>
      </c>
      <c r="M319">
        <v>0</v>
      </c>
      <c r="N319" t="s">
        <v>353</v>
      </c>
      <c r="O319" t="s">
        <v>494</v>
      </c>
      <c r="P319">
        <v>7</v>
      </c>
      <c r="Q319" t="s">
        <v>471</v>
      </c>
      <c r="R319">
        <v>1</v>
      </c>
      <c r="S319">
        <v>-2599197.3316000002</v>
      </c>
      <c r="T319">
        <v>1</v>
      </c>
      <c r="U319" t="s">
        <v>199</v>
      </c>
      <c r="V319" t="s">
        <v>72</v>
      </c>
      <c r="W319" t="s">
        <v>357</v>
      </c>
      <c r="X319">
        <v>0.02</v>
      </c>
      <c r="Y319">
        <v>51983.946632000007</v>
      </c>
      <c r="Z319">
        <v>1</v>
      </c>
      <c r="AA319">
        <v>10</v>
      </c>
      <c r="AB319" t="s">
        <v>72</v>
      </c>
      <c r="AC319" t="s">
        <v>9</v>
      </c>
    </row>
    <row r="320" spans="1:29" x14ac:dyDescent="0.3">
      <c r="A320" s="151">
        <v>46081</v>
      </c>
      <c r="B320" t="s">
        <v>444</v>
      </c>
      <c r="C320" t="s">
        <v>578</v>
      </c>
      <c r="D320">
        <v>-2599197.3316000002</v>
      </c>
      <c r="E320" t="s">
        <v>173</v>
      </c>
      <c r="F320">
        <v>1</v>
      </c>
      <c r="G320">
        <v>2599197.33155359</v>
      </c>
      <c r="H320" t="s">
        <v>480</v>
      </c>
      <c r="I320" t="s">
        <v>9</v>
      </c>
      <c r="J320" t="s">
        <v>137</v>
      </c>
      <c r="K320" t="s">
        <v>501</v>
      </c>
      <c r="L320" t="s">
        <v>501</v>
      </c>
      <c r="M320">
        <v>0</v>
      </c>
      <c r="N320" t="s">
        <v>353</v>
      </c>
      <c r="O320" t="s">
        <v>494</v>
      </c>
      <c r="P320">
        <v>7</v>
      </c>
      <c r="Q320" t="s">
        <v>471</v>
      </c>
      <c r="R320">
        <v>1</v>
      </c>
      <c r="S320">
        <v>-2599197.3316000002</v>
      </c>
      <c r="T320">
        <v>1</v>
      </c>
      <c r="U320" t="s">
        <v>199</v>
      </c>
      <c r="V320" t="s">
        <v>175</v>
      </c>
      <c r="W320" t="s">
        <v>355</v>
      </c>
      <c r="X320">
        <v>2.1100000000000001E-2</v>
      </c>
      <c r="Y320">
        <v>54843.063696760008</v>
      </c>
      <c r="Z320">
        <v>10</v>
      </c>
      <c r="AA320">
        <v>10</v>
      </c>
      <c r="AB320" t="s">
        <v>75</v>
      </c>
      <c r="AC320" t="s">
        <v>9</v>
      </c>
    </row>
    <row r="321" spans="1:29" x14ac:dyDescent="0.3">
      <c r="A321" s="151">
        <v>46081</v>
      </c>
      <c r="B321" t="s">
        <v>444</v>
      </c>
      <c r="C321" t="s">
        <v>578</v>
      </c>
      <c r="D321">
        <v>-2599197.3316000002</v>
      </c>
      <c r="E321" t="s">
        <v>173</v>
      </c>
      <c r="F321">
        <v>1</v>
      </c>
      <c r="G321">
        <v>2599197.33155359</v>
      </c>
      <c r="H321" t="s">
        <v>480</v>
      </c>
      <c r="I321" t="s">
        <v>9</v>
      </c>
      <c r="J321" t="s">
        <v>137</v>
      </c>
      <c r="K321" t="s">
        <v>501</v>
      </c>
      <c r="L321" t="s">
        <v>501</v>
      </c>
      <c r="M321">
        <v>0</v>
      </c>
      <c r="N321" t="s">
        <v>353</v>
      </c>
      <c r="O321" t="s">
        <v>494</v>
      </c>
      <c r="P321">
        <v>7</v>
      </c>
      <c r="Q321" t="s">
        <v>471</v>
      </c>
      <c r="R321">
        <v>1</v>
      </c>
      <c r="S321">
        <v>-2599197.3316000002</v>
      </c>
      <c r="T321">
        <v>1</v>
      </c>
      <c r="U321" t="s">
        <v>199</v>
      </c>
      <c r="V321" t="s">
        <v>193</v>
      </c>
      <c r="W321" t="s">
        <v>359</v>
      </c>
      <c r="X321">
        <v>0.57830000000000004</v>
      </c>
      <c r="Y321">
        <v>1503115.8168642803</v>
      </c>
      <c r="Z321">
        <v>3</v>
      </c>
      <c r="AA321">
        <v>10</v>
      </c>
      <c r="AB321" t="s">
        <v>682</v>
      </c>
      <c r="AC321" t="s">
        <v>9</v>
      </c>
    </row>
    <row r="322" spans="1:29" x14ac:dyDescent="0.3">
      <c r="A322" s="151">
        <v>46081</v>
      </c>
      <c r="B322" t="s">
        <v>444</v>
      </c>
      <c r="C322" t="s">
        <v>578</v>
      </c>
      <c r="D322">
        <v>-2599197.3316000002</v>
      </c>
      <c r="E322" t="s">
        <v>173</v>
      </c>
      <c r="F322">
        <v>1</v>
      </c>
      <c r="G322">
        <v>2599197.33155359</v>
      </c>
      <c r="H322" t="s">
        <v>480</v>
      </c>
      <c r="I322" t="s">
        <v>9</v>
      </c>
      <c r="J322" t="s">
        <v>137</v>
      </c>
      <c r="K322" t="s">
        <v>501</v>
      </c>
      <c r="L322" t="s">
        <v>501</v>
      </c>
      <c r="M322">
        <v>0</v>
      </c>
      <c r="N322" t="s">
        <v>353</v>
      </c>
      <c r="O322" t="s">
        <v>494</v>
      </c>
      <c r="P322">
        <v>7</v>
      </c>
      <c r="Q322" t="s">
        <v>471</v>
      </c>
      <c r="R322">
        <v>1</v>
      </c>
      <c r="S322">
        <v>-2599197.3316000002</v>
      </c>
      <c r="T322">
        <v>1</v>
      </c>
      <c r="U322" t="s">
        <v>199</v>
      </c>
      <c r="V322" t="s">
        <v>191</v>
      </c>
      <c r="W322" t="s">
        <v>358</v>
      </c>
      <c r="X322">
        <v>0.23</v>
      </c>
      <c r="Y322">
        <v>597815.38626800012</v>
      </c>
      <c r="Z322">
        <v>4</v>
      </c>
      <c r="AA322">
        <v>10</v>
      </c>
      <c r="AB322" t="s">
        <v>683</v>
      </c>
      <c r="AC322" t="s">
        <v>9</v>
      </c>
    </row>
    <row r="323" spans="1:29" x14ac:dyDescent="0.3">
      <c r="A323" s="151">
        <v>46081</v>
      </c>
      <c r="B323" t="s">
        <v>444</v>
      </c>
      <c r="C323" t="s">
        <v>578</v>
      </c>
      <c r="D323">
        <v>-2599197.3316000002</v>
      </c>
      <c r="E323" t="s">
        <v>173</v>
      </c>
      <c r="F323">
        <v>1</v>
      </c>
      <c r="G323">
        <v>2599197.33155359</v>
      </c>
      <c r="H323" t="s">
        <v>480</v>
      </c>
      <c r="I323" t="s">
        <v>9</v>
      </c>
      <c r="J323" t="s">
        <v>137</v>
      </c>
      <c r="K323" t="s">
        <v>501</v>
      </c>
      <c r="L323" t="s">
        <v>501</v>
      </c>
      <c r="M323">
        <v>0</v>
      </c>
      <c r="N323" t="s">
        <v>353</v>
      </c>
      <c r="O323" t="s">
        <v>494</v>
      </c>
      <c r="P323">
        <v>7</v>
      </c>
      <c r="Q323" t="s">
        <v>471</v>
      </c>
      <c r="R323">
        <v>1</v>
      </c>
      <c r="S323">
        <v>-2599197.3316000002</v>
      </c>
      <c r="T323">
        <v>1</v>
      </c>
      <c r="U323" t="s">
        <v>199</v>
      </c>
      <c r="V323" t="s">
        <v>80</v>
      </c>
      <c r="W323" t="s">
        <v>356</v>
      </c>
      <c r="X323">
        <v>0.10680000000000001</v>
      </c>
      <c r="Y323">
        <v>277594.27501488006</v>
      </c>
      <c r="Z323">
        <v>5</v>
      </c>
      <c r="AA323">
        <v>10</v>
      </c>
      <c r="AB323" t="s">
        <v>80</v>
      </c>
      <c r="AC323" t="s">
        <v>9</v>
      </c>
    </row>
    <row r="324" spans="1:29" x14ac:dyDescent="0.3">
      <c r="A324" s="151">
        <v>46081</v>
      </c>
      <c r="B324" t="s">
        <v>444</v>
      </c>
      <c r="C324" t="s">
        <v>578</v>
      </c>
      <c r="D324">
        <v>-2599197.3316000002</v>
      </c>
      <c r="E324" t="s">
        <v>173</v>
      </c>
      <c r="F324">
        <v>1</v>
      </c>
      <c r="G324">
        <v>2599197.33155359</v>
      </c>
      <c r="H324" t="s">
        <v>480</v>
      </c>
      <c r="I324" t="s">
        <v>9</v>
      </c>
      <c r="J324" t="s">
        <v>137</v>
      </c>
      <c r="K324" t="s">
        <v>501</v>
      </c>
      <c r="L324" t="s">
        <v>501</v>
      </c>
      <c r="M324">
        <v>0</v>
      </c>
      <c r="N324" t="s">
        <v>353</v>
      </c>
      <c r="O324" t="s">
        <v>494</v>
      </c>
      <c r="P324">
        <v>7</v>
      </c>
      <c r="Q324" t="s">
        <v>471</v>
      </c>
      <c r="R324">
        <v>1</v>
      </c>
      <c r="S324">
        <v>-2599197.3316000002</v>
      </c>
      <c r="T324">
        <v>1</v>
      </c>
      <c r="U324" t="s">
        <v>199</v>
      </c>
      <c r="V324" t="s">
        <v>50</v>
      </c>
      <c r="W324" t="s">
        <v>354</v>
      </c>
      <c r="X324">
        <v>2.6100000000000002E-2</v>
      </c>
      <c r="Y324">
        <v>67839.050354760009</v>
      </c>
      <c r="Z324">
        <v>6</v>
      </c>
      <c r="AA324">
        <v>10</v>
      </c>
      <c r="AB324" t="s">
        <v>50</v>
      </c>
      <c r="AC324" t="s">
        <v>9</v>
      </c>
    </row>
    <row r="325" spans="1:29" x14ac:dyDescent="0.3">
      <c r="A325" s="151">
        <v>46081</v>
      </c>
      <c r="B325" t="s">
        <v>444</v>
      </c>
      <c r="C325" t="s">
        <v>578</v>
      </c>
      <c r="D325">
        <v>-2599197.3316000002</v>
      </c>
      <c r="E325" t="s">
        <v>173</v>
      </c>
      <c r="F325">
        <v>1</v>
      </c>
      <c r="G325">
        <v>2599197.33155359</v>
      </c>
      <c r="H325" t="s">
        <v>480</v>
      </c>
      <c r="I325" t="s">
        <v>9</v>
      </c>
      <c r="J325" t="s">
        <v>137</v>
      </c>
      <c r="K325" t="s">
        <v>501</v>
      </c>
      <c r="L325" t="s">
        <v>501</v>
      </c>
      <c r="M325">
        <v>0</v>
      </c>
      <c r="N325" t="s">
        <v>353</v>
      </c>
      <c r="O325" t="s">
        <v>494</v>
      </c>
      <c r="P325">
        <v>7</v>
      </c>
      <c r="Q325" t="s">
        <v>471</v>
      </c>
      <c r="R325">
        <v>1</v>
      </c>
      <c r="S325">
        <v>-2599197.3316000002</v>
      </c>
      <c r="T325">
        <v>1</v>
      </c>
      <c r="U325" t="s">
        <v>199</v>
      </c>
      <c r="V325" t="s">
        <v>70</v>
      </c>
      <c r="W325" t="s">
        <v>457</v>
      </c>
      <c r="X325">
        <v>1.77E-2</v>
      </c>
      <c r="Y325">
        <v>46005.792769320004</v>
      </c>
      <c r="Z325">
        <v>8</v>
      </c>
      <c r="AA325">
        <v>10</v>
      </c>
      <c r="AB325" t="s">
        <v>70</v>
      </c>
      <c r="AC325" t="s">
        <v>9</v>
      </c>
    </row>
    <row r="326" spans="1:29" x14ac:dyDescent="0.3">
      <c r="A326" s="151">
        <v>46081</v>
      </c>
      <c r="B326" t="s">
        <v>444</v>
      </c>
      <c r="C326" t="s">
        <v>564</v>
      </c>
      <c r="D326">
        <v>-2416515.0120999999</v>
      </c>
      <c r="E326" t="s">
        <v>166</v>
      </c>
      <c r="F326">
        <v>1</v>
      </c>
      <c r="G326">
        <v>2416515.0121335899</v>
      </c>
      <c r="H326" t="s">
        <v>480</v>
      </c>
      <c r="I326" t="s">
        <v>9</v>
      </c>
      <c r="J326" t="s">
        <v>137</v>
      </c>
      <c r="K326" t="s">
        <v>501</v>
      </c>
      <c r="L326" t="s">
        <v>501</v>
      </c>
      <c r="M326">
        <v>0</v>
      </c>
      <c r="N326" t="s">
        <v>379</v>
      </c>
      <c r="O326" t="s">
        <v>494</v>
      </c>
      <c r="P326">
        <v>10</v>
      </c>
      <c r="Q326" t="s">
        <v>467</v>
      </c>
      <c r="R326">
        <v>1</v>
      </c>
      <c r="S326">
        <v>-2416515.0120999999</v>
      </c>
      <c r="T326">
        <v>1</v>
      </c>
      <c r="U326" t="s">
        <v>199</v>
      </c>
      <c r="V326" t="s">
        <v>72</v>
      </c>
      <c r="W326" t="s">
        <v>385</v>
      </c>
      <c r="X326">
        <v>0.11</v>
      </c>
      <c r="Y326">
        <v>265816.65133099997</v>
      </c>
      <c r="Z326">
        <v>1</v>
      </c>
      <c r="AA326">
        <v>10</v>
      </c>
      <c r="AB326" t="s">
        <v>72</v>
      </c>
      <c r="AC326" t="s">
        <v>9</v>
      </c>
    </row>
    <row r="327" spans="1:29" x14ac:dyDescent="0.3">
      <c r="A327" s="151">
        <v>46081</v>
      </c>
      <c r="B327" t="s">
        <v>444</v>
      </c>
      <c r="C327" t="s">
        <v>564</v>
      </c>
      <c r="D327">
        <v>-2416515.0120999999</v>
      </c>
      <c r="E327" t="s">
        <v>166</v>
      </c>
      <c r="F327">
        <v>1</v>
      </c>
      <c r="G327">
        <v>2416515.0121335899</v>
      </c>
      <c r="H327" t="s">
        <v>480</v>
      </c>
      <c r="I327" t="s">
        <v>9</v>
      </c>
      <c r="J327" t="s">
        <v>137</v>
      </c>
      <c r="K327" t="s">
        <v>501</v>
      </c>
      <c r="L327" t="s">
        <v>501</v>
      </c>
      <c r="M327">
        <v>0</v>
      </c>
      <c r="N327" t="s">
        <v>379</v>
      </c>
      <c r="O327" t="s">
        <v>494</v>
      </c>
      <c r="P327">
        <v>10</v>
      </c>
      <c r="Q327" t="s">
        <v>467</v>
      </c>
      <c r="R327">
        <v>1</v>
      </c>
      <c r="S327">
        <v>-2416515.0120999999</v>
      </c>
      <c r="T327">
        <v>1</v>
      </c>
      <c r="U327" t="s">
        <v>199</v>
      </c>
      <c r="V327" t="s">
        <v>177</v>
      </c>
      <c r="W327" t="s">
        <v>382</v>
      </c>
      <c r="X327">
        <v>0.08</v>
      </c>
      <c r="Y327">
        <v>193321.20096799999</v>
      </c>
      <c r="Z327">
        <v>2</v>
      </c>
      <c r="AA327">
        <v>10</v>
      </c>
      <c r="AB327" t="s">
        <v>77</v>
      </c>
      <c r="AC327" t="s">
        <v>9</v>
      </c>
    </row>
    <row r="328" spans="1:29" x14ac:dyDescent="0.3">
      <c r="A328" s="151">
        <v>46081</v>
      </c>
      <c r="B328" t="s">
        <v>444</v>
      </c>
      <c r="C328" t="s">
        <v>564</v>
      </c>
      <c r="D328">
        <v>-2416515.0120999999</v>
      </c>
      <c r="E328" t="s">
        <v>166</v>
      </c>
      <c r="F328">
        <v>1</v>
      </c>
      <c r="G328">
        <v>2416515.0121335899</v>
      </c>
      <c r="H328" t="s">
        <v>480</v>
      </c>
      <c r="I328" t="s">
        <v>9</v>
      </c>
      <c r="J328" t="s">
        <v>137</v>
      </c>
      <c r="K328" t="s">
        <v>501</v>
      </c>
      <c r="L328" t="s">
        <v>501</v>
      </c>
      <c r="M328">
        <v>0</v>
      </c>
      <c r="N328" t="s">
        <v>379</v>
      </c>
      <c r="O328" t="s">
        <v>494</v>
      </c>
      <c r="P328">
        <v>10</v>
      </c>
      <c r="Q328" t="s">
        <v>467</v>
      </c>
      <c r="R328">
        <v>1</v>
      </c>
      <c r="S328">
        <v>-2416515.0120999999</v>
      </c>
      <c r="T328">
        <v>1</v>
      </c>
      <c r="U328" t="s">
        <v>199</v>
      </c>
      <c r="V328" t="s">
        <v>175</v>
      </c>
      <c r="W328" t="s">
        <v>381</v>
      </c>
      <c r="X328">
        <v>0</v>
      </c>
      <c r="Y328">
        <v>0</v>
      </c>
      <c r="Z328">
        <v>10</v>
      </c>
      <c r="AA328">
        <v>10</v>
      </c>
      <c r="AB328" t="s">
        <v>75</v>
      </c>
      <c r="AC328" t="s">
        <v>9</v>
      </c>
    </row>
    <row r="329" spans="1:29" x14ac:dyDescent="0.3">
      <c r="A329" s="151">
        <v>46081</v>
      </c>
      <c r="B329" t="s">
        <v>444</v>
      </c>
      <c r="C329" t="s">
        <v>564</v>
      </c>
      <c r="D329">
        <v>-2416515.0120999999</v>
      </c>
      <c r="E329" t="s">
        <v>166</v>
      </c>
      <c r="F329">
        <v>1</v>
      </c>
      <c r="G329">
        <v>2416515.0121335899</v>
      </c>
      <c r="H329" t="s">
        <v>480</v>
      </c>
      <c r="I329" t="s">
        <v>9</v>
      </c>
      <c r="J329" t="s">
        <v>137</v>
      </c>
      <c r="K329" t="s">
        <v>501</v>
      </c>
      <c r="L329" t="s">
        <v>501</v>
      </c>
      <c r="M329">
        <v>0</v>
      </c>
      <c r="N329" t="s">
        <v>379</v>
      </c>
      <c r="O329" t="s">
        <v>494</v>
      </c>
      <c r="P329">
        <v>10</v>
      </c>
      <c r="Q329" t="s">
        <v>467</v>
      </c>
      <c r="R329">
        <v>1</v>
      </c>
      <c r="S329">
        <v>-2416515.0120999999</v>
      </c>
      <c r="T329">
        <v>1</v>
      </c>
      <c r="U329" t="s">
        <v>199</v>
      </c>
      <c r="V329" t="s">
        <v>193</v>
      </c>
      <c r="W329" t="s">
        <v>387</v>
      </c>
      <c r="X329">
        <v>0.11</v>
      </c>
      <c r="Y329">
        <v>265816.65133099997</v>
      </c>
      <c r="Z329">
        <v>3</v>
      </c>
      <c r="AA329">
        <v>10</v>
      </c>
      <c r="AB329" t="s">
        <v>682</v>
      </c>
      <c r="AC329" t="s">
        <v>9</v>
      </c>
    </row>
    <row r="330" spans="1:29" x14ac:dyDescent="0.3">
      <c r="A330" s="151">
        <v>46081</v>
      </c>
      <c r="B330" t="s">
        <v>444</v>
      </c>
      <c r="C330" t="s">
        <v>564</v>
      </c>
      <c r="D330">
        <v>-2416515.0120999999</v>
      </c>
      <c r="E330" t="s">
        <v>166</v>
      </c>
      <c r="F330">
        <v>1</v>
      </c>
      <c r="G330">
        <v>2416515.0121335899</v>
      </c>
      <c r="H330" t="s">
        <v>480</v>
      </c>
      <c r="I330" t="s">
        <v>9</v>
      </c>
      <c r="J330" t="s">
        <v>137</v>
      </c>
      <c r="K330" t="s">
        <v>501</v>
      </c>
      <c r="L330" t="s">
        <v>501</v>
      </c>
      <c r="M330">
        <v>0</v>
      </c>
      <c r="N330" t="s">
        <v>379</v>
      </c>
      <c r="O330" t="s">
        <v>494</v>
      </c>
      <c r="P330">
        <v>10</v>
      </c>
      <c r="Q330" t="s">
        <v>467</v>
      </c>
      <c r="R330">
        <v>1</v>
      </c>
      <c r="S330">
        <v>-2416515.0120999999</v>
      </c>
      <c r="T330">
        <v>1</v>
      </c>
      <c r="U330" t="s">
        <v>199</v>
      </c>
      <c r="V330" t="s">
        <v>191</v>
      </c>
      <c r="W330" t="s">
        <v>386</v>
      </c>
      <c r="X330">
        <v>0.19</v>
      </c>
      <c r="Y330">
        <v>459137.85229900002</v>
      </c>
      <c r="Z330">
        <v>4</v>
      </c>
      <c r="AA330">
        <v>10</v>
      </c>
      <c r="AB330" t="s">
        <v>683</v>
      </c>
      <c r="AC330" t="s">
        <v>9</v>
      </c>
    </row>
    <row r="331" spans="1:29" x14ac:dyDescent="0.3">
      <c r="A331" s="151">
        <v>46081</v>
      </c>
      <c r="B331" t="s">
        <v>444</v>
      </c>
      <c r="C331" t="s">
        <v>564</v>
      </c>
      <c r="D331">
        <v>-2416515.0120999999</v>
      </c>
      <c r="E331" t="s">
        <v>166</v>
      </c>
      <c r="F331">
        <v>1</v>
      </c>
      <c r="G331">
        <v>2416515.0121335899</v>
      </c>
      <c r="H331" t="s">
        <v>480</v>
      </c>
      <c r="I331" t="s">
        <v>9</v>
      </c>
      <c r="J331" t="s">
        <v>137</v>
      </c>
      <c r="K331" t="s">
        <v>501</v>
      </c>
      <c r="L331" t="s">
        <v>501</v>
      </c>
      <c r="M331">
        <v>0</v>
      </c>
      <c r="N331" t="s">
        <v>379</v>
      </c>
      <c r="O331" t="s">
        <v>494</v>
      </c>
      <c r="P331">
        <v>10</v>
      </c>
      <c r="Q331" t="s">
        <v>467</v>
      </c>
      <c r="R331">
        <v>1</v>
      </c>
      <c r="S331">
        <v>-2416515.0120999999</v>
      </c>
      <c r="T331">
        <v>1</v>
      </c>
      <c r="U331" t="s">
        <v>199</v>
      </c>
      <c r="V331" t="s">
        <v>80</v>
      </c>
      <c r="W331" t="s">
        <v>384</v>
      </c>
      <c r="X331">
        <v>0.11</v>
      </c>
      <c r="Y331">
        <v>265816.65133099997</v>
      </c>
      <c r="Z331">
        <v>5</v>
      </c>
      <c r="AA331">
        <v>10</v>
      </c>
      <c r="AB331" t="s">
        <v>80</v>
      </c>
      <c r="AC331" t="s">
        <v>9</v>
      </c>
    </row>
    <row r="332" spans="1:29" x14ac:dyDescent="0.3">
      <c r="A332" s="151">
        <v>46081</v>
      </c>
      <c r="B332" t="s">
        <v>444</v>
      </c>
      <c r="C332" t="s">
        <v>564</v>
      </c>
      <c r="D332">
        <v>-2416515.0120999999</v>
      </c>
      <c r="E332" t="s">
        <v>166</v>
      </c>
      <c r="F332">
        <v>1</v>
      </c>
      <c r="G332">
        <v>2416515.0121335899</v>
      </c>
      <c r="H332" t="s">
        <v>480</v>
      </c>
      <c r="I332" t="s">
        <v>9</v>
      </c>
      <c r="J332" t="s">
        <v>137</v>
      </c>
      <c r="K332" t="s">
        <v>501</v>
      </c>
      <c r="L332" t="s">
        <v>501</v>
      </c>
      <c r="M332">
        <v>0</v>
      </c>
      <c r="N332" t="s">
        <v>379</v>
      </c>
      <c r="O332" t="s">
        <v>494</v>
      </c>
      <c r="P332">
        <v>10</v>
      </c>
      <c r="Q332" t="s">
        <v>467</v>
      </c>
      <c r="R332">
        <v>1</v>
      </c>
      <c r="S332">
        <v>-2416515.0120999999</v>
      </c>
      <c r="T332">
        <v>1</v>
      </c>
      <c r="U332" t="s">
        <v>199</v>
      </c>
      <c r="V332" t="s">
        <v>50</v>
      </c>
      <c r="W332" t="s">
        <v>380</v>
      </c>
      <c r="X332">
        <v>0.11</v>
      </c>
      <c r="Y332">
        <v>265816.65133099997</v>
      </c>
      <c r="Z332">
        <v>6</v>
      </c>
      <c r="AA332">
        <v>10</v>
      </c>
      <c r="AB332" t="s">
        <v>50</v>
      </c>
      <c r="AC332" t="s">
        <v>9</v>
      </c>
    </row>
    <row r="333" spans="1:29" x14ac:dyDescent="0.3">
      <c r="A333" s="151">
        <v>46081</v>
      </c>
      <c r="B333" t="s">
        <v>444</v>
      </c>
      <c r="C333" t="s">
        <v>564</v>
      </c>
      <c r="D333">
        <v>-2416515.0120999999</v>
      </c>
      <c r="E333" t="s">
        <v>166</v>
      </c>
      <c r="F333">
        <v>1</v>
      </c>
      <c r="G333">
        <v>2416515.0121335899</v>
      </c>
      <c r="H333" t="s">
        <v>480</v>
      </c>
      <c r="I333" t="s">
        <v>9</v>
      </c>
      <c r="J333" t="s">
        <v>137</v>
      </c>
      <c r="K333" t="s">
        <v>501</v>
      </c>
      <c r="L333" t="s">
        <v>501</v>
      </c>
      <c r="M333">
        <v>0</v>
      </c>
      <c r="N333" t="s">
        <v>379</v>
      </c>
      <c r="O333" t="s">
        <v>494</v>
      </c>
      <c r="P333">
        <v>10</v>
      </c>
      <c r="Q333" t="s">
        <v>467</v>
      </c>
      <c r="R333">
        <v>1</v>
      </c>
      <c r="S333">
        <v>-2416515.0120999999</v>
      </c>
      <c r="T333">
        <v>1</v>
      </c>
      <c r="U333" t="s">
        <v>199</v>
      </c>
      <c r="V333" t="s">
        <v>68</v>
      </c>
      <c r="W333" t="s">
        <v>388</v>
      </c>
      <c r="X333">
        <v>0.11</v>
      </c>
      <c r="Y333">
        <v>265816.65133099997</v>
      </c>
      <c r="Z333">
        <v>7</v>
      </c>
      <c r="AA333">
        <v>10</v>
      </c>
      <c r="AB333" t="s">
        <v>68</v>
      </c>
      <c r="AC333" t="s">
        <v>9</v>
      </c>
    </row>
    <row r="334" spans="1:29" x14ac:dyDescent="0.3">
      <c r="A334" s="151">
        <v>46081</v>
      </c>
      <c r="B334" t="s">
        <v>444</v>
      </c>
      <c r="C334" t="s">
        <v>564</v>
      </c>
      <c r="D334">
        <v>-2416515.0120999999</v>
      </c>
      <c r="E334" t="s">
        <v>166</v>
      </c>
      <c r="F334">
        <v>1</v>
      </c>
      <c r="G334">
        <v>2416515.0121335899</v>
      </c>
      <c r="H334" t="s">
        <v>480</v>
      </c>
      <c r="I334" t="s">
        <v>9</v>
      </c>
      <c r="J334" t="s">
        <v>137</v>
      </c>
      <c r="K334" t="s">
        <v>501</v>
      </c>
      <c r="L334" t="s">
        <v>501</v>
      </c>
      <c r="M334">
        <v>0</v>
      </c>
      <c r="N334" t="s">
        <v>379</v>
      </c>
      <c r="O334" t="s">
        <v>494</v>
      </c>
      <c r="P334">
        <v>10</v>
      </c>
      <c r="Q334" t="s">
        <v>467</v>
      </c>
      <c r="R334">
        <v>1</v>
      </c>
      <c r="S334">
        <v>-2416515.0120999999</v>
      </c>
      <c r="T334">
        <v>1</v>
      </c>
      <c r="U334" t="s">
        <v>199</v>
      </c>
      <c r="V334" t="s">
        <v>70</v>
      </c>
      <c r="W334" t="s">
        <v>459</v>
      </c>
      <c r="X334">
        <v>0.11</v>
      </c>
      <c r="Y334">
        <v>265816.65133099997</v>
      </c>
      <c r="Z334">
        <v>8</v>
      </c>
      <c r="AA334">
        <v>10</v>
      </c>
      <c r="AB334" t="s">
        <v>70</v>
      </c>
      <c r="AC334" t="s">
        <v>9</v>
      </c>
    </row>
    <row r="335" spans="1:29" x14ac:dyDescent="0.3">
      <c r="A335" s="151">
        <v>46081</v>
      </c>
      <c r="B335" t="s">
        <v>444</v>
      </c>
      <c r="C335" t="s">
        <v>564</v>
      </c>
      <c r="D335">
        <v>-2416515.0120999999</v>
      </c>
      <c r="E335" t="s">
        <v>166</v>
      </c>
      <c r="F335">
        <v>1</v>
      </c>
      <c r="G335">
        <v>2416515.0121335899</v>
      </c>
      <c r="H335" t="s">
        <v>480</v>
      </c>
      <c r="I335" t="s">
        <v>9</v>
      </c>
      <c r="J335" t="s">
        <v>137</v>
      </c>
      <c r="K335" t="s">
        <v>501</v>
      </c>
      <c r="L335" t="s">
        <v>501</v>
      </c>
      <c r="M335">
        <v>0</v>
      </c>
      <c r="N335" t="s">
        <v>379</v>
      </c>
      <c r="O335" t="s">
        <v>494</v>
      </c>
      <c r="P335">
        <v>10</v>
      </c>
      <c r="Q335" t="s">
        <v>467</v>
      </c>
      <c r="R335">
        <v>1</v>
      </c>
      <c r="S335">
        <v>-2416515.0120999999</v>
      </c>
      <c r="T335">
        <v>1</v>
      </c>
      <c r="U335" t="s">
        <v>199</v>
      </c>
      <c r="V335" t="s">
        <v>181</v>
      </c>
      <c r="W335" t="s">
        <v>383</v>
      </c>
      <c r="X335">
        <v>0</v>
      </c>
      <c r="Y335">
        <v>0</v>
      </c>
      <c r="Z335">
        <v>9</v>
      </c>
      <c r="AA335">
        <v>10</v>
      </c>
      <c r="AB335" t="s">
        <v>181</v>
      </c>
      <c r="AC335" t="s">
        <v>9</v>
      </c>
    </row>
    <row r="336" spans="1:29" x14ac:dyDescent="0.3">
      <c r="A336" s="151">
        <v>46081</v>
      </c>
      <c r="B336" t="s">
        <v>444</v>
      </c>
      <c r="C336" t="s">
        <v>420</v>
      </c>
      <c r="D336">
        <v>-2394868.4076999999</v>
      </c>
      <c r="E336" t="s">
        <v>13</v>
      </c>
      <c r="F336">
        <v>1</v>
      </c>
      <c r="G336">
        <v>2394868.4077335899</v>
      </c>
      <c r="H336" t="s">
        <v>480</v>
      </c>
      <c r="I336" t="s">
        <v>9</v>
      </c>
      <c r="J336" t="s">
        <v>137</v>
      </c>
      <c r="K336" t="s">
        <v>501</v>
      </c>
      <c r="L336" t="s">
        <v>501</v>
      </c>
      <c r="M336">
        <v>0</v>
      </c>
      <c r="N336" t="s">
        <v>338</v>
      </c>
      <c r="O336" t="s">
        <v>494</v>
      </c>
      <c r="P336">
        <v>5</v>
      </c>
      <c r="Q336" t="s">
        <v>466</v>
      </c>
      <c r="R336">
        <v>1</v>
      </c>
      <c r="S336">
        <v>-2394868.4076999999</v>
      </c>
      <c r="T336">
        <v>1</v>
      </c>
      <c r="U336" t="s">
        <v>199</v>
      </c>
      <c r="V336" t="s">
        <v>191</v>
      </c>
      <c r="W336" t="s">
        <v>340</v>
      </c>
      <c r="X336">
        <v>0.37</v>
      </c>
      <c r="Y336">
        <v>886101.31084899988</v>
      </c>
      <c r="Z336">
        <v>4</v>
      </c>
      <c r="AA336">
        <v>10</v>
      </c>
      <c r="AB336" t="s">
        <v>683</v>
      </c>
      <c r="AC336" t="s">
        <v>9</v>
      </c>
    </row>
    <row r="337" spans="1:29" x14ac:dyDescent="0.3">
      <c r="A337" s="151">
        <v>46081</v>
      </c>
      <c r="B337" t="s">
        <v>444</v>
      </c>
      <c r="C337" t="s">
        <v>420</v>
      </c>
      <c r="D337">
        <v>-2394868.4076999999</v>
      </c>
      <c r="E337" t="s">
        <v>13</v>
      </c>
      <c r="F337">
        <v>1</v>
      </c>
      <c r="G337">
        <v>2394868.4077335899</v>
      </c>
      <c r="H337" t="s">
        <v>480</v>
      </c>
      <c r="I337" t="s">
        <v>9</v>
      </c>
      <c r="J337" t="s">
        <v>137</v>
      </c>
      <c r="K337" t="s">
        <v>501</v>
      </c>
      <c r="L337" t="s">
        <v>501</v>
      </c>
      <c r="M337">
        <v>0</v>
      </c>
      <c r="N337" t="s">
        <v>338</v>
      </c>
      <c r="O337" t="s">
        <v>494</v>
      </c>
      <c r="P337">
        <v>5</v>
      </c>
      <c r="Q337" t="s">
        <v>466</v>
      </c>
      <c r="R337">
        <v>1</v>
      </c>
      <c r="S337">
        <v>-2394868.4076999999</v>
      </c>
      <c r="T337">
        <v>1</v>
      </c>
      <c r="U337" t="s">
        <v>199</v>
      </c>
      <c r="V337" t="s">
        <v>80</v>
      </c>
      <c r="W337" t="s">
        <v>451</v>
      </c>
      <c r="X337">
        <v>0.2</v>
      </c>
      <c r="Y337">
        <v>478973.68154000002</v>
      </c>
      <c r="Z337">
        <v>5</v>
      </c>
      <c r="AA337">
        <v>10</v>
      </c>
      <c r="AB337" t="s">
        <v>80</v>
      </c>
      <c r="AC337" t="s">
        <v>9</v>
      </c>
    </row>
    <row r="338" spans="1:29" x14ac:dyDescent="0.3">
      <c r="A338" s="151">
        <v>46081</v>
      </c>
      <c r="B338" t="s">
        <v>444</v>
      </c>
      <c r="C338" t="s">
        <v>420</v>
      </c>
      <c r="D338">
        <v>-2394868.4076999999</v>
      </c>
      <c r="E338" t="s">
        <v>13</v>
      </c>
      <c r="F338">
        <v>1</v>
      </c>
      <c r="G338">
        <v>2394868.4077335899</v>
      </c>
      <c r="H338" t="s">
        <v>480</v>
      </c>
      <c r="I338" t="s">
        <v>9</v>
      </c>
      <c r="J338" t="s">
        <v>137</v>
      </c>
      <c r="K338" t="s">
        <v>501</v>
      </c>
      <c r="L338" t="s">
        <v>501</v>
      </c>
      <c r="M338">
        <v>0</v>
      </c>
      <c r="N338" t="s">
        <v>338</v>
      </c>
      <c r="O338" t="s">
        <v>494</v>
      </c>
      <c r="P338">
        <v>5</v>
      </c>
      <c r="Q338" t="s">
        <v>466</v>
      </c>
      <c r="R338">
        <v>1</v>
      </c>
      <c r="S338">
        <v>-2394868.4076999999</v>
      </c>
      <c r="T338">
        <v>1</v>
      </c>
      <c r="U338" t="s">
        <v>199</v>
      </c>
      <c r="V338" t="s">
        <v>50</v>
      </c>
      <c r="W338" t="s">
        <v>339</v>
      </c>
      <c r="X338">
        <v>0.12</v>
      </c>
      <c r="Y338">
        <v>287384.20892399998</v>
      </c>
      <c r="Z338">
        <v>6</v>
      </c>
      <c r="AA338">
        <v>10</v>
      </c>
      <c r="AB338" t="s">
        <v>50</v>
      </c>
      <c r="AC338" t="s">
        <v>9</v>
      </c>
    </row>
    <row r="339" spans="1:29" x14ac:dyDescent="0.3">
      <c r="A339" s="151">
        <v>46081</v>
      </c>
      <c r="B339" t="s">
        <v>444</v>
      </c>
      <c r="C339" t="s">
        <v>420</v>
      </c>
      <c r="D339">
        <v>-2394868.4076999999</v>
      </c>
      <c r="E339" t="s">
        <v>13</v>
      </c>
      <c r="F339">
        <v>1</v>
      </c>
      <c r="G339">
        <v>2394868.4077335899</v>
      </c>
      <c r="H339" t="s">
        <v>480</v>
      </c>
      <c r="I339" t="s">
        <v>9</v>
      </c>
      <c r="J339" t="s">
        <v>137</v>
      </c>
      <c r="K339" t="s">
        <v>501</v>
      </c>
      <c r="L339" t="s">
        <v>501</v>
      </c>
      <c r="M339">
        <v>0</v>
      </c>
      <c r="N339" t="s">
        <v>338</v>
      </c>
      <c r="O339" t="s">
        <v>494</v>
      </c>
      <c r="P339">
        <v>5</v>
      </c>
      <c r="Q339" t="s">
        <v>466</v>
      </c>
      <c r="R339">
        <v>1</v>
      </c>
      <c r="S339">
        <v>-2394868.4076999999</v>
      </c>
      <c r="T339">
        <v>1</v>
      </c>
      <c r="U339" t="s">
        <v>199</v>
      </c>
      <c r="V339" t="s">
        <v>68</v>
      </c>
      <c r="W339" t="s">
        <v>450</v>
      </c>
      <c r="X339">
        <v>0.17</v>
      </c>
      <c r="Y339">
        <v>407127.62930899998</v>
      </c>
      <c r="Z339">
        <v>7</v>
      </c>
      <c r="AA339">
        <v>10</v>
      </c>
      <c r="AB339" t="s">
        <v>68</v>
      </c>
      <c r="AC339" t="s">
        <v>9</v>
      </c>
    </row>
    <row r="340" spans="1:29" x14ac:dyDescent="0.3">
      <c r="A340" s="151">
        <v>46081</v>
      </c>
      <c r="B340" t="s">
        <v>444</v>
      </c>
      <c r="C340" t="s">
        <v>420</v>
      </c>
      <c r="D340">
        <v>-2394868.4076999999</v>
      </c>
      <c r="E340" t="s">
        <v>13</v>
      </c>
      <c r="F340">
        <v>1</v>
      </c>
      <c r="G340">
        <v>2394868.4077335899</v>
      </c>
      <c r="H340" t="s">
        <v>480</v>
      </c>
      <c r="I340" t="s">
        <v>9</v>
      </c>
      <c r="J340" t="s">
        <v>137</v>
      </c>
      <c r="K340" t="s">
        <v>501</v>
      </c>
      <c r="L340" t="s">
        <v>501</v>
      </c>
      <c r="M340">
        <v>0</v>
      </c>
      <c r="N340" t="s">
        <v>338</v>
      </c>
      <c r="O340" t="s">
        <v>494</v>
      </c>
      <c r="P340">
        <v>5</v>
      </c>
      <c r="Q340" t="s">
        <v>466</v>
      </c>
      <c r="R340">
        <v>1</v>
      </c>
      <c r="S340">
        <v>-2394868.4076999999</v>
      </c>
      <c r="T340">
        <v>1</v>
      </c>
      <c r="U340" t="s">
        <v>199</v>
      </c>
      <c r="V340" t="s">
        <v>70</v>
      </c>
      <c r="W340" t="s">
        <v>455</v>
      </c>
      <c r="X340">
        <v>0.14000000000000001</v>
      </c>
      <c r="Y340">
        <v>335281.577078</v>
      </c>
      <c r="Z340">
        <v>8</v>
      </c>
      <c r="AA340">
        <v>10</v>
      </c>
      <c r="AB340" t="s">
        <v>70</v>
      </c>
      <c r="AC340" t="s">
        <v>9</v>
      </c>
    </row>
    <row r="341" spans="1:29" x14ac:dyDescent="0.3">
      <c r="A341" s="151">
        <v>46081</v>
      </c>
      <c r="B341" t="s">
        <v>444</v>
      </c>
      <c r="C341" t="s">
        <v>567</v>
      </c>
      <c r="D341">
        <v>-2366793.4295999999</v>
      </c>
      <c r="E341" t="s">
        <v>193</v>
      </c>
      <c r="F341">
        <v>1</v>
      </c>
      <c r="G341">
        <v>2366793.4296135898</v>
      </c>
      <c r="H341" t="s">
        <v>480</v>
      </c>
      <c r="I341" t="s">
        <v>9</v>
      </c>
      <c r="J341" t="s">
        <v>137</v>
      </c>
      <c r="K341" t="s">
        <v>501</v>
      </c>
      <c r="L341" t="s">
        <v>501</v>
      </c>
      <c r="M341">
        <v>0</v>
      </c>
      <c r="N341" t="s">
        <v>373</v>
      </c>
      <c r="O341" t="s">
        <v>494</v>
      </c>
      <c r="P341">
        <v>2</v>
      </c>
      <c r="Q341" t="s">
        <v>468</v>
      </c>
      <c r="R341">
        <v>1</v>
      </c>
      <c r="S341">
        <v>-2366793.4295999999</v>
      </c>
      <c r="T341">
        <v>1</v>
      </c>
      <c r="U341" t="s">
        <v>199</v>
      </c>
      <c r="V341" t="s">
        <v>193</v>
      </c>
      <c r="W341" t="s">
        <v>375</v>
      </c>
      <c r="X341">
        <v>0.15</v>
      </c>
      <c r="Y341">
        <v>355019.01444</v>
      </c>
      <c r="Z341">
        <v>3</v>
      </c>
      <c r="AA341">
        <v>10</v>
      </c>
      <c r="AB341" t="s">
        <v>682</v>
      </c>
      <c r="AC341" t="s">
        <v>9</v>
      </c>
    </row>
    <row r="342" spans="1:29" x14ac:dyDescent="0.3">
      <c r="A342" s="151">
        <v>46081</v>
      </c>
      <c r="B342" t="s">
        <v>444</v>
      </c>
      <c r="C342" t="s">
        <v>567</v>
      </c>
      <c r="D342">
        <v>-2366793.4295999999</v>
      </c>
      <c r="E342" t="s">
        <v>193</v>
      </c>
      <c r="F342">
        <v>1</v>
      </c>
      <c r="G342">
        <v>2366793.4296135898</v>
      </c>
      <c r="H342" t="s">
        <v>480</v>
      </c>
      <c r="I342" t="s">
        <v>9</v>
      </c>
      <c r="J342" t="s">
        <v>137</v>
      </c>
      <c r="K342" t="s">
        <v>501</v>
      </c>
      <c r="L342" t="s">
        <v>501</v>
      </c>
      <c r="M342">
        <v>0</v>
      </c>
      <c r="N342" t="s">
        <v>373</v>
      </c>
      <c r="O342" t="s">
        <v>494</v>
      </c>
      <c r="P342">
        <v>2</v>
      </c>
      <c r="Q342" t="s">
        <v>468</v>
      </c>
      <c r="R342">
        <v>1</v>
      </c>
      <c r="S342">
        <v>-2366793.4295999999</v>
      </c>
      <c r="T342">
        <v>1</v>
      </c>
      <c r="U342" t="s">
        <v>199</v>
      </c>
      <c r="V342" t="s">
        <v>80</v>
      </c>
      <c r="W342" t="s">
        <v>374</v>
      </c>
      <c r="X342">
        <v>0.85</v>
      </c>
      <c r="Y342">
        <v>2011774.4151599999</v>
      </c>
      <c r="Z342">
        <v>5</v>
      </c>
      <c r="AA342">
        <v>10</v>
      </c>
      <c r="AB342" t="s">
        <v>80</v>
      </c>
      <c r="AC342" t="s">
        <v>9</v>
      </c>
    </row>
    <row r="343" spans="1:29" x14ac:dyDescent="0.3">
      <c r="A343" s="151">
        <v>46063</v>
      </c>
      <c r="B343" t="s">
        <v>1025</v>
      </c>
      <c r="C343" t="s">
        <v>1026</v>
      </c>
      <c r="D343">
        <v>-2359500</v>
      </c>
      <c r="E343" t="s">
        <v>1027</v>
      </c>
      <c r="F343">
        <v>4</v>
      </c>
      <c r="G343">
        <v>390000</v>
      </c>
      <c r="H343" t="s">
        <v>511</v>
      </c>
      <c r="I343" t="s">
        <v>10</v>
      </c>
      <c r="J343" t="s">
        <v>137</v>
      </c>
      <c r="K343" t="s">
        <v>473</v>
      </c>
      <c r="L343" t="s">
        <v>156</v>
      </c>
      <c r="M343">
        <v>0</v>
      </c>
      <c r="N343" t="s">
        <v>39</v>
      </c>
      <c r="O343" t="s">
        <v>492</v>
      </c>
      <c r="P343">
        <v>2</v>
      </c>
      <c r="Q343" t="s">
        <v>50</v>
      </c>
      <c r="R343">
        <v>1</v>
      </c>
      <c r="S343">
        <v>-2359500</v>
      </c>
      <c r="T343">
        <v>4</v>
      </c>
      <c r="U343" t="s">
        <v>199</v>
      </c>
      <c r="V343" t="s">
        <v>50</v>
      </c>
      <c r="W343" t="s">
        <v>88</v>
      </c>
      <c r="X343">
        <v>1</v>
      </c>
      <c r="Y343">
        <v>2359500</v>
      </c>
      <c r="Z343">
        <v>6</v>
      </c>
      <c r="AA343">
        <v>13</v>
      </c>
      <c r="AB343" t="s">
        <v>50</v>
      </c>
      <c r="AC343" t="s">
        <v>10</v>
      </c>
    </row>
    <row r="344" spans="1:29" x14ac:dyDescent="0.3">
      <c r="A344" s="151">
        <v>46063</v>
      </c>
      <c r="B344" t="s">
        <v>1088</v>
      </c>
      <c r="C344" t="s">
        <v>1089</v>
      </c>
      <c r="D344">
        <v>-2348640.37</v>
      </c>
      <c r="E344" t="s">
        <v>1090</v>
      </c>
      <c r="F344">
        <v>70</v>
      </c>
      <c r="G344">
        <v>27728.93</v>
      </c>
      <c r="H344" t="s">
        <v>511</v>
      </c>
      <c r="I344" t="s">
        <v>17</v>
      </c>
      <c r="J344" t="s">
        <v>157</v>
      </c>
      <c r="K344" t="s">
        <v>473</v>
      </c>
      <c r="L344" t="s">
        <v>156</v>
      </c>
      <c r="M344">
        <v>0</v>
      </c>
      <c r="N344" t="s">
        <v>35</v>
      </c>
      <c r="O344" t="s">
        <v>494</v>
      </c>
      <c r="P344">
        <v>10</v>
      </c>
      <c r="Q344" t="s">
        <v>465</v>
      </c>
      <c r="R344">
        <v>1</v>
      </c>
      <c r="S344">
        <v>-2348640.37</v>
      </c>
      <c r="T344">
        <v>70</v>
      </c>
      <c r="U344" t="s">
        <v>199</v>
      </c>
      <c r="V344" t="s">
        <v>72</v>
      </c>
      <c r="W344" t="s">
        <v>73</v>
      </c>
      <c r="X344">
        <v>3.2417236735101898E-2</v>
      </c>
      <c r="Y344">
        <v>76136.430879907319</v>
      </c>
      <c r="Z344">
        <v>1</v>
      </c>
      <c r="AA344" t="s">
        <v>157</v>
      </c>
      <c r="AB344" t="s">
        <v>72</v>
      </c>
      <c r="AC344" t="s">
        <v>17</v>
      </c>
    </row>
    <row r="345" spans="1:29" x14ac:dyDescent="0.3">
      <c r="A345" s="151">
        <v>46063</v>
      </c>
      <c r="B345" t="s">
        <v>1088</v>
      </c>
      <c r="C345" t="s">
        <v>1089</v>
      </c>
      <c r="D345">
        <v>-2348640.37</v>
      </c>
      <c r="E345" t="s">
        <v>1090</v>
      </c>
      <c r="F345">
        <v>70</v>
      </c>
      <c r="G345">
        <v>27728.93</v>
      </c>
      <c r="H345" t="s">
        <v>511</v>
      </c>
      <c r="I345" t="s">
        <v>17</v>
      </c>
      <c r="J345" t="s">
        <v>157</v>
      </c>
      <c r="K345" t="s">
        <v>473</v>
      </c>
      <c r="L345" t="s">
        <v>156</v>
      </c>
      <c r="M345">
        <v>0</v>
      </c>
      <c r="N345" t="s">
        <v>35</v>
      </c>
      <c r="O345" t="s">
        <v>494</v>
      </c>
      <c r="P345">
        <v>10</v>
      </c>
      <c r="Q345" t="s">
        <v>465</v>
      </c>
      <c r="R345">
        <v>1</v>
      </c>
      <c r="S345">
        <v>-2348640.37</v>
      </c>
      <c r="T345">
        <v>70</v>
      </c>
      <c r="U345" t="s">
        <v>199</v>
      </c>
      <c r="V345" t="s">
        <v>77</v>
      </c>
      <c r="W345" t="s">
        <v>78</v>
      </c>
      <c r="X345">
        <v>7.0597149630605652E-3</v>
      </c>
      <c r="Y345">
        <v>16580.731562937104</v>
      </c>
      <c r="Z345">
        <v>2</v>
      </c>
      <c r="AA345" t="s">
        <v>157</v>
      </c>
      <c r="AB345" t="s">
        <v>77</v>
      </c>
      <c r="AC345" t="s">
        <v>17</v>
      </c>
    </row>
    <row r="346" spans="1:29" x14ac:dyDescent="0.3">
      <c r="A346" s="151">
        <v>46063</v>
      </c>
      <c r="B346" t="s">
        <v>1088</v>
      </c>
      <c r="C346" t="s">
        <v>1089</v>
      </c>
      <c r="D346">
        <v>-2348640.37</v>
      </c>
      <c r="E346" t="s">
        <v>1090</v>
      </c>
      <c r="F346">
        <v>70</v>
      </c>
      <c r="G346">
        <v>27728.93</v>
      </c>
      <c r="H346" t="s">
        <v>511</v>
      </c>
      <c r="I346" t="s">
        <v>17</v>
      </c>
      <c r="J346" t="s">
        <v>157</v>
      </c>
      <c r="K346" t="s">
        <v>473</v>
      </c>
      <c r="L346" t="s">
        <v>156</v>
      </c>
      <c r="M346">
        <v>0</v>
      </c>
      <c r="N346" t="s">
        <v>35</v>
      </c>
      <c r="O346" t="s">
        <v>494</v>
      </c>
      <c r="P346">
        <v>10</v>
      </c>
      <c r="Q346" t="s">
        <v>465</v>
      </c>
      <c r="R346">
        <v>1</v>
      </c>
      <c r="S346">
        <v>-2348640.37</v>
      </c>
      <c r="T346">
        <v>70</v>
      </c>
      <c r="U346" t="s">
        <v>199</v>
      </c>
      <c r="V346" t="s">
        <v>75</v>
      </c>
      <c r="W346" t="s">
        <v>76</v>
      </c>
      <c r="X346">
        <v>4.0653249223577111E-4</v>
      </c>
      <c r="Y346">
        <v>954.79862298164358</v>
      </c>
      <c r="Z346">
        <v>10</v>
      </c>
      <c r="AA346" t="s">
        <v>157</v>
      </c>
      <c r="AB346" t="s">
        <v>75</v>
      </c>
      <c r="AC346" t="s">
        <v>17</v>
      </c>
    </row>
    <row r="347" spans="1:29" x14ac:dyDescent="0.3">
      <c r="A347" s="151">
        <v>46063</v>
      </c>
      <c r="B347" t="s">
        <v>1088</v>
      </c>
      <c r="C347" t="s">
        <v>1089</v>
      </c>
      <c r="D347">
        <v>-2348640.37</v>
      </c>
      <c r="E347" t="s">
        <v>1090</v>
      </c>
      <c r="F347">
        <v>70</v>
      </c>
      <c r="G347">
        <v>27728.93</v>
      </c>
      <c r="H347" t="s">
        <v>511</v>
      </c>
      <c r="I347" t="s">
        <v>17</v>
      </c>
      <c r="J347" t="s">
        <v>157</v>
      </c>
      <c r="K347" t="s">
        <v>473</v>
      </c>
      <c r="L347" t="s">
        <v>156</v>
      </c>
      <c r="M347">
        <v>0</v>
      </c>
      <c r="N347" t="s">
        <v>35</v>
      </c>
      <c r="O347" t="s">
        <v>494</v>
      </c>
      <c r="P347">
        <v>10</v>
      </c>
      <c r="Q347" t="s">
        <v>465</v>
      </c>
      <c r="R347">
        <v>1</v>
      </c>
      <c r="S347">
        <v>-2348640.37</v>
      </c>
      <c r="T347">
        <v>70</v>
      </c>
      <c r="U347" t="s">
        <v>199</v>
      </c>
      <c r="V347" t="s">
        <v>66</v>
      </c>
      <c r="W347" t="s">
        <v>67</v>
      </c>
      <c r="X347">
        <v>5.9791078481547098E-2</v>
      </c>
      <c r="Y347">
        <v>140427.74068759981</v>
      </c>
      <c r="Z347">
        <v>3</v>
      </c>
      <c r="AA347" t="s">
        <v>157</v>
      </c>
      <c r="AB347" t="s">
        <v>682</v>
      </c>
      <c r="AC347" t="s">
        <v>17</v>
      </c>
    </row>
    <row r="348" spans="1:29" x14ac:dyDescent="0.3">
      <c r="A348" s="151">
        <v>46063</v>
      </c>
      <c r="B348" t="s">
        <v>1088</v>
      </c>
      <c r="C348" t="s">
        <v>1089</v>
      </c>
      <c r="D348">
        <v>-2348640.37</v>
      </c>
      <c r="E348" t="s">
        <v>1090</v>
      </c>
      <c r="F348">
        <v>70</v>
      </c>
      <c r="G348">
        <v>27728.93</v>
      </c>
      <c r="H348" t="s">
        <v>511</v>
      </c>
      <c r="I348" t="s">
        <v>17</v>
      </c>
      <c r="J348" t="s">
        <v>157</v>
      </c>
      <c r="K348" t="s">
        <v>473</v>
      </c>
      <c r="L348" t="s">
        <v>156</v>
      </c>
      <c r="M348">
        <v>0</v>
      </c>
      <c r="N348" t="s">
        <v>35</v>
      </c>
      <c r="O348" t="s">
        <v>494</v>
      </c>
      <c r="P348">
        <v>10</v>
      </c>
      <c r="Q348" t="s">
        <v>465</v>
      </c>
      <c r="R348">
        <v>1</v>
      </c>
      <c r="S348">
        <v>-2348640.37</v>
      </c>
      <c r="T348">
        <v>70</v>
      </c>
      <c r="U348" t="s">
        <v>199</v>
      </c>
      <c r="V348" t="s">
        <v>63</v>
      </c>
      <c r="W348" t="s">
        <v>64</v>
      </c>
      <c r="X348">
        <v>4.8738124634855849E-3</v>
      </c>
      <c r="Y348">
        <v>11446.832707551395</v>
      </c>
      <c r="Z348">
        <v>4</v>
      </c>
      <c r="AA348" t="s">
        <v>157</v>
      </c>
      <c r="AB348" t="s">
        <v>683</v>
      </c>
      <c r="AC348" t="s">
        <v>17</v>
      </c>
    </row>
    <row r="349" spans="1:29" x14ac:dyDescent="0.3">
      <c r="A349" s="151">
        <v>46063</v>
      </c>
      <c r="B349" t="s">
        <v>1088</v>
      </c>
      <c r="C349" t="s">
        <v>1089</v>
      </c>
      <c r="D349">
        <v>-2348640.37</v>
      </c>
      <c r="E349" t="s">
        <v>1090</v>
      </c>
      <c r="F349">
        <v>70</v>
      </c>
      <c r="G349">
        <v>27728.93</v>
      </c>
      <c r="H349" t="s">
        <v>511</v>
      </c>
      <c r="I349" t="s">
        <v>17</v>
      </c>
      <c r="J349" t="s">
        <v>157</v>
      </c>
      <c r="K349" t="s">
        <v>473</v>
      </c>
      <c r="L349" t="s">
        <v>156</v>
      </c>
      <c r="M349">
        <v>0</v>
      </c>
      <c r="N349" t="s">
        <v>35</v>
      </c>
      <c r="O349" t="s">
        <v>494</v>
      </c>
      <c r="P349">
        <v>10</v>
      </c>
      <c r="Q349" t="s">
        <v>465</v>
      </c>
      <c r="R349">
        <v>1</v>
      </c>
      <c r="S349">
        <v>-2348640.37</v>
      </c>
      <c r="T349">
        <v>70</v>
      </c>
      <c r="U349" t="s">
        <v>199</v>
      </c>
      <c r="V349" t="s">
        <v>80</v>
      </c>
      <c r="W349" t="s">
        <v>81</v>
      </c>
      <c r="X349">
        <v>0.73411048911804788</v>
      </c>
      <c r="Y349">
        <v>1724161.5307830931</v>
      </c>
      <c r="Z349">
        <v>5</v>
      </c>
      <c r="AA349" t="s">
        <v>157</v>
      </c>
      <c r="AB349" t="s">
        <v>80</v>
      </c>
      <c r="AC349" t="s">
        <v>17</v>
      </c>
    </row>
    <row r="350" spans="1:29" x14ac:dyDescent="0.3">
      <c r="A350" s="151">
        <v>46063</v>
      </c>
      <c r="B350" t="s">
        <v>1088</v>
      </c>
      <c r="C350" t="s">
        <v>1089</v>
      </c>
      <c r="D350">
        <v>-2348640.37</v>
      </c>
      <c r="E350" t="s">
        <v>1090</v>
      </c>
      <c r="F350">
        <v>70</v>
      </c>
      <c r="G350">
        <v>27728.93</v>
      </c>
      <c r="H350" t="s">
        <v>511</v>
      </c>
      <c r="I350" t="s">
        <v>17</v>
      </c>
      <c r="J350" t="s">
        <v>157</v>
      </c>
      <c r="K350" t="s">
        <v>473</v>
      </c>
      <c r="L350" t="s">
        <v>156</v>
      </c>
      <c r="M350">
        <v>0</v>
      </c>
      <c r="N350" t="s">
        <v>35</v>
      </c>
      <c r="O350" t="s">
        <v>494</v>
      </c>
      <c r="P350">
        <v>10</v>
      </c>
      <c r="Q350" t="s">
        <v>465</v>
      </c>
      <c r="R350">
        <v>1</v>
      </c>
      <c r="S350">
        <v>-2348640.37</v>
      </c>
      <c r="T350">
        <v>70</v>
      </c>
      <c r="U350" t="s">
        <v>199</v>
      </c>
      <c r="V350" t="s">
        <v>50</v>
      </c>
      <c r="W350" t="s">
        <v>74</v>
      </c>
      <c r="X350">
        <v>1.4065386597374174E-2</v>
      </c>
      <c r="Y350">
        <v>33034.534782249924</v>
      </c>
      <c r="Z350">
        <v>6</v>
      </c>
      <c r="AA350" t="s">
        <v>157</v>
      </c>
      <c r="AB350" t="s">
        <v>50</v>
      </c>
      <c r="AC350" t="s">
        <v>17</v>
      </c>
    </row>
    <row r="351" spans="1:29" x14ac:dyDescent="0.3">
      <c r="A351" s="151">
        <v>46063</v>
      </c>
      <c r="B351" t="s">
        <v>1088</v>
      </c>
      <c r="C351" t="s">
        <v>1089</v>
      </c>
      <c r="D351">
        <v>-2348640.37</v>
      </c>
      <c r="E351" t="s">
        <v>1090</v>
      </c>
      <c r="F351">
        <v>70</v>
      </c>
      <c r="G351">
        <v>27728.93</v>
      </c>
      <c r="H351" t="s">
        <v>511</v>
      </c>
      <c r="I351" t="s">
        <v>17</v>
      </c>
      <c r="J351" t="s">
        <v>157</v>
      </c>
      <c r="K351" t="s">
        <v>473</v>
      </c>
      <c r="L351" t="s">
        <v>156</v>
      </c>
      <c r="M351">
        <v>0</v>
      </c>
      <c r="N351" t="s">
        <v>35</v>
      </c>
      <c r="O351" t="s">
        <v>494</v>
      </c>
      <c r="P351">
        <v>10</v>
      </c>
      <c r="Q351" t="s">
        <v>465</v>
      </c>
      <c r="R351">
        <v>1</v>
      </c>
      <c r="S351">
        <v>-2348640.37</v>
      </c>
      <c r="T351">
        <v>70</v>
      </c>
      <c r="U351" t="s">
        <v>199</v>
      </c>
      <c r="V351" t="s">
        <v>68</v>
      </c>
      <c r="W351" t="s">
        <v>69</v>
      </c>
      <c r="X351">
        <v>0.10760032914202722</v>
      </c>
      <c r="Y351">
        <v>252714.47684825261</v>
      </c>
      <c r="Z351">
        <v>7</v>
      </c>
      <c r="AA351" t="s">
        <v>157</v>
      </c>
      <c r="AB351" t="s">
        <v>68</v>
      </c>
      <c r="AC351" t="s">
        <v>17</v>
      </c>
    </row>
    <row r="352" spans="1:29" x14ac:dyDescent="0.3">
      <c r="A352" s="151">
        <v>46063</v>
      </c>
      <c r="B352" t="s">
        <v>1088</v>
      </c>
      <c r="C352" t="s">
        <v>1089</v>
      </c>
      <c r="D352">
        <v>-2348640.37</v>
      </c>
      <c r="E352" t="s">
        <v>1090</v>
      </c>
      <c r="F352">
        <v>70</v>
      </c>
      <c r="G352">
        <v>27728.93</v>
      </c>
      <c r="H352" t="s">
        <v>511</v>
      </c>
      <c r="I352" t="s">
        <v>17</v>
      </c>
      <c r="J352" t="s">
        <v>157</v>
      </c>
      <c r="K352" t="s">
        <v>473</v>
      </c>
      <c r="L352" t="s">
        <v>156</v>
      </c>
      <c r="M352">
        <v>0</v>
      </c>
      <c r="N352" t="s">
        <v>35</v>
      </c>
      <c r="O352" t="s">
        <v>494</v>
      </c>
      <c r="P352">
        <v>10</v>
      </c>
      <c r="Q352" t="s">
        <v>465</v>
      </c>
      <c r="R352">
        <v>1</v>
      </c>
      <c r="S352">
        <v>-2348640.37</v>
      </c>
      <c r="T352">
        <v>70</v>
      </c>
      <c r="U352" t="s">
        <v>199</v>
      </c>
      <c r="V352" t="s">
        <v>70</v>
      </c>
      <c r="W352" t="s">
        <v>71</v>
      </c>
      <c r="X352">
        <v>3.9675420007119738E-2</v>
      </c>
      <c r="Y352">
        <v>93183.29312542711</v>
      </c>
      <c r="Z352">
        <v>8</v>
      </c>
      <c r="AA352" t="s">
        <v>157</v>
      </c>
      <c r="AB352" t="s">
        <v>70</v>
      </c>
      <c r="AC352" t="s">
        <v>17</v>
      </c>
    </row>
    <row r="353" spans="1:29" x14ac:dyDescent="0.3">
      <c r="A353" s="151">
        <v>46063</v>
      </c>
      <c r="B353" t="s">
        <v>1088</v>
      </c>
      <c r="C353" t="s">
        <v>1089</v>
      </c>
      <c r="D353">
        <v>-2348640.37</v>
      </c>
      <c r="E353" t="s">
        <v>1090</v>
      </c>
      <c r="F353">
        <v>70</v>
      </c>
      <c r="G353">
        <v>27728.93</v>
      </c>
      <c r="H353" t="s">
        <v>511</v>
      </c>
      <c r="I353" t="s">
        <v>17</v>
      </c>
      <c r="J353" t="s">
        <v>157</v>
      </c>
      <c r="K353" t="s">
        <v>473</v>
      </c>
      <c r="L353" t="s">
        <v>156</v>
      </c>
      <c r="M353">
        <v>0</v>
      </c>
      <c r="N353" t="s">
        <v>35</v>
      </c>
      <c r="O353" t="s">
        <v>494</v>
      </c>
      <c r="P353">
        <v>10</v>
      </c>
      <c r="Q353" t="s">
        <v>465</v>
      </c>
      <c r="R353">
        <v>1</v>
      </c>
      <c r="S353">
        <v>-2348640.37</v>
      </c>
      <c r="T353">
        <v>70</v>
      </c>
      <c r="U353" t="s">
        <v>199</v>
      </c>
      <c r="V353" t="s">
        <v>181</v>
      </c>
      <c r="W353" t="s">
        <v>462</v>
      </c>
      <c r="X353">
        <v>0</v>
      </c>
      <c r="Y353">
        <v>0</v>
      </c>
      <c r="Z353">
        <v>9</v>
      </c>
      <c r="AA353" t="s">
        <v>157</v>
      </c>
      <c r="AB353" t="s">
        <v>181</v>
      </c>
      <c r="AC353" t="s">
        <v>17</v>
      </c>
    </row>
    <row r="354" spans="1:29" x14ac:dyDescent="0.3">
      <c r="A354" s="151">
        <v>46081</v>
      </c>
      <c r="B354" t="s">
        <v>444</v>
      </c>
      <c r="C354" t="s">
        <v>561</v>
      </c>
      <c r="D354">
        <v>-2339355.3379000002</v>
      </c>
      <c r="E354" t="s">
        <v>193</v>
      </c>
      <c r="F354">
        <v>1</v>
      </c>
      <c r="G354">
        <v>2339355.3378735897</v>
      </c>
      <c r="H354" t="s">
        <v>480</v>
      </c>
      <c r="I354" t="s">
        <v>9</v>
      </c>
      <c r="J354" t="s">
        <v>137</v>
      </c>
      <c r="K354" t="s">
        <v>501</v>
      </c>
      <c r="L354" t="s">
        <v>501</v>
      </c>
      <c r="M354">
        <v>0</v>
      </c>
      <c r="N354" t="s">
        <v>373</v>
      </c>
      <c r="O354" t="s">
        <v>492</v>
      </c>
      <c r="P354">
        <v>2</v>
      </c>
      <c r="Q354" t="s">
        <v>468</v>
      </c>
      <c r="R354">
        <v>1</v>
      </c>
      <c r="S354">
        <v>-2339355.3379000002</v>
      </c>
      <c r="T354">
        <v>1</v>
      </c>
      <c r="U354" t="s">
        <v>199</v>
      </c>
      <c r="V354" t="s">
        <v>193</v>
      </c>
      <c r="W354" t="s">
        <v>375</v>
      </c>
      <c r="X354">
        <v>0.15</v>
      </c>
      <c r="Y354">
        <v>350903.30068500002</v>
      </c>
      <c r="Z354">
        <v>3</v>
      </c>
      <c r="AA354">
        <v>10</v>
      </c>
      <c r="AB354" t="s">
        <v>682</v>
      </c>
      <c r="AC354" t="s">
        <v>9</v>
      </c>
    </row>
    <row r="355" spans="1:29" x14ac:dyDescent="0.3">
      <c r="A355" s="151">
        <v>46081</v>
      </c>
      <c r="B355" t="s">
        <v>444</v>
      </c>
      <c r="C355" t="s">
        <v>561</v>
      </c>
      <c r="D355">
        <v>-2339355.3379000002</v>
      </c>
      <c r="E355" t="s">
        <v>193</v>
      </c>
      <c r="F355">
        <v>1</v>
      </c>
      <c r="G355">
        <v>2339355.3378735897</v>
      </c>
      <c r="H355" t="s">
        <v>480</v>
      </c>
      <c r="I355" t="s">
        <v>9</v>
      </c>
      <c r="J355" t="s">
        <v>137</v>
      </c>
      <c r="K355" t="s">
        <v>501</v>
      </c>
      <c r="L355" t="s">
        <v>501</v>
      </c>
      <c r="M355">
        <v>0</v>
      </c>
      <c r="N355" t="s">
        <v>373</v>
      </c>
      <c r="O355" t="s">
        <v>492</v>
      </c>
      <c r="P355">
        <v>2</v>
      </c>
      <c r="Q355" t="s">
        <v>468</v>
      </c>
      <c r="R355">
        <v>1</v>
      </c>
      <c r="S355">
        <v>-2339355.3379000002</v>
      </c>
      <c r="T355">
        <v>1</v>
      </c>
      <c r="U355" t="s">
        <v>199</v>
      </c>
      <c r="V355" t="s">
        <v>80</v>
      </c>
      <c r="W355" t="s">
        <v>374</v>
      </c>
      <c r="X355">
        <v>0.85</v>
      </c>
      <c r="Y355">
        <v>1988452.037215</v>
      </c>
      <c r="Z355">
        <v>5</v>
      </c>
      <c r="AA355">
        <v>10</v>
      </c>
      <c r="AB355" t="s">
        <v>80</v>
      </c>
      <c r="AC355" t="s">
        <v>9</v>
      </c>
    </row>
    <row r="356" spans="1:29" x14ac:dyDescent="0.3">
      <c r="A356" s="151">
        <v>46081</v>
      </c>
      <c r="B356" t="s">
        <v>444</v>
      </c>
      <c r="C356" t="s">
        <v>559</v>
      </c>
      <c r="D356">
        <v>-2318520.1834999998</v>
      </c>
      <c r="E356" t="s">
        <v>193</v>
      </c>
      <c r="F356">
        <v>1</v>
      </c>
      <c r="G356">
        <v>2318520.1834535897</v>
      </c>
      <c r="H356" t="s">
        <v>480</v>
      </c>
      <c r="I356" t="s">
        <v>9</v>
      </c>
      <c r="J356" t="s">
        <v>137</v>
      </c>
      <c r="K356" t="s">
        <v>501</v>
      </c>
      <c r="L356" t="s">
        <v>501</v>
      </c>
      <c r="M356">
        <v>0</v>
      </c>
      <c r="N356" t="s">
        <v>373</v>
      </c>
      <c r="O356" t="s">
        <v>492</v>
      </c>
      <c r="P356">
        <v>2</v>
      </c>
      <c r="Q356" t="s">
        <v>468</v>
      </c>
      <c r="R356">
        <v>1</v>
      </c>
      <c r="S356">
        <v>-2318520.1834999998</v>
      </c>
      <c r="T356">
        <v>1</v>
      </c>
      <c r="U356" t="s">
        <v>199</v>
      </c>
      <c r="V356" t="s">
        <v>193</v>
      </c>
      <c r="W356" t="s">
        <v>375</v>
      </c>
      <c r="X356">
        <v>0.15</v>
      </c>
      <c r="Y356">
        <v>347778.02752499998</v>
      </c>
      <c r="Z356">
        <v>3</v>
      </c>
      <c r="AA356">
        <v>10</v>
      </c>
      <c r="AB356" t="s">
        <v>682</v>
      </c>
      <c r="AC356" t="s">
        <v>9</v>
      </c>
    </row>
    <row r="357" spans="1:29" x14ac:dyDescent="0.3">
      <c r="A357" s="151">
        <v>46081</v>
      </c>
      <c r="B357" t="s">
        <v>444</v>
      </c>
      <c r="C357" t="s">
        <v>559</v>
      </c>
      <c r="D357">
        <v>-2318520.1834999998</v>
      </c>
      <c r="E357" t="s">
        <v>193</v>
      </c>
      <c r="F357">
        <v>1</v>
      </c>
      <c r="G357">
        <v>2318520.1834535897</v>
      </c>
      <c r="H357" t="s">
        <v>480</v>
      </c>
      <c r="I357" t="s">
        <v>9</v>
      </c>
      <c r="J357" t="s">
        <v>137</v>
      </c>
      <c r="K357" t="s">
        <v>501</v>
      </c>
      <c r="L357" t="s">
        <v>501</v>
      </c>
      <c r="M357">
        <v>0</v>
      </c>
      <c r="N357" t="s">
        <v>373</v>
      </c>
      <c r="O357" t="s">
        <v>492</v>
      </c>
      <c r="P357">
        <v>2</v>
      </c>
      <c r="Q357" t="s">
        <v>468</v>
      </c>
      <c r="R357">
        <v>1</v>
      </c>
      <c r="S357">
        <v>-2318520.1834999998</v>
      </c>
      <c r="T357">
        <v>1</v>
      </c>
      <c r="U357" t="s">
        <v>199</v>
      </c>
      <c r="V357" t="s">
        <v>80</v>
      </c>
      <c r="W357" t="s">
        <v>374</v>
      </c>
      <c r="X357">
        <v>0.85</v>
      </c>
      <c r="Y357">
        <v>1970742.1559749998</v>
      </c>
      <c r="Z357">
        <v>5</v>
      </c>
      <c r="AA357">
        <v>10</v>
      </c>
      <c r="AB357" t="s">
        <v>80</v>
      </c>
      <c r="AC357" t="s">
        <v>9</v>
      </c>
    </row>
    <row r="358" spans="1:29" x14ac:dyDescent="0.3">
      <c r="A358" s="151">
        <v>46081</v>
      </c>
      <c r="B358" t="s">
        <v>444</v>
      </c>
      <c r="C358" t="s">
        <v>576</v>
      </c>
      <c r="D358">
        <v>-2316608.0606999998</v>
      </c>
      <c r="E358" t="s">
        <v>173</v>
      </c>
      <c r="F358">
        <v>1</v>
      </c>
      <c r="G358">
        <v>2316608.0607135901</v>
      </c>
      <c r="H358" t="s">
        <v>480</v>
      </c>
      <c r="I358" t="s">
        <v>9</v>
      </c>
      <c r="J358" t="s">
        <v>137</v>
      </c>
      <c r="K358" t="s">
        <v>501</v>
      </c>
      <c r="L358" t="s">
        <v>501</v>
      </c>
      <c r="M358">
        <v>0</v>
      </c>
      <c r="N358" t="s">
        <v>353</v>
      </c>
      <c r="O358" t="s">
        <v>494</v>
      </c>
      <c r="P358">
        <v>7</v>
      </c>
      <c r="Q358" t="s">
        <v>471</v>
      </c>
      <c r="R358">
        <v>1</v>
      </c>
      <c r="S358">
        <v>-2316608.0606999998</v>
      </c>
      <c r="T358">
        <v>1</v>
      </c>
      <c r="U358" t="s">
        <v>199</v>
      </c>
      <c r="V358" t="s">
        <v>72</v>
      </c>
      <c r="W358" t="s">
        <v>357</v>
      </c>
      <c r="X358">
        <v>0.02</v>
      </c>
      <c r="Y358">
        <v>46332.161214</v>
      </c>
      <c r="Z358">
        <v>1</v>
      </c>
      <c r="AA358">
        <v>10</v>
      </c>
      <c r="AB358" t="s">
        <v>72</v>
      </c>
      <c r="AC358" t="s">
        <v>9</v>
      </c>
    </row>
    <row r="359" spans="1:29" x14ac:dyDescent="0.3">
      <c r="A359" s="151">
        <v>46081</v>
      </c>
      <c r="B359" t="s">
        <v>444</v>
      </c>
      <c r="C359" t="s">
        <v>576</v>
      </c>
      <c r="D359">
        <v>-2316608.0606999998</v>
      </c>
      <c r="E359" t="s">
        <v>173</v>
      </c>
      <c r="F359">
        <v>1</v>
      </c>
      <c r="G359">
        <v>2316608.0607135901</v>
      </c>
      <c r="H359" t="s">
        <v>480</v>
      </c>
      <c r="I359" t="s">
        <v>9</v>
      </c>
      <c r="J359" t="s">
        <v>137</v>
      </c>
      <c r="K359" t="s">
        <v>501</v>
      </c>
      <c r="L359" t="s">
        <v>501</v>
      </c>
      <c r="M359">
        <v>0</v>
      </c>
      <c r="N359" t="s">
        <v>353</v>
      </c>
      <c r="O359" t="s">
        <v>494</v>
      </c>
      <c r="P359">
        <v>7</v>
      </c>
      <c r="Q359" t="s">
        <v>471</v>
      </c>
      <c r="R359">
        <v>1</v>
      </c>
      <c r="S359">
        <v>-2316608.0606999998</v>
      </c>
      <c r="T359">
        <v>1</v>
      </c>
      <c r="U359" t="s">
        <v>199</v>
      </c>
      <c r="V359" t="s">
        <v>175</v>
      </c>
      <c r="W359" t="s">
        <v>355</v>
      </c>
      <c r="X359">
        <v>2.1100000000000001E-2</v>
      </c>
      <c r="Y359">
        <v>48880.430080769998</v>
      </c>
      <c r="Z359">
        <v>10</v>
      </c>
      <c r="AA359">
        <v>10</v>
      </c>
      <c r="AB359" t="s">
        <v>75</v>
      </c>
      <c r="AC359" t="s">
        <v>9</v>
      </c>
    </row>
    <row r="360" spans="1:29" x14ac:dyDescent="0.3">
      <c r="A360" s="151">
        <v>46081</v>
      </c>
      <c r="B360" t="s">
        <v>444</v>
      </c>
      <c r="C360" t="s">
        <v>576</v>
      </c>
      <c r="D360">
        <v>-2316608.0606999998</v>
      </c>
      <c r="E360" t="s">
        <v>173</v>
      </c>
      <c r="F360">
        <v>1</v>
      </c>
      <c r="G360">
        <v>2316608.0607135901</v>
      </c>
      <c r="H360" t="s">
        <v>480</v>
      </c>
      <c r="I360" t="s">
        <v>9</v>
      </c>
      <c r="J360" t="s">
        <v>137</v>
      </c>
      <c r="K360" t="s">
        <v>501</v>
      </c>
      <c r="L360" t="s">
        <v>501</v>
      </c>
      <c r="M360">
        <v>0</v>
      </c>
      <c r="N360" t="s">
        <v>353</v>
      </c>
      <c r="O360" t="s">
        <v>494</v>
      </c>
      <c r="P360">
        <v>7</v>
      </c>
      <c r="Q360" t="s">
        <v>471</v>
      </c>
      <c r="R360">
        <v>1</v>
      </c>
      <c r="S360">
        <v>-2316608.0606999998</v>
      </c>
      <c r="T360">
        <v>1</v>
      </c>
      <c r="U360" t="s">
        <v>199</v>
      </c>
      <c r="V360" t="s">
        <v>193</v>
      </c>
      <c r="W360" t="s">
        <v>359</v>
      </c>
      <c r="X360">
        <v>0.57830000000000004</v>
      </c>
      <c r="Y360">
        <v>1339694.44150281</v>
      </c>
      <c r="Z360">
        <v>3</v>
      </c>
      <c r="AA360">
        <v>10</v>
      </c>
      <c r="AB360" t="s">
        <v>682</v>
      </c>
      <c r="AC360" t="s">
        <v>9</v>
      </c>
    </row>
    <row r="361" spans="1:29" x14ac:dyDescent="0.3">
      <c r="A361" s="151">
        <v>46081</v>
      </c>
      <c r="B361" t="s">
        <v>444</v>
      </c>
      <c r="C361" t="s">
        <v>576</v>
      </c>
      <c r="D361">
        <v>-2316608.0606999998</v>
      </c>
      <c r="E361" t="s">
        <v>173</v>
      </c>
      <c r="F361">
        <v>1</v>
      </c>
      <c r="G361">
        <v>2316608.0607135901</v>
      </c>
      <c r="H361" t="s">
        <v>480</v>
      </c>
      <c r="I361" t="s">
        <v>9</v>
      </c>
      <c r="J361" t="s">
        <v>137</v>
      </c>
      <c r="K361" t="s">
        <v>501</v>
      </c>
      <c r="L361" t="s">
        <v>501</v>
      </c>
      <c r="M361">
        <v>0</v>
      </c>
      <c r="N361" t="s">
        <v>353</v>
      </c>
      <c r="O361" t="s">
        <v>494</v>
      </c>
      <c r="P361">
        <v>7</v>
      </c>
      <c r="Q361" t="s">
        <v>471</v>
      </c>
      <c r="R361">
        <v>1</v>
      </c>
      <c r="S361">
        <v>-2316608.0606999998</v>
      </c>
      <c r="T361">
        <v>1</v>
      </c>
      <c r="U361" t="s">
        <v>199</v>
      </c>
      <c r="V361" t="s">
        <v>191</v>
      </c>
      <c r="W361" t="s">
        <v>358</v>
      </c>
      <c r="X361">
        <v>0.23</v>
      </c>
      <c r="Y361">
        <v>532819.85396099999</v>
      </c>
      <c r="Z361">
        <v>4</v>
      </c>
      <c r="AA361">
        <v>10</v>
      </c>
      <c r="AB361" t="s">
        <v>683</v>
      </c>
      <c r="AC361" t="s">
        <v>9</v>
      </c>
    </row>
    <row r="362" spans="1:29" x14ac:dyDescent="0.3">
      <c r="A362" s="151">
        <v>46081</v>
      </c>
      <c r="B362" t="s">
        <v>444</v>
      </c>
      <c r="C362" t="s">
        <v>576</v>
      </c>
      <c r="D362">
        <v>-2316608.0606999998</v>
      </c>
      <c r="E362" t="s">
        <v>173</v>
      </c>
      <c r="F362">
        <v>1</v>
      </c>
      <c r="G362">
        <v>2316608.0607135901</v>
      </c>
      <c r="H362" t="s">
        <v>480</v>
      </c>
      <c r="I362" t="s">
        <v>9</v>
      </c>
      <c r="J362" t="s">
        <v>137</v>
      </c>
      <c r="K362" t="s">
        <v>501</v>
      </c>
      <c r="L362" t="s">
        <v>501</v>
      </c>
      <c r="M362">
        <v>0</v>
      </c>
      <c r="N362" t="s">
        <v>353</v>
      </c>
      <c r="O362" t="s">
        <v>494</v>
      </c>
      <c r="P362">
        <v>7</v>
      </c>
      <c r="Q362" t="s">
        <v>471</v>
      </c>
      <c r="R362">
        <v>1</v>
      </c>
      <c r="S362">
        <v>-2316608.0606999998</v>
      </c>
      <c r="T362">
        <v>1</v>
      </c>
      <c r="U362" t="s">
        <v>199</v>
      </c>
      <c r="V362" t="s">
        <v>80</v>
      </c>
      <c r="W362" t="s">
        <v>356</v>
      </c>
      <c r="X362">
        <v>0.10680000000000001</v>
      </c>
      <c r="Y362">
        <v>247413.74088276</v>
      </c>
      <c r="Z362">
        <v>5</v>
      </c>
      <c r="AA362">
        <v>10</v>
      </c>
      <c r="AB362" t="s">
        <v>80</v>
      </c>
      <c r="AC362" t="s">
        <v>9</v>
      </c>
    </row>
    <row r="363" spans="1:29" x14ac:dyDescent="0.3">
      <c r="A363" s="151">
        <v>46081</v>
      </c>
      <c r="B363" t="s">
        <v>444</v>
      </c>
      <c r="C363" t="s">
        <v>576</v>
      </c>
      <c r="D363">
        <v>-2316608.0606999998</v>
      </c>
      <c r="E363" t="s">
        <v>173</v>
      </c>
      <c r="F363">
        <v>1</v>
      </c>
      <c r="G363">
        <v>2316608.0607135901</v>
      </c>
      <c r="H363" t="s">
        <v>480</v>
      </c>
      <c r="I363" t="s">
        <v>9</v>
      </c>
      <c r="J363" t="s">
        <v>137</v>
      </c>
      <c r="K363" t="s">
        <v>501</v>
      </c>
      <c r="L363" t="s">
        <v>501</v>
      </c>
      <c r="M363">
        <v>0</v>
      </c>
      <c r="N363" t="s">
        <v>353</v>
      </c>
      <c r="O363" t="s">
        <v>494</v>
      </c>
      <c r="P363">
        <v>7</v>
      </c>
      <c r="Q363" t="s">
        <v>471</v>
      </c>
      <c r="R363">
        <v>1</v>
      </c>
      <c r="S363">
        <v>-2316608.0606999998</v>
      </c>
      <c r="T363">
        <v>1</v>
      </c>
      <c r="U363" t="s">
        <v>199</v>
      </c>
      <c r="V363" t="s">
        <v>50</v>
      </c>
      <c r="W363" t="s">
        <v>354</v>
      </c>
      <c r="X363">
        <v>2.6100000000000002E-2</v>
      </c>
      <c r="Y363">
        <v>60463.470384269996</v>
      </c>
      <c r="Z363">
        <v>6</v>
      </c>
      <c r="AA363">
        <v>10</v>
      </c>
      <c r="AB363" t="s">
        <v>50</v>
      </c>
      <c r="AC363" t="s">
        <v>9</v>
      </c>
    </row>
    <row r="364" spans="1:29" x14ac:dyDescent="0.3">
      <c r="A364" s="151">
        <v>46081</v>
      </c>
      <c r="B364" t="s">
        <v>444</v>
      </c>
      <c r="C364" t="s">
        <v>576</v>
      </c>
      <c r="D364">
        <v>-2316608.0606999998</v>
      </c>
      <c r="E364" t="s">
        <v>173</v>
      </c>
      <c r="F364">
        <v>1</v>
      </c>
      <c r="G364">
        <v>2316608.0607135901</v>
      </c>
      <c r="H364" t="s">
        <v>480</v>
      </c>
      <c r="I364" t="s">
        <v>9</v>
      </c>
      <c r="J364" t="s">
        <v>137</v>
      </c>
      <c r="K364" t="s">
        <v>501</v>
      </c>
      <c r="L364" t="s">
        <v>501</v>
      </c>
      <c r="M364">
        <v>0</v>
      </c>
      <c r="N364" t="s">
        <v>353</v>
      </c>
      <c r="O364" t="s">
        <v>494</v>
      </c>
      <c r="P364">
        <v>7</v>
      </c>
      <c r="Q364" t="s">
        <v>471</v>
      </c>
      <c r="R364">
        <v>1</v>
      </c>
      <c r="S364">
        <v>-2316608.0606999998</v>
      </c>
      <c r="T364">
        <v>1</v>
      </c>
      <c r="U364" t="s">
        <v>199</v>
      </c>
      <c r="V364" t="s">
        <v>70</v>
      </c>
      <c r="W364" t="s">
        <v>457</v>
      </c>
      <c r="X364">
        <v>1.77E-2</v>
      </c>
      <c r="Y364">
        <v>41003.962674390001</v>
      </c>
      <c r="Z364">
        <v>8</v>
      </c>
      <c r="AA364">
        <v>10</v>
      </c>
      <c r="AB364" t="s">
        <v>70</v>
      </c>
      <c r="AC364" t="s">
        <v>9</v>
      </c>
    </row>
    <row r="365" spans="1:29" x14ac:dyDescent="0.3">
      <c r="A365" s="151">
        <v>46081</v>
      </c>
      <c r="B365" t="s">
        <v>444</v>
      </c>
      <c r="C365" t="s">
        <v>575</v>
      </c>
      <c r="D365">
        <v>-2289443.1682000002</v>
      </c>
      <c r="E365" t="s">
        <v>68</v>
      </c>
      <c r="F365">
        <v>1</v>
      </c>
      <c r="G365">
        <v>2289443.1681935894</v>
      </c>
      <c r="H365" t="s">
        <v>480</v>
      </c>
      <c r="I365" t="s">
        <v>9</v>
      </c>
      <c r="J365" t="s">
        <v>137</v>
      </c>
      <c r="K365" t="s">
        <v>501</v>
      </c>
      <c r="L365" t="s">
        <v>501</v>
      </c>
      <c r="M365">
        <v>0</v>
      </c>
      <c r="N365" t="s">
        <v>40</v>
      </c>
      <c r="O365" t="s">
        <v>494</v>
      </c>
      <c r="P365">
        <v>1</v>
      </c>
      <c r="Q365" t="s">
        <v>68</v>
      </c>
      <c r="R365">
        <v>1</v>
      </c>
      <c r="S365">
        <v>-2289443.1682000002</v>
      </c>
      <c r="T365">
        <v>1</v>
      </c>
      <c r="U365" t="s">
        <v>199</v>
      </c>
      <c r="V365" t="s">
        <v>68</v>
      </c>
      <c r="W365" t="s">
        <v>85</v>
      </c>
      <c r="X365">
        <v>1</v>
      </c>
      <c r="Y365">
        <v>2289443.1682000002</v>
      </c>
      <c r="Z365">
        <v>7</v>
      </c>
      <c r="AA365">
        <v>10</v>
      </c>
      <c r="AB365" t="s">
        <v>68</v>
      </c>
      <c r="AC365" t="s">
        <v>9</v>
      </c>
    </row>
    <row r="366" spans="1:29" x14ac:dyDescent="0.3">
      <c r="A366" s="151">
        <v>46081</v>
      </c>
      <c r="B366" t="s">
        <v>444</v>
      </c>
      <c r="C366" t="s">
        <v>554</v>
      </c>
      <c r="D366">
        <v>-2242802.4731999999</v>
      </c>
      <c r="E366" t="s">
        <v>72</v>
      </c>
      <c r="F366">
        <v>1</v>
      </c>
      <c r="G366">
        <v>2242802.4731535898</v>
      </c>
      <c r="H366" t="s">
        <v>480</v>
      </c>
      <c r="I366" t="s">
        <v>9</v>
      </c>
      <c r="J366" t="s">
        <v>137</v>
      </c>
      <c r="K366" t="s">
        <v>501</v>
      </c>
      <c r="L366" t="s">
        <v>501</v>
      </c>
      <c r="M366">
        <v>0</v>
      </c>
      <c r="N366" t="s">
        <v>43</v>
      </c>
      <c r="O366" t="s">
        <v>494</v>
      </c>
      <c r="P366">
        <v>1</v>
      </c>
      <c r="Q366" t="s">
        <v>72</v>
      </c>
      <c r="R366">
        <v>1</v>
      </c>
      <c r="S366">
        <v>-2242802.4731999999</v>
      </c>
      <c r="T366">
        <v>1</v>
      </c>
      <c r="U366" t="s">
        <v>199</v>
      </c>
      <c r="V366" t="s">
        <v>72</v>
      </c>
      <c r="W366" t="s">
        <v>87</v>
      </c>
      <c r="X366">
        <v>1</v>
      </c>
      <c r="Y366">
        <v>2242802.4731999999</v>
      </c>
      <c r="Z366">
        <v>1</v>
      </c>
      <c r="AA366">
        <v>10</v>
      </c>
      <c r="AB366" t="s">
        <v>72</v>
      </c>
      <c r="AC366" t="s">
        <v>9</v>
      </c>
    </row>
    <row r="367" spans="1:29" x14ac:dyDescent="0.3">
      <c r="A367" s="151">
        <v>46055</v>
      </c>
      <c r="B367" t="s">
        <v>823</v>
      </c>
      <c r="C367" t="s">
        <v>826</v>
      </c>
      <c r="D367">
        <v>-2212671.46</v>
      </c>
      <c r="E367" t="s">
        <v>827</v>
      </c>
      <c r="F367">
        <v>1</v>
      </c>
      <c r="G367">
        <v>1828654.1</v>
      </c>
      <c r="H367" t="s">
        <v>511</v>
      </c>
      <c r="I367" t="s">
        <v>10</v>
      </c>
      <c r="J367" t="s">
        <v>137</v>
      </c>
      <c r="K367" t="s">
        <v>513</v>
      </c>
      <c r="L367" t="s">
        <v>156</v>
      </c>
      <c r="M367">
        <v>0</v>
      </c>
      <c r="N367" t="s">
        <v>35</v>
      </c>
      <c r="O367" t="s">
        <v>494</v>
      </c>
      <c r="P367">
        <v>10</v>
      </c>
      <c r="Q367" t="s">
        <v>465</v>
      </c>
      <c r="R367">
        <v>1</v>
      </c>
      <c r="S367">
        <v>-2212671.46</v>
      </c>
      <c r="T367">
        <v>1</v>
      </c>
      <c r="U367" t="s">
        <v>199</v>
      </c>
      <c r="V367" t="s">
        <v>72</v>
      </c>
      <c r="W367" t="s">
        <v>73</v>
      </c>
      <c r="X367">
        <v>3.2417236735101898E-2</v>
      </c>
      <c r="Y367">
        <v>71728.694535823553</v>
      </c>
      <c r="Z367">
        <v>1</v>
      </c>
      <c r="AA367">
        <v>13</v>
      </c>
      <c r="AB367" t="s">
        <v>72</v>
      </c>
      <c r="AC367" t="s">
        <v>10</v>
      </c>
    </row>
    <row r="368" spans="1:29" x14ac:dyDescent="0.3">
      <c r="A368" s="151">
        <v>46055</v>
      </c>
      <c r="B368" t="s">
        <v>823</v>
      </c>
      <c r="C368" t="s">
        <v>826</v>
      </c>
      <c r="D368">
        <v>-2212671.46</v>
      </c>
      <c r="E368" t="s">
        <v>827</v>
      </c>
      <c r="F368">
        <v>1</v>
      </c>
      <c r="G368">
        <v>1828654.1</v>
      </c>
      <c r="H368" t="s">
        <v>511</v>
      </c>
      <c r="I368" t="s">
        <v>10</v>
      </c>
      <c r="J368" t="s">
        <v>137</v>
      </c>
      <c r="K368" t="s">
        <v>513</v>
      </c>
      <c r="L368" t="s">
        <v>156</v>
      </c>
      <c r="M368">
        <v>0</v>
      </c>
      <c r="N368" t="s">
        <v>35</v>
      </c>
      <c r="O368" t="s">
        <v>494</v>
      </c>
      <c r="P368">
        <v>10</v>
      </c>
      <c r="Q368" t="s">
        <v>465</v>
      </c>
      <c r="R368">
        <v>1</v>
      </c>
      <c r="S368">
        <v>-2212671.46</v>
      </c>
      <c r="T368">
        <v>1</v>
      </c>
      <c r="U368" t="s">
        <v>199</v>
      </c>
      <c r="V368" t="s">
        <v>77</v>
      </c>
      <c r="W368" t="s">
        <v>78</v>
      </c>
      <c r="X368">
        <v>7.0597149630605652E-3</v>
      </c>
      <c r="Y368">
        <v>15620.829814499066</v>
      </c>
      <c r="Z368">
        <v>2</v>
      </c>
      <c r="AA368">
        <v>13</v>
      </c>
      <c r="AB368" t="s">
        <v>77</v>
      </c>
      <c r="AC368" t="s">
        <v>10</v>
      </c>
    </row>
    <row r="369" spans="1:29" x14ac:dyDescent="0.3">
      <c r="A369" s="151">
        <v>46055</v>
      </c>
      <c r="B369" t="s">
        <v>823</v>
      </c>
      <c r="C369" t="s">
        <v>826</v>
      </c>
      <c r="D369">
        <v>-2212671.46</v>
      </c>
      <c r="E369" t="s">
        <v>827</v>
      </c>
      <c r="F369">
        <v>1</v>
      </c>
      <c r="G369">
        <v>1828654.1</v>
      </c>
      <c r="H369" t="s">
        <v>511</v>
      </c>
      <c r="I369" t="s">
        <v>10</v>
      </c>
      <c r="J369" t="s">
        <v>137</v>
      </c>
      <c r="K369" t="s">
        <v>513</v>
      </c>
      <c r="L369" t="s">
        <v>156</v>
      </c>
      <c r="M369">
        <v>0</v>
      </c>
      <c r="N369" t="s">
        <v>35</v>
      </c>
      <c r="O369" t="s">
        <v>494</v>
      </c>
      <c r="P369">
        <v>10</v>
      </c>
      <c r="Q369" t="s">
        <v>465</v>
      </c>
      <c r="R369">
        <v>1</v>
      </c>
      <c r="S369">
        <v>-2212671.46</v>
      </c>
      <c r="T369">
        <v>1</v>
      </c>
      <c r="U369" t="s">
        <v>199</v>
      </c>
      <c r="V369" t="s">
        <v>75</v>
      </c>
      <c r="W369" t="s">
        <v>76</v>
      </c>
      <c r="X369">
        <v>4.0653249223577111E-4</v>
      </c>
      <c r="Y369">
        <v>899.52284313276232</v>
      </c>
      <c r="Z369">
        <v>10</v>
      </c>
      <c r="AA369">
        <v>13</v>
      </c>
      <c r="AB369" t="s">
        <v>75</v>
      </c>
      <c r="AC369" t="s">
        <v>10</v>
      </c>
    </row>
    <row r="370" spans="1:29" x14ac:dyDescent="0.3">
      <c r="A370" s="151">
        <v>46055</v>
      </c>
      <c r="B370" t="s">
        <v>823</v>
      </c>
      <c r="C370" t="s">
        <v>826</v>
      </c>
      <c r="D370">
        <v>-2212671.46</v>
      </c>
      <c r="E370" t="s">
        <v>827</v>
      </c>
      <c r="F370">
        <v>1</v>
      </c>
      <c r="G370">
        <v>1828654.1</v>
      </c>
      <c r="H370" t="s">
        <v>511</v>
      </c>
      <c r="I370" t="s">
        <v>10</v>
      </c>
      <c r="J370" t="s">
        <v>137</v>
      </c>
      <c r="K370" t="s">
        <v>513</v>
      </c>
      <c r="L370" t="s">
        <v>156</v>
      </c>
      <c r="M370">
        <v>0</v>
      </c>
      <c r="N370" t="s">
        <v>35</v>
      </c>
      <c r="O370" t="s">
        <v>494</v>
      </c>
      <c r="P370">
        <v>10</v>
      </c>
      <c r="Q370" t="s">
        <v>465</v>
      </c>
      <c r="R370">
        <v>1</v>
      </c>
      <c r="S370">
        <v>-2212671.46</v>
      </c>
      <c r="T370">
        <v>1</v>
      </c>
      <c r="U370" t="s">
        <v>199</v>
      </c>
      <c r="V370" t="s">
        <v>66</v>
      </c>
      <c r="W370" t="s">
        <v>67</v>
      </c>
      <c r="X370">
        <v>5.9791078481547098E-2</v>
      </c>
      <c r="Y370">
        <v>132298.0129187394</v>
      </c>
      <c r="Z370">
        <v>3</v>
      </c>
      <c r="AA370">
        <v>13</v>
      </c>
      <c r="AB370" t="s">
        <v>682</v>
      </c>
      <c r="AC370" t="s">
        <v>10</v>
      </c>
    </row>
    <row r="371" spans="1:29" x14ac:dyDescent="0.3">
      <c r="A371" s="151">
        <v>46055</v>
      </c>
      <c r="B371" t="s">
        <v>823</v>
      </c>
      <c r="C371" t="s">
        <v>826</v>
      </c>
      <c r="D371">
        <v>-2212671.46</v>
      </c>
      <c r="E371" t="s">
        <v>827</v>
      </c>
      <c r="F371">
        <v>1</v>
      </c>
      <c r="G371">
        <v>1828654.1</v>
      </c>
      <c r="H371" t="s">
        <v>511</v>
      </c>
      <c r="I371" t="s">
        <v>10</v>
      </c>
      <c r="J371" t="s">
        <v>137</v>
      </c>
      <c r="K371" t="s">
        <v>513</v>
      </c>
      <c r="L371" t="s">
        <v>156</v>
      </c>
      <c r="M371">
        <v>0</v>
      </c>
      <c r="N371" t="s">
        <v>35</v>
      </c>
      <c r="O371" t="s">
        <v>494</v>
      </c>
      <c r="P371">
        <v>10</v>
      </c>
      <c r="Q371" t="s">
        <v>465</v>
      </c>
      <c r="R371">
        <v>1</v>
      </c>
      <c r="S371">
        <v>-2212671.46</v>
      </c>
      <c r="T371">
        <v>1</v>
      </c>
      <c r="U371" t="s">
        <v>199</v>
      </c>
      <c r="V371" t="s">
        <v>63</v>
      </c>
      <c r="W371" t="s">
        <v>64</v>
      </c>
      <c r="X371">
        <v>4.8738124634855849E-3</v>
      </c>
      <c r="Y371">
        <v>10784.145739346846</v>
      </c>
      <c r="Z371">
        <v>4</v>
      </c>
      <c r="AA371">
        <v>13</v>
      </c>
      <c r="AB371" t="s">
        <v>683</v>
      </c>
      <c r="AC371" t="s">
        <v>10</v>
      </c>
    </row>
    <row r="372" spans="1:29" x14ac:dyDescent="0.3">
      <c r="A372" s="151">
        <v>46055</v>
      </c>
      <c r="B372" t="s">
        <v>823</v>
      </c>
      <c r="C372" t="s">
        <v>826</v>
      </c>
      <c r="D372">
        <v>-2212671.46</v>
      </c>
      <c r="E372" t="s">
        <v>827</v>
      </c>
      <c r="F372">
        <v>1</v>
      </c>
      <c r="G372">
        <v>1828654.1</v>
      </c>
      <c r="H372" t="s">
        <v>511</v>
      </c>
      <c r="I372" t="s">
        <v>10</v>
      </c>
      <c r="J372" t="s">
        <v>137</v>
      </c>
      <c r="K372" t="s">
        <v>513</v>
      </c>
      <c r="L372" t="s">
        <v>156</v>
      </c>
      <c r="M372">
        <v>0</v>
      </c>
      <c r="N372" t="s">
        <v>35</v>
      </c>
      <c r="O372" t="s">
        <v>494</v>
      </c>
      <c r="P372">
        <v>10</v>
      </c>
      <c r="Q372" t="s">
        <v>465</v>
      </c>
      <c r="R372">
        <v>1</v>
      </c>
      <c r="S372">
        <v>-2212671.46</v>
      </c>
      <c r="T372">
        <v>1</v>
      </c>
      <c r="U372" t="s">
        <v>199</v>
      </c>
      <c r="V372" t="s">
        <v>80</v>
      </c>
      <c r="W372" t="s">
        <v>81</v>
      </c>
      <c r="X372">
        <v>0.73411048911804788</v>
      </c>
      <c r="Y372">
        <v>1624345.3277581451</v>
      </c>
      <c r="Z372">
        <v>5</v>
      </c>
      <c r="AA372">
        <v>13</v>
      </c>
      <c r="AB372" t="s">
        <v>80</v>
      </c>
      <c r="AC372" t="s">
        <v>10</v>
      </c>
    </row>
    <row r="373" spans="1:29" x14ac:dyDescent="0.3">
      <c r="A373" s="151">
        <v>46055</v>
      </c>
      <c r="B373" t="s">
        <v>823</v>
      </c>
      <c r="C373" t="s">
        <v>826</v>
      </c>
      <c r="D373">
        <v>-2212671.46</v>
      </c>
      <c r="E373" t="s">
        <v>827</v>
      </c>
      <c r="F373">
        <v>1</v>
      </c>
      <c r="G373">
        <v>1828654.1</v>
      </c>
      <c r="H373" t="s">
        <v>511</v>
      </c>
      <c r="I373" t="s">
        <v>10</v>
      </c>
      <c r="J373" t="s">
        <v>137</v>
      </c>
      <c r="K373" t="s">
        <v>513</v>
      </c>
      <c r="L373" t="s">
        <v>156</v>
      </c>
      <c r="M373">
        <v>0</v>
      </c>
      <c r="N373" t="s">
        <v>35</v>
      </c>
      <c r="O373" t="s">
        <v>494</v>
      </c>
      <c r="P373">
        <v>10</v>
      </c>
      <c r="Q373" t="s">
        <v>465</v>
      </c>
      <c r="R373">
        <v>1</v>
      </c>
      <c r="S373">
        <v>-2212671.46</v>
      </c>
      <c r="T373">
        <v>1</v>
      </c>
      <c r="U373" t="s">
        <v>199</v>
      </c>
      <c r="V373" t="s">
        <v>50</v>
      </c>
      <c r="W373" t="s">
        <v>74</v>
      </c>
      <c r="X373">
        <v>1.4065386597374174E-2</v>
      </c>
      <c r="Y373">
        <v>31122.079497876344</v>
      </c>
      <c r="Z373">
        <v>6</v>
      </c>
      <c r="AA373">
        <v>13</v>
      </c>
      <c r="AB373" t="s">
        <v>50</v>
      </c>
      <c r="AC373" t="s">
        <v>10</v>
      </c>
    </row>
    <row r="374" spans="1:29" x14ac:dyDescent="0.3">
      <c r="A374" s="151">
        <v>46055</v>
      </c>
      <c r="B374" t="s">
        <v>823</v>
      </c>
      <c r="C374" t="s">
        <v>826</v>
      </c>
      <c r="D374">
        <v>-2212671.46</v>
      </c>
      <c r="E374" t="s">
        <v>827</v>
      </c>
      <c r="F374">
        <v>1</v>
      </c>
      <c r="G374">
        <v>1828654.1</v>
      </c>
      <c r="H374" t="s">
        <v>511</v>
      </c>
      <c r="I374" t="s">
        <v>10</v>
      </c>
      <c r="J374" t="s">
        <v>137</v>
      </c>
      <c r="K374" t="s">
        <v>513</v>
      </c>
      <c r="L374" t="s">
        <v>156</v>
      </c>
      <c r="M374">
        <v>0</v>
      </c>
      <c r="N374" t="s">
        <v>35</v>
      </c>
      <c r="O374" t="s">
        <v>494</v>
      </c>
      <c r="P374">
        <v>10</v>
      </c>
      <c r="Q374" t="s">
        <v>465</v>
      </c>
      <c r="R374">
        <v>1</v>
      </c>
      <c r="S374">
        <v>-2212671.46</v>
      </c>
      <c r="T374">
        <v>1</v>
      </c>
      <c r="U374" t="s">
        <v>199</v>
      </c>
      <c r="V374" t="s">
        <v>68</v>
      </c>
      <c r="W374" t="s">
        <v>69</v>
      </c>
      <c r="X374">
        <v>0.10760032914202722</v>
      </c>
      <c r="Y374">
        <v>238084.17737916991</v>
      </c>
      <c r="Z374">
        <v>7</v>
      </c>
      <c r="AA374">
        <v>13</v>
      </c>
      <c r="AB374" t="s">
        <v>68</v>
      </c>
      <c r="AC374" t="s">
        <v>10</v>
      </c>
    </row>
    <row r="375" spans="1:29" x14ac:dyDescent="0.3">
      <c r="A375" s="151">
        <v>46055</v>
      </c>
      <c r="B375" t="s">
        <v>823</v>
      </c>
      <c r="C375" t="s">
        <v>826</v>
      </c>
      <c r="D375">
        <v>-2212671.46</v>
      </c>
      <c r="E375" t="s">
        <v>827</v>
      </c>
      <c r="F375">
        <v>1</v>
      </c>
      <c r="G375">
        <v>1828654.1</v>
      </c>
      <c r="H375" t="s">
        <v>511</v>
      </c>
      <c r="I375" t="s">
        <v>10</v>
      </c>
      <c r="J375" t="s">
        <v>137</v>
      </c>
      <c r="K375" t="s">
        <v>513</v>
      </c>
      <c r="L375" t="s">
        <v>156</v>
      </c>
      <c r="M375">
        <v>0</v>
      </c>
      <c r="N375" t="s">
        <v>35</v>
      </c>
      <c r="O375" t="s">
        <v>494</v>
      </c>
      <c r="P375">
        <v>10</v>
      </c>
      <c r="Q375" t="s">
        <v>465</v>
      </c>
      <c r="R375">
        <v>1</v>
      </c>
      <c r="S375">
        <v>-2212671.46</v>
      </c>
      <c r="T375">
        <v>1</v>
      </c>
      <c r="U375" t="s">
        <v>199</v>
      </c>
      <c r="V375" t="s">
        <v>70</v>
      </c>
      <c r="W375" t="s">
        <v>71</v>
      </c>
      <c r="X375">
        <v>3.9675420007119738E-2</v>
      </c>
      <c r="Y375">
        <v>87788.669513266839</v>
      </c>
      <c r="Z375">
        <v>8</v>
      </c>
      <c r="AA375">
        <v>13</v>
      </c>
      <c r="AB375" t="s">
        <v>70</v>
      </c>
      <c r="AC375" t="s">
        <v>10</v>
      </c>
    </row>
    <row r="376" spans="1:29" x14ac:dyDescent="0.3">
      <c r="A376" s="151">
        <v>46055</v>
      </c>
      <c r="B376" t="s">
        <v>823</v>
      </c>
      <c r="C376" t="s">
        <v>826</v>
      </c>
      <c r="D376">
        <v>-2212671.46</v>
      </c>
      <c r="E376" t="s">
        <v>827</v>
      </c>
      <c r="F376">
        <v>1</v>
      </c>
      <c r="G376">
        <v>1828654.1</v>
      </c>
      <c r="H376" t="s">
        <v>511</v>
      </c>
      <c r="I376" t="s">
        <v>10</v>
      </c>
      <c r="J376" t="s">
        <v>137</v>
      </c>
      <c r="K376" t="s">
        <v>513</v>
      </c>
      <c r="L376" t="s">
        <v>156</v>
      </c>
      <c r="M376">
        <v>0</v>
      </c>
      <c r="N376" t="s">
        <v>35</v>
      </c>
      <c r="O376" t="s">
        <v>494</v>
      </c>
      <c r="P376">
        <v>10</v>
      </c>
      <c r="Q376" t="s">
        <v>465</v>
      </c>
      <c r="R376">
        <v>1</v>
      </c>
      <c r="S376">
        <v>-2212671.46</v>
      </c>
      <c r="T376">
        <v>1</v>
      </c>
      <c r="U376" t="s">
        <v>199</v>
      </c>
      <c r="V376" t="s">
        <v>181</v>
      </c>
      <c r="W376" t="s">
        <v>462</v>
      </c>
      <c r="X376">
        <v>0</v>
      </c>
      <c r="Y376">
        <v>0</v>
      </c>
      <c r="Z376">
        <v>9</v>
      </c>
      <c r="AA376">
        <v>13</v>
      </c>
      <c r="AB376" t="s">
        <v>181</v>
      </c>
      <c r="AC376" t="s">
        <v>10</v>
      </c>
    </row>
    <row r="377" spans="1:29" x14ac:dyDescent="0.3">
      <c r="A377" s="151">
        <v>46081</v>
      </c>
      <c r="B377" t="s">
        <v>444</v>
      </c>
      <c r="C377" t="s">
        <v>409</v>
      </c>
      <c r="D377">
        <v>-2197552.3445000001</v>
      </c>
      <c r="E377" t="s">
        <v>179</v>
      </c>
      <c r="F377">
        <v>1</v>
      </c>
      <c r="G377">
        <v>2197552.3445335897</v>
      </c>
      <c r="H377" t="s">
        <v>480</v>
      </c>
      <c r="I377" t="s">
        <v>9</v>
      </c>
      <c r="J377" t="s">
        <v>137</v>
      </c>
      <c r="K377" t="s">
        <v>501</v>
      </c>
      <c r="L377" t="s">
        <v>501</v>
      </c>
      <c r="M377">
        <v>0</v>
      </c>
      <c r="N377" t="s">
        <v>360</v>
      </c>
      <c r="O377" t="s">
        <v>494</v>
      </c>
      <c r="P377">
        <v>10</v>
      </c>
      <c r="Q377" t="s">
        <v>467</v>
      </c>
      <c r="R377">
        <v>1</v>
      </c>
      <c r="S377">
        <v>-2197552.3445000001</v>
      </c>
      <c r="T377">
        <v>1</v>
      </c>
      <c r="U377" t="s">
        <v>199</v>
      </c>
      <c r="V377" t="s">
        <v>72</v>
      </c>
      <c r="W377" t="s">
        <v>366</v>
      </c>
      <c r="X377">
        <v>0.14000000000000001</v>
      </c>
      <c r="Y377">
        <v>307657.32823000004</v>
      </c>
      <c r="Z377">
        <v>1</v>
      </c>
      <c r="AA377">
        <v>10</v>
      </c>
      <c r="AB377" t="s">
        <v>72</v>
      </c>
      <c r="AC377" t="s">
        <v>9</v>
      </c>
    </row>
    <row r="378" spans="1:29" x14ac:dyDescent="0.3">
      <c r="A378" s="151">
        <v>46081</v>
      </c>
      <c r="B378" t="s">
        <v>444</v>
      </c>
      <c r="C378" t="s">
        <v>409</v>
      </c>
      <c r="D378">
        <v>-2197552.3445000001</v>
      </c>
      <c r="E378" t="s">
        <v>179</v>
      </c>
      <c r="F378">
        <v>1</v>
      </c>
      <c r="G378">
        <v>2197552.3445335897</v>
      </c>
      <c r="H378" t="s">
        <v>480</v>
      </c>
      <c r="I378" t="s">
        <v>9</v>
      </c>
      <c r="J378" t="s">
        <v>137</v>
      </c>
      <c r="K378" t="s">
        <v>501</v>
      </c>
      <c r="L378" t="s">
        <v>501</v>
      </c>
      <c r="M378">
        <v>0</v>
      </c>
      <c r="N378" t="s">
        <v>360</v>
      </c>
      <c r="O378" t="s">
        <v>494</v>
      </c>
      <c r="P378">
        <v>10</v>
      </c>
      <c r="Q378" t="s">
        <v>467</v>
      </c>
      <c r="R378">
        <v>1</v>
      </c>
      <c r="S378">
        <v>-2197552.3445000001</v>
      </c>
      <c r="T378">
        <v>1</v>
      </c>
      <c r="U378" t="s">
        <v>199</v>
      </c>
      <c r="V378" t="s">
        <v>177</v>
      </c>
      <c r="W378" t="s">
        <v>363</v>
      </c>
      <c r="X378">
        <v>7.0000000000000007E-2</v>
      </c>
      <c r="Y378">
        <v>153828.66411500002</v>
      </c>
      <c r="Z378">
        <v>2</v>
      </c>
      <c r="AA378">
        <v>10</v>
      </c>
      <c r="AB378" t="s">
        <v>77</v>
      </c>
      <c r="AC378" t="s">
        <v>9</v>
      </c>
    </row>
    <row r="379" spans="1:29" x14ac:dyDescent="0.3">
      <c r="A379" s="151">
        <v>46081</v>
      </c>
      <c r="B379" t="s">
        <v>444</v>
      </c>
      <c r="C379" t="s">
        <v>409</v>
      </c>
      <c r="D379">
        <v>-2197552.3445000001</v>
      </c>
      <c r="E379" t="s">
        <v>179</v>
      </c>
      <c r="F379">
        <v>1</v>
      </c>
      <c r="G379">
        <v>2197552.3445335897</v>
      </c>
      <c r="H379" t="s">
        <v>480</v>
      </c>
      <c r="I379" t="s">
        <v>9</v>
      </c>
      <c r="J379" t="s">
        <v>137</v>
      </c>
      <c r="K379" t="s">
        <v>501</v>
      </c>
      <c r="L379" t="s">
        <v>501</v>
      </c>
      <c r="M379">
        <v>0</v>
      </c>
      <c r="N379" t="s">
        <v>360</v>
      </c>
      <c r="O379" t="s">
        <v>494</v>
      </c>
      <c r="P379">
        <v>10</v>
      </c>
      <c r="Q379" t="s">
        <v>467</v>
      </c>
      <c r="R379">
        <v>1</v>
      </c>
      <c r="S379">
        <v>-2197552.3445000001</v>
      </c>
      <c r="T379">
        <v>1</v>
      </c>
      <c r="U379" t="s">
        <v>199</v>
      </c>
      <c r="V379" t="s">
        <v>175</v>
      </c>
      <c r="W379" t="s">
        <v>362</v>
      </c>
      <c r="X379">
        <v>7.0000000000000007E-2</v>
      </c>
      <c r="Y379">
        <v>153828.66411500002</v>
      </c>
      <c r="Z379">
        <v>10</v>
      </c>
      <c r="AA379">
        <v>10</v>
      </c>
      <c r="AB379" t="s">
        <v>75</v>
      </c>
      <c r="AC379" t="s">
        <v>9</v>
      </c>
    </row>
    <row r="380" spans="1:29" x14ac:dyDescent="0.3">
      <c r="A380" s="151">
        <v>46081</v>
      </c>
      <c r="B380" t="s">
        <v>444</v>
      </c>
      <c r="C380" t="s">
        <v>409</v>
      </c>
      <c r="D380">
        <v>-2197552.3445000001</v>
      </c>
      <c r="E380" t="s">
        <v>179</v>
      </c>
      <c r="F380">
        <v>1</v>
      </c>
      <c r="G380">
        <v>2197552.3445335897</v>
      </c>
      <c r="H380" t="s">
        <v>480</v>
      </c>
      <c r="I380" t="s">
        <v>9</v>
      </c>
      <c r="J380" t="s">
        <v>137</v>
      </c>
      <c r="K380" t="s">
        <v>501</v>
      </c>
      <c r="L380" t="s">
        <v>501</v>
      </c>
      <c r="M380">
        <v>0</v>
      </c>
      <c r="N380" t="s">
        <v>360</v>
      </c>
      <c r="O380" t="s">
        <v>494</v>
      </c>
      <c r="P380">
        <v>10</v>
      </c>
      <c r="Q380" t="s">
        <v>467</v>
      </c>
      <c r="R380">
        <v>1</v>
      </c>
      <c r="S380">
        <v>-2197552.3445000001</v>
      </c>
      <c r="T380">
        <v>1</v>
      </c>
      <c r="U380" t="s">
        <v>199</v>
      </c>
      <c r="V380" t="s">
        <v>193</v>
      </c>
      <c r="W380" t="s">
        <v>368</v>
      </c>
      <c r="X380">
        <v>0.06</v>
      </c>
      <c r="Y380">
        <v>131853.14066999999</v>
      </c>
      <c r="Z380">
        <v>3</v>
      </c>
      <c r="AA380">
        <v>10</v>
      </c>
      <c r="AB380" t="s">
        <v>682</v>
      </c>
      <c r="AC380" t="s">
        <v>9</v>
      </c>
    </row>
    <row r="381" spans="1:29" x14ac:dyDescent="0.3">
      <c r="A381" s="151">
        <v>46081</v>
      </c>
      <c r="B381" t="s">
        <v>444</v>
      </c>
      <c r="C381" t="s">
        <v>409</v>
      </c>
      <c r="D381">
        <v>-2197552.3445000001</v>
      </c>
      <c r="E381" t="s">
        <v>179</v>
      </c>
      <c r="F381">
        <v>1</v>
      </c>
      <c r="G381">
        <v>2197552.3445335897</v>
      </c>
      <c r="H381" t="s">
        <v>480</v>
      </c>
      <c r="I381" t="s">
        <v>9</v>
      </c>
      <c r="J381" t="s">
        <v>137</v>
      </c>
      <c r="K381" t="s">
        <v>501</v>
      </c>
      <c r="L381" t="s">
        <v>501</v>
      </c>
      <c r="M381">
        <v>0</v>
      </c>
      <c r="N381" t="s">
        <v>360</v>
      </c>
      <c r="O381" t="s">
        <v>494</v>
      </c>
      <c r="P381">
        <v>10</v>
      </c>
      <c r="Q381" t="s">
        <v>467</v>
      </c>
      <c r="R381">
        <v>1</v>
      </c>
      <c r="S381">
        <v>-2197552.3445000001</v>
      </c>
      <c r="T381">
        <v>1</v>
      </c>
      <c r="U381" t="s">
        <v>199</v>
      </c>
      <c r="V381" t="s">
        <v>191</v>
      </c>
      <c r="W381" t="s">
        <v>367</v>
      </c>
      <c r="X381">
        <v>0.09</v>
      </c>
      <c r="Y381">
        <v>197779.71100499999</v>
      </c>
      <c r="Z381">
        <v>4</v>
      </c>
      <c r="AA381">
        <v>10</v>
      </c>
      <c r="AB381" t="s">
        <v>683</v>
      </c>
      <c r="AC381" t="s">
        <v>9</v>
      </c>
    </row>
    <row r="382" spans="1:29" x14ac:dyDescent="0.3">
      <c r="A382" s="151">
        <v>46081</v>
      </c>
      <c r="B382" t="s">
        <v>444</v>
      </c>
      <c r="C382" t="s">
        <v>409</v>
      </c>
      <c r="D382">
        <v>-2197552.3445000001</v>
      </c>
      <c r="E382" t="s">
        <v>179</v>
      </c>
      <c r="F382">
        <v>1</v>
      </c>
      <c r="G382">
        <v>2197552.3445335897</v>
      </c>
      <c r="H382" t="s">
        <v>480</v>
      </c>
      <c r="I382" t="s">
        <v>9</v>
      </c>
      <c r="J382" t="s">
        <v>137</v>
      </c>
      <c r="K382" t="s">
        <v>501</v>
      </c>
      <c r="L382" t="s">
        <v>501</v>
      </c>
      <c r="M382">
        <v>0</v>
      </c>
      <c r="N382" t="s">
        <v>360</v>
      </c>
      <c r="O382" t="s">
        <v>494</v>
      </c>
      <c r="P382">
        <v>10</v>
      </c>
      <c r="Q382" t="s">
        <v>467</v>
      </c>
      <c r="R382">
        <v>1</v>
      </c>
      <c r="S382">
        <v>-2197552.3445000001</v>
      </c>
      <c r="T382">
        <v>1</v>
      </c>
      <c r="U382" t="s">
        <v>199</v>
      </c>
      <c r="V382" t="s">
        <v>80</v>
      </c>
      <c r="W382" t="s">
        <v>365</v>
      </c>
      <c r="X382">
        <v>0.15</v>
      </c>
      <c r="Y382">
        <v>329632.85167499998</v>
      </c>
      <c r="Z382">
        <v>5</v>
      </c>
      <c r="AA382">
        <v>10</v>
      </c>
      <c r="AB382" t="s">
        <v>80</v>
      </c>
      <c r="AC382" t="s">
        <v>9</v>
      </c>
    </row>
    <row r="383" spans="1:29" x14ac:dyDescent="0.3">
      <c r="A383" s="151">
        <v>46081</v>
      </c>
      <c r="B383" t="s">
        <v>444</v>
      </c>
      <c r="C383" t="s">
        <v>409</v>
      </c>
      <c r="D383">
        <v>-2197552.3445000001</v>
      </c>
      <c r="E383" t="s">
        <v>179</v>
      </c>
      <c r="F383">
        <v>1</v>
      </c>
      <c r="G383">
        <v>2197552.3445335897</v>
      </c>
      <c r="H383" t="s">
        <v>480</v>
      </c>
      <c r="I383" t="s">
        <v>9</v>
      </c>
      <c r="J383" t="s">
        <v>137</v>
      </c>
      <c r="K383" t="s">
        <v>501</v>
      </c>
      <c r="L383" t="s">
        <v>501</v>
      </c>
      <c r="M383">
        <v>0</v>
      </c>
      <c r="N383" t="s">
        <v>360</v>
      </c>
      <c r="O383" t="s">
        <v>494</v>
      </c>
      <c r="P383">
        <v>10</v>
      </c>
      <c r="Q383" t="s">
        <v>467</v>
      </c>
      <c r="R383">
        <v>1</v>
      </c>
      <c r="S383">
        <v>-2197552.3445000001</v>
      </c>
      <c r="T383">
        <v>1</v>
      </c>
      <c r="U383" t="s">
        <v>199</v>
      </c>
      <c r="V383" t="s">
        <v>50</v>
      </c>
      <c r="W383" t="s">
        <v>361</v>
      </c>
      <c r="X383">
        <v>0.1</v>
      </c>
      <c r="Y383">
        <v>219755.23445000002</v>
      </c>
      <c r="Z383">
        <v>6</v>
      </c>
      <c r="AA383">
        <v>10</v>
      </c>
      <c r="AB383" t="s">
        <v>50</v>
      </c>
      <c r="AC383" t="s">
        <v>9</v>
      </c>
    </row>
    <row r="384" spans="1:29" x14ac:dyDescent="0.3">
      <c r="A384" s="151">
        <v>46081</v>
      </c>
      <c r="B384" t="s">
        <v>444</v>
      </c>
      <c r="C384" t="s">
        <v>409</v>
      </c>
      <c r="D384">
        <v>-2197552.3445000001</v>
      </c>
      <c r="E384" t="s">
        <v>179</v>
      </c>
      <c r="F384">
        <v>1</v>
      </c>
      <c r="G384">
        <v>2197552.3445335897</v>
      </c>
      <c r="H384" t="s">
        <v>480</v>
      </c>
      <c r="I384" t="s">
        <v>9</v>
      </c>
      <c r="J384" t="s">
        <v>137</v>
      </c>
      <c r="K384" t="s">
        <v>501</v>
      </c>
      <c r="L384" t="s">
        <v>501</v>
      </c>
      <c r="M384">
        <v>0</v>
      </c>
      <c r="N384" t="s">
        <v>360</v>
      </c>
      <c r="O384" t="s">
        <v>494</v>
      </c>
      <c r="P384">
        <v>10</v>
      </c>
      <c r="Q384" t="s">
        <v>467</v>
      </c>
      <c r="R384">
        <v>1</v>
      </c>
      <c r="S384">
        <v>-2197552.3445000001</v>
      </c>
      <c r="T384">
        <v>1</v>
      </c>
      <c r="U384" t="s">
        <v>199</v>
      </c>
      <c r="V384" t="s">
        <v>68</v>
      </c>
      <c r="W384" t="s">
        <v>369</v>
      </c>
      <c r="X384">
        <v>0.2</v>
      </c>
      <c r="Y384">
        <v>439510.46890000004</v>
      </c>
      <c r="Z384">
        <v>7</v>
      </c>
      <c r="AA384">
        <v>10</v>
      </c>
      <c r="AB384" t="s">
        <v>68</v>
      </c>
      <c r="AC384" t="s">
        <v>9</v>
      </c>
    </row>
    <row r="385" spans="1:29" x14ac:dyDescent="0.3">
      <c r="A385" s="151">
        <v>46081</v>
      </c>
      <c r="B385" t="s">
        <v>444</v>
      </c>
      <c r="C385" t="s">
        <v>409</v>
      </c>
      <c r="D385">
        <v>-2197552.3445000001</v>
      </c>
      <c r="E385" t="s">
        <v>179</v>
      </c>
      <c r="F385">
        <v>1</v>
      </c>
      <c r="G385">
        <v>2197552.3445335897</v>
      </c>
      <c r="H385" t="s">
        <v>480</v>
      </c>
      <c r="I385" t="s">
        <v>9</v>
      </c>
      <c r="J385" t="s">
        <v>137</v>
      </c>
      <c r="K385" t="s">
        <v>501</v>
      </c>
      <c r="L385" t="s">
        <v>501</v>
      </c>
      <c r="M385">
        <v>0</v>
      </c>
      <c r="N385" t="s">
        <v>360</v>
      </c>
      <c r="O385" t="s">
        <v>494</v>
      </c>
      <c r="P385">
        <v>10</v>
      </c>
      <c r="Q385" t="s">
        <v>467</v>
      </c>
      <c r="R385">
        <v>1</v>
      </c>
      <c r="S385">
        <v>-2197552.3445000001</v>
      </c>
      <c r="T385">
        <v>1</v>
      </c>
      <c r="U385" t="s">
        <v>199</v>
      </c>
      <c r="V385" t="s">
        <v>70</v>
      </c>
      <c r="W385" t="s">
        <v>458</v>
      </c>
      <c r="X385">
        <v>0</v>
      </c>
      <c r="Y385">
        <v>0</v>
      </c>
      <c r="Z385">
        <v>8</v>
      </c>
      <c r="AA385">
        <v>10</v>
      </c>
      <c r="AB385" t="s">
        <v>70</v>
      </c>
      <c r="AC385" t="s">
        <v>9</v>
      </c>
    </row>
    <row r="386" spans="1:29" x14ac:dyDescent="0.3">
      <c r="A386" s="151">
        <v>46081</v>
      </c>
      <c r="B386" t="s">
        <v>444</v>
      </c>
      <c r="C386" t="s">
        <v>409</v>
      </c>
      <c r="D386">
        <v>-2197552.3445000001</v>
      </c>
      <c r="E386" t="s">
        <v>179</v>
      </c>
      <c r="F386">
        <v>1</v>
      </c>
      <c r="G386">
        <v>2197552.3445335897</v>
      </c>
      <c r="H386" t="s">
        <v>480</v>
      </c>
      <c r="I386" t="s">
        <v>9</v>
      </c>
      <c r="J386" t="s">
        <v>137</v>
      </c>
      <c r="K386" t="s">
        <v>501</v>
      </c>
      <c r="L386" t="s">
        <v>501</v>
      </c>
      <c r="M386">
        <v>0</v>
      </c>
      <c r="N386" t="s">
        <v>360</v>
      </c>
      <c r="O386" t="s">
        <v>494</v>
      </c>
      <c r="P386">
        <v>10</v>
      </c>
      <c r="Q386" t="s">
        <v>467</v>
      </c>
      <c r="R386">
        <v>1</v>
      </c>
      <c r="S386">
        <v>-2197552.3445000001</v>
      </c>
      <c r="T386">
        <v>1</v>
      </c>
      <c r="U386" t="s">
        <v>199</v>
      </c>
      <c r="V386" t="s">
        <v>181</v>
      </c>
      <c r="W386" t="s">
        <v>364</v>
      </c>
      <c r="X386">
        <v>0</v>
      </c>
      <c r="Y386">
        <v>0</v>
      </c>
      <c r="Z386">
        <v>9</v>
      </c>
      <c r="AA386">
        <v>10</v>
      </c>
      <c r="AB386" t="s">
        <v>181</v>
      </c>
      <c r="AC386" t="s">
        <v>9</v>
      </c>
    </row>
    <row r="387" spans="1:29" x14ac:dyDescent="0.3">
      <c r="A387" s="151">
        <v>46081</v>
      </c>
      <c r="B387" t="s">
        <v>444</v>
      </c>
      <c r="C387" t="s">
        <v>417</v>
      </c>
      <c r="D387">
        <v>-2184449.2204</v>
      </c>
      <c r="E387" t="s">
        <v>183</v>
      </c>
      <c r="F387">
        <v>1</v>
      </c>
      <c r="G387">
        <v>2184449.22043359</v>
      </c>
      <c r="H387" t="s">
        <v>480</v>
      </c>
      <c r="I387" t="s">
        <v>9</v>
      </c>
      <c r="J387" t="s">
        <v>137</v>
      </c>
      <c r="K387" t="s">
        <v>501</v>
      </c>
      <c r="L387" t="s">
        <v>501</v>
      </c>
      <c r="M387">
        <v>0</v>
      </c>
      <c r="N387" t="s">
        <v>396</v>
      </c>
      <c r="O387" t="s">
        <v>492</v>
      </c>
      <c r="P387">
        <v>10</v>
      </c>
      <c r="Q387" t="s">
        <v>467</v>
      </c>
      <c r="R387">
        <v>1</v>
      </c>
      <c r="S387">
        <v>-2184449.2204</v>
      </c>
      <c r="T387">
        <v>1</v>
      </c>
      <c r="U387" t="s">
        <v>199</v>
      </c>
      <c r="V387" t="s">
        <v>72</v>
      </c>
      <c r="W387" t="s">
        <v>402</v>
      </c>
      <c r="X387">
        <v>0.1111</v>
      </c>
      <c r="Y387">
        <v>242692.30838644001</v>
      </c>
      <c r="Z387">
        <v>1</v>
      </c>
      <c r="AA387">
        <v>10</v>
      </c>
      <c r="AB387" t="s">
        <v>72</v>
      </c>
      <c r="AC387" t="s">
        <v>9</v>
      </c>
    </row>
    <row r="388" spans="1:29" x14ac:dyDescent="0.3">
      <c r="A388" s="151">
        <v>46081</v>
      </c>
      <c r="B388" t="s">
        <v>444</v>
      </c>
      <c r="C388" t="s">
        <v>417</v>
      </c>
      <c r="D388">
        <v>-2184449.2204</v>
      </c>
      <c r="E388" t="s">
        <v>183</v>
      </c>
      <c r="F388">
        <v>1</v>
      </c>
      <c r="G388">
        <v>2184449.22043359</v>
      </c>
      <c r="H388" t="s">
        <v>480</v>
      </c>
      <c r="I388" t="s">
        <v>9</v>
      </c>
      <c r="J388" t="s">
        <v>137</v>
      </c>
      <c r="K388" t="s">
        <v>501</v>
      </c>
      <c r="L388" t="s">
        <v>501</v>
      </c>
      <c r="M388">
        <v>0</v>
      </c>
      <c r="N388" t="s">
        <v>396</v>
      </c>
      <c r="O388" t="s">
        <v>492</v>
      </c>
      <c r="P388">
        <v>10</v>
      </c>
      <c r="Q388" t="s">
        <v>467</v>
      </c>
      <c r="R388">
        <v>1</v>
      </c>
      <c r="S388">
        <v>-2184449.2204</v>
      </c>
      <c r="T388">
        <v>1</v>
      </c>
      <c r="U388" t="s">
        <v>199</v>
      </c>
      <c r="V388" t="s">
        <v>177</v>
      </c>
      <c r="W388" t="s">
        <v>399</v>
      </c>
      <c r="X388">
        <v>0.1111</v>
      </c>
      <c r="Y388">
        <v>242692.30838644001</v>
      </c>
      <c r="Z388">
        <v>2</v>
      </c>
      <c r="AA388">
        <v>10</v>
      </c>
      <c r="AB388" t="s">
        <v>77</v>
      </c>
      <c r="AC388" t="s">
        <v>9</v>
      </c>
    </row>
    <row r="389" spans="1:29" x14ac:dyDescent="0.3">
      <c r="A389" s="151">
        <v>46081</v>
      </c>
      <c r="B389" t="s">
        <v>444</v>
      </c>
      <c r="C389" t="s">
        <v>417</v>
      </c>
      <c r="D389">
        <v>-2184449.2204</v>
      </c>
      <c r="E389" t="s">
        <v>183</v>
      </c>
      <c r="F389">
        <v>1</v>
      </c>
      <c r="G389">
        <v>2184449.22043359</v>
      </c>
      <c r="H389" t="s">
        <v>480</v>
      </c>
      <c r="I389" t="s">
        <v>9</v>
      </c>
      <c r="J389" t="s">
        <v>137</v>
      </c>
      <c r="K389" t="s">
        <v>501</v>
      </c>
      <c r="L389" t="s">
        <v>501</v>
      </c>
      <c r="M389">
        <v>0</v>
      </c>
      <c r="N389" t="s">
        <v>396</v>
      </c>
      <c r="O389" t="s">
        <v>492</v>
      </c>
      <c r="P389">
        <v>10</v>
      </c>
      <c r="Q389" t="s">
        <v>467</v>
      </c>
      <c r="R389">
        <v>1</v>
      </c>
      <c r="S389">
        <v>-2184449.2204</v>
      </c>
      <c r="T389">
        <v>1</v>
      </c>
      <c r="U389" t="s">
        <v>199</v>
      </c>
      <c r="V389" t="s">
        <v>175</v>
      </c>
      <c r="W389" t="s">
        <v>398</v>
      </c>
      <c r="X389">
        <v>0.1111</v>
      </c>
      <c r="Y389">
        <v>242692.30838644001</v>
      </c>
      <c r="Z389">
        <v>10</v>
      </c>
      <c r="AA389">
        <v>10</v>
      </c>
      <c r="AB389" t="s">
        <v>75</v>
      </c>
      <c r="AC389" t="s">
        <v>9</v>
      </c>
    </row>
    <row r="390" spans="1:29" x14ac:dyDescent="0.3">
      <c r="A390" s="151">
        <v>46081</v>
      </c>
      <c r="B390" t="s">
        <v>444</v>
      </c>
      <c r="C390" t="s">
        <v>417</v>
      </c>
      <c r="D390">
        <v>-2184449.2204</v>
      </c>
      <c r="E390" t="s">
        <v>183</v>
      </c>
      <c r="F390">
        <v>1</v>
      </c>
      <c r="G390">
        <v>2184449.22043359</v>
      </c>
      <c r="H390" t="s">
        <v>480</v>
      </c>
      <c r="I390" t="s">
        <v>9</v>
      </c>
      <c r="J390" t="s">
        <v>137</v>
      </c>
      <c r="K390" t="s">
        <v>501</v>
      </c>
      <c r="L390" t="s">
        <v>501</v>
      </c>
      <c r="M390">
        <v>0</v>
      </c>
      <c r="N390" t="s">
        <v>396</v>
      </c>
      <c r="O390" t="s">
        <v>492</v>
      </c>
      <c r="P390">
        <v>10</v>
      </c>
      <c r="Q390" t="s">
        <v>467</v>
      </c>
      <c r="R390">
        <v>1</v>
      </c>
      <c r="S390">
        <v>-2184449.2204</v>
      </c>
      <c r="T390">
        <v>1</v>
      </c>
      <c r="U390" t="s">
        <v>199</v>
      </c>
      <c r="V390" t="s">
        <v>193</v>
      </c>
      <c r="W390" t="s">
        <v>404</v>
      </c>
      <c r="X390">
        <v>0.1111</v>
      </c>
      <c r="Y390">
        <v>242692.30838644001</v>
      </c>
      <c r="Z390">
        <v>3</v>
      </c>
      <c r="AA390">
        <v>10</v>
      </c>
      <c r="AB390" t="s">
        <v>682</v>
      </c>
      <c r="AC390" t="s">
        <v>9</v>
      </c>
    </row>
    <row r="391" spans="1:29" x14ac:dyDescent="0.3">
      <c r="A391" s="151">
        <v>46081</v>
      </c>
      <c r="B391" t="s">
        <v>444</v>
      </c>
      <c r="C391" t="s">
        <v>417</v>
      </c>
      <c r="D391">
        <v>-2184449.2204</v>
      </c>
      <c r="E391" t="s">
        <v>183</v>
      </c>
      <c r="F391">
        <v>1</v>
      </c>
      <c r="G391">
        <v>2184449.22043359</v>
      </c>
      <c r="H391" t="s">
        <v>480</v>
      </c>
      <c r="I391" t="s">
        <v>9</v>
      </c>
      <c r="J391" t="s">
        <v>137</v>
      </c>
      <c r="K391" t="s">
        <v>501</v>
      </c>
      <c r="L391" t="s">
        <v>501</v>
      </c>
      <c r="M391">
        <v>0</v>
      </c>
      <c r="N391" t="s">
        <v>396</v>
      </c>
      <c r="O391" t="s">
        <v>492</v>
      </c>
      <c r="P391">
        <v>10</v>
      </c>
      <c r="Q391" t="s">
        <v>467</v>
      </c>
      <c r="R391">
        <v>1</v>
      </c>
      <c r="S391">
        <v>-2184449.2204</v>
      </c>
      <c r="T391">
        <v>1</v>
      </c>
      <c r="U391" t="s">
        <v>199</v>
      </c>
      <c r="V391" t="s">
        <v>191</v>
      </c>
      <c r="W391" t="s">
        <v>403</v>
      </c>
      <c r="X391">
        <v>0.1111</v>
      </c>
      <c r="Y391">
        <v>242692.30838644001</v>
      </c>
      <c r="Z391">
        <v>4</v>
      </c>
      <c r="AA391">
        <v>10</v>
      </c>
      <c r="AB391" t="s">
        <v>683</v>
      </c>
      <c r="AC391" t="s">
        <v>9</v>
      </c>
    </row>
    <row r="392" spans="1:29" x14ac:dyDescent="0.3">
      <c r="A392" s="151">
        <v>46081</v>
      </c>
      <c r="B392" t="s">
        <v>444</v>
      </c>
      <c r="C392" t="s">
        <v>417</v>
      </c>
      <c r="D392">
        <v>-2184449.2204</v>
      </c>
      <c r="E392" t="s">
        <v>183</v>
      </c>
      <c r="F392">
        <v>1</v>
      </c>
      <c r="G392">
        <v>2184449.22043359</v>
      </c>
      <c r="H392" t="s">
        <v>480</v>
      </c>
      <c r="I392" t="s">
        <v>9</v>
      </c>
      <c r="J392" t="s">
        <v>137</v>
      </c>
      <c r="K392" t="s">
        <v>501</v>
      </c>
      <c r="L392" t="s">
        <v>501</v>
      </c>
      <c r="M392">
        <v>0</v>
      </c>
      <c r="N392" t="s">
        <v>396</v>
      </c>
      <c r="O392" t="s">
        <v>492</v>
      </c>
      <c r="P392">
        <v>10</v>
      </c>
      <c r="Q392" t="s">
        <v>467</v>
      </c>
      <c r="R392">
        <v>1</v>
      </c>
      <c r="S392">
        <v>-2184449.2204</v>
      </c>
      <c r="T392">
        <v>1</v>
      </c>
      <c r="U392" t="s">
        <v>199</v>
      </c>
      <c r="V392" t="s">
        <v>80</v>
      </c>
      <c r="W392" t="s">
        <v>401</v>
      </c>
      <c r="X392">
        <v>0.1111</v>
      </c>
      <c r="Y392">
        <v>242692.30838644001</v>
      </c>
      <c r="Z392">
        <v>5</v>
      </c>
      <c r="AA392">
        <v>10</v>
      </c>
      <c r="AB392" t="s">
        <v>80</v>
      </c>
      <c r="AC392" t="s">
        <v>9</v>
      </c>
    </row>
    <row r="393" spans="1:29" x14ac:dyDescent="0.3">
      <c r="A393" s="151">
        <v>46081</v>
      </c>
      <c r="B393" t="s">
        <v>444</v>
      </c>
      <c r="C393" t="s">
        <v>417</v>
      </c>
      <c r="D393">
        <v>-2184449.2204</v>
      </c>
      <c r="E393" t="s">
        <v>183</v>
      </c>
      <c r="F393">
        <v>1</v>
      </c>
      <c r="G393">
        <v>2184449.22043359</v>
      </c>
      <c r="H393" t="s">
        <v>480</v>
      </c>
      <c r="I393" t="s">
        <v>9</v>
      </c>
      <c r="J393" t="s">
        <v>137</v>
      </c>
      <c r="K393" t="s">
        <v>501</v>
      </c>
      <c r="L393" t="s">
        <v>501</v>
      </c>
      <c r="M393">
        <v>0</v>
      </c>
      <c r="N393" t="s">
        <v>396</v>
      </c>
      <c r="O393" t="s">
        <v>492</v>
      </c>
      <c r="P393">
        <v>10</v>
      </c>
      <c r="Q393" t="s">
        <v>467</v>
      </c>
      <c r="R393">
        <v>1</v>
      </c>
      <c r="S393">
        <v>-2184449.2204</v>
      </c>
      <c r="T393">
        <v>1</v>
      </c>
      <c r="U393" t="s">
        <v>199</v>
      </c>
      <c r="V393" t="s">
        <v>50</v>
      </c>
      <c r="W393" t="s">
        <v>397</v>
      </c>
      <c r="X393">
        <v>0.1111</v>
      </c>
      <c r="Y393">
        <v>242692.30838644001</v>
      </c>
      <c r="Z393">
        <v>6</v>
      </c>
      <c r="AA393">
        <v>10</v>
      </c>
      <c r="AB393" t="s">
        <v>50</v>
      </c>
      <c r="AC393" t="s">
        <v>9</v>
      </c>
    </row>
    <row r="394" spans="1:29" x14ac:dyDescent="0.3">
      <c r="A394" s="151">
        <v>46081</v>
      </c>
      <c r="B394" t="s">
        <v>444</v>
      </c>
      <c r="C394" t="s">
        <v>417</v>
      </c>
      <c r="D394">
        <v>-2184449.2204</v>
      </c>
      <c r="E394" t="s">
        <v>183</v>
      </c>
      <c r="F394">
        <v>1</v>
      </c>
      <c r="G394">
        <v>2184449.22043359</v>
      </c>
      <c r="H394" t="s">
        <v>480</v>
      </c>
      <c r="I394" t="s">
        <v>9</v>
      </c>
      <c r="J394" t="s">
        <v>137</v>
      </c>
      <c r="K394" t="s">
        <v>501</v>
      </c>
      <c r="L394" t="s">
        <v>501</v>
      </c>
      <c r="M394">
        <v>0</v>
      </c>
      <c r="N394" t="s">
        <v>396</v>
      </c>
      <c r="O394" t="s">
        <v>492</v>
      </c>
      <c r="P394">
        <v>10</v>
      </c>
      <c r="Q394" t="s">
        <v>467</v>
      </c>
      <c r="R394">
        <v>1</v>
      </c>
      <c r="S394">
        <v>-2184449.2204</v>
      </c>
      <c r="T394">
        <v>1</v>
      </c>
      <c r="U394" t="s">
        <v>199</v>
      </c>
      <c r="V394" t="s">
        <v>68</v>
      </c>
      <c r="W394" t="s">
        <v>405</v>
      </c>
      <c r="X394">
        <v>0.1111</v>
      </c>
      <c r="Y394">
        <v>242692.30838644001</v>
      </c>
      <c r="Z394">
        <v>7</v>
      </c>
      <c r="AA394">
        <v>10</v>
      </c>
      <c r="AB394" t="s">
        <v>68</v>
      </c>
      <c r="AC394" t="s">
        <v>9</v>
      </c>
    </row>
    <row r="395" spans="1:29" x14ac:dyDescent="0.3">
      <c r="A395" s="151">
        <v>46081</v>
      </c>
      <c r="B395" t="s">
        <v>444</v>
      </c>
      <c r="C395" t="s">
        <v>417</v>
      </c>
      <c r="D395">
        <v>-2184449.2204</v>
      </c>
      <c r="E395" t="s">
        <v>183</v>
      </c>
      <c r="F395">
        <v>1</v>
      </c>
      <c r="G395">
        <v>2184449.22043359</v>
      </c>
      <c r="H395" t="s">
        <v>480</v>
      </c>
      <c r="I395" t="s">
        <v>9</v>
      </c>
      <c r="J395" t="s">
        <v>137</v>
      </c>
      <c r="K395" t="s">
        <v>501</v>
      </c>
      <c r="L395" t="s">
        <v>501</v>
      </c>
      <c r="M395">
        <v>0</v>
      </c>
      <c r="N395" t="s">
        <v>396</v>
      </c>
      <c r="O395" t="s">
        <v>492</v>
      </c>
      <c r="P395">
        <v>10</v>
      </c>
      <c r="Q395" t="s">
        <v>467</v>
      </c>
      <c r="R395">
        <v>1</v>
      </c>
      <c r="S395">
        <v>-2184449.2204</v>
      </c>
      <c r="T395">
        <v>1</v>
      </c>
      <c r="U395" t="s">
        <v>199</v>
      </c>
      <c r="V395" t="s">
        <v>70</v>
      </c>
      <c r="W395" t="s">
        <v>461</v>
      </c>
      <c r="X395">
        <v>0.1111</v>
      </c>
      <c r="Y395">
        <v>242692.30838644001</v>
      </c>
      <c r="Z395">
        <v>8</v>
      </c>
      <c r="AA395">
        <v>10</v>
      </c>
      <c r="AB395" t="s">
        <v>70</v>
      </c>
      <c r="AC395" t="s">
        <v>9</v>
      </c>
    </row>
    <row r="396" spans="1:29" x14ac:dyDescent="0.3">
      <c r="A396" s="151">
        <v>46081</v>
      </c>
      <c r="B396" t="s">
        <v>444</v>
      </c>
      <c r="C396" t="s">
        <v>417</v>
      </c>
      <c r="D396">
        <v>-2184449.2204</v>
      </c>
      <c r="E396" t="s">
        <v>183</v>
      </c>
      <c r="F396">
        <v>1</v>
      </c>
      <c r="G396">
        <v>2184449.22043359</v>
      </c>
      <c r="H396" t="s">
        <v>480</v>
      </c>
      <c r="I396" t="s">
        <v>9</v>
      </c>
      <c r="J396" t="s">
        <v>137</v>
      </c>
      <c r="K396" t="s">
        <v>501</v>
      </c>
      <c r="L396" t="s">
        <v>501</v>
      </c>
      <c r="M396">
        <v>0</v>
      </c>
      <c r="N396" t="s">
        <v>396</v>
      </c>
      <c r="O396" t="s">
        <v>492</v>
      </c>
      <c r="P396">
        <v>10</v>
      </c>
      <c r="Q396" t="s">
        <v>467</v>
      </c>
      <c r="R396">
        <v>1</v>
      </c>
      <c r="S396">
        <v>-2184449.2204</v>
      </c>
      <c r="T396">
        <v>1</v>
      </c>
      <c r="U396" t="s">
        <v>199</v>
      </c>
      <c r="V396" t="s">
        <v>181</v>
      </c>
      <c r="W396" t="s">
        <v>400</v>
      </c>
      <c r="X396">
        <v>0</v>
      </c>
      <c r="Y396">
        <v>0</v>
      </c>
      <c r="Z396">
        <v>9</v>
      </c>
      <c r="AA396">
        <v>10</v>
      </c>
      <c r="AB396" t="s">
        <v>181</v>
      </c>
      <c r="AC396" t="s">
        <v>9</v>
      </c>
    </row>
    <row r="397" spans="1:29" x14ac:dyDescent="0.3">
      <c r="A397" s="151">
        <v>46081</v>
      </c>
      <c r="B397" t="s">
        <v>444</v>
      </c>
      <c r="C397" t="s">
        <v>542</v>
      </c>
      <c r="D397">
        <v>-2183724.4663</v>
      </c>
      <c r="E397" t="s">
        <v>68</v>
      </c>
      <c r="F397">
        <v>1</v>
      </c>
      <c r="G397">
        <v>2183724.4663335895</v>
      </c>
      <c r="H397" t="s">
        <v>480</v>
      </c>
      <c r="I397" t="s">
        <v>9</v>
      </c>
      <c r="J397" t="s">
        <v>137</v>
      </c>
      <c r="K397" t="s">
        <v>501</v>
      </c>
      <c r="L397" t="s">
        <v>501</v>
      </c>
      <c r="M397">
        <v>0</v>
      </c>
      <c r="N397" t="s">
        <v>40</v>
      </c>
      <c r="O397" t="s">
        <v>494</v>
      </c>
      <c r="P397">
        <v>1</v>
      </c>
      <c r="Q397" t="s">
        <v>68</v>
      </c>
      <c r="R397">
        <v>1</v>
      </c>
      <c r="S397">
        <v>-2183724.4663</v>
      </c>
      <c r="T397">
        <v>1</v>
      </c>
      <c r="U397" t="s">
        <v>199</v>
      </c>
      <c r="V397" t="s">
        <v>68</v>
      </c>
      <c r="W397" t="s">
        <v>85</v>
      </c>
      <c r="X397">
        <v>1</v>
      </c>
      <c r="Y397">
        <v>2183724.4663</v>
      </c>
      <c r="Z397">
        <v>7</v>
      </c>
      <c r="AA397">
        <v>10</v>
      </c>
      <c r="AB397" t="s">
        <v>68</v>
      </c>
      <c r="AC397" t="s">
        <v>9</v>
      </c>
    </row>
    <row r="398" spans="1:29" x14ac:dyDescent="0.3">
      <c r="A398" s="151">
        <v>46081</v>
      </c>
      <c r="B398" t="s">
        <v>444</v>
      </c>
      <c r="C398" t="s">
        <v>418</v>
      </c>
      <c r="D398">
        <v>-2171482.7349999999</v>
      </c>
      <c r="E398" t="s">
        <v>193</v>
      </c>
      <c r="F398">
        <v>1</v>
      </c>
      <c r="G398">
        <v>2171482.7349535897</v>
      </c>
      <c r="H398" t="s">
        <v>480</v>
      </c>
      <c r="I398" t="s">
        <v>9</v>
      </c>
      <c r="J398" t="s">
        <v>137</v>
      </c>
      <c r="K398" t="s">
        <v>501</v>
      </c>
      <c r="L398" t="s">
        <v>501</v>
      </c>
      <c r="M398">
        <v>0</v>
      </c>
      <c r="N398" t="s">
        <v>373</v>
      </c>
      <c r="O398" t="s">
        <v>494</v>
      </c>
      <c r="P398">
        <v>2</v>
      </c>
      <c r="Q398" t="s">
        <v>468</v>
      </c>
      <c r="R398">
        <v>1</v>
      </c>
      <c r="S398">
        <v>-2171482.7349999999</v>
      </c>
      <c r="T398">
        <v>1</v>
      </c>
      <c r="U398" t="s">
        <v>199</v>
      </c>
      <c r="V398" t="s">
        <v>193</v>
      </c>
      <c r="W398" t="s">
        <v>375</v>
      </c>
      <c r="X398">
        <v>0.15</v>
      </c>
      <c r="Y398">
        <v>325722.41024999996</v>
      </c>
      <c r="Z398">
        <v>3</v>
      </c>
      <c r="AA398">
        <v>10</v>
      </c>
      <c r="AB398" t="s">
        <v>682</v>
      </c>
      <c r="AC398" t="s">
        <v>9</v>
      </c>
    </row>
    <row r="399" spans="1:29" x14ac:dyDescent="0.3">
      <c r="A399" s="151">
        <v>46081</v>
      </c>
      <c r="B399" t="s">
        <v>444</v>
      </c>
      <c r="C399" t="s">
        <v>418</v>
      </c>
      <c r="D399">
        <v>-2171482.7349999999</v>
      </c>
      <c r="E399" t="s">
        <v>193</v>
      </c>
      <c r="F399">
        <v>1</v>
      </c>
      <c r="G399">
        <v>2171482.7349535897</v>
      </c>
      <c r="H399" t="s">
        <v>480</v>
      </c>
      <c r="I399" t="s">
        <v>9</v>
      </c>
      <c r="J399" t="s">
        <v>137</v>
      </c>
      <c r="K399" t="s">
        <v>501</v>
      </c>
      <c r="L399" t="s">
        <v>501</v>
      </c>
      <c r="M399">
        <v>0</v>
      </c>
      <c r="N399" t="s">
        <v>373</v>
      </c>
      <c r="O399" t="s">
        <v>494</v>
      </c>
      <c r="P399">
        <v>2</v>
      </c>
      <c r="Q399" t="s">
        <v>468</v>
      </c>
      <c r="R399">
        <v>1</v>
      </c>
      <c r="S399">
        <v>-2171482.7349999999</v>
      </c>
      <c r="T399">
        <v>1</v>
      </c>
      <c r="U399" t="s">
        <v>199</v>
      </c>
      <c r="V399" t="s">
        <v>80</v>
      </c>
      <c r="W399" t="s">
        <v>374</v>
      </c>
      <c r="X399">
        <v>0.85</v>
      </c>
      <c r="Y399">
        <v>1845760.3247499999</v>
      </c>
      <c r="Z399">
        <v>5</v>
      </c>
      <c r="AA399">
        <v>10</v>
      </c>
      <c r="AB399" t="s">
        <v>80</v>
      </c>
      <c r="AC399" t="s">
        <v>9</v>
      </c>
    </row>
    <row r="400" spans="1:29" x14ac:dyDescent="0.3">
      <c r="A400" s="151">
        <v>46081</v>
      </c>
      <c r="B400" t="s">
        <v>444</v>
      </c>
      <c r="C400" t="s">
        <v>570</v>
      </c>
      <c r="D400">
        <v>-2164958.4656000002</v>
      </c>
      <c r="E400" t="s">
        <v>50</v>
      </c>
      <c r="F400">
        <v>1</v>
      </c>
      <c r="G400">
        <v>2164958.4655535896</v>
      </c>
      <c r="H400" t="s">
        <v>480</v>
      </c>
      <c r="I400" t="s">
        <v>9</v>
      </c>
      <c r="J400" t="s">
        <v>137</v>
      </c>
      <c r="K400" t="s">
        <v>501</v>
      </c>
      <c r="L400" t="s">
        <v>501</v>
      </c>
      <c r="M400">
        <v>0</v>
      </c>
      <c r="N400" t="s">
        <v>39</v>
      </c>
      <c r="O400" t="s">
        <v>494</v>
      </c>
      <c r="P400">
        <v>2</v>
      </c>
      <c r="Q400" t="s">
        <v>50</v>
      </c>
      <c r="R400">
        <v>1</v>
      </c>
      <c r="S400">
        <v>-2164958.4656000002</v>
      </c>
      <c r="T400">
        <v>1</v>
      </c>
      <c r="U400" t="s">
        <v>199</v>
      </c>
      <c r="V400" t="s">
        <v>50</v>
      </c>
      <c r="W400" t="s">
        <v>88</v>
      </c>
      <c r="X400">
        <v>1</v>
      </c>
      <c r="Y400">
        <v>2164958.4656000002</v>
      </c>
      <c r="Z400">
        <v>6</v>
      </c>
      <c r="AA400">
        <v>10</v>
      </c>
      <c r="AB400" t="s">
        <v>50</v>
      </c>
      <c r="AC400" t="s">
        <v>9</v>
      </c>
    </row>
    <row r="401" spans="1:29" x14ac:dyDescent="0.3">
      <c r="A401" s="151">
        <v>46081</v>
      </c>
      <c r="B401" t="s">
        <v>444</v>
      </c>
      <c r="C401" t="s">
        <v>573</v>
      </c>
      <c r="D401">
        <v>-2153887.4709000001</v>
      </c>
      <c r="E401" t="s">
        <v>68</v>
      </c>
      <c r="F401">
        <v>1</v>
      </c>
      <c r="G401">
        <v>2153887.4708735896</v>
      </c>
      <c r="H401" t="s">
        <v>480</v>
      </c>
      <c r="I401" t="s">
        <v>9</v>
      </c>
      <c r="J401" t="s">
        <v>137</v>
      </c>
      <c r="K401" t="s">
        <v>501</v>
      </c>
      <c r="L401" t="s">
        <v>501</v>
      </c>
      <c r="M401">
        <v>0</v>
      </c>
      <c r="N401" t="s">
        <v>40</v>
      </c>
      <c r="O401" t="s">
        <v>494</v>
      </c>
      <c r="P401">
        <v>1</v>
      </c>
      <c r="Q401" t="s">
        <v>68</v>
      </c>
      <c r="R401">
        <v>1</v>
      </c>
      <c r="S401">
        <v>-2153887.4709000001</v>
      </c>
      <c r="T401">
        <v>1</v>
      </c>
      <c r="U401" t="s">
        <v>199</v>
      </c>
      <c r="V401" t="s">
        <v>68</v>
      </c>
      <c r="W401" t="s">
        <v>85</v>
      </c>
      <c r="X401">
        <v>1</v>
      </c>
      <c r="Y401">
        <v>2153887.4709000001</v>
      </c>
      <c r="Z401">
        <v>7</v>
      </c>
      <c r="AA401">
        <v>10</v>
      </c>
      <c r="AB401" t="s">
        <v>68</v>
      </c>
      <c r="AC401" t="s">
        <v>9</v>
      </c>
    </row>
    <row r="402" spans="1:29" x14ac:dyDescent="0.3">
      <c r="A402" s="151">
        <v>46081</v>
      </c>
      <c r="B402" t="s">
        <v>444</v>
      </c>
      <c r="C402" t="s">
        <v>406</v>
      </c>
      <c r="D402">
        <v>-2140538.3980999999</v>
      </c>
      <c r="E402" t="s">
        <v>193</v>
      </c>
      <c r="F402">
        <v>1</v>
      </c>
      <c r="G402">
        <v>2140538.3981135902</v>
      </c>
      <c r="H402" t="s">
        <v>480</v>
      </c>
      <c r="I402" t="s">
        <v>9</v>
      </c>
      <c r="J402" t="s">
        <v>137</v>
      </c>
      <c r="K402" t="s">
        <v>501</v>
      </c>
      <c r="L402" t="s">
        <v>501</v>
      </c>
      <c r="M402">
        <v>0</v>
      </c>
      <c r="N402" t="s">
        <v>373</v>
      </c>
      <c r="O402" t="s">
        <v>494</v>
      </c>
      <c r="P402">
        <v>2</v>
      </c>
      <c r="Q402" t="s">
        <v>468</v>
      </c>
      <c r="R402">
        <v>1</v>
      </c>
      <c r="S402">
        <v>-2140538.3980999999</v>
      </c>
      <c r="T402">
        <v>1</v>
      </c>
      <c r="U402" t="s">
        <v>199</v>
      </c>
      <c r="V402" t="s">
        <v>193</v>
      </c>
      <c r="W402" t="s">
        <v>375</v>
      </c>
      <c r="X402">
        <v>0.15</v>
      </c>
      <c r="Y402">
        <v>321080.75971499999</v>
      </c>
      <c r="Z402">
        <v>3</v>
      </c>
      <c r="AA402">
        <v>10</v>
      </c>
      <c r="AB402" t="s">
        <v>682</v>
      </c>
      <c r="AC402" t="s">
        <v>9</v>
      </c>
    </row>
    <row r="403" spans="1:29" x14ac:dyDescent="0.3">
      <c r="A403" s="151">
        <v>46081</v>
      </c>
      <c r="B403" t="s">
        <v>444</v>
      </c>
      <c r="C403" t="s">
        <v>406</v>
      </c>
      <c r="D403">
        <v>-2140538.3980999999</v>
      </c>
      <c r="E403" t="s">
        <v>193</v>
      </c>
      <c r="F403">
        <v>1</v>
      </c>
      <c r="G403">
        <v>2140538.3981135902</v>
      </c>
      <c r="H403" t="s">
        <v>480</v>
      </c>
      <c r="I403" t="s">
        <v>9</v>
      </c>
      <c r="J403" t="s">
        <v>137</v>
      </c>
      <c r="K403" t="s">
        <v>501</v>
      </c>
      <c r="L403" t="s">
        <v>501</v>
      </c>
      <c r="M403">
        <v>0</v>
      </c>
      <c r="N403" t="s">
        <v>373</v>
      </c>
      <c r="O403" t="s">
        <v>494</v>
      </c>
      <c r="P403">
        <v>2</v>
      </c>
      <c r="Q403" t="s">
        <v>468</v>
      </c>
      <c r="R403">
        <v>1</v>
      </c>
      <c r="S403">
        <v>-2140538.3980999999</v>
      </c>
      <c r="T403">
        <v>1</v>
      </c>
      <c r="U403" t="s">
        <v>199</v>
      </c>
      <c r="V403" t="s">
        <v>80</v>
      </c>
      <c r="W403" t="s">
        <v>374</v>
      </c>
      <c r="X403">
        <v>0.85</v>
      </c>
      <c r="Y403">
        <v>1819457.6383849999</v>
      </c>
      <c r="Z403">
        <v>5</v>
      </c>
      <c r="AA403">
        <v>10</v>
      </c>
      <c r="AB403" t="s">
        <v>80</v>
      </c>
      <c r="AC403" t="s">
        <v>9</v>
      </c>
    </row>
    <row r="404" spans="1:29" x14ac:dyDescent="0.3">
      <c r="A404" s="151">
        <v>46081</v>
      </c>
      <c r="B404" t="s">
        <v>444</v>
      </c>
      <c r="C404" t="s">
        <v>407</v>
      </c>
      <c r="D404">
        <v>-2081874.696</v>
      </c>
      <c r="E404" t="s">
        <v>168</v>
      </c>
      <c r="F404">
        <v>1</v>
      </c>
      <c r="G404">
        <v>2081874.6959735896</v>
      </c>
      <c r="H404" t="s">
        <v>480</v>
      </c>
      <c r="I404" t="s">
        <v>9</v>
      </c>
      <c r="J404" t="s">
        <v>137</v>
      </c>
      <c r="K404" t="s">
        <v>501</v>
      </c>
      <c r="L404" t="s">
        <v>501</v>
      </c>
      <c r="M404">
        <v>0</v>
      </c>
      <c r="N404" t="s">
        <v>332</v>
      </c>
      <c r="O404" t="s">
        <v>492</v>
      </c>
      <c r="P404">
        <v>6</v>
      </c>
      <c r="Q404" t="s">
        <v>469</v>
      </c>
      <c r="R404">
        <v>1</v>
      </c>
      <c r="S404">
        <v>-2081874.696</v>
      </c>
      <c r="T404">
        <v>1</v>
      </c>
      <c r="U404" t="s">
        <v>199</v>
      </c>
      <c r="V404" t="s">
        <v>72</v>
      </c>
      <c r="W404" t="s">
        <v>335</v>
      </c>
      <c r="X404">
        <v>0.05</v>
      </c>
      <c r="Y404">
        <v>104093.73480000001</v>
      </c>
      <c r="Z404">
        <v>1</v>
      </c>
      <c r="AA404">
        <v>10</v>
      </c>
      <c r="AB404" t="s">
        <v>72</v>
      </c>
      <c r="AC404" t="s">
        <v>9</v>
      </c>
    </row>
    <row r="405" spans="1:29" x14ac:dyDescent="0.3">
      <c r="A405" s="151">
        <v>46081</v>
      </c>
      <c r="B405" t="s">
        <v>444</v>
      </c>
      <c r="C405" t="s">
        <v>407</v>
      </c>
      <c r="D405">
        <v>-2081874.696</v>
      </c>
      <c r="E405" t="s">
        <v>168</v>
      </c>
      <c r="F405">
        <v>1</v>
      </c>
      <c r="G405">
        <v>2081874.6959735896</v>
      </c>
      <c r="H405" t="s">
        <v>480</v>
      </c>
      <c r="I405" t="s">
        <v>9</v>
      </c>
      <c r="J405" t="s">
        <v>137</v>
      </c>
      <c r="K405" t="s">
        <v>501</v>
      </c>
      <c r="L405" t="s">
        <v>501</v>
      </c>
      <c r="M405">
        <v>0</v>
      </c>
      <c r="N405" t="s">
        <v>332</v>
      </c>
      <c r="O405" t="s">
        <v>492</v>
      </c>
      <c r="P405">
        <v>6</v>
      </c>
      <c r="Q405" t="s">
        <v>469</v>
      </c>
      <c r="R405">
        <v>1</v>
      </c>
      <c r="S405">
        <v>-2081874.696</v>
      </c>
      <c r="T405">
        <v>1</v>
      </c>
      <c r="U405" t="s">
        <v>199</v>
      </c>
      <c r="V405" t="s">
        <v>193</v>
      </c>
      <c r="W405" t="s">
        <v>336</v>
      </c>
      <c r="X405">
        <v>0.06</v>
      </c>
      <c r="Y405">
        <v>124912.48176</v>
      </c>
      <c r="Z405">
        <v>3</v>
      </c>
      <c r="AA405">
        <v>10</v>
      </c>
      <c r="AB405" t="s">
        <v>682</v>
      </c>
      <c r="AC405" t="s">
        <v>9</v>
      </c>
    </row>
    <row r="406" spans="1:29" x14ac:dyDescent="0.3">
      <c r="A406" s="151">
        <v>46081</v>
      </c>
      <c r="B406" t="s">
        <v>444</v>
      </c>
      <c r="C406" t="s">
        <v>407</v>
      </c>
      <c r="D406">
        <v>-2081874.696</v>
      </c>
      <c r="E406" t="s">
        <v>168</v>
      </c>
      <c r="F406">
        <v>1</v>
      </c>
      <c r="G406">
        <v>2081874.6959735896</v>
      </c>
      <c r="H406" t="s">
        <v>480</v>
      </c>
      <c r="I406" t="s">
        <v>9</v>
      </c>
      <c r="J406" t="s">
        <v>137</v>
      </c>
      <c r="K406" t="s">
        <v>501</v>
      </c>
      <c r="L406" t="s">
        <v>501</v>
      </c>
      <c r="M406">
        <v>0</v>
      </c>
      <c r="N406" t="s">
        <v>332</v>
      </c>
      <c r="O406" t="s">
        <v>492</v>
      </c>
      <c r="P406">
        <v>6</v>
      </c>
      <c r="Q406" t="s">
        <v>469</v>
      </c>
      <c r="R406">
        <v>1</v>
      </c>
      <c r="S406">
        <v>-2081874.696</v>
      </c>
      <c r="T406">
        <v>1</v>
      </c>
      <c r="U406" t="s">
        <v>199</v>
      </c>
      <c r="V406" t="s">
        <v>80</v>
      </c>
      <c r="W406" t="s">
        <v>334</v>
      </c>
      <c r="X406">
        <v>0.63</v>
      </c>
      <c r="Y406">
        <v>1311581.0584799999</v>
      </c>
      <c r="Z406">
        <v>5</v>
      </c>
      <c r="AA406">
        <v>10</v>
      </c>
      <c r="AB406" t="s">
        <v>80</v>
      </c>
      <c r="AC406" t="s">
        <v>9</v>
      </c>
    </row>
    <row r="407" spans="1:29" x14ac:dyDescent="0.3">
      <c r="A407" s="151">
        <v>46081</v>
      </c>
      <c r="B407" t="s">
        <v>444</v>
      </c>
      <c r="C407" t="s">
        <v>407</v>
      </c>
      <c r="D407">
        <v>-2081874.696</v>
      </c>
      <c r="E407" t="s">
        <v>168</v>
      </c>
      <c r="F407">
        <v>1</v>
      </c>
      <c r="G407">
        <v>2081874.6959735896</v>
      </c>
      <c r="H407" t="s">
        <v>480</v>
      </c>
      <c r="I407" t="s">
        <v>9</v>
      </c>
      <c r="J407" t="s">
        <v>137</v>
      </c>
      <c r="K407" t="s">
        <v>501</v>
      </c>
      <c r="L407" t="s">
        <v>501</v>
      </c>
      <c r="M407">
        <v>0</v>
      </c>
      <c r="N407" t="s">
        <v>332</v>
      </c>
      <c r="O407" t="s">
        <v>492</v>
      </c>
      <c r="P407">
        <v>6</v>
      </c>
      <c r="Q407" t="s">
        <v>469</v>
      </c>
      <c r="R407">
        <v>1</v>
      </c>
      <c r="S407">
        <v>-2081874.696</v>
      </c>
      <c r="T407">
        <v>1</v>
      </c>
      <c r="U407" t="s">
        <v>199</v>
      </c>
      <c r="V407" t="s">
        <v>50</v>
      </c>
      <c r="W407" t="s">
        <v>333</v>
      </c>
      <c r="X407">
        <v>0.05</v>
      </c>
      <c r="Y407">
        <v>104093.73480000001</v>
      </c>
      <c r="Z407">
        <v>6</v>
      </c>
      <c r="AA407">
        <v>10</v>
      </c>
      <c r="AB407" t="s">
        <v>50</v>
      </c>
      <c r="AC407" t="s">
        <v>9</v>
      </c>
    </row>
    <row r="408" spans="1:29" x14ac:dyDescent="0.3">
      <c r="A408" s="151">
        <v>46081</v>
      </c>
      <c r="B408" t="s">
        <v>444</v>
      </c>
      <c r="C408" t="s">
        <v>407</v>
      </c>
      <c r="D408">
        <v>-2081874.696</v>
      </c>
      <c r="E408" t="s">
        <v>168</v>
      </c>
      <c r="F408">
        <v>1</v>
      </c>
      <c r="G408">
        <v>2081874.6959735896</v>
      </c>
      <c r="H408" t="s">
        <v>480</v>
      </c>
      <c r="I408" t="s">
        <v>9</v>
      </c>
      <c r="J408" t="s">
        <v>137</v>
      </c>
      <c r="K408" t="s">
        <v>501</v>
      </c>
      <c r="L408" t="s">
        <v>501</v>
      </c>
      <c r="M408">
        <v>0</v>
      </c>
      <c r="N408" t="s">
        <v>332</v>
      </c>
      <c r="O408" t="s">
        <v>492</v>
      </c>
      <c r="P408">
        <v>6</v>
      </c>
      <c r="Q408" t="s">
        <v>469</v>
      </c>
      <c r="R408">
        <v>1</v>
      </c>
      <c r="S408">
        <v>-2081874.696</v>
      </c>
      <c r="T408">
        <v>1</v>
      </c>
      <c r="U408" t="s">
        <v>199</v>
      </c>
      <c r="V408" t="s">
        <v>68</v>
      </c>
      <c r="W408" t="s">
        <v>337</v>
      </c>
      <c r="X408">
        <v>0.14000000000000001</v>
      </c>
      <c r="Y408">
        <v>291462.45744000003</v>
      </c>
      <c r="Z408">
        <v>7</v>
      </c>
      <c r="AA408">
        <v>10</v>
      </c>
      <c r="AB408" t="s">
        <v>68</v>
      </c>
      <c r="AC408" t="s">
        <v>9</v>
      </c>
    </row>
    <row r="409" spans="1:29" x14ac:dyDescent="0.3">
      <c r="A409" s="151">
        <v>46081</v>
      </c>
      <c r="B409" t="s">
        <v>444</v>
      </c>
      <c r="C409" t="s">
        <v>407</v>
      </c>
      <c r="D409">
        <v>-2081874.696</v>
      </c>
      <c r="E409" t="s">
        <v>168</v>
      </c>
      <c r="F409">
        <v>1</v>
      </c>
      <c r="G409">
        <v>2081874.6959735896</v>
      </c>
      <c r="H409" t="s">
        <v>480</v>
      </c>
      <c r="I409" t="s">
        <v>9</v>
      </c>
      <c r="J409" t="s">
        <v>137</v>
      </c>
      <c r="K409" t="s">
        <v>501</v>
      </c>
      <c r="L409" t="s">
        <v>501</v>
      </c>
      <c r="M409">
        <v>0</v>
      </c>
      <c r="N409" t="s">
        <v>332</v>
      </c>
      <c r="O409" t="s">
        <v>492</v>
      </c>
      <c r="P409">
        <v>6</v>
      </c>
      <c r="Q409" t="s">
        <v>469</v>
      </c>
      <c r="R409">
        <v>1</v>
      </c>
      <c r="S409">
        <v>-2081874.696</v>
      </c>
      <c r="T409">
        <v>1</v>
      </c>
      <c r="U409" t="s">
        <v>199</v>
      </c>
      <c r="V409" t="s">
        <v>70</v>
      </c>
      <c r="W409" t="s">
        <v>454</v>
      </c>
      <c r="X409">
        <v>7.0000000000000007E-2</v>
      </c>
      <c r="Y409">
        <v>145731.22872000001</v>
      </c>
      <c r="Z409">
        <v>8</v>
      </c>
      <c r="AA409">
        <v>10</v>
      </c>
      <c r="AB409" t="s">
        <v>70</v>
      </c>
      <c r="AC409" t="s">
        <v>9</v>
      </c>
    </row>
    <row r="410" spans="1:29" x14ac:dyDescent="0.3">
      <c r="A410" s="151">
        <v>46081</v>
      </c>
      <c r="B410" t="s">
        <v>444</v>
      </c>
      <c r="C410" t="s">
        <v>758</v>
      </c>
      <c r="D410">
        <v>-2057254.3633000001</v>
      </c>
      <c r="E410" t="s">
        <v>193</v>
      </c>
      <c r="F410">
        <v>1</v>
      </c>
      <c r="G410">
        <v>2057254.3633335901</v>
      </c>
      <c r="H410" t="s">
        <v>480</v>
      </c>
      <c r="I410" t="s">
        <v>9</v>
      </c>
      <c r="J410" t="s">
        <v>137</v>
      </c>
      <c r="K410" t="s">
        <v>501</v>
      </c>
      <c r="L410" t="s">
        <v>501</v>
      </c>
      <c r="M410">
        <v>0</v>
      </c>
      <c r="N410" t="s">
        <v>373</v>
      </c>
      <c r="O410" t="s">
        <v>494</v>
      </c>
      <c r="P410">
        <v>2</v>
      </c>
      <c r="Q410" t="s">
        <v>468</v>
      </c>
      <c r="R410">
        <v>1</v>
      </c>
      <c r="S410">
        <v>-2057254.3633000001</v>
      </c>
      <c r="T410">
        <v>1</v>
      </c>
      <c r="U410" t="s">
        <v>199</v>
      </c>
      <c r="V410" t="s">
        <v>193</v>
      </c>
      <c r="W410" t="s">
        <v>375</v>
      </c>
      <c r="X410">
        <v>0.15</v>
      </c>
      <c r="Y410">
        <v>308588.15449500002</v>
      </c>
      <c r="Z410">
        <v>3</v>
      </c>
      <c r="AA410">
        <v>10</v>
      </c>
      <c r="AB410" t="s">
        <v>682</v>
      </c>
      <c r="AC410" t="s">
        <v>9</v>
      </c>
    </row>
    <row r="411" spans="1:29" x14ac:dyDescent="0.3">
      <c r="A411" s="151">
        <v>46081</v>
      </c>
      <c r="B411" t="s">
        <v>444</v>
      </c>
      <c r="C411" t="s">
        <v>758</v>
      </c>
      <c r="D411">
        <v>-2057254.3633000001</v>
      </c>
      <c r="E411" t="s">
        <v>193</v>
      </c>
      <c r="F411">
        <v>1</v>
      </c>
      <c r="G411">
        <v>2057254.3633335901</v>
      </c>
      <c r="H411" t="s">
        <v>480</v>
      </c>
      <c r="I411" t="s">
        <v>9</v>
      </c>
      <c r="J411" t="s">
        <v>137</v>
      </c>
      <c r="K411" t="s">
        <v>501</v>
      </c>
      <c r="L411" t="s">
        <v>501</v>
      </c>
      <c r="M411">
        <v>0</v>
      </c>
      <c r="N411" t="s">
        <v>373</v>
      </c>
      <c r="O411" t="s">
        <v>494</v>
      </c>
      <c r="P411">
        <v>2</v>
      </c>
      <c r="Q411" t="s">
        <v>468</v>
      </c>
      <c r="R411">
        <v>1</v>
      </c>
      <c r="S411">
        <v>-2057254.3633000001</v>
      </c>
      <c r="T411">
        <v>1</v>
      </c>
      <c r="U411" t="s">
        <v>199</v>
      </c>
      <c r="V411" t="s">
        <v>80</v>
      </c>
      <c r="W411" t="s">
        <v>374</v>
      </c>
      <c r="X411">
        <v>0.85</v>
      </c>
      <c r="Y411">
        <v>1748666.2088049999</v>
      </c>
      <c r="Z411">
        <v>5</v>
      </c>
      <c r="AA411">
        <v>10</v>
      </c>
      <c r="AB411" t="s">
        <v>80</v>
      </c>
      <c r="AC411" t="s">
        <v>9</v>
      </c>
    </row>
    <row r="412" spans="1:29" x14ac:dyDescent="0.3">
      <c r="A412" s="151">
        <v>46081</v>
      </c>
      <c r="B412" t="s">
        <v>444</v>
      </c>
      <c r="C412" t="s">
        <v>421</v>
      </c>
      <c r="D412">
        <v>-2056682.6845</v>
      </c>
      <c r="E412" t="s">
        <v>173</v>
      </c>
      <c r="F412">
        <v>1</v>
      </c>
      <c r="G412">
        <v>2056682.6844535896</v>
      </c>
      <c r="H412" t="s">
        <v>480</v>
      </c>
      <c r="I412" t="s">
        <v>9</v>
      </c>
      <c r="J412" t="s">
        <v>137</v>
      </c>
      <c r="K412" t="s">
        <v>501</v>
      </c>
      <c r="L412" t="s">
        <v>501</v>
      </c>
      <c r="M412">
        <v>0</v>
      </c>
      <c r="N412" t="s">
        <v>353</v>
      </c>
      <c r="O412" t="s">
        <v>494</v>
      </c>
      <c r="P412">
        <v>7</v>
      </c>
      <c r="Q412" t="s">
        <v>471</v>
      </c>
      <c r="R412">
        <v>1</v>
      </c>
      <c r="S412">
        <v>-2056682.6845</v>
      </c>
      <c r="T412">
        <v>1</v>
      </c>
      <c r="U412" t="s">
        <v>199</v>
      </c>
      <c r="V412" t="s">
        <v>72</v>
      </c>
      <c r="W412" t="s">
        <v>357</v>
      </c>
      <c r="X412">
        <v>0.02</v>
      </c>
      <c r="Y412">
        <v>41133.653689999999</v>
      </c>
      <c r="Z412">
        <v>1</v>
      </c>
      <c r="AA412">
        <v>10</v>
      </c>
      <c r="AB412" t="s">
        <v>72</v>
      </c>
      <c r="AC412" t="s">
        <v>9</v>
      </c>
    </row>
    <row r="413" spans="1:29" x14ac:dyDescent="0.3">
      <c r="A413" s="151">
        <v>46081</v>
      </c>
      <c r="B413" t="s">
        <v>444</v>
      </c>
      <c r="C413" t="s">
        <v>421</v>
      </c>
      <c r="D413">
        <v>-2056682.6845</v>
      </c>
      <c r="E413" t="s">
        <v>173</v>
      </c>
      <c r="F413">
        <v>1</v>
      </c>
      <c r="G413">
        <v>2056682.6844535896</v>
      </c>
      <c r="H413" t="s">
        <v>480</v>
      </c>
      <c r="I413" t="s">
        <v>9</v>
      </c>
      <c r="J413" t="s">
        <v>137</v>
      </c>
      <c r="K413" t="s">
        <v>501</v>
      </c>
      <c r="L413" t="s">
        <v>501</v>
      </c>
      <c r="M413">
        <v>0</v>
      </c>
      <c r="N413" t="s">
        <v>353</v>
      </c>
      <c r="O413" t="s">
        <v>494</v>
      </c>
      <c r="P413">
        <v>7</v>
      </c>
      <c r="Q413" t="s">
        <v>471</v>
      </c>
      <c r="R413">
        <v>1</v>
      </c>
      <c r="S413">
        <v>-2056682.6845</v>
      </c>
      <c r="T413">
        <v>1</v>
      </c>
      <c r="U413" t="s">
        <v>199</v>
      </c>
      <c r="V413" t="s">
        <v>175</v>
      </c>
      <c r="W413" t="s">
        <v>355</v>
      </c>
      <c r="X413">
        <v>2.1100000000000001E-2</v>
      </c>
      <c r="Y413">
        <v>43396.00464295</v>
      </c>
      <c r="Z413">
        <v>10</v>
      </c>
      <c r="AA413">
        <v>10</v>
      </c>
      <c r="AB413" t="s">
        <v>75</v>
      </c>
      <c r="AC413" t="s">
        <v>9</v>
      </c>
    </row>
    <row r="414" spans="1:29" x14ac:dyDescent="0.3">
      <c r="A414" s="151">
        <v>46081</v>
      </c>
      <c r="B414" t="s">
        <v>444</v>
      </c>
      <c r="C414" t="s">
        <v>421</v>
      </c>
      <c r="D414">
        <v>-2056682.6845</v>
      </c>
      <c r="E414" t="s">
        <v>173</v>
      </c>
      <c r="F414">
        <v>1</v>
      </c>
      <c r="G414">
        <v>2056682.6844535896</v>
      </c>
      <c r="H414" t="s">
        <v>480</v>
      </c>
      <c r="I414" t="s">
        <v>9</v>
      </c>
      <c r="J414" t="s">
        <v>137</v>
      </c>
      <c r="K414" t="s">
        <v>501</v>
      </c>
      <c r="L414" t="s">
        <v>501</v>
      </c>
      <c r="M414">
        <v>0</v>
      </c>
      <c r="N414" t="s">
        <v>353</v>
      </c>
      <c r="O414" t="s">
        <v>494</v>
      </c>
      <c r="P414">
        <v>7</v>
      </c>
      <c r="Q414" t="s">
        <v>471</v>
      </c>
      <c r="R414">
        <v>1</v>
      </c>
      <c r="S414">
        <v>-2056682.6845</v>
      </c>
      <c r="T414">
        <v>1</v>
      </c>
      <c r="U414" t="s">
        <v>199</v>
      </c>
      <c r="V414" t="s">
        <v>193</v>
      </c>
      <c r="W414" t="s">
        <v>359</v>
      </c>
      <c r="X414">
        <v>0.57830000000000004</v>
      </c>
      <c r="Y414">
        <v>1189379.59644635</v>
      </c>
      <c r="Z414">
        <v>3</v>
      </c>
      <c r="AA414">
        <v>10</v>
      </c>
      <c r="AB414" t="s">
        <v>682</v>
      </c>
      <c r="AC414" t="s">
        <v>9</v>
      </c>
    </row>
    <row r="415" spans="1:29" x14ac:dyDescent="0.3">
      <c r="A415" s="151">
        <v>46081</v>
      </c>
      <c r="B415" t="s">
        <v>444</v>
      </c>
      <c r="C415" t="s">
        <v>421</v>
      </c>
      <c r="D415">
        <v>-2056682.6845</v>
      </c>
      <c r="E415" t="s">
        <v>173</v>
      </c>
      <c r="F415">
        <v>1</v>
      </c>
      <c r="G415">
        <v>2056682.6844535896</v>
      </c>
      <c r="H415" t="s">
        <v>480</v>
      </c>
      <c r="I415" t="s">
        <v>9</v>
      </c>
      <c r="J415" t="s">
        <v>137</v>
      </c>
      <c r="K415" t="s">
        <v>501</v>
      </c>
      <c r="L415" t="s">
        <v>501</v>
      </c>
      <c r="M415">
        <v>0</v>
      </c>
      <c r="N415" t="s">
        <v>353</v>
      </c>
      <c r="O415" t="s">
        <v>494</v>
      </c>
      <c r="P415">
        <v>7</v>
      </c>
      <c r="Q415" t="s">
        <v>471</v>
      </c>
      <c r="R415">
        <v>1</v>
      </c>
      <c r="S415">
        <v>-2056682.6845</v>
      </c>
      <c r="T415">
        <v>1</v>
      </c>
      <c r="U415" t="s">
        <v>199</v>
      </c>
      <c r="V415" t="s">
        <v>191</v>
      </c>
      <c r="W415" t="s">
        <v>358</v>
      </c>
      <c r="X415">
        <v>0.23</v>
      </c>
      <c r="Y415">
        <v>473037.01743499999</v>
      </c>
      <c r="Z415">
        <v>4</v>
      </c>
      <c r="AA415">
        <v>10</v>
      </c>
      <c r="AB415" t="s">
        <v>683</v>
      </c>
      <c r="AC415" t="s">
        <v>9</v>
      </c>
    </row>
    <row r="416" spans="1:29" x14ac:dyDescent="0.3">
      <c r="A416" s="151">
        <v>46081</v>
      </c>
      <c r="B416" t="s">
        <v>444</v>
      </c>
      <c r="C416" t="s">
        <v>421</v>
      </c>
      <c r="D416">
        <v>-2056682.6845</v>
      </c>
      <c r="E416" t="s">
        <v>173</v>
      </c>
      <c r="F416">
        <v>1</v>
      </c>
      <c r="G416">
        <v>2056682.6844535896</v>
      </c>
      <c r="H416" t="s">
        <v>480</v>
      </c>
      <c r="I416" t="s">
        <v>9</v>
      </c>
      <c r="J416" t="s">
        <v>137</v>
      </c>
      <c r="K416" t="s">
        <v>501</v>
      </c>
      <c r="L416" t="s">
        <v>501</v>
      </c>
      <c r="M416">
        <v>0</v>
      </c>
      <c r="N416" t="s">
        <v>353</v>
      </c>
      <c r="O416" t="s">
        <v>494</v>
      </c>
      <c r="P416">
        <v>7</v>
      </c>
      <c r="Q416" t="s">
        <v>471</v>
      </c>
      <c r="R416">
        <v>1</v>
      </c>
      <c r="S416">
        <v>-2056682.6845</v>
      </c>
      <c r="T416">
        <v>1</v>
      </c>
      <c r="U416" t="s">
        <v>199</v>
      </c>
      <c r="V416" t="s">
        <v>80</v>
      </c>
      <c r="W416" t="s">
        <v>356</v>
      </c>
      <c r="X416">
        <v>0.10680000000000001</v>
      </c>
      <c r="Y416">
        <v>219653.7107046</v>
      </c>
      <c r="Z416">
        <v>5</v>
      </c>
      <c r="AA416">
        <v>10</v>
      </c>
      <c r="AB416" t="s">
        <v>80</v>
      </c>
      <c r="AC416" t="s">
        <v>9</v>
      </c>
    </row>
    <row r="417" spans="1:29" x14ac:dyDescent="0.3">
      <c r="A417" s="151">
        <v>46081</v>
      </c>
      <c r="B417" t="s">
        <v>444</v>
      </c>
      <c r="C417" t="s">
        <v>421</v>
      </c>
      <c r="D417">
        <v>-2056682.6845</v>
      </c>
      <c r="E417" t="s">
        <v>173</v>
      </c>
      <c r="F417">
        <v>1</v>
      </c>
      <c r="G417">
        <v>2056682.6844535896</v>
      </c>
      <c r="H417" t="s">
        <v>480</v>
      </c>
      <c r="I417" t="s">
        <v>9</v>
      </c>
      <c r="J417" t="s">
        <v>137</v>
      </c>
      <c r="K417" t="s">
        <v>501</v>
      </c>
      <c r="L417" t="s">
        <v>501</v>
      </c>
      <c r="M417">
        <v>0</v>
      </c>
      <c r="N417" t="s">
        <v>353</v>
      </c>
      <c r="O417" t="s">
        <v>494</v>
      </c>
      <c r="P417">
        <v>7</v>
      </c>
      <c r="Q417" t="s">
        <v>471</v>
      </c>
      <c r="R417">
        <v>1</v>
      </c>
      <c r="S417">
        <v>-2056682.6845</v>
      </c>
      <c r="T417">
        <v>1</v>
      </c>
      <c r="U417" t="s">
        <v>199</v>
      </c>
      <c r="V417" t="s">
        <v>50</v>
      </c>
      <c r="W417" t="s">
        <v>354</v>
      </c>
      <c r="X417">
        <v>2.6100000000000002E-2</v>
      </c>
      <c r="Y417">
        <v>53679.418065450001</v>
      </c>
      <c r="Z417">
        <v>6</v>
      </c>
      <c r="AA417">
        <v>10</v>
      </c>
      <c r="AB417" t="s">
        <v>50</v>
      </c>
      <c r="AC417" t="s">
        <v>9</v>
      </c>
    </row>
    <row r="418" spans="1:29" x14ac:dyDescent="0.3">
      <c r="A418" s="151">
        <v>46081</v>
      </c>
      <c r="B418" t="s">
        <v>444</v>
      </c>
      <c r="C418" t="s">
        <v>421</v>
      </c>
      <c r="D418">
        <v>-2056682.6845</v>
      </c>
      <c r="E418" t="s">
        <v>173</v>
      </c>
      <c r="F418">
        <v>1</v>
      </c>
      <c r="G418">
        <v>2056682.6844535896</v>
      </c>
      <c r="H418" t="s">
        <v>480</v>
      </c>
      <c r="I418" t="s">
        <v>9</v>
      </c>
      <c r="J418" t="s">
        <v>137</v>
      </c>
      <c r="K418" t="s">
        <v>501</v>
      </c>
      <c r="L418" t="s">
        <v>501</v>
      </c>
      <c r="M418">
        <v>0</v>
      </c>
      <c r="N418" t="s">
        <v>353</v>
      </c>
      <c r="O418" t="s">
        <v>494</v>
      </c>
      <c r="P418">
        <v>7</v>
      </c>
      <c r="Q418" t="s">
        <v>471</v>
      </c>
      <c r="R418">
        <v>1</v>
      </c>
      <c r="S418">
        <v>-2056682.6845</v>
      </c>
      <c r="T418">
        <v>1</v>
      </c>
      <c r="U418" t="s">
        <v>199</v>
      </c>
      <c r="V418" t="s">
        <v>70</v>
      </c>
      <c r="W418" t="s">
        <v>457</v>
      </c>
      <c r="X418">
        <v>1.77E-2</v>
      </c>
      <c r="Y418">
        <v>36403.28351565</v>
      </c>
      <c r="Z418">
        <v>8</v>
      </c>
      <c r="AA418">
        <v>10</v>
      </c>
      <c r="AB418" t="s">
        <v>70</v>
      </c>
      <c r="AC418" t="s">
        <v>9</v>
      </c>
    </row>
    <row r="419" spans="1:29" x14ac:dyDescent="0.3">
      <c r="A419" s="151">
        <v>46081</v>
      </c>
      <c r="B419" t="s">
        <v>444</v>
      </c>
      <c r="C419" t="s">
        <v>552</v>
      </c>
      <c r="D419">
        <v>-2041933.4742999999</v>
      </c>
      <c r="E419" t="s">
        <v>164</v>
      </c>
      <c r="F419">
        <v>1</v>
      </c>
      <c r="G419">
        <v>2041933.4743135895</v>
      </c>
      <c r="H419" t="s">
        <v>480</v>
      </c>
      <c r="I419" t="s">
        <v>9</v>
      </c>
      <c r="J419" t="s">
        <v>137</v>
      </c>
      <c r="K419" t="s">
        <v>501</v>
      </c>
      <c r="L419" t="s">
        <v>501</v>
      </c>
      <c r="M419">
        <v>0</v>
      </c>
      <c r="N419" t="s">
        <v>32</v>
      </c>
      <c r="O419" t="s">
        <v>494</v>
      </c>
      <c r="P419">
        <v>11</v>
      </c>
      <c r="Q419" t="s">
        <v>467</v>
      </c>
      <c r="R419">
        <v>1</v>
      </c>
      <c r="S419">
        <v>-2041933.4742999999</v>
      </c>
      <c r="T419">
        <v>1</v>
      </c>
      <c r="U419" t="s">
        <v>199</v>
      </c>
      <c r="V419" t="s">
        <v>72</v>
      </c>
      <c r="W419" t="s">
        <v>107</v>
      </c>
      <c r="X419">
        <v>7.7777777777777779E-2</v>
      </c>
      <c r="Y419">
        <v>158817.04800111111</v>
      </c>
      <c r="Z419">
        <v>1</v>
      </c>
      <c r="AA419">
        <v>10</v>
      </c>
      <c r="AB419" t="s">
        <v>72</v>
      </c>
      <c r="AC419" t="s">
        <v>9</v>
      </c>
    </row>
    <row r="420" spans="1:29" x14ac:dyDescent="0.3">
      <c r="A420" s="151">
        <v>46081</v>
      </c>
      <c r="B420" t="s">
        <v>444</v>
      </c>
      <c r="C420" t="s">
        <v>552</v>
      </c>
      <c r="D420">
        <v>-2041933.4742999999</v>
      </c>
      <c r="E420" t="s">
        <v>164</v>
      </c>
      <c r="F420">
        <v>1</v>
      </c>
      <c r="G420">
        <v>2041933.4743135895</v>
      </c>
      <c r="H420" t="s">
        <v>480</v>
      </c>
      <c r="I420" t="s">
        <v>9</v>
      </c>
      <c r="J420" t="s">
        <v>137</v>
      </c>
      <c r="K420" t="s">
        <v>501</v>
      </c>
      <c r="L420" t="s">
        <v>501</v>
      </c>
      <c r="M420">
        <v>0</v>
      </c>
      <c r="N420" t="s">
        <v>32</v>
      </c>
      <c r="O420" t="s">
        <v>494</v>
      </c>
      <c r="P420">
        <v>11</v>
      </c>
      <c r="Q420" t="s">
        <v>467</v>
      </c>
      <c r="R420">
        <v>1</v>
      </c>
      <c r="S420">
        <v>-2041933.4742999999</v>
      </c>
      <c r="T420">
        <v>1</v>
      </c>
      <c r="U420" t="s">
        <v>199</v>
      </c>
      <c r="V420" t="s">
        <v>177</v>
      </c>
      <c r="W420" t="s">
        <v>317</v>
      </c>
      <c r="X420">
        <v>7.7777777777777779E-2</v>
      </c>
      <c r="Y420">
        <v>158817.04800111111</v>
      </c>
      <c r="Z420">
        <v>2</v>
      </c>
      <c r="AA420">
        <v>10</v>
      </c>
      <c r="AB420" t="s">
        <v>77</v>
      </c>
      <c r="AC420" t="s">
        <v>9</v>
      </c>
    </row>
    <row r="421" spans="1:29" x14ac:dyDescent="0.3">
      <c r="A421" s="151">
        <v>46081</v>
      </c>
      <c r="B421" t="s">
        <v>444</v>
      </c>
      <c r="C421" t="s">
        <v>552</v>
      </c>
      <c r="D421">
        <v>-2041933.4742999999</v>
      </c>
      <c r="E421" t="s">
        <v>164</v>
      </c>
      <c r="F421">
        <v>1</v>
      </c>
      <c r="G421">
        <v>2041933.4743135895</v>
      </c>
      <c r="H421" t="s">
        <v>480</v>
      </c>
      <c r="I421" t="s">
        <v>9</v>
      </c>
      <c r="J421" t="s">
        <v>137</v>
      </c>
      <c r="K421" t="s">
        <v>501</v>
      </c>
      <c r="L421" t="s">
        <v>501</v>
      </c>
      <c r="M421">
        <v>0</v>
      </c>
      <c r="N421" t="s">
        <v>32</v>
      </c>
      <c r="O421" t="s">
        <v>494</v>
      </c>
      <c r="P421">
        <v>11</v>
      </c>
      <c r="Q421" t="s">
        <v>467</v>
      </c>
      <c r="R421">
        <v>1</v>
      </c>
      <c r="S421">
        <v>-2041933.4742999999</v>
      </c>
      <c r="T421">
        <v>1</v>
      </c>
      <c r="U421" t="s">
        <v>199</v>
      </c>
      <c r="V421" t="s">
        <v>175</v>
      </c>
      <c r="W421" t="s">
        <v>316</v>
      </c>
      <c r="X421">
        <v>7.7777777777777779E-2</v>
      </c>
      <c r="Y421">
        <v>158817.04800111111</v>
      </c>
      <c r="Z421">
        <v>10</v>
      </c>
      <c r="AA421">
        <v>10</v>
      </c>
      <c r="AB421" t="s">
        <v>75</v>
      </c>
      <c r="AC421" t="s">
        <v>9</v>
      </c>
    </row>
    <row r="422" spans="1:29" x14ac:dyDescent="0.3">
      <c r="A422" s="151">
        <v>46081</v>
      </c>
      <c r="B422" t="s">
        <v>444</v>
      </c>
      <c r="C422" t="s">
        <v>552</v>
      </c>
      <c r="D422">
        <v>-2041933.4742999999</v>
      </c>
      <c r="E422" t="s">
        <v>164</v>
      </c>
      <c r="F422">
        <v>1</v>
      </c>
      <c r="G422">
        <v>2041933.4743135895</v>
      </c>
      <c r="H422" t="s">
        <v>480</v>
      </c>
      <c r="I422" t="s">
        <v>9</v>
      </c>
      <c r="J422" t="s">
        <v>137</v>
      </c>
      <c r="K422" t="s">
        <v>501</v>
      </c>
      <c r="L422" t="s">
        <v>501</v>
      </c>
      <c r="M422">
        <v>0</v>
      </c>
      <c r="N422" t="s">
        <v>32</v>
      </c>
      <c r="O422" t="s">
        <v>494</v>
      </c>
      <c r="P422">
        <v>11</v>
      </c>
      <c r="Q422" t="s">
        <v>467</v>
      </c>
      <c r="R422">
        <v>1</v>
      </c>
      <c r="S422">
        <v>-2041933.4742999999</v>
      </c>
      <c r="T422">
        <v>1</v>
      </c>
      <c r="U422" t="s">
        <v>199</v>
      </c>
      <c r="V422" t="s">
        <v>193</v>
      </c>
      <c r="W422" t="s">
        <v>320</v>
      </c>
      <c r="X422">
        <v>7.7777777777777779E-2</v>
      </c>
      <c r="Y422">
        <v>158817.04800111111</v>
      </c>
      <c r="Z422">
        <v>3</v>
      </c>
      <c r="AA422">
        <v>10</v>
      </c>
      <c r="AB422" t="s">
        <v>682</v>
      </c>
      <c r="AC422" t="s">
        <v>9</v>
      </c>
    </row>
    <row r="423" spans="1:29" x14ac:dyDescent="0.3">
      <c r="A423" s="151">
        <v>46081</v>
      </c>
      <c r="B423" t="s">
        <v>444</v>
      </c>
      <c r="C423" t="s">
        <v>552</v>
      </c>
      <c r="D423">
        <v>-2041933.4742999999</v>
      </c>
      <c r="E423" t="s">
        <v>164</v>
      </c>
      <c r="F423">
        <v>1</v>
      </c>
      <c r="G423">
        <v>2041933.4743135895</v>
      </c>
      <c r="H423" t="s">
        <v>480</v>
      </c>
      <c r="I423" t="s">
        <v>9</v>
      </c>
      <c r="J423" t="s">
        <v>137</v>
      </c>
      <c r="K423" t="s">
        <v>501</v>
      </c>
      <c r="L423" t="s">
        <v>501</v>
      </c>
      <c r="M423">
        <v>0</v>
      </c>
      <c r="N423" t="s">
        <v>32</v>
      </c>
      <c r="O423" t="s">
        <v>494</v>
      </c>
      <c r="P423">
        <v>11</v>
      </c>
      <c r="Q423" t="s">
        <v>467</v>
      </c>
      <c r="R423">
        <v>1</v>
      </c>
      <c r="S423">
        <v>-2041933.4742999999</v>
      </c>
      <c r="T423">
        <v>1</v>
      </c>
      <c r="U423" t="s">
        <v>199</v>
      </c>
      <c r="V423" t="s">
        <v>191</v>
      </c>
      <c r="W423" t="s">
        <v>319</v>
      </c>
      <c r="X423">
        <v>7.7777777777777779E-2</v>
      </c>
      <c r="Y423">
        <v>158817.04800111111</v>
      </c>
      <c r="Z423">
        <v>4</v>
      </c>
      <c r="AA423">
        <v>10</v>
      </c>
      <c r="AB423" t="s">
        <v>683</v>
      </c>
      <c r="AC423" t="s">
        <v>9</v>
      </c>
    </row>
    <row r="424" spans="1:29" x14ac:dyDescent="0.3">
      <c r="A424" s="151">
        <v>46081</v>
      </c>
      <c r="B424" t="s">
        <v>444</v>
      </c>
      <c r="C424" t="s">
        <v>552</v>
      </c>
      <c r="D424">
        <v>-2041933.4742999999</v>
      </c>
      <c r="E424" t="s">
        <v>164</v>
      </c>
      <c r="F424">
        <v>1</v>
      </c>
      <c r="G424">
        <v>2041933.4743135895</v>
      </c>
      <c r="H424" t="s">
        <v>480</v>
      </c>
      <c r="I424" t="s">
        <v>9</v>
      </c>
      <c r="J424" t="s">
        <v>137</v>
      </c>
      <c r="K424" t="s">
        <v>501</v>
      </c>
      <c r="L424" t="s">
        <v>501</v>
      </c>
      <c r="M424">
        <v>0</v>
      </c>
      <c r="N424" t="s">
        <v>32</v>
      </c>
      <c r="O424" t="s">
        <v>494</v>
      </c>
      <c r="P424">
        <v>11</v>
      </c>
      <c r="Q424" t="s">
        <v>467</v>
      </c>
      <c r="R424">
        <v>1</v>
      </c>
      <c r="S424">
        <v>-2041933.4742999999</v>
      </c>
      <c r="T424">
        <v>1</v>
      </c>
      <c r="U424" t="s">
        <v>199</v>
      </c>
      <c r="V424" t="s">
        <v>80</v>
      </c>
      <c r="W424" t="s">
        <v>109</v>
      </c>
      <c r="X424">
        <v>7.7777777777777779E-2</v>
      </c>
      <c r="Y424">
        <v>158817.04800111111</v>
      </c>
      <c r="Z424">
        <v>5</v>
      </c>
      <c r="AA424">
        <v>10</v>
      </c>
      <c r="AB424" t="s">
        <v>80</v>
      </c>
      <c r="AC424" t="s">
        <v>9</v>
      </c>
    </row>
    <row r="425" spans="1:29" x14ac:dyDescent="0.3">
      <c r="A425" s="151">
        <v>46081</v>
      </c>
      <c r="B425" t="s">
        <v>444</v>
      </c>
      <c r="C425" t="s">
        <v>552</v>
      </c>
      <c r="D425">
        <v>-2041933.4742999999</v>
      </c>
      <c r="E425" t="s">
        <v>164</v>
      </c>
      <c r="F425">
        <v>1</v>
      </c>
      <c r="G425">
        <v>2041933.4743135895</v>
      </c>
      <c r="H425" t="s">
        <v>480</v>
      </c>
      <c r="I425" t="s">
        <v>9</v>
      </c>
      <c r="J425" t="s">
        <v>137</v>
      </c>
      <c r="K425" t="s">
        <v>501</v>
      </c>
      <c r="L425" t="s">
        <v>501</v>
      </c>
      <c r="M425">
        <v>0</v>
      </c>
      <c r="N425" t="s">
        <v>32</v>
      </c>
      <c r="O425" t="s">
        <v>494</v>
      </c>
      <c r="P425">
        <v>11</v>
      </c>
      <c r="Q425" t="s">
        <v>467</v>
      </c>
      <c r="R425">
        <v>1</v>
      </c>
      <c r="S425">
        <v>-2041933.4742999999</v>
      </c>
      <c r="T425">
        <v>1</v>
      </c>
      <c r="U425" t="s">
        <v>199</v>
      </c>
      <c r="V425" t="s">
        <v>50</v>
      </c>
      <c r="W425" t="s">
        <v>108</v>
      </c>
      <c r="X425">
        <v>7.7777777777777779E-2</v>
      </c>
      <c r="Y425">
        <v>158817.04800111111</v>
      </c>
      <c r="Z425">
        <v>6</v>
      </c>
      <c r="AA425">
        <v>10</v>
      </c>
      <c r="AB425" t="s">
        <v>50</v>
      </c>
      <c r="AC425" t="s">
        <v>9</v>
      </c>
    </row>
    <row r="426" spans="1:29" x14ac:dyDescent="0.3">
      <c r="A426" s="151">
        <v>46081</v>
      </c>
      <c r="B426" t="s">
        <v>444</v>
      </c>
      <c r="C426" t="s">
        <v>552</v>
      </c>
      <c r="D426">
        <v>-2041933.4742999999</v>
      </c>
      <c r="E426" t="s">
        <v>164</v>
      </c>
      <c r="F426">
        <v>1</v>
      </c>
      <c r="G426">
        <v>2041933.4743135895</v>
      </c>
      <c r="H426" t="s">
        <v>480</v>
      </c>
      <c r="I426" t="s">
        <v>9</v>
      </c>
      <c r="J426" t="s">
        <v>137</v>
      </c>
      <c r="K426" t="s">
        <v>501</v>
      </c>
      <c r="L426" t="s">
        <v>501</v>
      </c>
      <c r="M426">
        <v>0</v>
      </c>
      <c r="N426" t="s">
        <v>32</v>
      </c>
      <c r="O426" t="s">
        <v>494</v>
      </c>
      <c r="P426">
        <v>11</v>
      </c>
      <c r="Q426" t="s">
        <v>467</v>
      </c>
      <c r="R426">
        <v>1</v>
      </c>
      <c r="S426">
        <v>-2041933.4742999999</v>
      </c>
      <c r="T426">
        <v>1</v>
      </c>
      <c r="U426" t="s">
        <v>199</v>
      </c>
      <c r="V426" t="s">
        <v>68</v>
      </c>
      <c r="W426" t="s">
        <v>106</v>
      </c>
      <c r="X426">
        <v>7.7777777777777779E-2</v>
      </c>
      <c r="Y426">
        <v>158817.04800111111</v>
      </c>
      <c r="Z426">
        <v>7</v>
      </c>
      <c r="AA426">
        <v>10</v>
      </c>
      <c r="AB426" t="s">
        <v>68</v>
      </c>
      <c r="AC426" t="s">
        <v>9</v>
      </c>
    </row>
    <row r="427" spans="1:29" x14ac:dyDescent="0.3">
      <c r="A427" s="151">
        <v>46081</v>
      </c>
      <c r="B427" t="s">
        <v>444</v>
      </c>
      <c r="C427" t="s">
        <v>552</v>
      </c>
      <c r="D427">
        <v>-2041933.4742999999</v>
      </c>
      <c r="E427" t="s">
        <v>164</v>
      </c>
      <c r="F427">
        <v>1</v>
      </c>
      <c r="G427">
        <v>2041933.4743135895</v>
      </c>
      <c r="H427" t="s">
        <v>480</v>
      </c>
      <c r="I427" t="s">
        <v>9</v>
      </c>
      <c r="J427" t="s">
        <v>137</v>
      </c>
      <c r="K427" t="s">
        <v>501</v>
      </c>
      <c r="L427" t="s">
        <v>501</v>
      </c>
      <c r="M427">
        <v>0</v>
      </c>
      <c r="N427" t="s">
        <v>32</v>
      </c>
      <c r="O427" t="s">
        <v>494</v>
      </c>
      <c r="P427">
        <v>11</v>
      </c>
      <c r="Q427" t="s">
        <v>467</v>
      </c>
      <c r="R427">
        <v>1</v>
      </c>
      <c r="S427">
        <v>-2041933.4742999999</v>
      </c>
      <c r="T427">
        <v>1</v>
      </c>
      <c r="U427" t="s">
        <v>199</v>
      </c>
      <c r="V427" t="s">
        <v>70</v>
      </c>
      <c r="W427" t="s">
        <v>452</v>
      </c>
      <c r="X427">
        <v>7.7777777777777779E-2</v>
      </c>
      <c r="Y427">
        <v>158817.04800111111</v>
      </c>
      <c r="Z427">
        <v>8</v>
      </c>
      <c r="AA427">
        <v>10</v>
      </c>
      <c r="AB427" t="s">
        <v>70</v>
      </c>
      <c r="AC427" t="s">
        <v>9</v>
      </c>
    </row>
    <row r="428" spans="1:29" x14ac:dyDescent="0.3">
      <c r="A428" s="151">
        <v>46081</v>
      </c>
      <c r="B428" t="s">
        <v>444</v>
      </c>
      <c r="C428" t="s">
        <v>552</v>
      </c>
      <c r="D428">
        <v>-2041933.4742999999</v>
      </c>
      <c r="E428" t="s">
        <v>164</v>
      </c>
      <c r="F428">
        <v>1</v>
      </c>
      <c r="G428">
        <v>2041933.4743135895</v>
      </c>
      <c r="H428" t="s">
        <v>480</v>
      </c>
      <c r="I428" t="s">
        <v>9</v>
      </c>
      <c r="J428" t="s">
        <v>137</v>
      </c>
      <c r="K428" t="s">
        <v>501</v>
      </c>
      <c r="L428" t="s">
        <v>501</v>
      </c>
      <c r="M428">
        <v>0</v>
      </c>
      <c r="N428" t="s">
        <v>32</v>
      </c>
      <c r="O428" t="s">
        <v>494</v>
      </c>
      <c r="P428">
        <v>11</v>
      </c>
      <c r="Q428" t="s">
        <v>467</v>
      </c>
      <c r="R428">
        <v>1</v>
      </c>
      <c r="S428">
        <v>-2041933.4742999999</v>
      </c>
      <c r="T428">
        <v>1</v>
      </c>
      <c r="U428" t="s">
        <v>199</v>
      </c>
      <c r="V428" t="s">
        <v>181</v>
      </c>
      <c r="W428" t="s">
        <v>318</v>
      </c>
      <c r="X428">
        <v>0</v>
      </c>
      <c r="Y428">
        <v>0</v>
      </c>
      <c r="Z428">
        <v>9</v>
      </c>
      <c r="AA428">
        <v>10</v>
      </c>
      <c r="AB428" t="s">
        <v>181</v>
      </c>
      <c r="AC428" t="s">
        <v>9</v>
      </c>
    </row>
    <row r="429" spans="1:29" x14ac:dyDescent="0.3">
      <c r="A429" s="151">
        <v>46081</v>
      </c>
      <c r="B429" t="s">
        <v>444</v>
      </c>
      <c r="C429" t="s">
        <v>415</v>
      </c>
      <c r="D429">
        <v>-2029818.9594000001</v>
      </c>
      <c r="E429" t="s">
        <v>193</v>
      </c>
      <c r="F429">
        <v>1</v>
      </c>
      <c r="G429">
        <v>2029818.9593535899</v>
      </c>
      <c r="H429" t="s">
        <v>480</v>
      </c>
      <c r="I429" t="s">
        <v>9</v>
      </c>
      <c r="J429" t="s">
        <v>137</v>
      </c>
      <c r="K429" t="s">
        <v>501</v>
      </c>
      <c r="L429" t="s">
        <v>501</v>
      </c>
      <c r="M429">
        <v>0</v>
      </c>
      <c r="N429" t="s">
        <v>373</v>
      </c>
      <c r="O429" t="s">
        <v>494</v>
      </c>
      <c r="P429">
        <v>2</v>
      </c>
      <c r="Q429" t="s">
        <v>468</v>
      </c>
      <c r="R429">
        <v>1</v>
      </c>
      <c r="S429">
        <v>-2029818.9594000001</v>
      </c>
      <c r="T429">
        <v>1</v>
      </c>
      <c r="U429" t="s">
        <v>199</v>
      </c>
      <c r="V429" t="s">
        <v>193</v>
      </c>
      <c r="W429" t="s">
        <v>375</v>
      </c>
      <c r="X429">
        <v>0.15</v>
      </c>
      <c r="Y429">
        <v>304472.84391</v>
      </c>
      <c r="Z429">
        <v>3</v>
      </c>
      <c r="AA429">
        <v>10</v>
      </c>
      <c r="AB429" t="s">
        <v>682</v>
      </c>
      <c r="AC429" t="s">
        <v>9</v>
      </c>
    </row>
    <row r="430" spans="1:29" x14ac:dyDescent="0.3">
      <c r="A430" s="151">
        <v>46081</v>
      </c>
      <c r="B430" t="s">
        <v>444</v>
      </c>
      <c r="C430" t="s">
        <v>415</v>
      </c>
      <c r="D430">
        <v>-2029818.9594000001</v>
      </c>
      <c r="E430" t="s">
        <v>193</v>
      </c>
      <c r="F430">
        <v>1</v>
      </c>
      <c r="G430">
        <v>2029818.9593535899</v>
      </c>
      <c r="H430" t="s">
        <v>480</v>
      </c>
      <c r="I430" t="s">
        <v>9</v>
      </c>
      <c r="J430" t="s">
        <v>137</v>
      </c>
      <c r="K430" t="s">
        <v>501</v>
      </c>
      <c r="L430" t="s">
        <v>501</v>
      </c>
      <c r="M430">
        <v>0</v>
      </c>
      <c r="N430" t="s">
        <v>373</v>
      </c>
      <c r="O430" t="s">
        <v>494</v>
      </c>
      <c r="P430">
        <v>2</v>
      </c>
      <c r="Q430" t="s">
        <v>468</v>
      </c>
      <c r="R430">
        <v>1</v>
      </c>
      <c r="S430">
        <v>-2029818.9594000001</v>
      </c>
      <c r="T430">
        <v>1</v>
      </c>
      <c r="U430" t="s">
        <v>199</v>
      </c>
      <c r="V430" t="s">
        <v>80</v>
      </c>
      <c r="W430" t="s">
        <v>374</v>
      </c>
      <c r="X430">
        <v>0.85</v>
      </c>
      <c r="Y430">
        <v>1725346.11549</v>
      </c>
      <c r="Z430">
        <v>5</v>
      </c>
      <c r="AA430">
        <v>10</v>
      </c>
      <c r="AB430" t="s">
        <v>80</v>
      </c>
      <c r="AC430" t="s">
        <v>9</v>
      </c>
    </row>
    <row r="431" spans="1:29" x14ac:dyDescent="0.3">
      <c r="A431" s="151">
        <v>46081</v>
      </c>
      <c r="B431" t="s">
        <v>444</v>
      </c>
      <c r="C431" t="s">
        <v>481</v>
      </c>
      <c r="D431">
        <v>-2000000</v>
      </c>
      <c r="E431" t="s">
        <v>191</v>
      </c>
      <c r="F431">
        <v>1</v>
      </c>
      <c r="G431">
        <v>2000000</v>
      </c>
      <c r="H431" t="s">
        <v>480</v>
      </c>
      <c r="I431" t="s">
        <v>9</v>
      </c>
      <c r="J431" t="s">
        <v>137</v>
      </c>
      <c r="K431" t="s">
        <v>501</v>
      </c>
      <c r="L431" t="s">
        <v>501</v>
      </c>
      <c r="M431">
        <v>0</v>
      </c>
      <c r="N431" t="s">
        <v>376</v>
      </c>
      <c r="O431" t="s">
        <v>494</v>
      </c>
      <c r="P431">
        <v>2</v>
      </c>
      <c r="Q431" t="s">
        <v>500</v>
      </c>
      <c r="R431">
        <v>1</v>
      </c>
      <c r="S431">
        <v>-2000000</v>
      </c>
      <c r="T431">
        <v>1</v>
      </c>
      <c r="U431" t="s">
        <v>199</v>
      </c>
      <c r="V431" t="s">
        <v>193</v>
      </c>
      <c r="W431" t="s">
        <v>378</v>
      </c>
      <c r="X431">
        <v>0.5</v>
      </c>
      <c r="Y431">
        <v>1000000</v>
      </c>
      <c r="Z431">
        <v>3</v>
      </c>
      <c r="AA431">
        <v>10</v>
      </c>
      <c r="AB431" t="s">
        <v>682</v>
      </c>
      <c r="AC431" t="s">
        <v>9</v>
      </c>
    </row>
    <row r="432" spans="1:29" x14ac:dyDescent="0.3">
      <c r="A432" s="151">
        <v>46081</v>
      </c>
      <c r="B432" t="s">
        <v>444</v>
      </c>
      <c r="C432" t="s">
        <v>481</v>
      </c>
      <c r="D432">
        <v>-2000000</v>
      </c>
      <c r="E432" t="s">
        <v>191</v>
      </c>
      <c r="F432">
        <v>1</v>
      </c>
      <c r="G432">
        <v>2000000</v>
      </c>
      <c r="H432" t="s">
        <v>480</v>
      </c>
      <c r="I432" t="s">
        <v>9</v>
      </c>
      <c r="J432" t="s">
        <v>137</v>
      </c>
      <c r="K432" t="s">
        <v>501</v>
      </c>
      <c r="L432" t="s">
        <v>501</v>
      </c>
      <c r="M432">
        <v>0</v>
      </c>
      <c r="N432" t="s">
        <v>376</v>
      </c>
      <c r="O432" t="s">
        <v>494</v>
      </c>
      <c r="P432">
        <v>2</v>
      </c>
      <c r="Q432" t="s">
        <v>500</v>
      </c>
      <c r="R432">
        <v>1</v>
      </c>
      <c r="S432">
        <v>-2000000</v>
      </c>
      <c r="T432">
        <v>1</v>
      </c>
      <c r="U432" t="s">
        <v>199</v>
      </c>
      <c r="V432" t="s">
        <v>191</v>
      </c>
      <c r="W432" t="s">
        <v>377</v>
      </c>
      <c r="X432">
        <v>0.5</v>
      </c>
      <c r="Y432">
        <v>1000000</v>
      </c>
      <c r="Z432">
        <v>4</v>
      </c>
      <c r="AA432">
        <v>10</v>
      </c>
      <c r="AB432" t="s">
        <v>683</v>
      </c>
      <c r="AC432" t="s">
        <v>9</v>
      </c>
    </row>
    <row r="433" spans="1:29" x14ac:dyDescent="0.3">
      <c r="A433" s="151">
        <v>46081</v>
      </c>
      <c r="B433" t="s">
        <v>444</v>
      </c>
      <c r="C433" t="s">
        <v>482</v>
      </c>
      <c r="D433">
        <v>-2000000</v>
      </c>
      <c r="E433" t="s">
        <v>191</v>
      </c>
      <c r="F433">
        <v>1</v>
      </c>
      <c r="G433">
        <v>2000000</v>
      </c>
      <c r="H433" t="s">
        <v>480</v>
      </c>
      <c r="I433" t="s">
        <v>9</v>
      </c>
      <c r="J433" t="s">
        <v>137</v>
      </c>
      <c r="K433" t="s">
        <v>501</v>
      </c>
      <c r="L433" t="s">
        <v>501</v>
      </c>
      <c r="M433">
        <v>0</v>
      </c>
      <c r="N433" t="s">
        <v>376</v>
      </c>
      <c r="O433" t="s">
        <v>494</v>
      </c>
      <c r="P433">
        <v>2</v>
      </c>
      <c r="Q433" t="s">
        <v>500</v>
      </c>
      <c r="R433">
        <v>1</v>
      </c>
      <c r="S433">
        <v>-2000000</v>
      </c>
      <c r="T433">
        <v>1</v>
      </c>
      <c r="U433" t="s">
        <v>199</v>
      </c>
      <c r="V433" t="s">
        <v>193</v>
      </c>
      <c r="W433" t="s">
        <v>378</v>
      </c>
      <c r="X433">
        <v>0.5</v>
      </c>
      <c r="Y433">
        <v>1000000</v>
      </c>
      <c r="Z433">
        <v>3</v>
      </c>
      <c r="AA433">
        <v>10</v>
      </c>
      <c r="AB433" t="s">
        <v>682</v>
      </c>
      <c r="AC433" t="s">
        <v>9</v>
      </c>
    </row>
    <row r="434" spans="1:29" x14ac:dyDescent="0.3">
      <c r="A434" s="151">
        <v>46081</v>
      </c>
      <c r="B434" t="s">
        <v>444</v>
      </c>
      <c r="C434" t="s">
        <v>482</v>
      </c>
      <c r="D434">
        <v>-2000000</v>
      </c>
      <c r="E434" t="s">
        <v>191</v>
      </c>
      <c r="F434">
        <v>1</v>
      </c>
      <c r="G434">
        <v>2000000</v>
      </c>
      <c r="H434" t="s">
        <v>480</v>
      </c>
      <c r="I434" t="s">
        <v>9</v>
      </c>
      <c r="J434" t="s">
        <v>137</v>
      </c>
      <c r="K434" t="s">
        <v>501</v>
      </c>
      <c r="L434" t="s">
        <v>501</v>
      </c>
      <c r="M434">
        <v>0</v>
      </c>
      <c r="N434" t="s">
        <v>376</v>
      </c>
      <c r="O434" t="s">
        <v>494</v>
      </c>
      <c r="P434">
        <v>2</v>
      </c>
      <c r="Q434" t="s">
        <v>500</v>
      </c>
      <c r="R434">
        <v>1</v>
      </c>
      <c r="S434">
        <v>-2000000</v>
      </c>
      <c r="T434">
        <v>1</v>
      </c>
      <c r="U434" t="s">
        <v>199</v>
      </c>
      <c r="V434" t="s">
        <v>191</v>
      </c>
      <c r="W434" t="s">
        <v>377</v>
      </c>
      <c r="X434">
        <v>0.5</v>
      </c>
      <c r="Y434">
        <v>1000000</v>
      </c>
      <c r="Z434">
        <v>4</v>
      </c>
      <c r="AA434">
        <v>10</v>
      </c>
      <c r="AB434" t="s">
        <v>683</v>
      </c>
      <c r="AC434" t="s">
        <v>9</v>
      </c>
    </row>
    <row r="435" spans="1:29" x14ac:dyDescent="0.3">
      <c r="A435" s="151">
        <v>46081</v>
      </c>
      <c r="B435" t="s">
        <v>444</v>
      </c>
      <c r="C435" t="s">
        <v>541</v>
      </c>
      <c r="D435">
        <v>-1992393.3816</v>
      </c>
      <c r="E435" t="s">
        <v>179</v>
      </c>
      <c r="F435">
        <v>1</v>
      </c>
      <c r="G435">
        <v>1992393.3816135896</v>
      </c>
      <c r="H435" t="s">
        <v>480</v>
      </c>
      <c r="I435" t="s">
        <v>9</v>
      </c>
      <c r="J435" t="s">
        <v>137</v>
      </c>
      <c r="K435" t="s">
        <v>501</v>
      </c>
      <c r="L435" t="s">
        <v>501</v>
      </c>
      <c r="M435">
        <v>0</v>
      </c>
      <c r="N435" t="s">
        <v>360</v>
      </c>
      <c r="O435" t="s">
        <v>492</v>
      </c>
      <c r="P435">
        <v>10</v>
      </c>
      <c r="Q435" t="s">
        <v>467</v>
      </c>
      <c r="R435">
        <v>1</v>
      </c>
      <c r="S435">
        <v>-1992393.3816</v>
      </c>
      <c r="T435">
        <v>1</v>
      </c>
      <c r="U435" t="s">
        <v>199</v>
      </c>
      <c r="V435" t="s">
        <v>72</v>
      </c>
      <c r="W435" t="s">
        <v>366</v>
      </c>
      <c r="X435">
        <v>0.14000000000000001</v>
      </c>
      <c r="Y435">
        <v>278935.073424</v>
      </c>
      <c r="Z435">
        <v>1</v>
      </c>
      <c r="AA435">
        <v>10</v>
      </c>
      <c r="AB435" t="s">
        <v>72</v>
      </c>
      <c r="AC435" t="s">
        <v>9</v>
      </c>
    </row>
    <row r="436" spans="1:29" x14ac:dyDescent="0.3">
      <c r="A436" s="151">
        <v>46081</v>
      </c>
      <c r="B436" t="s">
        <v>444</v>
      </c>
      <c r="C436" t="s">
        <v>541</v>
      </c>
      <c r="D436">
        <v>-1992393.3816</v>
      </c>
      <c r="E436" t="s">
        <v>179</v>
      </c>
      <c r="F436">
        <v>1</v>
      </c>
      <c r="G436">
        <v>1992393.3816135896</v>
      </c>
      <c r="H436" t="s">
        <v>480</v>
      </c>
      <c r="I436" t="s">
        <v>9</v>
      </c>
      <c r="J436" t="s">
        <v>137</v>
      </c>
      <c r="K436" t="s">
        <v>501</v>
      </c>
      <c r="L436" t="s">
        <v>501</v>
      </c>
      <c r="M436">
        <v>0</v>
      </c>
      <c r="N436" t="s">
        <v>360</v>
      </c>
      <c r="O436" t="s">
        <v>492</v>
      </c>
      <c r="P436">
        <v>10</v>
      </c>
      <c r="Q436" t="s">
        <v>467</v>
      </c>
      <c r="R436">
        <v>1</v>
      </c>
      <c r="S436">
        <v>-1992393.3816</v>
      </c>
      <c r="T436">
        <v>1</v>
      </c>
      <c r="U436" t="s">
        <v>199</v>
      </c>
      <c r="V436" t="s">
        <v>177</v>
      </c>
      <c r="W436" t="s">
        <v>363</v>
      </c>
      <c r="X436">
        <v>7.0000000000000007E-2</v>
      </c>
      <c r="Y436">
        <v>139467.536712</v>
      </c>
      <c r="Z436">
        <v>2</v>
      </c>
      <c r="AA436">
        <v>10</v>
      </c>
      <c r="AB436" t="s">
        <v>77</v>
      </c>
      <c r="AC436" t="s">
        <v>9</v>
      </c>
    </row>
    <row r="437" spans="1:29" x14ac:dyDescent="0.3">
      <c r="A437" s="151">
        <v>46081</v>
      </c>
      <c r="B437" t="s">
        <v>444</v>
      </c>
      <c r="C437" t="s">
        <v>541</v>
      </c>
      <c r="D437">
        <v>-1992393.3816</v>
      </c>
      <c r="E437" t="s">
        <v>179</v>
      </c>
      <c r="F437">
        <v>1</v>
      </c>
      <c r="G437">
        <v>1992393.3816135896</v>
      </c>
      <c r="H437" t="s">
        <v>480</v>
      </c>
      <c r="I437" t="s">
        <v>9</v>
      </c>
      <c r="J437" t="s">
        <v>137</v>
      </c>
      <c r="K437" t="s">
        <v>501</v>
      </c>
      <c r="L437" t="s">
        <v>501</v>
      </c>
      <c r="M437">
        <v>0</v>
      </c>
      <c r="N437" t="s">
        <v>360</v>
      </c>
      <c r="O437" t="s">
        <v>492</v>
      </c>
      <c r="P437">
        <v>10</v>
      </c>
      <c r="Q437" t="s">
        <v>467</v>
      </c>
      <c r="R437">
        <v>1</v>
      </c>
      <c r="S437">
        <v>-1992393.3816</v>
      </c>
      <c r="T437">
        <v>1</v>
      </c>
      <c r="U437" t="s">
        <v>199</v>
      </c>
      <c r="V437" t="s">
        <v>175</v>
      </c>
      <c r="W437" t="s">
        <v>362</v>
      </c>
      <c r="X437">
        <v>7.0000000000000007E-2</v>
      </c>
      <c r="Y437">
        <v>139467.536712</v>
      </c>
      <c r="Z437">
        <v>10</v>
      </c>
      <c r="AA437">
        <v>10</v>
      </c>
      <c r="AB437" t="s">
        <v>75</v>
      </c>
      <c r="AC437" t="s">
        <v>9</v>
      </c>
    </row>
    <row r="438" spans="1:29" x14ac:dyDescent="0.3">
      <c r="A438" s="151">
        <v>46081</v>
      </c>
      <c r="B438" t="s">
        <v>444</v>
      </c>
      <c r="C438" t="s">
        <v>541</v>
      </c>
      <c r="D438">
        <v>-1992393.3816</v>
      </c>
      <c r="E438" t="s">
        <v>179</v>
      </c>
      <c r="F438">
        <v>1</v>
      </c>
      <c r="G438">
        <v>1992393.3816135896</v>
      </c>
      <c r="H438" t="s">
        <v>480</v>
      </c>
      <c r="I438" t="s">
        <v>9</v>
      </c>
      <c r="J438" t="s">
        <v>137</v>
      </c>
      <c r="K438" t="s">
        <v>501</v>
      </c>
      <c r="L438" t="s">
        <v>501</v>
      </c>
      <c r="M438">
        <v>0</v>
      </c>
      <c r="N438" t="s">
        <v>360</v>
      </c>
      <c r="O438" t="s">
        <v>492</v>
      </c>
      <c r="P438">
        <v>10</v>
      </c>
      <c r="Q438" t="s">
        <v>467</v>
      </c>
      <c r="R438">
        <v>1</v>
      </c>
      <c r="S438">
        <v>-1992393.3816</v>
      </c>
      <c r="T438">
        <v>1</v>
      </c>
      <c r="U438" t="s">
        <v>199</v>
      </c>
      <c r="V438" t="s">
        <v>193</v>
      </c>
      <c r="W438" t="s">
        <v>368</v>
      </c>
      <c r="X438">
        <v>0.06</v>
      </c>
      <c r="Y438">
        <v>119543.602896</v>
      </c>
      <c r="Z438">
        <v>3</v>
      </c>
      <c r="AA438">
        <v>10</v>
      </c>
      <c r="AB438" t="s">
        <v>682</v>
      </c>
      <c r="AC438" t="s">
        <v>9</v>
      </c>
    </row>
    <row r="439" spans="1:29" x14ac:dyDescent="0.3">
      <c r="A439" s="151">
        <v>46081</v>
      </c>
      <c r="B439" t="s">
        <v>444</v>
      </c>
      <c r="C439" t="s">
        <v>541</v>
      </c>
      <c r="D439">
        <v>-1992393.3816</v>
      </c>
      <c r="E439" t="s">
        <v>179</v>
      </c>
      <c r="F439">
        <v>1</v>
      </c>
      <c r="G439">
        <v>1992393.3816135896</v>
      </c>
      <c r="H439" t="s">
        <v>480</v>
      </c>
      <c r="I439" t="s">
        <v>9</v>
      </c>
      <c r="J439" t="s">
        <v>137</v>
      </c>
      <c r="K439" t="s">
        <v>501</v>
      </c>
      <c r="L439" t="s">
        <v>501</v>
      </c>
      <c r="M439">
        <v>0</v>
      </c>
      <c r="N439" t="s">
        <v>360</v>
      </c>
      <c r="O439" t="s">
        <v>492</v>
      </c>
      <c r="P439">
        <v>10</v>
      </c>
      <c r="Q439" t="s">
        <v>467</v>
      </c>
      <c r="R439">
        <v>1</v>
      </c>
      <c r="S439">
        <v>-1992393.3816</v>
      </c>
      <c r="T439">
        <v>1</v>
      </c>
      <c r="U439" t="s">
        <v>199</v>
      </c>
      <c r="V439" t="s">
        <v>191</v>
      </c>
      <c r="W439" t="s">
        <v>367</v>
      </c>
      <c r="X439">
        <v>0.09</v>
      </c>
      <c r="Y439">
        <v>179315.40434399998</v>
      </c>
      <c r="Z439">
        <v>4</v>
      </c>
      <c r="AA439">
        <v>10</v>
      </c>
      <c r="AB439" t="s">
        <v>683</v>
      </c>
      <c r="AC439" t="s">
        <v>9</v>
      </c>
    </row>
    <row r="440" spans="1:29" x14ac:dyDescent="0.3">
      <c r="A440" s="151">
        <v>46081</v>
      </c>
      <c r="B440" t="s">
        <v>444</v>
      </c>
      <c r="C440" t="s">
        <v>541</v>
      </c>
      <c r="D440">
        <v>-1992393.3816</v>
      </c>
      <c r="E440" t="s">
        <v>179</v>
      </c>
      <c r="F440">
        <v>1</v>
      </c>
      <c r="G440">
        <v>1992393.3816135896</v>
      </c>
      <c r="H440" t="s">
        <v>480</v>
      </c>
      <c r="I440" t="s">
        <v>9</v>
      </c>
      <c r="J440" t="s">
        <v>137</v>
      </c>
      <c r="K440" t="s">
        <v>501</v>
      </c>
      <c r="L440" t="s">
        <v>501</v>
      </c>
      <c r="M440">
        <v>0</v>
      </c>
      <c r="N440" t="s">
        <v>360</v>
      </c>
      <c r="O440" t="s">
        <v>492</v>
      </c>
      <c r="P440">
        <v>10</v>
      </c>
      <c r="Q440" t="s">
        <v>467</v>
      </c>
      <c r="R440">
        <v>1</v>
      </c>
      <c r="S440">
        <v>-1992393.3816</v>
      </c>
      <c r="T440">
        <v>1</v>
      </c>
      <c r="U440" t="s">
        <v>199</v>
      </c>
      <c r="V440" t="s">
        <v>80</v>
      </c>
      <c r="W440" t="s">
        <v>365</v>
      </c>
      <c r="X440">
        <v>0.15</v>
      </c>
      <c r="Y440">
        <v>298859.00724000001</v>
      </c>
      <c r="Z440">
        <v>5</v>
      </c>
      <c r="AA440">
        <v>10</v>
      </c>
      <c r="AB440" t="s">
        <v>80</v>
      </c>
      <c r="AC440" t="s">
        <v>9</v>
      </c>
    </row>
    <row r="441" spans="1:29" x14ac:dyDescent="0.3">
      <c r="A441" s="151">
        <v>46081</v>
      </c>
      <c r="B441" t="s">
        <v>444</v>
      </c>
      <c r="C441" t="s">
        <v>541</v>
      </c>
      <c r="D441">
        <v>-1992393.3816</v>
      </c>
      <c r="E441" t="s">
        <v>179</v>
      </c>
      <c r="F441">
        <v>1</v>
      </c>
      <c r="G441">
        <v>1992393.3816135896</v>
      </c>
      <c r="H441" t="s">
        <v>480</v>
      </c>
      <c r="I441" t="s">
        <v>9</v>
      </c>
      <c r="J441" t="s">
        <v>137</v>
      </c>
      <c r="K441" t="s">
        <v>501</v>
      </c>
      <c r="L441" t="s">
        <v>501</v>
      </c>
      <c r="M441">
        <v>0</v>
      </c>
      <c r="N441" t="s">
        <v>360</v>
      </c>
      <c r="O441" t="s">
        <v>492</v>
      </c>
      <c r="P441">
        <v>10</v>
      </c>
      <c r="Q441" t="s">
        <v>467</v>
      </c>
      <c r="R441">
        <v>1</v>
      </c>
      <c r="S441">
        <v>-1992393.3816</v>
      </c>
      <c r="T441">
        <v>1</v>
      </c>
      <c r="U441" t="s">
        <v>199</v>
      </c>
      <c r="V441" t="s">
        <v>50</v>
      </c>
      <c r="W441" t="s">
        <v>361</v>
      </c>
      <c r="X441">
        <v>0.1</v>
      </c>
      <c r="Y441">
        <v>199239.33816000001</v>
      </c>
      <c r="Z441">
        <v>6</v>
      </c>
      <c r="AA441">
        <v>10</v>
      </c>
      <c r="AB441" t="s">
        <v>50</v>
      </c>
      <c r="AC441" t="s">
        <v>9</v>
      </c>
    </row>
    <row r="442" spans="1:29" x14ac:dyDescent="0.3">
      <c r="A442" s="151">
        <v>46081</v>
      </c>
      <c r="B442" t="s">
        <v>444</v>
      </c>
      <c r="C442" t="s">
        <v>541</v>
      </c>
      <c r="D442">
        <v>-1992393.3816</v>
      </c>
      <c r="E442" t="s">
        <v>179</v>
      </c>
      <c r="F442">
        <v>1</v>
      </c>
      <c r="G442">
        <v>1992393.3816135896</v>
      </c>
      <c r="H442" t="s">
        <v>480</v>
      </c>
      <c r="I442" t="s">
        <v>9</v>
      </c>
      <c r="J442" t="s">
        <v>137</v>
      </c>
      <c r="K442" t="s">
        <v>501</v>
      </c>
      <c r="L442" t="s">
        <v>501</v>
      </c>
      <c r="M442">
        <v>0</v>
      </c>
      <c r="N442" t="s">
        <v>360</v>
      </c>
      <c r="O442" t="s">
        <v>492</v>
      </c>
      <c r="P442">
        <v>10</v>
      </c>
      <c r="Q442" t="s">
        <v>467</v>
      </c>
      <c r="R442">
        <v>1</v>
      </c>
      <c r="S442">
        <v>-1992393.3816</v>
      </c>
      <c r="T442">
        <v>1</v>
      </c>
      <c r="U442" t="s">
        <v>199</v>
      </c>
      <c r="V442" t="s">
        <v>68</v>
      </c>
      <c r="W442" t="s">
        <v>369</v>
      </c>
      <c r="X442">
        <v>0.2</v>
      </c>
      <c r="Y442">
        <v>398478.67632000003</v>
      </c>
      <c r="Z442">
        <v>7</v>
      </c>
      <c r="AA442">
        <v>10</v>
      </c>
      <c r="AB442" t="s">
        <v>68</v>
      </c>
      <c r="AC442" t="s">
        <v>9</v>
      </c>
    </row>
    <row r="443" spans="1:29" x14ac:dyDescent="0.3">
      <c r="A443" s="151">
        <v>46081</v>
      </c>
      <c r="B443" t="s">
        <v>444</v>
      </c>
      <c r="C443" t="s">
        <v>541</v>
      </c>
      <c r="D443">
        <v>-1992393.3816</v>
      </c>
      <c r="E443" t="s">
        <v>179</v>
      </c>
      <c r="F443">
        <v>1</v>
      </c>
      <c r="G443">
        <v>1992393.3816135896</v>
      </c>
      <c r="H443" t="s">
        <v>480</v>
      </c>
      <c r="I443" t="s">
        <v>9</v>
      </c>
      <c r="J443" t="s">
        <v>137</v>
      </c>
      <c r="K443" t="s">
        <v>501</v>
      </c>
      <c r="L443" t="s">
        <v>501</v>
      </c>
      <c r="M443">
        <v>0</v>
      </c>
      <c r="N443" t="s">
        <v>360</v>
      </c>
      <c r="O443" t="s">
        <v>492</v>
      </c>
      <c r="P443">
        <v>10</v>
      </c>
      <c r="Q443" t="s">
        <v>467</v>
      </c>
      <c r="R443">
        <v>1</v>
      </c>
      <c r="S443">
        <v>-1992393.3816</v>
      </c>
      <c r="T443">
        <v>1</v>
      </c>
      <c r="U443" t="s">
        <v>199</v>
      </c>
      <c r="V443" t="s">
        <v>70</v>
      </c>
      <c r="W443" t="s">
        <v>458</v>
      </c>
      <c r="X443">
        <v>0</v>
      </c>
      <c r="Y443">
        <v>0</v>
      </c>
      <c r="Z443">
        <v>8</v>
      </c>
      <c r="AA443">
        <v>10</v>
      </c>
      <c r="AB443" t="s">
        <v>70</v>
      </c>
      <c r="AC443" t="s">
        <v>9</v>
      </c>
    </row>
    <row r="444" spans="1:29" x14ac:dyDescent="0.3">
      <c r="A444" s="151">
        <v>46081</v>
      </c>
      <c r="B444" t="s">
        <v>444</v>
      </c>
      <c r="C444" t="s">
        <v>541</v>
      </c>
      <c r="D444">
        <v>-1992393.3816</v>
      </c>
      <c r="E444" t="s">
        <v>179</v>
      </c>
      <c r="F444">
        <v>1</v>
      </c>
      <c r="G444">
        <v>1992393.3816135896</v>
      </c>
      <c r="H444" t="s">
        <v>480</v>
      </c>
      <c r="I444" t="s">
        <v>9</v>
      </c>
      <c r="J444" t="s">
        <v>137</v>
      </c>
      <c r="K444" t="s">
        <v>501</v>
      </c>
      <c r="L444" t="s">
        <v>501</v>
      </c>
      <c r="M444">
        <v>0</v>
      </c>
      <c r="N444" t="s">
        <v>360</v>
      </c>
      <c r="O444" t="s">
        <v>492</v>
      </c>
      <c r="P444">
        <v>10</v>
      </c>
      <c r="Q444" t="s">
        <v>467</v>
      </c>
      <c r="R444">
        <v>1</v>
      </c>
      <c r="S444">
        <v>-1992393.3816</v>
      </c>
      <c r="T444">
        <v>1</v>
      </c>
      <c r="U444" t="s">
        <v>199</v>
      </c>
      <c r="V444" t="s">
        <v>181</v>
      </c>
      <c r="W444" t="s">
        <v>364</v>
      </c>
      <c r="X444">
        <v>0</v>
      </c>
      <c r="Y444">
        <v>0</v>
      </c>
      <c r="Z444">
        <v>9</v>
      </c>
      <c r="AA444">
        <v>10</v>
      </c>
      <c r="AB444" t="s">
        <v>181</v>
      </c>
      <c r="AC444" t="s">
        <v>9</v>
      </c>
    </row>
    <row r="445" spans="1:29" x14ac:dyDescent="0.3">
      <c r="A445" s="151">
        <v>46063</v>
      </c>
      <c r="B445" t="s">
        <v>1101</v>
      </c>
      <c r="C445" t="s">
        <v>1105</v>
      </c>
      <c r="D445">
        <v>-1979272.14</v>
      </c>
      <c r="E445" t="s">
        <v>1106</v>
      </c>
      <c r="F445">
        <v>4</v>
      </c>
      <c r="G445">
        <v>342403.2</v>
      </c>
      <c r="H445" t="s">
        <v>511</v>
      </c>
      <c r="I445" t="s">
        <v>17</v>
      </c>
      <c r="J445" t="s">
        <v>157</v>
      </c>
      <c r="K445" t="s">
        <v>473</v>
      </c>
      <c r="L445" t="s">
        <v>156</v>
      </c>
      <c r="M445">
        <v>0</v>
      </c>
      <c r="N445" t="s">
        <v>34</v>
      </c>
      <c r="O445" t="s">
        <v>494</v>
      </c>
      <c r="P445">
        <v>1</v>
      </c>
      <c r="Q445" t="s">
        <v>80</v>
      </c>
      <c r="R445">
        <v>1</v>
      </c>
      <c r="S445">
        <v>-1979272.14</v>
      </c>
      <c r="T445">
        <v>4</v>
      </c>
      <c r="U445" t="s">
        <v>199</v>
      </c>
      <c r="V445" t="s">
        <v>80</v>
      </c>
      <c r="W445" t="s">
        <v>93</v>
      </c>
      <c r="X445">
        <v>1</v>
      </c>
      <c r="Y445">
        <v>1979272.14</v>
      </c>
      <c r="Z445">
        <v>5</v>
      </c>
      <c r="AA445" t="s">
        <v>157</v>
      </c>
      <c r="AB445" t="s">
        <v>80</v>
      </c>
      <c r="AC445" t="s">
        <v>17</v>
      </c>
    </row>
    <row r="446" spans="1:29" x14ac:dyDescent="0.3">
      <c r="A446" s="151">
        <v>46081</v>
      </c>
      <c r="B446" t="s">
        <v>444</v>
      </c>
      <c r="C446" t="s">
        <v>757</v>
      </c>
      <c r="D446">
        <v>-1972720.5293000001</v>
      </c>
      <c r="E446" t="s">
        <v>187</v>
      </c>
      <c r="F446">
        <v>1</v>
      </c>
      <c r="G446">
        <v>1972720.5292535897</v>
      </c>
      <c r="H446" t="s">
        <v>480</v>
      </c>
      <c r="I446" t="s">
        <v>9</v>
      </c>
      <c r="J446" t="s">
        <v>137</v>
      </c>
      <c r="K446" t="s">
        <v>501</v>
      </c>
      <c r="L446" t="s">
        <v>501</v>
      </c>
      <c r="M446">
        <v>0</v>
      </c>
      <c r="N446" t="s">
        <v>32</v>
      </c>
      <c r="O446" t="s">
        <v>494</v>
      </c>
      <c r="P446">
        <v>11</v>
      </c>
      <c r="Q446" t="s">
        <v>467</v>
      </c>
      <c r="R446">
        <v>1</v>
      </c>
      <c r="S446">
        <v>-1972720.5293000001</v>
      </c>
      <c r="T446">
        <v>1</v>
      </c>
      <c r="U446" t="s">
        <v>199</v>
      </c>
      <c r="V446" t="s">
        <v>72</v>
      </c>
      <c r="W446" t="s">
        <v>107</v>
      </c>
      <c r="X446">
        <v>7.7777777777777779E-2</v>
      </c>
      <c r="Y446">
        <v>153433.81894555557</v>
      </c>
      <c r="Z446">
        <v>1</v>
      </c>
      <c r="AA446">
        <v>10</v>
      </c>
      <c r="AB446" t="s">
        <v>72</v>
      </c>
      <c r="AC446" t="s">
        <v>9</v>
      </c>
    </row>
    <row r="447" spans="1:29" x14ac:dyDescent="0.3">
      <c r="A447" s="151">
        <v>46081</v>
      </c>
      <c r="B447" t="s">
        <v>444</v>
      </c>
      <c r="C447" t="s">
        <v>757</v>
      </c>
      <c r="D447">
        <v>-1972720.5293000001</v>
      </c>
      <c r="E447" t="s">
        <v>187</v>
      </c>
      <c r="F447">
        <v>1</v>
      </c>
      <c r="G447">
        <v>1972720.5292535897</v>
      </c>
      <c r="H447" t="s">
        <v>480</v>
      </c>
      <c r="I447" t="s">
        <v>9</v>
      </c>
      <c r="J447" t="s">
        <v>137</v>
      </c>
      <c r="K447" t="s">
        <v>501</v>
      </c>
      <c r="L447" t="s">
        <v>501</v>
      </c>
      <c r="M447">
        <v>0</v>
      </c>
      <c r="N447" t="s">
        <v>32</v>
      </c>
      <c r="O447" t="s">
        <v>494</v>
      </c>
      <c r="P447">
        <v>11</v>
      </c>
      <c r="Q447" t="s">
        <v>467</v>
      </c>
      <c r="R447">
        <v>1</v>
      </c>
      <c r="S447">
        <v>-1972720.5293000001</v>
      </c>
      <c r="T447">
        <v>1</v>
      </c>
      <c r="U447" t="s">
        <v>199</v>
      </c>
      <c r="V447" t="s">
        <v>177</v>
      </c>
      <c r="W447" t="s">
        <v>317</v>
      </c>
      <c r="X447">
        <v>7.7777777777777779E-2</v>
      </c>
      <c r="Y447">
        <v>153433.81894555557</v>
      </c>
      <c r="Z447">
        <v>2</v>
      </c>
      <c r="AA447">
        <v>10</v>
      </c>
      <c r="AB447" t="s">
        <v>77</v>
      </c>
      <c r="AC447" t="s">
        <v>9</v>
      </c>
    </row>
    <row r="448" spans="1:29" x14ac:dyDescent="0.3">
      <c r="A448" s="151">
        <v>46081</v>
      </c>
      <c r="B448" t="s">
        <v>444</v>
      </c>
      <c r="C448" t="s">
        <v>757</v>
      </c>
      <c r="D448">
        <v>-1972720.5293000001</v>
      </c>
      <c r="E448" t="s">
        <v>187</v>
      </c>
      <c r="F448">
        <v>1</v>
      </c>
      <c r="G448">
        <v>1972720.5292535897</v>
      </c>
      <c r="H448" t="s">
        <v>480</v>
      </c>
      <c r="I448" t="s">
        <v>9</v>
      </c>
      <c r="J448" t="s">
        <v>137</v>
      </c>
      <c r="K448" t="s">
        <v>501</v>
      </c>
      <c r="L448" t="s">
        <v>501</v>
      </c>
      <c r="M448">
        <v>0</v>
      </c>
      <c r="N448" t="s">
        <v>32</v>
      </c>
      <c r="O448" t="s">
        <v>494</v>
      </c>
      <c r="P448">
        <v>11</v>
      </c>
      <c r="Q448" t="s">
        <v>467</v>
      </c>
      <c r="R448">
        <v>1</v>
      </c>
      <c r="S448">
        <v>-1972720.5293000001</v>
      </c>
      <c r="T448">
        <v>1</v>
      </c>
      <c r="U448" t="s">
        <v>199</v>
      </c>
      <c r="V448" t="s">
        <v>175</v>
      </c>
      <c r="W448" t="s">
        <v>316</v>
      </c>
      <c r="X448">
        <v>7.7777777777777779E-2</v>
      </c>
      <c r="Y448">
        <v>153433.81894555557</v>
      </c>
      <c r="Z448">
        <v>10</v>
      </c>
      <c r="AA448">
        <v>10</v>
      </c>
      <c r="AB448" t="s">
        <v>75</v>
      </c>
      <c r="AC448" t="s">
        <v>9</v>
      </c>
    </row>
    <row r="449" spans="1:29" x14ac:dyDescent="0.3">
      <c r="A449" s="151">
        <v>46081</v>
      </c>
      <c r="B449" t="s">
        <v>444</v>
      </c>
      <c r="C449" t="s">
        <v>757</v>
      </c>
      <c r="D449">
        <v>-1972720.5293000001</v>
      </c>
      <c r="E449" t="s">
        <v>187</v>
      </c>
      <c r="F449">
        <v>1</v>
      </c>
      <c r="G449">
        <v>1972720.5292535897</v>
      </c>
      <c r="H449" t="s">
        <v>480</v>
      </c>
      <c r="I449" t="s">
        <v>9</v>
      </c>
      <c r="J449" t="s">
        <v>137</v>
      </c>
      <c r="K449" t="s">
        <v>501</v>
      </c>
      <c r="L449" t="s">
        <v>501</v>
      </c>
      <c r="M449">
        <v>0</v>
      </c>
      <c r="N449" t="s">
        <v>32</v>
      </c>
      <c r="O449" t="s">
        <v>494</v>
      </c>
      <c r="P449">
        <v>11</v>
      </c>
      <c r="Q449" t="s">
        <v>467</v>
      </c>
      <c r="R449">
        <v>1</v>
      </c>
      <c r="S449">
        <v>-1972720.5293000001</v>
      </c>
      <c r="T449">
        <v>1</v>
      </c>
      <c r="U449" t="s">
        <v>199</v>
      </c>
      <c r="V449" t="s">
        <v>193</v>
      </c>
      <c r="W449" t="s">
        <v>320</v>
      </c>
      <c r="X449">
        <v>7.7777777777777779E-2</v>
      </c>
      <c r="Y449">
        <v>153433.81894555557</v>
      </c>
      <c r="Z449">
        <v>3</v>
      </c>
      <c r="AA449">
        <v>10</v>
      </c>
      <c r="AB449" t="s">
        <v>682</v>
      </c>
      <c r="AC449" t="s">
        <v>9</v>
      </c>
    </row>
    <row r="450" spans="1:29" x14ac:dyDescent="0.3">
      <c r="A450" s="151">
        <v>46081</v>
      </c>
      <c r="B450" t="s">
        <v>444</v>
      </c>
      <c r="C450" t="s">
        <v>757</v>
      </c>
      <c r="D450">
        <v>-1972720.5293000001</v>
      </c>
      <c r="E450" t="s">
        <v>187</v>
      </c>
      <c r="F450">
        <v>1</v>
      </c>
      <c r="G450">
        <v>1972720.5292535897</v>
      </c>
      <c r="H450" t="s">
        <v>480</v>
      </c>
      <c r="I450" t="s">
        <v>9</v>
      </c>
      <c r="J450" t="s">
        <v>137</v>
      </c>
      <c r="K450" t="s">
        <v>501</v>
      </c>
      <c r="L450" t="s">
        <v>501</v>
      </c>
      <c r="M450">
        <v>0</v>
      </c>
      <c r="N450" t="s">
        <v>32</v>
      </c>
      <c r="O450" t="s">
        <v>494</v>
      </c>
      <c r="P450">
        <v>11</v>
      </c>
      <c r="Q450" t="s">
        <v>467</v>
      </c>
      <c r="R450">
        <v>1</v>
      </c>
      <c r="S450">
        <v>-1972720.5293000001</v>
      </c>
      <c r="T450">
        <v>1</v>
      </c>
      <c r="U450" t="s">
        <v>199</v>
      </c>
      <c r="V450" t="s">
        <v>191</v>
      </c>
      <c r="W450" t="s">
        <v>319</v>
      </c>
      <c r="X450">
        <v>7.7777777777777779E-2</v>
      </c>
      <c r="Y450">
        <v>153433.81894555557</v>
      </c>
      <c r="Z450">
        <v>4</v>
      </c>
      <c r="AA450">
        <v>10</v>
      </c>
      <c r="AB450" t="s">
        <v>683</v>
      </c>
      <c r="AC450" t="s">
        <v>9</v>
      </c>
    </row>
    <row r="451" spans="1:29" x14ac:dyDescent="0.3">
      <c r="A451" s="151">
        <v>46081</v>
      </c>
      <c r="B451" t="s">
        <v>444</v>
      </c>
      <c r="C451" t="s">
        <v>757</v>
      </c>
      <c r="D451">
        <v>-1972720.5293000001</v>
      </c>
      <c r="E451" t="s">
        <v>187</v>
      </c>
      <c r="F451">
        <v>1</v>
      </c>
      <c r="G451">
        <v>1972720.5292535897</v>
      </c>
      <c r="H451" t="s">
        <v>480</v>
      </c>
      <c r="I451" t="s">
        <v>9</v>
      </c>
      <c r="J451" t="s">
        <v>137</v>
      </c>
      <c r="K451" t="s">
        <v>501</v>
      </c>
      <c r="L451" t="s">
        <v>501</v>
      </c>
      <c r="M451">
        <v>0</v>
      </c>
      <c r="N451" t="s">
        <v>32</v>
      </c>
      <c r="O451" t="s">
        <v>494</v>
      </c>
      <c r="P451">
        <v>11</v>
      </c>
      <c r="Q451" t="s">
        <v>467</v>
      </c>
      <c r="R451">
        <v>1</v>
      </c>
      <c r="S451">
        <v>-1972720.5293000001</v>
      </c>
      <c r="T451">
        <v>1</v>
      </c>
      <c r="U451" t="s">
        <v>199</v>
      </c>
      <c r="V451" t="s">
        <v>80</v>
      </c>
      <c r="W451" t="s">
        <v>109</v>
      </c>
      <c r="X451">
        <v>7.7777777777777779E-2</v>
      </c>
      <c r="Y451">
        <v>153433.81894555557</v>
      </c>
      <c r="Z451">
        <v>5</v>
      </c>
      <c r="AA451">
        <v>10</v>
      </c>
      <c r="AB451" t="s">
        <v>80</v>
      </c>
      <c r="AC451" t="s">
        <v>9</v>
      </c>
    </row>
    <row r="452" spans="1:29" x14ac:dyDescent="0.3">
      <c r="A452" s="151">
        <v>46081</v>
      </c>
      <c r="B452" t="s">
        <v>444</v>
      </c>
      <c r="C452" t="s">
        <v>757</v>
      </c>
      <c r="D452">
        <v>-1972720.5293000001</v>
      </c>
      <c r="E452" t="s">
        <v>187</v>
      </c>
      <c r="F452">
        <v>1</v>
      </c>
      <c r="G452">
        <v>1972720.5292535897</v>
      </c>
      <c r="H452" t="s">
        <v>480</v>
      </c>
      <c r="I452" t="s">
        <v>9</v>
      </c>
      <c r="J452" t="s">
        <v>137</v>
      </c>
      <c r="K452" t="s">
        <v>501</v>
      </c>
      <c r="L452" t="s">
        <v>501</v>
      </c>
      <c r="M452">
        <v>0</v>
      </c>
      <c r="N452" t="s">
        <v>32</v>
      </c>
      <c r="O452" t="s">
        <v>494</v>
      </c>
      <c r="P452">
        <v>11</v>
      </c>
      <c r="Q452" t="s">
        <v>467</v>
      </c>
      <c r="R452">
        <v>1</v>
      </c>
      <c r="S452">
        <v>-1972720.5293000001</v>
      </c>
      <c r="T452">
        <v>1</v>
      </c>
      <c r="U452" t="s">
        <v>199</v>
      </c>
      <c r="V452" t="s">
        <v>50</v>
      </c>
      <c r="W452" t="s">
        <v>108</v>
      </c>
      <c r="X452">
        <v>7.7777777777777779E-2</v>
      </c>
      <c r="Y452">
        <v>153433.81894555557</v>
      </c>
      <c r="Z452">
        <v>6</v>
      </c>
      <c r="AA452">
        <v>10</v>
      </c>
      <c r="AB452" t="s">
        <v>50</v>
      </c>
      <c r="AC452" t="s">
        <v>9</v>
      </c>
    </row>
    <row r="453" spans="1:29" x14ac:dyDescent="0.3">
      <c r="A453" s="151">
        <v>46081</v>
      </c>
      <c r="B453" t="s">
        <v>444</v>
      </c>
      <c r="C453" t="s">
        <v>757</v>
      </c>
      <c r="D453">
        <v>-1972720.5293000001</v>
      </c>
      <c r="E453" t="s">
        <v>187</v>
      </c>
      <c r="F453">
        <v>1</v>
      </c>
      <c r="G453">
        <v>1972720.5292535897</v>
      </c>
      <c r="H453" t="s">
        <v>480</v>
      </c>
      <c r="I453" t="s">
        <v>9</v>
      </c>
      <c r="J453" t="s">
        <v>137</v>
      </c>
      <c r="K453" t="s">
        <v>501</v>
      </c>
      <c r="L453" t="s">
        <v>501</v>
      </c>
      <c r="M453">
        <v>0</v>
      </c>
      <c r="N453" t="s">
        <v>32</v>
      </c>
      <c r="O453" t="s">
        <v>494</v>
      </c>
      <c r="P453">
        <v>11</v>
      </c>
      <c r="Q453" t="s">
        <v>467</v>
      </c>
      <c r="R453">
        <v>1</v>
      </c>
      <c r="S453">
        <v>-1972720.5293000001</v>
      </c>
      <c r="T453">
        <v>1</v>
      </c>
      <c r="U453" t="s">
        <v>199</v>
      </c>
      <c r="V453" t="s">
        <v>68</v>
      </c>
      <c r="W453" t="s">
        <v>106</v>
      </c>
      <c r="X453">
        <v>7.7777777777777779E-2</v>
      </c>
      <c r="Y453">
        <v>153433.81894555557</v>
      </c>
      <c r="Z453">
        <v>7</v>
      </c>
      <c r="AA453">
        <v>10</v>
      </c>
      <c r="AB453" t="s">
        <v>68</v>
      </c>
      <c r="AC453" t="s">
        <v>9</v>
      </c>
    </row>
    <row r="454" spans="1:29" x14ac:dyDescent="0.3">
      <c r="A454" s="151">
        <v>46081</v>
      </c>
      <c r="B454" t="s">
        <v>444</v>
      </c>
      <c r="C454" t="s">
        <v>757</v>
      </c>
      <c r="D454">
        <v>-1972720.5293000001</v>
      </c>
      <c r="E454" t="s">
        <v>187</v>
      </c>
      <c r="F454">
        <v>1</v>
      </c>
      <c r="G454">
        <v>1972720.5292535897</v>
      </c>
      <c r="H454" t="s">
        <v>480</v>
      </c>
      <c r="I454" t="s">
        <v>9</v>
      </c>
      <c r="J454" t="s">
        <v>137</v>
      </c>
      <c r="K454" t="s">
        <v>501</v>
      </c>
      <c r="L454" t="s">
        <v>501</v>
      </c>
      <c r="M454">
        <v>0</v>
      </c>
      <c r="N454" t="s">
        <v>32</v>
      </c>
      <c r="O454" t="s">
        <v>494</v>
      </c>
      <c r="P454">
        <v>11</v>
      </c>
      <c r="Q454" t="s">
        <v>467</v>
      </c>
      <c r="R454">
        <v>1</v>
      </c>
      <c r="S454">
        <v>-1972720.5293000001</v>
      </c>
      <c r="T454">
        <v>1</v>
      </c>
      <c r="U454" t="s">
        <v>199</v>
      </c>
      <c r="V454" t="s">
        <v>70</v>
      </c>
      <c r="W454" t="s">
        <v>452</v>
      </c>
      <c r="X454">
        <v>7.7777777777777779E-2</v>
      </c>
      <c r="Y454">
        <v>153433.81894555557</v>
      </c>
      <c r="Z454">
        <v>8</v>
      </c>
      <c r="AA454">
        <v>10</v>
      </c>
      <c r="AB454" t="s">
        <v>70</v>
      </c>
      <c r="AC454" t="s">
        <v>9</v>
      </c>
    </row>
    <row r="455" spans="1:29" x14ac:dyDescent="0.3">
      <c r="A455" s="151">
        <v>46081</v>
      </c>
      <c r="B455" t="s">
        <v>444</v>
      </c>
      <c r="C455" t="s">
        <v>757</v>
      </c>
      <c r="D455">
        <v>-1972720.5293000001</v>
      </c>
      <c r="E455" t="s">
        <v>187</v>
      </c>
      <c r="F455">
        <v>1</v>
      </c>
      <c r="G455">
        <v>1972720.5292535897</v>
      </c>
      <c r="H455" t="s">
        <v>480</v>
      </c>
      <c r="I455" t="s">
        <v>9</v>
      </c>
      <c r="J455" t="s">
        <v>137</v>
      </c>
      <c r="K455" t="s">
        <v>501</v>
      </c>
      <c r="L455" t="s">
        <v>501</v>
      </c>
      <c r="M455">
        <v>0</v>
      </c>
      <c r="N455" t="s">
        <v>32</v>
      </c>
      <c r="O455" t="s">
        <v>494</v>
      </c>
      <c r="P455">
        <v>11</v>
      </c>
      <c r="Q455" t="s">
        <v>467</v>
      </c>
      <c r="R455">
        <v>1</v>
      </c>
      <c r="S455">
        <v>-1972720.5293000001</v>
      </c>
      <c r="T455">
        <v>1</v>
      </c>
      <c r="U455" t="s">
        <v>199</v>
      </c>
      <c r="V455" t="s">
        <v>181</v>
      </c>
      <c r="W455" t="s">
        <v>318</v>
      </c>
      <c r="X455">
        <v>0</v>
      </c>
      <c r="Y455">
        <v>0</v>
      </c>
      <c r="Z455">
        <v>9</v>
      </c>
      <c r="AA455">
        <v>10</v>
      </c>
      <c r="AB455" t="s">
        <v>181</v>
      </c>
      <c r="AC455" t="s">
        <v>9</v>
      </c>
    </row>
    <row r="456" spans="1:29" x14ac:dyDescent="0.3">
      <c r="A456" s="151">
        <v>46081</v>
      </c>
      <c r="B456" t="s">
        <v>444</v>
      </c>
      <c r="C456" t="s">
        <v>413</v>
      </c>
      <c r="D456">
        <v>-1958595.084</v>
      </c>
      <c r="E456" t="s">
        <v>183</v>
      </c>
      <c r="F456">
        <v>1</v>
      </c>
      <c r="G456">
        <v>1958595.0840135897</v>
      </c>
      <c r="H456" t="s">
        <v>480</v>
      </c>
      <c r="I456" t="s">
        <v>9</v>
      </c>
      <c r="J456" t="s">
        <v>137</v>
      </c>
      <c r="K456" t="s">
        <v>501</v>
      </c>
      <c r="L456" t="s">
        <v>501</v>
      </c>
      <c r="M456">
        <v>0</v>
      </c>
      <c r="N456" t="s">
        <v>396</v>
      </c>
      <c r="O456" t="s">
        <v>494</v>
      </c>
      <c r="P456">
        <v>10</v>
      </c>
      <c r="Q456" t="s">
        <v>467</v>
      </c>
      <c r="R456">
        <v>1</v>
      </c>
      <c r="S456">
        <v>-1958595.084</v>
      </c>
      <c r="T456">
        <v>1</v>
      </c>
      <c r="U456" t="s">
        <v>199</v>
      </c>
      <c r="V456" t="s">
        <v>72</v>
      </c>
      <c r="W456" t="s">
        <v>402</v>
      </c>
      <c r="X456">
        <v>0.1111</v>
      </c>
      <c r="Y456">
        <v>217599.91383240002</v>
      </c>
      <c r="Z456">
        <v>1</v>
      </c>
      <c r="AA456">
        <v>10</v>
      </c>
      <c r="AB456" t="s">
        <v>72</v>
      </c>
      <c r="AC456" t="s">
        <v>9</v>
      </c>
    </row>
    <row r="457" spans="1:29" x14ac:dyDescent="0.3">
      <c r="A457" s="151">
        <v>46081</v>
      </c>
      <c r="B457" t="s">
        <v>444</v>
      </c>
      <c r="C457" t="s">
        <v>413</v>
      </c>
      <c r="D457">
        <v>-1958595.084</v>
      </c>
      <c r="E457" t="s">
        <v>183</v>
      </c>
      <c r="F457">
        <v>1</v>
      </c>
      <c r="G457">
        <v>1958595.0840135897</v>
      </c>
      <c r="H457" t="s">
        <v>480</v>
      </c>
      <c r="I457" t="s">
        <v>9</v>
      </c>
      <c r="J457" t="s">
        <v>137</v>
      </c>
      <c r="K457" t="s">
        <v>501</v>
      </c>
      <c r="L457" t="s">
        <v>501</v>
      </c>
      <c r="M457">
        <v>0</v>
      </c>
      <c r="N457" t="s">
        <v>396</v>
      </c>
      <c r="O457" t="s">
        <v>494</v>
      </c>
      <c r="P457">
        <v>10</v>
      </c>
      <c r="Q457" t="s">
        <v>467</v>
      </c>
      <c r="R457">
        <v>1</v>
      </c>
      <c r="S457">
        <v>-1958595.084</v>
      </c>
      <c r="T457">
        <v>1</v>
      </c>
      <c r="U457" t="s">
        <v>199</v>
      </c>
      <c r="V457" t="s">
        <v>177</v>
      </c>
      <c r="W457" t="s">
        <v>399</v>
      </c>
      <c r="X457">
        <v>0.1111</v>
      </c>
      <c r="Y457">
        <v>217599.91383240002</v>
      </c>
      <c r="Z457">
        <v>2</v>
      </c>
      <c r="AA457">
        <v>10</v>
      </c>
      <c r="AB457" t="s">
        <v>77</v>
      </c>
      <c r="AC457" t="s">
        <v>9</v>
      </c>
    </row>
    <row r="458" spans="1:29" x14ac:dyDescent="0.3">
      <c r="A458" s="151">
        <v>46081</v>
      </c>
      <c r="B458" t="s">
        <v>444</v>
      </c>
      <c r="C458" t="s">
        <v>413</v>
      </c>
      <c r="D458">
        <v>-1958595.084</v>
      </c>
      <c r="E458" t="s">
        <v>183</v>
      </c>
      <c r="F458">
        <v>1</v>
      </c>
      <c r="G458">
        <v>1958595.0840135897</v>
      </c>
      <c r="H458" t="s">
        <v>480</v>
      </c>
      <c r="I458" t="s">
        <v>9</v>
      </c>
      <c r="J458" t="s">
        <v>137</v>
      </c>
      <c r="K458" t="s">
        <v>501</v>
      </c>
      <c r="L458" t="s">
        <v>501</v>
      </c>
      <c r="M458">
        <v>0</v>
      </c>
      <c r="N458" t="s">
        <v>396</v>
      </c>
      <c r="O458" t="s">
        <v>494</v>
      </c>
      <c r="P458">
        <v>10</v>
      </c>
      <c r="Q458" t="s">
        <v>467</v>
      </c>
      <c r="R458">
        <v>1</v>
      </c>
      <c r="S458">
        <v>-1958595.084</v>
      </c>
      <c r="T458">
        <v>1</v>
      </c>
      <c r="U458" t="s">
        <v>199</v>
      </c>
      <c r="V458" t="s">
        <v>175</v>
      </c>
      <c r="W458" t="s">
        <v>398</v>
      </c>
      <c r="X458">
        <v>0.1111</v>
      </c>
      <c r="Y458">
        <v>217599.91383240002</v>
      </c>
      <c r="Z458">
        <v>10</v>
      </c>
      <c r="AA458">
        <v>10</v>
      </c>
      <c r="AB458" t="s">
        <v>75</v>
      </c>
      <c r="AC458" t="s">
        <v>9</v>
      </c>
    </row>
    <row r="459" spans="1:29" x14ac:dyDescent="0.3">
      <c r="A459" s="151">
        <v>46081</v>
      </c>
      <c r="B459" t="s">
        <v>444</v>
      </c>
      <c r="C459" t="s">
        <v>413</v>
      </c>
      <c r="D459">
        <v>-1958595.084</v>
      </c>
      <c r="E459" t="s">
        <v>183</v>
      </c>
      <c r="F459">
        <v>1</v>
      </c>
      <c r="G459">
        <v>1958595.0840135897</v>
      </c>
      <c r="H459" t="s">
        <v>480</v>
      </c>
      <c r="I459" t="s">
        <v>9</v>
      </c>
      <c r="J459" t="s">
        <v>137</v>
      </c>
      <c r="K459" t="s">
        <v>501</v>
      </c>
      <c r="L459" t="s">
        <v>501</v>
      </c>
      <c r="M459">
        <v>0</v>
      </c>
      <c r="N459" t="s">
        <v>396</v>
      </c>
      <c r="O459" t="s">
        <v>494</v>
      </c>
      <c r="P459">
        <v>10</v>
      </c>
      <c r="Q459" t="s">
        <v>467</v>
      </c>
      <c r="R459">
        <v>1</v>
      </c>
      <c r="S459">
        <v>-1958595.084</v>
      </c>
      <c r="T459">
        <v>1</v>
      </c>
      <c r="U459" t="s">
        <v>199</v>
      </c>
      <c r="V459" t="s">
        <v>193</v>
      </c>
      <c r="W459" t="s">
        <v>404</v>
      </c>
      <c r="X459">
        <v>0.1111</v>
      </c>
      <c r="Y459">
        <v>217599.91383240002</v>
      </c>
      <c r="Z459">
        <v>3</v>
      </c>
      <c r="AA459">
        <v>10</v>
      </c>
      <c r="AB459" t="s">
        <v>682</v>
      </c>
      <c r="AC459" t="s">
        <v>9</v>
      </c>
    </row>
    <row r="460" spans="1:29" x14ac:dyDescent="0.3">
      <c r="A460" s="151">
        <v>46081</v>
      </c>
      <c r="B460" t="s">
        <v>444</v>
      </c>
      <c r="C460" t="s">
        <v>413</v>
      </c>
      <c r="D460">
        <v>-1958595.084</v>
      </c>
      <c r="E460" t="s">
        <v>183</v>
      </c>
      <c r="F460">
        <v>1</v>
      </c>
      <c r="G460">
        <v>1958595.0840135897</v>
      </c>
      <c r="H460" t="s">
        <v>480</v>
      </c>
      <c r="I460" t="s">
        <v>9</v>
      </c>
      <c r="J460" t="s">
        <v>137</v>
      </c>
      <c r="K460" t="s">
        <v>501</v>
      </c>
      <c r="L460" t="s">
        <v>501</v>
      </c>
      <c r="M460">
        <v>0</v>
      </c>
      <c r="N460" t="s">
        <v>396</v>
      </c>
      <c r="O460" t="s">
        <v>494</v>
      </c>
      <c r="P460">
        <v>10</v>
      </c>
      <c r="Q460" t="s">
        <v>467</v>
      </c>
      <c r="R460">
        <v>1</v>
      </c>
      <c r="S460">
        <v>-1958595.084</v>
      </c>
      <c r="T460">
        <v>1</v>
      </c>
      <c r="U460" t="s">
        <v>199</v>
      </c>
      <c r="V460" t="s">
        <v>191</v>
      </c>
      <c r="W460" t="s">
        <v>403</v>
      </c>
      <c r="X460">
        <v>0.1111</v>
      </c>
      <c r="Y460">
        <v>217599.91383240002</v>
      </c>
      <c r="Z460">
        <v>4</v>
      </c>
      <c r="AA460">
        <v>10</v>
      </c>
      <c r="AB460" t="s">
        <v>683</v>
      </c>
      <c r="AC460" t="s">
        <v>9</v>
      </c>
    </row>
    <row r="461" spans="1:29" x14ac:dyDescent="0.3">
      <c r="A461" s="151">
        <v>46081</v>
      </c>
      <c r="B461" t="s">
        <v>444</v>
      </c>
      <c r="C461" t="s">
        <v>413</v>
      </c>
      <c r="D461">
        <v>-1958595.084</v>
      </c>
      <c r="E461" t="s">
        <v>183</v>
      </c>
      <c r="F461">
        <v>1</v>
      </c>
      <c r="G461">
        <v>1958595.0840135897</v>
      </c>
      <c r="H461" t="s">
        <v>480</v>
      </c>
      <c r="I461" t="s">
        <v>9</v>
      </c>
      <c r="J461" t="s">
        <v>137</v>
      </c>
      <c r="K461" t="s">
        <v>501</v>
      </c>
      <c r="L461" t="s">
        <v>501</v>
      </c>
      <c r="M461">
        <v>0</v>
      </c>
      <c r="N461" t="s">
        <v>396</v>
      </c>
      <c r="O461" t="s">
        <v>494</v>
      </c>
      <c r="P461">
        <v>10</v>
      </c>
      <c r="Q461" t="s">
        <v>467</v>
      </c>
      <c r="R461">
        <v>1</v>
      </c>
      <c r="S461">
        <v>-1958595.084</v>
      </c>
      <c r="T461">
        <v>1</v>
      </c>
      <c r="U461" t="s">
        <v>199</v>
      </c>
      <c r="V461" t="s">
        <v>80</v>
      </c>
      <c r="W461" t="s">
        <v>401</v>
      </c>
      <c r="X461">
        <v>0.1111</v>
      </c>
      <c r="Y461">
        <v>217599.91383240002</v>
      </c>
      <c r="Z461">
        <v>5</v>
      </c>
      <c r="AA461">
        <v>10</v>
      </c>
      <c r="AB461" t="s">
        <v>80</v>
      </c>
      <c r="AC461" t="s">
        <v>9</v>
      </c>
    </row>
    <row r="462" spans="1:29" x14ac:dyDescent="0.3">
      <c r="A462" s="151">
        <v>46081</v>
      </c>
      <c r="B462" t="s">
        <v>444</v>
      </c>
      <c r="C462" t="s">
        <v>413</v>
      </c>
      <c r="D462">
        <v>-1958595.084</v>
      </c>
      <c r="E462" t="s">
        <v>183</v>
      </c>
      <c r="F462">
        <v>1</v>
      </c>
      <c r="G462">
        <v>1958595.0840135897</v>
      </c>
      <c r="H462" t="s">
        <v>480</v>
      </c>
      <c r="I462" t="s">
        <v>9</v>
      </c>
      <c r="J462" t="s">
        <v>137</v>
      </c>
      <c r="K462" t="s">
        <v>501</v>
      </c>
      <c r="L462" t="s">
        <v>501</v>
      </c>
      <c r="M462">
        <v>0</v>
      </c>
      <c r="N462" t="s">
        <v>396</v>
      </c>
      <c r="O462" t="s">
        <v>494</v>
      </c>
      <c r="P462">
        <v>10</v>
      </c>
      <c r="Q462" t="s">
        <v>467</v>
      </c>
      <c r="R462">
        <v>1</v>
      </c>
      <c r="S462">
        <v>-1958595.084</v>
      </c>
      <c r="T462">
        <v>1</v>
      </c>
      <c r="U462" t="s">
        <v>199</v>
      </c>
      <c r="V462" t="s">
        <v>50</v>
      </c>
      <c r="W462" t="s">
        <v>397</v>
      </c>
      <c r="X462">
        <v>0.1111</v>
      </c>
      <c r="Y462">
        <v>217599.91383240002</v>
      </c>
      <c r="Z462">
        <v>6</v>
      </c>
      <c r="AA462">
        <v>10</v>
      </c>
      <c r="AB462" t="s">
        <v>50</v>
      </c>
      <c r="AC462" t="s">
        <v>9</v>
      </c>
    </row>
    <row r="463" spans="1:29" x14ac:dyDescent="0.3">
      <c r="A463" s="151">
        <v>46081</v>
      </c>
      <c r="B463" t="s">
        <v>444</v>
      </c>
      <c r="C463" t="s">
        <v>413</v>
      </c>
      <c r="D463">
        <v>-1958595.084</v>
      </c>
      <c r="E463" t="s">
        <v>183</v>
      </c>
      <c r="F463">
        <v>1</v>
      </c>
      <c r="G463">
        <v>1958595.0840135897</v>
      </c>
      <c r="H463" t="s">
        <v>480</v>
      </c>
      <c r="I463" t="s">
        <v>9</v>
      </c>
      <c r="J463" t="s">
        <v>137</v>
      </c>
      <c r="K463" t="s">
        <v>501</v>
      </c>
      <c r="L463" t="s">
        <v>501</v>
      </c>
      <c r="M463">
        <v>0</v>
      </c>
      <c r="N463" t="s">
        <v>396</v>
      </c>
      <c r="O463" t="s">
        <v>494</v>
      </c>
      <c r="P463">
        <v>10</v>
      </c>
      <c r="Q463" t="s">
        <v>467</v>
      </c>
      <c r="R463">
        <v>1</v>
      </c>
      <c r="S463">
        <v>-1958595.084</v>
      </c>
      <c r="T463">
        <v>1</v>
      </c>
      <c r="U463" t="s">
        <v>199</v>
      </c>
      <c r="V463" t="s">
        <v>68</v>
      </c>
      <c r="W463" t="s">
        <v>405</v>
      </c>
      <c r="X463">
        <v>0.1111</v>
      </c>
      <c r="Y463">
        <v>217599.91383240002</v>
      </c>
      <c r="Z463">
        <v>7</v>
      </c>
      <c r="AA463">
        <v>10</v>
      </c>
      <c r="AB463" t="s">
        <v>68</v>
      </c>
      <c r="AC463" t="s">
        <v>9</v>
      </c>
    </row>
    <row r="464" spans="1:29" x14ac:dyDescent="0.3">
      <c r="A464" s="151">
        <v>46081</v>
      </c>
      <c r="B464" t="s">
        <v>444</v>
      </c>
      <c r="C464" t="s">
        <v>413</v>
      </c>
      <c r="D464">
        <v>-1958595.084</v>
      </c>
      <c r="E464" t="s">
        <v>183</v>
      </c>
      <c r="F464">
        <v>1</v>
      </c>
      <c r="G464">
        <v>1958595.0840135897</v>
      </c>
      <c r="H464" t="s">
        <v>480</v>
      </c>
      <c r="I464" t="s">
        <v>9</v>
      </c>
      <c r="J464" t="s">
        <v>137</v>
      </c>
      <c r="K464" t="s">
        <v>501</v>
      </c>
      <c r="L464" t="s">
        <v>501</v>
      </c>
      <c r="M464">
        <v>0</v>
      </c>
      <c r="N464" t="s">
        <v>396</v>
      </c>
      <c r="O464" t="s">
        <v>494</v>
      </c>
      <c r="P464">
        <v>10</v>
      </c>
      <c r="Q464" t="s">
        <v>467</v>
      </c>
      <c r="R464">
        <v>1</v>
      </c>
      <c r="S464">
        <v>-1958595.084</v>
      </c>
      <c r="T464">
        <v>1</v>
      </c>
      <c r="U464" t="s">
        <v>199</v>
      </c>
      <c r="V464" t="s">
        <v>70</v>
      </c>
      <c r="W464" t="s">
        <v>461</v>
      </c>
      <c r="X464">
        <v>0.1111</v>
      </c>
      <c r="Y464">
        <v>217599.91383240002</v>
      </c>
      <c r="Z464">
        <v>8</v>
      </c>
      <c r="AA464">
        <v>10</v>
      </c>
      <c r="AB464" t="s">
        <v>70</v>
      </c>
      <c r="AC464" t="s">
        <v>9</v>
      </c>
    </row>
    <row r="465" spans="1:29" x14ac:dyDescent="0.3">
      <c r="A465" s="151">
        <v>46081</v>
      </c>
      <c r="B465" t="s">
        <v>444</v>
      </c>
      <c r="C465" t="s">
        <v>413</v>
      </c>
      <c r="D465">
        <v>-1958595.084</v>
      </c>
      <c r="E465" t="s">
        <v>183</v>
      </c>
      <c r="F465">
        <v>1</v>
      </c>
      <c r="G465">
        <v>1958595.0840135897</v>
      </c>
      <c r="H465" t="s">
        <v>480</v>
      </c>
      <c r="I465" t="s">
        <v>9</v>
      </c>
      <c r="J465" t="s">
        <v>137</v>
      </c>
      <c r="K465" t="s">
        <v>501</v>
      </c>
      <c r="L465" t="s">
        <v>501</v>
      </c>
      <c r="M465">
        <v>0</v>
      </c>
      <c r="N465" t="s">
        <v>396</v>
      </c>
      <c r="O465" t="s">
        <v>494</v>
      </c>
      <c r="P465">
        <v>10</v>
      </c>
      <c r="Q465" t="s">
        <v>467</v>
      </c>
      <c r="R465">
        <v>1</v>
      </c>
      <c r="S465">
        <v>-1958595.084</v>
      </c>
      <c r="T465">
        <v>1</v>
      </c>
      <c r="U465" t="s">
        <v>199</v>
      </c>
      <c r="V465" t="s">
        <v>181</v>
      </c>
      <c r="W465" t="s">
        <v>400</v>
      </c>
      <c r="X465">
        <v>0</v>
      </c>
      <c r="Y465">
        <v>0</v>
      </c>
      <c r="Z465">
        <v>9</v>
      </c>
      <c r="AA465">
        <v>10</v>
      </c>
      <c r="AB465" t="s">
        <v>181</v>
      </c>
      <c r="AC465" t="s">
        <v>9</v>
      </c>
    </row>
    <row r="466" spans="1:29" x14ac:dyDescent="0.3">
      <c r="A466" s="151">
        <v>46081</v>
      </c>
      <c r="B466" t="s">
        <v>444</v>
      </c>
      <c r="C466" t="s">
        <v>438</v>
      </c>
      <c r="D466">
        <v>-1942874.4042</v>
      </c>
      <c r="E466" t="s">
        <v>68</v>
      </c>
      <c r="F466">
        <v>1</v>
      </c>
      <c r="G466">
        <v>1942874.4041735895</v>
      </c>
      <c r="H466" t="s">
        <v>480</v>
      </c>
      <c r="I466" t="s">
        <v>9</v>
      </c>
      <c r="J466" t="s">
        <v>137</v>
      </c>
      <c r="K466" t="s">
        <v>501</v>
      </c>
      <c r="L466" t="s">
        <v>501</v>
      </c>
      <c r="M466">
        <v>0</v>
      </c>
      <c r="N466" t="s">
        <v>40</v>
      </c>
      <c r="O466" t="s">
        <v>494</v>
      </c>
      <c r="P466">
        <v>1</v>
      </c>
      <c r="Q466" t="s">
        <v>68</v>
      </c>
      <c r="R466">
        <v>1</v>
      </c>
      <c r="S466">
        <v>-1942874.4042</v>
      </c>
      <c r="T466">
        <v>1</v>
      </c>
      <c r="U466" t="s">
        <v>199</v>
      </c>
      <c r="V466" t="s">
        <v>68</v>
      </c>
      <c r="W466" t="s">
        <v>85</v>
      </c>
      <c r="X466">
        <v>1</v>
      </c>
      <c r="Y466">
        <v>1942874.4042</v>
      </c>
      <c r="Z466">
        <v>7</v>
      </c>
      <c r="AA466">
        <v>10</v>
      </c>
      <c r="AB466" t="s">
        <v>68</v>
      </c>
      <c r="AC466" t="s">
        <v>9</v>
      </c>
    </row>
    <row r="467" spans="1:29" x14ac:dyDescent="0.3">
      <c r="A467" s="151">
        <v>46081</v>
      </c>
      <c r="B467" t="s">
        <v>444</v>
      </c>
      <c r="C467" t="s">
        <v>431</v>
      </c>
      <c r="D467">
        <v>-1942605.1513</v>
      </c>
      <c r="E467" t="s">
        <v>42</v>
      </c>
      <c r="F467">
        <v>1</v>
      </c>
      <c r="G467">
        <v>1942605.1513135899</v>
      </c>
      <c r="H467" t="s">
        <v>480</v>
      </c>
      <c r="I467" t="s">
        <v>9</v>
      </c>
      <c r="J467" t="s">
        <v>137</v>
      </c>
      <c r="K467" t="s">
        <v>501</v>
      </c>
      <c r="L467" t="s">
        <v>501</v>
      </c>
      <c r="M467">
        <v>0</v>
      </c>
      <c r="N467" t="s">
        <v>341</v>
      </c>
      <c r="O467" t="s">
        <v>494</v>
      </c>
      <c r="P467">
        <v>6</v>
      </c>
      <c r="Q467" t="s">
        <v>469</v>
      </c>
      <c r="R467">
        <v>1</v>
      </c>
      <c r="S467">
        <v>-1942605.1513</v>
      </c>
      <c r="T467">
        <v>1</v>
      </c>
      <c r="U467" t="s">
        <v>199</v>
      </c>
      <c r="V467" t="s">
        <v>72</v>
      </c>
      <c r="W467" t="s">
        <v>344</v>
      </c>
      <c r="X467">
        <v>0.08</v>
      </c>
      <c r="Y467">
        <v>155408.41210400002</v>
      </c>
      <c r="Z467">
        <v>1</v>
      </c>
      <c r="AA467">
        <v>10</v>
      </c>
      <c r="AB467" t="s">
        <v>72</v>
      </c>
      <c r="AC467" t="s">
        <v>9</v>
      </c>
    </row>
    <row r="468" spans="1:29" x14ac:dyDescent="0.3">
      <c r="A468" s="151">
        <v>46081</v>
      </c>
      <c r="B468" t="s">
        <v>444</v>
      </c>
      <c r="C468" t="s">
        <v>431</v>
      </c>
      <c r="D468">
        <v>-1942605.1513</v>
      </c>
      <c r="E468" t="s">
        <v>42</v>
      </c>
      <c r="F468">
        <v>1</v>
      </c>
      <c r="G468">
        <v>1942605.1513135899</v>
      </c>
      <c r="H468" t="s">
        <v>480</v>
      </c>
      <c r="I468" t="s">
        <v>9</v>
      </c>
      <c r="J468" t="s">
        <v>137</v>
      </c>
      <c r="K468" t="s">
        <v>501</v>
      </c>
      <c r="L468" t="s">
        <v>501</v>
      </c>
      <c r="M468">
        <v>0</v>
      </c>
      <c r="N468" t="s">
        <v>341</v>
      </c>
      <c r="O468" t="s">
        <v>494</v>
      </c>
      <c r="P468">
        <v>6</v>
      </c>
      <c r="Q468" t="s">
        <v>469</v>
      </c>
      <c r="R468">
        <v>1</v>
      </c>
      <c r="S468">
        <v>-1942605.1513</v>
      </c>
      <c r="T468">
        <v>1</v>
      </c>
      <c r="U468" t="s">
        <v>199</v>
      </c>
      <c r="V468" t="s">
        <v>193</v>
      </c>
      <c r="W468" t="s">
        <v>345</v>
      </c>
      <c r="X468">
        <v>0.09</v>
      </c>
      <c r="Y468">
        <v>174834.463617</v>
      </c>
      <c r="Z468">
        <v>3</v>
      </c>
      <c r="AA468">
        <v>10</v>
      </c>
      <c r="AB468" t="s">
        <v>682</v>
      </c>
      <c r="AC468" t="s">
        <v>9</v>
      </c>
    </row>
    <row r="469" spans="1:29" x14ac:dyDescent="0.3">
      <c r="A469" s="151">
        <v>46081</v>
      </c>
      <c r="B469" t="s">
        <v>444</v>
      </c>
      <c r="C469" t="s">
        <v>431</v>
      </c>
      <c r="D469">
        <v>-1942605.1513</v>
      </c>
      <c r="E469" t="s">
        <v>42</v>
      </c>
      <c r="F469">
        <v>1</v>
      </c>
      <c r="G469">
        <v>1942605.1513135899</v>
      </c>
      <c r="H469" t="s">
        <v>480</v>
      </c>
      <c r="I469" t="s">
        <v>9</v>
      </c>
      <c r="J469" t="s">
        <v>137</v>
      </c>
      <c r="K469" t="s">
        <v>501</v>
      </c>
      <c r="L469" t="s">
        <v>501</v>
      </c>
      <c r="M469">
        <v>0</v>
      </c>
      <c r="N469" t="s">
        <v>341</v>
      </c>
      <c r="O469" t="s">
        <v>494</v>
      </c>
      <c r="P469">
        <v>6</v>
      </c>
      <c r="Q469" t="s">
        <v>469</v>
      </c>
      <c r="R469">
        <v>1</v>
      </c>
      <c r="S469">
        <v>-1942605.1513</v>
      </c>
      <c r="T469">
        <v>1</v>
      </c>
      <c r="U469" t="s">
        <v>199</v>
      </c>
      <c r="V469" t="s">
        <v>80</v>
      </c>
      <c r="W469" t="s">
        <v>343</v>
      </c>
      <c r="X469">
        <v>0.15</v>
      </c>
      <c r="Y469">
        <v>291390.77269499999</v>
      </c>
      <c r="Z469">
        <v>5</v>
      </c>
      <c r="AA469">
        <v>10</v>
      </c>
      <c r="AB469" t="s">
        <v>80</v>
      </c>
      <c r="AC469" t="s">
        <v>9</v>
      </c>
    </row>
    <row r="470" spans="1:29" x14ac:dyDescent="0.3">
      <c r="A470" s="151">
        <v>46081</v>
      </c>
      <c r="B470" t="s">
        <v>444</v>
      </c>
      <c r="C470" t="s">
        <v>431</v>
      </c>
      <c r="D470">
        <v>-1942605.1513</v>
      </c>
      <c r="E470" t="s">
        <v>42</v>
      </c>
      <c r="F470">
        <v>1</v>
      </c>
      <c r="G470">
        <v>1942605.1513135899</v>
      </c>
      <c r="H470" t="s">
        <v>480</v>
      </c>
      <c r="I470" t="s">
        <v>9</v>
      </c>
      <c r="J470" t="s">
        <v>137</v>
      </c>
      <c r="K470" t="s">
        <v>501</v>
      </c>
      <c r="L470" t="s">
        <v>501</v>
      </c>
      <c r="M470">
        <v>0</v>
      </c>
      <c r="N470" t="s">
        <v>341</v>
      </c>
      <c r="O470" t="s">
        <v>494</v>
      </c>
      <c r="P470">
        <v>6</v>
      </c>
      <c r="Q470" t="s">
        <v>469</v>
      </c>
      <c r="R470">
        <v>1</v>
      </c>
      <c r="S470">
        <v>-1942605.1513</v>
      </c>
      <c r="T470">
        <v>1</v>
      </c>
      <c r="U470" t="s">
        <v>199</v>
      </c>
      <c r="V470" t="s">
        <v>50</v>
      </c>
      <c r="W470" t="s">
        <v>342</v>
      </c>
      <c r="X470">
        <v>0.4</v>
      </c>
      <c r="Y470">
        <v>777042.06052000006</v>
      </c>
      <c r="Z470">
        <v>6</v>
      </c>
      <c r="AA470">
        <v>10</v>
      </c>
      <c r="AB470" t="s">
        <v>50</v>
      </c>
      <c r="AC470" t="s">
        <v>9</v>
      </c>
    </row>
    <row r="471" spans="1:29" x14ac:dyDescent="0.3">
      <c r="A471" s="151">
        <v>46081</v>
      </c>
      <c r="B471" t="s">
        <v>444</v>
      </c>
      <c r="C471" t="s">
        <v>431</v>
      </c>
      <c r="D471">
        <v>-1942605.1513</v>
      </c>
      <c r="E471" t="s">
        <v>42</v>
      </c>
      <c r="F471">
        <v>1</v>
      </c>
      <c r="G471">
        <v>1942605.1513135899</v>
      </c>
      <c r="H471" t="s">
        <v>480</v>
      </c>
      <c r="I471" t="s">
        <v>9</v>
      </c>
      <c r="J471" t="s">
        <v>137</v>
      </c>
      <c r="K471" t="s">
        <v>501</v>
      </c>
      <c r="L471" t="s">
        <v>501</v>
      </c>
      <c r="M471">
        <v>0</v>
      </c>
      <c r="N471" t="s">
        <v>341</v>
      </c>
      <c r="O471" t="s">
        <v>494</v>
      </c>
      <c r="P471">
        <v>6</v>
      </c>
      <c r="Q471" t="s">
        <v>469</v>
      </c>
      <c r="R471">
        <v>1</v>
      </c>
      <c r="S471">
        <v>-1942605.1513</v>
      </c>
      <c r="T471">
        <v>1</v>
      </c>
      <c r="U471" t="s">
        <v>199</v>
      </c>
      <c r="V471" t="s">
        <v>68</v>
      </c>
      <c r="W471" t="s">
        <v>346</v>
      </c>
      <c r="X471">
        <v>0.08</v>
      </c>
      <c r="Y471">
        <v>155408.41210400002</v>
      </c>
      <c r="Z471">
        <v>7</v>
      </c>
      <c r="AA471">
        <v>10</v>
      </c>
      <c r="AB471" t="s">
        <v>68</v>
      </c>
      <c r="AC471" t="s">
        <v>9</v>
      </c>
    </row>
    <row r="472" spans="1:29" x14ac:dyDescent="0.3">
      <c r="A472" s="151">
        <v>46081</v>
      </c>
      <c r="B472" t="s">
        <v>444</v>
      </c>
      <c r="C472" t="s">
        <v>431</v>
      </c>
      <c r="D472">
        <v>-1942605.1513</v>
      </c>
      <c r="E472" t="s">
        <v>42</v>
      </c>
      <c r="F472">
        <v>1</v>
      </c>
      <c r="G472">
        <v>1942605.1513135899</v>
      </c>
      <c r="H472" t="s">
        <v>480</v>
      </c>
      <c r="I472" t="s">
        <v>9</v>
      </c>
      <c r="J472" t="s">
        <v>137</v>
      </c>
      <c r="K472" t="s">
        <v>501</v>
      </c>
      <c r="L472" t="s">
        <v>501</v>
      </c>
      <c r="M472">
        <v>0</v>
      </c>
      <c r="N472" t="s">
        <v>341</v>
      </c>
      <c r="O472" t="s">
        <v>494</v>
      </c>
      <c r="P472">
        <v>6</v>
      </c>
      <c r="Q472" t="s">
        <v>469</v>
      </c>
      <c r="R472">
        <v>1</v>
      </c>
      <c r="S472">
        <v>-1942605.1513</v>
      </c>
      <c r="T472">
        <v>1</v>
      </c>
      <c r="U472" t="s">
        <v>199</v>
      </c>
      <c r="V472" t="s">
        <v>70</v>
      </c>
      <c r="W472" t="s">
        <v>456</v>
      </c>
      <c r="X472">
        <v>0.2</v>
      </c>
      <c r="Y472">
        <v>388521.03026000003</v>
      </c>
      <c r="Z472">
        <v>8</v>
      </c>
      <c r="AA472">
        <v>10</v>
      </c>
      <c r="AB472" t="s">
        <v>70</v>
      </c>
      <c r="AC472" t="s">
        <v>9</v>
      </c>
    </row>
    <row r="473" spans="1:29" x14ac:dyDescent="0.3">
      <c r="A473" s="151">
        <v>46081</v>
      </c>
      <c r="B473" t="s">
        <v>444</v>
      </c>
      <c r="C473" t="s">
        <v>412</v>
      </c>
      <c r="D473">
        <v>-1930813.4201</v>
      </c>
      <c r="E473" t="s">
        <v>164</v>
      </c>
      <c r="F473">
        <v>1</v>
      </c>
      <c r="G473">
        <v>1930813.4201135901</v>
      </c>
      <c r="H473" t="s">
        <v>480</v>
      </c>
      <c r="I473" t="s">
        <v>9</v>
      </c>
      <c r="J473" t="s">
        <v>137</v>
      </c>
      <c r="K473" t="s">
        <v>501</v>
      </c>
      <c r="L473" t="s">
        <v>501</v>
      </c>
      <c r="M473">
        <v>0</v>
      </c>
      <c r="N473" t="s">
        <v>32</v>
      </c>
      <c r="O473" t="s">
        <v>494</v>
      </c>
      <c r="P473">
        <v>11</v>
      </c>
      <c r="Q473" t="s">
        <v>467</v>
      </c>
      <c r="R473">
        <v>1</v>
      </c>
      <c r="S473">
        <v>-1930813.4201</v>
      </c>
      <c r="T473">
        <v>1</v>
      </c>
      <c r="U473" t="s">
        <v>199</v>
      </c>
      <c r="V473" t="s">
        <v>72</v>
      </c>
      <c r="W473" t="s">
        <v>107</v>
      </c>
      <c r="X473">
        <v>7.7777777777777779E-2</v>
      </c>
      <c r="Y473">
        <v>150174.37711888889</v>
      </c>
      <c r="Z473">
        <v>1</v>
      </c>
      <c r="AA473">
        <v>10</v>
      </c>
      <c r="AB473" t="s">
        <v>72</v>
      </c>
      <c r="AC473" t="s">
        <v>9</v>
      </c>
    </row>
    <row r="474" spans="1:29" x14ac:dyDescent="0.3">
      <c r="A474" s="151">
        <v>46081</v>
      </c>
      <c r="B474" t="s">
        <v>444</v>
      </c>
      <c r="C474" t="s">
        <v>412</v>
      </c>
      <c r="D474">
        <v>-1930813.4201</v>
      </c>
      <c r="E474" t="s">
        <v>164</v>
      </c>
      <c r="F474">
        <v>1</v>
      </c>
      <c r="G474">
        <v>1930813.4201135901</v>
      </c>
      <c r="H474" t="s">
        <v>480</v>
      </c>
      <c r="I474" t="s">
        <v>9</v>
      </c>
      <c r="J474" t="s">
        <v>137</v>
      </c>
      <c r="K474" t="s">
        <v>501</v>
      </c>
      <c r="L474" t="s">
        <v>501</v>
      </c>
      <c r="M474">
        <v>0</v>
      </c>
      <c r="N474" t="s">
        <v>32</v>
      </c>
      <c r="O474" t="s">
        <v>494</v>
      </c>
      <c r="P474">
        <v>11</v>
      </c>
      <c r="Q474" t="s">
        <v>467</v>
      </c>
      <c r="R474">
        <v>1</v>
      </c>
      <c r="S474">
        <v>-1930813.4201</v>
      </c>
      <c r="T474">
        <v>1</v>
      </c>
      <c r="U474" t="s">
        <v>199</v>
      </c>
      <c r="V474" t="s">
        <v>177</v>
      </c>
      <c r="W474" t="s">
        <v>317</v>
      </c>
      <c r="X474">
        <v>7.7777777777777779E-2</v>
      </c>
      <c r="Y474">
        <v>150174.37711888889</v>
      </c>
      <c r="Z474">
        <v>2</v>
      </c>
      <c r="AA474">
        <v>10</v>
      </c>
      <c r="AB474" t="s">
        <v>77</v>
      </c>
      <c r="AC474" t="s">
        <v>9</v>
      </c>
    </row>
    <row r="475" spans="1:29" x14ac:dyDescent="0.3">
      <c r="A475" s="151">
        <v>46081</v>
      </c>
      <c r="B475" t="s">
        <v>444</v>
      </c>
      <c r="C475" t="s">
        <v>412</v>
      </c>
      <c r="D475">
        <v>-1930813.4201</v>
      </c>
      <c r="E475" t="s">
        <v>164</v>
      </c>
      <c r="F475">
        <v>1</v>
      </c>
      <c r="G475">
        <v>1930813.4201135901</v>
      </c>
      <c r="H475" t="s">
        <v>480</v>
      </c>
      <c r="I475" t="s">
        <v>9</v>
      </c>
      <c r="J475" t="s">
        <v>137</v>
      </c>
      <c r="K475" t="s">
        <v>501</v>
      </c>
      <c r="L475" t="s">
        <v>501</v>
      </c>
      <c r="M475">
        <v>0</v>
      </c>
      <c r="N475" t="s">
        <v>32</v>
      </c>
      <c r="O475" t="s">
        <v>494</v>
      </c>
      <c r="P475">
        <v>11</v>
      </c>
      <c r="Q475" t="s">
        <v>467</v>
      </c>
      <c r="R475">
        <v>1</v>
      </c>
      <c r="S475">
        <v>-1930813.4201</v>
      </c>
      <c r="T475">
        <v>1</v>
      </c>
      <c r="U475" t="s">
        <v>199</v>
      </c>
      <c r="V475" t="s">
        <v>175</v>
      </c>
      <c r="W475" t="s">
        <v>316</v>
      </c>
      <c r="X475">
        <v>7.7777777777777779E-2</v>
      </c>
      <c r="Y475">
        <v>150174.37711888889</v>
      </c>
      <c r="Z475">
        <v>10</v>
      </c>
      <c r="AA475">
        <v>10</v>
      </c>
      <c r="AB475" t="s">
        <v>75</v>
      </c>
      <c r="AC475" t="s">
        <v>9</v>
      </c>
    </row>
    <row r="476" spans="1:29" x14ac:dyDescent="0.3">
      <c r="A476" s="151">
        <v>46081</v>
      </c>
      <c r="B476" t="s">
        <v>444</v>
      </c>
      <c r="C476" t="s">
        <v>412</v>
      </c>
      <c r="D476">
        <v>-1930813.4201</v>
      </c>
      <c r="E476" t="s">
        <v>164</v>
      </c>
      <c r="F476">
        <v>1</v>
      </c>
      <c r="G476">
        <v>1930813.4201135901</v>
      </c>
      <c r="H476" t="s">
        <v>480</v>
      </c>
      <c r="I476" t="s">
        <v>9</v>
      </c>
      <c r="J476" t="s">
        <v>137</v>
      </c>
      <c r="K476" t="s">
        <v>501</v>
      </c>
      <c r="L476" t="s">
        <v>501</v>
      </c>
      <c r="M476">
        <v>0</v>
      </c>
      <c r="N476" t="s">
        <v>32</v>
      </c>
      <c r="O476" t="s">
        <v>494</v>
      </c>
      <c r="P476">
        <v>11</v>
      </c>
      <c r="Q476" t="s">
        <v>467</v>
      </c>
      <c r="R476">
        <v>1</v>
      </c>
      <c r="S476">
        <v>-1930813.4201</v>
      </c>
      <c r="T476">
        <v>1</v>
      </c>
      <c r="U476" t="s">
        <v>199</v>
      </c>
      <c r="V476" t="s">
        <v>193</v>
      </c>
      <c r="W476" t="s">
        <v>320</v>
      </c>
      <c r="X476">
        <v>7.7777777777777779E-2</v>
      </c>
      <c r="Y476">
        <v>150174.37711888889</v>
      </c>
      <c r="Z476">
        <v>3</v>
      </c>
      <c r="AA476">
        <v>10</v>
      </c>
      <c r="AB476" t="s">
        <v>682</v>
      </c>
      <c r="AC476" t="s">
        <v>9</v>
      </c>
    </row>
    <row r="477" spans="1:29" x14ac:dyDescent="0.3">
      <c r="A477" s="151">
        <v>46081</v>
      </c>
      <c r="B477" t="s">
        <v>444</v>
      </c>
      <c r="C477" t="s">
        <v>412</v>
      </c>
      <c r="D477">
        <v>-1930813.4201</v>
      </c>
      <c r="E477" t="s">
        <v>164</v>
      </c>
      <c r="F477">
        <v>1</v>
      </c>
      <c r="G477">
        <v>1930813.4201135901</v>
      </c>
      <c r="H477" t="s">
        <v>480</v>
      </c>
      <c r="I477" t="s">
        <v>9</v>
      </c>
      <c r="J477" t="s">
        <v>137</v>
      </c>
      <c r="K477" t="s">
        <v>501</v>
      </c>
      <c r="L477" t="s">
        <v>501</v>
      </c>
      <c r="M477">
        <v>0</v>
      </c>
      <c r="N477" t="s">
        <v>32</v>
      </c>
      <c r="O477" t="s">
        <v>494</v>
      </c>
      <c r="P477">
        <v>11</v>
      </c>
      <c r="Q477" t="s">
        <v>467</v>
      </c>
      <c r="R477">
        <v>1</v>
      </c>
      <c r="S477">
        <v>-1930813.4201</v>
      </c>
      <c r="T477">
        <v>1</v>
      </c>
      <c r="U477" t="s">
        <v>199</v>
      </c>
      <c r="V477" t="s">
        <v>191</v>
      </c>
      <c r="W477" t="s">
        <v>319</v>
      </c>
      <c r="X477">
        <v>7.7777777777777779E-2</v>
      </c>
      <c r="Y477">
        <v>150174.37711888889</v>
      </c>
      <c r="Z477">
        <v>4</v>
      </c>
      <c r="AA477">
        <v>10</v>
      </c>
      <c r="AB477" t="s">
        <v>683</v>
      </c>
      <c r="AC477" t="s">
        <v>9</v>
      </c>
    </row>
    <row r="478" spans="1:29" x14ac:dyDescent="0.3">
      <c r="A478" s="151">
        <v>46081</v>
      </c>
      <c r="B478" t="s">
        <v>444</v>
      </c>
      <c r="C478" t="s">
        <v>412</v>
      </c>
      <c r="D478">
        <v>-1930813.4201</v>
      </c>
      <c r="E478" t="s">
        <v>164</v>
      </c>
      <c r="F478">
        <v>1</v>
      </c>
      <c r="G478">
        <v>1930813.4201135901</v>
      </c>
      <c r="H478" t="s">
        <v>480</v>
      </c>
      <c r="I478" t="s">
        <v>9</v>
      </c>
      <c r="J478" t="s">
        <v>137</v>
      </c>
      <c r="K478" t="s">
        <v>501</v>
      </c>
      <c r="L478" t="s">
        <v>501</v>
      </c>
      <c r="M478">
        <v>0</v>
      </c>
      <c r="N478" t="s">
        <v>32</v>
      </c>
      <c r="O478" t="s">
        <v>494</v>
      </c>
      <c r="P478">
        <v>11</v>
      </c>
      <c r="Q478" t="s">
        <v>467</v>
      </c>
      <c r="R478">
        <v>1</v>
      </c>
      <c r="S478">
        <v>-1930813.4201</v>
      </c>
      <c r="T478">
        <v>1</v>
      </c>
      <c r="U478" t="s">
        <v>199</v>
      </c>
      <c r="V478" t="s">
        <v>80</v>
      </c>
      <c r="W478" t="s">
        <v>109</v>
      </c>
      <c r="X478">
        <v>7.7777777777777779E-2</v>
      </c>
      <c r="Y478">
        <v>150174.37711888889</v>
      </c>
      <c r="Z478">
        <v>5</v>
      </c>
      <c r="AA478">
        <v>10</v>
      </c>
      <c r="AB478" t="s">
        <v>80</v>
      </c>
      <c r="AC478" t="s">
        <v>9</v>
      </c>
    </row>
    <row r="479" spans="1:29" x14ac:dyDescent="0.3">
      <c r="A479" s="151">
        <v>46081</v>
      </c>
      <c r="B479" t="s">
        <v>444</v>
      </c>
      <c r="C479" t="s">
        <v>412</v>
      </c>
      <c r="D479">
        <v>-1930813.4201</v>
      </c>
      <c r="E479" t="s">
        <v>164</v>
      </c>
      <c r="F479">
        <v>1</v>
      </c>
      <c r="G479">
        <v>1930813.4201135901</v>
      </c>
      <c r="H479" t="s">
        <v>480</v>
      </c>
      <c r="I479" t="s">
        <v>9</v>
      </c>
      <c r="J479" t="s">
        <v>137</v>
      </c>
      <c r="K479" t="s">
        <v>501</v>
      </c>
      <c r="L479" t="s">
        <v>501</v>
      </c>
      <c r="M479">
        <v>0</v>
      </c>
      <c r="N479" t="s">
        <v>32</v>
      </c>
      <c r="O479" t="s">
        <v>494</v>
      </c>
      <c r="P479">
        <v>11</v>
      </c>
      <c r="Q479" t="s">
        <v>467</v>
      </c>
      <c r="R479">
        <v>1</v>
      </c>
      <c r="S479">
        <v>-1930813.4201</v>
      </c>
      <c r="T479">
        <v>1</v>
      </c>
      <c r="U479" t="s">
        <v>199</v>
      </c>
      <c r="V479" t="s">
        <v>50</v>
      </c>
      <c r="W479" t="s">
        <v>108</v>
      </c>
      <c r="X479">
        <v>7.7777777777777779E-2</v>
      </c>
      <c r="Y479">
        <v>150174.37711888889</v>
      </c>
      <c r="Z479">
        <v>6</v>
      </c>
      <c r="AA479">
        <v>10</v>
      </c>
      <c r="AB479" t="s">
        <v>50</v>
      </c>
      <c r="AC479" t="s">
        <v>9</v>
      </c>
    </row>
    <row r="480" spans="1:29" x14ac:dyDescent="0.3">
      <c r="A480" s="151">
        <v>46081</v>
      </c>
      <c r="B480" t="s">
        <v>444</v>
      </c>
      <c r="C480" t="s">
        <v>412</v>
      </c>
      <c r="D480">
        <v>-1930813.4201</v>
      </c>
      <c r="E480" t="s">
        <v>164</v>
      </c>
      <c r="F480">
        <v>1</v>
      </c>
      <c r="G480">
        <v>1930813.4201135901</v>
      </c>
      <c r="H480" t="s">
        <v>480</v>
      </c>
      <c r="I480" t="s">
        <v>9</v>
      </c>
      <c r="J480" t="s">
        <v>137</v>
      </c>
      <c r="K480" t="s">
        <v>501</v>
      </c>
      <c r="L480" t="s">
        <v>501</v>
      </c>
      <c r="M480">
        <v>0</v>
      </c>
      <c r="N480" t="s">
        <v>32</v>
      </c>
      <c r="O480" t="s">
        <v>494</v>
      </c>
      <c r="P480">
        <v>11</v>
      </c>
      <c r="Q480" t="s">
        <v>467</v>
      </c>
      <c r="R480">
        <v>1</v>
      </c>
      <c r="S480">
        <v>-1930813.4201</v>
      </c>
      <c r="T480">
        <v>1</v>
      </c>
      <c r="U480" t="s">
        <v>199</v>
      </c>
      <c r="V480" t="s">
        <v>68</v>
      </c>
      <c r="W480" t="s">
        <v>106</v>
      </c>
      <c r="X480">
        <v>7.7777777777777779E-2</v>
      </c>
      <c r="Y480">
        <v>150174.37711888889</v>
      </c>
      <c r="Z480">
        <v>7</v>
      </c>
      <c r="AA480">
        <v>10</v>
      </c>
      <c r="AB480" t="s">
        <v>68</v>
      </c>
      <c r="AC480" t="s">
        <v>9</v>
      </c>
    </row>
    <row r="481" spans="1:29" x14ac:dyDescent="0.3">
      <c r="A481" s="151">
        <v>46081</v>
      </c>
      <c r="B481" t="s">
        <v>444</v>
      </c>
      <c r="C481" t="s">
        <v>412</v>
      </c>
      <c r="D481">
        <v>-1930813.4201</v>
      </c>
      <c r="E481" t="s">
        <v>164</v>
      </c>
      <c r="F481">
        <v>1</v>
      </c>
      <c r="G481">
        <v>1930813.4201135901</v>
      </c>
      <c r="H481" t="s">
        <v>480</v>
      </c>
      <c r="I481" t="s">
        <v>9</v>
      </c>
      <c r="J481" t="s">
        <v>137</v>
      </c>
      <c r="K481" t="s">
        <v>501</v>
      </c>
      <c r="L481" t="s">
        <v>501</v>
      </c>
      <c r="M481">
        <v>0</v>
      </c>
      <c r="N481" t="s">
        <v>32</v>
      </c>
      <c r="O481" t="s">
        <v>494</v>
      </c>
      <c r="P481">
        <v>11</v>
      </c>
      <c r="Q481" t="s">
        <v>467</v>
      </c>
      <c r="R481">
        <v>1</v>
      </c>
      <c r="S481">
        <v>-1930813.4201</v>
      </c>
      <c r="T481">
        <v>1</v>
      </c>
      <c r="U481" t="s">
        <v>199</v>
      </c>
      <c r="V481" t="s">
        <v>70</v>
      </c>
      <c r="W481" t="s">
        <v>452</v>
      </c>
      <c r="X481">
        <v>7.7777777777777779E-2</v>
      </c>
      <c r="Y481">
        <v>150174.37711888889</v>
      </c>
      <c r="Z481">
        <v>8</v>
      </c>
      <c r="AA481">
        <v>10</v>
      </c>
      <c r="AB481" t="s">
        <v>70</v>
      </c>
      <c r="AC481" t="s">
        <v>9</v>
      </c>
    </row>
    <row r="482" spans="1:29" x14ac:dyDescent="0.3">
      <c r="A482" s="151">
        <v>46081</v>
      </c>
      <c r="B482" t="s">
        <v>444</v>
      </c>
      <c r="C482" t="s">
        <v>412</v>
      </c>
      <c r="D482">
        <v>-1930813.4201</v>
      </c>
      <c r="E482" t="s">
        <v>164</v>
      </c>
      <c r="F482">
        <v>1</v>
      </c>
      <c r="G482">
        <v>1930813.4201135901</v>
      </c>
      <c r="H482" t="s">
        <v>480</v>
      </c>
      <c r="I482" t="s">
        <v>9</v>
      </c>
      <c r="J482" t="s">
        <v>137</v>
      </c>
      <c r="K482" t="s">
        <v>501</v>
      </c>
      <c r="L482" t="s">
        <v>501</v>
      </c>
      <c r="M482">
        <v>0</v>
      </c>
      <c r="N482" t="s">
        <v>32</v>
      </c>
      <c r="O482" t="s">
        <v>494</v>
      </c>
      <c r="P482">
        <v>11</v>
      </c>
      <c r="Q482" t="s">
        <v>467</v>
      </c>
      <c r="R482">
        <v>1</v>
      </c>
      <c r="S482">
        <v>-1930813.4201</v>
      </c>
      <c r="T482">
        <v>1</v>
      </c>
      <c r="U482" t="s">
        <v>199</v>
      </c>
      <c r="V482" t="s">
        <v>181</v>
      </c>
      <c r="W482" t="s">
        <v>318</v>
      </c>
      <c r="X482">
        <v>0</v>
      </c>
      <c r="Y482">
        <v>0</v>
      </c>
      <c r="Z482">
        <v>9</v>
      </c>
      <c r="AA482">
        <v>10</v>
      </c>
      <c r="AB482" t="s">
        <v>181</v>
      </c>
      <c r="AC482" t="s">
        <v>9</v>
      </c>
    </row>
    <row r="483" spans="1:29" x14ac:dyDescent="0.3">
      <c r="A483" s="151">
        <v>46081</v>
      </c>
      <c r="B483" t="s">
        <v>444</v>
      </c>
      <c r="C483" t="s">
        <v>524</v>
      </c>
      <c r="D483">
        <v>-1928700.0708999999</v>
      </c>
      <c r="E483" t="s">
        <v>42</v>
      </c>
      <c r="F483">
        <v>1</v>
      </c>
      <c r="G483">
        <v>1928700.0709135891</v>
      </c>
      <c r="H483" t="s">
        <v>480</v>
      </c>
      <c r="I483" t="s">
        <v>9</v>
      </c>
      <c r="J483" t="s">
        <v>137</v>
      </c>
      <c r="K483" t="s">
        <v>501</v>
      </c>
      <c r="L483" t="s">
        <v>501</v>
      </c>
      <c r="M483">
        <v>0</v>
      </c>
      <c r="N483" t="s">
        <v>341</v>
      </c>
      <c r="O483" t="s">
        <v>494</v>
      </c>
      <c r="P483">
        <v>6</v>
      </c>
      <c r="Q483" t="s">
        <v>469</v>
      </c>
      <c r="R483">
        <v>1</v>
      </c>
      <c r="S483">
        <v>-1928700.0708999999</v>
      </c>
      <c r="T483">
        <v>1</v>
      </c>
      <c r="U483" t="s">
        <v>199</v>
      </c>
      <c r="V483" t="s">
        <v>72</v>
      </c>
      <c r="W483" t="s">
        <v>344</v>
      </c>
      <c r="X483">
        <v>0.08</v>
      </c>
      <c r="Y483">
        <v>154296.005672</v>
      </c>
      <c r="Z483">
        <v>1</v>
      </c>
      <c r="AA483">
        <v>10</v>
      </c>
      <c r="AB483" t="s">
        <v>72</v>
      </c>
      <c r="AC483" t="s">
        <v>9</v>
      </c>
    </row>
    <row r="484" spans="1:29" x14ac:dyDescent="0.3">
      <c r="A484" s="151">
        <v>46081</v>
      </c>
      <c r="B484" t="s">
        <v>444</v>
      </c>
      <c r="C484" t="s">
        <v>524</v>
      </c>
      <c r="D484">
        <v>-1928700.0708999999</v>
      </c>
      <c r="E484" t="s">
        <v>42</v>
      </c>
      <c r="F484">
        <v>1</v>
      </c>
      <c r="G484">
        <v>1928700.0709135891</v>
      </c>
      <c r="H484" t="s">
        <v>480</v>
      </c>
      <c r="I484" t="s">
        <v>9</v>
      </c>
      <c r="J484" t="s">
        <v>137</v>
      </c>
      <c r="K484" t="s">
        <v>501</v>
      </c>
      <c r="L484" t="s">
        <v>501</v>
      </c>
      <c r="M484">
        <v>0</v>
      </c>
      <c r="N484" t="s">
        <v>341</v>
      </c>
      <c r="O484" t="s">
        <v>494</v>
      </c>
      <c r="P484">
        <v>6</v>
      </c>
      <c r="Q484" t="s">
        <v>469</v>
      </c>
      <c r="R484">
        <v>1</v>
      </c>
      <c r="S484">
        <v>-1928700.0708999999</v>
      </c>
      <c r="T484">
        <v>1</v>
      </c>
      <c r="U484" t="s">
        <v>199</v>
      </c>
      <c r="V484" t="s">
        <v>193</v>
      </c>
      <c r="W484" t="s">
        <v>345</v>
      </c>
      <c r="X484">
        <v>0.09</v>
      </c>
      <c r="Y484">
        <v>173583.00638099998</v>
      </c>
      <c r="Z484">
        <v>3</v>
      </c>
      <c r="AA484">
        <v>10</v>
      </c>
      <c r="AB484" t="s">
        <v>682</v>
      </c>
      <c r="AC484" t="s">
        <v>9</v>
      </c>
    </row>
    <row r="485" spans="1:29" x14ac:dyDescent="0.3">
      <c r="A485" s="151">
        <v>46081</v>
      </c>
      <c r="B485" t="s">
        <v>444</v>
      </c>
      <c r="C485" t="s">
        <v>524</v>
      </c>
      <c r="D485">
        <v>-1928700.0708999999</v>
      </c>
      <c r="E485" t="s">
        <v>42</v>
      </c>
      <c r="F485">
        <v>1</v>
      </c>
      <c r="G485">
        <v>1928700.0709135891</v>
      </c>
      <c r="H485" t="s">
        <v>480</v>
      </c>
      <c r="I485" t="s">
        <v>9</v>
      </c>
      <c r="J485" t="s">
        <v>137</v>
      </c>
      <c r="K485" t="s">
        <v>501</v>
      </c>
      <c r="L485" t="s">
        <v>501</v>
      </c>
      <c r="M485">
        <v>0</v>
      </c>
      <c r="N485" t="s">
        <v>341</v>
      </c>
      <c r="O485" t="s">
        <v>494</v>
      </c>
      <c r="P485">
        <v>6</v>
      </c>
      <c r="Q485" t="s">
        <v>469</v>
      </c>
      <c r="R485">
        <v>1</v>
      </c>
      <c r="S485">
        <v>-1928700.0708999999</v>
      </c>
      <c r="T485">
        <v>1</v>
      </c>
      <c r="U485" t="s">
        <v>199</v>
      </c>
      <c r="V485" t="s">
        <v>80</v>
      </c>
      <c r="W485" t="s">
        <v>343</v>
      </c>
      <c r="X485">
        <v>0.15</v>
      </c>
      <c r="Y485">
        <v>289305.01063499996</v>
      </c>
      <c r="Z485">
        <v>5</v>
      </c>
      <c r="AA485">
        <v>10</v>
      </c>
      <c r="AB485" t="s">
        <v>80</v>
      </c>
      <c r="AC485" t="s">
        <v>9</v>
      </c>
    </row>
    <row r="486" spans="1:29" x14ac:dyDescent="0.3">
      <c r="A486" s="151">
        <v>46081</v>
      </c>
      <c r="B486" t="s">
        <v>444</v>
      </c>
      <c r="C486" t="s">
        <v>524</v>
      </c>
      <c r="D486">
        <v>-1928700.0708999999</v>
      </c>
      <c r="E486" t="s">
        <v>42</v>
      </c>
      <c r="F486">
        <v>1</v>
      </c>
      <c r="G486">
        <v>1928700.0709135891</v>
      </c>
      <c r="H486" t="s">
        <v>480</v>
      </c>
      <c r="I486" t="s">
        <v>9</v>
      </c>
      <c r="J486" t="s">
        <v>137</v>
      </c>
      <c r="K486" t="s">
        <v>501</v>
      </c>
      <c r="L486" t="s">
        <v>501</v>
      </c>
      <c r="M486">
        <v>0</v>
      </c>
      <c r="N486" t="s">
        <v>341</v>
      </c>
      <c r="O486" t="s">
        <v>494</v>
      </c>
      <c r="P486">
        <v>6</v>
      </c>
      <c r="Q486" t="s">
        <v>469</v>
      </c>
      <c r="R486">
        <v>1</v>
      </c>
      <c r="S486">
        <v>-1928700.0708999999</v>
      </c>
      <c r="T486">
        <v>1</v>
      </c>
      <c r="U486" t="s">
        <v>199</v>
      </c>
      <c r="V486" t="s">
        <v>50</v>
      </c>
      <c r="W486" t="s">
        <v>342</v>
      </c>
      <c r="X486">
        <v>0.4</v>
      </c>
      <c r="Y486">
        <v>771480.02836</v>
      </c>
      <c r="Z486">
        <v>6</v>
      </c>
      <c r="AA486">
        <v>10</v>
      </c>
      <c r="AB486" t="s">
        <v>50</v>
      </c>
      <c r="AC486" t="s">
        <v>9</v>
      </c>
    </row>
    <row r="487" spans="1:29" x14ac:dyDescent="0.3">
      <c r="A487" s="151">
        <v>46081</v>
      </c>
      <c r="B487" t="s">
        <v>444</v>
      </c>
      <c r="C487" t="s">
        <v>524</v>
      </c>
      <c r="D487">
        <v>-1928700.0708999999</v>
      </c>
      <c r="E487" t="s">
        <v>42</v>
      </c>
      <c r="F487">
        <v>1</v>
      </c>
      <c r="G487">
        <v>1928700.0709135891</v>
      </c>
      <c r="H487" t="s">
        <v>480</v>
      </c>
      <c r="I487" t="s">
        <v>9</v>
      </c>
      <c r="J487" t="s">
        <v>137</v>
      </c>
      <c r="K487" t="s">
        <v>501</v>
      </c>
      <c r="L487" t="s">
        <v>501</v>
      </c>
      <c r="M487">
        <v>0</v>
      </c>
      <c r="N487" t="s">
        <v>341</v>
      </c>
      <c r="O487" t="s">
        <v>494</v>
      </c>
      <c r="P487">
        <v>6</v>
      </c>
      <c r="Q487" t="s">
        <v>469</v>
      </c>
      <c r="R487">
        <v>1</v>
      </c>
      <c r="S487">
        <v>-1928700.0708999999</v>
      </c>
      <c r="T487">
        <v>1</v>
      </c>
      <c r="U487" t="s">
        <v>199</v>
      </c>
      <c r="V487" t="s">
        <v>68</v>
      </c>
      <c r="W487" t="s">
        <v>346</v>
      </c>
      <c r="X487">
        <v>0.08</v>
      </c>
      <c r="Y487">
        <v>154296.005672</v>
      </c>
      <c r="Z487">
        <v>7</v>
      </c>
      <c r="AA487">
        <v>10</v>
      </c>
      <c r="AB487" t="s">
        <v>68</v>
      </c>
      <c r="AC487" t="s">
        <v>9</v>
      </c>
    </row>
    <row r="488" spans="1:29" x14ac:dyDescent="0.3">
      <c r="A488" s="151">
        <v>46081</v>
      </c>
      <c r="B488" t="s">
        <v>444</v>
      </c>
      <c r="C488" t="s">
        <v>524</v>
      </c>
      <c r="D488">
        <v>-1928700.0708999999</v>
      </c>
      <c r="E488" t="s">
        <v>42</v>
      </c>
      <c r="F488">
        <v>1</v>
      </c>
      <c r="G488">
        <v>1928700.0709135891</v>
      </c>
      <c r="H488" t="s">
        <v>480</v>
      </c>
      <c r="I488" t="s">
        <v>9</v>
      </c>
      <c r="J488" t="s">
        <v>137</v>
      </c>
      <c r="K488" t="s">
        <v>501</v>
      </c>
      <c r="L488" t="s">
        <v>501</v>
      </c>
      <c r="M488">
        <v>0</v>
      </c>
      <c r="N488" t="s">
        <v>341</v>
      </c>
      <c r="O488" t="s">
        <v>494</v>
      </c>
      <c r="P488">
        <v>6</v>
      </c>
      <c r="Q488" t="s">
        <v>469</v>
      </c>
      <c r="R488">
        <v>1</v>
      </c>
      <c r="S488">
        <v>-1928700.0708999999</v>
      </c>
      <c r="T488">
        <v>1</v>
      </c>
      <c r="U488" t="s">
        <v>199</v>
      </c>
      <c r="V488" t="s">
        <v>70</v>
      </c>
      <c r="W488" t="s">
        <v>456</v>
      </c>
      <c r="X488">
        <v>0.2</v>
      </c>
      <c r="Y488">
        <v>385740.01418</v>
      </c>
      <c r="Z488">
        <v>8</v>
      </c>
      <c r="AA488">
        <v>10</v>
      </c>
      <c r="AB488" t="s">
        <v>70</v>
      </c>
      <c r="AC488" t="s">
        <v>9</v>
      </c>
    </row>
    <row r="489" spans="1:29" x14ac:dyDescent="0.3">
      <c r="A489" s="151">
        <v>46081</v>
      </c>
      <c r="B489" t="s">
        <v>444</v>
      </c>
      <c r="C489" t="s">
        <v>432</v>
      </c>
      <c r="D489">
        <v>-1914723.4356</v>
      </c>
      <c r="E489" t="s">
        <v>187</v>
      </c>
      <c r="F489">
        <v>1</v>
      </c>
      <c r="G489">
        <v>1914723.4355935897</v>
      </c>
      <c r="H489" t="s">
        <v>480</v>
      </c>
      <c r="I489" t="s">
        <v>9</v>
      </c>
      <c r="J489" t="s">
        <v>137</v>
      </c>
      <c r="K489" t="s">
        <v>501</v>
      </c>
      <c r="L489" t="s">
        <v>501</v>
      </c>
      <c r="M489">
        <v>0</v>
      </c>
      <c r="N489" t="s">
        <v>32</v>
      </c>
      <c r="O489" t="s">
        <v>494</v>
      </c>
      <c r="P489">
        <v>11</v>
      </c>
      <c r="Q489" t="s">
        <v>467</v>
      </c>
      <c r="R489">
        <v>1</v>
      </c>
      <c r="S489">
        <v>-1914723.4356</v>
      </c>
      <c r="T489">
        <v>1</v>
      </c>
      <c r="U489" t="s">
        <v>199</v>
      </c>
      <c r="V489" t="s">
        <v>72</v>
      </c>
      <c r="W489" t="s">
        <v>107</v>
      </c>
      <c r="X489">
        <v>7.7777777777777779E-2</v>
      </c>
      <c r="Y489">
        <v>148922.93388</v>
      </c>
      <c r="Z489">
        <v>1</v>
      </c>
      <c r="AA489">
        <v>10</v>
      </c>
      <c r="AB489" t="s">
        <v>72</v>
      </c>
      <c r="AC489" t="s">
        <v>9</v>
      </c>
    </row>
    <row r="490" spans="1:29" x14ac:dyDescent="0.3">
      <c r="A490" s="151">
        <v>46081</v>
      </c>
      <c r="B490" t="s">
        <v>444</v>
      </c>
      <c r="C490" t="s">
        <v>432</v>
      </c>
      <c r="D490">
        <v>-1914723.4356</v>
      </c>
      <c r="E490" t="s">
        <v>187</v>
      </c>
      <c r="F490">
        <v>1</v>
      </c>
      <c r="G490">
        <v>1914723.4355935897</v>
      </c>
      <c r="H490" t="s">
        <v>480</v>
      </c>
      <c r="I490" t="s">
        <v>9</v>
      </c>
      <c r="J490" t="s">
        <v>137</v>
      </c>
      <c r="K490" t="s">
        <v>501</v>
      </c>
      <c r="L490" t="s">
        <v>501</v>
      </c>
      <c r="M490">
        <v>0</v>
      </c>
      <c r="N490" t="s">
        <v>32</v>
      </c>
      <c r="O490" t="s">
        <v>494</v>
      </c>
      <c r="P490">
        <v>11</v>
      </c>
      <c r="Q490" t="s">
        <v>467</v>
      </c>
      <c r="R490">
        <v>1</v>
      </c>
      <c r="S490">
        <v>-1914723.4356</v>
      </c>
      <c r="T490">
        <v>1</v>
      </c>
      <c r="U490" t="s">
        <v>199</v>
      </c>
      <c r="V490" t="s">
        <v>177</v>
      </c>
      <c r="W490" t="s">
        <v>317</v>
      </c>
      <c r="X490">
        <v>7.7777777777777779E-2</v>
      </c>
      <c r="Y490">
        <v>148922.93388</v>
      </c>
      <c r="Z490">
        <v>2</v>
      </c>
      <c r="AA490">
        <v>10</v>
      </c>
      <c r="AB490" t="s">
        <v>77</v>
      </c>
      <c r="AC490" t="s">
        <v>9</v>
      </c>
    </row>
    <row r="491" spans="1:29" x14ac:dyDescent="0.3">
      <c r="A491" s="151">
        <v>46081</v>
      </c>
      <c r="B491" t="s">
        <v>444</v>
      </c>
      <c r="C491" t="s">
        <v>432</v>
      </c>
      <c r="D491">
        <v>-1914723.4356</v>
      </c>
      <c r="E491" t="s">
        <v>187</v>
      </c>
      <c r="F491">
        <v>1</v>
      </c>
      <c r="G491">
        <v>1914723.4355935897</v>
      </c>
      <c r="H491" t="s">
        <v>480</v>
      </c>
      <c r="I491" t="s">
        <v>9</v>
      </c>
      <c r="J491" t="s">
        <v>137</v>
      </c>
      <c r="K491" t="s">
        <v>501</v>
      </c>
      <c r="L491" t="s">
        <v>501</v>
      </c>
      <c r="M491">
        <v>0</v>
      </c>
      <c r="N491" t="s">
        <v>32</v>
      </c>
      <c r="O491" t="s">
        <v>494</v>
      </c>
      <c r="P491">
        <v>11</v>
      </c>
      <c r="Q491" t="s">
        <v>467</v>
      </c>
      <c r="R491">
        <v>1</v>
      </c>
      <c r="S491">
        <v>-1914723.4356</v>
      </c>
      <c r="T491">
        <v>1</v>
      </c>
      <c r="U491" t="s">
        <v>199</v>
      </c>
      <c r="V491" t="s">
        <v>175</v>
      </c>
      <c r="W491" t="s">
        <v>316</v>
      </c>
      <c r="X491">
        <v>7.7777777777777779E-2</v>
      </c>
      <c r="Y491">
        <v>148922.93388</v>
      </c>
      <c r="Z491">
        <v>10</v>
      </c>
      <c r="AA491">
        <v>10</v>
      </c>
      <c r="AB491" t="s">
        <v>75</v>
      </c>
      <c r="AC491" t="s">
        <v>9</v>
      </c>
    </row>
    <row r="492" spans="1:29" x14ac:dyDescent="0.3">
      <c r="A492" s="151">
        <v>46081</v>
      </c>
      <c r="B492" t="s">
        <v>444</v>
      </c>
      <c r="C492" t="s">
        <v>432</v>
      </c>
      <c r="D492">
        <v>-1914723.4356</v>
      </c>
      <c r="E492" t="s">
        <v>187</v>
      </c>
      <c r="F492">
        <v>1</v>
      </c>
      <c r="G492">
        <v>1914723.4355935897</v>
      </c>
      <c r="H492" t="s">
        <v>480</v>
      </c>
      <c r="I492" t="s">
        <v>9</v>
      </c>
      <c r="J492" t="s">
        <v>137</v>
      </c>
      <c r="K492" t="s">
        <v>501</v>
      </c>
      <c r="L492" t="s">
        <v>501</v>
      </c>
      <c r="M492">
        <v>0</v>
      </c>
      <c r="N492" t="s">
        <v>32</v>
      </c>
      <c r="O492" t="s">
        <v>494</v>
      </c>
      <c r="P492">
        <v>11</v>
      </c>
      <c r="Q492" t="s">
        <v>467</v>
      </c>
      <c r="R492">
        <v>1</v>
      </c>
      <c r="S492">
        <v>-1914723.4356</v>
      </c>
      <c r="T492">
        <v>1</v>
      </c>
      <c r="U492" t="s">
        <v>199</v>
      </c>
      <c r="V492" t="s">
        <v>193</v>
      </c>
      <c r="W492" t="s">
        <v>320</v>
      </c>
      <c r="X492">
        <v>7.7777777777777779E-2</v>
      </c>
      <c r="Y492">
        <v>148922.93388</v>
      </c>
      <c r="Z492">
        <v>3</v>
      </c>
      <c r="AA492">
        <v>10</v>
      </c>
      <c r="AB492" t="s">
        <v>682</v>
      </c>
      <c r="AC492" t="s">
        <v>9</v>
      </c>
    </row>
    <row r="493" spans="1:29" x14ac:dyDescent="0.3">
      <c r="A493" s="151">
        <v>46081</v>
      </c>
      <c r="B493" t="s">
        <v>444</v>
      </c>
      <c r="C493" t="s">
        <v>432</v>
      </c>
      <c r="D493">
        <v>-1914723.4356</v>
      </c>
      <c r="E493" t="s">
        <v>187</v>
      </c>
      <c r="F493">
        <v>1</v>
      </c>
      <c r="G493">
        <v>1914723.4355935897</v>
      </c>
      <c r="H493" t="s">
        <v>480</v>
      </c>
      <c r="I493" t="s">
        <v>9</v>
      </c>
      <c r="J493" t="s">
        <v>137</v>
      </c>
      <c r="K493" t="s">
        <v>501</v>
      </c>
      <c r="L493" t="s">
        <v>501</v>
      </c>
      <c r="M493">
        <v>0</v>
      </c>
      <c r="N493" t="s">
        <v>32</v>
      </c>
      <c r="O493" t="s">
        <v>494</v>
      </c>
      <c r="P493">
        <v>11</v>
      </c>
      <c r="Q493" t="s">
        <v>467</v>
      </c>
      <c r="R493">
        <v>1</v>
      </c>
      <c r="S493">
        <v>-1914723.4356</v>
      </c>
      <c r="T493">
        <v>1</v>
      </c>
      <c r="U493" t="s">
        <v>199</v>
      </c>
      <c r="V493" t="s">
        <v>191</v>
      </c>
      <c r="W493" t="s">
        <v>319</v>
      </c>
      <c r="X493">
        <v>7.7777777777777779E-2</v>
      </c>
      <c r="Y493">
        <v>148922.93388</v>
      </c>
      <c r="Z493">
        <v>4</v>
      </c>
      <c r="AA493">
        <v>10</v>
      </c>
      <c r="AB493" t="s">
        <v>683</v>
      </c>
      <c r="AC493" t="s">
        <v>9</v>
      </c>
    </row>
    <row r="494" spans="1:29" x14ac:dyDescent="0.3">
      <c r="A494" s="151">
        <v>46081</v>
      </c>
      <c r="B494" t="s">
        <v>444</v>
      </c>
      <c r="C494" t="s">
        <v>432</v>
      </c>
      <c r="D494">
        <v>-1914723.4356</v>
      </c>
      <c r="E494" t="s">
        <v>187</v>
      </c>
      <c r="F494">
        <v>1</v>
      </c>
      <c r="G494">
        <v>1914723.4355935897</v>
      </c>
      <c r="H494" t="s">
        <v>480</v>
      </c>
      <c r="I494" t="s">
        <v>9</v>
      </c>
      <c r="J494" t="s">
        <v>137</v>
      </c>
      <c r="K494" t="s">
        <v>501</v>
      </c>
      <c r="L494" t="s">
        <v>501</v>
      </c>
      <c r="M494">
        <v>0</v>
      </c>
      <c r="N494" t="s">
        <v>32</v>
      </c>
      <c r="O494" t="s">
        <v>494</v>
      </c>
      <c r="P494">
        <v>11</v>
      </c>
      <c r="Q494" t="s">
        <v>467</v>
      </c>
      <c r="R494">
        <v>1</v>
      </c>
      <c r="S494">
        <v>-1914723.4356</v>
      </c>
      <c r="T494">
        <v>1</v>
      </c>
      <c r="U494" t="s">
        <v>199</v>
      </c>
      <c r="V494" t="s">
        <v>80</v>
      </c>
      <c r="W494" t="s">
        <v>109</v>
      </c>
      <c r="X494">
        <v>7.7777777777777779E-2</v>
      </c>
      <c r="Y494">
        <v>148922.93388</v>
      </c>
      <c r="Z494">
        <v>5</v>
      </c>
      <c r="AA494">
        <v>10</v>
      </c>
      <c r="AB494" t="s">
        <v>80</v>
      </c>
      <c r="AC494" t="s">
        <v>9</v>
      </c>
    </row>
    <row r="495" spans="1:29" x14ac:dyDescent="0.3">
      <c r="A495" s="151">
        <v>46081</v>
      </c>
      <c r="B495" t="s">
        <v>444</v>
      </c>
      <c r="C495" t="s">
        <v>432</v>
      </c>
      <c r="D495">
        <v>-1914723.4356</v>
      </c>
      <c r="E495" t="s">
        <v>187</v>
      </c>
      <c r="F495">
        <v>1</v>
      </c>
      <c r="G495">
        <v>1914723.4355935897</v>
      </c>
      <c r="H495" t="s">
        <v>480</v>
      </c>
      <c r="I495" t="s">
        <v>9</v>
      </c>
      <c r="J495" t="s">
        <v>137</v>
      </c>
      <c r="K495" t="s">
        <v>501</v>
      </c>
      <c r="L495" t="s">
        <v>501</v>
      </c>
      <c r="M495">
        <v>0</v>
      </c>
      <c r="N495" t="s">
        <v>32</v>
      </c>
      <c r="O495" t="s">
        <v>494</v>
      </c>
      <c r="P495">
        <v>11</v>
      </c>
      <c r="Q495" t="s">
        <v>467</v>
      </c>
      <c r="R495">
        <v>1</v>
      </c>
      <c r="S495">
        <v>-1914723.4356</v>
      </c>
      <c r="T495">
        <v>1</v>
      </c>
      <c r="U495" t="s">
        <v>199</v>
      </c>
      <c r="V495" t="s">
        <v>50</v>
      </c>
      <c r="W495" t="s">
        <v>108</v>
      </c>
      <c r="X495">
        <v>7.7777777777777779E-2</v>
      </c>
      <c r="Y495">
        <v>148922.93388</v>
      </c>
      <c r="Z495">
        <v>6</v>
      </c>
      <c r="AA495">
        <v>10</v>
      </c>
      <c r="AB495" t="s">
        <v>50</v>
      </c>
      <c r="AC495" t="s">
        <v>9</v>
      </c>
    </row>
    <row r="496" spans="1:29" x14ac:dyDescent="0.3">
      <c r="A496" s="151">
        <v>46081</v>
      </c>
      <c r="B496" t="s">
        <v>444</v>
      </c>
      <c r="C496" t="s">
        <v>432</v>
      </c>
      <c r="D496">
        <v>-1914723.4356</v>
      </c>
      <c r="E496" t="s">
        <v>187</v>
      </c>
      <c r="F496">
        <v>1</v>
      </c>
      <c r="G496">
        <v>1914723.4355935897</v>
      </c>
      <c r="H496" t="s">
        <v>480</v>
      </c>
      <c r="I496" t="s">
        <v>9</v>
      </c>
      <c r="J496" t="s">
        <v>137</v>
      </c>
      <c r="K496" t="s">
        <v>501</v>
      </c>
      <c r="L496" t="s">
        <v>501</v>
      </c>
      <c r="M496">
        <v>0</v>
      </c>
      <c r="N496" t="s">
        <v>32</v>
      </c>
      <c r="O496" t="s">
        <v>494</v>
      </c>
      <c r="P496">
        <v>11</v>
      </c>
      <c r="Q496" t="s">
        <v>467</v>
      </c>
      <c r="R496">
        <v>1</v>
      </c>
      <c r="S496">
        <v>-1914723.4356</v>
      </c>
      <c r="T496">
        <v>1</v>
      </c>
      <c r="U496" t="s">
        <v>199</v>
      </c>
      <c r="V496" t="s">
        <v>68</v>
      </c>
      <c r="W496" t="s">
        <v>106</v>
      </c>
      <c r="X496">
        <v>7.7777777777777779E-2</v>
      </c>
      <c r="Y496">
        <v>148922.93388</v>
      </c>
      <c r="Z496">
        <v>7</v>
      </c>
      <c r="AA496">
        <v>10</v>
      </c>
      <c r="AB496" t="s">
        <v>68</v>
      </c>
      <c r="AC496" t="s">
        <v>9</v>
      </c>
    </row>
    <row r="497" spans="1:29" x14ac:dyDescent="0.3">
      <c r="A497" s="151">
        <v>46081</v>
      </c>
      <c r="B497" t="s">
        <v>444</v>
      </c>
      <c r="C497" t="s">
        <v>432</v>
      </c>
      <c r="D497">
        <v>-1914723.4356</v>
      </c>
      <c r="E497" t="s">
        <v>187</v>
      </c>
      <c r="F497">
        <v>1</v>
      </c>
      <c r="G497">
        <v>1914723.4355935897</v>
      </c>
      <c r="H497" t="s">
        <v>480</v>
      </c>
      <c r="I497" t="s">
        <v>9</v>
      </c>
      <c r="J497" t="s">
        <v>137</v>
      </c>
      <c r="K497" t="s">
        <v>501</v>
      </c>
      <c r="L497" t="s">
        <v>501</v>
      </c>
      <c r="M497">
        <v>0</v>
      </c>
      <c r="N497" t="s">
        <v>32</v>
      </c>
      <c r="O497" t="s">
        <v>494</v>
      </c>
      <c r="P497">
        <v>11</v>
      </c>
      <c r="Q497" t="s">
        <v>467</v>
      </c>
      <c r="R497">
        <v>1</v>
      </c>
      <c r="S497">
        <v>-1914723.4356</v>
      </c>
      <c r="T497">
        <v>1</v>
      </c>
      <c r="U497" t="s">
        <v>199</v>
      </c>
      <c r="V497" t="s">
        <v>70</v>
      </c>
      <c r="W497" t="s">
        <v>452</v>
      </c>
      <c r="X497">
        <v>7.7777777777777779E-2</v>
      </c>
      <c r="Y497">
        <v>148922.93388</v>
      </c>
      <c r="Z497">
        <v>8</v>
      </c>
      <c r="AA497">
        <v>10</v>
      </c>
      <c r="AB497" t="s">
        <v>70</v>
      </c>
      <c r="AC497" t="s">
        <v>9</v>
      </c>
    </row>
    <row r="498" spans="1:29" x14ac:dyDescent="0.3">
      <c r="A498" s="151">
        <v>46081</v>
      </c>
      <c r="B498" t="s">
        <v>444</v>
      </c>
      <c r="C498" t="s">
        <v>432</v>
      </c>
      <c r="D498">
        <v>-1914723.4356</v>
      </c>
      <c r="E498" t="s">
        <v>187</v>
      </c>
      <c r="F498">
        <v>1</v>
      </c>
      <c r="G498">
        <v>1914723.4355935897</v>
      </c>
      <c r="H498" t="s">
        <v>480</v>
      </c>
      <c r="I498" t="s">
        <v>9</v>
      </c>
      <c r="J498" t="s">
        <v>137</v>
      </c>
      <c r="K498" t="s">
        <v>501</v>
      </c>
      <c r="L498" t="s">
        <v>501</v>
      </c>
      <c r="M498">
        <v>0</v>
      </c>
      <c r="N498" t="s">
        <v>32</v>
      </c>
      <c r="O498" t="s">
        <v>494</v>
      </c>
      <c r="P498">
        <v>11</v>
      </c>
      <c r="Q498" t="s">
        <v>467</v>
      </c>
      <c r="R498">
        <v>1</v>
      </c>
      <c r="S498">
        <v>-1914723.4356</v>
      </c>
      <c r="T498">
        <v>1</v>
      </c>
      <c r="U498" t="s">
        <v>199</v>
      </c>
      <c r="V498" t="s">
        <v>181</v>
      </c>
      <c r="W498" t="s">
        <v>318</v>
      </c>
      <c r="X498">
        <v>0</v>
      </c>
      <c r="Y498">
        <v>0</v>
      </c>
      <c r="Z498">
        <v>9</v>
      </c>
      <c r="AA498">
        <v>10</v>
      </c>
      <c r="AB498" t="s">
        <v>181</v>
      </c>
      <c r="AC498" t="s">
        <v>9</v>
      </c>
    </row>
    <row r="499" spans="1:29" x14ac:dyDescent="0.3">
      <c r="A499" s="151">
        <v>46081</v>
      </c>
      <c r="B499" t="s">
        <v>444</v>
      </c>
      <c r="C499" t="s">
        <v>408</v>
      </c>
      <c r="D499">
        <v>-1898057.4957000001</v>
      </c>
      <c r="E499" t="s">
        <v>164</v>
      </c>
      <c r="F499">
        <v>1</v>
      </c>
      <c r="G499">
        <v>1898057.4956735901</v>
      </c>
      <c r="H499" t="s">
        <v>480</v>
      </c>
      <c r="I499" t="s">
        <v>9</v>
      </c>
      <c r="J499" t="s">
        <v>137</v>
      </c>
      <c r="K499" t="s">
        <v>501</v>
      </c>
      <c r="L499" t="s">
        <v>501</v>
      </c>
      <c r="M499">
        <v>0</v>
      </c>
      <c r="N499" t="s">
        <v>32</v>
      </c>
      <c r="O499" t="s">
        <v>494</v>
      </c>
      <c r="P499">
        <v>11</v>
      </c>
      <c r="Q499" t="s">
        <v>467</v>
      </c>
      <c r="R499">
        <v>1</v>
      </c>
      <c r="S499">
        <v>-1898057.4957000001</v>
      </c>
      <c r="T499">
        <v>1</v>
      </c>
      <c r="U499" t="s">
        <v>199</v>
      </c>
      <c r="V499" t="s">
        <v>72</v>
      </c>
      <c r="W499" t="s">
        <v>107</v>
      </c>
      <c r="X499">
        <v>7.7777777777777779E-2</v>
      </c>
      <c r="Y499">
        <v>147626.69411000001</v>
      </c>
      <c r="Z499">
        <v>1</v>
      </c>
      <c r="AA499">
        <v>10</v>
      </c>
      <c r="AB499" t="s">
        <v>72</v>
      </c>
      <c r="AC499" t="s">
        <v>9</v>
      </c>
    </row>
    <row r="500" spans="1:29" x14ac:dyDescent="0.3">
      <c r="A500" s="151">
        <v>46081</v>
      </c>
      <c r="B500" t="s">
        <v>444</v>
      </c>
      <c r="C500" t="s">
        <v>408</v>
      </c>
      <c r="D500">
        <v>-1898057.4957000001</v>
      </c>
      <c r="E500" t="s">
        <v>164</v>
      </c>
      <c r="F500">
        <v>1</v>
      </c>
      <c r="G500">
        <v>1898057.4956735901</v>
      </c>
      <c r="H500" t="s">
        <v>480</v>
      </c>
      <c r="I500" t="s">
        <v>9</v>
      </c>
      <c r="J500" t="s">
        <v>137</v>
      </c>
      <c r="K500" t="s">
        <v>501</v>
      </c>
      <c r="L500" t="s">
        <v>501</v>
      </c>
      <c r="M500">
        <v>0</v>
      </c>
      <c r="N500" t="s">
        <v>32</v>
      </c>
      <c r="O500" t="s">
        <v>494</v>
      </c>
      <c r="P500">
        <v>11</v>
      </c>
      <c r="Q500" t="s">
        <v>467</v>
      </c>
      <c r="R500">
        <v>1</v>
      </c>
      <c r="S500">
        <v>-1898057.4957000001</v>
      </c>
      <c r="T500">
        <v>1</v>
      </c>
      <c r="U500" t="s">
        <v>199</v>
      </c>
      <c r="V500" t="s">
        <v>177</v>
      </c>
      <c r="W500" t="s">
        <v>317</v>
      </c>
      <c r="X500">
        <v>7.7777777777777779E-2</v>
      </c>
      <c r="Y500">
        <v>147626.69411000001</v>
      </c>
      <c r="Z500">
        <v>2</v>
      </c>
      <c r="AA500">
        <v>10</v>
      </c>
      <c r="AB500" t="s">
        <v>77</v>
      </c>
      <c r="AC500" t="s">
        <v>9</v>
      </c>
    </row>
    <row r="501" spans="1:29" x14ac:dyDescent="0.3">
      <c r="A501" s="151">
        <v>46081</v>
      </c>
      <c r="B501" t="s">
        <v>444</v>
      </c>
      <c r="C501" t="s">
        <v>408</v>
      </c>
      <c r="D501">
        <v>-1898057.4957000001</v>
      </c>
      <c r="E501" t="s">
        <v>164</v>
      </c>
      <c r="F501">
        <v>1</v>
      </c>
      <c r="G501">
        <v>1898057.4956735901</v>
      </c>
      <c r="H501" t="s">
        <v>480</v>
      </c>
      <c r="I501" t="s">
        <v>9</v>
      </c>
      <c r="J501" t="s">
        <v>137</v>
      </c>
      <c r="K501" t="s">
        <v>501</v>
      </c>
      <c r="L501" t="s">
        <v>501</v>
      </c>
      <c r="M501">
        <v>0</v>
      </c>
      <c r="N501" t="s">
        <v>32</v>
      </c>
      <c r="O501" t="s">
        <v>494</v>
      </c>
      <c r="P501">
        <v>11</v>
      </c>
      <c r="Q501" t="s">
        <v>467</v>
      </c>
      <c r="R501">
        <v>1</v>
      </c>
      <c r="S501">
        <v>-1898057.4957000001</v>
      </c>
      <c r="T501">
        <v>1</v>
      </c>
      <c r="U501" t="s">
        <v>199</v>
      </c>
      <c r="V501" t="s">
        <v>175</v>
      </c>
      <c r="W501" t="s">
        <v>316</v>
      </c>
      <c r="X501">
        <v>7.7777777777777779E-2</v>
      </c>
      <c r="Y501">
        <v>147626.69411000001</v>
      </c>
      <c r="Z501">
        <v>10</v>
      </c>
      <c r="AA501">
        <v>10</v>
      </c>
      <c r="AB501" t="s">
        <v>75</v>
      </c>
      <c r="AC501" t="s">
        <v>9</v>
      </c>
    </row>
    <row r="502" spans="1:29" x14ac:dyDescent="0.3">
      <c r="A502" s="151">
        <v>46081</v>
      </c>
      <c r="B502" t="s">
        <v>444</v>
      </c>
      <c r="C502" t="s">
        <v>408</v>
      </c>
      <c r="D502">
        <v>-1898057.4957000001</v>
      </c>
      <c r="E502" t="s">
        <v>164</v>
      </c>
      <c r="F502">
        <v>1</v>
      </c>
      <c r="G502">
        <v>1898057.4956735901</v>
      </c>
      <c r="H502" t="s">
        <v>480</v>
      </c>
      <c r="I502" t="s">
        <v>9</v>
      </c>
      <c r="J502" t="s">
        <v>137</v>
      </c>
      <c r="K502" t="s">
        <v>501</v>
      </c>
      <c r="L502" t="s">
        <v>501</v>
      </c>
      <c r="M502">
        <v>0</v>
      </c>
      <c r="N502" t="s">
        <v>32</v>
      </c>
      <c r="O502" t="s">
        <v>494</v>
      </c>
      <c r="P502">
        <v>11</v>
      </c>
      <c r="Q502" t="s">
        <v>467</v>
      </c>
      <c r="R502">
        <v>1</v>
      </c>
      <c r="S502">
        <v>-1898057.4957000001</v>
      </c>
      <c r="T502">
        <v>1</v>
      </c>
      <c r="U502" t="s">
        <v>199</v>
      </c>
      <c r="V502" t="s">
        <v>193</v>
      </c>
      <c r="W502" t="s">
        <v>320</v>
      </c>
      <c r="X502">
        <v>7.7777777777777779E-2</v>
      </c>
      <c r="Y502">
        <v>147626.69411000001</v>
      </c>
      <c r="Z502">
        <v>3</v>
      </c>
      <c r="AA502">
        <v>10</v>
      </c>
      <c r="AB502" t="s">
        <v>682</v>
      </c>
      <c r="AC502" t="s">
        <v>9</v>
      </c>
    </row>
    <row r="503" spans="1:29" x14ac:dyDescent="0.3">
      <c r="A503" s="151">
        <v>46081</v>
      </c>
      <c r="B503" t="s">
        <v>444</v>
      </c>
      <c r="C503" t="s">
        <v>408</v>
      </c>
      <c r="D503">
        <v>-1898057.4957000001</v>
      </c>
      <c r="E503" t="s">
        <v>164</v>
      </c>
      <c r="F503">
        <v>1</v>
      </c>
      <c r="G503">
        <v>1898057.4956735901</v>
      </c>
      <c r="H503" t="s">
        <v>480</v>
      </c>
      <c r="I503" t="s">
        <v>9</v>
      </c>
      <c r="J503" t="s">
        <v>137</v>
      </c>
      <c r="K503" t="s">
        <v>501</v>
      </c>
      <c r="L503" t="s">
        <v>501</v>
      </c>
      <c r="M503">
        <v>0</v>
      </c>
      <c r="N503" t="s">
        <v>32</v>
      </c>
      <c r="O503" t="s">
        <v>494</v>
      </c>
      <c r="P503">
        <v>11</v>
      </c>
      <c r="Q503" t="s">
        <v>467</v>
      </c>
      <c r="R503">
        <v>1</v>
      </c>
      <c r="S503">
        <v>-1898057.4957000001</v>
      </c>
      <c r="T503">
        <v>1</v>
      </c>
      <c r="U503" t="s">
        <v>199</v>
      </c>
      <c r="V503" t="s">
        <v>191</v>
      </c>
      <c r="W503" t="s">
        <v>319</v>
      </c>
      <c r="X503">
        <v>7.7777777777777779E-2</v>
      </c>
      <c r="Y503">
        <v>147626.69411000001</v>
      </c>
      <c r="Z503">
        <v>4</v>
      </c>
      <c r="AA503">
        <v>10</v>
      </c>
      <c r="AB503" t="s">
        <v>683</v>
      </c>
      <c r="AC503" t="s">
        <v>9</v>
      </c>
    </row>
    <row r="504" spans="1:29" x14ac:dyDescent="0.3">
      <c r="A504" s="151">
        <v>46081</v>
      </c>
      <c r="B504" t="s">
        <v>444</v>
      </c>
      <c r="C504" t="s">
        <v>408</v>
      </c>
      <c r="D504">
        <v>-1898057.4957000001</v>
      </c>
      <c r="E504" t="s">
        <v>164</v>
      </c>
      <c r="F504">
        <v>1</v>
      </c>
      <c r="G504">
        <v>1898057.4956735901</v>
      </c>
      <c r="H504" t="s">
        <v>480</v>
      </c>
      <c r="I504" t="s">
        <v>9</v>
      </c>
      <c r="J504" t="s">
        <v>137</v>
      </c>
      <c r="K504" t="s">
        <v>501</v>
      </c>
      <c r="L504" t="s">
        <v>501</v>
      </c>
      <c r="M504">
        <v>0</v>
      </c>
      <c r="N504" t="s">
        <v>32</v>
      </c>
      <c r="O504" t="s">
        <v>494</v>
      </c>
      <c r="P504">
        <v>11</v>
      </c>
      <c r="Q504" t="s">
        <v>467</v>
      </c>
      <c r="R504">
        <v>1</v>
      </c>
      <c r="S504">
        <v>-1898057.4957000001</v>
      </c>
      <c r="T504">
        <v>1</v>
      </c>
      <c r="U504" t="s">
        <v>199</v>
      </c>
      <c r="V504" t="s">
        <v>80</v>
      </c>
      <c r="W504" t="s">
        <v>109</v>
      </c>
      <c r="X504">
        <v>7.7777777777777779E-2</v>
      </c>
      <c r="Y504">
        <v>147626.69411000001</v>
      </c>
      <c r="Z504">
        <v>5</v>
      </c>
      <c r="AA504">
        <v>10</v>
      </c>
      <c r="AB504" t="s">
        <v>80</v>
      </c>
      <c r="AC504" t="s">
        <v>9</v>
      </c>
    </row>
    <row r="505" spans="1:29" x14ac:dyDescent="0.3">
      <c r="A505" s="151">
        <v>46081</v>
      </c>
      <c r="B505" t="s">
        <v>444</v>
      </c>
      <c r="C505" t="s">
        <v>408</v>
      </c>
      <c r="D505">
        <v>-1898057.4957000001</v>
      </c>
      <c r="E505" t="s">
        <v>164</v>
      </c>
      <c r="F505">
        <v>1</v>
      </c>
      <c r="G505">
        <v>1898057.4956735901</v>
      </c>
      <c r="H505" t="s">
        <v>480</v>
      </c>
      <c r="I505" t="s">
        <v>9</v>
      </c>
      <c r="J505" t="s">
        <v>137</v>
      </c>
      <c r="K505" t="s">
        <v>501</v>
      </c>
      <c r="L505" t="s">
        <v>501</v>
      </c>
      <c r="M505">
        <v>0</v>
      </c>
      <c r="N505" t="s">
        <v>32</v>
      </c>
      <c r="O505" t="s">
        <v>494</v>
      </c>
      <c r="P505">
        <v>11</v>
      </c>
      <c r="Q505" t="s">
        <v>467</v>
      </c>
      <c r="R505">
        <v>1</v>
      </c>
      <c r="S505">
        <v>-1898057.4957000001</v>
      </c>
      <c r="T505">
        <v>1</v>
      </c>
      <c r="U505" t="s">
        <v>199</v>
      </c>
      <c r="V505" t="s">
        <v>50</v>
      </c>
      <c r="W505" t="s">
        <v>108</v>
      </c>
      <c r="X505">
        <v>7.7777777777777779E-2</v>
      </c>
      <c r="Y505">
        <v>147626.69411000001</v>
      </c>
      <c r="Z505">
        <v>6</v>
      </c>
      <c r="AA505">
        <v>10</v>
      </c>
      <c r="AB505" t="s">
        <v>50</v>
      </c>
      <c r="AC505" t="s">
        <v>9</v>
      </c>
    </row>
    <row r="506" spans="1:29" x14ac:dyDescent="0.3">
      <c r="A506" s="151">
        <v>46081</v>
      </c>
      <c r="B506" t="s">
        <v>444</v>
      </c>
      <c r="C506" t="s">
        <v>408</v>
      </c>
      <c r="D506">
        <v>-1898057.4957000001</v>
      </c>
      <c r="E506" t="s">
        <v>164</v>
      </c>
      <c r="F506">
        <v>1</v>
      </c>
      <c r="G506">
        <v>1898057.4956735901</v>
      </c>
      <c r="H506" t="s">
        <v>480</v>
      </c>
      <c r="I506" t="s">
        <v>9</v>
      </c>
      <c r="J506" t="s">
        <v>137</v>
      </c>
      <c r="K506" t="s">
        <v>501</v>
      </c>
      <c r="L506" t="s">
        <v>501</v>
      </c>
      <c r="M506">
        <v>0</v>
      </c>
      <c r="N506" t="s">
        <v>32</v>
      </c>
      <c r="O506" t="s">
        <v>494</v>
      </c>
      <c r="P506">
        <v>11</v>
      </c>
      <c r="Q506" t="s">
        <v>467</v>
      </c>
      <c r="R506">
        <v>1</v>
      </c>
      <c r="S506">
        <v>-1898057.4957000001</v>
      </c>
      <c r="T506">
        <v>1</v>
      </c>
      <c r="U506" t="s">
        <v>199</v>
      </c>
      <c r="V506" t="s">
        <v>68</v>
      </c>
      <c r="W506" t="s">
        <v>106</v>
      </c>
      <c r="X506">
        <v>7.7777777777777779E-2</v>
      </c>
      <c r="Y506">
        <v>147626.69411000001</v>
      </c>
      <c r="Z506">
        <v>7</v>
      </c>
      <c r="AA506">
        <v>10</v>
      </c>
      <c r="AB506" t="s">
        <v>68</v>
      </c>
      <c r="AC506" t="s">
        <v>9</v>
      </c>
    </row>
    <row r="507" spans="1:29" x14ac:dyDescent="0.3">
      <c r="A507" s="151">
        <v>46081</v>
      </c>
      <c r="B507" t="s">
        <v>444</v>
      </c>
      <c r="C507" t="s">
        <v>408</v>
      </c>
      <c r="D507">
        <v>-1898057.4957000001</v>
      </c>
      <c r="E507" t="s">
        <v>164</v>
      </c>
      <c r="F507">
        <v>1</v>
      </c>
      <c r="G507">
        <v>1898057.4956735901</v>
      </c>
      <c r="H507" t="s">
        <v>480</v>
      </c>
      <c r="I507" t="s">
        <v>9</v>
      </c>
      <c r="J507" t="s">
        <v>137</v>
      </c>
      <c r="K507" t="s">
        <v>501</v>
      </c>
      <c r="L507" t="s">
        <v>501</v>
      </c>
      <c r="M507">
        <v>0</v>
      </c>
      <c r="N507" t="s">
        <v>32</v>
      </c>
      <c r="O507" t="s">
        <v>494</v>
      </c>
      <c r="P507">
        <v>11</v>
      </c>
      <c r="Q507" t="s">
        <v>467</v>
      </c>
      <c r="R507">
        <v>1</v>
      </c>
      <c r="S507">
        <v>-1898057.4957000001</v>
      </c>
      <c r="T507">
        <v>1</v>
      </c>
      <c r="U507" t="s">
        <v>199</v>
      </c>
      <c r="V507" t="s">
        <v>70</v>
      </c>
      <c r="W507" t="s">
        <v>452</v>
      </c>
      <c r="X507">
        <v>7.7777777777777779E-2</v>
      </c>
      <c r="Y507">
        <v>147626.69411000001</v>
      </c>
      <c r="Z507">
        <v>8</v>
      </c>
      <c r="AA507">
        <v>10</v>
      </c>
      <c r="AB507" t="s">
        <v>70</v>
      </c>
      <c r="AC507" t="s">
        <v>9</v>
      </c>
    </row>
    <row r="508" spans="1:29" x14ac:dyDescent="0.3">
      <c r="A508" s="151">
        <v>46081</v>
      </c>
      <c r="B508" t="s">
        <v>444</v>
      </c>
      <c r="C508" t="s">
        <v>408</v>
      </c>
      <c r="D508">
        <v>-1898057.4957000001</v>
      </c>
      <c r="E508" t="s">
        <v>164</v>
      </c>
      <c r="F508">
        <v>1</v>
      </c>
      <c r="G508">
        <v>1898057.4956735901</v>
      </c>
      <c r="H508" t="s">
        <v>480</v>
      </c>
      <c r="I508" t="s">
        <v>9</v>
      </c>
      <c r="J508" t="s">
        <v>137</v>
      </c>
      <c r="K508" t="s">
        <v>501</v>
      </c>
      <c r="L508" t="s">
        <v>501</v>
      </c>
      <c r="M508">
        <v>0</v>
      </c>
      <c r="N508" t="s">
        <v>32</v>
      </c>
      <c r="O508" t="s">
        <v>494</v>
      </c>
      <c r="P508">
        <v>11</v>
      </c>
      <c r="Q508" t="s">
        <v>467</v>
      </c>
      <c r="R508">
        <v>1</v>
      </c>
      <c r="S508">
        <v>-1898057.4957000001</v>
      </c>
      <c r="T508">
        <v>1</v>
      </c>
      <c r="U508" t="s">
        <v>199</v>
      </c>
      <c r="V508" t="s">
        <v>181</v>
      </c>
      <c r="W508" t="s">
        <v>318</v>
      </c>
      <c r="X508">
        <v>0</v>
      </c>
      <c r="Y508">
        <v>0</v>
      </c>
      <c r="Z508">
        <v>9</v>
      </c>
      <c r="AA508">
        <v>10</v>
      </c>
      <c r="AB508" t="s">
        <v>181</v>
      </c>
      <c r="AC508" t="s">
        <v>9</v>
      </c>
    </row>
    <row r="509" spans="1:29" x14ac:dyDescent="0.3">
      <c r="A509" s="151">
        <v>46081</v>
      </c>
      <c r="B509" t="s">
        <v>444</v>
      </c>
      <c r="C509" t="s">
        <v>763</v>
      </c>
      <c r="D509">
        <v>-1848040.2782999999</v>
      </c>
      <c r="E509" t="s">
        <v>72</v>
      </c>
      <c r="F509">
        <v>1</v>
      </c>
      <c r="G509">
        <v>1848040.2783335897</v>
      </c>
      <c r="H509" t="s">
        <v>480</v>
      </c>
      <c r="I509" t="s">
        <v>9</v>
      </c>
      <c r="J509" t="s">
        <v>137</v>
      </c>
      <c r="K509" t="s">
        <v>501</v>
      </c>
      <c r="L509" t="s">
        <v>501</v>
      </c>
      <c r="M509">
        <v>0</v>
      </c>
      <c r="N509" t="s">
        <v>43</v>
      </c>
      <c r="O509" t="s">
        <v>494</v>
      </c>
      <c r="P509">
        <v>1</v>
      </c>
      <c r="Q509" t="s">
        <v>72</v>
      </c>
      <c r="R509">
        <v>1</v>
      </c>
      <c r="S509">
        <v>-1848040.2782999999</v>
      </c>
      <c r="T509">
        <v>1</v>
      </c>
      <c r="U509" t="s">
        <v>199</v>
      </c>
      <c r="V509" t="s">
        <v>72</v>
      </c>
      <c r="W509" t="s">
        <v>87</v>
      </c>
      <c r="X509">
        <v>1</v>
      </c>
      <c r="Y509">
        <v>1848040.2782999999</v>
      </c>
      <c r="Z509">
        <v>1</v>
      </c>
      <c r="AA509">
        <v>10</v>
      </c>
      <c r="AB509" t="s">
        <v>72</v>
      </c>
      <c r="AC509" t="s">
        <v>9</v>
      </c>
    </row>
    <row r="510" spans="1:29" x14ac:dyDescent="0.3">
      <c r="A510" s="151">
        <v>46081</v>
      </c>
      <c r="B510" t="s">
        <v>444</v>
      </c>
      <c r="C510" t="s">
        <v>428</v>
      </c>
      <c r="D510">
        <v>-1841830.5856999999</v>
      </c>
      <c r="E510" t="s">
        <v>187</v>
      </c>
      <c r="F510">
        <v>1</v>
      </c>
      <c r="G510">
        <v>1841830.5857335897</v>
      </c>
      <c r="H510" t="s">
        <v>480</v>
      </c>
      <c r="I510" t="s">
        <v>9</v>
      </c>
      <c r="J510" t="s">
        <v>137</v>
      </c>
      <c r="K510" t="s">
        <v>501</v>
      </c>
      <c r="L510" t="s">
        <v>501</v>
      </c>
      <c r="M510">
        <v>0</v>
      </c>
      <c r="N510" t="s">
        <v>32</v>
      </c>
      <c r="O510" t="s">
        <v>494</v>
      </c>
      <c r="P510">
        <v>11</v>
      </c>
      <c r="Q510" t="s">
        <v>467</v>
      </c>
      <c r="R510">
        <v>1</v>
      </c>
      <c r="S510">
        <v>-1841830.5856999999</v>
      </c>
      <c r="T510">
        <v>1</v>
      </c>
      <c r="U510" t="s">
        <v>199</v>
      </c>
      <c r="V510" t="s">
        <v>72</v>
      </c>
      <c r="W510" t="s">
        <v>107</v>
      </c>
      <c r="X510">
        <v>7.7777777777777779E-2</v>
      </c>
      <c r="Y510">
        <v>143253.48999888889</v>
      </c>
      <c r="Z510">
        <v>1</v>
      </c>
      <c r="AA510">
        <v>10</v>
      </c>
      <c r="AB510" t="s">
        <v>72</v>
      </c>
      <c r="AC510" t="s">
        <v>9</v>
      </c>
    </row>
    <row r="511" spans="1:29" x14ac:dyDescent="0.3">
      <c r="A511" s="151">
        <v>46081</v>
      </c>
      <c r="B511" t="s">
        <v>444</v>
      </c>
      <c r="C511" t="s">
        <v>428</v>
      </c>
      <c r="D511">
        <v>-1841830.5856999999</v>
      </c>
      <c r="E511" t="s">
        <v>187</v>
      </c>
      <c r="F511">
        <v>1</v>
      </c>
      <c r="G511">
        <v>1841830.5857335897</v>
      </c>
      <c r="H511" t="s">
        <v>480</v>
      </c>
      <c r="I511" t="s">
        <v>9</v>
      </c>
      <c r="J511" t="s">
        <v>137</v>
      </c>
      <c r="K511" t="s">
        <v>501</v>
      </c>
      <c r="L511" t="s">
        <v>501</v>
      </c>
      <c r="M511">
        <v>0</v>
      </c>
      <c r="N511" t="s">
        <v>32</v>
      </c>
      <c r="O511" t="s">
        <v>494</v>
      </c>
      <c r="P511">
        <v>11</v>
      </c>
      <c r="Q511" t="s">
        <v>467</v>
      </c>
      <c r="R511">
        <v>1</v>
      </c>
      <c r="S511">
        <v>-1841830.5856999999</v>
      </c>
      <c r="T511">
        <v>1</v>
      </c>
      <c r="U511" t="s">
        <v>199</v>
      </c>
      <c r="V511" t="s">
        <v>177</v>
      </c>
      <c r="W511" t="s">
        <v>317</v>
      </c>
      <c r="X511">
        <v>7.7777777777777779E-2</v>
      </c>
      <c r="Y511">
        <v>143253.48999888889</v>
      </c>
      <c r="Z511">
        <v>2</v>
      </c>
      <c r="AA511">
        <v>10</v>
      </c>
      <c r="AB511" t="s">
        <v>77</v>
      </c>
      <c r="AC511" t="s">
        <v>9</v>
      </c>
    </row>
    <row r="512" spans="1:29" x14ac:dyDescent="0.3">
      <c r="A512" s="151">
        <v>46081</v>
      </c>
      <c r="B512" t="s">
        <v>444</v>
      </c>
      <c r="C512" t="s">
        <v>428</v>
      </c>
      <c r="D512">
        <v>-1841830.5856999999</v>
      </c>
      <c r="E512" t="s">
        <v>187</v>
      </c>
      <c r="F512">
        <v>1</v>
      </c>
      <c r="G512">
        <v>1841830.5857335897</v>
      </c>
      <c r="H512" t="s">
        <v>480</v>
      </c>
      <c r="I512" t="s">
        <v>9</v>
      </c>
      <c r="J512" t="s">
        <v>137</v>
      </c>
      <c r="K512" t="s">
        <v>501</v>
      </c>
      <c r="L512" t="s">
        <v>501</v>
      </c>
      <c r="M512">
        <v>0</v>
      </c>
      <c r="N512" t="s">
        <v>32</v>
      </c>
      <c r="O512" t="s">
        <v>494</v>
      </c>
      <c r="P512">
        <v>11</v>
      </c>
      <c r="Q512" t="s">
        <v>467</v>
      </c>
      <c r="R512">
        <v>1</v>
      </c>
      <c r="S512">
        <v>-1841830.5856999999</v>
      </c>
      <c r="T512">
        <v>1</v>
      </c>
      <c r="U512" t="s">
        <v>199</v>
      </c>
      <c r="V512" t="s">
        <v>175</v>
      </c>
      <c r="W512" t="s">
        <v>316</v>
      </c>
      <c r="X512">
        <v>7.7777777777777779E-2</v>
      </c>
      <c r="Y512">
        <v>143253.48999888889</v>
      </c>
      <c r="Z512">
        <v>10</v>
      </c>
      <c r="AA512">
        <v>10</v>
      </c>
      <c r="AB512" t="s">
        <v>75</v>
      </c>
      <c r="AC512" t="s">
        <v>9</v>
      </c>
    </row>
    <row r="513" spans="1:29" x14ac:dyDescent="0.3">
      <c r="A513" s="151">
        <v>46081</v>
      </c>
      <c r="B513" t="s">
        <v>444</v>
      </c>
      <c r="C513" t="s">
        <v>428</v>
      </c>
      <c r="D513">
        <v>-1841830.5856999999</v>
      </c>
      <c r="E513" t="s">
        <v>187</v>
      </c>
      <c r="F513">
        <v>1</v>
      </c>
      <c r="G513">
        <v>1841830.5857335897</v>
      </c>
      <c r="H513" t="s">
        <v>480</v>
      </c>
      <c r="I513" t="s">
        <v>9</v>
      </c>
      <c r="J513" t="s">
        <v>137</v>
      </c>
      <c r="K513" t="s">
        <v>501</v>
      </c>
      <c r="L513" t="s">
        <v>501</v>
      </c>
      <c r="M513">
        <v>0</v>
      </c>
      <c r="N513" t="s">
        <v>32</v>
      </c>
      <c r="O513" t="s">
        <v>494</v>
      </c>
      <c r="P513">
        <v>11</v>
      </c>
      <c r="Q513" t="s">
        <v>467</v>
      </c>
      <c r="R513">
        <v>1</v>
      </c>
      <c r="S513">
        <v>-1841830.5856999999</v>
      </c>
      <c r="T513">
        <v>1</v>
      </c>
      <c r="U513" t="s">
        <v>199</v>
      </c>
      <c r="V513" t="s">
        <v>193</v>
      </c>
      <c r="W513" t="s">
        <v>320</v>
      </c>
      <c r="X513">
        <v>7.7777777777777779E-2</v>
      </c>
      <c r="Y513">
        <v>143253.48999888889</v>
      </c>
      <c r="Z513">
        <v>3</v>
      </c>
      <c r="AA513">
        <v>10</v>
      </c>
      <c r="AB513" t="s">
        <v>682</v>
      </c>
      <c r="AC513" t="s">
        <v>9</v>
      </c>
    </row>
    <row r="514" spans="1:29" x14ac:dyDescent="0.3">
      <c r="A514" s="151">
        <v>46081</v>
      </c>
      <c r="B514" t="s">
        <v>444</v>
      </c>
      <c r="C514" t="s">
        <v>428</v>
      </c>
      <c r="D514">
        <v>-1841830.5856999999</v>
      </c>
      <c r="E514" t="s">
        <v>187</v>
      </c>
      <c r="F514">
        <v>1</v>
      </c>
      <c r="G514">
        <v>1841830.5857335897</v>
      </c>
      <c r="H514" t="s">
        <v>480</v>
      </c>
      <c r="I514" t="s">
        <v>9</v>
      </c>
      <c r="J514" t="s">
        <v>137</v>
      </c>
      <c r="K514" t="s">
        <v>501</v>
      </c>
      <c r="L514" t="s">
        <v>501</v>
      </c>
      <c r="M514">
        <v>0</v>
      </c>
      <c r="N514" t="s">
        <v>32</v>
      </c>
      <c r="O514" t="s">
        <v>494</v>
      </c>
      <c r="P514">
        <v>11</v>
      </c>
      <c r="Q514" t="s">
        <v>467</v>
      </c>
      <c r="R514">
        <v>1</v>
      </c>
      <c r="S514">
        <v>-1841830.5856999999</v>
      </c>
      <c r="T514">
        <v>1</v>
      </c>
      <c r="U514" t="s">
        <v>199</v>
      </c>
      <c r="V514" t="s">
        <v>191</v>
      </c>
      <c r="W514" t="s">
        <v>319</v>
      </c>
      <c r="X514">
        <v>7.7777777777777779E-2</v>
      </c>
      <c r="Y514">
        <v>143253.48999888889</v>
      </c>
      <c r="Z514">
        <v>4</v>
      </c>
      <c r="AA514">
        <v>10</v>
      </c>
      <c r="AB514" t="s">
        <v>683</v>
      </c>
      <c r="AC514" t="s">
        <v>9</v>
      </c>
    </row>
    <row r="515" spans="1:29" x14ac:dyDescent="0.3">
      <c r="A515" s="151">
        <v>46081</v>
      </c>
      <c r="B515" t="s">
        <v>444</v>
      </c>
      <c r="C515" t="s">
        <v>428</v>
      </c>
      <c r="D515">
        <v>-1841830.5856999999</v>
      </c>
      <c r="E515" t="s">
        <v>187</v>
      </c>
      <c r="F515">
        <v>1</v>
      </c>
      <c r="G515">
        <v>1841830.5857335897</v>
      </c>
      <c r="H515" t="s">
        <v>480</v>
      </c>
      <c r="I515" t="s">
        <v>9</v>
      </c>
      <c r="J515" t="s">
        <v>137</v>
      </c>
      <c r="K515" t="s">
        <v>501</v>
      </c>
      <c r="L515" t="s">
        <v>501</v>
      </c>
      <c r="M515">
        <v>0</v>
      </c>
      <c r="N515" t="s">
        <v>32</v>
      </c>
      <c r="O515" t="s">
        <v>494</v>
      </c>
      <c r="P515">
        <v>11</v>
      </c>
      <c r="Q515" t="s">
        <v>467</v>
      </c>
      <c r="R515">
        <v>1</v>
      </c>
      <c r="S515">
        <v>-1841830.5856999999</v>
      </c>
      <c r="T515">
        <v>1</v>
      </c>
      <c r="U515" t="s">
        <v>199</v>
      </c>
      <c r="V515" t="s">
        <v>80</v>
      </c>
      <c r="W515" t="s">
        <v>109</v>
      </c>
      <c r="X515">
        <v>7.7777777777777779E-2</v>
      </c>
      <c r="Y515">
        <v>143253.48999888889</v>
      </c>
      <c r="Z515">
        <v>5</v>
      </c>
      <c r="AA515">
        <v>10</v>
      </c>
      <c r="AB515" t="s">
        <v>80</v>
      </c>
      <c r="AC515" t="s">
        <v>9</v>
      </c>
    </row>
    <row r="516" spans="1:29" x14ac:dyDescent="0.3">
      <c r="A516" s="151">
        <v>46081</v>
      </c>
      <c r="B516" t="s">
        <v>444</v>
      </c>
      <c r="C516" t="s">
        <v>428</v>
      </c>
      <c r="D516">
        <v>-1841830.5856999999</v>
      </c>
      <c r="E516" t="s">
        <v>187</v>
      </c>
      <c r="F516">
        <v>1</v>
      </c>
      <c r="G516">
        <v>1841830.5857335897</v>
      </c>
      <c r="H516" t="s">
        <v>480</v>
      </c>
      <c r="I516" t="s">
        <v>9</v>
      </c>
      <c r="J516" t="s">
        <v>137</v>
      </c>
      <c r="K516" t="s">
        <v>501</v>
      </c>
      <c r="L516" t="s">
        <v>501</v>
      </c>
      <c r="M516">
        <v>0</v>
      </c>
      <c r="N516" t="s">
        <v>32</v>
      </c>
      <c r="O516" t="s">
        <v>494</v>
      </c>
      <c r="P516">
        <v>11</v>
      </c>
      <c r="Q516" t="s">
        <v>467</v>
      </c>
      <c r="R516">
        <v>1</v>
      </c>
      <c r="S516">
        <v>-1841830.5856999999</v>
      </c>
      <c r="T516">
        <v>1</v>
      </c>
      <c r="U516" t="s">
        <v>199</v>
      </c>
      <c r="V516" t="s">
        <v>50</v>
      </c>
      <c r="W516" t="s">
        <v>108</v>
      </c>
      <c r="X516">
        <v>7.7777777777777779E-2</v>
      </c>
      <c r="Y516">
        <v>143253.48999888889</v>
      </c>
      <c r="Z516">
        <v>6</v>
      </c>
      <c r="AA516">
        <v>10</v>
      </c>
      <c r="AB516" t="s">
        <v>50</v>
      </c>
      <c r="AC516" t="s">
        <v>9</v>
      </c>
    </row>
    <row r="517" spans="1:29" x14ac:dyDescent="0.3">
      <c r="A517" s="151">
        <v>46081</v>
      </c>
      <c r="B517" t="s">
        <v>444</v>
      </c>
      <c r="C517" t="s">
        <v>428</v>
      </c>
      <c r="D517">
        <v>-1841830.5856999999</v>
      </c>
      <c r="E517" t="s">
        <v>187</v>
      </c>
      <c r="F517">
        <v>1</v>
      </c>
      <c r="G517">
        <v>1841830.5857335897</v>
      </c>
      <c r="H517" t="s">
        <v>480</v>
      </c>
      <c r="I517" t="s">
        <v>9</v>
      </c>
      <c r="J517" t="s">
        <v>137</v>
      </c>
      <c r="K517" t="s">
        <v>501</v>
      </c>
      <c r="L517" t="s">
        <v>501</v>
      </c>
      <c r="M517">
        <v>0</v>
      </c>
      <c r="N517" t="s">
        <v>32</v>
      </c>
      <c r="O517" t="s">
        <v>494</v>
      </c>
      <c r="P517">
        <v>11</v>
      </c>
      <c r="Q517" t="s">
        <v>467</v>
      </c>
      <c r="R517">
        <v>1</v>
      </c>
      <c r="S517">
        <v>-1841830.5856999999</v>
      </c>
      <c r="T517">
        <v>1</v>
      </c>
      <c r="U517" t="s">
        <v>199</v>
      </c>
      <c r="V517" t="s">
        <v>68</v>
      </c>
      <c r="W517" t="s">
        <v>106</v>
      </c>
      <c r="X517">
        <v>7.7777777777777779E-2</v>
      </c>
      <c r="Y517">
        <v>143253.48999888889</v>
      </c>
      <c r="Z517">
        <v>7</v>
      </c>
      <c r="AA517">
        <v>10</v>
      </c>
      <c r="AB517" t="s">
        <v>68</v>
      </c>
      <c r="AC517" t="s">
        <v>9</v>
      </c>
    </row>
    <row r="518" spans="1:29" x14ac:dyDescent="0.3">
      <c r="A518" s="151">
        <v>46081</v>
      </c>
      <c r="B518" t="s">
        <v>444</v>
      </c>
      <c r="C518" t="s">
        <v>428</v>
      </c>
      <c r="D518">
        <v>-1841830.5856999999</v>
      </c>
      <c r="E518" t="s">
        <v>187</v>
      </c>
      <c r="F518">
        <v>1</v>
      </c>
      <c r="G518">
        <v>1841830.5857335897</v>
      </c>
      <c r="H518" t="s">
        <v>480</v>
      </c>
      <c r="I518" t="s">
        <v>9</v>
      </c>
      <c r="J518" t="s">
        <v>137</v>
      </c>
      <c r="K518" t="s">
        <v>501</v>
      </c>
      <c r="L518" t="s">
        <v>501</v>
      </c>
      <c r="M518">
        <v>0</v>
      </c>
      <c r="N518" t="s">
        <v>32</v>
      </c>
      <c r="O518" t="s">
        <v>494</v>
      </c>
      <c r="P518">
        <v>11</v>
      </c>
      <c r="Q518" t="s">
        <v>467</v>
      </c>
      <c r="R518">
        <v>1</v>
      </c>
      <c r="S518">
        <v>-1841830.5856999999</v>
      </c>
      <c r="T518">
        <v>1</v>
      </c>
      <c r="U518" t="s">
        <v>199</v>
      </c>
      <c r="V518" t="s">
        <v>70</v>
      </c>
      <c r="W518" t="s">
        <v>452</v>
      </c>
      <c r="X518">
        <v>7.7777777777777779E-2</v>
      </c>
      <c r="Y518">
        <v>143253.48999888889</v>
      </c>
      <c r="Z518">
        <v>8</v>
      </c>
      <c r="AA518">
        <v>10</v>
      </c>
      <c r="AB518" t="s">
        <v>70</v>
      </c>
      <c r="AC518" t="s">
        <v>9</v>
      </c>
    </row>
    <row r="519" spans="1:29" x14ac:dyDescent="0.3">
      <c r="A519" s="151">
        <v>46081</v>
      </c>
      <c r="B519" t="s">
        <v>444</v>
      </c>
      <c r="C519" t="s">
        <v>428</v>
      </c>
      <c r="D519">
        <v>-1841830.5856999999</v>
      </c>
      <c r="E519" t="s">
        <v>187</v>
      </c>
      <c r="F519">
        <v>1</v>
      </c>
      <c r="G519">
        <v>1841830.5857335897</v>
      </c>
      <c r="H519" t="s">
        <v>480</v>
      </c>
      <c r="I519" t="s">
        <v>9</v>
      </c>
      <c r="J519" t="s">
        <v>137</v>
      </c>
      <c r="K519" t="s">
        <v>501</v>
      </c>
      <c r="L519" t="s">
        <v>501</v>
      </c>
      <c r="M519">
        <v>0</v>
      </c>
      <c r="N519" t="s">
        <v>32</v>
      </c>
      <c r="O519" t="s">
        <v>494</v>
      </c>
      <c r="P519">
        <v>11</v>
      </c>
      <c r="Q519" t="s">
        <v>467</v>
      </c>
      <c r="R519">
        <v>1</v>
      </c>
      <c r="S519">
        <v>-1841830.5856999999</v>
      </c>
      <c r="T519">
        <v>1</v>
      </c>
      <c r="U519" t="s">
        <v>199</v>
      </c>
      <c r="V519" t="s">
        <v>181</v>
      </c>
      <c r="W519" t="s">
        <v>318</v>
      </c>
      <c r="X519">
        <v>0</v>
      </c>
      <c r="Y519">
        <v>0</v>
      </c>
      <c r="Z519">
        <v>9</v>
      </c>
      <c r="AA519">
        <v>10</v>
      </c>
      <c r="AB519" t="s">
        <v>181</v>
      </c>
      <c r="AC519" t="s">
        <v>9</v>
      </c>
    </row>
    <row r="520" spans="1:29" x14ac:dyDescent="0.3">
      <c r="A520" s="151">
        <v>46081</v>
      </c>
      <c r="B520" t="s">
        <v>444</v>
      </c>
      <c r="C520" t="s">
        <v>411</v>
      </c>
      <c r="D520">
        <v>-1836940.0644</v>
      </c>
      <c r="E520" t="s">
        <v>68</v>
      </c>
      <c r="F520">
        <v>1</v>
      </c>
      <c r="G520">
        <v>1836940.0644135904</v>
      </c>
      <c r="H520" t="s">
        <v>480</v>
      </c>
      <c r="I520" t="s">
        <v>9</v>
      </c>
      <c r="J520" t="s">
        <v>137</v>
      </c>
      <c r="K520" t="s">
        <v>501</v>
      </c>
      <c r="L520" t="s">
        <v>501</v>
      </c>
      <c r="M520">
        <v>0</v>
      </c>
      <c r="N520" t="s">
        <v>40</v>
      </c>
      <c r="O520" t="s">
        <v>494</v>
      </c>
      <c r="P520">
        <v>1</v>
      </c>
      <c r="Q520" t="s">
        <v>68</v>
      </c>
      <c r="R520">
        <v>1</v>
      </c>
      <c r="S520">
        <v>-1836940.0644</v>
      </c>
      <c r="T520">
        <v>1</v>
      </c>
      <c r="U520" t="s">
        <v>199</v>
      </c>
      <c r="V520" t="s">
        <v>68</v>
      </c>
      <c r="W520" t="s">
        <v>85</v>
      </c>
      <c r="X520">
        <v>1</v>
      </c>
      <c r="Y520">
        <v>1836940.0644</v>
      </c>
      <c r="Z520">
        <v>7</v>
      </c>
      <c r="AA520">
        <v>10</v>
      </c>
      <c r="AB520" t="s">
        <v>68</v>
      </c>
      <c r="AC520" t="s">
        <v>9</v>
      </c>
    </row>
    <row r="521" spans="1:29" x14ac:dyDescent="0.3">
      <c r="A521" s="151">
        <v>46081</v>
      </c>
      <c r="B521" t="s">
        <v>444</v>
      </c>
      <c r="C521" t="s">
        <v>424</v>
      </c>
      <c r="D521">
        <v>-1824756.7154000001</v>
      </c>
      <c r="E521" t="s">
        <v>13</v>
      </c>
      <c r="F521">
        <v>1</v>
      </c>
      <c r="G521">
        <v>1824756.7154335896</v>
      </c>
      <c r="H521" t="s">
        <v>480</v>
      </c>
      <c r="I521" t="s">
        <v>9</v>
      </c>
      <c r="J521" t="s">
        <v>137</v>
      </c>
      <c r="K521" t="s">
        <v>501</v>
      </c>
      <c r="L521" t="s">
        <v>501</v>
      </c>
      <c r="M521">
        <v>0</v>
      </c>
      <c r="N521" t="s">
        <v>338</v>
      </c>
      <c r="O521" t="s">
        <v>494</v>
      </c>
      <c r="P521">
        <v>5</v>
      </c>
      <c r="Q521" t="s">
        <v>466</v>
      </c>
      <c r="R521">
        <v>1</v>
      </c>
      <c r="S521">
        <v>-1824756.7154000001</v>
      </c>
      <c r="T521">
        <v>1</v>
      </c>
      <c r="U521" t="s">
        <v>199</v>
      </c>
      <c r="V521" t="s">
        <v>191</v>
      </c>
      <c r="W521" t="s">
        <v>340</v>
      </c>
      <c r="X521">
        <v>0.37</v>
      </c>
      <c r="Y521">
        <v>675159.98469800001</v>
      </c>
      <c r="Z521">
        <v>4</v>
      </c>
      <c r="AA521">
        <v>10</v>
      </c>
      <c r="AB521" t="s">
        <v>683</v>
      </c>
      <c r="AC521" t="s">
        <v>9</v>
      </c>
    </row>
    <row r="522" spans="1:29" x14ac:dyDescent="0.3">
      <c r="A522" s="151">
        <v>46081</v>
      </c>
      <c r="B522" t="s">
        <v>444</v>
      </c>
      <c r="C522" t="s">
        <v>424</v>
      </c>
      <c r="D522">
        <v>-1824756.7154000001</v>
      </c>
      <c r="E522" t="s">
        <v>13</v>
      </c>
      <c r="F522">
        <v>1</v>
      </c>
      <c r="G522">
        <v>1824756.7154335896</v>
      </c>
      <c r="H522" t="s">
        <v>480</v>
      </c>
      <c r="I522" t="s">
        <v>9</v>
      </c>
      <c r="J522" t="s">
        <v>137</v>
      </c>
      <c r="K522" t="s">
        <v>501</v>
      </c>
      <c r="L522" t="s">
        <v>501</v>
      </c>
      <c r="M522">
        <v>0</v>
      </c>
      <c r="N522" t="s">
        <v>338</v>
      </c>
      <c r="O522" t="s">
        <v>494</v>
      </c>
      <c r="P522">
        <v>5</v>
      </c>
      <c r="Q522" t="s">
        <v>466</v>
      </c>
      <c r="R522">
        <v>1</v>
      </c>
      <c r="S522">
        <v>-1824756.7154000001</v>
      </c>
      <c r="T522">
        <v>1</v>
      </c>
      <c r="U522" t="s">
        <v>199</v>
      </c>
      <c r="V522" t="s">
        <v>80</v>
      </c>
      <c r="W522" t="s">
        <v>451</v>
      </c>
      <c r="X522">
        <v>0.2</v>
      </c>
      <c r="Y522">
        <v>364951.34308000002</v>
      </c>
      <c r="Z522">
        <v>5</v>
      </c>
      <c r="AA522">
        <v>10</v>
      </c>
      <c r="AB522" t="s">
        <v>80</v>
      </c>
      <c r="AC522" t="s">
        <v>9</v>
      </c>
    </row>
    <row r="523" spans="1:29" x14ac:dyDescent="0.3">
      <c r="A523" s="151">
        <v>46081</v>
      </c>
      <c r="B523" t="s">
        <v>444</v>
      </c>
      <c r="C523" t="s">
        <v>424</v>
      </c>
      <c r="D523">
        <v>-1824756.7154000001</v>
      </c>
      <c r="E523" t="s">
        <v>13</v>
      </c>
      <c r="F523">
        <v>1</v>
      </c>
      <c r="G523">
        <v>1824756.7154335896</v>
      </c>
      <c r="H523" t="s">
        <v>480</v>
      </c>
      <c r="I523" t="s">
        <v>9</v>
      </c>
      <c r="J523" t="s">
        <v>137</v>
      </c>
      <c r="K523" t="s">
        <v>501</v>
      </c>
      <c r="L523" t="s">
        <v>501</v>
      </c>
      <c r="M523">
        <v>0</v>
      </c>
      <c r="N523" t="s">
        <v>338</v>
      </c>
      <c r="O523" t="s">
        <v>494</v>
      </c>
      <c r="P523">
        <v>5</v>
      </c>
      <c r="Q523" t="s">
        <v>466</v>
      </c>
      <c r="R523">
        <v>1</v>
      </c>
      <c r="S523">
        <v>-1824756.7154000001</v>
      </c>
      <c r="T523">
        <v>1</v>
      </c>
      <c r="U523" t="s">
        <v>199</v>
      </c>
      <c r="V523" t="s">
        <v>50</v>
      </c>
      <c r="W523" t="s">
        <v>339</v>
      </c>
      <c r="X523">
        <v>0.12</v>
      </c>
      <c r="Y523">
        <v>218970.80584800002</v>
      </c>
      <c r="Z523">
        <v>6</v>
      </c>
      <c r="AA523">
        <v>10</v>
      </c>
      <c r="AB523" t="s">
        <v>50</v>
      </c>
      <c r="AC523" t="s">
        <v>9</v>
      </c>
    </row>
    <row r="524" spans="1:29" x14ac:dyDescent="0.3">
      <c r="A524" s="151">
        <v>46081</v>
      </c>
      <c r="B524" t="s">
        <v>444</v>
      </c>
      <c r="C524" t="s">
        <v>424</v>
      </c>
      <c r="D524">
        <v>-1824756.7154000001</v>
      </c>
      <c r="E524" t="s">
        <v>13</v>
      </c>
      <c r="F524">
        <v>1</v>
      </c>
      <c r="G524">
        <v>1824756.7154335896</v>
      </c>
      <c r="H524" t="s">
        <v>480</v>
      </c>
      <c r="I524" t="s">
        <v>9</v>
      </c>
      <c r="J524" t="s">
        <v>137</v>
      </c>
      <c r="K524" t="s">
        <v>501</v>
      </c>
      <c r="L524" t="s">
        <v>501</v>
      </c>
      <c r="M524">
        <v>0</v>
      </c>
      <c r="N524" t="s">
        <v>338</v>
      </c>
      <c r="O524" t="s">
        <v>494</v>
      </c>
      <c r="P524">
        <v>5</v>
      </c>
      <c r="Q524" t="s">
        <v>466</v>
      </c>
      <c r="R524">
        <v>1</v>
      </c>
      <c r="S524">
        <v>-1824756.7154000001</v>
      </c>
      <c r="T524">
        <v>1</v>
      </c>
      <c r="U524" t="s">
        <v>199</v>
      </c>
      <c r="V524" t="s">
        <v>68</v>
      </c>
      <c r="W524" t="s">
        <v>450</v>
      </c>
      <c r="X524">
        <v>0.17</v>
      </c>
      <c r="Y524">
        <v>310208.64161800005</v>
      </c>
      <c r="Z524">
        <v>7</v>
      </c>
      <c r="AA524">
        <v>10</v>
      </c>
      <c r="AB524" t="s">
        <v>68</v>
      </c>
      <c r="AC524" t="s">
        <v>9</v>
      </c>
    </row>
    <row r="525" spans="1:29" x14ac:dyDescent="0.3">
      <c r="A525" s="151">
        <v>46081</v>
      </c>
      <c r="B525" t="s">
        <v>444</v>
      </c>
      <c r="C525" t="s">
        <v>424</v>
      </c>
      <c r="D525">
        <v>-1824756.7154000001</v>
      </c>
      <c r="E525" t="s">
        <v>13</v>
      </c>
      <c r="F525">
        <v>1</v>
      </c>
      <c r="G525">
        <v>1824756.7154335896</v>
      </c>
      <c r="H525" t="s">
        <v>480</v>
      </c>
      <c r="I525" t="s">
        <v>9</v>
      </c>
      <c r="J525" t="s">
        <v>137</v>
      </c>
      <c r="K525" t="s">
        <v>501</v>
      </c>
      <c r="L525" t="s">
        <v>501</v>
      </c>
      <c r="M525">
        <v>0</v>
      </c>
      <c r="N525" t="s">
        <v>338</v>
      </c>
      <c r="O525" t="s">
        <v>494</v>
      </c>
      <c r="P525">
        <v>5</v>
      </c>
      <c r="Q525" t="s">
        <v>466</v>
      </c>
      <c r="R525">
        <v>1</v>
      </c>
      <c r="S525">
        <v>-1824756.7154000001</v>
      </c>
      <c r="T525">
        <v>1</v>
      </c>
      <c r="U525" t="s">
        <v>199</v>
      </c>
      <c r="V525" t="s">
        <v>70</v>
      </c>
      <c r="W525" t="s">
        <v>455</v>
      </c>
      <c r="X525">
        <v>0.14000000000000001</v>
      </c>
      <c r="Y525">
        <v>255465.94015600003</v>
      </c>
      <c r="Z525">
        <v>8</v>
      </c>
      <c r="AA525">
        <v>10</v>
      </c>
      <c r="AB525" t="s">
        <v>70</v>
      </c>
      <c r="AC525" t="s">
        <v>9</v>
      </c>
    </row>
    <row r="526" spans="1:29" x14ac:dyDescent="0.3">
      <c r="A526" s="151">
        <v>46081</v>
      </c>
      <c r="B526" t="s">
        <v>444</v>
      </c>
      <c r="C526" t="s">
        <v>422</v>
      </c>
      <c r="D526">
        <v>-1813694.9571</v>
      </c>
      <c r="E526" t="s">
        <v>168</v>
      </c>
      <c r="F526">
        <v>1</v>
      </c>
      <c r="G526">
        <v>1813694.9571135896</v>
      </c>
      <c r="H526" t="s">
        <v>480</v>
      </c>
      <c r="I526" t="s">
        <v>9</v>
      </c>
      <c r="J526" t="s">
        <v>137</v>
      </c>
      <c r="K526" t="s">
        <v>501</v>
      </c>
      <c r="L526" t="s">
        <v>501</v>
      </c>
      <c r="M526">
        <v>0</v>
      </c>
      <c r="N526" t="s">
        <v>332</v>
      </c>
      <c r="O526" t="s">
        <v>494</v>
      </c>
      <c r="P526">
        <v>6</v>
      </c>
      <c r="Q526" t="s">
        <v>469</v>
      </c>
      <c r="R526">
        <v>1</v>
      </c>
      <c r="S526">
        <v>-1813694.9571</v>
      </c>
      <c r="T526">
        <v>1</v>
      </c>
      <c r="U526" t="s">
        <v>199</v>
      </c>
      <c r="V526" t="s">
        <v>72</v>
      </c>
      <c r="W526" t="s">
        <v>335</v>
      </c>
      <c r="X526">
        <v>0.05</v>
      </c>
      <c r="Y526">
        <v>90684.747855000009</v>
      </c>
      <c r="Z526">
        <v>1</v>
      </c>
      <c r="AA526">
        <v>10</v>
      </c>
      <c r="AB526" t="s">
        <v>72</v>
      </c>
      <c r="AC526" t="s">
        <v>9</v>
      </c>
    </row>
    <row r="527" spans="1:29" x14ac:dyDescent="0.3">
      <c r="A527" s="151">
        <v>46081</v>
      </c>
      <c r="B527" t="s">
        <v>444</v>
      </c>
      <c r="C527" t="s">
        <v>422</v>
      </c>
      <c r="D527">
        <v>-1813694.9571</v>
      </c>
      <c r="E527" t="s">
        <v>168</v>
      </c>
      <c r="F527">
        <v>1</v>
      </c>
      <c r="G527">
        <v>1813694.9571135896</v>
      </c>
      <c r="H527" t="s">
        <v>480</v>
      </c>
      <c r="I527" t="s">
        <v>9</v>
      </c>
      <c r="J527" t="s">
        <v>137</v>
      </c>
      <c r="K527" t="s">
        <v>501</v>
      </c>
      <c r="L527" t="s">
        <v>501</v>
      </c>
      <c r="M527">
        <v>0</v>
      </c>
      <c r="N527" t="s">
        <v>332</v>
      </c>
      <c r="O527" t="s">
        <v>494</v>
      </c>
      <c r="P527">
        <v>6</v>
      </c>
      <c r="Q527" t="s">
        <v>469</v>
      </c>
      <c r="R527">
        <v>1</v>
      </c>
      <c r="S527">
        <v>-1813694.9571</v>
      </c>
      <c r="T527">
        <v>1</v>
      </c>
      <c r="U527" t="s">
        <v>199</v>
      </c>
      <c r="V527" t="s">
        <v>193</v>
      </c>
      <c r="W527" t="s">
        <v>336</v>
      </c>
      <c r="X527">
        <v>0.06</v>
      </c>
      <c r="Y527">
        <v>108821.697426</v>
      </c>
      <c r="Z527">
        <v>3</v>
      </c>
      <c r="AA527">
        <v>10</v>
      </c>
      <c r="AB527" t="s">
        <v>682</v>
      </c>
      <c r="AC527" t="s">
        <v>9</v>
      </c>
    </row>
    <row r="528" spans="1:29" x14ac:dyDescent="0.3">
      <c r="A528" s="151">
        <v>46081</v>
      </c>
      <c r="B528" t="s">
        <v>444</v>
      </c>
      <c r="C528" t="s">
        <v>422</v>
      </c>
      <c r="D528">
        <v>-1813694.9571</v>
      </c>
      <c r="E528" t="s">
        <v>168</v>
      </c>
      <c r="F528">
        <v>1</v>
      </c>
      <c r="G528">
        <v>1813694.9571135896</v>
      </c>
      <c r="H528" t="s">
        <v>480</v>
      </c>
      <c r="I528" t="s">
        <v>9</v>
      </c>
      <c r="J528" t="s">
        <v>137</v>
      </c>
      <c r="K528" t="s">
        <v>501</v>
      </c>
      <c r="L528" t="s">
        <v>501</v>
      </c>
      <c r="M528">
        <v>0</v>
      </c>
      <c r="N528" t="s">
        <v>332</v>
      </c>
      <c r="O528" t="s">
        <v>494</v>
      </c>
      <c r="P528">
        <v>6</v>
      </c>
      <c r="Q528" t="s">
        <v>469</v>
      </c>
      <c r="R528">
        <v>1</v>
      </c>
      <c r="S528">
        <v>-1813694.9571</v>
      </c>
      <c r="T528">
        <v>1</v>
      </c>
      <c r="U528" t="s">
        <v>199</v>
      </c>
      <c r="V528" t="s">
        <v>80</v>
      </c>
      <c r="W528" t="s">
        <v>334</v>
      </c>
      <c r="X528">
        <v>0.63</v>
      </c>
      <c r="Y528">
        <v>1142627.8229730001</v>
      </c>
      <c r="Z528">
        <v>5</v>
      </c>
      <c r="AA528">
        <v>10</v>
      </c>
      <c r="AB528" t="s">
        <v>80</v>
      </c>
      <c r="AC528" t="s">
        <v>9</v>
      </c>
    </row>
    <row r="529" spans="1:29" x14ac:dyDescent="0.3">
      <c r="A529" s="151">
        <v>46081</v>
      </c>
      <c r="B529" t="s">
        <v>444</v>
      </c>
      <c r="C529" t="s">
        <v>422</v>
      </c>
      <c r="D529">
        <v>-1813694.9571</v>
      </c>
      <c r="E529" t="s">
        <v>168</v>
      </c>
      <c r="F529">
        <v>1</v>
      </c>
      <c r="G529">
        <v>1813694.9571135896</v>
      </c>
      <c r="H529" t="s">
        <v>480</v>
      </c>
      <c r="I529" t="s">
        <v>9</v>
      </c>
      <c r="J529" t="s">
        <v>137</v>
      </c>
      <c r="K529" t="s">
        <v>501</v>
      </c>
      <c r="L529" t="s">
        <v>501</v>
      </c>
      <c r="M529">
        <v>0</v>
      </c>
      <c r="N529" t="s">
        <v>332</v>
      </c>
      <c r="O529" t="s">
        <v>494</v>
      </c>
      <c r="P529">
        <v>6</v>
      </c>
      <c r="Q529" t="s">
        <v>469</v>
      </c>
      <c r="R529">
        <v>1</v>
      </c>
      <c r="S529">
        <v>-1813694.9571</v>
      </c>
      <c r="T529">
        <v>1</v>
      </c>
      <c r="U529" t="s">
        <v>199</v>
      </c>
      <c r="V529" t="s">
        <v>50</v>
      </c>
      <c r="W529" t="s">
        <v>333</v>
      </c>
      <c r="X529">
        <v>0.05</v>
      </c>
      <c r="Y529">
        <v>90684.747855000009</v>
      </c>
      <c r="Z529">
        <v>6</v>
      </c>
      <c r="AA529">
        <v>10</v>
      </c>
      <c r="AB529" t="s">
        <v>50</v>
      </c>
      <c r="AC529" t="s">
        <v>9</v>
      </c>
    </row>
    <row r="530" spans="1:29" x14ac:dyDescent="0.3">
      <c r="A530" s="151">
        <v>46081</v>
      </c>
      <c r="B530" t="s">
        <v>444</v>
      </c>
      <c r="C530" t="s">
        <v>422</v>
      </c>
      <c r="D530">
        <v>-1813694.9571</v>
      </c>
      <c r="E530" t="s">
        <v>168</v>
      </c>
      <c r="F530">
        <v>1</v>
      </c>
      <c r="G530">
        <v>1813694.9571135896</v>
      </c>
      <c r="H530" t="s">
        <v>480</v>
      </c>
      <c r="I530" t="s">
        <v>9</v>
      </c>
      <c r="J530" t="s">
        <v>137</v>
      </c>
      <c r="K530" t="s">
        <v>501</v>
      </c>
      <c r="L530" t="s">
        <v>501</v>
      </c>
      <c r="M530">
        <v>0</v>
      </c>
      <c r="N530" t="s">
        <v>332</v>
      </c>
      <c r="O530" t="s">
        <v>494</v>
      </c>
      <c r="P530">
        <v>6</v>
      </c>
      <c r="Q530" t="s">
        <v>469</v>
      </c>
      <c r="R530">
        <v>1</v>
      </c>
      <c r="S530">
        <v>-1813694.9571</v>
      </c>
      <c r="T530">
        <v>1</v>
      </c>
      <c r="U530" t="s">
        <v>199</v>
      </c>
      <c r="V530" t="s">
        <v>68</v>
      </c>
      <c r="W530" t="s">
        <v>337</v>
      </c>
      <c r="X530">
        <v>0.14000000000000001</v>
      </c>
      <c r="Y530">
        <v>253917.29399400004</v>
      </c>
      <c r="Z530">
        <v>7</v>
      </c>
      <c r="AA530">
        <v>10</v>
      </c>
      <c r="AB530" t="s">
        <v>68</v>
      </c>
      <c r="AC530" t="s">
        <v>9</v>
      </c>
    </row>
    <row r="531" spans="1:29" x14ac:dyDescent="0.3">
      <c r="A531" s="151">
        <v>46081</v>
      </c>
      <c r="B531" t="s">
        <v>444</v>
      </c>
      <c r="C531" t="s">
        <v>422</v>
      </c>
      <c r="D531">
        <v>-1813694.9571</v>
      </c>
      <c r="E531" t="s">
        <v>168</v>
      </c>
      <c r="F531">
        <v>1</v>
      </c>
      <c r="G531">
        <v>1813694.9571135896</v>
      </c>
      <c r="H531" t="s">
        <v>480</v>
      </c>
      <c r="I531" t="s">
        <v>9</v>
      </c>
      <c r="J531" t="s">
        <v>137</v>
      </c>
      <c r="K531" t="s">
        <v>501</v>
      </c>
      <c r="L531" t="s">
        <v>501</v>
      </c>
      <c r="M531">
        <v>0</v>
      </c>
      <c r="N531" t="s">
        <v>332</v>
      </c>
      <c r="O531" t="s">
        <v>494</v>
      </c>
      <c r="P531">
        <v>6</v>
      </c>
      <c r="Q531" t="s">
        <v>469</v>
      </c>
      <c r="R531">
        <v>1</v>
      </c>
      <c r="S531">
        <v>-1813694.9571</v>
      </c>
      <c r="T531">
        <v>1</v>
      </c>
      <c r="U531" t="s">
        <v>199</v>
      </c>
      <c r="V531" t="s">
        <v>70</v>
      </c>
      <c r="W531" t="s">
        <v>454</v>
      </c>
      <c r="X531">
        <v>7.0000000000000007E-2</v>
      </c>
      <c r="Y531">
        <v>126958.64699700002</v>
      </c>
      <c r="Z531">
        <v>8</v>
      </c>
      <c r="AA531">
        <v>10</v>
      </c>
      <c r="AB531" t="s">
        <v>70</v>
      </c>
      <c r="AC531" t="s">
        <v>9</v>
      </c>
    </row>
    <row r="532" spans="1:29" x14ac:dyDescent="0.3">
      <c r="A532" s="151">
        <v>46081</v>
      </c>
      <c r="B532" t="s">
        <v>444</v>
      </c>
      <c r="C532" t="s">
        <v>426</v>
      </c>
      <c r="D532">
        <v>-1813677.7246999999</v>
      </c>
      <c r="E532" t="s">
        <v>187</v>
      </c>
      <c r="F532">
        <v>1</v>
      </c>
      <c r="G532">
        <v>1813677.72471359</v>
      </c>
      <c r="H532" t="s">
        <v>480</v>
      </c>
      <c r="I532" t="s">
        <v>9</v>
      </c>
      <c r="J532" t="s">
        <v>137</v>
      </c>
      <c r="K532" t="s">
        <v>501</v>
      </c>
      <c r="L532" t="s">
        <v>501</v>
      </c>
      <c r="M532">
        <v>0</v>
      </c>
      <c r="N532" t="s">
        <v>32</v>
      </c>
      <c r="O532" t="s">
        <v>494</v>
      </c>
      <c r="P532">
        <v>11</v>
      </c>
      <c r="Q532" t="s">
        <v>467</v>
      </c>
      <c r="R532">
        <v>1</v>
      </c>
      <c r="S532">
        <v>-1813677.7246999999</v>
      </c>
      <c r="T532">
        <v>1</v>
      </c>
      <c r="U532" t="s">
        <v>199</v>
      </c>
      <c r="V532" t="s">
        <v>72</v>
      </c>
      <c r="W532" t="s">
        <v>107</v>
      </c>
      <c r="X532">
        <v>7.7777777777777779E-2</v>
      </c>
      <c r="Y532">
        <v>141063.82303222222</v>
      </c>
      <c r="Z532">
        <v>1</v>
      </c>
      <c r="AA532">
        <v>10</v>
      </c>
      <c r="AB532" t="s">
        <v>72</v>
      </c>
      <c r="AC532" t="s">
        <v>9</v>
      </c>
    </row>
    <row r="533" spans="1:29" x14ac:dyDescent="0.3">
      <c r="A533" s="151">
        <v>46081</v>
      </c>
      <c r="B533" t="s">
        <v>444</v>
      </c>
      <c r="C533" t="s">
        <v>426</v>
      </c>
      <c r="D533">
        <v>-1813677.7246999999</v>
      </c>
      <c r="E533" t="s">
        <v>187</v>
      </c>
      <c r="F533">
        <v>1</v>
      </c>
      <c r="G533">
        <v>1813677.72471359</v>
      </c>
      <c r="H533" t="s">
        <v>480</v>
      </c>
      <c r="I533" t="s">
        <v>9</v>
      </c>
      <c r="J533" t="s">
        <v>137</v>
      </c>
      <c r="K533" t="s">
        <v>501</v>
      </c>
      <c r="L533" t="s">
        <v>501</v>
      </c>
      <c r="M533">
        <v>0</v>
      </c>
      <c r="N533" t="s">
        <v>32</v>
      </c>
      <c r="O533" t="s">
        <v>494</v>
      </c>
      <c r="P533">
        <v>11</v>
      </c>
      <c r="Q533" t="s">
        <v>467</v>
      </c>
      <c r="R533">
        <v>1</v>
      </c>
      <c r="S533">
        <v>-1813677.7246999999</v>
      </c>
      <c r="T533">
        <v>1</v>
      </c>
      <c r="U533" t="s">
        <v>199</v>
      </c>
      <c r="V533" t="s">
        <v>177</v>
      </c>
      <c r="W533" t="s">
        <v>317</v>
      </c>
      <c r="X533">
        <v>7.7777777777777779E-2</v>
      </c>
      <c r="Y533">
        <v>141063.82303222222</v>
      </c>
      <c r="Z533">
        <v>2</v>
      </c>
      <c r="AA533">
        <v>10</v>
      </c>
      <c r="AB533" t="s">
        <v>77</v>
      </c>
      <c r="AC533" t="s">
        <v>9</v>
      </c>
    </row>
    <row r="534" spans="1:29" x14ac:dyDescent="0.3">
      <c r="A534" s="151">
        <v>46081</v>
      </c>
      <c r="B534" t="s">
        <v>444</v>
      </c>
      <c r="C534" t="s">
        <v>426</v>
      </c>
      <c r="D534">
        <v>-1813677.7246999999</v>
      </c>
      <c r="E534" t="s">
        <v>187</v>
      </c>
      <c r="F534">
        <v>1</v>
      </c>
      <c r="G534">
        <v>1813677.72471359</v>
      </c>
      <c r="H534" t="s">
        <v>480</v>
      </c>
      <c r="I534" t="s">
        <v>9</v>
      </c>
      <c r="J534" t="s">
        <v>137</v>
      </c>
      <c r="K534" t="s">
        <v>501</v>
      </c>
      <c r="L534" t="s">
        <v>501</v>
      </c>
      <c r="M534">
        <v>0</v>
      </c>
      <c r="N534" t="s">
        <v>32</v>
      </c>
      <c r="O534" t="s">
        <v>494</v>
      </c>
      <c r="P534">
        <v>11</v>
      </c>
      <c r="Q534" t="s">
        <v>467</v>
      </c>
      <c r="R534">
        <v>1</v>
      </c>
      <c r="S534">
        <v>-1813677.7246999999</v>
      </c>
      <c r="T534">
        <v>1</v>
      </c>
      <c r="U534" t="s">
        <v>199</v>
      </c>
      <c r="V534" t="s">
        <v>175</v>
      </c>
      <c r="W534" t="s">
        <v>316</v>
      </c>
      <c r="X534">
        <v>7.7777777777777779E-2</v>
      </c>
      <c r="Y534">
        <v>141063.82303222222</v>
      </c>
      <c r="Z534">
        <v>10</v>
      </c>
      <c r="AA534">
        <v>10</v>
      </c>
      <c r="AB534" t="s">
        <v>75</v>
      </c>
      <c r="AC534" t="s">
        <v>9</v>
      </c>
    </row>
    <row r="535" spans="1:29" x14ac:dyDescent="0.3">
      <c r="A535" s="151">
        <v>46081</v>
      </c>
      <c r="B535" t="s">
        <v>444</v>
      </c>
      <c r="C535" t="s">
        <v>426</v>
      </c>
      <c r="D535">
        <v>-1813677.7246999999</v>
      </c>
      <c r="E535" t="s">
        <v>187</v>
      </c>
      <c r="F535">
        <v>1</v>
      </c>
      <c r="G535">
        <v>1813677.72471359</v>
      </c>
      <c r="H535" t="s">
        <v>480</v>
      </c>
      <c r="I535" t="s">
        <v>9</v>
      </c>
      <c r="J535" t="s">
        <v>137</v>
      </c>
      <c r="K535" t="s">
        <v>501</v>
      </c>
      <c r="L535" t="s">
        <v>501</v>
      </c>
      <c r="M535">
        <v>0</v>
      </c>
      <c r="N535" t="s">
        <v>32</v>
      </c>
      <c r="O535" t="s">
        <v>494</v>
      </c>
      <c r="P535">
        <v>11</v>
      </c>
      <c r="Q535" t="s">
        <v>467</v>
      </c>
      <c r="R535">
        <v>1</v>
      </c>
      <c r="S535">
        <v>-1813677.7246999999</v>
      </c>
      <c r="T535">
        <v>1</v>
      </c>
      <c r="U535" t="s">
        <v>199</v>
      </c>
      <c r="V535" t="s">
        <v>193</v>
      </c>
      <c r="W535" t="s">
        <v>320</v>
      </c>
      <c r="X535">
        <v>7.7777777777777779E-2</v>
      </c>
      <c r="Y535">
        <v>141063.82303222222</v>
      </c>
      <c r="Z535">
        <v>3</v>
      </c>
      <c r="AA535">
        <v>10</v>
      </c>
      <c r="AB535" t="s">
        <v>682</v>
      </c>
      <c r="AC535" t="s">
        <v>9</v>
      </c>
    </row>
    <row r="536" spans="1:29" x14ac:dyDescent="0.3">
      <c r="A536" s="151">
        <v>46081</v>
      </c>
      <c r="B536" t="s">
        <v>444</v>
      </c>
      <c r="C536" t="s">
        <v>426</v>
      </c>
      <c r="D536">
        <v>-1813677.7246999999</v>
      </c>
      <c r="E536" t="s">
        <v>187</v>
      </c>
      <c r="F536">
        <v>1</v>
      </c>
      <c r="G536">
        <v>1813677.72471359</v>
      </c>
      <c r="H536" t="s">
        <v>480</v>
      </c>
      <c r="I536" t="s">
        <v>9</v>
      </c>
      <c r="J536" t="s">
        <v>137</v>
      </c>
      <c r="K536" t="s">
        <v>501</v>
      </c>
      <c r="L536" t="s">
        <v>501</v>
      </c>
      <c r="M536">
        <v>0</v>
      </c>
      <c r="N536" t="s">
        <v>32</v>
      </c>
      <c r="O536" t="s">
        <v>494</v>
      </c>
      <c r="P536">
        <v>11</v>
      </c>
      <c r="Q536" t="s">
        <v>467</v>
      </c>
      <c r="R536">
        <v>1</v>
      </c>
      <c r="S536">
        <v>-1813677.7246999999</v>
      </c>
      <c r="T536">
        <v>1</v>
      </c>
      <c r="U536" t="s">
        <v>199</v>
      </c>
      <c r="V536" t="s">
        <v>191</v>
      </c>
      <c r="W536" t="s">
        <v>319</v>
      </c>
      <c r="X536">
        <v>7.7777777777777779E-2</v>
      </c>
      <c r="Y536">
        <v>141063.82303222222</v>
      </c>
      <c r="Z536">
        <v>4</v>
      </c>
      <c r="AA536">
        <v>10</v>
      </c>
      <c r="AB536" t="s">
        <v>683</v>
      </c>
      <c r="AC536" t="s">
        <v>9</v>
      </c>
    </row>
    <row r="537" spans="1:29" x14ac:dyDescent="0.3">
      <c r="A537" s="151">
        <v>46081</v>
      </c>
      <c r="B537" t="s">
        <v>444</v>
      </c>
      <c r="C537" t="s">
        <v>426</v>
      </c>
      <c r="D537">
        <v>-1813677.7246999999</v>
      </c>
      <c r="E537" t="s">
        <v>187</v>
      </c>
      <c r="F537">
        <v>1</v>
      </c>
      <c r="G537">
        <v>1813677.72471359</v>
      </c>
      <c r="H537" t="s">
        <v>480</v>
      </c>
      <c r="I537" t="s">
        <v>9</v>
      </c>
      <c r="J537" t="s">
        <v>137</v>
      </c>
      <c r="K537" t="s">
        <v>501</v>
      </c>
      <c r="L537" t="s">
        <v>501</v>
      </c>
      <c r="M537">
        <v>0</v>
      </c>
      <c r="N537" t="s">
        <v>32</v>
      </c>
      <c r="O537" t="s">
        <v>494</v>
      </c>
      <c r="P537">
        <v>11</v>
      </c>
      <c r="Q537" t="s">
        <v>467</v>
      </c>
      <c r="R537">
        <v>1</v>
      </c>
      <c r="S537">
        <v>-1813677.7246999999</v>
      </c>
      <c r="T537">
        <v>1</v>
      </c>
      <c r="U537" t="s">
        <v>199</v>
      </c>
      <c r="V537" t="s">
        <v>80</v>
      </c>
      <c r="W537" t="s">
        <v>109</v>
      </c>
      <c r="X537">
        <v>7.7777777777777779E-2</v>
      </c>
      <c r="Y537">
        <v>141063.82303222222</v>
      </c>
      <c r="Z537">
        <v>5</v>
      </c>
      <c r="AA537">
        <v>10</v>
      </c>
      <c r="AB537" t="s">
        <v>80</v>
      </c>
      <c r="AC537" t="s">
        <v>9</v>
      </c>
    </row>
    <row r="538" spans="1:29" x14ac:dyDescent="0.3">
      <c r="A538" s="151">
        <v>46081</v>
      </c>
      <c r="B538" t="s">
        <v>444</v>
      </c>
      <c r="C538" t="s">
        <v>426</v>
      </c>
      <c r="D538">
        <v>-1813677.7246999999</v>
      </c>
      <c r="E538" t="s">
        <v>187</v>
      </c>
      <c r="F538">
        <v>1</v>
      </c>
      <c r="G538">
        <v>1813677.72471359</v>
      </c>
      <c r="H538" t="s">
        <v>480</v>
      </c>
      <c r="I538" t="s">
        <v>9</v>
      </c>
      <c r="J538" t="s">
        <v>137</v>
      </c>
      <c r="K538" t="s">
        <v>501</v>
      </c>
      <c r="L538" t="s">
        <v>501</v>
      </c>
      <c r="M538">
        <v>0</v>
      </c>
      <c r="N538" t="s">
        <v>32</v>
      </c>
      <c r="O538" t="s">
        <v>494</v>
      </c>
      <c r="P538">
        <v>11</v>
      </c>
      <c r="Q538" t="s">
        <v>467</v>
      </c>
      <c r="R538">
        <v>1</v>
      </c>
      <c r="S538">
        <v>-1813677.7246999999</v>
      </c>
      <c r="T538">
        <v>1</v>
      </c>
      <c r="U538" t="s">
        <v>199</v>
      </c>
      <c r="V538" t="s">
        <v>50</v>
      </c>
      <c r="W538" t="s">
        <v>108</v>
      </c>
      <c r="X538">
        <v>7.7777777777777779E-2</v>
      </c>
      <c r="Y538">
        <v>141063.82303222222</v>
      </c>
      <c r="Z538">
        <v>6</v>
      </c>
      <c r="AA538">
        <v>10</v>
      </c>
      <c r="AB538" t="s">
        <v>50</v>
      </c>
      <c r="AC538" t="s">
        <v>9</v>
      </c>
    </row>
    <row r="539" spans="1:29" x14ac:dyDescent="0.3">
      <c r="A539" s="151">
        <v>46081</v>
      </c>
      <c r="B539" t="s">
        <v>444</v>
      </c>
      <c r="C539" t="s">
        <v>426</v>
      </c>
      <c r="D539">
        <v>-1813677.7246999999</v>
      </c>
      <c r="E539" t="s">
        <v>187</v>
      </c>
      <c r="F539">
        <v>1</v>
      </c>
      <c r="G539">
        <v>1813677.72471359</v>
      </c>
      <c r="H539" t="s">
        <v>480</v>
      </c>
      <c r="I539" t="s">
        <v>9</v>
      </c>
      <c r="J539" t="s">
        <v>137</v>
      </c>
      <c r="K539" t="s">
        <v>501</v>
      </c>
      <c r="L539" t="s">
        <v>501</v>
      </c>
      <c r="M539">
        <v>0</v>
      </c>
      <c r="N539" t="s">
        <v>32</v>
      </c>
      <c r="O539" t="s">
        <v>494</v>
      </c>
      <c r="P539">
        <v>11</v>
      </c>
      <c r="Q539" t="s">
        <v>467</v>
      </c>
      <c r="R539">
        <v>1</v>
      </c>
      <c r="S539">
        <v>-1813677.7246999999</v>
      </c>
      <c r="T539">
        <v>1</v>
      </c>
      <c r="U539" t="s">
        <v>199</v>
      </c>
      <c r="V539" t="s">
        <v>68</v>
      </c>
      <c r="W539" t="s">
        <v>106</v>
      </c>
      <c r="X539">
        <v>7.7777777777777779E-2</v>
      </c>
      <c r="Y539">
        <v>141063.82303222222</v>
      </c>
      <c r="Z539">
        <v>7</v>
      </c>
      <c r="AA539">
        <v>10</v>
      </c>
      <c r="AB539" t="s">
        <v>68</v>
      </c>
      <c r="AC539" t="s">
        <v>9</v>
      </c>
    </row>
    <row r="540" spans="1:29" x14ac:dyDescent="0.3">
      <c r="A540" s="151">
        <v>46081</v>
      </c>
      <c r="B540" t="s">
        <v>444</v>
      </c>
      <c r="C540" t="s">
        <v>426</v>
      </c>
      <c r="D540">
        <v>-1813677.7246999999</v>
      </c>
      <c r="E540" t="s">
        <v>187</v>
      </c>
      <c r="F540">
        <v>1</v>
      </c>
      <c r="G540">
        <v>1813677.72471359</v>
      </c>
      <c r="H540" t="s">
        <v>480</v>
      </c>
      <c r="I540" t="s">
        <v>9</v>
      </c>
      <c r="J540" t="s">
        <v>137</v>
      </c>
      <c r="K540" t="s">
        <v>501</v>
      </c>
      <c r="L540" t="s">
        <v>501</v>
      </c>
      <c r="M540">
        <v>0</v>
      </c>
      <c r="N540" t="s">
        <v>32</v>
      </c>
      <c r="O540" t="s">
        <v>494</v>
      </c>
      <c r="P540">
        <v>11</v>
      </c>
      <c r="Q540" t="s">
        <v>467</v>
      </c>
      <c r="R540">
        <v>1</v>
      </c>
      <c r="S540">
        <v>-1813677.7246999999</v>
      </c>
      <c r="T540">
        <v>1</v>
      </c>
      <c r="U540" t="s">
        <v>199</v>
      </c>
      <c r="V540" t="s">
        <v>70</v>
      </c>
      <c r="W540" t="s">
        <v>452</v>
      </c>
      <c r="X540">
        <v>7.7777777777777779E-2</v>
      </c>
      <c r="Y540">
        <v>141063.82303222222</v>
      </c>
      <c r="Z540">
        <v>8</v>
      </c>
      <c r="AA540">
        <v>10</v>
      </c>
      <c r="AB540" t="s">
        <v>70</v>
      </c>
      <c r="AC540" t="s">
        <v>9</v>
      </c>
    </row>
    <row r="541" spans="1:29" x14ac:dyDescent="0.3">
      <c r="A541" s="151">
        <v>46081</v>
      </c>
      <c r="B541" t="s">
        <v>444</v>
      </c>
      <c r="C541" t="s">
        <v>426</v>
      </c>
      <c r="D541">
        <v>-1813677.7246999999</v>
      </c>
      <c r="E541" t="s">
        <v>187</v>
      </c>
      <c r="F541">
        <v>1</v>
      </c>
      <c r="G541">
        <v>1813677.72471359</v>
      </c>
      <c r="H541" t="s">
        <v>480</v>
      </c>
      <c r="I541" t="s">
        <v>9</v>
      </c>
      <c r="J541" t="s">
        <v>137</v>
      </c>
      <c r="K541" t="s">
        <v>501</v>
      </c>
      <c r="L541" t="s">
        <v>501</v>
      </c>
      <c r="M541">
        <v>0</v>
      </c>
      <c r="N541" t="s">
        <v>32</v>
      </c>
      <c r="O541" t="s">
        <v>494</v>
      </c>
      <c r="P541">
        <v>11</v>
      </c>
      <c r="Q541" t="s">
        <v>467</v>
      </c>
      <c r="R541">
        <v>1</v>
      </c>
      <c r="S541">
        <v>-1813677.7246999999</v>
      </c>
      <c r="T541">
        <v>1</v>
      </c>
      <c r="U541" t="s">
        <v>199</v>
      </c>
      <c r="V541" t="s">
        <v>181</v>
      </c>
      <c r="W541" t="s">
        <v>318</v>
      </c>
      <c r="X541">
        <v>0</v>
      </c>
      <c r="Y541">
        <v>0</v>
      </c>
      <c r="Z541">
        <v>9</v>
      </c>
      <c r="AA541">
        <v>10</v>
      </c>
      <c r="AB541" t="s">
        <v>181</v>
      </c>
      <c r="AC541" t="s">
        <v>9</v>
      </c>
    </row>
    <row r="542" spans="1:29" x14ac:dyDescent="0.3">
      <c r="A542" s="151">
        <v>46081</v>
      </c>
      <c r="B542" t="s">
        <v>444</v>
      </c>
      <c r="C542" t="s">
        <v>435</v>
      </c>
      <c r="D542">
        <v>-1786848.0708999999</v>
      </c>
      <c r="E542" t="s">
        <v>68</v>
      </c>
      <c r="F542">
        <v>1</v>
      </c>
      <c r="G542">
        <v>1786848.0709135896</v>
      </c>
      <c r="H542" t="s">
        <v>480</v>
      </c>
      <c r="I542" t="s">
        <v>9</v>
      </c>
      <c r="J542" t="s">
        <v>137</v>
      </c>
      <c r="K542" t="s">
        <v>501</v>
      </c>
      <c r="L542" t="s">
        <v>501</v>
      </c>
      <c r="M542">
        <v>0</v>
      </c>
      <c r="N542" t="s">
        <v>40</v>
      </c>
      <c r="O542" t="s">
        <v>494</v>
      </c>
      <c r="P542">
        <v>1</v>
      </c>
      <c r="Q542" t="s">
        <v>68</v>
      </c>
      <c r="R542">
        <v>1</v>
      </c>
      <c r="S542">
        <v>-1786848.0708999999</v>
      </c>
      <c r="T542">
        <v>1</v>
      </c>
      <c r="U542" t="s">
        <v>199</v>
      </c>
      <c r="V542" t="s">
        <v>68</v>
      </c>
      <c r="W542" t="s">
        <v>85</v>
      </c>
      <c r="X542">
        <v>1</v>
      </c>
      <c r="Y542">
        <v>1786848.0708999999</v>
      </c>
      <c r="Z542">
        <v>7</v>
      </c>
      <c r="AA542">
        <v>10</v>
      </c>
      <c r="AB542" t="s">
        <v>68</v>
      </c>
      <c r="AC542" t="s">
        <v>9</v>
      </c>
    </row>
    <row r="543" spans="1:29" x14ac:dyDescent="0.3">
      <c r="A543" s="151">
        <v>46081</v>
      </c>
      <c r="B543" t="s">
        <v>444</v>
      </c>
      <c r="C543" t="s">
        <v>429</v>
      </c>
      <c r="D543">
        <v>-1775503.9569999999</v>
      </c>
      <c r="E543" t="s">
        <v>164</v>
      </c>
      <c r="F543">
        <v>1</v>
      </c>
      <c r="G543">
        <v>1775503.9570135898</v>
      </c>
      <c r="H543" t="s">
        <v>480</v>
      </c>
      <c r="I543" t="s">
        <v>9</v>
      </c>
      <c r="J543" t="s">
        <v>137</v>
      </c>
      <c r="K543" t="s">
        <v>501</v>
      </c>
      <c r="L543" t="s">
        <v>501</v>
      </c>
      <c r="M543">
        <v>0</v>
      </c>
      <c r="N543" t="s">
        <v>32</v>
      </c>
      <c r="O543" t="s">
        <v>494</v>
      </c>
      <c r="P543">
        <v>11</v>
      </c>
      <c r="Q543" t="s">
        <v>467</v>
      </c>
      <c r="R543">
        <v>1</v>
      </c>
      <c r="S543">
        <v>-1775503.9569999999</v>
      </c>
      <c r="T543">
        <v>1</v>
      </c>
      <c r="U543" t="s">
        <v>199</v>
      </c>
      <c r="V543" t="s">
        <v>72</v>
      </c>
      <c r="W543" t="s">
        <v>107</v>
      </c>
      <c r="X543">
        <v>7.7777777777777779E-2</v>
      </c>
      <c r="Y543">
        <v>138094.7522111111</v>
      </c>
      <c r="Z543">
        <v>1</v>
      </c>
      <c r="AA543">
        <v>10</v>
      </c>
      <c r="AB543" t="s">
        <v>72</v>
      </c>
      <c r="AC543" t="s">
        <v>9</v>
      </c>
    </row>
    <row r="544" spans="1:29" x14ac:dyDescent="0.3">
      <c r="A544" s="151">
        <v>46081</v>
      </c>
      <c r="B544" t="s">
        <v>444</v>
      </c>
      <c r="C544" t="s">
        <v>429</v>
      </c>
      <c r="D544">
        <v>-1775503.9569999999</v>
      </c>
      <c r="E544" t="s">
        <v>164</v>
      </c>
      <c r="F544">
        <v>1</v>
      </c>
      <c r="G544">
        <v>1775503.9570135898</v>
      </c>
      <c r="H544" t="s">
        <v>480</v>
      </c>
      <c r="I544" t="s">
        <v>9</v>
      </c>
      <c r="J544" t="s">
        <v>137</v>
      </c>
      <c r="K544" t="s">
        <v>501</v>
      </c>
      <c r="L544" t="s">
        <v>501</v>
      </c>
      <c r="M544">
        <v>0</v>
      </c>
      <c r="N544" t="s">
        <v>32</v>
      </c>
      <c r="O544" t="s">
        <v>494</v>
      </c>
      <c r="P544">
        <v>11</v>
      </c>
      <c r="Q544" t="s">
        <v>467</v>
      </c>
      <c r="R544">
        <v>1</v>
      </c>
      <c r="S544">
        <v>-1775503.9569999999</v>
      </c>
      <c r="T544">
        <v>1</v>
      </c>
      <c r="U544" t="s">
        <v>199</v>
      </c>
      <c r="V544" t="s">
        <v>177</v>
      </c>
      <c r="W544" t="s">
        <v>317</v>
      </c>
      <c r="X544">
        <v>7.7777777777777779E-2</v>
      </c>
      <c r="Y544">
        <v>138094.7522111111</v>
      </c>
      <c r="Z544">
        <v>2</v>
      </c>
      <c r="AA544">
        <v>10</v>
      </c>
      <c r="AB544" t="s">
        <v>77</v>
      </c>
      <c r="AC544" t="s">
        <v>9</v>
      </c>
    </row>
    <row r="545" spans="1:29" x14ac:dyDescent="0.3">
      <c r="A545" s="151">
        <v>46081</v>
      </c>
      <c r="B545" t="s">
        <v>444</v>
      </c>
      <c r="C545" t="s">
        <v>429</v>
      </c>
      <c r="D545">
        <v>-1775503.9569999999</v>
      </c>
      <c r="E545" t="s">
        <v>164</v>
      </c>
      <c r="F545">
        <v>1</v>
      </c>
      <c r="G545">
        <v>1775503.9570135898</v>
      </c>
      <c r="H545" t="s">
        <v>480</v>
      </c>
      <c r="I545" t="s">
        <v>9</v>
      </c>
      <c r="J545" t="s">
        <v>137</v>
      </c>
      <c r="K545" t="s">
        <v>501</v>
      </c>
      <c r="L545" t="s">
        <v>501</v>
      </c>
      <c r="M545">
        <v>0</v>
      </c>
      <c r="N545" t="s">
        <v>32</v>
      </c>
      <c r="O545" t="s">
        <v>494</v>
      </c>
      <c r="P545">
        <v>11</v>
      </c>
      <c r="Q545" t="s">
        <v>467</v>
      </c>
      <c r="R545">
        <v>1</v>
      </c>
      <c r="S545">
        <v>-1775503.9569999999</v>
      </c>
      <c r="T545">
        <v>1</v>
      </c>
      <c r="U545" t="s">
        <v>199</v>
      </c>
      <c r="V545" t="s">
        <v>175</v>
      </c>
      <c r="W545" t="s">
        <v>316</v>
      </c>
      <c r="X545">
        <v>7.7777777777777779E-2</v>
      </c>
      <c r="Y545">
        <v>138094.7522111111</v>
      </c>
      <c r="Z545">
        <v>10</v>
      </c>
      <c r="AA545">
        <v>10</v>
      </c>
      <c r="AB545" t="s">
        <v>75</v>
      </c>
      <c r="AC545" t="s">
        <v>9</v>
      </c>
    </row>
    <row r="546" spans="1:29" x14ac:dyDescent="0.3">
      <c r="A546" s="151">
        <v>46081</v>
      </c>
      <c r="B546" t="s">
        <v>444</v>
      </c>
      <c r="C546" t="s">
        <v>429</v>
      </c>
      <c r="D546">
        <v>-1775503.9569999999</v>
      </c>
      <c r="E546" t="s">
        <v>164</v>
      </c>
      <c r="F546">
        <v>1</v>
      </c>
      <c r="G546">
        <v>1775503.9570135898</v>
      </c>
      <c r="H546" t="s">
        <v>480</v>
      </c>
      <c r="I546" t="s">
        <v>9</v>
      </c>
      <c r="J546" t="s">
        <v>137</v>
      </c>
      <c r="K546" t="s">
        <v>501</v>
      </c>
      <c r="L546" t="s">
        <v>501</v>
      </c>
      <c r="M546">
        <v>0</v>
      </c>
      <c r="N546" t="s">
        <v>32</v>
      </c>
      <c r="O546" t="s">
        <v>494</v>
      </c>
      <c r="P546">
        <v>11</v>
      </c>
      <c r="Q546" t="s">
        <v>467</v>
      </c>
      <c r="R546">
        <v>1</v>
      </c>
      <c r="S546">
        <v>-1775503.9569999999</v>
      </c>
      <c r="T546">
        <v>1</v>
      </c>
      <c r="U546" t="s">
        <v>199</v>
      </c>
      <c r="V546" t="s">
        <v>193</v>
      </c>
      <c r="W546" t="s">
        <v>320</v>
      </c>
      <c r="X546">
        <v>7.7777777777777779E-2</v>
      </c>
      <c r="Y546">
        <v>138094.7522111111</v>
      </c>
      <c r="Z546">
        <v>3</v>
      </c>
      <c r="AA546">
        <v>10</v>
      </c>
      <c r="AB546" t="s">
        <v>682</v>
      </c>
      <c r="AC546" t="s">
        <v>9</v>
      </c>
    </row>
    <row r="547" spans="1:29" x14ac:dyDescent="0.3">
      <c r="A547" s="151">
        <v>46081</v>
      </c>
      <c r="B547" t="s">
        <v>444</v>
      </c>
      <c r="C547" t="s">
        <v>429</v>
      </c>
      <c r="D547">
        <v>-1775503.9569999999</v>
      </c>
      <c r="E547" t="s">
        <v>164</v>
      </c>
      <c r="F547">
        <v>1</v>
      </c>
      <c r="G547">
        <v>1775503.9570135898</v>
      </c>
      <c r="H547" t="s">
        <v>480</v>
      </c>
      <c r="I547" t="s">
        <v>9</v>
      </c>
      <c r="J547" t="s">
        <v>137</v>
      </c>
      <c r="K547" t="s">
        <v>501</v>
      </c>
      <c r="L547" t="s">
        <v>501</v>
      </c>
      <c r="M547">
        <v>0</v>
      </c>
      <c r="N547" t="s">
        <v>32</v>
      </c>
      <c r="O547" t="s">
        <v>494</v>
      </c>
      <c r="P547">
        <v>11</v>
      </c>
      <c r="Q547" t="s">
        <v>467</v>
      </c>
      <c r="R547">
        <v>1</v>
      </c>
      <c r="S547">
        <v>-1775503.9569999999</v>
      </c>
      <c r="T547">
        <v>1</v>
      </c>
      <c r="U547" t="s">
        <v>199</v>
      </c>
      <c r="V547" t="s">
        <v>191</v>
      </c>
      <c r="W547" t="s">
        <v>319</v>
      </c>
      <c r="X547">
        <v>7.7777777777777779E-2</v>
      </c>
      <c r="Y547">
        <v>138094.7522111111</v>
      </c>
      <c r="Z547">
        <v>4</v>
      </c>
      <c r="AA547">
        <v>10</v>
      </c>
      <c r="AB547" t="s">
        <v>683</v>
      </c>
      <c r="AC547" t="s">
        <v>9</v>
      </c>
    </row>
    <row r="548" spans="1:29" x14ac:dyDescent="0.3">
      <c r="A548" s="151">
        <v>46081</v>
      </c>
      <c r="B548" t="s">
        <v>444</v>
      </c>
      <c r="C548" t="s">
        <v>429</v>
      </c>
      <c r="D548">
        <v>-1775503.9569999999</v>
      </c>
      <c r="E548" t="s">
        <v>164</v>
      </c>
      <c r="F548">
        <v>1</v>
      </c>
      <c r="G548">
        <v>1775503.9570135898</v>
      </c>
      <c r="H548" t="s">
        <v>480</v>
      </c>
      <c r="I548" t="s">
        <v>9</v>
      </c>
      <c r="J548" t="s">
        <v>137</v>
      </c>
      <c r="K548" t="s">
        <v>501</v>
      </c>
      <c r="L548" t="s">
        <v>501</v>
      </c>
      <c r="M548">
        <v>0</v>
      </c>
      <c r="N548" t="s">
        <v>32</v>
      </c>
      <c r="O548" t="s">
        <v>494</v>
      </c>
      <c r="P548">
        <v>11</v>
      </c>
      <c r="Q548" t="s">
        <v>467</v>
      </c>
      <c r="R548">
        <v>1</v>
      </c>
      <c r="S548">
        <v>-1775503.9569999999</v>
      </c>
      <c r="T548">
        <v>1</v>
      </c>
      <c r="U548" t="s">
        <v>199</v>
      </c>
      <c r="V548" t="s">
        <v>80</v>
      </c>
      <c r="W548" t="s">
        <v>109</v>
      </c>
      <c r="X548">
        <v>7.7777777777777779E-2</v>
      </c>
      <c r="Y548">
        <v>138094.7522111111</v>
      </c>
      <c r="Z548">
        <v>5</v>
      </c>
      <c r="AA548">
        <v>10</v>
      </c>
      <c r="AB548" t="s">
        <v>80</v>
      </c>
      <c r="AC548" t="s">
        <v>9</v>
      </c>
    </row>
    <row r="549" spans="1:29" x14ac:dyDescent="0.3">
      <c r="A549" s="151">
        <v>46081</v>
      </c>
      <c r="B549" t="s">
        <v>444</v>
      </c>
      <c r="C549" t="s">
        <v>429</v>
      </c>
      <c r="D549">
        <v>-1775503.9569999999</v>
      </c>
      <c r="E549" t="s">
        <v>164</v>
      </c>
      <c r="F549">
        <v>1</v>
      </c>
      <c r="G549">
        <v>1775503.9570135898</v>
      </c>
      <c r="H549" t="s">
        <v>480</v>
      </c>
      <c r="I549" t="s">
        <v>9</v>
      </c>
      <c r="J549" t="s">
        <v>137</v>
      </c>
      <c r="K549" t="s">
        <v>501</v>
      </c>
      <c r="L549" t="s">
        <v>501</v>
      </c>
      <c r="M549">
        <v>0</v>
      </c>
      <c r="N549" t="s">
        <v>32</v>
      </c>
      <c r="O549" t="s">
        <v>494</v>
      </c>
      <c r="P549">
        <v>11</v>
      </c>
      <c r="Q549" t="s">
        <v>467</v>
      </c>
      <c r="R549">
        <v>1</v>
      </c>
      <c r="S549">
        <v>-1775503.9569999999</v>
      </c>
      <c r="T549">
        <v>1</v>
      </c>
      <c r="U549" t="s">
        <v>199</v>
      </c>
      <c r="V549" t="s">
        <v>50</v>
      </c>
      <c r="W549" t="s">
        <v>108</v>
      </c>
      <c r="X549">
        <v>7.7777777777777779E-2</v>
      </c>
      <c r="Y549">
        <v>138094.7522111111</v>
      </c>
      <c r="Z549">
        <v>6</v>
      </c>
      <c r="AA549">
        <v>10</v>
      </c>
      <c r="AB549" t="s">
        <v>50</v>
      </c>
      <c r="AC549" t="s">
        <v>9</v>
      </c>
    </row>
    <row r="550" spans="1:29" x14ac:dyDescent="0.3">
      <c r="A550" s="151">
        <v>46081</v>
      </c>
      <c r="B550" t="s">
        <v>444</v>
      </c>
      <c r="C550" t="s">
        <v>429</v>
      </c>
      <c r="D550">
        <v>-1775503.9569999999</v>
      </c>
      <c r="E550" t="s">
        <v>164</v>
      </c>
      <c r="F550">
        <v>1</v>
      </c>
      <c r="G550">
        <v>1775503.9570135898</v>
      </c>
      <c r="H550" t="s">
        <v>480</v>
      </c>
      <c r="I550" t="s">
        <v>9</v>
      </c>
      <c r="J550" t="s">
        <v>137</v>
      </c>
      <c r="K550" t="s">
        <v>501</v>
      </c>
      <c r="L550" t="s">
        <v>501</v>
      </c>
      <c r="M550">
        <v>0</v>
      </c>
      <c r="N550" t="s">
        <v>32</v>
      </c>
      <c r="O550" t="s">
        <v>494</v>
      </c>
      <c r="P550">
        <v>11</v>
      </c>
      <c r="Q550" t="s">
        <v>467</v>
      </c>
      <c r="R550">
        <v>1</v>
      </c>
      <c r="S550">
        <v>-1775503.9569999999</v>
      </c>
      <c r="T550">
        <v>1</v>
      </c>
      <c r="U550" t="s">
        <v>199</v>
      </c>
      <c r="V550" t="s">
        <v>68</v>
      </c>
      <c r="W550" t="s">
        <v>106</v>
      </c>
      <c r="X550">
        <v>7.7777777777777779E-2</v>
      </c>
      <c r="Y550">
        <v>138094.7522111111</v>
      </c>
      <c r="Z550">
        <v>7</v>
      </c>
      <c r="AA550">
        <v>10</v>
      </c>
      <c r="AB550" t="s">
        <v>68</v>
      </c>
      <c r="AC550" t="s">
        <v>9</v>
      </c>
    </row>
    <row r="551" spans="1:29" x14ac:dyDescent="0.3">
      <c r="A551" s="151">
        <v>46081</v>
      </c>
      <c r="B551" t="s">
        <v>444</v>
      </c>
      <c r="C551" t="s">
        <v>429</v>
      </c>
      <c r="D551">
        <v>-1775503.9569999999</v>
      </c>
      <c r="E551" t="s">
        <v>164</v>
      </c>
      <c r="F551">
        <v>1</v>
      </c>
      <c r="G551">
        <v>1775503.9570135898</v>
      </c>
      <c r="H551" t="s">
        <v>480</v>
      </c>
      <c r="I551" t="s">
        <v>9</v>
      </c>
      <c r="J551" t="s">
        <v>137</v>
      </c>
      <c r="K551" t="s">
        <v>501</v>
      </c>
      <c r="L551" t="s">
        <v>501</v>
      </c>
      <c r="M551">
        <v>0</v>
      </c>
      <c r="N551" t="s">
        <v>32</v>
      </c>
      <c r="O551" t="s">
        <v>494</v>
      </c>
      <c r="P551">
        <v>11</v>
      </c>
      <c r="Q551" t="s">
        <v>467</v>
      </c>
      <c r="R551">
        <v>1</v>
      </c>
      <c r="S551">
        <v>-1775503.9569999999</v>
      </c>
      <c r="T551">
        <v>1</v>
      </c>
      <c r="U551" t="s">
        <v>199</v>
      </c>
      <c r="V551" t="s">
        <v>70</v>
      </c>
      <c r="W551" t="s">
        <v>452</v>
      </c>
      <c r="X551">
        <v>7.7777777777777779E-2</v>
      </c>
      <c r="Y551">
        <v>138094.7522111111</v>
      </c>
      <c r="Z551">
        <v>8</v>
      </c>
      <c r="AA551">
        <v>10</v>
      </c>
      <c r="AB551" t="s">
        <v>70</v>
      </c>
      <c r="AC551" t="s">
        <v>9</v>
      </c>
    </row>
    <row r="552" spans="1:29" x14ac:dyDescent="0.3">
      <c r="A552" s="151">
        <v>46081</v>
      </c>
      <c r="B552" t="s">
        <v>444</v>
      </c>
      <c r="C552" t="s">
        <v>429</v>
      </c>
      <c r="D552">
        <v>-1775503.9569999999</v>
      </c>
      <c r="E552" t="s">
        <v>164</v>
      </c>
      <c r="F552">
        <v>1</v>
      </c>
      <c r="G552">
        <v>1775503.9570135898</v>
      </c>
      <c r="H552" t="s">
        <v>480</v>
      </c>
      <c r="I552" t="s">
        <v>9</v>
      </c>
      <c r="J552" t="s">
        <v>137</v>
      </c>
      <c r="K552" t="s">
        <v>501</v>
      </c>
      <c r="L552" t="s">
        <v>501</v>
      </c>
      <c r="M552">
        <v>0</v>
      </c>
      <c r="N552" t="s">
        <v>32</v>
      </c>
      <c r="O552" t="s">
        <v>494</v>
      </c>
      <c r="P552">
        <v>11</v>
      </c>
      <c r="Q552" t="s">
        <v>467</v>
      </c>
      <c r="R552">
        <v>1</v>
      </c>
      <c r="S552">
        <v>-1775503.9569999999</v>
      </c>
      <c r="T552">
        <v>1</v>
      </c>
      <c r="U552" t="s">
        <v>199</v>
      </c>
      <c r="V552" t="s">
        <v>181</v>
      </c>
      <c r="W552" t="s">
        <v>318</v>
      </c>
      <c r="X552">
        <v>0</v>
      </c>
      <c r="Y552">
        <v>0</v>
      </c>
      <c r="Z552">
        <v>9</v>
      </c>
      <c r="AA552">
        <v>10</v>
      </c>
      <c r="AB552" t="s">
        <v>181</v>
      </c>
      <c r="AC552" t="s">
        <v>9</v>
      </c>
    </row>
    <row r="553" spans="1:29" x14ac:dyDescent="0.3">
      <c r="A553" s="151">
        <v>46081</v>
      </c>
      <c r="B553" t="s">
        <v>444</v>
      </c>
      <c r="C553" t="s">
        <v>760</v>
      </c>
      <c r="D553">
        <v>-1749819.9905000001</v>
      </c>
      <c r="E553" t="s">
        <v>179</v>
      </c>
      <c r="F553">
        <v>1</v>
      </c>
      <c r="G553">
        <v>1749819.99049359</v>
      </c>
      <c r="H553" t="s">
        <v>480</v>
      </c>
      <c r="I553" t="s">
        <v>9</v>
      </c>
      <c r="J553" t="s">
        <v>137</v>
      </c>
      <c r="K553" t="s">
        <v>501</v>
      </c>
      <c r="L553" t="s">
        <v>501</v>
      </c>
      <c r="M553">
        <v>0</v>
      </c>
      <c r="N553" t="s">
        <v>360</v>
      </c>
      <c r="O553" t="s">
        <v>494</v>
      </c>
      <c r="P553">
        <v>10</v>
      </c>
      <c r="Q553" t="s">
        <v>467</v>
      </c>
      <c r="R553">
        <v>1</v>
      </c>
      <c r="S553">
        <v>-1749819.9905000001</v>
      </c>
      <c r="T553">
        <v>1</v>
      </c>
      <c r="U553" t="s">
        <v>199</v>
      </c>
      <c r="V553" t="s">
        <v>72</v>
      </c>
      <c r="W553" t="s">
        <v>366</v>
      </c>
      <c r="X553">
        <v>0.14000000000000001</v>
      </c>
      <c r="Y553">
        <v>244974.79867000005</v>
      </c>
      <c r="Z553">
        <v>1</v>
      </c>
      <c r="AA553">
        <v>10</v>
      </c>
      <c r="AB553" t="s">
        <v>72</v>
      </c>
      <c r="AC553" t="s">
        <v>9</v>
      </c>
    </row>
    <row r="554" spans="1:29" x14ac:dyDescent="0.3">
      <c r="A554" s="151">
        <v>46081</v>
      </c>
      <c r="B554" t="s">
        <v>444</v>
      </c>
      <c r="C554" t="s">
        <v>760</v>
      </c>
      <c r="D554">
        <v>-1749819.9905000001</v>
      </c>
      <c r="E554" t="s">
        <v>179</v>
      </c>
      <c r="F554">
        <v>1</v>
      </c>
      <c r="G554">
        <v>1749819.99049359</v>
      </c>
      <c r="H554" t="s">
        <v>480</v>
      </c>
      <c r="I554" t="s">
        <v>9</v>
      </c>
      <c r="J554" t="s">
        <v>137</v>
      </c>
      <c r="K554" t="s">
        <v>501</v>
      </c>
      <c r="L554" t="s">
        <v>501</v>
      </c>
      <c r="M554">
        <v>0</v>
      </c>
      <c r="N554" t="s">
        <v>360</v>
      </c>
      <c r="O554" t="s">
        <v>494</v>
      </c>
      <c r="P554">
        <v>10</v>
      </c>
      <c r="Q554" t="s">
        <v>467</v>
      </c>
      <c r="R554">
        <v>1</v>
      </c>
      <c r="S554">
        <v>-1749819.9905000001</v>
      </c>
      <c r="T554">
        <v>1</v>
      </c>
      <c r="U554" t="s">
        <v>199</v>
      </c>
      <c r="V554" t="s">
        <v>177</v>
      </c>
      <c r="W554" t="s">
        <v>363</v>
      </c>
      <c r="X554">
        <v>7.0000000000000007E-2</v>
      </c>
      <c r="Y554">
        <v>122487.39933500002</v>
      </c>
      <c r="Z554">
        <v>2</v>
      </c>
      <c r="AA554">
        <v>10</v>
      </c>
      <c r="AB554" t="s">
        <v>77</v>
      </c>
      <c r="AC554" t="s">
        <v>9</v>
      </c>
    </row>
    <row r="555" spans="1:29" x14ac:dyDescent="0.3">
      <c r="A555" s="151">
        <v>46081</v>
      </c>
      <c r="B555" t="s">
        <v>444</v>
      </c>
      <c r="C555" t="s">
        <v>760</v>
      </c>
      <c r="D555">
        <v>-1749819.9905000001</v>
      </c>
      <c r="E555" t="s">
        <v>179</v>
      </c>
      <c r="F555">
        <v>1</v>
      </c>
      <c r="G555">
        <v>1749819.99049359</v>
      </c>
      <c r="H555" t="s">
        <v>480</v>
      </c>
      <c r="I555" t="s">
        <v>9</v>
      </c>
      <c r="J555" t="s">
        <v>137</v>
      </c>
      <c r="K555" t="s">
        <v>501</v>
      </c>
      <c r="L555" t="s">
        <v>501</v>
      </c>
      <c r="M555">
        <v>0</v>
      </c>
      <c r="N555" t="s">
        <v>360</v>
      </c>
      <c r="O555" t="s">
        <v>494</v>
      </c>
      <c r="P555">
        <v>10</v>
      </c>
      <c r="Q555" t="s">
        <v>467</v>
      </c>
      <c r="R555">
        <v>1</v>
      </c>
      <c r="S555">
        <v>-1749819.9905000001</v>
      </c>
      <c r="T555">
        <v>1</v>
      </c>
      <c r="U555" t="s">
        <v>199</v>
      </c>
      <c r="V555" t="s">
        <v>175</v>
      </c>
      <c r="W555" t="s">
        <v>362</v>
      </c>
      <c r="X555">
        <v>7.0000000000000007E-2</v>
      </c>
      <c r="Y555">
        <v>122487.39933500002</v>
      </c>
      <c r="Z555">
        <v>10</v>
      </c>
      <c r="AA555">
        <v>10</v>
      </c>
      <c r="AB555" t="s">
        <v>75</v>
      </c>
      <c r="AC555" t="s">
        <v>9</v>
      </c>
    </row>
    <row r="556" spans="1:29" x14ac:dyDescent="0.3">
      <c r="A556" s="151">
        <v>46081</v>
      </c>
      <c r="B556" t="s">
        <v>444</v>
      </c>
      <c r="C556" t="s">
        <v>760</v>
      </c>
      <c r="D556">
        <v>-1749819.9905000001</v>
      </c>
      <c r="E556" t="s">
        <v>179</v>
      </c>
      <c r="F556">
        <v>1</v>
      </c>
      <c r="G556">
        <v>1749819.99049359</v>
      </c>
      <c r="H556" t="s">
        <v>480</v>
      </c>
      <c r="I556" t="s">
        <v>9</v>
      </c>
      <c r="J556" t="s">
        <v>137</v>
      </c>
      <c r="K556" t="s">
        <v>501</v>
      </c>
      <c r="L556" t="s">
        <v>501</v>
      </c>
      <c r="M556">
        <v>0</v>
      </c>
      <c r="N556" t="s">
        <v>360</v>
      </c>
      <c r="O556" t="s">
        <v>494</v>
      </c>
      <c r="P556">
        <v>10</v>
      </c>
      <c r="Q556" t="s">
        <v>467</v>
      </c>
      <c r="R556">
        <v>1</v>
      </c>
      <c r="S556">
        <v>-1749819.9905000001</v>
      </c>
      <c r="T556">
        <v>1</v>
      </c>
      <c r="U556" t="s">
        <v>199</v>
      </c>
      <c r="V556" t="s">
        <v>193</v>
      </c>
      <c r="W556" t="s">
        <v>368</v>
      </c>
      <c r="X556">
        <v>0.06</v>
      </c>
      <c r="Y556">
        <v>104989.19942999999</v>
      </c>
      <c r="Z556">
        <v>3</v>
      </c>
      <c r="AA556">
        <v>10</v>
      </c>
      <c r="AB556" t="s">
        <v>682</v>
      </c>
      <c r="AC556" t="s">
        <v>9</v>
      </c>
    </row>
    <row r="557" spans="1:29" x14ac:dyDescent="0.3">
      <c r="A557" s="151">
        <v>46081</v>
      </c>
      <c r="B557" t="s">
        <v>444</v>
      </c>
      <c r="C557" t="s">
        <v>760</v>
      </c>
      <c r="D557">
        <v>-1749819.9905000001</v>
      </c>
      <c r="E557" t="s">
        <v>179</v>
      </c>
      <c r="F557">
        <v>1</v>
      </c>
      <c r="G557">
        <v>1749819.99049359</v>
      </c>
      <c r="H557" t="s">
        <v>480</v>
      </c>
      <c r="I557" t="s">
        <v>9</v>
      </c>
      <c r="J557" t="s">
        <v>137</v>
      </c>
      <c r="K557" t="s">
        <v>501</v>
      </c>
      <c r="L557" t="s">
        <v>501</v>
      </c>
      <c r="M557">
        <v>0</v>
      </c>
      <c r="N557" t="s">
        <v>360</v>
      </c>
      <c r="O557" t="s">
        <v>494</v>
      </c>
      <c r="P557">
        <v>10</v>
      </c>
      <c r="Q557" t="s">
        <v>467</v>
      </c>
      <c r="R557">
        <v>1</v>
      </c>
      <c r="S557">
        <v>-1749819.9905000001</v>
      </c>
      <c r="T557">
        <v>1</v>
      </c>
      <c r="U557" t="s">
        <v>199</v>
      </c>
      <c r="V557" t="s">
        <v>191</v>
      </c>
      <c r="W557" t="s">
        <v>367</v>
      </c>
      <c r="X557">
        <v>0.09</v>
      </c>
      <c r="Y557">
        <v>157483.799145</v>
      </c>
      <c r="Z557">
        <v>4</v>
      </c>
      <c r="AA557">
        <v>10</v>
      </c>
      <c r="AB557" t="s">
        <v>683</v>
      </c>
      <c r="AC557" t="s">
        <v>9</v>
      </c>
    </row>
    <row r="558" spans="1:29" x14ac:dyDescent="0.3">
      <c r="A558" s="151">
        <v>46081</v>
      </c>
      <c r="B558" t="s">
        <v>444</v>
      </c>
      <c r="C558" t="s">
        <v>760</v>
      </c>
      <c r="D558">
        <v>-1749819.9905000001</v>
      </c>
      <c r="E558" t="s">
        <v>179</v>
      </c>
      <c r="F558">
        <v>1</v>
      </c>
      <c r="G558">
        <v>1749819.99049359</v>
      </c>
      <c r="H558" t="s">
        <v>480</v>
      </c>
      <c r="I558" t="s">
        <v>9</v>
      </c>
      <c r="J558" t="s">
        <v>137</v>
      </c>
      <c r="K558" t="s">
        <v>501</v>
      </c>
      <c r="L558" t="s">
        <v>501</v>
      </c>
      <c r="M558">
        <v>0</v>
      </c>
      <c r="N558" t="s">
        <v>360</v>
      </c>
      <c r="O558" t="s">
        <v>494</v>
      </c>
      <c r="P558">
        <v>10</v>
      </c>
      <c r="Q558" t="s">
        <v>467</v>
      </c>
      <c r="R558">
        <v>1</v>
      </c>
      <c r="S558">
        <v>-1749819.9905000001</v>
      </c>
      <c r="T558">
        <v>1</v>
      </c>
      <c r="U558" t="s">
        <v>199</v>
      </c>
      <c r="V558" t="s">
        <v>80</v>
      </c>
      <c r="W558" t="s">
        <v>365</v>
      </c>
      <c r="X558">
        <v>0.15</v>
      </c>
      <c r="Y558">
        <v>262472.99857499998</v>
      </c>
      <c r="Z558">
        <v>5</v>
      </c>
      <c r="AA558">
        <v>10</v>
      </c>
      <c r="AB558" t="s">
        <v>80</v>
      </c>
      <c r="AC558" t="s">
        <v>9</v>
      </c>
    </row>
    <row r="559" spans="1:29" x14ac:dyDescent="0.3">
      <c r="A559" s="151">
        <v>46081</v>
      </c>
      <c r="B559" t="s">
        <v>444</v>
      </c>
      <c r="C559" t="s">
        <v>760</v>
      </c>
      <c r="D559">
        <v>-1749819.9905000001</v>
      </c>
      <c r="E559" t="s">
        <v>179</v>
      </c>
      <c r="F559">
        <v>1</v>
      </c>
      <c r="G559">
        <v>1749819.99049359</v>
      </c>
      <c r="H559" t="s">
        <v>480</v>
      </c>
      <c r="I559" t="s">
        <v>9</v>
      </c>
      <c r="J559" t="s">
        <v>137</v>
      </c>
      <c r="K559" t="s">
        <v>501</v>
      </c>
      <c r="L559" t="s">
        <v>501</v>
      </c>
      <c r="M559">
        <v>0</v>
      </c>
      <c r="N559" t="s">
        <v>360</v>
      </c>
      <c r="O559" t="s">
        <v>494</v>
      </c>
      <c r="P559">
        <v>10</v>
      </c>
      <c r="Q559" t="s">
        <v>467</v>
      </c>
      <c r="R559">
        <v>1</v>
      </c>
      <c r="S559">
        <v>-1749819.9905000001</v>
      </c>
      <c r="T559">
        <v>1</v>
      </c>
      <c r="U559" t="s">
        <v>199</v>
      </c>
      <c r="V559" t="s">
        <v>50</v>
      </c>
      <c r="W559" t="s">
        <v>361</v>
      </c>
      <c r="X559">
        <v>0.1</v>
      </c>
      <c r="Y559">
        <v>174981.99905000001</v>
      </c>
      <c r="Z559">
        <v>6</v>
      </c>
      <c r="AA559">
        <v>10</v>
      </c>
      <c r="AB559" t="s">
        <v>50</v>
      </c>
      <c r="AC559" t="s">
        <v>9</v>
      </c>
    </row>
    <row r="560" spans="1:29" x14ac:dyDescent="0.3">
      <c r="A560" s="151">
        <v>46081</v>
      </c>
      <c r="B560" t="s">
        <v>444</v>
      </c>
      <c r="C560" t="s">
        <v>760</v>
      </c>
      <c r="D560">
        <v>-1749819.9905000001</v>
      </c>
      <c r="E560" t="s">
        <v>179</v>
      </c>
      <c r="F560">
        <v>1</v>
      </c>
      <c r="G560">
        <v>1749819.99049359</v>
      </c>
      <c r="H560" t="s">
        <v>480</v>
      </c>
      <c r="I560" t="s">
        <v>9</v>
      </c>
      <c r="J560" t="s">
        <v>137</v>
      </c>
      <c r="K560" t="s">
        <v>501</v>
      </c>
      <c r="L560" t="s">
        <v>501</v>
      </c>
      <c r="M560">
        <v>0</v>
      </c>
      <c r="N560" t="s">
        <v>360</v>
      </c>
      <c r="O560" t="s">
        <v>494</v>
      </c>
      <c r="P560">
        <v>10</v>
      </c>
      <c r="Q560" t="s">
        <v>467</v>
      </c>
      <c r="R560">
        <v>1</v>
      </c>
      <c r="S560">
        <v>-1749819.9905000001</v>
      </c>
      <c r="T560">
        <v>1</v>
      </c>
      <c r="U560" t="s">
        <v>199</v>
      </c>
      <c r="V560" t="s">
        <v>68</v>
      </c>
      <c r="W560" t="s">
        <v>369</v>
      </c>
      <c r="X560">
        <v>0.2</v>
      </c>
      <c r="Y560">
        <v>349963.99810000003</v>
      </c>
      <c r="Z560">
        <v>7</v>
      </c>
      <c r="AA560">
        <v>10</v>
      </c>
      <c r="AB560" t="s">
        <v>68</v>
      </c>
      <c r="AC560" t="s">
        <v>9</v>
      </c>
    </row>
    <row r="561" spans="1:29" x14ac:dyDescent="0.3">
      <c r="A561" s="151">
        <v>46081</v>
      </c>
      <c r="B561" t="s">
        <v>444</v>
      </c>
      <c r="C561" t="s">
        <v>760</v>
      </c>
      <c r="D561">
        <v>-1749819.9905000001</v>
      </c>
      <c r="E561" t="s">
        <v>179</v>
      </c>
      <c r="F561">
        <v>1</v>
      </c>
      <c r="G561">
        <v>1749819.99049359</v>
      </c>
      <c r="H561" t="s">
        <v>480</v>
      </c>
      <c r="I561" t="s">
        <v>9</v>
      </c>
      <c r="J561" t="s">
        <v>137</v>
      </c>
      <c r="K561" t="s">
        <v>501</v>
      </c>
      <c r="L561" t="s">
        <v>501</v>
      </c>
      <c r="M561">
        <v>0</v>
      </c>
      <c r="N561" t="s">
        <v>360</v>
      </c>
      <c r="O561" t="s">
        <v>494</v>
      </c>
      <c r="P561">
        <v>10</v>
      </c>
      <c r="Q561" t="s">
        <v>467</v>
      </c>
      <c r="R561">
        <v>1</v>
      </c>
      <c r="S561">
        <v>-1749819.9905000001</v>
      </c>
      <c r="T561">
        <v>1</v>
      </c>
      <c r="U561" t="s">
        <v>199</v>
      </c>
      <c r="V561" t="s">
        <v>70</v>
      </c>
      <c r="W561" t="s">
        <v>458</v>
      </c>
      <c r="X561">
        <v>0</v>
      </c>
      <c r="Y561">
        <v>0</v>
      </c>
      <c r="Z561">
        <v>8</v>
      </c>
      <c r="AA561">
        <v>10</v>
      </c>
      <c r="AB561" t="s">
        <v>70</v>
      </c>
      <c r="AC561" t="s">
        <v>9</v>
      </c>
    </row>
    <row r="562" spans="1:29" x14ac:dyDescent="0.3">
      <c r="A562" s="151">
        <v>46081</v>
      </c>
      <c r="B562" t="s">
        <v>444</v>
      </c>
      <c r="C562" t="s">
        <v>760</v>
      </c>
      <c r="D562">
        <v>-1749819.9905000001</v>
      </c>
      <c r="E562" t="s">
        <v>179</v>
      </c>
      <c r="F562">
        <v>1</v>
      </c>
      <c r="G562">
        <v>1749819.99049359</v>
      </c>
      <c r="H562" t="s">
        <v>480</v>
      </c>
      <c r="I562" t="s">
        <v>9</v>
      </c>
      <c r="J562" t="s">
        <v>137</v>
      </c>
      <c r="K562" t="s">
        <v>501</v>
      </c>
      <c r="L562" t="s">
        <v>501</v>
      </c>
      <c r="M562">
        <v>0</v>
      </c>
      <c r="N562" t="s">
        <v>360</v>
      </c>
      <c r="O562" t="s">
        <v>494</v>
      </c>
      <c r="P562">
        <v>10</v>
      </c>
      <c r="Q562" t="s">
        <v>467</v>
      </c>
      <c r="R562">
        <v>1</v>
      </c>
      <c r="S562">
        <v>-1749819.9905000001</v>
      </c>
      <c r="T562">
        <v>1</v>
      </c>
      <c r="U562" t="s">
        <v>199</v>
      </c>
      <c r="V562" t="s">
        <v>181</v>
      </c>
      <c r="W562" t="s">
        <v>364</v>
      </c>
      <c r="X562">
        <v>0</v>
      </c>
      <c r="Y562">
        <v>0</v>
      </c>
      <c r="Z562">
        <v>9</v>
      </c>
      <c r="AA562">
        <v>10</v>
      </c>
      <c r="AB562" t="s">
        <v>181</v>
      </c>
      <c r="AC562" t="s">
        <v>9</v>
      </c>
    </row>
    <row r="563" spans="1:29" x14ac:dyDescent="0.3">
      <c r="A563" s="151">
        <v>46081</v>
      </c>
      <c r="B563" t="s">
        <v>444</v>
      </c>
      <c r="C563" t="s">
        <v>441</v>
      </c>
      <c r="D563">
        <v>-1743652.6163000001</v>
      </c>
      <c r="E563" t="s">
        <v>391</v>
      </c>
      <c r="F563">
        <v>1</v>
      </c>
      <c r="G563">
        <v>1743652.6162531266</v>
      </c>
      <c r="H563" t="s">
        <v>480</v>
      </c>
      <c r="I563" t="s">
        <v>9</v>
      </c>
      <c r="J563" t="s">
        <v>137</v>
      </c>
      <c r="K563" t="s">
        <v>501</v>
      </c>
      <c r="L563" t="s">
        <v>501</v>
      </c>
      <c r="M563">
        <v>0</v>
      </c>
      <c r="N563" t="s">
        <v>389</v>
      </c>
      <c r="O563" t="s">
        <v>494</v>
      </c>
      <c r="P563">
        <v>10</v>
      </c>
      <c r="Q563" t="s">
        <v>465</v>
      </c>
      <c r="R563">
        <v>1</v>
      </c>
      <c r="S563">
        <v>-1743652.6163000001</v>
      </c>
      <c r="T563">
        <v>1</v>
      </c>
      <c r="U563" t="s">
        <v>199</v>
      </c>
      <c r="V563" t="s">
        <v>72</v>
      </c>
      <c r="W563" t="s">
        <v>394</v>
      </c>
      <c r="X563">
        <v>0.1111</v>
      </c>
      <c r="Y563">
        <v>193719.80567093001</v>
      </c>
      <c r="Z563">
        <v>1</v>
      </c>
      <c r="AA563">
        <v>10</v>
      </c>
      <c r="AB563" t="s">
        <v>72</v>
      </c>
      <c r="AC563" t="s">
        <v>9</v>
      </c>
    </row>
    <row r="564" spans="1:29" x14ac:dyDescent="0.3">
      <c r="A564" s="151">
        <v>46081</v>
      </c>
      <c r="B564" t="s">
        <v>444</v>
      </c>
      <c r="C564" t="s">
        <v>441</v>
      </c>
      <c r="D564">
        <v>-1743652.6163000001</v>
      </c>
      <c r="E564" t="s">
        <v>391</v>
      </c>
      <c r="F564">
        <v>1</v>
      </c>
      <c r="G564">
        <v>1743652.6162531266</v>
      </c>
      <c r="H564" t="s">
        <v>480</v>
      </c>
      <c r="I564" t="s">
        <v>9</v>
      </c>
      <c r="J564" t="s">
        <v>137</v>
      </c>
      <c r="K564" t="s">
        <v>501</v>
      </c>
      <c r="L564" t="s">
        <v>501</v>
      </c>
      <c r="M564">
        <v>0</v>
      </c>
      <c r="N564" t="s">
        <v>389</v>
      </c>
      <c r="O564" t="s">
        <v>494</v>
      </c>
      <c r="P564">
        <v>10</v>
      </c>
      <c r="Q564" t="s">
        <v>465</v>
      </c>
      <c r="R564">
        <v>1</v>
      </c>
      <c r="S564">
        <v>-1743652.6163000001</v>
      </c>
      <c r="T564">
        <v>1</v>
      </c>
      <c r="U564" t="s">
        <v>199</v>
      </c>
      <c r="V564" t="s">
        <v>77</v>
      </c>
      <c r="W564" t="s">
        <v>750</v>
      </c>
      <c r="X564">
        <v>0.1111</v>
      </c>
      <c r="Y564">
        <v>193719.80567093001</v>
      </c>
      <c r="Z564">
        <v>2</v>
      </c>
      <c r="AA564">
        <v>10</v>
      </c>
      <c r="AB564" t="s">
        <v>77</v>
      </c>
      <c r="AC564" t="s">
        <v>9</v>
      </c>
    </row>
    <row r="565" spans="1:29" x14ac:dyDescent="0.3">
      <c r="A565" s="151">
        <v>46081</v>
      </c>
      <c r="B565" t="s">
        <v>444</v>
      </c>
      <c r="C565" t="s">
        <v>441</v>
      </c>
      <c r="D565">
        <v>-1743652.6163000001</v>
      </c>
      <c r="E565" t="s">
        <v>391</v>
      </c>
      <c r="F565">
        <v>1</v>
      </c>
      <c r="G565">
        <v>1743652.6162531266</v>
      </c>
      <c r="H565" t="s">
        <v>480</v>
      </c>
      <c r="I565" t="s">
        <v>9</v>
      </c>
      <c r="J565" t="s">
        <v>137</v>
      </c>
      <c r="K565" t="s">
        <v>501</v>
      </c>
      <c r="L565" t="s">
        <v>501</v>
      </c>
      <c r="M565">
        <v>0</v>
      </c>
      <c r="N565" t="s">
        <v>389</v>
      </c>
      <c r="O565" t="s">
        <v>494</v>
      </c>
      <c r="P565">
        <v>10</v>
      </c>
      <c r="Q565" t="s">
        <v>465</v>
      </c>
      <c r="R565">
        <v>1</v>
      </c>
      <c r="S565">
        <v>-1743652.6163000001</v>
      </c>
      <c r="T565">
        <v>1</v>
      </c>
      <c r="U565" t="s">
        <v>199</v>
      </c>
      <c r="V565" t="s">
        <v>75</v>
      </c>
      <c r="W565" t="s">
        <v>751</v>
      </c>
      <c r="X565">
        <v>0.1111</v>
      </c>
      <c r="Y565">
        <v>193719.80567093001</v>
      </c>
      <c r="Z565">
        <v>10</v>
      </c>
      <c r="AA565">
        <v>10</v>
      </c>
      <c r="AB565" t="s">
        <v>75</v>
      </c>
      <c r="AC565" t="s">
        <v>9</v>
      </c>
    </row>
    <row r="566" spans="1:29" x14ac:dyDescent="0.3">
      <c r="A566" s="151">
        <v>46081</v>
      </c>
      <c r="B566" t="s">
        <v>444</v>
      </c>
      <c r="C566" t="s">
        <v>441</v>
      </c>
      <c r="D566">
        <v>-1743652.6163000001</v>
      </c>
      <c r="E566" t="s">
        <v>391</v>
      </c>
      <c r="F566">
        <v>1</v>
      </c>
      <c r="G566">
        <v>1743652.6162531266</v>
      </c>
      <c r="H566" t="s">
        <v>480</v>
      </c>
      <c r="I566" t="s">
        <v>9</v>
      </c>
      <c r="J566" t="s">
        <v>137</v>
      </c>
      <c r="K566" t="s">
        <v>501</v>
      </c>
      <c r="L566" t="s">
        <v>501</v>
      </c>
      <c r="M566">
        <v>0</v>
      </c>
      <c r="N566" t="s">
        <v>389</v>
      </c>
      <c r="O566" t="s">
        <v>494</v>
      </c>
      <c r="P566">
        <v>10</v>
      </c>
      <c r="Q566" t="s">
        <v>465</v>
      </c>
      <c r="R566">
        <v>1</v>
      </c>
      <c r="S566">
        <v>-1743652.6163000001</v>
      </c>
      <c r="T566">
        <v>1</v>
      </c>
      <c r="U566" t="s">
        <v>199</v>
      </c>
      <c r="V566" t="s">
        <v>66</v>
      </c>
      <c r="W566" t="s">
        <v>752</v>
      </c>
      <c r="X566">
        <v>0.1111</v>
      </c>
      <c r="Y566">
        <v>193719.80567093001</v>
      </c>
      <c r="Z566">
        <v>3</v>
      </c>
      <c r="AA566">
        <v>10</v>
      </c>
      <c r="AB566" t="s">
        <v>682</v>
      </c>
      <c r="AC566" t="s">
        <v>9</v>
      </c>
    </row>
    <row r="567" spans="1:29" x14ac:dyDescent="0.3">
      <c r="A567" s="151">
        <v>46081</v>
      </c>
      <c r="B567" t="s">
        <v>444</v>
      </c>
      <c r="C567" t="s">
        <v>441</v>
      </c>
      <c r="D567">
        <v>-1743652.6163000001</v>
      </c>
      <c r="E567" t="s">
        <v>391</v>
      </c>
      <c r="F567">
        <v>1</v>
      </c>
      <c r="G567">
        <v>1743652.6162531266</v>
      </c>
      <c r="H567" t="s">
        <v>480</v>
      </c>
      <c r="I567" t="s">
        <v>9</v>
      </c>
      <c r="J567" t="s">
        <v>137</v>
      </c>
      <c r="K567" t="s">
        <v>501</v>
      </c>
      <c r="L567" t="s">
        <v>501</v>
      </c>
      <c r="M567">
        <v>0</v>
      </c>
      <c r="N567" t="s">
        <v>389</v>
      </c>
      <c r="O567" t="s">
        <v>494</v>
      </c>
      <c r="P567">
        <v>10</v>
      </c>
      <c r="Q567" t="s">
        <v>465</v>
      </c>
      <c r="R567">
        <v>1</v>
      </c>
      <c r="S567">
        <v>-1743652.6163000001</v>
      </c>
      <c r="T567">
        <v>1</v>
      </c>
      <c r="U567" t="s">
        <v>199</v>
      </c>
      <c r="V567" t="s">
        <v>63</v>
      </c>
      <c r="W567" t="s">
        <v>753</v>
      </c>
      <c r="X567">
        <v>0.1111</v>
      </c>
      <c r="Y567">
        <v>193719.80567093001</v>
      </c>
      <c r="Z567">
        <v>4</v>
      </c>
      <c r="AA567">
        <v>10</v>
      </c>
      <c r="AB567" t="s">
        <v>683</v>
      </c>
      <c r="AC567" t="s">
        <v>9</v>
      </c>
    </row>
    <row r="568" spans="1:29" x14ac:dyDescent="0.3">
      <c r="A568" s="151">
        <v>46081</v>
      </c>
      <c r="B568" t="s">
        <v>444</v>
      </c>
      <c r="C568" t="s">
        <v>441</v>
      </c>
      <c r="D568">
        <v>-1743652.6163000001</v>
      </c>
      <c r="E568" t="s">
        <v>391</v>
      </c>
      <c r="F568">
        <v>1</v>
      </c>
      <c r="G568">
        <v>1743652.6162531266</v>
      </c>
      <c r="H568" t="s">
        <v>480</v>
      </c>
      <c r="I568" t="s">
        <v>9</v>
      </c>
      <c r="J568" t="s">
        <v>137</v>
      </c>
      <c r="K568" t="s">
        <v>501</v>
      </c>
      <c r="L568" t="s">
        <v>501</v>
      </c>
      <c r="M568">
        <v>0</v>
      </c>
      <c r="N568" t="s">
        <v>389</v>
      </c>
      <c r="O568" t="s">
        <v>494</v>
      </c>
      <c r="P568">
        <v>10</v>
      </c>
      <c r="Q568" t="s">
        <v>465</v>
      </c>
      <c r="R568">
        <v>1</v>
      </c>
      <c r="S568">
        <v>-1743652.6163000001</v>
      </c>
      <c r="T568">
        <v>1</v>
      </c>
      <c r="U568" t="s">
        <v>199</v>
      </c>
      <c r="V568" t="s">
        <v>80</v>
      </c>
      <c r="W568" t="s">
        <v>393</v>
      </c>
      <c r="X568">
        <v>0.1111</v>
      </c>
      <c r="Y568">
        <v>193719.80567093001</v>
      </c>
      <c r="Z568">
        <v>5</v>
      </c>
      <c r="AA568">
        <v>10</v>
      </c>
      <c r="AB568" t="s">
        <v>80</v>
      </c>
      <c r="AC568" t="s">
        <v>9</v>
      </c>
    </row>
    <row r="569" spans="1:29" x14ac:dyDescent="0.3">
      <c r="A569" s="151">
        <v>46081</v>
      </c>
      <c r="B569" t="s">
        <v>444</v>
      </c>
      <c r="C569" t="s">
        <v>441</v>
      </c>
      <c r="D569">
        <v>-1743652.6163000001</v>
      </c>
      <c r="E569" t="s">
        <v>391</v>
      </c>
      <c r="F569">
        <v>1</v>
      </c>
      <c r="G569">
        <v>1743652.6162531266</v>
      </c>
      <c r="H569" t="s">
        <v>480</v>
      </c>
      <c r="I569" t="s">
        <v>9</v>
      </c>
      <c r="J569" t="s">
        <v>137</v>
      </c>
      <c r="K569" t="s">
        <v>501</v>
      </c>
      <c r="L569" t="s">
        <v>501</v>
      </c>
      <c r="M569">
        <v>0</v>
      </c>
      <c r="N569" t="s">
        <v>389</v>
      </c>
      <c r="O569" t="s">
        <v>494</v>
      </c>
      <c r="P569">
        <v>10</v>
      </c>
      <c r="Q569" t="s">
        <v>465</v>
      </c>
      <c r="R569">
        <v>1</v>
      </c>
      <c r="S569">
        <v>-1743652.6163000001</v>
      </c>
      <c r="T569">
        <v>1</v>
      </c>
      <c r="U569" t="s">
        <v>199</v>
      </c>
      <c r="V569" t="s">
        <v>50</v>
      </c>
      <c r="W569" t="s">
        <v>390</v>
      </c>
      <c r="X569">
        <v>0.1111</v>
      </c>
      <c r="Y569">
        <v>193719.80567093001</v>
      </c>
      <c r="Z569">
        <v>6</v>
      </c>
      <c r="AA569">
        <v>10</v>
      </c>
      <c r="AB569" t="s">
        <v>50</v>
      </c>
      <c r="AC569" t="s">
        <v>9</v>
      </c>
    </row>
    <row r="570" spans="1:29" x14ac:dyDescent="0.3">
      <c r="A570" s="151">
        <v>46081</v>
      </c>
      <c r="B570" t="s">
        <v>444</v>
      </c>
      <c r="C570" t="s">
        <v>441</v>
      </c>
      <c r="D570">
        <v>-1743652.6163000001</v>
      </c>
      <c r="E570" t="s">
        <v>391</v>
      </c>
      <c r="F570">
        <v>1</v>
      </c>
      <c r="G570">
        <v>1743652.6162531266</v>
      </c>
      <c r="H570" t="s">
        <v>480</v>
      </c>
      <c r="I570" t="s">
        <v>9</v>
      </c>
      <c r="J570" t="s">
        <v>137</v>
      </c>
      <c r="K570" t="s">
        <v>501</v>
      </c>
      <c r="L570" t="s">
        <v>501</v>
      </c>
      <c r="M570">
        <v>0</v>
      </c>
      <c r="N570" t="s">
        <v>389</v>
      </c>
      <c r="O570" t="s">
        <v>494</v>
      </c>
      <c r="P570">
        <v>10</v>
      </c>
      <c r="Q570" t="s">
        <v>465</v>
      </c>
      <c r="R570">
        <v>1</v>
      </c>
      <c r="S570">
        <v>-1743652.6163000001</v>
      </c>
      <c r="T570">
        <v>1</v>
      </c>
      <c r="U570" t="s">
        <v>199</v>
      </c>
      <c r="V570" t="s">
        <v>68</v>
      </c>
      <c r="W570" t="s">
        <v>395</v>
      </c>
      <c r="X570">
        <v>0.1111</v>
      </c>
      <c r="Y570">
        <v>193719.80567093001</v>
      </c>
      <c r="Z570">
        <v>7</v>
      </c>
      <c r="AA570">
        <v>10</v>
      </c>
      <c r="AB570" t="s">
        <v>68</v>
      </c>
      <c r="AC570" t="s">
        <v>9</v>
      </c>
    </row>
    <row r="571" spans="1:29" x14ac:dyDescent="0.3">
      <c r="A571" s="151">
        <v>46081</v>
      </c>
      <c r="B571" t="s">
        <v>444</v>
      </c>
      <c r="C571" t="s">
        <v>441</v>
      </c>
      <c r="D571">
        <v>-1743652.6163000001</v>
      </c>
      <c r="E571" t="s">
        <v>391</v>
      </c>
      <c r="F571">
        <v>1</v>
      </c>
      <c r="G571">
        <v>1743652.6162531266</v>
      </c>
      <c r="H571" t="s">
        <v>480</v>
      </c>
      <c r="I571" t="s">
        <v>9</v>
      </c>
      <c r="J571" t="s">
        <v>137</v>
      </c>
      <c r="K571" t="s">
        <v>501</v>
      </c>
      <c r="L571" t="s">
        <v>501</v>
      </c>
      <c r="M571">
        <v>0</v>
      </c>
      <c r="N571" t="s">
        <v>389</v>
      </c>
      <c r="O571" t="s">
        <v>494</v>
      </c>
      <c r="P571">
        <v>10</v>
      </c>
      <c r="Q571" t="s">
        <v>465</v>
      </c>
      <c r="R571">
        <v>1</v>
      </c>
      <c r="S571">
        <v>-1743652.6163000001</v>
      </c>
      <c r="T571">
        <v>1</v>
      </c>
      <c r="U571" t="s">
        <v>199</v>
      </c>
      <c r="V571" t="s">
        <v>70</v>
      </c>
      <c r="W571" t="s">
        <v>460</v>
      </c>
      <c r="X571">
        <v>0.1111</v>
      </c>
      <c r="Y571">
        <v>193719.80567093001</v>
      </c>
      <c r="Z571">
        <v>8</v>
      </c>
      <c r="AA571">
        <v>10</v>
      </c>
      <c r="AB571" t="s">
        <v>70</v>
      </c>
      <c r="AC571" t="s">
        <v>9</v>
      </c>
    </row>
    <row r="572" spans="1:29" x14ac:dyDescent="0.3">
      <c r="A572" s="151">
        <v>46081</v>
      </c>
      <c r="B572" t="s">
        <v>444</v>
      </c>
      <c r="C572" t="s">
        <v>441</v>
      </c>
      <c r="D572">
        <v>-1743652.6163000001</v>
      </c>
      <c r="E572" t="s">
        <v>391</v>
      </c>
      <c r="F572">
        <v>1</v>
      </c>
      <c r="G572">
        <v>1743652.6162531266</v>
      </c>
      <c r="H572" t="s">
        <v>480</v>
      </c>
      <c r="I572" t="s">
        <v>9</v>
      </c>
      <c r="J572" t="s">
        <v>137</v>
      </c>
      <c r="K572" t="s">
        <v>501</v>
      </c>
      <c r="L572" t="s">
        <v>501</v>
      </c>
      <c r="M572">
        <v>0</v>
      </c>
      <c r="N572" t="s">
        <v>389</v>
      </c>
      <c r="O572" t="s">
        <v>494</v>
      </c>
      <c r="P572">
        <v>10</v>
      </c>
      <c r="Q572" t="s">
        <v>465</v>
      </c>
      <c r="R572">
        <v>1</v>
      </c>
      <c r="S572">
        <v>-1743652.6163000001</v>
      </c>
      <c r="T572">
        <v>1</v>
      </c>
      <c r="U572" t="s">
        <v>199</v>
      </c>
      <c r="V572" t="s">
        <v>181</v>
      </c>
      <c r="W572" t="s">
        <v>392</v>
      </c>
      <c r="X572">
        <v>0</v>
      </c>
      <c r="Y572">
        <v>0</v>
      </c>
      <c r="Z572">
        <v>9</v>
      </c>
      <c r="AA572">
        <v>10</v>
      </c>
      <c r="AB572" t="s">
        <v>181</v>
      </c>
      <c r="AC572" t="s">
        <v>9</v>
      </c>
    </row>
    <row r="573" spans="1:29" x14ac:dyDescent="0.3">
      <c r="A573" s="151">
        <v>46081</v>
      </c>
      <c r="B573" t="s">
        <v>444</v>
      </c>
      <c r="C573" t="s">
        <v>433</v>
      </c>
      <c r="D573">
        <v>-1740103.7392</v>
      </c>
      <c r="E573" t="s">
        <v>168</v>
      </c>
      <c r="F573">
        <v>1</v>
      </c>
      <c r="G573">
        <v>1740103.7392135896</v>
      </c>
      <c r="H573" t="s">
        <v>480</v>
      </c>
      <c r="I573" t="s">
        <v>9</v>
      </c>
      <c r="J573" t="s">
        <v>137</v>
      </c>
      <c r="K573" t="s">
        <v>501</v>
      </c>
      <c r="L573" t="s">
        <v>501</v>
      </c>
      <c r="M573">
        <v>0</v>
      </c>
      <c r="N573" t="s">
        <v>332</v>
      </c>
      <c r="O573" t="s">
        <v>494</v>
      </c>
      <c r="P573">
        <v>6</v>
      </c>
      <c r="Q573" t="s">
        <v>469</v>
      </c>
      <c r="R573">
        <v>1</v>
      </c>
      <c r="S573">
        <v>-1740103.7392</v>
      </c>
      <c r="T573">
        <v>1</v>
      </c>
      <c r="U573" t="s">
        <v>199</v>
      </c>
      <c r="V573" t="s">
        <v>72</v>
      </c>
      <c r="W573" t="s">
        <v>335</v>
      </c>
      <c r="X573">
        <v>0.05</v>
      </c>
      <c r="Y573">
        <v>87005.186960000006</v>
      </c>
      <c r="Z573">
        <v>1</v>
      </c>
      <c r="AA573">
        <v>10</v>
      </c>
      <c r="AB573" t="s">
        <v>72</v>
      </c>
      <c r="AC573" t="s">
        <v>9</v>
      </c>
    </row>
    <row r="574" spans="1:29" x14ac:dyDescent="0.3">
      <c r="A574" s="151">
        <v>46081</v>
      </c>
      <c r="B574" t="s">
        <v>444</v>
      </c>
      <c r="C574" t="s">
        <v>433</v>
      </c>
      <c r="D574">
        <v>-1740103.7392</v>
      </c>
      <c r="E574" t="s">
        <v>168</v>
      </c>
      <c r="F574">
        <v>1</v>
      </c>
      <c r="G574">
        <v>1740103.7392135896</v>
      </c>
      <c r="H574" t="s">
        <v>480</v>
      </c>
      <c r="I574" t="s">
        <v>9</v>
      </c>
      <c r="J574" t="s">
        <v>137</v>
      </c>
      <c r="K574" t="s">
        <v>501</v>
      </c>
      <c r="L574" t="s">
        <v>501</v>
      </c>
      <c r="M574">
        <v>0</v>
      </c>
      <c r="N574" t="s">
        <v>332</v>
      </c>
      <c r="O574" t="s">
        <v>494</v>
      </c>
      <c r="P574">
        <v>6</v>
      </c>
      <c r="Q574" t="s">
        <v>469</v>
      </c>
      <c r="R574">
        <v>1</v>
      </c>
      <c r="S574">
        <v>-1740103.7392</v>
      </c>
      <c r="T574">
        <v>1</v>
      </c>
      <c r="U574" t="s">
        <v>199</v>
      </c>
      <c r="V574" t="s">
        <v>193</v>
      </c>
      <c r="W574" t="s">
        <v>336</v>
      </c>
      <c r="X574">
        <v>0.06</v>
      </c>
      <c r="Y574">
        <v>104406.22435199999</v>
      </c>
      <c r="Z574">
        <v>3</v>
      </c>
      <c r="AA574">
        <v>10</v>
      </c>
      <c r="AB574" t="s">
        <v>682</v>
      </c>
      <c r="AC574" t="s">
        <v>9</v>
      </c>
    </row>
    <row r="575" spans="1:29" x14ac:dyDescent="0.3">
      <c r="A575" s="151">
        <v>46081</v>
      </c>
      <c r="B575" t="s">
        <v>444</v>
      </c>
      <c r="C575" t="s">
        <v>433</v>
      </c>
      <c r="D575">
        <v>-1740103.7392</v>
      </c>
      <c r="E575" t="s">
        <v>168</v>
      </c>
      <c r="F575">
        <v>1</v>
      </c>
      <c r="G575">
        <v>1740103.7392135896</v>
      </c>
      <c r="H575" t="s">
        <v>480</v>
      </c>
      <c r="I575" t="s">
        <v>9</v>
      </c>
      <c r="J575" t="s">
        <v>137</v>
      </c>
      <c r="K575" t="s">
        <v>501</v>
      </c>
      <c r="L575" t="s">
        <v>501</v>
      </c>
      <c r="M575">
        <v>0</v>
      </c>
      <c r="N575" t="s">
        <v>332</v>
      </c>
      <c r="O575" t="s">
        <v>494</v>
      </c>
      <c r="P575">
        <v>6</v>
      </c>
      <c r="Q575" t="s">
        <v>469</v>
      </c>
      <c r="R575">
        <v>1</v>
      </c>
      <c r="S575">
        <v>-1740103.7392</v>
      </c>
      <c r="T575">
        <v>1</v>
      </c>
      <c r="U575" t="s">
        <v>199</v>
      </c>
      <c r="V575" t="s">
        <v>80</v>
      </c>
      <c r="W575" t="s">
        <v>334</v>
      </c>
      <c r="X575">
        <v>0.63</v>
      </c>
      <c r="Y575">
        <v>1096265.3556959999</v>
      </c>
      <c r="Z575">
        <v>5</v>
      </c>
      <c r="AA575">
        <v>10</v>
      </c>
      <c r="AB575" t="s">
        <v>80</v>
      </c>
      <c r="AC575" t="s">
        <v>9</v>
      </c>
    </row>
    <row r="576" spans="1:29" x14ac:dyDescent="0.3">
      <c r="A576" s="151">
        <v>46081</v>
      </c>
      <c r="B576" t="s">
        <v>444</v>
      </c>
      <c r="C576" t="s">
        <v>433</v>
      </c>
      <c r="D576">
        <v>-1740103.7392</v>
      </c>
      <c r="E576" t="s">
        <v>168</v>
      </c>
      <c r="F576">
        <v>1</v>
      </c>
      <c r="G576">
        <v>1740103.7392135896</v>
      </c>
      <c r="H576" t="s">
        <v>480</v>
      </c>
      <c r="I576" t="s">
        <v>9</v>
      </c>
      <c r="J576" t="s">
        <v>137</v>
      </c>
      <c r="K576" t="s">
        <v>501</v>
      </c>
      <c r="L576" t="s">
        <v>501</v>
      </c>
      <c r="M576">
        <v>0</v>
      </c>
      <c r="N576" t="s">
        <v>332</v>
      </c>
      <c r="O576" t="s">
        <v>494</v>
      </c>
      <c r="P576">
        <v>6</v>
      </c>
      <c r="Q576" t="s">
        <v>469</v>
      </c>
      <c r="R576">
        <v>1</v>
      </c>
      <c r="S576">
        <v>-1740103.7392</v>
      </c>
      <c r="T576">
        <v>1</v>
      </c>
      <c r="U576" t="s">
        <v>199</v>
      </c>
      <c r="V576" t="s">
        <v>50</v>
      </c>
      <c r="W576" t="s">
        <v>333</v>
      </c>
      <c r="X576">
        <v>0.05</v>
      </c>
      <c r="Y576">
        <v>87005.186960000006</v>
      </c>
      <c r="Z576">
        <v>6</v>
      </c>
      <c r="AA576">
        <v>10</v>
      </c>
      <c r="AB576" t="s">
        <v>50</v>
      </c>
      <c r="AC576" t="s">
        <v>9</v>
      </c>
    </row>
    <row r="577" spans="1:29" x14ac:dyDescent="0.3">
      <c r="A577" s="151">
        <v>46081</v>
      </c>
      <c r="B577" t="s">
        <v>444</v>
      </c>
      <c r="C577" t="s">
        <v>433</v>
      </c>
      <c r="D577">
        <v>-1740103.7392</v>
      </c>
      <c r="E577" t="s">
        <v>168</v>
      </c>
      <c r="F577">
        <v>1</v>
      </c>
      <c r="G577">
        <v>1740103.7392135896</v>
      </c>
      <c r="H577" t="s">
        <v>480</v>
      </c>
      <c r="I577" t="s">
        <v>9</v>
      </c>
      <c r="J577" t="s">
        <v>137</v>
      </c>
      <c r="K577" t="s">
        <v>501</v>
      </c>
      <c r="L577" t="s">
        <v>501</v>
      </c>
      <c r="M577">
        <v>0</v>
      </c>
      <c r="N577" t="s">
        <v>332</v>
      </c>
      <c r="O577" t="s">
        <v>494</v>
      </c>
      <c r="P577">
        <v>6</v>
      </c>
      <c r="Q577" t="s">
        <v>469</v>
      </c>
      <c r="R577">
        <v>1</v>
      </c>
      <c r="S577">
        <v>-1740103.7392</v>
      </c>
      <c r="T577">
        <v>1</v>
      </c>
      <c r="U577" t="s">
        <v>199</v>
      </c>
      <c r="V577" t="s">
        <v>68</v>
      </c>
      <c r="W577" t="s">
        <v>337</v>
      </c>
      <c r="X577">
        <v>0.14000000000000001</v>
      </c>
      <c r="Y577">
        <v>243614.52348800001</v>
      </c>
      <c r="Z577">
        <v>7</v>
      </c>
      <c r="AA577">
        <v>10</v>
      </c>
      <c r="AB577" t="s">
        <v>68</v>
      </c>
      <c r="AC577" t="s">
        <v>9</v>
      </c>
    </row>
    <row r="578" spans="1:29" x14ac:dyDescent="0.3">
      <c r="A578" s="151">
        <v>46081</v>
      </c>
      <c r="B578" t="s">
        <v>444</v>
      </c>
      <c r="C578" t="s">
        <v>433</v>
      </c>
      <c r="D578">
        <v>-1740103.7392</v>
      </c>
      <c r="E578" t="s">
        <v>168</v>
      </c>
      <c r="F578">
        <v>1</v>
      </c>
      <c r="G578">
        <v>1740103.7392135896</v>
      </c>
      <c r="H578" t="s">
        <v>480</v>
      </c>
      <c r="I578" t="s">
        <v>9</v>
      </c>
      <c r="J578" t="s">
        <v>137</v>
      </c>
      <c r="K578" t="s">
        <v>501</v>
      </c>
      <c r="L578" t="s">
        <v>501</v>
      </c>
      <c r="M578">
        <v>0</v>
      </c>
      <c r="N578" t="s">
        <v>332</v>
      </c>
      <c r="O578" t="s">
        <v>494</v>
      </c>
      <c r="P578">
        <v>6</v>
      </c>
      <c r="Q578" t="s">
        <v>469</v>
      </c>
      <c r="R578">
        <v>1</v>
      </c>
      <c r="S578">
        <v>-1740103.7392</v>
      </c>
      <c r="T578">
        <v>1</v>
      </c>
      <c r="U578" t="s">
        <v>199</v>
      </c>
      <c r="V578" t="s">
        <v>70</v>
      </c>
      <c r="W578" t="s">
        <v>454</v>
      </c>
      <c r="X578">
        <v>7.0000000000000007E-2</v>
      </c>
      <c r="Y578">
        <v>121807.261744</v>
      </c>
      <c r="Z578">
        <v>8</v>
      </c>
      <c r="AA578">
        <v>10</v>
      </c>
      <c r="AB578" t="s">
        <v>70</v>
      </c>
      <c r="AC578" t="s">
        <v>9</v>
      </c>
    </row>
    <row r="579" spans="1:29" x14ac:dyDescent="0.3">
      <c r="A579" s="151">
        <v>46081</v>
      </c>
      <c r="B579" t="s">
        <v>444</v>
      </c>
      <c r="C579" t="s">
        <v>487</v>
      </c>
      <c r="D579">
        <v>-1740000</v>
      </c>
      <c r="E579" t="s">
        <v>164</v>
      </c>
      <c r="F579">
        <v>1</v>
      </c>
      <c r="G579">
        <v>1740000</v>
      </c>
      <c r="H579" t="s">
        <v>480</v>
      </c>
      <c r="I579" t="s">
        <v>9</v>
      </c>
      <c r="J579" t="s">
        <v>137</v>
      </c>
      <c r="K579" t="s">
        <v>501</v>
      </c>
      <c r="L579" t="s">
        <v>501</v>
      </c>
      <c r="M579">
        <v>0</v>
      </c>
      <c r="N579" t="s">
        <v>32</v>
      </c>
      <c r="O579" t="s">
        <v>494</v>
      </c>
      <c r="P579">
        <v>11</v>
      </c>
      <c r="Q579" t="s">
        <v>467</v>
      </c>
      <c r="R579">
        <v>1</v>
      </c>
      <c r="S579">
        <v>-1740000</v>
      </c>
      <c r="T579">
        <v>1</v>
      </c>
      <c r="U579" t="s">
        <v>199</v>
      </c>
      <c r="V579" t="s">
        <v>72</v>
      </c>
      <c r="W579" t="s">
        <v>107</v>
      </c>
      <c r="X579">
        <v>7.7777777777777779E-2</v>
      </c>
      <c r="Y579">
        <v>135333.33333333334</v>
      </c>
      <c r="Z579">
        <v>1</v>
      </c>
      <c r="AA579">
        <v>10</v>
      </c>
      <c r="AB579" t="s">
        <v>72</v>
      </c>
      <c r="AC579" t="s">
        <v>9</v>
      </c>
    </row>
    <row r="580" spans="1:29" x14ac:dyDescent="0.3">
      <c r="A580" s="151">
        <v>46081</v>
      </c>
      <c r="B580" t="s">
        <v>444</v>
      </c>
      <c r="C580" t="s">
        <v>487</v>
      </c>
      <c r="D580">
        <v>-1740000</v>
      </c>
      <c r="E580" t="s">
        <v>164</v>
      </c>
      <c r="F580">
        <v>1</v>
      </c>
      <c r="G580">
        <v>1740000</v>
      </c>
      <c r="H580" t="s">
        <v>480</v>
      </c>
      <c r="I580" t="s">
        <v>9</v>
      </c>
      <c r="J580" t="s">
        <v>137</v>
      </c>
      <c r="K580" t="s">
        <v>501</v>
      </c>
      <c r="L580" t="s">
        <v>501</v>
      </c>
      <c r="M580">
        <v>0</v>
      </c>
      <c r="N580" t="s">
        <v>32</v>
      </c>
      <c r="O580" t="s">
        <v>494</v>
      </c>
      <c r="P580">
        <v>11</v>
      </c>
      <c r="Q580" t="s">
        <v>467</v>
      </c>
      <c r="R580">
        <v>1</v>
      </c>
      <c r="S580">
        <v>-1740000</v>
      </c>
      <c r="T580">
        <v>1</v>
      </c>
      <c r="U580" t="s">
        <v>199</v>
      </c>
      <c r="V580" t="s">
        <v>177</v>
      </c>
      <c r="W580" t="s">
        <v>317</v>
      </c>
      <c r="X580">
        <v>7.7777777777777779E-2</v>
      </c>
      <c r="Y580">
        <v>135333.33333333334</v>
      </c>
      <c r="Z580">
        <v>2</v>
      </c>
      <c r="AA580">
        <v>10</v>
      </c>
      <c r="AB580" t="s">
        <v>77</v>
      </c>
      <c r="AC580" t="s">
        <v>9</v>
      </c>
    </row>
    <row r="581" spans="1:29" x14ac:dyDescent="0.3">
      <c r="A581" s="151">
        <v>46081</v>
      </c>
      <c r="B581" t="s">
        <v>444</v>
      </c>
      <c r="C581" t="s">
        <v>487</v>
      </c>
      <c r="D581">
        <v>-1740000</v>
      </c>
      <c r="E581" t="s">
        <v>164</v>
      </c>
      <c r="F581">
        <v>1</v>
      </c>
      <c r="G581">
        <v>1740000</v>
      </c>
      <c r="H581" t="s">
        <v>480</v>
      </c>
      <c r="I581" t="s">
        <v>9</v>
      </c>
      <c r="J581" t="s">
        <v>137</v>
      </c>
      <c r="K581" t="s">
        <v>501</v>
      </c>
      <c r="L581" t="s">
        <v>501</v>
      </c>
      <c r="M581">
        <v>0</v>
      </c>
      <c r="N581" t="s">
        <v>32</v>
      </c>
      <c r="O581" t="s">
        <v>494</v>
      </c>
      <c r="P581">
        <v>11</v>
      </c>
      <c r="Q581" t="s">
        <v>467</v>
      </c>
      <c r="R581">
        <v>1</v>
      </c>
      <c r="S581">
        <v>-1740000</v>
      </c>
      <c r="T581">
        <v>1</v>
      </c>
      <c r="U581" t="s">
        <v>199</v>
      </c>
      <c r="V581" t="s">
        <v>175</v>
      </c>
      <c r="W581" t="s">
        <v>316</v>
      </c>
      <c r="X581">
        <v>7.7777777777777779E-2</v>
      </c>
      <c r="Y581">
        <v>135333.33333333334</v>
      </c>
      <c r="Z581">
        <v>10</v>
      </c>
      <c r="AA581">
        <v>10</v>
      </c>
      <c r="AB581" t="s">
        <v>75</v>
      </c>
      <c r="AC581" t="s">
        <v>9</v>
      </c>
    </row>
    <row r="582" spans="1:29" x14ac:dyDescent="0.3">
      <c r="A582" s="151">
        <v>46081</v>
      </c>
      <c r="B582" t="s">
        <v>444</v>
      </c>
      <c r="C582" t="s">
        <v>487</v>
      </c>
      <c r="D582">
        <v>-1740000</v>
      </c>
      <c r="E582" t="s">
        <v>164</v>
      </c>
      <c r="F582">
        <v>1</v>
      </c>
      <c r="G582">
        <v>1740000</v>
      </c>
      <c r="H582" t="s">
        <v>480</v>
      </c>
      <c r="I582" t="s">
        <v>9</v>
      </c>
      <c r="J582" t="s">
        <v>137</v>
      </c>
      <c r="K582" t="s">
        <v>501</v>
      </c>
      <c r="L582" t="s">
        <v>501</v>
      </c>
      <c r="M582">
        <v>0</v>
      </c>
      <c r="N582" t="s">
        <v>32</v>
      </c>
      <c r="O582" t="s">
        <v>494</v>
      </c>
      <c r="P582">
        <v>11</v>
      </c>
      <c r="Q582" t="s">
        <v>467</v>
      </c>
      <c r="R582">
        <v>1</v>
      </c>
      <c r="S582">
        <v>-1740000</v>
      </c>
      <c r="T582">
        <v>1</v>
      </c>
      <c r="U582" t="s">
        <v>199</v>
      </c>
      <c r="V582" t="s">
        <v>193</v>
      </c>
      <c r="W582" t="s">
        <v>320</v>
      </c>
      <c r="X582">
        <v>7.7777777777777779E-2</v>
      </c>
      <c r="Y582">
        <v>135333.33333333334</v>
      </c>
      <c r="Z582">
        <v>3</v>
      </c>
      <c r="AA582">
        <v>10</v>
      </c>
      <c r="AB582" t="s">
        <v>682</v>
      </c>
      <c r="AC582" t="s">
        <v>9</v>
      </c>
    </row>
    <row r="583" spans="1:29" x14ac:dyDescent="0.3">
      <c r="A583" s="151">
        <v>46081</v>
      </c>
      <c r="B583" t="s">
        <v>444</v>
      </c>
      <c r="C583" t="s">
        <v>487</v>
      </c>
      <c r="D583">
        <v>-1740000</v>
      </c>
      <c r="E583" t="s">
        <v>164</v>
      </c>
      <c r="F583">
        <v>1</v>
      </c>
      <c r="G583">
        <v>1740000</v>
      </c>
      <c r="H583" t="s">
        <v>480</v>
      </c>
      <c r="I583" t="s">
        <v>9</v>
      </c>
      <c r="J583" t="s">
        <v>137</v>
      </c>
      <c r="K583" t="s">
        <v>501</v>
      </c>
      <c r="L583" t="s">
        <v>501</v>
      </c>
      <c r="M583">
        <v>0</v>
      </c>
      <c r="N583" t="s">
        <v>32</v>
      </c>
      <c r="O583" t="s">
        <v>494</v>
      </c>
      <c r="P583">
        <v>11</v>
      </c>
      <c r="Q583" t="s">
        <v>467</v>
      </c>
      <c r="R583">
        <v>1</v>
      </c>
      <c r="S583">
        <v>-1740000</v>
      </c>
      <c r="T583">
        <v>1</v>
      </c>
      <c r="U583" t="s">
        <v>199</v>
      </c>
      <c r="V583" t="s">
        <v>191</v>
      </c>
      <c r="W583" t="s">
        <v>319</v>
      </c>
      <c r="X583">
        <v>7.7777777777777779E-2</v>
      </c>
      <c r="Y583">
        <v>135333.33333333334</v>
      </c>
      <c r="Z583">
        <v>4</v>
      </c>
      <c r="AA583">
        <v>10</v>
      </c>
      <c r="AB583" t="s">
        <v>683</v>
      </c>
      <c r="AC583" t="s">
        <v>9</v>
      </c>
    </row>
    <row r="584" spans="1:29" x14ac:dyDescent="0.3">
      <c r="A584" s="151">
        <v>46081</v>
      </c>
      <c r="B584" t="s">
        <v>444</v>
      </c>
      <c r="C584" t="s">
        <v>487</v>
      </c>
      <c r="D584">
        <v>-1740000</v>
      </c>
      <c r="E584" t="s">
        <v>164</v>
      </c>
      <c r="F584">
        <v>1</v>
      </c>
      <c r="G584">
        <v>1740000</v>
      </c>
      <c r="H584" t="s">
        <v>480</v>
      </c>
      <c r="I584" t="s">
        <v>9</v>
      </c>
      <c r="J584" t="s">
        <v>137</v>
      </c>
      <c r="K584" t="s">
        <v>501</v>
      </c>
      <c r="L584" t="s">
        <v>501</v>
      </c>
      <c r="M584">
        <v>0</v>
      </c>
      <c r="N584" t="s">
        <v>32</v>
      </c>
      <c r="O584" t="s">
        <v>494</v>
      </c>
      <c r="P584">
        <v>11</v>
      </c>
      <c r="Q584" t="s">
        <v>467</v>
      </c>
      <c r="R584">
        <v>1</v>
      </c>
      <c r="S584">
        <v>-1740000</v>
      </c>
      <c r="T584">
        <v>1</v>
      </c>
      <c r="U584" t="s">
        <v>199</v>
      </c>
      <c r="V584" t="s">
        <v>80</v>
      </c>
      <c r="W584" t="s">
        <v>109</v>
      </c>
      <c r="X584">
        <v>7.7777777777777779E-2</v>
      </c>
      <c r="Y584">
        <v>135333.33333333334</v>
      </c>
      <c r="Z584">
        <v>5</v>
      </c>
      <c r="AA584">
        <v>10</v>
      </c>
      <c r="AB584" t="s">
        <v>80</v>
      </c>
      <c r="AC584" t="s">
        <v>9</v>
      </c>
    </row>
    <row r="585" spans="1:29" x14ac:dyDescent="0.3">
      <c r="A585" s="151">
        <v>46081</v>
      </c>
      <c r="B585" t="s">
        <v>444</v>
      </c>
      <c r="C585" t="s">
        <v>487</v>
      </c>
      <c r="D585">
        <v>-1740000</v>
      </c>
      <c r="E585" t="s">
        <v>164</v>
      </c>
      <c r="F585">
        <v>1</v>
      </c>
      <c r="G585">
        <v>1740000</v>
      </c>
      <c r="H585" t="s">
        <v>480</v>
      </c>
      <c r="I585" t="s">
        <v>9</v>
      </c>
      <c r="J585" t="s">
        <v>137</v>
      </c>
      <c r="K585" t="s">
        <v>501</v>
      </c>
      <c r="L585" t="s">
        <v>501</v>
      </c>
      <c r="M585">
        <v>0</v>
      </c>
      <c r="N585" t="s">
        <v>32</v>
      </c>
      <c r="O585" t="s">
        <v>494</v>
      </c>
      <c r="P585">
        <v>11</v>
      </c>
      <c r="Q585" t="s">
        <v>467</v>
      </c>
      <c r="R585">
        <v>1</v>
      </c>
      <c r="S585">
        <v>-1740000</v>
      </c>
      <c r="T585">
        <v>1</v>
      </c>
      <c r="U585" t="s">
        <v>199</v>
      </c>
      <c r="V585" t="s">
        <v>50</v>
      </c>
      <c r="W585" t="s">
        <v>108</v>
      </c>
      <c r="X585">
        <v>7.7777777777777779E-2</v>
      </c>
      <c r="Y585">
        <v>135333.33333333334</v>
      </c>
      <c r="Z585">
        <v>6</v>
      </c>
      <c r="AA585">
        <v>10</v>
      </c>
      <c r="AB585" t="s">
        <v>50</v>
      </c>
      <c r="AC585" t="s">
        <v>9</v>
      </c>
    </row>
    <row r="586" spans="1:29" x14ac:dyDescent="0.3">
      <c r="A586" s="151">
        <v>46081</v>
      </c>
      <c r="B586" t="s">
        <v>444</v>
      </c>
      <c r="C586" t="s">
        <v>487</v>
      </c>
      <c r="D586">
        <v>-1740000</v>
      </c>
      <c r="E586" t="s">
        <v>164</v>
      </c>
      <c r="F586">
        <v>1</v>
      </c>
      <c r="G586">
        <v>1740000</v>
      </c>
      <c r="H586" t="s">
        <v>480</v>
      </c>
      <c r="I586" t="s">
        <v>9</v>
      </c>
      <c r="J586" t="s">
        <v>137</v>
      </c>
      <c r="K586" t="s">
        <v>501</v>
      </c>
      <c r="L586" t="s">
        <v>501</v>
      </c>
      <c r="M586">
        <v>0</v>
      </c>
      <c r="N586" t="s">
        <v>32</v>
      </c>
      <c r="O586" t="s">
        <v>494</v>
      </c>
      <c r="P586">
        <v>11</v>
      </c>
      <c r="Q586" t="s">
        <v>467</v>
      </c>
      <c r="R586">
        <v>1</v>
      </c>
      <c r="S586">
        <v>-1740000</v>
      </c>
      <c r="T586">
        <v>1</v>
      </c>
      <c r="U586" t="s">
        <v>199</v>
      </c>
      <c r="V586" t="s">
        <v>68</v>
      </c>
      <c r="W586" t="s">
        <v>106</v>
      </c>
      <c r="X586">
        <v>7.7777777777777779E-2</v>
      </c>
      <c r="Y586">
        <v>135333.33333333334</v>
      </c>
      <c r="Z586">
        <v>7</v>
      </c>
      <c r="AA586">
        <v>10</v>
      </c>
      <c r="AB586" t="s">
        <v>68</v>
      </c>
      <c r="AC586" t="s">
        <v>9</v>
      </c>
    </row>
    <row r="587" spans="1:29" x14ac:dyDescent="0.3">
      <c r="A587" s="151">
        <v>46081</v>
      </c>
      <c r="B587" t="s">
        <v>444</v>
      </c>
      <c r="C587" t="s">
        <v>487</v>
      </c>
      <c r="D587">
        <v>-1740000</v>
      </c>
      <c r="E587" t="s">
        <v>164</v>
      </c>
      <c r="F587">
        <v>1</v>
      </c>
      <c r="G587">
        <v>1740000</v>
      </c>
      <c r="H587" t="s">
        <v>480</v>
      </c>
      <c r="I587" t="s">
        <v>9</v>
      </c>
      <c r="J587" t="s">
        <v>137</v>
      </c>
      <c r="K587" t="s">
        <v>501</v>
      </c>
      <c r="L587" t="s">
        <v>501</v>
      </c>
      <c r="M587">
        <v>0</v>
      </c>
      <c r="N587" t="s">
        <v>32</v>
      </c>
      <c r="O587" t="s">
        <v>494</v>
      </c>
      <c r="P587">
        <v>11</v>
      </c>
      <c r="Q587" t="s">
        <v>467</v>
      </c>
      <c r="R587">
        <v>1</v>
      </c>
      <c r="S587">
        <v>-1740000</v>
      </c>
      <c r="T587">
        <v>1</v>
      </c>
      <c r="U587" t="s">
        <v>199</v>
      </c>
      <c r="V587" t="s">
        <v>70</v>
      </c>
      <c r="W587" t="s">
        <v>452</v>
      </c>
      <c r="X587">
        <v>7.7777777777777779E-2</v>
      </c>
      <c r="Y587">
        <v>135333.33333333334</v>
      </c>
      <c r="Z587">
        <v>8</v>
      </c>
      <c r="AA587">
        <v>10</v>
      </c>
      <c r="AB587" t="s">
        <v>70</v>
      </c>
      <c r="AC587" t="s">
        <v>9</v>
      </c>
    </row>
    <row r="588" spans="1:29" x14ac:dyDescent="0.3">
      <c r="A588" s="151">
        <v>46081</v>
      </c>
      <c r="B588" t="s">
        <v>444</v>
      </c>
      <c r="C588" t="s">
        <v>487</v>
      </c>
      <c r="D588">
        <v>-1740000</v>
      </c>
      <c r="E588" t="s">
        <v>164</v>
      </c>
      <c r="F588">
        <v>1</v>
      </c>
      <c r="G588">
        <v>1740000</v>
      </c>
      <c r="H588" t="s">
        <v>480</v>
      </c>
      <c r="I588" t="s">
        <v>9</v>
      </c>
      <c r="J588" t="s">
        <v>137</v>
      </c>
      <c r="K588" t="s">
        <v>501</v>
      </c>
      <c r="L588" t="s">
        <v>501</v>
      </c>
      <c r="M588">
        <v>0</v>
      </c>
      <c r="N588" t="s">
        <v>32</v>
      </c>
      <c r="O588" t="s">
        <v>494</v>
      </c>
      <c r="P588">
        <v>11</v>
      </c>
      <c r="Q588" t="s">
        <v>467</v>
      </c>
      <c r="R588">
        <v>1</v>
      </c>
      <c r="S588">
        <v>-1740000</v>
      </c>
      <c r="T588">
        <v>1</v>
      </c>
      <c r="U588" t="s">
        <v>199</v>
      </c>
      <c r="V588" t="s">
        <v>181</v>
      </c>
      <c r="W588" t="s">
        <v>318</v>
      </c>
      <c r="X588">
        <v>0</v>
      </c>
      <c r="Y588">
        <v>0</v>
      </c>
      <c r="Z588">
        <v>9</v>
      </c>
      <c r="AA588">
        <v>10</v>
      </c>
      <c r="AB588" t="s">
        <v>181</v>
      </c>
      <c r="AC588" t="s">
        <v>9</v>
      </c>
    </row>
    <row r="589" spans="1:29" x14ac:dyDescent="0.3">
      <c r="A589" s="151">
        <v>46081</v>
      </c>
      <c r="B589" t="s">
        <v>444</v>
      </c>
      <c r="C589" t="s">
        <v>761</v>
      </c>
      <c r="D589">
        <v>-1675779.1318000001</v>
      </c>
      <c r="E589" t="s">
        <v>187</v>
      </c>
      <c r="F589">
        <v>1</v>
      </c>
      <c r="G589">
        <v>1675779.1317535895</v>
      </c>
      <c r="H589" t="s">
        <v>480</v>
      </c>
      <c r="I589" t="s">
        <v>9</v>
      </c>
      <c r="J589" t="s">
        <v>137</v>
      </c>
      <c r="K589" t="s">
        <v>501</v>
      </c>
      <c r="L589" t="s">
        <v>501</v>
      </c>
      <c r="M589">
        <v>0</v>
      </c>
      <c r="N589" t="s">
        <v>32</v>
      </c>
      <c r="O589" t="s">
        <v>494</v>
      </c>
      <c r="P589">
        <v>11</v>
      </c>
      <c r="Q589" t="s">
        <v>467</v>
      </c>
      <c r="R589">
        <v>1</v>
      </c>
      <c r="S589">
        <v>-1675779.1318000001</v>
      </c>
      <c r="T589">
        <v>1</v>
      </c>
      <c r="U589" t="s">
        <v>199</v>
      </c>
      <c r="V589" t="s">
        <v>72</v>
      </c>
      <c r="W589" t="s">
        <v>107</v>
      </c>
      <c r="X589">
        <v>7.7777777777777779E-2</v>
      </c>
      <c r="Y589">
        <v>130338.37691777779</v>
      </c>
      <c r="Z589">
        <v>1</v>
      </c>
      <c r="AA589">
        <v>10</v>
      </c>
      <c r="AB589" t="s">
        <v>72</v>
      </c>
      <c r="AC589" t="s">
        <v>9</v>
      </c>
    </row>
    <row r="590" spans="1:29" x14ac:dyDescent="0.3">
      <c r="A590" s="151">
        <v>46081</v>
      </c>
      <c r="B590" t="s">
        <v>444</v>
      </c>
      <c r="C590" t="s">
        <v>761</v>
      </c>
      <c r="D590">
        <v>-1675779.1318000001</v>
      </c>
      <c r="E590" t="s">
        <v>187</v>
      </c>
      <c r="F590">
        <v>1</v>
      </c>
      <c r="G590">
        <v>1675779.1317535895</v>
      </c>
      <c r="H590" t="s">
        <v>480</v>
      </c>
      <c r="I590" t="s">
        <v>9</v>
      </c>
      <c r="J590" t="s">
        <v>137</v>
      </c>
      <c r="K590" t="s">
        <v>501</v>
      </c>
      <c r="L590" t="s">
        <v>501</v>
      </c>
      <c r="M590">
        <v>0</v>
      </c>
      <c r="N590" t="s">
        <v>32</v>
      </c>
      <c r="O590" t="s">
        <v>494</v>
      </c>
      <c r="P590">
        <v>11</v>
      </c>
      <c r="Q590" t="s">
        <v>467</v>
      </c>
      <c r="R590">
        <v>1</v>
      </c>
      <c r="S590">
        <v>-1675779.1318000001</v>
      </c>
      <c r="T590">
        <v>1</v>
      </c>
      <c r="U590" t="s">
        <v>199</v>
      </c>
      <c r="V590" t="s">
        <v>177</v>
      </c>
      <c r="W590" t="s">
        <v>317</v>
      </c>
      <c r="X590">
        <v>7.7777777777777779E-2</v>
      </c>
      <c r="Y590">
        <v>130338.37691777779</v>
      </c>
      <c r="Z590">
        <v>2</v>
      </c>
      <c r="AA590">
        <v>10</v>
      </c>
      <c r="AB590" t="s">
        <v>77</v>
      </c>
      <c r="AC590" t="s">
        <v>9</v>
      </c>
    </row>
    <row r="591" spans="1:29" x14ac:dyDescent="0.3">
      <c r="A591" s="151">
        <v>46081</v>
      </c>
      <c r="B591" t="s">
        <v>444</v>
      </c>
      <c r="C591" t="s">
        <v>761</v>
      </c>
      <c r="D591">
        <v>-1675779.1318000001</v>
      </c>
      <c r="E591" t="s">
        <v>187</v>
      </c>
      <c r="F591">
        <v>1</v>
      </c>
      <c r="G591">
        <v>1675779.1317535895</v>
      </c>
      <c r="H591" t="s">
        <v>480</v>
      </c>
      <c r="I591" t="s">
        <v>9</v>
      </c>
      <c r="J591" t="s">
        <v>137</v>
      </c>
      <c r="K591" t="s">
        <v>501</v>
      </c>
      <c r="L591" t="s">
        <v>501</v>
      </c>
      <c r="M591">
        <v>0</v>
      </c>
      <c r="N591" t="s">
        <v>32</v>
      </c>
      <c r="O591" t="s">
        <v>494</v>
      </c>
      <c r="P591">
        <v>11</v>
      </c>
      <c r="Q591" t="s">
        <v>467</v>
      </c>
      <c r="R591">
        <v>1</v>
      </c>
      <c r="S591">
        <v>-1675779.1318000001</v>
      </c>
      <c r="T591">
        <v>1</v>
      </c>
      <c r="U591" t="s">
        <v>199</v>
      </c>
      <c r="V591" t="s">
        <v>175</v>
      </c>
      <c r="W591" t="s">
        <v>316</v>
      </c>
      <c r="X591">
        <v>7.7777777777777779E-2</v>
      </c>
      <c r="Y591">
        <v>130338.37691777779</v>
      </c>
      <c r="Z591">
        <v>10</v>
      </c>
      <c r="AA591">
        <v>10</v>
      </c>
      <c r="AB591" t="s">
        <v>75</v>
      </c>
      <c r="AC591" t="s">
        <v>9</v>
      </c>
    </row>
    <row r="592" spans="1:29" x14ac:dyDescent="0.3">
      <c r="A592" s="151">
        <v>46081</v>
      </c>
      <c r="B592" t="s">
        <v>444</v>
      </c>
      <c r="C592" t="s">
        <v>761</v>
      </c>
      <c r="D592">
        <v>-1675779.1318000001</v>
      </c>
      <c r="E592" t="s">
        <v>187</v>
      </c>
      <c r="F592">
        <v>1</v>
      </c>
      <c r="G592">
        <v>1675779.1317535895</v>
      </c>
      <c r="H592" t="s">
        <v>480</v>
      </c>
      <c r="I592" t="s">
        <v>9</v>
      </c>
      <c r="J592" t="s">
        <v>137</v>
      </c>
      <c r="K592" t="s">
        <v>501</v>
      </c>
      <c r="L592" t="s">
        <v>501</v>
      </c>
      <c r="M592">
        <v>0</v>
      </c>
      <c r="N592" t="s">
        <v>32</v>
      </c>
      <c r="O592" t="s">
        <v>494</v>
      </c>
      <c r="P592">
        <v>11</v>
      </c>
      <c r="Q592" t="s">
        <v>467</v>
      </c>
      <c r="R592">
        <v>1</v>
      </c>
      <c r="S592">
        <v>-1675779.1318000001</v>
      </c>
      <c r="T592">
        <v>1</v>
      </c>
      <c r="U592" t="s">
        <v>199</v>
      </c>
      <c r="V592" t="s">
        <v>193</v>
      </c>
      <c r="W592" t="s">
        <v>320</v>
      </c>
      <c r="X592">
        <v>7.7777777777777779E-2</v>
      </c>
      <c r="Y592">
        <v>130338.37691777779</v>
      </c>
      <c r="Z592">
        <v>3</v>
      </c>
      <c r="AA592">
        <v>10</v>
      </c>
      <c r="AB592" t="s">
        <v>682</v>
      </c>
      <c r="AC592" t="s">
        <v>9</v>
      </c>
    </row>
    <row r="593" spans="1:29" x14ac:dyDescent="0.3">
      <c r="A593" s="151">
        <v>46081</v>
      </c>
      <c r="B593" t="s">
        <v>444</v>
      </c>
      <c r="C593" t="s">
        <v>761</v>
      </c>
      <c r="D593">
        <v>-1675779.1318000001</v>
      </c>
      <c r="E593" t="s">
        <v>187</v>
      </c>
      <c r="F593">
        <v>1</v>
      </c>
      <c r="G593">
        <v>1675779.1317535895</v>
      </c>
      <c r="H593" t="s">
        <v>480</v>
      </c>
      <c r="I593" t="s">
        <v>9</v>
      </c>
      <c r="J593" t="s">
        <v>137</v>
      </c>
      <c r="K593" t="s">
        <v>501</v>
      </c>
      <c r="L593" t="s">
        <v>501</v>
      </c>
      <c r="M593">
        <v>0</v>
      </c>
      <c r="N593" t="s">
        <v>32</v>
      </c>
      <c r="O593" t="s">
        <v>494</v>
      </c>
      <c r="P593">
        <v>11</v>
      </c>
      <c r="Q593" t="s">
        <v>467</v>
      </c>
      <c r="R593">
        <v>1</v>
      </c>
      <c r="S593">
        <v>-1675779.1318000001</v>
      </c>
      <c r="T593">
        <v>1</v>
      </c>
      <c r="U593" t="s">
        <v>199</v>
      </c>
      <c r="V593" t="s">
        <v>191</v>
      </c>
      <c r="W593" t="s">
        <v>319</v>
      </c>
      <c r="X593">
        <v>7.7777777777777779E-2</v>
      </c>
      <c r="Y593">
        <v>130338.37691777779</v>
      </c>
      <c r="Z593">
        <v>4</v>
      </c>
      <c r="AA593">
        <v>10</v>
      </c>
      <c r="AB593" t="s">
        <v>683</v>
      </c>
      <c r="AC593" t="s">
        <v>9</v>
      </c>
    </row>
    <row r="594" spans="1:29" x14ac:dyDescent="0.3">
      <c r="A594" s="151">
        <v>46081</v>
      </c>
      <c r="B594" t="s">
        <v>444</v>
      </c>
      <c r="C594" t="s">
        <v>761</v>
      </c>
      <c r="D594">
        <v>-1675779.1318000001</v>
      </c>
      <c r="E594" t="s">
        <v>187</v>
      </c>
      <c r="F594">
        <v>1</v>
      </c>
      <c r="G594">
        <v>1675779.1317535895</v>
      </c>
      <c r="H594" t="s">
        <v>480</v>
      </c>
      <c r="I594" t="s">
        <v>9</v>
      </c>
      <c r="J594" t="s">
        <v>137</v>
      </c>
      <c r="K594" t="s">
        <v>501</v>
      </c>
      <c r="L594" t="s">
        <v>501</v>
      </c>
      <c r="M594">
        <v>0</v>
      </c>
      <c r="N594" t="s">
        <v>32</v>
      </c>
      <c r="O594" t="s">
        <v>494</v>
      </c>
      <c r="P594">
        <v>11</v>
      </c>
      <c r="Q594" t="s">
        <v>467</v>
      </c>
      <c r="R594">
        <v>1</v>
      </c>
      <c r="S594">
        <v>-1675779.1318000001</v>
      </c>
      <c r="T594">
        <v>1</v>
      </c>
      <c r="U594" t="s">
        <v>199</v>
      </c>
      <c r="V594" t="s">
        <v>80</v>
      </c>
      <c r="W594" t="s">
        <v>109</v>
      </c>
      <c r="X594">
        <v>7.7777777777777779E-2</v>
      </c>
      <c r="Y594">
        <v>130338.37691777779</v>
      </c>
      <c r="Z594">
        <v>5</v>
      </c>
      <c r="AA594">
        <v>10</v>
      </c>
      <c r="AB594" t="s">
        <v>80</v>
      </c>
      <c r="AC594" t="s">
        <v>9</v>
      </c>
    </row>
    <row r="595" spans="1:29" x14ac:dyDescent="0.3">
      <c r="A595" s="151">
        <v>46081</v>
      </c>
      <c r="B595" t="s">
        <v>444</v>
      </c>
      <c r="C595" t="s">
        <v>761</v>
      </c>
      <c r="D595">
        <v>-1675779.1318000001</v>
      </c>
      <c r="E595" t="s">
        <v>187</v>
      </c>
      <c r="F595">
        <v>1</v>
      </c>
      <c r="G595">
        <v>1675779.1317535895</v>
      </c>
      <c r="H595" t="s">
        <v>480</v>
      </c>
      <c r="I595" t="s">
        <v>9</v>
      </c>
      <c r="J595" t="s">
        <v>137</v>
      </c>
      <c r="K595" t="s">
        <v>501</v>
      </c>
      <c r="L595" t="s">
        <v>501</v>
      </c>
      <c r="M595">
        <v>0</v>
      </c>
      <c r="N595" t="s">
        <v>32</v>
      </c>
      <c r="O595" t="s">
        <v>494</v>
      </c>
      <c r="P595">
        <v>11</v>
      </c>
      <c r="Q595" t="s">
        <v>467</v>
      </c>
      <c r="R595">
        <v>1</v>
      </c>
      <c r="S595">
        <v>-1675779.1318000001</v>
      </c>
      <c r="T595">
        <v>1</v>
      </c>
      <c r="U595" t="s">
        <v>199</v>
      </c>
      <c r="V595" t="s">
        <v>50</v>
      </c>
      <c r="W595" t="s">
        <v>108</v>
      </c>
      <c r="X595">
        <v>7.7777777777777779E-2</v>
      </c>
      <c r="Y595">
        <v>130338.37691777779</v>
      </c>
      <c r="Z595">
        <v>6</v>
      </c>
      <c r="AA595">
        <v>10</v>
      </c>
      <c r="AB595" t="s">
        <v>50</v>
      </c>
      <c r="AC595" t="s">
        <v>9</v>
      </c>
    </row>
    <row r="596" spans="1:29" x14ac:dyDescent="0.3">
      <c r="A596" s="151">
        <v>46081</v>
      </c>
      <c r="B596" t="s">
        <v>444</v>
      </c>
      <c r="C596" t="s">
        <v>761</v>
      </c>
      <c r="D596">
        <v>-1675779.1318000001</v>
      </c>
      <c r="E596" t="s">
        <v>187</v>
      </c>
      <c r="F596">
        <v>1</v>
      </c>
      <c r="G596">
        <v>1675779.1317535895</v>
      </c>
      <c r="H596" t="s">
        <v>480</v>
      </c>
      <c r="I596" t="s">
        <v>9</v>
      </c>
      <c r="J596" t="s">
        <v>137</v>
      </c>
      <c r="K596" t="s">
        <v>501</v>
      </c>
      <c r="L596" t="s">
        <v>501</v>
      </c>
      <c r="M596">
        <v>0</v>
      </c>
      <c r="N596" t="s">
        <v>32</v>
      </c>
      <c r="O596" t="s">
        <v>494</v>
      </c>
      <c r="P596">
        <v>11</v>
      </c>
      <c r="Q596" t="s">
        <v>467</v>
      </c>
      <c r="R596">
        <v>1</v>
      </c>
      <c r="S596">
        <v>-1675779.1318000001</v>
      </c>
      <c r="T596">
        <v>1</v>
      </c>
      <c r="U596" t="s">
        <v>199</v>
      </c>
      <c r="V596" t="s">
        <v>68</v>
      </c>
      <c r="W596" t="s">
        <v>106</v>
      </c>
      <c r="X596">
        <v>7.7777777777777779E-2</v>
      </c>
      <c r="Y596">
        <v>130338.37691777779</v>
      </c>
      <c r="Z596">
        <v>7</v>
      </c>
      <c r="AA596">
        <v>10</v>
      </c>
      <c r="AB596" t="s">
        <v>68</v>
      </c>
      <c r="AC596" t="s">
        <v>9</v>
      </c>
    </row>
    <row r="597" spans="1:29" x14ac:dyDescent="0.3">
      <c r="A597" s="151">
        <v>46081</v>
      </c>
      <c r="B597" t="s">
        <v>444</v>
      </c>
      <c r="C597" t="s">
        <v>761</v>
      </c>
      <c r="D597">
        <v>-1675779.1318000001</v>
      </c>
      <c r="E597" t="s">
        <v>187</v>
      </c>
      <c r="F597">
        <v>1</v>
      </c>
      <c r="G597">
        <v>1675779.1317535895</v>
      </c>
      <c r="H597" t="s">
        <v>480</v>
      </c>
      <c r="I597" t="s">
        <v>9</v>
      </c>
      <c r="J597" t="s">
        <v>137</v>
      </c>
      <c r="K597" t="s">
        <v>501</v>
      </c>
      <c r="L597" t="s">
        <v>501</v>
      </c>
      <c r="M597">
        <v>0</v>
      </c>
      <c r="N597" t="s">
        <v>32</v>
      </c>
      <c r="O597" t="s">
        <v>494</v>
      </c>
      <c r="P597">
        <v>11</v>
      </c>
      <c r="Q597" t="s">
        <v>467</v>
      </c>
      <c r="R597">
        <v>1</v>
      </c>
      <c r="S597">
        <v>-1675779.1318000001</v>
      </c>
      <c r="T597">
        <v>1</v>
      </c>
      <c r="U597" t="s">
        <v>199</v>
      </c>
      <c r="V597" t="s">
        <v>70</v>
      </c>
      <c r="W597" t="s">
        <v>452</v>
      </c>
      <c r="X597">
        <v>7.7777777777777779E-2</v>
      </c>
      <c r="Y597">
        <v>130338.37691777779</v>
      </c>
      <c r="Z597">
        <v>8</v>
      </c>
      <c r="AA597">
        <v>10</v>
      </c>
      <c r="AB597" t="s">
        <v>70</v>
      </c>
      <c r="AC597" t="s">
        <v>9</v>
      </c>
    </row>
    <row r="598" spans="1:29" x14ac:dyDescent="0.3">
      <c r="A598" s="151">
        <v>46081</v>
      </c>
      <c r="B598" t="s">
        <v>444</v>
      </c>
      <c r="C598" t="s">
        <v>761</v>
      </c>
      <c r="D598">
        <v>-1675779.1318000001</v>
      </c>
      <c r="E598" t="s">
        <v>187</v>
      </c>
      <c r="F598">
        <v>1</v>
      </c>
      <c r="G598">
        <v>1675779.1317535895</v>
      </c>
      <c r="H598" t="s">
        <v>480</v>
      </c>
      <c r="I598" t="s">
        <v>9</v>
      </c>
      <c r="J598" t="s">
        <v>137</v>
      </c>
      <c r="K598" t="s">
        <v>501</v>
      </c>
      <c r="L598" t="s">
        <v>501</v>
      </c>
      <c r="M598">
        <v>0</v>
      </c>
      <c r="N598" t="s">
        <v>32</v>
      </c>
      <c r="O598" t="s">
        <v>494</v>
      </c>
      <c r="P598">
        <v>11</v>
      </c>
      <c r="Q598" t="s">
        <v>467</v>
      </c>
      <c r="R598">
        <v>1</v>
      </c>
      <c r="S598">
        <v>-1675779.1318000001</v>
      </c>
      <c r="T598">
        <v>1</v>
      </c>
      <c r="U598" t="s">
        <v>199</v>
      </c>
      <c r="V598" t="s">
        <v>181</v>
      </c>
      <c r="W598" t="s">
        <v>318</v>
      </c>
      <c r="X598">
        <v>0</v>
      </c>
      <c r="Y598">
        <v>0</v>
      </c>
      <c r="Z598">
        <v>9</v>
      </c>
      <c r="AA598">
        <v>10</v>
      </c>
      <c r="AB598" t="s">
        <v>181</v>
      </c>
      <c r="AC598" t="s">
        <v>9</v>
      </c>
    </row>
    <row r="599" spans="1:29" x14ac:dyDescent="0.3">
      <c r="A599" s="151">
        <v>46081</v>
      </c>
      <c r="B599" t="s">
        <v>444</v>
      </c>
      <c r="C599" t="s">
        <v>759</v>
      </c>
      <c r="D599">
        <v>-1655736.9072</v>
      </c>
      <c r="E599" t="s">
        <v>193</v>
      </c>
      <c r="F599">
        <v>1</v>
      </c>
      <c r="G599">
        <v>1655736.9072335898</v>
      </c>
      <c r="H599" t="s">
        <v>480</v>
      </c>
      <c r="I599" t="s">
        <v>9</v>
      </c>
      <c r="J599" t="s">
        <v>137</v>
      </c>
      <c r="K599" t="s">
        <v>501</v>
      </c>
      <c r="L599" t="s">
        <v>501</v>
      </c>
      <c r="M599">
        <v>0</v>
      </c>
      <c r="N599" t="s">
        <v>373</v>
      </c>
      <c r="O599" t="s">
        <v>494</v>
      </c>
      <c r="P599">
        <v>2</v>
      </c>
      <c r="Q599" t="s">
        <v>468</v>
      </c>
      <c r="R599">
        <v>1</v>
      </c>
      <c r="S599">
        <v>-1655736.9072</v>
      </c>
      <c r="T599">
        <v>1</v>
      </c>
      <c r="U599" t="s">
        <v>199</v>
      </c>
      <c r="V599" t="s">
        <v>193</v>
      </c>
      <c r="W599" t="s">
        <v>375</v>
      </c>
      <c r="X599">
        <v>0.15</v>
      </c>
      <c r="Y599">
        <v>248360.53607999999</v>
      </c>
      <c r="Z599">
        <v>3</v>
      </c>
      <c r="AA599">
        <v>10</v>
      </c>
      <c r="AB599" t="s">
        <v>682</v>
      </c>
      <c r="AC599" t="s">
        <v>9</v>
      </c>
    </row>
    <row r="600" spans="1:29" x14ac:dyDescent="0.3">
      <c r="A600" s="151">
        <v>46081</v>
      </c>
      <c r="B600" t="s">
        <v>444</v>
      </c>
      <c r="C600" t="s">
        <v>759</v>
      </c>
      <c r="D600">
        <v>-1655736.9072</v>
      </c>
      <c r="E600" t="s">
        <v>193</v>
      </c>
      <c r="F600">
        <v>1</v>
      </c>
      <c r="G600">
        <v>1655736.9072335898</v>
      </c>
      <c r="H600" t="s">
        <v>480</v>
      </c>
      <c r="I600" t="s">
        <v>9</v>
      </c>
      <c r="J600" t="s">
        <v>137</v>
      </c>
      <c r="K600" t="s">
        <v>501</v>
      </c>
      <c r="L600" t="s">
        <v>501</v>
      </c>
      <c r="M600">
        <v>0</v>
      </c>
      <c r="N600" t="s">
        <v>373</v>
      </c>
      <c r="O600" t="s">
        <v>494</v>
      </c>
      <c r="P600">
        <v>2</v>
      </c>
      <c r="Q600" t="s">
        <v>468</v>
      </c>
      <c r="R600">
        <v>1</v>
      </c>
      <c r="S600">
        <v>-1655736.9072</v>
      </c>
      <c r="T600">
        <v>1</v>
      </c>
      <c r="U600" t="s">
        <v>199</v>
      </c>
      <c r="V600" t="s">
        <v>80</v>
      </c>
      <c r="W600" t="s">
        <v>374</v>
      </c>
      <c r="X600">
        <v>0.85</v>
      </c>
      <c r="Y600">
        <v>1407376.37112</v>
      </c>
      <c r="Z600">
        <v>5</v>
      </c>
      <c r="AA600">
        <v>10</v>
      </c>
      <c r="AB600" t="s">
        <v>80</v>
      </c>
      <c r="AC600" t="s">
        <v>9</v>
      </c>
    </row>
    <row r="601" spans="1:29" x14ac:dyDescent="0.3">
      <c r="A601" s="151">
        <v>46081</v>
      </c>
      <c r="B601" t="s">
        <v>444</v>
      </c>
      <c r="C601" t="s">
        <v>1143</v>
      </c>
      <c r="D601">
        <v>-1620872.1973999999</v>
      </c>
      <c r="E601" t="s">
        <v>183</v>
      </c>
      <c r="F601">
        <v>1</v>
      </c>
      <c r="G601">
        <v>1620872.1973935897</v>
      </c>
      <c r="H601" t="s">
        <v>480</v>
      </c>
      <c r="I601" t="s">
        <v>9</v>
      </c>
      <c r="J601" t="s">
        <v>137</v>
      </c>
      <c r="K601" t="s">
        <v>501</v>
      </c>
      <c r="L601" t="s">
        <v>501</v>
      </c>
      <c r="M601">
        <v>0</v>
      </c>
      <c r="N601" t="s">
        <v>396</v>
      </c>
      <c r="O601" t="s">
        <v>494</v>
      </c>
      <c r="P601">
        <v>10</v>
      </c>
      <c r="Q601" t="s">
        <v>467</v>
      </c>
      <c r="R601">
        <v>1</v>
      </c>
      <c r="S601">
        <v>-1620872.1973999999</v>
      </c>
      <c r="T601">
        <v>1</v>
      </c>
      <c r="U601" t="s">
        <v>199</v>
      </c>
      <c r="V601" t="s">
        <v>72</v>
      </c>
      <c r="W601" t="s">
        <v>402</v>
      </c>
      <c r="X601">
        <v>0.1111</v>
      </c>
      <c r="Y601">
        <v>180078.90113114001</v>
      </c>
      <c r="Z601">
        <v>1</v>
      </c>
      <c r="AA601">
        <v>10</v>
      </c>
      <c r="AB601" t="s">
        <v>72</v>
      </c>
      <c r="AC601" t="s">
        <v>9</v>
      </c>
    </row>
    <row r="602" spans="1:29" x14ac:dyDescent="0.3">
      <c r="A602" s="151">
        <v>46081</v>
      </c>
      <c r="B602" t="s">
        <v>444</v>
      </c>
      <c r="C602" t="s">
        <v>1143</v>
      </c>
      <c r="D602">
        <v>-1620872.1973999999</v>
      </c>
      <c r="E602" t="s">
        <v>183</v>
      </c>
      <c r="F602">
        <v>1</v>
      </c>
      <c r="G602">
        <v>1620872.1973935897</v>
      </c>
      <c r="H602" t="s">
        <v>480</v>
      </c>
      <c r="I602" t="s">
        <v>9</v>
      </c>
      <c r="J602" t="s">
        <v>137</v>
      </c>
      <c r="K602" t="s">
        <v>501</v>
      </c>
      <c r="L602" t="s">
        <v>501</v>
      </c>
      <c r="M602">
        <v>0</v>
      </c>
      <c r="N602" t="s">
        <v>396</v>
      </c>
      <c r="O602" t="s">
        <v>494</v>
      </c>
      <c r="P602">
        <v>10</v>
      </c>
      <c r="Q602" t="s">
        <v>467</v>
      </c>
      <c r="R602">
        <v>1</v>
      </c>
      <c r="S602">
        <v>-1620872.1973999999</v>
      </c>
      <c r="T602">
        <v>1</v>
      </c>
      <c r="U602" t="s">
        <v>199</v>
      </c>
      <c r="V602" t="s">
        <v>177</v>
      </c>
      <c r="W602" t="s">
        <v>399</v>
      </c>
      <c r="X602">
        <v>0.1111</v>
      </c>
      <c r="Y602">
        <v>180078.90113114001</v>
      </c>
      <c r="Z602">
        <v>2</v>
      </c>
      <c r="AA602">
        <v>10</v>
      </c>
      <c r="AB602" t="s">
        <v>77</v>
      </c>
      <c r="AC602" t="s">
        <v>9</v>
      </c>
    </row>
    <row r="603" spans="1:29" x14ac:dyDescent="0.3">
      <c r="A603" s="151">
        <v>46081</v>
      </c>
      <c r="B603" t="s">
        <v>444</v>
      </c>
      <c r="C603" t="s">
        <v>1143</v>
      </c>
      <c r="D603">
        <v>-1620872.1973999999</v>
      </c>
      <c r="E603" t="s">
        <v>183</v>
      </c>
      <c r="F603">
        <v>1</v>
      </c>
      <c r="G603">
        <v>1620872.1973935897</v>
      </c>
      <c r="H603" t="s">
        <v>480</v>
      </c>
      <c r="I603" t="s">
        <v>9</v>
      </c>
      <c r="J603" t="s">
        <v>137</v>
      </c>
      <c r="K603" t="s">
        <v>501</v>
      </c>
      <c r="L603" t="s">
        <v>501</v>
      </c>
      <c r="M603">
        <v>0</v>
      </c>
      <c r="N603" t="s">
        <v>396</v>
      </c>
      <c r="O603" t="s">
        <v>494</v>
      </c>
      <c r="P603">
        <v>10</v>
      </c>
      <c r="Q603" t="s">
        <v>467</v>
      </c>
      <c r="R603">
        <v>1</v>
      </c>
      <c r="S603">
        <v>-1620872.1973999999</v>
      </c>
      <c r="T603">
        <v>1</v>
      </c>
      <c r="U603" t="s">
        <v>199</v>
      </c>
      <c r="V603" t="s">
        <v>175</v>
      </c>
      <c r="W603" t="s">
        <v>398</v>
      </c>
      <c r="X603">
        <v>0.1111</v>
      </c>
      <c r="Y603">
        <v>180078.90113114001</v>
      </c>
      <c r="Z603">
        <v>10</v>
      </c>
      <c r="AA603">
        <v>10</v>
      </c>
      <c r="AB603" t="s">
        <v>75</v>
      </c>
      <c r="AC603" t="s">
        <v>9</v>
      </c>
    </row>
    <row r="604" spans="1:29" x14ac:dyDescent="0.3">
      <c r="A604" s="151">
        <v>46081</v>
      </c>
      <c r="B604" t="s">
        <v>444</v>
      </c>
      <c r="C604" t="s">
        <v>1143</v>
      </c>
      <c r="D604">
        <v>-1620872.1973999999</v>
      </c>
      <c r="E604" t="s">
        <v>183</v>
      </c>
      <c r="F604">
        <v>1</v>
      </c>
      <c r="G604">
        <v>1620872.1973935897</v>
      </c>
      <c r="H604" t="s">
        <v>480</v>
      </c>
      <c r="I604" t="s">
        <v>9</v>
      </c>
      <c r="J604" t="s">
        <v>137</v>
      </c>
      <c r="K604" t="s">
        <v>501</v>
      </c>
      <c r="L604" t="s">
        <v>501</v>
      </c>
      <c r="M604">
        <v>0</v>
      </c>
      <c r="N604" t="s">
        <v>396</v>
      </c>
      <c r="O604" t="s">
        <v>494</v>
      </c>
      <c r="P604">
        <v>10</v>
      </c>
      <c r="Q604" t="s">
        <v>467</v>
      </c>
      <c r="R604">
        <v>1</v>
      </c>
      <c r="S604">
        <v>-1620872.1973999999</v>
      </c>
      <c r="T604">
        <v>1</v>
      </c>
      <c r="U604" t="s">
        <v>199</v>
      </c>
      <c r="V604" t="s">
        <v>193</v>
      </c>
      <c r="W604" t="s">
        <v>404</v>
      </c>
      <c r="X604">
        <v>0.1111</v>
      </c>
      <c r="Y604">
        <v>180078.90113114001</v>
      </c>
      <c r="Z604">
        <v>3</v>
      </c>
      <c r="AA604">
        <v>10</v>
      </c>
      <c r="AB604" t="s">
        <v>682</v>
      </c>
      <c r="AC604" t="s">
        <v>9</v>
      </c>
    </row>
    <row r="605" spans="1:29" x14ac:dyDescent="0.3">
      <c r="A605" s="151">
        <v>46081</v>
      </c>
      <c r="B605" t="s">
        <v>444</v>
      </c>
      <c r="C605" t="s">
        <v>1143</v>
      </c>
      <c r="D605">
        <v>-1620872.1973999999</v>
      </c>
      <c r="E605" t="s">
        <v>183</v>
      </c>
      <c r="F605">
        <v>1</v>
      </c>
      <c r="G605">
        <v>1620872.1973935897</v>
      </c>
      <c r="H605" t="s">
        <v>480</v>
      </c>
      <c r="I605" t="s">
        <v>9</v>
      </c>
      <c r="J605" t="s">
        <v>137</v>
      </c>
      <c r="K605" t="s">
        <v>501</v>
      </c>
      <c r="L605" t="s">
        <v>501</v>
      </c>
      <c r="M605">
        <v>0</v>
      </c>
      <c r="N605" t="s">
        <v>396</v>
      </c>
      <c r="O605" t="s">
        <v>494</v>
      </c>
      <c r="P605">
        <v>10</v>
      </c>
      <c r="Q605" t="s">
        <v>467</v>
      </c>
      <c r="R605">
        <v>1</v>
      </c>
      <c r="S605">
        <v>-1620872.1973999999</v>
      </c>
      <c r="T605">
        <v>1</v>
      </c>
      <c r="U605" t="s">
        <v>199</v>
      </c>
      <c r="V605" t="s">
        <v>191</v>
      </c>
      <c r="W605" t="s">
        <v>403</v>
      </c>
      <c r="X605">
        <v>0.1111</v>
      </c>
      <c r="Y605">
        <v>180078.90113114001</v>
      </c>
      <c r="Z605">
        <v>4</v>
      </c>
      <c r="AA605">
        <v>10</v>
      </c>
      <c r="AB605" t="s">
        <v>683</v>
      </c>
      <c r="AC605" t="s">
        <v>9</v>
      </c>
    </row>
    <row r="606" spans="1:29" x14ac:dyDescent="0.3">
      <c r="A606" s="151">
        <v>46081</v>
      </c>
      <c r="B606" t="s">
        <v>444</v>
      </c>
      <c r="C606" t="s">
        <v>1143</v>
      </c>
      <c r="D606">
        <v>-1620872.1973999999</v>
      </c>
      <c r="E606" t="s">
        <v>183</v>
      </c>
      <c r="F606">
        <v>1</v>
      </c>
      <c r="G606">
        <v>1620872.1973935897</v>
      </c>
      <c r="H606" t="s">
        <v>480</v>
      </c>
      <c r="I606" t="s">
        <v>9</v>
      </c>
      <c r="J606" t="s">
        <v>137</v>
      </c>
      <c r="K606" t="s">
        <v>501</v>
      </c>
      <c r="L606" t="s">
        <v>501</v>
      </c>
      <c r="M606">
        <v>0</v>
      </c>
      <c r="N606" t="s">
        <v>396</v>
      </c>
      <c r="O606" t="s">
        <v>494</v>
      </c>
      <c r="P606">
        <v>10</v>
      </c>
      <c r="Q606" t="s">
        <v>467</v>
      </c>
      <c r="R606">
        <v>1</v>
      </c>
      <c r="S606">
        <v>-1620872.1973999999</v>
      </c>
      <c r="T606">
        <v>1</v>
      </c>
      <c r="U606" t="s">
        <v>199</v>
      </c>
      <c r="V606" t="s">
        <v>80</v>
      </c>
      <c r="W606" t="s">
        <v>401</v>
      </c>
      <c r="X606">
        <v>0.1111</v>
      </c>
      <c r="Y606">
        <v>180078.90113114001</v>
      </c>
      <c r="Z606">
        <v>5</v>
      </c>
      <c r="AA606">
        <v>10</v>
      </c>
      <c r="AB606" t="s">
        <v>80</v>
      </c>
      <c r="AC606" t="s">
        <v>9</v>
      </c>
    </row>
    <row r="607" spans="1:29" x14ac:dyDescent="0.3">
      <c r="A607" s="151">
        <v>46081</v>
      </c>
      <c r="B607" t="s">
        <v>444</v>
      </c>
      <c r="C607" t="s">
        <v>1143</v>
      </c>
      <c r="D607">
        <v>-1620872.1973999999</v>
      </c>
      <c r="E607" t="s">
        <v>183</v>
      </c>
      <c r="F607">
        <v>1</v>
      </c>
      <c r="G607">
        <v>1620872.1973935897</v>
      </c>
      <c r="H607" t="s">
        <v>480</v>
      </c>
      <c r="I607" t="s">
        <v>9</v>
      </c>
      <c r="J607" t="s">
        <v>137</v>
      </c>
      <c r="K607" t="s">
        <v>501</v>
      </c>
      <c r="L607" t="s">
        <v>501</v>
      </c>
      <c r="M607">
        <v>0</v>
      </c>
      <c r="N607" t="s">
        <v>396</v>
      </c>
      <c r="O607" t="s">
        <v>494</v>
      </c>
      <c r="P607">
        <v>10</v>
      </c>
      <c r="Q607" t="s">
        <v>467</v>
      </c>
      <c r="R607">
        <v>1</v>
      </c>
      <c r="S607">
        <v>-1620872.1973999999</v>
      </c>
      <c r="T607">
        <v>1</v>
      </c>
      <c r="U607" t="s">
        <v>199</v>
      </c>
      <c r="V607" t="s">
        <v>50</v>
      </c>
      <c r="W607" t="s">
        <v>397</v>
      </c>
      <c r="X607">
        <v>0.1111</v>
      </c>
      <c r="Y607">
        <v>180078.90113114001</v>
      </c>
      <c r="Z607">
        <v>6</v>
      </c>
      <c r="AA607">
        <v>10</v>
      </c>
      <c r="AB607" t="s">
        <v>50</v>
      </c>
      <c r="AC607" t="s">
        <v>9</v>
      </c>
    </row>
    <row r="608" spans="1:29" x14ac:dyDescent="0.3">
      <c r="A608" s="151">
        <v>46081</v>
      </c>
      <c r="B608" t="s">
        <v>444</v>
      </c>
      <c r="C608" t="s">
        <v>1143</v>
      </c>
      <c r="D608">
        <v>-1620872.1973999999</v>
      </c>
      <c r="E608" t="s">
        <v>183</v>
      </c>
      <c r="F608">
        <v>1</v>
      </c>
      <c r="G608">
        <v>1620872.1973935897</v>
      </c>
      <c r="H608" t="s">
        <v>480</v>
      </c>
      <c r="I608" t="s">
        <v>9</v>
      </c>
      <c r="J608" t="s">
        <v>137</v>
      </c>
      <c r="K608" t="s">
        <v>501</v>
      </c>
      <c r="L608" t="s">
        <v>501</v>
      </c>
      <c r="M608">
        <v>0</v>
      </c>
      <c r="N608" t="s">
        <v>396</v>
      </c>
      <c r="O608" t="s">
        <v>494</v>
      </c>
      <c r="P608">
        <v>10</v>
      </c>
      <c r="Q608" t="s">
        <v>467</v>
      </c>
      <c r="R608">
        <v>1</v>
      </c>
      <c r="S608">
        <v>-1620872.1973999999</v>
      </c>
      <c r="T608">
        <v>1</v>
      </c>
      <c r="U608" t="s">
        <v>199</v>
      </c>
      <c r="V608" t="s">
        <v>68</v>
      </c>
      <c r="W608" t="s">
        <v>405</v>
      </c>
      <c r="X608">
        <v>0.1111</v>
      </c>
      <c r="Y608">
        <v>180078.90113114001</v>
      </c>
      <c r="Z608">
        <v>7</v>
      </c>
      <c r="AA608">
        <v>10</v>
      </c>
      <c r="AB608" t="s">
        <v>68</v>
      </c>
      <c r="AC608" t="s">
        <v>9</v>
      </c>
    </row>
    <row r="609" spans="1:29" x14ac:dyDescent="0.3">
      <c r="A609" s="151">
        <v>46081</v>
      </c>
      <c r="B609" t="s">
        <v>444</v>
      </c>
      <c r="C609" t="s">
        <v>1143</v>
      </c>
      <c r="D609">
        <v>-1620872.1973999999</v>
      </c>
      <c r="E609" t="s">
        <v>183</v>
      </c>
      <c r="F609">
        <v>1</v>
      </c>
      <c r="G609">
        <v>1620872.1973935897</v>
      </c>
      <c r="H609" t="s">
        <v>480</v>
      </c>
      <c r="I609" t="s">
        <v>9</v>
      </c>
      <c r="J609" t="s">
        <v>137</v>
      </c>
      <c r="K609" t="s">
        <v>501</v>
      </c>
      <c r="L609" t="s">
        <v>501</v>
      </c>
      <c r="M609">
        <v>0</v>
      </c>
      <c r="N609" t="s">
        <v>396</v>
      </c>
      <c r="O609" t="s">
        <v>494</v>
      </c>
      <c r="P609">
        <v>10</v>
      </c>
      <c r="Q609" t="s">
        <v>467</v>
      </c>
      <c r="R609">
        <v>1</v>
      </c>
      <c r="S609">
        <v>-1620872.1973999999</v>
      </c>
      <c r="T609">
        <v>1</v>
      </c>
      <c r="U609" t="s">
        <v>199</v>
      </c>
      <c r="V609" t="s">
        <v>70</v>
      </c>
      <c r="W609" t="s">
        <v>461</v>
      </c>
      <c r="X609">
        <v>0.1111</v>
      </c>
      <c r="Y609">
        <v>180078.90113114001</v>
      </c>
      <c r="Z609">
        <v>8</v>
      </c>
      <c r="AA609">
        <v>10</v>
      </c>
      <c r="AB609" t="s">
        <v>70</v>
      </c>
      <c r="AC609" t="s">
        <v>9</v>
      </c>
    </row>
    <row r="610" spans="1:29" x14ac:dyDescent="0.3">
      <c r="A610" s="151">
        <v>46081</v>
      </c>
      <c r="B610" t="s">
        <v>444</v>
      </c>
      <c r="C610" t="s">
        <v>1143</v>
      </c>
      <c r="D610">
        <v>-1620872.1973999999</v>
      </c>
      <c r="E610" t="s">
        <v>183</v>
      </c>
      <c r="F610">
        <v>1</v>
      </c>
      <c r="G610">
        <v>1620872.1973935897</v>
      </c>
      <c r="H610" t="s">
        <v>480</v>
      </c>
      <c r="I610" t="s">
        <v>9</v>
      </c>
      <c r="J610" t="s">
        <v>137</v>
      </c>
      <c r="K610" t="s">
        <v>501</v>
      </c>
      <c r="L610" t="s">
        <v>501</v>
      </c>
      <c r="M610">
        <v>0</v>
      </c>
      <c r="N610" t="s">
        <v>396</v>
      </c>
      <c r="O610" t="s">
        <v>494</v>
      </c>
      <c r="P610">
        <v>10</v>
      </c>
      <c r="Q610" t="s">
        <v>467</v>
      </c>
      <c r="R610">
        <v>1</v>
      </c>
      <c r="S610">
        <v>-1620872.1973999999</v>
      </c>
      <c r="T610">
        <v>1</v>
      </c>
      <c r="U610" t="s">
        <v>199</v>
      </c>
      <c r="V610" t="s">
        <v>181</v>
      </c>
      <c r="W610" t="s">
        <v>400</v>
      </c>
      <c r="X610">
        <v>0</v>
      </c>
      <c r="Y610">
        <v>0</v>
      </c>
      <c r="Z610">
        <v>9</v>
      </c>
      <c r="AA610">
        <v>10</v>
      </c>
      <c r="AB610" t="s">
        <v>181</v>
      </c>
      <c r="AC610" t="s">
        <v>9</v>
      </c>
    </row>
    <row r="611" spans="1:29" x14ac:dyDescent="0.3">
      <c r="A611" s="151">
        <v>46081</v>
      </c>
      <c r="B611" t="s">
        <v>444</v>
      </c>
      <c r="C611" t="s">
        <v>560</v>
      </c>
      <c r="D611">
        <v>-1611805.6235</v>
      </c>
      <c r="E611" t="s">
        <v>193</v>
      </c>
      <c r="F611">
        <v>1</v>
      </c>
      <c r="G611">
        <v>1611805.6235335898</v>
      </c>
      <c r="H611" t="s">
        <v>480</v>
      </c>
      <c r="I611" t="s">
        <v>9</v>
      </c>
      <c r="J611" t="s">
        <v>137</v>
      </c>
      <c r="K611" t="s">
        <v>501</v>
      </c>
      <c r="L611" t="s">
        <v>501</v>
      </c>
      <c r="M611">
        <v>0</v>
      </c>
      <c r="N611" t="s">
        <v>373</v>
      </c>
      <c r="O611" t="s">
        <v>494</v>
      </c>
      <c r="P611">
        <v>2</v>
      </c>
      <c r="Q611" t="s">
        <v>468</v>
      </c>
      <c r="R611">
        <v>1</v>
      </c>
      <c r="S611">
        <v>-1611805.6235</v>
      </c>
      <c r="T611">
        <v>1</v>
      </c>
      <c r="U611" t="s">
        <v>199</v>
      </c>
      <c r="V611" t="s">
        <v>193</v>
      </c>
      <c r="W611" t="s">
        <v>375</v>
      </c>
      <c r="X611">
        <v>0.15</v>
      </c>
      <c r="Y611">
        <v>241770.84352499997</v>
      </c>
      <c r="Z611">
        <v>3</v>
      </c>
      <c r="AA611">
        <v>10</v>
      </c>
      <c r="AB611" t="s">
        <v>682</v>
      </c>
      <c r="AC611" t="s">
        <v>9</v>
      </c>
    </row>
    <row r="612" spans="1:29" x14ac:dyDescent="0.3">
      <c r="A612" s="151">
        <v>46081</v>
      </c>
      <c r="B612" t="s">
        <v>444</v>
      </c>
      <c r="C612" t="s">
        <v>560</v>
      </c>
      <c r="D612">
        <v>-1611805.6235</v>
      </c>
      <c r="E612" t="s">
        <v>193</v>
      </c>
      <c r="F612">
        <v>1</v>
      </c>
      <c r="G612">
        <v>1611805.6235335898</v>
      </c>
      <c r="H612" t="s">
        <v>480</v>
      </c>
      <c r="I612" t="s">
        <v>9</v>
      </c>
      <c r="J612" t="s">
        <v>137</v>
      </c>
      <c r="K612" t="s">
        <v>501</v>
      </c>
      <c r="L612" t="s">
        <v>501</v>
      </c>
      <c r="M612">
        <v>0</v>
      </c>
      <c r="N612" t="s">
        <v>373</v>
      </c>
      <c r="O612" t="s">
        <v>494</v>
      </c>
      <c r="P612">
        <v>2</v>
      </c>
      <c r="Q612" t="s">
        <v>468</v>
      </c>
      <c r="R612">
        <v>1</v>
      </c>
      <c r="S612">
        <v>-1611805.6235</v>
      </c>
      <c r="T612">
        <v>1</v>
      </c>
      <c r="U612" t="s">
        <v>199</v>
      </c>
      <c r="V612" t="s">
        <v>80</v>
      </c>
      <c r="W612" t="s">
        <v>374</v>
      </c>
      <c r="X612">
        <v>0.85</v>
      </c>
      <c r="Y612">
        <v>1370034.7799749998</v>
      </c>
      <c r="Z612">
        <v>5</v>
      </c>
      <c r="AA612">
        <v>10</v>
      </c>
      <c r="AB612" t="s">
        <v>80</v>
      </c>
      <c r="AC612" t="s">
        <v>9</v>
      </c>
    </row>
    <row r="613" spans="1:29" x14ac:dyDescent="0.3">
      <c r="A613" s="151">
        <v>46081</v>
      </c>
      <c r="B613" t="s">
        <v>444</v>
      </c>
      <c r="C613" t="s">
        <v>762</v>
      </c>
      <c r="D613">
        <v>-1608950.2172000001</v>
      </c>
      <c r="E613" t="s">
        <v>42</v>
      </c>
      <c r="F613">
        <v>1</v>
      </c>
      <c r="G613">
        <v>1608950.2171735901</v>
      </c>
      <c r="H613" t="s">
        <v>480</v>
      </c>
      <c r="I613" t="s">
        <v>9</v>
      </c>
      <c r="J613" t="s">
        <v>137</v>
      </c>
      <c r="K613" t="s">
        <v>501</v>
      </c>
      <c r="L613" t="s">
        <v>501</v>
      </c>
      <c r="M613">
        <v>0</v>
      </c>
      <c r="N613" t="s">
        <v>341</v>
      </c>
      <c r="O613" t="s">
        <v>494</v>
      </c>
      <c r="P613">
        <v>6</v>
      </c>
      <c r="Q613" t="s">
        <v>469</v>
      </c>
      <c r="R613">
        <v>1</v>
      </c>
      <c r="S613">
        <v>-1608950.2172000001</v>
      </c>
      <c r="T613">
        <v>1</v>
      </c>
      <c r="U613" t="s">
        <v>199</v>
      </c>
      <c r="V613" t="s">
        <v>72</v>
      </c>
      <c r="W613" t="s">
        <v>344</v>
      </c>
      <c r="X613">
        <v>0.08</v>
      </c>
      <c r="Y613">
        <v>128716.017376</v>
      </c>
      <c r="Z613">
        <v>1</v>
      </c>
      <c r="AA613">
        <v>10</v>
      </c>
      <c r="AB613" t="s">
        <v>72</v>
      </c>
      <c r="AC613" t="s">
        <v>9</v>
      </c>
    </row>
    <row r="614" spans="1:29" x14ac:dyDescent="0.3">
      <c r="A614" s="151">
        <v>46081</v>
      </c>
      <c r="B614" t="s">
        <v>444</v>
      </c>
      <c r="C614" t="s">
        <v>762</v>
      </c>
      <c r="D614">
        <v>-1608950.2172000001</v>
      </c>
      <c r="E614" t="s">
        <v>42</v>
      </c>
      <c r="F614">
        <v>1</v>
      </c>
      <c r="G614">
        <v>1608950.2171735901</v>
      </c>
      <c r="H614" t="s">
        <v>480</v>
      </c>
      <c r="I614" t="s">
        <v>9</v>
      </c>
      <c r="J614" t="s">
        <v>137</v>
      </c>
      <c r="K614" t="s">
        <v>501</v>
      </c>
      <c r="L614" t="s">
        <v>501</v>
      </c>
      <c r="M614">
        <v>0</v>
      </c>
      <c r="N614" t="s">
        <v>341</v>
      </c>
      <c r="O614" t="s">
        <v>494</v>
      </c>
      <c r="P614">
        <v>6</v>
      </c>
      <c r="Q614" t="s">
        <v>469</v>
      </c>
      <c r="R614">
        <v>1</v>
      </c>
      <c r="S614">
        <v>-1608950.2172000001</v>
      </c>
      <c r="T614">
        <v>1</v>
      </c>
      <c r="U614" t="s">
        <v>199</v>
      </c>
      <c r="V614" t="s">
        <v>193</v>
      </c>
      <c r="W614" t="s">
        <v>345</v>
      </c>
      <c r="X614">
        <v>0.09</v>
      </c>
      <c r="Y614">
        <v>144805.51954800001</v>
      </c>
      <c r="Z614">
        <v>3</v>
      </c>
      <c r="AA614">
        <v>10</v>
      </c>
      <c r="AB614" t="s">
        <v>682</v>
      </c>
      <c r="AC614" t="s">
        <v>9</v>
      </c>
    </row>
    <row r="615" spans="1:29" x14ac:dyDescent="0.3">
      <c r="A615" s="151">
        <v>46081</v>
      </c>
      <c r="B615" t="s">
        <v>444</v>
      </c>
      <c r="C615" t="s">
        <v>762</v>
      </c>
      <c r="D615">
        <v>-1608950.2172000001</v>
      </c>
      <c r="E615" t="s">
        <v>42</v>
      </c>
      <c r="F615">
        <v>1</v>
      </c>
      <c r="G615">
        <v>1608950.2171735901</v>
      </c>
      <c r="H615" t="s">
        <v>480</v>
      </c>
      <c r="I615" t="s">
        <v>9</v>
      </c>
      <c r="J615" t="s">
        <v>137</v>
      </c>
      <c r="K615" t="s">
        <v>501</v>
      </c>
      <c r="L615" t="s">
        <v>501</v>
      </c>
      <c r="M615">
        <v>0</v>
      </c>
      <c r="N615" t="s">
        <v>341</v>
      </c>
      <c r="O615" t="s">
        <v>494</v>
      </c>
      <c r="P615">
        <v>6</v>
      </c>
      <c r="Q615" t="s">
        <v>469</v>
      </c>
      <c r="R615">
        <v>1</v>
      </c>
      <c r="S615">
        <v>-1608950.2172000001</v>
      </c>
      <c r="T615">
        <v>1</v>
      </c>
      <c r="U615" t="s">
        <v>199</v>
      </c>
      <c r="V615" t="s">
        <v>80</v>
      </c>
      <c r="W615" t="s">
        <v>343</v>
      </c>
      <c r="X615">
        <v>0.15</v>
      </c>
      <c r="Y615">
        <v>241342.53258</v>
      </c>
      <c r="Z615">
        <v>5</v>
      </c>
      <c r="AA615">
        <v>10</v>
      </c>
      <c r="AB615" t="s">
        <v>80</v>
      </c>
      <c r="AC615" t="s">
        <v>9</v>
      </c>
    </row>
    <row r="616" spans="1:29" x14ac:dyDescent="0.3">
      <c r="A616" s="151">
        <v>46081</v>
      </c>
      <c r="B616" t="s">
        <v>444</v>
      </c>
      <c r="C616" t="s">
        <v>762</v>
      </c>
      <c r="D616">
        <v>-1608950.2172000001</v>
      </c>
      <c r="E616" t="s">
        <v>42</v>
      </c>
      <c r="F616">
        <v>1</v>
      </c>
      <c r="G616">
        <v>1608950.2171735901</v>
      </c>
      <c r="H616" t="s">
        <v>480</v>
      </c>
      <c r="I616" t="s">
        <v>9</v>
      </c>
      <c r="J616" t="s">
        <v>137</v>
      </c>
      <c r="K616" t="s">
        <v>501</v>
      </c>
      <c r="L616" t="s">
        <v>501</v>
      </c>
      <c r="M616">
        <v>0</v>
      </c>
      <c r="N616" t="s">
        <v>341</v>
      </c>
      <c r="O616" t="s">
        <v>494</v>
      </c>
      <c r="P616">
        <v>6</v>
      </c>
      <c r="Q616" t="s">
        <v>469</v>
      </c>
      <c r="R616">
        <v>1</v>
      </c>
      <c r="S616">
        <v>-1608950.2172000001</v>
      </c>
      <c r="T616">
        <v>1</v>
      </c>
      <c r="U616" t="s">
        <v>199</v>
      </c>
      <c r="V616" t="s">
        <v>50</v>
      </c>
      <c r="W616" t="s">
        <v>342</v>
      </c>
      <c r="X616">
        <v>0.4</v>
      </c>
      <c r="Y616">
        <v>643580.08688000008</v>
      </c>
      <c r="Z616">
        <v>6</v>
      </c>
      <c r="AA616">
        <v>10</v>
      </c>
      <c r="AB616" t="s">
        <v>50</v>
      </c>
      <c r="AC616" t="s">
        <v>9</v>
      </c>
    </row>
    <row r="617" spans="1:29" x14ac:dyDescent="0.3">
      <c r="A617" s="151">
        <v>46081</v>
      </c>
      <c r="B617" t="s">
        <v>444</v>
      </c>
      <c r="C617" t="s">
        <v>762</v>
      </c>
      <c r="D617">
        <v>-1608950.2172000001</v>
      </c>
      <c r="E617" t="s">
        <v>42</v>
      </c>
      <c r="F617">
        <v>1</v>
      </c>
      <c r="G617">
        <v>1608950.2171735901</v>
      </c>
      <c r="H617" t="s">
        <v>480</v>
      </c>
      <c r="I617" t="s">
        <v>9</v>
      </c>
      <c r="J617" t="s">
        <v>137</v>
      </c>
      <c r="K617" t="s">
        <v>501</v>
      </c>
      <c r="L617" t="s">
        <v>501</v>
      </c>
      <c r="M617">
        <v>0</v>
      </c>
      <c r="N617" t="s">
        <v>341</v>
      </c>
      <c r="O617" t="s">
        <v>494</v>
      </c>
      <c r="P617">
        <v>6</v>
      </c>
      <c r="Q617" t="s">
        <v>469</v>
      </c>
      <c r="R617">
        <v>1</v>
      </c>
      <c r="S617">
        <v>-1608950.2172000001</v>
      </c>
      <c r="T617">
        <v>1</v>
      </c>
      <c r="U617" t="s">
        <v>199</v>
      </c>
      <c r="V617" t="s">
        <v>68</v>
      </c>
      <c r="W617" t="s">
        <v>346</v>
      </c>
      <c r="X617">
        <v>0.08</v>
      </c>
      <c r="Y617">
        <v>128716.017376</v>
      </c>
      <c r="Z617">
        <v>7</v>
      </c>
      <c r="AA617">
        <v>10</v>
      </c>
      <c r="AB617" t="s">
        <v>68</v>
      </c>
      <c r="AC617" t="s">
        <v>9</v>
      </c>
    </row>
    <row r="618" spans="1:29" x14ac:dyDescent="0.3">
      <c r="A618" s="151">
        <v>46081</v>
      </c>
      <c r="B618" t="s">
        <v>444</v>
      </c>
      <c r="C618" t="s">
        <v>762</v>
      </c>
      <c r="D618">
        <v>-1608950.2172000001</v>
      </c>
      <c r="E618" t="s">
        <v>42</v>
      </c>
      <c r="F618">
        <v>1</v>
      </c>
      <c r="G618">
        <v>1608950.2171735901</v>
      </c>
      <c r="H618" t="s">
        <v>480</v>
      </c>
      <c r="I618" t="s">
        <v>9</v>
      </c>
      <c r="J618" t="s">
        <v>137</v>
      </c>
      <c r="K618" t="s">
        <v>501</v>
      </c>
      <c r="L618" t="s">
        <v>501</v>
      </c>
      <c r="M618">
        <v>0</v>
      </c>
      <c r="N618" t="s">
        <v>341</v>
      </c>
      <c r="O618" t="s">
        <v>494</v>
      </c>
      <c r="P618">
        <v>6</v>
      </c>
      <c r="Q618" t="s">
        <v>469</v>
      </c>
      <c r="R618">
        <v>1</v>
      </c>
      <c r="S618">
        <v>-1608950.2172000001</v>
      </c>
      <c r="T618">
        <v>1</v>
      </c>
      <c r="U618" t="s">
        <v>199</v>
      </c>
      <c r="V618" t="s">
        <v>70</v>
      </c>
      <c r="W618" t="s">
        <v>456</v>
      </c>
      <c r="X618">
        <v>0.2</v>
      </c>
      <c r="Y618">
        <v>321790.04344000004</v>
      </c>
      <c r="Z618">
        <v>8</v>
      </c>
      <c r="AA618">
        <v>10</v>
      </c>
      <c r="AB618" t="s">
        <v>70</v>
      </c>
      <c r="AC618" t="s">
        <v>9</v>
      </c>
    </row>
    <row r="619" spans="1:29" x14ac:dyDescent="0.3">
      <c r="A619" s="151">
        <v>46081</v>
      </c>
      <c r="B619" t="s">
        <v>444</v>
      </c>
      <c r="C619" t="s">
        <v>437</v>
      </c>
      <c r="D619">
        <v>-1589809.0645000001</v>
      </c>
      <c r="E619" t="s">
        <v>68</v>
      </c>
      <c r="F619">
        <v>1</v>
      </c>
      <c r="G619">
        <v>1589809.0644735894</v>
      </c>
      <c r="H619" t="s">
        <v>480</v>
      </c>
      <c r="I619" t="s">
        <v>9</v>
      </c>
      <c r="J619" t="s">
        <v>137</v>
      </c>
      <c r="K619" t="s">
        <v>501</v>
      </c>
      <c r="L619" t="s">
        <v>501</v>
      </c>
      <c r="M619">
        <v>0</v>
      </c>
      <c r="N619" t="s">
        <v>40</v>
      </c>
      <c r="O619" t="s">
        <v>492</v>
      </c>
      <c r="P619">
        <v>1</v>
      </c>
      <c r="Q619" t="s">
        <v>68</v>
      </c>
      <c r="R619">
        <v>1</v>
      </c>
      <c r="S619">
        <v>-1589809.0645000001</v>
      </c>
      <c r="T619">
        <v>1</v>
      </c>
      <c r="U619" t="s">
        <v>199</v>
      </c>
      <c r="V619" t="s">
        <v>68</v>
      </c>
      <c r="W619" t="s">
        <v>85</v>
      </c>
      <c r="X619">
        <v>1</v>
      </c>
      <c r="Y619">
        <v>1589809.0645000001</v>
      </c>
      <c r="Z619">
        <v>7</v>
      </c>
      <c r="AA619">
        <v>10</v>
      </c>
      <c r="AB619" t="s">
        <v>68</v>
      </c>
      <c r="AC619" t="s">
        <v>9</v>
      </c>
    </row>
    <row r="620" spans="1:29" x14ac:dyDescent="0.3">
      <c r="A620" s="151">
        <v>46055</v>
      </c>
      <c r="B620" t="s">
        <v>904</v>
      </c>
      <c r="C620" t="s">
        <v>905</v>
      </c>
      <c r="D620">
        <v>-1580819.63</v>
      </c>
      <c r="E620" t="s">
        <v>906</v>
      </c>
      <c r="F620">
        <v>175</v>
      </c>
      <c r="G620">
        <v>6541.5</v>
      </c>
      <c r="H620" t="s">
        <v>511</v>
      </c>
      <c r="I620" t="s">
        <v>16</v>
      </c>
      <c r="J620" t="s">
        <v>137</v>
      </c>
      <c r="K620" t="s">
        <v>473</v>
      </c>
      <c r="L620" t="s">
        <v>156</v>
      </c>
      <c r="M620">
        <v>0</v>
      </c>
      <c r="N620" t="s">
        <v>35</v>
      </c>
      <c r="O620" t="s">
        <v>492</v>
      </c>
      <c r="P620">
        <v>10</v>
      </c>
      <c r="Q620" t="s">
        <v>465</v>
      </c>
      <c r="R620">
        <v>1</v>
      </c>
      <c r="S620">
        <v>-1580819.63</v>
      </c>
      <c r="T620">
        <v>175</v>
      </c>
      <c r="U620" t="s">
        <v>199</v>
      </c>
      <c r="V620" t="s">
        <v>72</v>
      </c>
      <c r="W620" t="s">
        <v>73</v>
      </c>
      <c r="X620">
        <v>3.2417236735101898E-2</v>
      </c>
      <c r="Y620">
        <v>51245.804181206186</v>
      </c>
      <c r="Z620">
        <v>1</v>
      </c>
      <c r="AA620">
        <v>9</v>
      </c>
      <c r="AB620" t="s">
        <v>72</v>
      </c>
      <c r="AC620" t="s">
        <v>16</v>
      </c>
    </row>
    <row r="621" spans="1:29" x14ac:dyDescent="0.3">
      <c r="A621" s="151">
        <v>46055</v>
      </c>
      <c r="B621" t="s">
        <v>904</v>
      </c>
      <c r="C621" t="s">
        <v>905</v>
      </c>
      <c r="D621">
        <v>-1580819.63</v>
      </c>
      <c r="E621" t="s">
        <v>906</v>
      </c>
      <c r="F621">
        <v>175</v>
      </c>
      <c r="G621">
        <v>6541.5</v>
      </c>
      <c r="H621" t="s">
        <v>511</v>
      </c>
      <c r="I621" t="s">
        <v>16</v>
      </c>
      <c r="J621" t="s">
        <v>137</v>
      </c>
      <c r="K621" t="s">
        <v>473</v>
      </c>
      <c r="L621" t="s">
        <v>156</v>
      </c>
      <c r="M621">
        <v>0</v>
      </c>
      <c r="N621" t="s">
        <v>35</v>
      </c>
      <c r="O621" t="s">
        <v>492</v>
      </c>
      <c r="P621">
        <v>10</v>
      </c>
      <c r="Q621" t="s">
        <v>465</v>
      </c>
      <c r="R621">
        <v>1</v>
      </c>
      <c r="S621">
        <v>-1580819.63</v>
      </c>
      <c r="T621">
        <v>175</v>
      </c>
      <c r="U621" t="s">
        <v>199</v>
      </c>
      <c r="V621" t="s">
        <v>77</v>
      </c>
      <c r="W621" t="s">
        <v>78</v>
      </c>
      <c r="X621">
        <v>7.0597149630605652E-3</v>
      </c>
      <c r="Y621">
        <v>11160.135995810866</v>
      </c>
      <c r="Z621">
        <v>2</v>
      </c>
      <c r="AA621">
        <v>9</v>
      </c>
      <c r="AB621" t="s">
        <v>77</v>
      </c>
      <c r="AC621" t="s">
        <v>16</v>
      </c>
    </row>
    <row r="622" spans="1:29" x14ac:dyDescent="0.3">
      <c r="A622" s="151">
        <v>46055</v>
      </c>
      <c r="B622" t="s">
        <v>904</v>
      </c>
      <c r="C622" t="s">
        <v>905</v>
      </c>
      <c r="D622">
        <v>-1580819.63</v>
      </c>
      <c r="E622" t="s">
        <v>906</v>
      </c>
      <c r="F622">
        <v>175</v>
      </c>
      <c r="G622">
        <v>6541.5</v>
      </c>
      <c r="H622" t="s">
        <v>511</v>
      </c>
      <c r="I622" t="s">
        <v>16</v>
      </c>
      <c r="J622" t="s">
        <v>137</v>
      </c>
      <c r="K622" t="s">
        <v>473</v>
      </c>
      <c r="L622" t="s">
        <v>156</v>
      </c>
      <c r="M622">
        <v>0</v>
      </c>
      <c r="N622" t="s">
        <v>35</v>
      </c>
      <c r="O622" t="s">
        <v>492</v>
      </c>
      <c r="P622">
        <v>10</v>
      </c>
      <c r="Q622" t="s">
        <v>465</v>
      </c>
      <c r="R622">
        <v>1</v>
      </c>
      <c r="S622">
        <v>-1580819.63</v>
      </c>
      <c r="T622">
        <v>175</v>
      </c>
      <c r="U622" t="s">
        <v>199</v>
      </c>
      <c r="V622" t="s">
        <v>75</v>
      </c>
      <c r="W622" t="s">
        <v>76</v>
      </c>
      <c r="X622">
        <v>4.0653249223577111E-4</v>
      </c>
      <c r="Y622">
        <v>642.65454395912946</v>
      </c>
      <c r="Z622">
        <v>10</v>
      </c>
      <c r="AA622">
        <v>9</v>
      </c>
      <c r="AB622" t="s">
        <v>75</v>
      </c>
      <c r="AC622" t="s">
        <v>16</v>
      </c>
    </row>
    <row r="623" spans="1:29" x14ac:dyDescent="0.3">
      <c r="A623" s="151">
        <v>46055</v>
      </c>
      <c r="B623" t="s">
        <v>904</v>
      </c>
      <c r="C623" t="s">
        <v>905</v>
      </c>
      <c r="D623">
        <v>-1580819.63</v>
      </c>
      <c r="E623" t="s">
        <v>906</v>
      </c>
      <c r="F623">
        <v>175</v>
      </c>
      <c r="G623">
        <v>6541.5</v>
      </c>
      <c r="H623" t="s">
        <v>511</v>
      </c>
      <c r="I623" t="s">
        <v>16</v>
      </c>
      <c r="J623" t="s">
        <v>137</v>
      </c>
      <c r="K623" t="s">
        <v>473</v>
      </c>
      <c r="L623" t="s">
        <v>156</v>
      </c>
      <c r="M623">
        <v>0</v>
      </c>
      <c r="N623" t="s">
        <v>35</v>
      </c>
      <c r="O623" t="s">
        <v>492</v>
      </c>
      <c r="P623">
        <v>10</v>
      </c>
      <c r="Q623" t="s">
        <v>465</v>
      </c>
      <c r="R623">
        <v>1</v>
      </c>
      <c r="S623">
        <v>-1580819.63</v>
      </c>
      <c r="T623">
        <v>175</v>
      </c>
      <c r="U623" t="s">
        <v>199</v>
      </c>
      <c r="V623" t="s">
        <v>66</v>
      </c>
      <c r="W623" t="s">
        <v>67</v>
      </c>
      <c r="X623">
        <v>5.9791078481547098E-2</v>
      </c>
      <c r="Y623">
        <v>94518.910562500241</v>
      </c>
      <c r="Z623">
        <v>3</v>
      </c>
      <c r="AA623">
        <v>9</v>
      </c>
      <c r="AB623" t="s">
        <v>682</v>
      </c>
      <c r="AC623" t="s">
        <v>16</v>
      </c>
    </row>
    <row r="624" spans="1:29" x14ac:dyDescent="0.3">
      <c r="A624" s="151">
        <v>46055</v>
      </c>
      <c r="B624" t="s">
        <v>904</v>
      </c>
      <c r="C624" t="s">
        <v>905</v>
      </c>
      <c r="D624">
        <v>-1580819.63</v>
      </c>
      <c r="E624" t="s">
        <v>906</v>
      </c>
      <c r="F624">
        <v>175</v>
      </c>
      <c r="G624">
        <v>6541.5</v>
      </c>
      <c r="H624" t="s">
        <v>511</v>
      </c>
      <c r="I624" t="s">
        <v>16</v>
      </c>
      <c r="J624" t="s">
        <v>137</v>
      </c>
      <c r="K624" t="s">
        <v>473</v>
      </c>
      <c r="L624" t="s">
        <v>156</v>
      </c>
      <c r="M624">
        <v>0</v>
      </c>
      <c r="N624" t="s">
        <v>35</v>
      </c>
      <c r="O624" t="s">
        <v>492</v>
      </c>
      <c r="P624">
        <v>10</v>
      </c>
      <c r="Q624" t="s">
        <v>465</v>
      </c>
      <c r="R624">
        <v>1</v>
      </c>
      <c r="S624">
        <v>-1580819.63</v>
      </c>
      <c r="T624">
        <v>175</v>
      </c>
      <c r="U624" t="s">
        <v>199</v>
      </c>
      <c r="V624" t="s">
        <v>63</v>
      </c>
      <c r="W624" t="s">
        <v>64</v>
      </c>
      <c r="X624">
        <v>4.8738124634855849E-3</v>
      </c>
      <c r="Y624">
        <v>7704.6184152166707</v>
      </c>
      <c r="Z624">
        <v>4</v>
      </c>
      <c r="AA624">
        <v>9</v>
      </c>
      <c r="AB624" t="s">
        <v>683</v>
      </c>
      <c r="AC624" t="s">
        <v>16</v>
      </c>
    </row>
    <row r="625" spans="1:29" x14ac:dyDescent="0.3">
      <c r="A625" s="151">
        <v>46055</v>
      </c>
      <c r="B625" t="s">
        <v>904</v>
      </c>
      <c r="C625" t="s">
        <v>905</v>
      </c>
      <c r="D625">
        <v>-1580819.63</v>
      </c>
      <c r="E625" t="s">
        <v>906</v>
      </c>
      <c r="F625">
        <v>175</v>
      </c>
      <c r="G625">
        <v>6541.5</v>
      </c>
      <c r="H625" t="s">
        <v>511</v>
      </c>
      <c r="I625" t="s">
        <v>16</v>
      </c>
      <c r="J625" t="s">
        <v>137</v>
      </c>
      <c r="K625" t="s">
        <v>473</v>
      </c>
      <c r="L625" t="s">
        <v>156</v>
      </c>
      <c r="M625">
        <v>0</v>
      </c>
      <c r="N625" t="s">
        <v>35</v>
      </c>
      <c r="O625" t="s">
        <v>492</v>
      </c>
      <c r="P625">
        <v>10</v>
      </c>
      <c r="Q625" t="s">
        <v>465</v>
      </c>
      <c r="R625">
        <v>1</v>
      </c>
      <c r="S625">
        <v>-1580819.63</v>
      </c>
      <c r="T625">
        <v>175</v>
      </c>
      <c r="U625" t="s">
        <v>199</v>
      </c>
      <c r="V625" t="s">
        <v>80</v>
      </c>
      <c r="W625" t="s">
        <v>81</v>
      </c>
      <c r="X625">
        <v>0.73411048911804788</v>
      </c>
      <c r="Y625">
        <v>1160496.2717867114</v>
      </c>
      <c r="Z625">
        <v>5</v>
      </c>
      <c r="AA625">
        <v>9</v>
      </c>
      <c r="AB625" t="s">
        <v>80</v>
      </c>
      <c r="AC625" t="s">
        <v>16</v>
      </c>
    </row>
    <row r="626" spans="1:29" x14ac:dyDescent="0.3">
      <c r="A626" s="151">
        <v>46055</v>
      </c>
      <c r="B626" t="s">
        <v>904</v>
      </c>
      <c r="C626" t="s">
        <v>905</v>
      </c>
      <c r="D626">
        <v>-1580819.63</v>
      </c>
      <c r="E626" t="s">
        <v>906</v>
      </c>
      <c r="F626">
        <v>175</v>
      </c>
      <c r="G626">
        <v>6541.5</v>
      </c>
      <c r="H626" t="s">
        <v>511</v>
      </c>
      <c r="I626" t="s">
        <v>16</v>
      </c>
      <c r="J626" t="s">
        <v>137</v>
      </c>
      <c r="K626" t="s">
        <v>473</v>
      </c>
      <c r="L626" t="s">
        <v>156</v>
      </c>
      <c r="M626">
        <v>0</v>
      </c>
      <c r="N626" t="s">
        <v>35</v>
      </c>
      <c r="O626" t="s">
        <v>492</v>
      </c>
      <c r="P626">
        <v>10</v>
      </c>
      <c r="Q626" t="s">
        <v>465</v>
      </c>
      <c r="R626">
        <v>1</v>
      </c>
      <c r="S626">
        <v>-1580819.63</v>
      </c>
      <c r="T626">
        <v>175</v>
      </c>
      <c r="U626" t="s">
        <v>199</v>
      </c>
      <c r="V626" t="s">
        <v>50</v>
      </c>
      <c r="W626" t="s">
        <v>74</v>
      </c>
      <c r="X626">
        <v>1.4065386597374174E-2</v>
      </c>
      <c r="Y626">
        <v>22234.839236667998</v>
      </c>
      <c r="Z626">
        <v>6</v>
      </c>
      <c r="AA626">
        <v>9</v>
      </c>
      <c r="AB626" t="s">
        <v>50</v>
      </c>
      <c r="AC626" t="s">
        <v>16</v>
      </c>
    </row>
    <row r="627" spans="1:29" x14ac:dyDescent="0.3">
      <c r="A627" s="151">
        <v>46055</v>
      </c>
      <c r="B627" t="s">
        <v>904</v>
      </c>
      <c r="C627" t="s">
        <v>905</v>
      </c>
      <c r="D627">
        <v>-1580819.63</v>
      </c>
      <c r="E627" t="s">
        <v>906</v>
      </c>
      <c r="F627">
        <v>175</v>
      </c>
      <c r="G627">
        <v>6541.5</v>
      </c>
      <c r="H627" t="s">
        <v>511</v>
      </c>
      <c r="I627" t="s">
        <v>16</v>
      </c>
      <c r="J627" t="s">
        <v>137</v>
      </c>
      <c r="K627" t="s">
        <v>473</v>
      </c>
      <c r="L627" t="s">
        <v>156</v>
      </c>
      <c r="M627">
        <v>0</v>
      </c>
      <c r="N627" t="s">
        <v>35</v>
      </c>
      <c r="O627" t="s">
        <v>492</v>
      </c>
      <c r="P627">
        <v>10</v>
      </c>
      <c r="Q627" t="s">
        <v>465</v>
      </c>
      <c r="R627">
        <v>1</v>
      </c>
      <c r="S627">
        <v>-1580819.63</v>
      </c>
      <c r="T627">
        <v>175</v>
      </c>
      <c r="U627" t="s">
        <v>199</v>
      </c>
      <c r="V627" t="s">
        <v>68</v>
      </c>
      <c r="W627" t="s">
        <v>69</v>
      </c>
      <c r="X627">
        <v>0.10760032914202722</v>
      </c>
      <c r="Y627">
        <v>170096.71250217766</v>
      </c>
      <c r="Z627">
        <v>7</v>
      </c>
      <c r="AA627">
        <v>9</v>
      </c>
      <c r="AB627" t="s">
        <v>68</v>
      </c>
      <c r="AC627" t="s">
        <v>16</v>
      </c>
    </row>
    <row r="628" spans="1:29" x14ac:dyDescent="0.3">
      <c r="A628" s="151">
        <v>46055</v>
      </c>
      <c r="B628" t="s">
        <v>904</v>
      </c>
      <c r="C628" t="s">
        <v>905</v>
      </c>
      <c r="D628">
        <v>-1580819.63</v>
      </c>
      <c r="E628" t="s">
        <v>906</v>
      </c>
      <c r="F628">
        <v>175</v>
      </c>
      <c r="G628">
        <v>6541.5</v>
      </c>
      <c r="H628" t="s">
        <v>511</v>
      </c>
      <c r="I628" t="s">
        <v>16</v>
      </c>
      <c r="J628" t="s">
        <v>137</v>
      </c>
      <c r="K628" t="s">
        <v>473</v>
      </c>
      <c r="L628" t="s">
        <v>156</v>
      </c>
      <c r="M628">
        <v>0</v>
      </c>
      <c r="N628" t="s">
        <v>35</v>
      </c>
      <c r="O628" t="s">
        <v>492</v>
      </c>
      <c r="P628">
        <v>10</v>
      </c>
      <c r="Q628" t="s">
        <v>465</v>
      </c>
      <c r="R628">
        <v>1</v>
      </c>
      <c r="S628">
        <v>-1580819.63</v>
      </c>
      <c r="T628">
        <v>175</v>
      </c>
      <c r="U628" t="s">
        <v>199</v>
      </c>
      <c r="V628" t="s">
        <v>70</v>
      </c>
      <c r="W628" t="s">
        <v>71</v>
      </c>
      <c r="X628">
        <v>3.9675420007119738E-2</v>
      </c>
      <c r="Y628">
        <v>62719.682775749614</v>
      </c>
      <c r="Z628">
        <v>8</v>
      </c>
      <c r="AA628">
        <v>9</v>
      </c>
      <c r="AB628" t="s">
        <v>70</v>
      </c>
      <c r="AC628" t="s">
        <v>16</v>
      </c>
    </row>
    <row r="629" spans="1:29" x14ac:dyDescent="0.3">
      <c r="A629" s="151">
        <v>46055</v>
      </c>
      <c r="B629" t="s">
        <v>904</v>
      </c>
      <c r="C629" t="s">
        <v>905</v>
      </c>
      <c r="D629">
        <v>-1580819.63</v>
      </c>
      <c r="E629" t="s">
        <v>906</v>
      </c>
      <c r="F629">
        <v>175</v>
      </c>
      <c r="G629">
        <v>6541.5</v>
      </c>
      <c r="H629" t="s">
        <v>511</v>
      </c>
      <c r="I629" t="s">
        <v>16</v>
      </c>
      <c r="J629" t="s">
        <v>137</v>
      </c>
      <c r="K629" t="s">
        <v>473</v>
      </c>
      <c r="L629" t="s">
        <v>156</v>
      </c>
      <c r="M629">
        <v>0</v>
      </c>
      <c r="N629" t="s">
        <v>35</v>
      </c>
      <c r="O629" t="s">
        <v>492</v>
      </c>
      <c r="P629">
        <v>10</v>
      </c>
      <c r="Q629" t="s">
        <v>465</v>
      </c>
      <c r="R629">
        <v>1</v>
      </c>
      <c r="S629">
        <v>-1580819.63</v>
      </c>
      <c r="T629">
        <v>175</v>
      </c>
      <c r="U629" t="s">
        <v>199</v>
      </c>
      <c r="V629" t="s">
        <v>181</v>
      </c>
      <c r="W629" t="s">
        <v>462</v>
      </c>
      <c r="X629">
        <v>0</v>
      </c>
      <c r="Y629">
        <v>0</v>
      </c>
      <c r="Z629">
        <v>9</v>
      </c>
      <c r="AA629">
        <v>9</v>
      </c>
      <c r="AB629" t="s">
        <v>181</v>
      </c>
      <c r="AC629" t="s">
        <v>16</v>
      </c>
    </row>
    <row r="630" spans="1:29" x14ac:dyDescent="0.3">
      <c r="A630" s="151">
        <v>46057</v>
      </c>
      <c r="B630" t="s">
        <v>1113</v>
      </c>
      <c r="C630" t="s">
        <v>1114</v>
      </c>
      <c r="D630">
        <v>-1580036.15</v>
      </c>
      <c r="E630" t="s">
        <v>1115</v>
      </c>
      <c r="F630">
        <v>1</v>
      </c>
      <c r="G630">
        <v>1305815</v>
      </c>
      <c r="H630" t="s">
        <v>511</v>
      </c>
      <c r="I630" t="s">
        <v>10</v>
      </c>
      <c r="J630" t="s">
        <v>137</v>
      </c>
      <c r="K630" t="s">
        <v>513</v>
      </c>
      <c r="L630" t="s">
        <v>156</v>
      </c>
      <c r="M630">
        <v>0</v>
      </c>
      <c r="N630" t="s">
        <v>35</v>
      </c>
      <c r="O630" t="s">
        <v>492</v>
      </c>
      <c r="P630">
        <v>10</v>
      </c>
      <c r="Q630" t="s">
        <v>465</v>
      </c>
      <c r="R630">
        <v>1</v>
      </c>
      <c r="S630">
        <v>-1580036.15</v>
      </c>
      <c r="T630">
        <v>1</v>
      </c>
      <c r="U630" t="s">
        <v>199</v>
      </c>
      <c r="V630" t="s">
        <v>72</v>
      </c>
      <c r="W630" t="s">
        <v>73</v>
      </c>
      <c r="X630">
        <v>3.2417236735101898E-2</v>
      </c>
      <c r="Y630">
        <v>51220.405924568971</v>
      </c>
      <c r="Z630">
        <v>1</v>
      </c>
      <c r="AA630">
        <v>13</v>
      </c>
      <c r="AB630" t="s">
        <v>72</v>
      </c>
      <c r="AC630" t="s">
        <v>10</v>
      </c>
    </row>
    <row r="631" spans="1:29" x14ac:dyDescent="0.3">
      <c r="A631" s="151">
        <v>46057</v>
      </c>
      <c r="B631" t="s">
        <v>1113</v>
      </c>
      <c r="C631" t="s">
        <v>1114</v>
      </c>
      <c r="D631">
        <v>-1580036.15</v>
      </c>
      <c r="E631" t="s">
        <v>1115</v>
      </c>
      <c r="F631">
        <v>1</v>
      </c>
      <c r="G631">
        <v>1305815</v>
      </c>
      <c r="H631" t="s">
        <v>511</v>
      </c>
      <c r="I631" t="s">
        <v>10</v>
      </c>
      <c r="J631" t="s">
        <v>137</v>
      </c>
      <c r="K631" t="s">
        <v>513</v>
      </c>
      <c r="L631" t="s">
        <v>156</v>
      </c>
      <c r="M631">
        <v>0</v>
      </c>
      <c r="N631" t="s">
        <v>35</v>
      </c>
      <c r="O631" t="s">
        <v>492</v>
      </c>
      <c r="P631">
        <v>10</v>
      </c>
      <c r="Q631" t="s">
        <v>465</v>
      </c>
      <c r="R631">
        <v>1</v>
      </c>
      <c r="S631">
        <v>-1580036.15</v>
      </c>
      <c r="T631">
        <v>1</v>
      </c>
      <c r="U631" t="s">
        <v>199</v>
      </c>
      <c r="V631" t="s">
        <v>77</v>
      </c>
      <c r="W631" t="s">
        <v>78</v>
      </c>
      <c r="X631">
        <v>7.0597149630605652E-3</v>
      </c>
      <c r="Y631">
        <v>11154.604850331607</v>
      </c>
      <c r="Z631">
        <v>2</v>
      </c>
      <c r="AA631">
        <v>13</v>
      </c>
      <c r="AB631" t="s">
        <v>77</v>
      </c>
      <c r="AC631" t="s">
        <v>10</v>
      </c>
    </row>
    <row r="632" spans="1:29" x14ac:dyDescent="0.3">
      <c r="A632" s="151">
        <v>46057</v>
      </c>
      <c r="B632" t="s">
        <v>1113</v>
      </c>
      <c r="C632" t="s">
        <v>1114</v>
      </c>
      <c r="D632">
        <v>-1580036.15</v>
      </c>
      <c r="E632" t="s">
        <v>1115</v>
      </c>
      <c r="F632">
        <v>1</v>
      </c>
      <c r="G632">
        <v>1305815</v>
      </c>
      <c r="H632" t="s">
        <v>511</v>
      </c>
      <c r="I632" t="s">
        <v>10</v>
      </c>
      <c r="J632" t="s">
        <v>137</v>
      </c>
      <c r="K632" t="s">
        <v>513</v>
      </c>
      <c r="L632" t="s">
        <v>156</v>
      </c>
      <c r="M632">
        <v>0</v>
      </c>
      <c r="N632" t="s">
        <v>35</v>
      </c>
      <c r="O632" t="s">
        <v>492</v>
      </c>
      <c r="P632">
        <v>10</v>
      </c>
      <c r="Q632" t="s">
        <v>465</v>
      </c>
      <c r="R632">
        <v>1</v>
      </c>
      <c r="S632">
        <v>-1580036.15</v>
      </c>
      <c r="T632">
        <v>1</v>
      </c>
      <c r="U632" t="s">
        <v>199</v>
      </c>
      <c r="V632" t="s">
        <v>75</v>
      </c>
      <c r="W632" t="s">
        <v>76</v>
      </c>
      <c r="X632">
        <v>4.0653249223577111E-4</v>
      </c>
      <c r="Y632">
        <v>642.33603388211259</v>
      </c>
      <c r="Z632">
        <v>10</v>
      </c>
      <c r="AA632">
        <v>13</v>
      </c>
      <c r="AB632" t="s">
        <v>75</v>
      </c>
      <c r="AC632" t="s">
        <v>10</v>
      </c>
    </row>
    <row r="633" spans="1:29" x14ac:dyDescent="0.3">
      <c r="A633" s="151">
        <v>46057</v>
      </c>
      <c r="B633" t="s">
        <v>1113</v>
      </c>
      <c r="C633" t="s">
        <v>1114</v>
      </c>
      <c r="D633">
        <v>-1580036.15</v>
      </c>
      <c r="E633" t="s">
        <v>1115</v>
      </c>
      <c r="F633">
        <v>1</v>
      </c>
      <c r="G633">
        <v>1305815</v>
      </c>
      <c r="H633" t="s">
        <v>511</v>
      </c>
      <c r="I633" t="s">
        <v>10</v>
      </c>
      <c r="J633" t="s">
        <v>137</v>
      </c>
      <c r="K633" t="s">
        <v>513</v>
      </c>
      <c r="L633" t="s">
        <v>156</v>
      </c>
      <c r="M633">
        <v>0</v>
      </c>
      <c r="N633" t="s">
        <v>35</v>
      </c>
      <c r="O633" t="s">
        <v>492</v>
      </c>
      <c r="P633">
        <v>10</v>
      </c>
      <c r="Q633" t="s">
        <v>465</v>
      </c>
      <c r="R633">
        <v>1</v>
      </c>
      <c r="S633">
        <v>-1580036.15</v>
      </c>
      <c r="T633">
        <v>1</v>
      </c>
      <c r="U633" t="s">
        <v>199</v>
      </c>
      <c r="V633" t="s">
        <v>66</v>
      </c>
      <c r="W633" t="s">
        <v>67</v>
      </c>
      <c r="X633">
        <v>5.9791078481547098E-2</v>
      </c>
      <c r="Y633">
        <v>94472.065448331516</v>
      </c>
      <c r="Z633">
        <v>3</v>
      </c>
      <c r="AA633">
        <v>13</v>
      </c>
      <c r="AB633" t="s">
        <v>682</v>
      </c>
      <c r="AC633" t="s">
        <v>10</v>
      </c>
    </row>
    <row r="634" spans="1:29" x14ac:dyDescent="0.3">
      <c r="A634" s="151">
        <v>46057</v>
      </c>
      <c r="B634" t="s">
        <v>1113</v>
      </c>
      <c r="C634" t="s">
        <v>1114</v>
      </c>
      <c r="D634">
        <v>-1580036.15</v>
      </c>
      <c r="E634" t="s">
        <v>1115</v>
      </c>
      <c r="F634">
        <v>1</v>
      </c>
      <c r="G634">
        <v>1305815</v>
      </c>
      <c r="H634" t="s">
        <v>511</v>
      </c>
      <c r="I634" t="s">
        <v>10</v>
      </c>
      <c r="J634" t="s">
        <v>137</v>
      </c>
      <c r="K634" t="s">
        <v>513</v>
      </c>
      <c r="L634" t="s">
        <v>156</v>
      </c>
      <c r="M634">
        <v>0</v>
      </c>
      <c r="N634" t="s">
        <v>35</v>
      </c>
      <c r="O634" t="s">
        <v>492</v>
      </c>
      <c r="P634">
        <v>10</v>
      </c>
      <c r="Q634" t="s">
        <v>465</v>
      </c>
      <c r="R634">
        <v>1</v>
      </c>
      <c r="S634">
        <v>-1580036.15</v>
      </c>
      <c r="T634">
        <v>1</v>
      </c>
      <c r="U634" t="s">
        <v>199</v>
      </c>
      <c r="V634" t="s">
        <v>63</v>
      </c>
      <c r="W634" t="s">
        <v>64</v>
      </c>
      <c r="X634">
        <v>4.8738124634855849E-3</v>
      </c>
      <c r="Y634">
        <v>7700.7998806277783</v>
      </c>
      <c r="Z634">
        <v>4</v>
      </c>
      <c r="AA634">
        <v>13</v>
      </c>
      <c r="AB634" t="s">
        <v>683</v>
      </c>
      <c r="AC634" t="s">
        <v>10</v>
      </c>
    </row>
    <row r="635" spans="1:29" x14ac:dyDescent="0.3">
      <c r="A635" s="151">
        <v>46057</v>
      </c>
      <c r="B635" t="s">
        <v>1113</v>
      </c>
      <c r="C635" t="s">
        <v>1114</v>
      </c>
      <c r="D635">
        <v>-1580036.15</v>
      </c>
      <c r="E635" t="s">
        <v>1115</v>
      </c>
      <c r="F635">
        <v>1</v>
      </c>
      <c r="G635">
        <v>1305815</v>
      </c>
      <c r="H635" t="s">
        <v>511</v>
      </c>
      <c r="I635" t="s">
        <v>10</v>
      </c>
      <c r="J635" t="s">
        <v>137</v>
      </c>
      <c r="K635" t="s">
        <v>513</v>
      </c>
      <c r="L635" t="s">
        <v>156</v>
      </c>
      <c r="M635">
        <v>0</v>
      </c>
      <c r="N635" t="s">
        <v>35</v>
      </c>
      <c r="O635" t="s">
        <v>492</v>
      </c>
      <c r="P635">
        <v>10</v>
      </c>
      <c r="Q635" t="s">
        <v>465</v>
      </c>
      <c r="R635">
        <v>1</v>
      </c>
      <c r="S635">
        <v>-1580036.15</v>
      </c>
      <c r="T635">
        <v>1</v>
      </c>
      <c r="U635" t="s">
        <v>199</v>
      </c>
      <c r="V635" t="s">
        <v>80</v>
      </c>
      <c r="W635" t="s">
        <v>81</v>
      </c>
      <c r="X635">
        <v>0.73411048911804788</v>
      </c>
      <c r="Y635">
        <v>1159921.1109006973</v>
      </c>
      <c r="Z635">
        <v>5</v>
      </c>
      <c r="AA635">
        <v>13</v>
      </c>
      <c r="AB635" t="s">
        <v>80</v>
      </c>
      <c r="AC635" t="s">
        <v>10</v>
      </c>
    </row>
    <row r="636" spans="1:29" x14ac:dyDescent="0.3">
      <c r="A636" s="151">
        <v>46057</v>
      </c>
      <c r="B636" t="s">
        <v>1113</v>
      </c>
      <c r="C636" t="s">
        <v>1114</v>
      </c>
      <c r="D636">
        <v>-1580036.15</v>
      </c>
      <c r="E636" t="s">
        <v>1115</v>
      </c>
      <c r="F636">
        <v>1</v>
      </c>
      <c r="G636">
        <v>1305815</v>
      </c>
      <c r="H636" t="s">
        <v>511</v>
      </c>
      <c r="I636" t="s">
        <v>10</v>
      </c>
      <c r="J636" t="s">
        <v>137</v>
      </c>
      <c r="K636" t="s">
        <v>513</v>
      </c>
      <c r="L636" t="s">
        <v>156</v>
      </c>
      <c r="M636">
        <v>0</v>
      </c>
      <c r="N636" t="s">
        <v>35</v>
      </c>
      <c r="O636" t="s">
        <v>492</v>
      </c>
      <c r="P636">
        <v>10</v>
      </c>
      <c r="Q636" t="s">
        <v>465</v>
      </c>
      <c r="R636">
        <v>1</v>
      </c>
      <c r="S636">
        <v>-1580036.15</v>
      </c>
      <c r="T636">
        <v>1</v>
      </c>
      <c r="U636" t="s">
        <v>199</v>
      </c>
      <c r="V636" t="s">
        <v>50</v>
      </c>
      <c r="W636" t="s">
        <v>74</v>
      </c>
      <c r="X636">
        <v>1.4065386597374174E-2</v>
      </c>
      <c r="Y636">
        <v>22223.819287576687</v>
      </c>
      <c r="Z636">
        <v>6</v>
      </c>
      <c r="AA636">
        <v>13</v>
      </c>
      <c r="AB636" t="s">
        <v>50</v>
      </c>
      <c r="AC636" t="s">
        <v>10</v>
      </c>
    </row>
    <row r="637" spans="1:29" x14ac:dyDescent="0.3">
      <c r="A637" s="151">
        <v>46057</v>
      </c>
      <c r="B637" t="s">
        <v>1113</v>
      </c>
      <c r="C637" t="s">
        <v>1114</v>
      </c>
      <c r="D637">
        <v>-1580036.15</v>
      </c>
      <c r="E637" t="s">
        <v>1115</v>
      </c>
      <c r="F637">
        <v>1</v>
      </c>
      <c r="G637">
        <v>1305815</v>
      </c>
      <c r="H637" t="s">
        <v>511</v>
      </c>
      <c r="I637" t="s">
        <v>10</v>
      </c>
      <c r="J637" t="s">
        <v>137</v>
      </c>
      <c r="K637" t="s">
        <v>513</v>
      </c>
      <c r="L637" t="s">
        <v>156</v>
      </c>
      <c r="M637">
        <v>0</v>
      </c>
      <c r="N637" t="s">
        <v>35</v>
      </c>
      <c r="O637" t="s">
        <v>492</v>
      </c>
      <c r="P637">
        <v>10</v>
      </c>
      <c r="Q637" t="s">
        <v>465</v>
      </c>
      <c r="R637">
        <v>1</v>
      </c>
      <c r="S637">
        <v>-1580036.15</v>
      </c>
      <c r="T637">
        <v>1</v>
      </c>
      <c r="U637" t="s">
        <v>199</v>
      </c>
      <c r="V637" t="s">
        <v>68</v>
      </c>
      <c r="W637" t="s">
        <v>69</v>
      </c>
      <c r="X637">
        <v>0.10760032914202722</v>
      </c>
      <c r="Y637">
        <v>170012.40979630148</v>
      </c>
      <c r="Z637">
        <v>7</v>
      </c>
      <c r="AA637">
        <v>13</v>
      </c>
      <c r="AB637" t="s">
        <v>68</v>
      </c>
      <c r="AC637" t="s">
        <v>10</v>
      </c>
    </row>
    <row r="638" spans="1:29" x14ac:dyDescent="0.3">
      <c r="A638" s="151">
        <v>46057</v>
      </c>
      <c r="B638" t="s">
        <v>1113</v>
      </c>
      <c r="C638" t="s">
        <v>1114</v>
      </c>
      <c r="D638">
        <v>-1580036.15</v>
      </c>
      <c r="E638" t="s">
        <v>1115</v>
      </c>
      <c r="F638">
        <v>1</v>
      </c>
      <c r="G638">
        <v>1305815</v>
      </c>
      <c r="H638" t="s">
        <v>511</v>
      </c>
      <c r="I638" t="s">
        <v>10</v>
      </c>
      <c r="J638" t="s">
        <v>137</v>
      </c>
      <c r="K638" t="s">
        <v>513</v>
      </c>
      <c r="L638" t="s">
        <v>156</v>
      </c>
      <c r="M638">
        <v>0</v>
      </c>
      <c r="N638" t="s">
        <v>35</v>
      </c>
      <c r="O638" t="s">
        <v>492</v>
      </c>
      <c r="P638">
        <v>10</v>
      </c>
      <c r="Q638" t="s">
        <v>465</v>
      </c>
      <c r="R638">
        <v>1</v>
      </c>
      <c r="S638">
        <v>-1580036.15</v>
      </c>
      <c r="T638">
        <v>1</v>
      </c>
      <c r="U638" t="s">
        <v>199</v>
      </c>
      <c r="V638" t="s">
        <v>70</v>
      </c>
      <c r="W638" t="s">
        <v>71</v>
      </c>
      <c r="X638">
        <v>3.9675420007119738E-2</v>
      </c>
      <c r="Y638">
        <v>62688.597877682441</v>
      </c>
      <c r="Z638">
        <v>8</v>
      </c>
      <c r="AA638">
        <v>13</v>
      </c>
      <c r="AB638" t="s">
        <v>70</v>
      </c>
      <c r="AC638" t="s">
        <v>10</v>
      </c>
    </row>
    <row r="639" spans="1:29" x14ac:dyDescent="0.3">
      <c r="A639" s="151">
        <v>46057</v>
      </c>
      <c r="B639" t="s">
        <v>1113</v>
      </c>
      <c r="C639" t="s">
        <v>1114</v>
      </c>
      <c r="D639">
        <v>-1580036.15</v>
      </c>
      <c r="E639" t="s">
        <v>1115</v>
      </c>
      <c r="F639">
        <v>1</v>
      </c>
      <c r="G639">
        <v>1305815</v>
      </c>
      <c r="H639" t="s">
        <v>511</v>
      </c>
      <c r="I639" t="s">
        <v>10</v>
      </c>
      <c r="J639" t="s">
        <v>137</v>
      </c>
      <c r="K639" t="s">
        <v>513</v>
      </c>
      <c r="L639" t="s">
        <v>156</v>
      </c>
      <c r="M639">
        <v>0</v>
      </c>
      <c r="N639" t="s">
        <v>35</v>
      </c>
      <c r="O639" t="s">
        <v>492</v>
      </c>
      <c r="P639">
        <v>10</v>
      </c>
      <c r="Q639" t="s">
        <v>465</v>
      </c>
      <c r="R639">
        <v>1</v>
      </c>
      <c r="S639">
        <v>-1580036.15</v>
      </c>
      <c r="T639">
        <v>1</v>
      </c>
      <c r="U639" t="s">
        <v>199</v>
      </c>
      <c r="V639" t="s">
        <v>181</v>
      </c>
      <c r="W639" t="s">
        <v>462</v>
      </c>
      <c r="X639">
        <v>0</v>
      </c>
      <c r="Y639">
        <v>0</v>
      </c>
      <c r="Z639">
        <v>9</v>
      </c>
      <c r="AA639">
        <v>13</v>
      </c>
      <c r="AB639" t="s">
        <v>181</v>
      </c>
      <c r="AC639" t="s">
        <v>10</v>
      </c>
    </row>
    <row r="640" spans="1:29" x14ac:dyDescent="0.3">
      <c r="A640" s="151">
        <v>46073</v>
      </c>
      <c r="B640" t="s">
        <v>994</v>
      </c>
      <c r="C640" t="s">
        <v>995</v>
      </c>
      <c r="D640">
        <v>-1535490</v>
      </c>
      <c r="E640" t="s">
        <v>20</v>
      </c>
      <c r="F640">
        <v>15</v>
      </c>
      <c r="G640">
        <v>84600</v>
      </c>
      <c r="H640" t="s">
        <v>511</v>
      </c>
      <c r="I640" t="s">
        <v>20</v>
      </c>
      <c r="J640" t="s">
        <v>137</v>
      </c>
      <c r="K640" t="s">
        <v>473</v>
      </c>
      <c r="L640" t="s">
        <v>138</v>
      </c>
      <c r="M640">
        <v>0</v>
      </c>
      <c r="N640" t="s">
        <v>34</v>
      </c>
      <c r="O640" t="s">
        <v>494</v>
      </c>
      <c r="P640">
        <v>1</v>
      </c>
      <c r="Q640" t="s">
        <v>80</v>
      </c>
      <c r="R640">
        <v>1</v>
      </c>
      <c r="S640">
        <v>-1535490</v>
      </c>
      <c r="T640">
        <v>15</v>
      </c>
      <c r="U640" t="s">
        <v>199</v>
      </c>
      <c r="V640" t="s">
        <v>80</v>
      </c>
      <c r="W640" t="s">
        <v>93</v>
      </c>
      <c r="X640">
        <v>1</v>
      </c>
      <c r="Y640">
        <v>1535490</v>
      </c>
      <c r="Z640">
        <v>5</v>
      </c>
      <c r="AA640">
        <v>4</v>
      </c>
      <c r="AB640" t="s">
        <v>80</v>
      </c>
      <c r="AC640" t="s">
        <v>20</v>
      </c>
    </row>
    <row r="641" spans="1:29" x14ac:dyDescent="0.3">
      <c r="A641" s="151">
        <v>46081</v>
      </c>
      <c r="B641" t="s">
        <v>444</v>
      </c>
      <c r="C641" t="s">
        <v>555</v>
      </c>
      <c r="D641">
        <v>-1480271.3145000001</v>
      </c>
      <c r="E641" t="s">
        <v>445</v>
      </c>
      <c r="F641">
        <v>1</v>
      </c>
      <c r="G641">
        <v>1480271.3145338432</v>
      </c>
      <c r="H641" t="s">
        <v>480</v>
      </c>
      <c r="I641" t="s">
        <v>9</v>
      </c>
      <c r="J641" t="s">
        <v>137</v>
      </c>
      <c r="K641" t="s">
        <v>501</v>
      </c>
      <c r="L641" t="s">
        <v>501</v>
      </c>
      <c r="M641">
        <v>0</v>
      </c>
      <c r="N641" t="s">
        <v>39</v>
      </c>
      <c r="O641" t="s">
        <v>494</v>
      </c>
      <c r="P641">
        <v>2</v>
      </c>
      <c r="Q641" t="s">
        <v>50</v>
      </c>
      <c r="R641">
        <v>1</v>
      </c>
      <c r="S641">
        <v>-1480271.3145000001</v>
      </c>
      <c r="T641">
        <v>1</v>
      </c>
      <c r="U641" t="s">
        <v>199</v>
      </c>
      <c r="V641" t="s">
        <v>50</v>
      </c>
      <c r="W641" t="s">
        <v>88</v>
      </c>
      <c r="X641">
        <v>1</v>
      </c>
      <c r="Y641">
        <v>1480271.3145000001</v>
      </c>
      <c r="Z641">
        <v>6</v>
      </c>
      <c r="AA641">
        <v>10</v>
      </c>
      <c r="AB641" t="s">
        <v>50</v>
      </c>
      <c r="AC641" t="s">
        <v>9</v>
      </c>
    </row>
    <row r="642" spans="1:29" x14ac:dyDescent="0.3">
      <c r="A642" s="151">
        <v>46081</v>
      </c>
      <c r="B642" t="s">
        <v>444</v>
      </c>
      <c r="C642" t="s">
        <v>582</v>
      </c>
      <c r="D642">
        <v>-1476009.8740000001</v>
      </c>
      <c r="E642" t="s">
        <v>187</v>
      </c>
      <c r="F642">
        <v>1</v>
      </c>
      <c r="G642">
        <v>1476009.8740135897</v>
      </c>
      <c r="H642" t="s">
        <v>480</v>
      </c>
      <c r="I642" t="s">
        <v>9</v>
      </c>
      <c r="J642" t="s">
        <v>137</v>
      </c>
      <c r="K642" t="s">
        <v>501</v>
      </c>
      <c r="L642" t="s">
        <v>501</v>
      </c>
      <c r="M642">
        <v>0</v>
      </c>
      <c r="N642" t="s">
        <v>32</v>
      </c>
      <c r="O642" t="s">
        <v>494</v>
      </c>
      <c r="P642">
        <v>11</v>
      </c>
      <c r="Q642" t="s">
        <v>467</v>
      </c>
      <c r="R642">
        <v>1</v>
      </c>
      <c r="S642">
        <v>-1476009.8740000001</v>
      </c>
      <c r="T642">
        <v>1</v>
      </c>
      <c r="U642" t="s">
        <v>199</v>
      </c>
      <c r="V642" t="s">
        <v>72</v>
      </c>
      <c r="W642" t="s">
        <v>107</v>
      </c>
      <c r="X642">
        <v>7.7777777777777779E-2</v>
      </c>
      <c r="Y642">
        <v>114800.76797777778</v>
      </c>
      <c r="Z642">
        <v>1</v>
      </c>
      <c r="AA642">
        <v>10</v>
      </c>
      <c r="AB642" t="s">
        <v>72</v>
      </c>
      <c r="AC642" t="s">
        <v>9</v>
      </c>
    </row>
    <row r="643" spans="1:29" x14ac:dyDescent="0.3">
      <c r="A643" s="151">
        <v>46081</v>
      </c>
      <c r="B643" t="s">
        <v>444</v>
      </c>
      <c r="C643" t="s">
        <v>582</v>
      </c>
      <c r="D643">
        <v>-1476009.8740000001</v>
      </c>
      <c r="E643" t="s">
        <v>187</v>
      </c>
      <c r="F643">
        <v>1</v>
      </c>
      <c r="G643">
        <v>1476009.8740135897</v>
      </c>
      <c r="H643" t="s">
        <v>480</v>
      </c>
      <c r="I643" t="s">
        <v>9</v>
      </c>
      <c r="J643" t="s">
        <v>137</v>
      </c>
      <c r="K643" t="s">
        <v>501</v>
      </c>
      <c r="L643" t="s">
        <v>501</v>
      </c>
      <c r="M643">
        <v>0</v>
      </c>
      <c r="N643" t="s">
        <v>32</v>
      </c>
      <c r="O643" t="s">
        <v>494</v>
      </c>
      <c r="P643">
        <v>11</v>
      </c>
      <c r="Q643" t="s">
        <v>467</v>
      </c>
      <c r="R643">
        <v>1</v>
      </c>
      <c r="S643">
        <v>-1476009.8740000001</v>
      </c>
      <c r="T643">
        <v>1</v>
      </c>
      <c r="U643" t="s">
        <v>199</v>
      </c>
      <c r="V643" t="s">
        <v>177</v>
      </c>
      <c r="W643" t="s">
        <v>317</v>
      </c>
      <c r="X643">
        <v>7.7777777777777779E-2</v>
      </c>
      <c r="Y643">
        <v>114800.76797777778</v>
      </c>
      <c r="Z643">
        <v>2</v>
      </c>
      <c r="AA643">
        <v>10</v>
      </c>
      <c r="AB643" t="s">
        <v>77</v>
      </c>
      <c r="AC643" t="s">
        <v>9</v>
      </c>
    </row>
    <row r="644" spans="1:29" x14ac:dyDescent="0.3">
      <c r="A644" s="151">
        <v>46081</v>
      </c>
      <c r="B644" t="s">
        <v>444</v>
      </c>
      <c r="C644" t="s">
        <v>582</v>
      </c>
      <c r="D644">
        <v>-1476009.8740000001</v>
      </c>
      <c r="E644" t="s">
        <v>187</v>
      </c>
      <c r="F644">
        <v>1</v>
      </c>
      <c r="G644">
        <v>1476009.8740135897</v>
      </c>
      <c r="H644" t="s">
        <v>480</v>
      </c>
      <c r="I644" t="s">
        <v>9</v>
      </c>
      <c r="J644" t="s">
        <v>137</v>
      </c>
      <c r="K644" t="s">
        <v>501</v>
      </c>
      <c r="L644" t="s">
        <v>501</v>
      </c>
      <c r="M644">
        <v>0</v>
      </c>
      <c r="N644" t="s">
        <v>32</v>
      </c>
      <c r="O644" t="s">
        <v>494</v>
      </c>
      <c r="P644">
        <v>11</v>
      </c>
      <c r="Q644" t="s">
        <v>467</v>
      </c>
      <c r="R644">
        <v>1</v>
      </c>
      <c r="S644">
        <v>-1476009.8740000001</v>
      </c>
      <c r="T644">
        <v>1</v>
      </c>
      <c r="U644" t="s">
        <v>199</v>
      </c>
      <c r="V644" t="s">
        <v>175</v>
      </c>
      <c r="W644" t="s">
        <v>316</v>
      </c>
      <c r="X644">
        <v>7.7777777777777779E-2</v>
      </c>
      <c r="Y644">
        <v>114800.76797777778</v>
      </c>
      <c r="Z644">
        <v>10</v>
      </c>
      <c r="AA644">
        <v>10</v>
      </c>
      <c r="AB644" t="s">
        <v>75</v>
      </c>
      <c r="AC644" t="s">
        <v>9</v>
      </c>
    </row>
    <row r="645" spans="1:29" x14ac:dyDescent="0.3">
      <c r="A645" s="151">
        <v>46081</v>
      </c>
      <c r="B645" t="s">
        <v>444</v>
      </c>
      <c r="C645" t="s">
        <v>582</v>
      </c>
      <c r="D645">
        <v>-1476009.8740000001</v>
      </c>
      <c r="E645" t="s">
        <v>187</v>
      </c>
      <c r="F645">
        <v>1</v>
      </c>
      <c r="G645">
        <v>1476009.8740135897</v>
      </c>
      <c r="H645" t="s">
        <v>480</v>
      </c>
      <c r="I645" t="s">
        <v>9</v>
      </c>
      <c r="J645" t="s">
        <v>137</v>
      </c>
      <c r="K645" t="s">
        <v>501</v>
      </c>
      <c r="L645" t="s">
        <v>501</v>
      </c>
      <c r="M645">
        <v>0</v>
      </c>
      <c r="N645" t="s">
        <v>32</v>
      </c>
      <c r="O645" t="s">
        <v>494</v>
      </c>
      <c r="P645">
        <v>11</v>
      </c>
      <c r="Q645" t="s">
        <v>467</v>
      </c>
      <c r="R645">
        <v>1</v>
      </c>
      <c r="S645">
        <v>-1476009.8740000001</v>
      </c>
      <c r="T645">
        <v>1</v>
      </c>
      <c r="U645" t="s">
        <v>199</v>
      </c>
      <c r="V645" t="s">
        <v>193</v>
      </c>
      <c r="W645" t="s">
        <v>320</v>
      </c>
      <c r="X645">
        <v>7.7777777777777779E-2</v>
      </c>
      <c r="Y645">
        <v>114800.76797777778</v>
      </c>
      <c r="Z645">
        <v>3</v>
      </c>
      <c r="AA645">
        <v>10</v>
      </c>
      <c r="AB645" t="s">
        <v>682</v>
      </c>
      <c r="AC645" t="s">
        <v>9</v>
      </c>
    </row>
    <row r="646" spans="1:29" x14ac:dyDescent="0.3">
      <c r="A646" s="151">
        <v>46081</v>
      </c>
      <c r="B646" t="s">
        <v>444</v>
      </c>
      <c r="C646" t="s">
        <v>582</v>
      </c>
      <c r="D646">
        <v>-1476009.8740000001</v>
      </c>
      <c r="E646" t="s">
        <v>187</v>
      </c>
      <c r="F646">
        <v>1</v>
      </c>
      <c r="G646">
        <v>1476009.8740135897</v>
      </c>
      <c r="H646" t="s">
        <v>480</v>
      </c>
      <c r="I646" t="s">
        <v>9</v>
      </c>
      <c r="J646" t="s">
        <v>137</v>
      </c>
      <c r="K646" t="s">
        <v>501</v>
      </c>
      <c r="L646" t="s">
        <v>501</v>
      </c>
      <c r="M646">
        <v>0</v>
      </c>
      <c r="N646" t="s">
        <v>32</v>
      </c>
      <c r="O646" t="s">
        <v>494</v>
      </c>
      <c r="P646">
        <v>11</v>
      </c>
      <c r="Q646" t="s">
        <v>467</v>
      </c>
      <c r="R646">
        <v>1</v>
      </c>
      <c r="S646">
        <v>-1476009.8740000001</v>
      </c>
      <c r="T646">
        <v>1</v>
      </c>
      <c r="U646" t="s">
        <v>199</v>
      </c>
      <c r="V646" t="s">
        <v>191</v>
      </c>
      <c r="W646" t="s">
        <v>319</v>
      </c>
      <c r="X646">
        <v>7.7777777777777779E-2</v>
      </c>
      <c r="Y646">
        <v>114800.76797777778</v>
      </c>
      <c r="Z646">
        <v>4</v>
      </c>
      <c r="AA646">
        <v>10</v>
      </c>
      <c r="AB646" t="s">
        <v>683</v>
      </c>
      <c r="AC646" t="s">
        <v>9</v>
      </c>
    </row>
    <row r="647" spans="1:29" x14ac:dyDescent="0.3">
      <c r="A647" s="151">
        <v>46081</v>
      </c>
      <c r="B647" t="s">
        <v>444</v>
      </c>
      <c r="C647" t="s">
        <v>582</v>
      </c>
      <c r="D647">
        <v>-1476009.8740000001</v>
      </c>
      <c r="E647" t="s">
        <v>187</v>
      </c>
      <c r="F647">
        <v>1</v>
      </c>
      <c r="G647">
        <v>1476009.8740135897</v>
      </c>
      <c r="H647" t="s">
        <v>480</v>
      </c>
      <c r="I647" t="s">
        <v>9</v>
      </c>
      <c r="J647" t="s">
        <v>137</v>
      </c>
      <c r="K647" t="s">
        <v>501</v>
      </c>
      <c r="L647" t="s">
        <v>501</v>
      </c>
      <c r="M647">
        <v>0</v>
      </c>
      <c r="N647" t="s">
        <v>32</v>
      </c>
      <c r="O647" t="s">
        <v>494</v>
      </c>
      <c r="P647">
        <v>11</v>
      </c>
      <c r="Q647" t="s">
        <v>467</v>
      </c>
      <c r="R647">
        <v>1</v>
      </c>
      <c r="S647">
        <v>-1476009.8740000001</v>
      </c>
      <c r="T647">
        <v>1</v>
      </c>
      <c r="U647" t="s">
        <v>199</v>
      </c>
      <c r="V647" t="s">
        <v>80</v>
      </c>
      <c r="W647" t="s">
        <v>109</v>
      </c>
      <c r="X647">
        <v>7.7777777777777779E-2</v>
      </c>
      <c r="Y647">
        <v>114800.76797777778</v>
      </c>
      <c r="Z647">
        <v>5</v>
      </c>
      <c r="AA647">
        <v>10</v>
      </c>
      <c r="AB647" t="s">
        <v>80</v>
      </c>
      <c r="AC647" t="s">
        <v>9</v>
      </c>
    </row>
    <row r="648" spans="1:29" x14ac:dyDescent="0.3">
      <c r="A648" s="151">
        <v>46081</v>
      </c>
      <c r="B648" t="s">
        <v>444</v>
      </c>
      <c r="C648" t="s">
        <v>582</v>
      </c>
      <c r="D648">
        <v>-1476009.8740000001</v>
      </c>
      <c r="E648" t="s">
        <v>187</v>
      </c>
      <c r="F648">
        <v>1</v>
      </c>
      <c r="G648">
        <v>1476009.8740135897</v>
      </c>
      <c r="H648" t="s">
        <v>480</v>
      </c>
      <c r="I648" t="s">
        <v>9</v>
      </c>
      <c r="J648" t="s">
        <v>137</v>
      </c>
      <c r="K648" t="s">
        <v>501</v>
      </c>
      <c r="L648" t="s">
        <v>501</v>
      </c>
      <c r="M648">
        <v>0</v>
      </c>
      <c r="N648" t="s">
        <v>32</v>
      </c>
      <c r="O648" t="s">
        <v>494</v>
      </c>
      <c r="P648">
        <v>11</v>
      </c>
      <c r="Q648" t="s">
        <v>467</v>
      </c>
      <c r="R648">
        <v>1</v>
      </c>
      <c r="S648">
        <v>-1476009.8740000001</v>
      </c>
      <c r="T648">
        <v>1</v>
      </c>
      <c r="U648" t="s">
        <v>199</v>
      </c>
      <c r="V648" t="s">
        <v>50</v>
      </c>
      <c r="W648" t="s">
        <v>108</v>
      </c>
      <c r="X648">
        <v>7.7777777777777779E-2</v>
      </c>
      <c r="Y648">
        <v>114800.76797777778</v>
      </c>
      <c r="Z648">
        <v>6</v>
      </c>
      <c r="AA648">
        <v>10</v>
      </c>
      <c r="AB648" t="s">
        <v>50</v>
      </c>
      <c r="AC648" t="s">
        <v>9</v>
      </c>
    </row>
    <row r="649" spans="1:29" x14ac:dyDescent="0.3">
      <c r="A649" s="151">
        <v>46081</v>
      </c>
      <c r="B649" t="s">
        <v>444</v>
      </c>
      <c r="C649" t="s">
        <v>582</v>
      </c>
      <c r="D649">
        <v>-1476009.8740000001</v>
      </c>
      <c r="E649" t="s">
        <v>187</v>
      </c>
      <c r="F649">
        <v>1</v>
      </c>
      <c r="G649">
        <v>1476009.8740135897</v>
      </c>
      <c r="H649" t="s">
        <v>480</v>
      </c>
      <c r="I649" t="s">
        <v>9</v>
      </c>
      <c r="J649" t="s">
        <v>137</v>
      </c>
      <c r="K649" t="s">
        <v>501</v>
      </c>
      <c r="L649" t="s">
        <v>501</v>
      </c>
      <c r="M649">
        <v>0</v>
      </c>
      <c r="N649" t="s">
        <v>32</v>
      </c>
      <c r="O649" t="s">
        <v>494</v>
      </c>
      <c r="P649">
        <v>11</v>
      </c>
      <c r="Q649" t="s">
        <v>467</v>
      </c>
      <c r="R649">
        <v>1</v>
      </c>
      <c r="S649">
        <v>-1476009.8740000001</v>
      </c>
      <c r="T649">
        <v>1</v>
      </c>
      <c r="U649" t="s">
        <v>199</v>
      </c>
      <c r="V649" t="s">
        <v>68</v>
      </c>
      <c r="W649" t="s">
        <v>106</v>
      </c>
      <c r="X649">
        <v>7.7777777777777779E-2</v>
      </c>
      <c r="Y649">
        <v>114800.76797777778</v>
      </c>
      <c r="Z649">
        <v>7</v>
      </c>
      <c r="AA649">
        <v>10</v>
      </c>
      <c r="AB649" t="s">
        <v>68</v>
      </c>
      <c r="AC649" t="s">
        <v>9</v>
      </c>
    </row>
    <row r="650" spans="1:29" x14ac:dyDescent="0.3">
      <c r="A650" s="151">
        <v>46081</v>
      </c>
      <c r="B650" t="s">
        <v>444</v>
      </c>
      <c r="C650" t="s">
        <v>582</v>
      </c>
      <c r="D650">
        <v>-1476009.8740000001</v>
      </c>
      <c r="E650" t="s">
        <v>187</v>
      </c>
      <c r="F650">
        <v>1</v>
      </c>
      <c r="G650">
        <v>1476009.8740135897</v>
      </c>
      <c r="H650" t="s">
        <v>480</v>
      </c>
      <c r="I650" t="s">
        <v>9</v>
      </c>
      <c r="J650" t="s">
        <v>137</v>
      </c>
      <c r="K650" t="s">
        <v>501</v>
      </c>
      <c r="L650" t="s">
        <v>501</v>
      </c>
      <c r="M650">
        <v>0</v>
      </c>
      <c r="N650" t="s">
        <v>32</v>
      </c>
      <c r="O650" t="s">
        <v>494</v>
      </c>
      <c r="P650">
        <v>11</v>
      </c>
      <c r="Q650" t="s">
        <v>467</v>
      </c>
      <c r="R650">
        <v>1</v>
      </c>
      <c r="S650">
        <v>-1476009.8740000001</v>
      </c>
      <c r="T650">
        <v>1</v>
      </c>
      <c r="U650" t="s">
        <v>199</v>
      </c>
      <c r="V650" t="s">
        <v>70</v>
      </c>
      <c r="W650" t="s">
        <v>452</v>
      </c>
      <c r="X650">
        <v>7.7777777777777779E-2</v>
      </c>
      <c r="Y650">
        <v>114800.76797777778</v>
      </c>
      <c r="Z650">
        <v>8</v>
      </c>
      <c r="AA650">
        <v>10</v>
      </c>
      <c r="AB650" t="s">
        <v>70</v>
      </c>
      <c r="AC650" t="s">
        <v>9</v>
      </c>
    </row>
    <row r="651" spans="1:29" x14ac:dyDescent="0.3">
      <c r="A651" s="151">
        <v>46081</v>
      </c>
      <c r="B651" t="s">
        <v>444</v>
      </c>
      <c r="C651" t="s">
        <v>582</v>
      </c>
      <c r="D651">
        <v>-1476009.8740000001</v>
      </c>
      <c r="E651" t="s">
        <v>187</v>
      </c>
      <c r="F651">
        <v>1</v>
      </c>
      <c r="G651">
        <v>1476009.8740135897</v>
      </c>
      <c r="H651" t="s">
        <v>480</v>
      </c>
      <c r="I651" t="s">
        <v>9</v>
      </c>
      <c r="J651" t="s">
        <v>137</v>
      </c>
      <c r="K651" t="s">
        <v>501</v>
      </c>
      <c r="L651" t="s">
        <v>501</v>
      </c>
      <c r="M651">
        <v>0</v>
      </c>
      <c r="N651" t="s">
        <v>32</v>
      </c>
      <c r="O651" t="s">
        <v>494</v>
      </c>
      <c r="P651">
        <v>11</v>
      </c>
      <c r="Q651" t="s">
        <v>467</v>
      </c>
      <c r="R651">
        <v>1</v>
      </c>
      <c r="S651">
        <v>-1476009.8740000001</v>
      </c>
      <c r="T651">
        <v>1</v>
      </c>
      <c r="U651" t="s">
        <v>199</v>
      </c>
      <c r="V651" t="s">
        <v>181</v>
      </c>
      <c r="W651" t="s">
        <v>318</v>
      </c>
      <c r="X651">
        <v>0</v>
      </c>
      <c r="Y651">
        <v>0</v>
      </c>
      <c r="Z651">
        <v>9</v>
      </c>
      <c r="AA651">
        <v>10</v>
      </c>
      <c r="AB651" t="s">
        <v>181</v>
      </c>
      <c r="AC651" t="s">
        <v>9</v>
      </c>
    </row>
    <row r="652" spans="1:29" x14ac:dyDescent="0.3">
      <c r="A652" s="151">
        <v>46081</v>
      </c>
      <c r="B652" t="s">
        <v>444</v>
      </c>
      <c r="C652" t="s">
        <v>419</v>
      </c>
      <c r="D652">
        <v>-1456024.6247</v>
      </c>
      <c r="E652" t="s">
        <v>164</v>
      </c>
      <c r="F652">
        <v>1</v>
      </c>
      <c r="G652">
        <v>1456024.6247335901</v>
      </c>
      <c r="H652" t="s">
        <v>480</v>
      </c>
      <c r="I652" t="s">
        <v>9</v>
      </c>
      <c r="J652" t="s">
        <v>137</v>
      </c>
      <c r="K652" t="s">
        <v>501</v>
      </c>
      <c r="L652" t="s">
        <v>501</v>
      </c>
      <c r="M652">
        <v>0</v>
      </c>
      <c r="N652" t="s">
        <v>32</v>
      </c>
      <c r="O652" t="s">
        <v>494</v>
      </c>
      <c r="P652">
        <v>11</v>
      </c>
      <c r="Q652" t="s">
        <v>467</v>
      </c>
      <c r="R652">
        <v>1</v>
      </c>
      <c r="S652">
        <v>-1456024.6247</v>
      </c>
      <c r="T652">
        <v>1</v>
      </c>
      <c r="U652" t="s">
        <v>199</v>
      </c>
      <c r="V652" t="s">
        <v>72</v>
      </c>
      <c r="W652" t="s">
        <v>107</v>
      </c>
      <c r="X652">
        <v>7.7777777777777779E-2</v>
      </c>
      <c r="Y652">
        <v>113246.35969888889</v>
      </c>
      <c r="Z652">
        <v>1</v>
      </c>
      <c r="AA652">
        <v>10</v>
      </c>
      <c r="AB652" t="s">
        <v>72</v>
      </c>
      <c r="AC652" t="s">
        <v>9</v>
      </c>
    </row>
    <row r="653" spans="1:29" x14ac:dyDescent="0.3">
      <c r="A653" s="151">
        <v>46081</v>
      </c>
      <c r="B653" t="s">
        <v>444</v>
      </c>
      <c r="C653" t="s">
        <v>419</v>
      </c>
      <c r="D653">
        <v>-1456024.6247</v>
      </c>
      <c r="E653" t="s">
        <v>164</v>
      </c>
      <c r="F653">
        <v>1</v>
      </c>
      <c r="G653">
        <v>1456024.6247335901</v>
      </c>
      <c r="H653" t="s">
        <v>480</v>
      </c>
      <c r="I653" t="s">
        <v>9</v>
      </c>
      <c r="J653" t="s">
        <v>137</v>
      </c>
      <c r="K653" t="s">
        <v>501</v>
      </c>
      <c r="L653" t="s">
        <v>501</v>
      </c>
      <c r="M653">
        <v>0</v>
      </c>
      <c r="N653" t="s">
        <v>32</v>
      </c>
      <c r="O653" t="s">
        <v>494</v>
      </c>
      <c r="P653">
        <v>11</v>
      </c>
      <c r="Q653" t="s">
        <v>467</v>
      </c>
      <c r="R653">
        <v>1</v>
      </c>
      <c r="S653">
        <v>-1456024.6247</v>
      </c>
      <c r="T653">
        <v>1</v>
      </c>
      <c r="U653" t="s">
        <v>199</v>
      </c>
      <c r="V653" t="s">
        <v>177</v>
      </c>
      <c r="W653" t="s">
        <v>317</v>
      </c>
      <c r="X653">
        <v>7.7777777777777779E-2</v>
      </c>
      <c r="Y653">
        <v>113246.35969888889</v>
      </c>
      <c r="Z653">
        <v>2</v>
      </c>
      <c r="AA653">
        <v>10</v>
      </c>
      <c r="AB653" t="s">
        <v>77</v>
      </c>
      <c r="AC653" t="s">
        <v>9</v>
      </c>
    </row>
    <row r="654" spans="1:29" x14ac:dyDescent="0.3">
      <c r="A654" s="151">
        <v>46081</v>
      </c>
      <c r="B654" t="s">
        <v>444</v>
      </c>
      <c r="C654" t="s">
        <v>419</v>
      </c>
      <c r="D654">
        <v>-1456024.6247</v>
      </c>
      <c r="E654" t="s">
        <v>164</v>
      </c>
      <c r="F654">
        <v>1</v>
      </c>
      <c r="G654">
        <v>1456024.6247335901</v>
      </c>
      <c r="H654" t="s">
        <v>480</v>
      </c>
      <c r="I654" t="s">
        <v>9</v>
      </c>
      <c r="J654" t="s">
        <v>137</v>
      </c>
      <c r="K654" t="s">
        <v>501</v>
      </c>
      <c r="L654" t="s">
        <v>501</v>
      </c>
      <c r="M654">
        <v>0</v>
      </c>
      <c r="N654" t="s">
        <v>32</v>
      </c>
      <c r="O654" t="s">
        <v>494</v>
      </c>
      <c r="P654">
        <v>11</v>
      </c>
      <c r="Q654" t="s">
        <v>467</v>
      </c>
      <c r="R654">
        <v>1</v>
      </c>
      <c r="S654">
        <v>-1456024.6247</v>
      </c>
      <c r="T654">
        <v>1</v>
      </c>
      <c r="U654" t="s">
        <v>199</v>
      </c>
      <c r="V654" t="s">
        <v>175</v>
      </c>
      <c r="W654" t="s">
        <v>316</v>
      </c>
      <c r="X654">
        <v>7.7777777777777779E-2</v>
      </c>
      <c r="Y654">
        <v>113246.35969888889</v>
      </c>
      <c r="Z654">
        <v>10</v>
      </c>
      <c r="AA654">
        <v>10</v>
      </c>
      <c r="AB654" t="s">
        <v>75</v>
      </c>
      <c r="AC654" t="s">
        <v>9</v>
      </c>
    </row>
    <row r="655" spans="1:29" x14ac:dyDescent="0.3">
      <c r="A655" s="151">
        <v>46081</v>
      </c>
      <c r="B655" t="s">
        <v>444</v>
      </c>
      <c r="C655" t="s">
        <v>419</v>
      </c>
      <c r="D655">
        <v>-1456024.6247</v>
      </c>
      <c r="E655" t="s">
        <v>164</v>
      </c>
      <c r="F655">
        <v>1</v>
      </c>
      <c r="G655">
        <v>1456024.6247335901</v>
      </c>
      <c r="H655" t="s">
        <v>480</v>
      </c>
      <c r="I655" t="s">
        <v>9</v>
      </c>
      <c r="J655" t="s">
        <v>137</v>
      </c>
      <c r="K655" t="s">
        <v>501</v>
      </c>
      <c r="L655" t="s">
        <v>501</v>
      </c>
      <c r="M655">
        <v>0</v>
      </c>
      <c r="N655" t="s">
        <v>32</v>
      </c>
      <c r="O655" t="s">
        <v>494</v>
      </c>
      <c r="P655">
        <v>11</v>
      </c>
      <c r="Q655" t="s">
        <v>467</v>
      </c>
      <c r="R655">
        <v>1</v>
      </c>
      <c r="S655">
        <v>-1456024.6247</v>
      </c>
      <c r="T655">
        <v>1</v>
      </c>
      <c r="U655" t="s">
        <v>199</v>
      </c>
      <c r="V655" t="s">
        <v>193</v>
      </c>
      <c r="W655" t="s">
        <v>320</v>
      </c>
      <c r="X655">
        <v>7.7777777777777779E-2</v>
      </c>
      <c r="Y655">
        <v>113246.35969888889</v>
      </c>
      <c r="Z655">
        <v>3</v>
      </c>
      <c r="AA655">
        <v>10</v>
      </c>
      <c r="AB655" t="s">
        <v>682</v>
      </c>
      <c r="AC655" t="s">
        <v>9</v>
      </c>
    </row>
    <row r="656" spans="1:29" x14ac:dyDescent="0.3">
      <c r="A656" s="151">
        <v>46081</v>
      </c>
      <c r="B656" t="s">
        <v>444</v>
      </c>
      <c r="C656" t="s">
        <v>419</v>
      </c>
      <c r="D656">
        <v>-1456024.6247</v>
      </c>
      <c r="E656" t="s">
        <v>164</v>
      </c>
      <c r="F656">
        <v>1</v>
      </c>
      <c r="G656">
        <v>1456024.6247335901</v>
      </c>
      <c r="H656" t="s">
        <v>480</v>
      </c>
      <c r="I656" t="s">
        <v>9</v>
      </c>
      <c r="J656" t="s">
        <v>137</v>
      </c>
      <c r="K656" t="s">
        <v>501</v>
      </c>
      <c r="L656" t="s">
        <v>501</v>
      </c>
      <c r="M656">
        <v>0</v>
      </c>
      <c r="N656" t="s">
        <v>32</v>
      </c>
      <c r="O656" t="s">
        <v>494</v>
      </c>
      <c r="P656">
        <v>11</v>
      </c>
      <c r="Q656" t="s">
        <v>467</v>
      </c>
      <c r="R656">
        <v>1</v>
      </c>
      <c r="S656">
        <v>-1456024.6247</v>
      </c>
      <c r="T656">
        <v>1</v>
      </c>
      <c r="U656" t="s">
        <v>199</v>
      </c>
      <c r="V656" t="s">
        <v>191</v>
      </c>
      <c r="W656" t="s">
        <v>319</v>
      </c>
      <c r="X656">
        <v>7.7777777777777779E-2</v>
      </c>
      <c r="Y656">
        <v>113246.35969888889</v>
      </c>
      <c r="Z656">
        <v>4</v>
      </c>
      <c r="AA656">
        <v>10</v>
      </c>
      <c r="AB656" t="s">
        <v>683</v>
      </c>
      <c r="AC656" t="s">
        <v>9</v>
      </c>
    </row>
    <row r="657" spans="1:29" x14ac:dyDescent="0.3">
      <c r="A657" s="151">
        <v>46081</v>
      </c>
      <c r="B657" t="s">
        <v>444</v>
      </c>
      <c r="C657" t="s">
        <v>419</v>
      </c>
      <c r="D657">
        <v>-1456024.6247</v>
      </c>
      <c r="E657" t="s">
        <v>164</v>
      </c>
      <c r="F657">
        <v>1</v>
      </c>
      <c r="G657">
        <v>1456024.6247335901</v>
      </c>
      <c r="H657" t="s">
        <v>480</v>
      </c>
      <c r="I657" t="s">
        <v>9</v>
      </c>
      <c r="J657" t="s">
        <v>137</v>
      </c>
      <c r="K657" t="s">
        <v>501</v>
      </c>
      <c r="L657" t="s">
        <v>501</v>
      </c>
      <c r="M657">
        <v>0</v>
      </c>
      <c r="N657" t="s">
        <v>32</v>
      </c>
      <c r="O657" t="s">
        <v>494</v>
      </c>
      <c r="P657">
        <v>11</v>
      </c>
      <c r="Q657" t="s">
        <v>467</v>
      </c>
      <c r="R657">
        <v>1</v>
      </c>
      <c r="S657">
        <v>-1456024.6247</v>
      </c>
      <c r="T657">
        <v>1</v>
      </c>
      <c r="U657" t="s">
        <v>199</v>
      </c>
      <c r="V657" t="s">
        <v>80</v>
      </c>
      <c r="W657" t="s">
        <v>109</v>
      </c>
      <c r="X657">
        <v>7.7777777777777779E-2</v>
      </c>
      <c r="Y657">
        <v>113246.35969888889</v>
      </c>
      <c r="Z657">
        <v>5</v>
      </c>
      <c r="AA657">
        <v>10</v>
      </c>
      <c r="AB657" t="s">
        <v>80</v>
      </c>
      <c r="AC657" t="s">
        <v>9</v>
      </c>
    </row>
    <row r="658" spans="1:29" x14ac:dyDescent="0.3">
      <c r="A658" s="151">
        <v>46081</v>
      </c>
      <c r="B658" t="s">
        <v>444</v>
      </c>
      <c r="C658" t="s">
        <v>419</v>
      </c>
      <c r="D658">
        <v>-1456024.6247</v>
      </c>
      <c r="E658" t="s">
        <v>164</v>
      </c>
      <c r="F658">
        <v>1</v>
      </c>
      <c r="G658">
        <v>1456024.6247335901</v>
      </c>
      <c r="H658" t="s">
        <v>480</v>
      </c>
      <c r="I658" t="s">
        <v>9</v>
      </c>
      <c r="J658" t="s">
        <v>137</v>
      </c>
      <c r="K658" t="s">
        <v>501</v>
      </c>
      <c r="L658" t="s">
        <v>501</v>
      </c>
      <c r="M658">
        <v>0</v>
      </c>
      <c r="N658" t="s">
        <v>32</v>
      </c>
      <c r="O658" t="s">
        <v>494</v>
      </c>
      <c r="P658">
        <v>11</v>
      </c>
      <c r="Q658" t="s">
        <v>467</v>
      </c>
      <c r="R658">
        <v>1</v>
      </c>
      <c r="S658">
        <v>-1456024.6247</v>
      </c>
      <c r="T658">
        <v>1</v>
      </c>
      <c r="U658" t="s">
        <v>199</v>
      </c>
      <c r="V658" t="s">
        <v>50</v>
      </c>
      <c r="W658" t="s">
        <v>108</v>
      </c>
      <c r="X658">
        <v>7.7777777777777779E-2</v>
      </c>
      <c r="Y658">
        <v>113246.35969888889</v>
      </c>
      <c r="Z658">
        <v>6</v>
      </c>
      <c r="AA658">
        <v>10</v>
      </c>
      <c r="AB658" t="s">
        <v>50</v>
      </c>
      <c r="AC658" t="s">
        <v>9</v>
      </c>
    </row>
    <row r="659" spans="1:29" x14ac:dyDescent="0.3">
      <c r="A659" s="151">
        <v>46081</v>
      </c>
      <c r="B659" t="s">
        <v>444</v>
      </c>
      <c r="C659" t="s">
        <v>419</v>
      </c>
      <c r="D659">
        <v>-1456024.6247</v>
      </c>
      <c r="E659" t="s">
        <v>164</v>
      </c>
      <c r="F659">
        <v>1</v>
      </c>
      <c r="G659">
        <v>1456024.6247335901</v>
      </c>
      <c r="H659" t="s">
        <v>480</v>
      </c>
      <c r="I659" t="s">
        <v>9</v>
      </c>
      <c r="J659" t="s">
        <v>137</v>
      </c>
      <c r="K659" t="s">
        <v>501</v>
      </c>
      <c r="L659" t="s">
        <v>501</v>
      </c>
      <c r="M659">
        <v>0</v>
      </c>
      <c r="N659" t="s">
        <v>32</v>
      </c>
      <c r="O659" t="s">
        <v>494</v>
      </c>
      <c r="P659">
        <v>11</v>
      </c>
      <c r="Q659" t="s">
        <v>467</v>
      </c>
      <c r="R659">
        <v>1</v>
      </c>
      <c r="S659">
        <v>-1456024.6247</v>
      </c>
      <c r="T659">
        <v>1</v>
      </c>
      <c r="U659" t="s">
        <v>199</v>
      </c>
      <c r="V659" t="s">
        <v>68</v>
      </c>
      <c r="W659" t="s">
        <v>106</v>
      </c>
      <c r="X659">
        <v>7.7777777777777779E-2</v>
      </c>
      <c r="Y659">
        <v>113246.35969888889</v>
      </c>
      <c r="Z659">
        <v>7</v>
      </c>
      <c r="AA659">
        <v>10</v>
      </c>
      <c r="AB659" t="s">
        <v>68</v>
      </c>
      <c r="AC659" t="s">
        <v>9</v>
      </c>
    </row>
    <row r="660" spans="1:29" x14ac:dyDescent="0.3">
      <c r="A660" s="151">
        <v>46081</v>
      </c>
      <c r="B660" t="s">
        <v>444</v>
      </c>
      <c r="C660" t="s">
        <v>419</v>
      </c>
      <c r="D660">
        <v>-1456024.6247</v>
      </c>
      <c r="E660" t="s">
        <v>164</v>
      </c>
      <c r="F660">
        <v>1</v>
      </c>
      <c r="G660">
        <v>1456024.6247335901</v>
      </c>
      <c r="H660" t="s">
        <v>480</v>
      </c>
      <c r="I660" t="s">
        <v>9</v>
      </c>
      <c r="J660" t="s">
        <v>137</v>
      </c>
      <c r="K660" t="s">
        <v>501</v>
      </c>
      <c r="L660" t="s">
        <v>501</v>
      </c>
      <c r="M660">
        <v>0</v>
      </c>
      <c r="N660" t="s">
        <v>32</v>
      </c>
      <c r="O660" t="s">
        <v>494</v>
      </c>
      <c r="P660">
        <v>11</v>
      </c>
      <c r="Q660" t="s">
        <v>467</v>
      </c>
      <c r="R660">
        <v>1</v>
      </c>
      <c r="S660">
        <v>-1456024.6247</v>
      </c>
      <c r="T660">
        <v>1</v>
      </c>
      <c r="U660" t="s">
        <v>199</v>
      </c>
      <c r="V660" t="s">
        <v>70</v>
      </c>
      <c r="W660" t="s">
        <v>452</v>
      </c>
      <c r="X660">
        <v>7.7777777777777779E-2</v>
      </c>
      <c r="Y660">
        <v>113246.35969888889</v>
      </c>
      <c r="Z660">
        <v>8</v>
      </c>
      <c r="AA660">
        <v>10</v>
      </c>
      <c r="AB660" t="s">
        <v>70</v>
      </c>
      <c r="AC660" t="s">
        <v>9</v>
      </c>
    </row>
    <row r="661" spans="1:29" x14ac:dyDescent="0.3">
      <c r="A661" s="151">
        <v>46081</v>
      </c>
      <c r="B661" t="s">
        <v>444</v>
      </c>
      <c r="C661" t="s">
        <v>419</v>
      </c>
      <c r="D661">
        <v>-1456024.6247</v>
      </c>
      <c r="E661" t="s">
        <v>164</v>
      </c>
      <c r="F661">
        <v>1</v>
      </c>
      <c r="G661">
        <v>1456024.6247335901</v>
      </c>
      <c r="H661" t="s">
        <v>480</v>
      </c>
      <c r="I661" t="s">
        <v>9</v>
      </c>
      <c r="J661" t="s">
        <v>137</v>
      </c>
      <c r="K661" t="s">
        <v>501</v>
      </c>
      <c r="L661" t="s">
        <v>501</v>
      </c>
      <c r="M661">
        <v>0</v>
      </c>
      <c r="N661" t="s">
        <v>32</v>
      </c>
      <c r="O661" t="s">
        <v>494</v>
      </c>
      <c r="P661">
        <v>11</v>
      </c>
      <c r="Q661" t="s">
        <v>467</v>
      </c>
      <c r="R661">
        <v>1</v>
      </c>
      <c r="S661">
        <v>-1456024.6247</v>
      </c>
      <c r="T661">
        <v>1</v>
      </c>
      <c r="U661" t="s">
        <v>199</v>
      </c>
      <c r="V661" t="s">
        <v>181</v>
      </c>
      <c r="W661" t="s">
        <v>318</v>
      </c>
      <c r="X661">
        <v>0</v>
      </c>
      <c r="Y661">
        <v>0</v>
      </c>
      <c r="Z661">
        <v>9</v>
      </c>
      <c r="AA661">
        <v>10</v>
      </c>
      <c r="AB661" t="s">
        <v>181</v>
      </c>
      <c r="AC661" t="s">
        <v>9</v>
      </c>
    </row>
    <row r="662" spans="1:29" x14ac:dyDescent="0.3">
      <c r="A662" s="151">
        <v>46056</v>
      </c>
      <c r="B662" t="s">
        <v>947</v>
      </c>
      <c r="C662" t="s">
        <v>948</v>
      </c>
      <c r="D662">
        <v>-1446000</v>
      </c>
      <c r="E662" t="s">
        <v>949</v>
      </c>
      <c r="F662">
        <v>1</v>
      </c>
      <c r="G662">
        <v>1446000</v>
      </c>
      <c r="H662" t="s">
        <v>511</v>
      </c>
      <c r="I662" t="s">
        <v>22</v>
      </c>
      <c r="J662" t="s">
        <v>137</v>
      </c>
      <c r="K662" t="s">
        <v>473</v>
      </c>
      <c r="L662" t="s">
        <v>138</v>
      </c>
      <c r="M662">
        <v>0</v>
      </c>
      <c r="N662" t="s">
        <v>34</v>
      </c>
      <c r="O662" t="s">
        <v>494</v>
      </c>
      <c r="P662">
        <v>1</v>
      </c>
      <c r="Q662" t="s">
        <v>80</v>
      </c>
      <c r="R662">
        <v>1</v>
      </c>
      <c r="S662">
        <v>-1446000</v>
      </c>
      <c r="T662">
        <v>1</v>
      </c>
      <c r="U662" t="s">
        <v>199</v>
      </c>
      <c r="V662" t="s">
        <v>80</v>
      </c>
      <c r="W662" t="s">
        <v>93</v>
      </c>
      <c r="X662">
        <v>1</v>
      </c>
      <c r="Y662">
        <v>1446000</v>
      </c>
      <c r="Z662">
        <v>5</v>
      </c>
      <c r="AA662">
        <v>2</v>
      </c>
      <c r="AB662" t="s">
        <v>80</v>
      </c>
      <c r="AC662" t="s">
        <v>22</v>
      </c>
    </row>
    <row r="663" spans="1:29" x14ac:dyDescent="0.3">
      <c r="A663" s="151">
        <v>46081</v>
      </c>
      <c r="B663" t="s">
        <v>444</v>
      </c>
      <c r="C663" t="s">
        <v>410</v>
      </c>
      <c r="D663">
        <v>-1440461.6841</v>
      </c>
      <c r="E663" t="s">
        <v>168</v>
      </c>
      <c r="F663">
        <v>1</v>
      </c>
      <c r="G663">
        <v>1440461.6840535896</v>
      </c>
      <c r="H663" t="s">
        <v>480</v>
      </c>
      <c r="I663" t="s">
        <v>9</v>
      </c>
      <c r="J663" t="s">
        <v>137</v>
      </c>
      <c r="K663" t="s">
        <v>501</v>
      </c>
      <c r="L663" t="s">
        <v>501</v>
      </c>
      <c r="M663">
        <v>0</v>
      </c>
      <c r="N663" t="s">
        <v>332</v>
      </c>
      <c r="O663" t="s">
        <v>494</v>
      </c>
      <c r="P663">
        <v>6</v>
      </c>
      <c r="Q663" t="s">
        <v>469</v>
      </c>
      <c r="R663">
        <v>1</v>
      </c>
      <c r="S663">
        <v>-1440461.6841</v>
      </c>
      <c r="T663">
        <v>1</v>
      </c>
      <c r="U663" t="s">
        <v>199</v>
      </c>
      <c r="V663" t="s">
        <v>72</v>
      </c>
      <c r="W663" t="s">
        <v>335</v>
      </c>
      <c r="X663">
        <v>0.05</v>
      </c>
      <c r="Y663">
        <v>72023.084205000006</v>
      </c>
      <c r="Z663">
        <v>1</v>
      </c>
      <c r="AA663">
        <v>10</v>
      </c>
      <c r="AB663" t="s">
        <v>72</v>
      </c>
      <c r="AC663" t="s">
        <v>9</v>
      </c>
    </row>
    <row r="664" spans="1:29" x14ac:dyDescent="0.3">
      <c r="A664" s="151">
        <v>46081</v>
      </c>
      <c r="B664" t="s">
        <v>444</v>
      </c>
      <c r="C664" t="s">
        <v>410</v>
      </c>
      <c r="D664">
        <v>-1440461.6841</v>
      </c>
      <c r="E664" t="s">
        <v>168</v>
      </c>
      <c r="F664">
        <v>1</v>
      </c>
      <c r="G664">
        <v>1440461.6840535896</v>
      </c>
      <c r="H664" t="s">
        <v>480</v>
      </c>
      <c r="I664" t="s">
        <v>9</v>
      </c>
      <c r="J664" t="s">
        <v>137</v>
      </c>
      <c r="K664" t="s">
        <v>501</v>
      </c>
      <c r="L664" t="s">
        <v>501</v>
      </c>
      <c r="M664">
        <v>0</v>
      </c>
      <c r="N664" t="s">
        <v>332</v>
      </c>
      <c r="O664" t="s">
        <v>494</v>
      </c>
      <c r="P664">
        <v>6</v>
      </c>
      <c r="Q664" t="s">
        <v>469</v>
      </c>
      <c r="R664">
        <v>1</v>
      </c>
      <c r="S664">
        <v>-1440461.6841</v>
      </c>
      <c r="T664">
        <v>1</v>
      </c>
      <c r="U664" t="s">
        <v>199</v>
      </c>
      <c r="V664" t="s">
        <v>193</v>
      </c>
      <c r="W664" t="s">
        <v>336</v>
      </c>
      <c r="X664">
        <v>0.06</v>
      </c>
      <c r="Y664">
        <v>86427.701045999987</v>
      </c>
      <c r="Z664">
        <v>3</v>
      </c>
      <c r="AA664">
        <v>10</v>
      </c>
      <c r="AB664" t="s">
        <v>682</v>
      </c>
      <c r="AC664" t="s">
        <v>9</v>
      </c>
    </row>
    <row r="665" spans="1:29" x14ac:dyDescent="0.3">
      <c r="A665" s="151">
        <v>46081</v>
      </c>
      <c r="B665" t="s">
        <v>444</v>
      </c>
      <c r="C665" t="s">
        <v>410</v>
      </c>
      <c r="D665">
        <v>-1440461.6841</v>
      </c>
      <c r="E665" t="s">
        <v>168</v>
      </c>
      <c r="F665">
        <v>1</v>
      </c>
      <c r="G665">
        <v>1440461.6840535896</v>
      </c>
      <c r="H665" t="s">
        <v>480</v>
      </c>
      <c r="I665" t="s">
        <v>9</v>
      </c>
      <c r="J665" t="s">
        <v>137</v>
      </c>
      <c r="K665" t="s">
        <v>501</v>
      </c>
      <c r="L665" t="s">
        <v>501</v>
      </c>
      <c r="M665">
        <v>0</v>
      </c>
      <c r="N665" t="s">
        <v>332</v>
      </c>
      <c r="O665" t="s">
        <v>494</v>
      </c>
      <c r="P665">
        <v>6</v>
      </c>
      <c r="Q665" t="s">
        <v>469</v>
      </c>
      <c r="R665">
        <v>1</v>
      </c>
      <c r="S665">
        <v>-1440461.6841</v>
      </c>
      <c r="T665">
        <v>1</v>
      </c>
      <c r="U665" t="s">
        <v>199</v>
      </c>
      <c r="V665" t="s">
        <v>80</v>
      </c>
      <c r="W665" t="s">
        <v>334</v>
      </c>
      <c r="X665">
        <v>0.63</v>
      </c>
      <c r="Y665">
        <v>907490.86098300002</v>
      </c>
      <c r="Z665">
        <v>5</v>
      </c>
      <c r="AA665">
        <v>10</v>
      </c>
      <c r="AB665" t="s">
        <v>80</v>
      </c>
      <c r="AC665" t="s">
        <v>9</v>
      </c>
    </row>
    <row r="666" spans="1:29" x14ac:dyDescent="0.3">
      <c r="A666" s="151">
        <v>46081</v>
      </c>
      <c r="B666" t="s">
        <v>444</v>
      </c>
      <c r="C666" t="s">
        <v>410</v>
      </c>
      <c r="D666">
        <v>-1440461.6841</v>
      </c>
      <c r="E666" t="s">
        <v>168</v>
      </c>
      <c r="F666">
        <v>1</v>
      </c>
      <c r="G666">
        <v>1440461.6840535896</v>
      </c>
      <c r="H666" t="s">
        <v>480</v>
      </c>
      <c r="I666" t="s">
        <v>9</v>
      </c>
      <c r="J666" t="s">
        <v>137</v>
      </c>
      <c r="K666" t="s">
        <v>501</v>
      </c>
      <c r="L666" t="s">
        <v>501</v>
      </c>
      <c r="M666">
        <v>0</v>
      </c>
      <c r="N666" t="s">
        <v>332</v>
      </c>
      <c r="O666" t="s">
        <v>494</v>
      </c>
      <c r="P666">
        <v>6</v>
      </c>
      <c r="Q666" t="s">
        <v>469</v>
      </c>
      <c r="R666">
        <v>1</v>
      </c>
      <c r="S666">
        <v>-1440461.6841</v>
      </c>
      <c r="T666">
        <v>1</v>
      </c>
      <c r="U666" t="s">
        <v>199</v>
      </c>
      <c r="V666" t="s">
        <v>50</v>
      </c>
      <c r="W666" t="s">
        <v>333</v>
      </c>
      <c r="X666">
        <v>0.05</v>
      </c>
      <c r="Y666">
        <v>72023.084205000006</v>
      </c>
      <c r="Z666">
        <v>6</v>
      </c>
      <c r="AA666">
        <v>10</v>
      </c>
      <c r="AB666" t="s">
        <v>50</v>
      </c>
      <c r="AC666" t="s">
        <v>9</v>
      </c>
    </row>
    <row r="667" spans="1:29" x14ac:dyDescent="0.3">
      <c r="A667" s="151">
        <v>46081</v>
      </c>
      <c r="B667" t="s">
        <v>444</v>
      </c>
      <c r="C667" t="s">
        <v>410</v>
      </c>
      <c r="D667">
        <v>-1440461.6841</v>
      </c>
      <c r="E667" t="s">
        <v>168</v>
      </c>
      <c r="F667">
        <v>1</v>
      </c>
      <c r="G667">
        <v>1440461.6840535896</v>
      </c>
      <c r="H667" t="s">
        <v>480</v>
      </c>
      <c r="I667" t="s">
        <v>9</v>
      </c>
      <c r="J667" t="s">
        <v>137</v>
      </c>
      <c r="K667" t="s">
        <v>501</v>
      </c>
      <c r="L667" t="s">
        <v>501</v>
      </c>
      <c r="M667">
        <v>0</v>
      </c>
      <c r="N667" t="s">
        <v>332</v>
      </c>
      <c r="O667" t="s">
        <v>494</v>
      </c>
      <c r="P667">
        <v>6</v>
      </c>
      <c r="Q667" t="s">
        <v>469</v>
      </c>
      <c r="R667">
        <v>1</v>
      </c>
      <c r="S667">
        <v>-1440461.6841</v>
      </c>
      <c r="T667">
        <v>1</v>
      </c>
      <c r="U667" t="s">
        <v>199</v>
      </c>
      <c r="V667" t="s">
        <v>68</v>
      </c>
      <c r="W667" t="s">
        <v>337</v>
      </c>
      <c r="X667">
        <v>0.14000000000000001</v>
      </c>
      <c r="Y667">
        <v>201664.63577400002</v>
      </c>
      <c r="Z667">
        <v>7</v>
      </c>
      <c r="AA667">
        <v>10</v>
      </c>
      <c r="AB667" t="s">
        <v>68</v>
      </c>
      <c r="AC667" t="s">
        <v>9</v>
      </c>
    </row>
    <row r="668" spans="1:29" x14ac:dyDescent="0.3">
      <c r="A668" s="151">
        <v>46081</v>
      </c>
      <c r="B668" t="s">
        <v>444</v>
      </c>
      <c r="C668" t="s">
        <v>410</v>
      </c>
      <c r="D668">
        <v>-1440461.6841</v>
      </c>
      <c r="E668" t="s">
        <v>168</v>
      </c>
      <c r="F668">
        <v>1</v>
      </c>
      <c r="G668">
        <v>1440461.6840535896</v>
      </c>
      <c r="H668" t="s">
        <v>480</v>
      </c>
      <c r="I668" t="s">
        <v>9</v>
      </c>
      <c r="J668" t="s">
        <v>137</v>
      </c>
      <c r="K668" t="s">
        <v>501</v>
      </c>
      <c r="L668" t="s">
        <v>501</v>
      </c>
      <c r="M668">
        <v>0</v>
      </c>
      <c r="N668" t="s">
        <v>332</v>
      </c>
      <c r="O668" t="s">
        <v>494</v>
      </c>
      <c r="P668">
        <v>6</v>
      </c>
      <c r="Q668" t="s">
        <v>469</v>
      </c>
      <c r="R668">
        <v>1</v>
      </c>
      <c r="S668">
        <v>-1440461.6841</v>
      </c>
      <c r="T668">
        <v>1</v>
      </c>
      <c r="U668" t="s">
        <v>199</v>
      </c>
      <c r="V668" t="s">
        <v>70</v>
      </c>
      <c r="W668" t="s">
        <v>454</v>
      </c>
      <c r="X668">
        <v>7.0000000000000007E-2</v>
      </c>
      <c r="Y668">
        <v>100832.31788700001</v>
      </c>
      <c r="Z668">
        <v>8</v>
      </c>
      <c r="AA668">
        <v>10</v>
      </c>
      <c r="AB668" t="s">
        <v>70</v>
      </c>
      <c r="AC668" t="s">
        <v>9</v>
      </c>
    </row>
    <row r="669" spans="1:29" x14ac:dyDescent="0.3">
      <c r="A669" s="151">
        <v>46081</v>
      </c>
      <c r="B669" t="s">
        <v>444</v>
      </c>
      <c r="C669" t="s">
        <v>423</v>
      </c>
      <c r="D669">
        <v>-1440386.9968000001</v>
      </c>
      <c r="E669" t="s">
        <v>164</v>
      </c>
      <c r="F669">
        <v>1</v>
      </c>
      <c r="G669">
        <v>1440386.99679359</v>
      </c>
      <c r="H669" t="s">
        <v>480</v>
      </c>
      <c r="I669" t="s">
        <v>9</v>
      </c>
      <c r="J669" t="s">
        <v>137</v>
      </c>
      <c r="K669" t="s">
        <v>501</v>
      </c>
      <c r="L669" t="s">
        <v>501</v>
      </c>
      <c r="M669">
        <v>0</v>
      </c>
      <c r="N669" t="s">
        <v>32</v>
      </c>
      <c r="O669" t="s">
        <v>494</v>
      </c>
      <c r="P669">
        <v>11</v>
      </c>
      <c r="Q669" t="s">
        <v>467</v>
      </c>
      <c r="R669">
        <v>1</v>
      </c>
      <c r="S669">
        <v>-1440386.9968000001</v>
      </c>
      <c r="T669">
        <v>1</v>
      </c>
      <c r="U669" t="s">
        <v>199</v>
      </c>
      <c r="V669" t="s">
        <v>72</v>
      </c>
      <c r="W669" t="s">
        <v>107</v>
      </c>
      <c r="X669">
        <v>7.7777777777777779E-2</v>
      </c>
      <c r="Y669">
        <v>112030.09975111112</v>
      </c>
      <c r="Z669">
        <v>1</v>
      </c>
      <c r="AA669">
        <v>10</v>
      </c>
      <c r="AB669" t="s">
        <v>72</v>
      </c>
      <c r="AC669" t="s">
        <v>9</v>
      </c>
    </row>
    <row r="670" spans="1:29" x14ac:dyDescent="0.3">
      <c r="A670" s="151">
        <v>46081</v>
      </c>
      <c r="B670" t="s">
        <v>444</v>
      </c>
      <c r="C670" t="s">
        <v>423</v>
      </c>
      <c r="D670">
        <v>-1440386.9968000001</v>
      </c>
      <c r="E670" t="s">
        <v>164</v>
      </c>
      <c r="F670">
        <v>1</v>
      </c>
      <c r="G670">
        <v>1440386.99679359</v>
      </c>
      <c r="H670" t="s">
        <v>480</v>
      </c>
      <c r="I670" t="s">
        <v>9</v>
      </c>
      <c r="J670" t="s">
        <v>137</v>
      </c>
      <c r="K670" t="s">
        <v>501</v>
      </c>
      <c r="L670" t="s">
        <v>501</v>
      </c>
      <c r="M670">
        <v>0</v>
      </c>
      <c r="N670" t="s">
        <v>32</v>
      </c>
      <c r="O670" t="s">
        <v>494</v>
      </c>
      <c r="P670">
        <v>11</v>
      </c>
      <c r="Q670" t="s">
        <v>467</v>
      </c>
      <c r="R670">
        <v>1</v>
      </c>
      <c r="S670">
        <v>-1440386.9968000001</v>
      </c>
      <c r="T670">
        <v>1</v>
      </c>
      <c r="U670" t="s">
        <v>199</v>
      </c>
      <c r="V670" t="s">
        <v>177</v>
      </c>
      <c r="W670" t="s">
        <v>317</v>
      </c>
      <c r="X670">
        <v>7.7777777777777779E-2</v>
      </c>
      <c r="Y670">
        <v>112030.09975111112</v>
      </c>
      <c r="Z670">
        <v>2</v>
      </c>
      <c r="AA670">
        <v>10</v>
      </c>
      <c r="AB670" t="s">
        <v>77</v>
      </c>
      <c r="AC670" t="s">
        <v>9</v>
      </c>
    </row>
    <row r="671" spans="1:29" x14ac:dyDescent="0.3">
      <c r="A671" s="151">
        <v>46081</v>
      </c>
      <c r="B671" t="s">
        <v>444</v>
      </c>
      <c r="C671" t="s">
        <v>423</v>
      </c>
      <c r="D671">
        <v>-1440386.9968000001</v>
      </c>
      <c r="E671" t="s">
        <v>164</v>
      </c>
      <c r="F671">
        <v>1</v>
      </c>
      <c r="G671">
        <v>1440386.99679359</v>
      </c>
      <c r="H671" t="s">
        <v>480</v>
      </c>
      <c r="I671" t="s">
        <v>9</v>
      </c>
      <c r="J671" t="s">
        <v>137</v>
      </c>
      <c r="K671" t="s">
        <v>501</v>
      </c>
      <c r="L671" t="s">
        <v>501</v>
      </c>
      <c r="M671">
        <v>0</v>
      </c>
      <c r="N671" t="s">
        <v>32</v>
      </c>
      <c r="O671" t="s">
        <v>494</v>
      </c>
      <c r="P671">
        <v>11</v>
      </c>
      <c r="Q671" t="s">
        <v>467</v>
      </c>
      <c r="R671">
        <v>1</v>
      </c>
      <c r="S671">
        <v>-1440386.9968000001</v>
      </c>
      <c r="T671">
        <v>1</v>
      </c>
      <c r="U671" t="s">
        <v>199</v>
      </c>
      <c r="V671" t="s">
        <v>175</v>
      </c>
      <c r="W671" t="s">
        <v>316</v>
      </c>
      <c r="X671">
        <v>7.7777777777777779E-2</v>
      </c>
      <c r="Y671">
        <v>112030.09975111112</v>
      </c>
      <c r="Z671">
        <v>10</v>
      </c>
      <c r="AA671">
        <v>10</v>
      </c>
      <c r="AB671" t="s">
        <v>75</v>
      </c>
      <c r="AC671" t="s">
        <v>9</v>
      </c>
    </row>
    <row r="672" spans="1:29" x14ac:dyDescent="0.3">
      <c r="A672" s="151">
        <v>46081</v>
      </c>
      <c r="B672" t="s">
        <v>444</v>
      </c>
      <c r="C672" t="s">
        <v>423</v>
      </c>
      <c r="D672">
        <v>-1440386.9968000001</v>
      </c>
      <c r="E672" t="s">
        <v>164</v>
      </c>
      <c r="F672">
        <v>1</v>
      </c>
      <c r="G672">
        <v>1440386.99679359</v>
      </c>
      <c r="H672" t="s">
        <v>480</v>
      </c>
      <c r="I672" t="s">
        <v>9</v>
      </c>
      <c r="J672" t="s">
        <v>137</v>
      </c>
      <c r="K672" t="s">
        <v>501</v>
      </c>
      <c r="L672" t="s">
        <v>501</v>
      </c>
      <c r="M672">
        <v>0</v>
      </c>
      <c r="N672" t="s">
        <v>32</v>
      </c>
      <c r="O672" t="s">
        <v>494</v>
      </c>
      <c r="P672">
        <v>11</v>
      </c>
      <c r="Q672" t="s">
        <v>467</v>
      </c>
      <c r="R672">
        <v>1</v>
      </c>
      <c r="S672">
        <v>-1440386.9968000001</v>
      </c>
      <c r="T672">
        <v>1</v>
      </c>
      <c r="U672" t="s">
        <v>199</v>
      </c>
      <c r="V672" t="s">
        <v>193</v>
      </c>
      <c r="W672" t="s">
        <v>320</v>
      </c>
      <c r="X672">
        <v>7.7777777777777779E-2</v>
      </c>
      <c r="Y672">
        <v>112030.09975111112</v>
      </c>
      <c r="Z672">
        <v>3</v>
      </c>
      <c r="AA672">
        <v>10</v>
      </c>
      <c r="AB672" t="s">
        <v>682</v>
      </c>
      <c r="AC672" t="s">
        <v>9</v>
      </c>
    </row>
    <row r="673" spans="1:29" x14ac:dyDescent="0.3">
      <c r="A673" s="151">
        <v>46081</v>
      </c>
      <c r="B673" t="s">
        <v>444</v>
      </c>
      <c r="C673" t="s">
        <v>423</v>
      </c>
      <c r="D673">
        <v>-1440386.9968000001</v>
      </c>
      <c r="E673" t="s">
        <v>164</v>
      </c>
      <c r="F673">
        <v>1</v>
      </c>
      <c r="G673">
        <v>1440386.99679359</v>
      </c>
      <c r="H673" t="s">
        <v>480</v>
      </c>
      <c r="I673" t="s">
        <v>9</v>
      </c>
      <c r="J673" t="s">
        <v>137</v>
      </c>
      <c r="K673" t="s">
        <v>501</v>
      </c>
      <c r="L673" t="s">
        <v>501</v>
      </c>
      <c r="M673">
        <v>0</v>
      </c>
      <c r="N673" t="s">
        <v>32</v>
      </c>
      <c r="O673" t="s">
        <v>494</v>
      </c>
      <c r="P673">
        <v>11</v>
      </c>
      <c r="Q673" t="s">
        <v>467</v>
      </c>
      <c r="R673">
        <v>1</v>
      </c>
      <c r="S673">
        <v>-1440386.9968000001</v>
      </c>
      <c r="T673">
        <v>1</v>
      </c>
      <c r="U673" t="s">
        <v>199</v>
      </c>
      <c r="V673" t="s">
        <v>191</v>
      </c>
      <c r="W673" t="s">
        <v>319</v>
      </c>
      <c r="X673">
        <v>7.7777777777777779E-2</v>
      </c>
      <c r="Y673">
        <v>112030.09975111112</v>
      </c>
      <c r="Z673">
        <v>4</v>
      </c>
      <c r="AA673">
        <v>10</v>
      </c>
      <c r="AB673" t="s">
        <v>683</v>
      </c>
      <c r="AC673" t="s">
        <v>9</v>
      </c>
    </row>
    <row r="674" spans="1:29" x14ac:dyDescent="0.3">
      <c r="A674" s="151">
        <v>46081</v>
      </c>
      <c r="B674" t="s">
        <v>444</v>
      </c>
      <c r="C674" t="s">
        <v>423</v>
      </c>
      <c r="D674">
        <v>-1440386.9968000001</v>
      </c>
      <c r="E674" t="s">
        <v>164</v>
      </c>
      <c r="F674">
        <v>1</v>
      </c>
      <c r="G674">
        <v>1440386.99679359</v>
      </c>
      <c r="H674" t="s">
        <v>480</v>
      </c>
      <c r="I674" t="s">
        <v>9</v>
      </c>
      <c r="J674" t="s">
        <v>137</v>
      </c>
      <c r="K674" t="s">
        <v>501</v>
      </c>
      <c r="L674" t="s">
        <v>501</v>
      </c>
      <c r="M674">
        <v>0</v>
      </c>
      <c r="N674" t="s">
        <v>32</v>
      </c>
      <c r="O674" t="s">
        <v>494</v>
      </c>
      <c r="P674">
        <v>11</v>
      </c>
      <c r="Q674" t="s">
        <v>467</v>
      </c>
      <c r="R674">
        <v>1</v>
      </c>
      <c r="S674">
        <v>-1440386.9968000001</v>
      </c>
      <c r="T674">
        <v>1</v>
      </c>
      <c r="U674" t="s">
        <v>199</v>
      </c>
      <c r="V674" t="s">
        <v>80</v>
      </c>
      <c r="W674" t="s">
        <v>109</v>
      </c>
      <c r="X674">
        <v>7.7777777777777779E-2</v>
      </c>
      <c r="Y674">
        <v>112030.09975111112</v>
      </c>
      <c r="Z674">
        <v>5</v>
      </c>
      <c r="AA674">
        <v>10</v>
      </c>
      <c r="AB674" t="s">
        <v>80</v>
      </c>
      <c r="AC674" t="s">
        <v>9</v>
      </c>
    </row>
    <row r="675" spans="1:29" x14ac:dyDescent="0.3">
      <c r="A675" s="151">
        <v>46081</v>
      </c>
      <c r="B675" t="s">
        <v>444</v>
      </c>
      <c r="C675" t="s">
        <v>423</v>
      </c>
      <c r="D675">
        <v>-1440386.9968000001</v>
      </c>
      <c r="E675" t="s">
        <v>164</v>
      </c>
      <c r="F675">
        <v>1</v>
      </c>
      <c r="G675">
        <v>1440386.99679359</v>
      </c>
      <c r="H675" t="s">
        <v>480</v>
      </c>
      <c r="I675" t="s">
        <v>9</v>
      </c>
      <c r="J675" t="s">
        <v>137</v>
      </c>
      <c r="K675" t="s">
        <v>501</v>
      </c>
      <c r="L675" t="s">
        <v>501</v>
      </c>
      <c r="M675">
        <v>0</v>
      </c>
      <c r="N675" t="s">
        <v>32</v>
      </c>
      <c r="O675" t="s">
        <v>494</v>
      </c>
      <c r="P675">
        <v>11</v>
      </c>
      <c r="Q675" t="s">
        <v>467</v>
      </c>
      <c r="R675">
        <v>1</v>
      </c>
      <c r="S675">
        <v>-1440386.9968000001</v>
      </c>
      <c r="T675">
        <v>1</v>
      </c>
      <c r="U675" t="s">
        <v>199</v>
      </c>
      <c r="V675" t="s">
        <v>50</v>
      </c>
      <c r="W675" t="s">
        <v>108</v>
      </c>
      <c r="X675">
        <v>7.7777777777777779E-2</v>
      </c>
      <c r="Y675">
        <v>112030.09975111112</v>
      </c>
      <c r="Z675">
        <v>6</v>
      </c>
      <c r="AA675">
        <v>10</v>
      </c>
      <c r="AB675" t="s">
        <v>50</v>
      </c>
      <c r="AC675" t="s">
        <v>9</v>
      </c>
    </row>
    <row r="676" spans="1:29" x14ac:dyDescent="0.3">
      <c r="A676" s="151">
        <v>46081</v>
      </c>
      <c r="B676" t="s">
        <v>444</v>
      </c>
      <c r="C676" t="s">
        <v>423</v>
      </c>
      <c r="D676">
        <v>-1440386.9968000001</v>
      </c>
      <c r="E676" t="s">
        <v>164</v>
      </c>
      <c r="F676">
        <v>1</v>
      </c>
      <c r="G676">
        <v>1440386.99679359</v>
      </c>
      <c r="H676" t="s">
        <v>480</v>
      </c>
      <c r="I676" t="s">
        <v>9</v>
      </c>
      <c r="J676" t="s">
        <v>137</v>
      </c>
      <c r="K676" t="s">
        <v>501</v>
      </c>
      <c r="L676" t="s">
        <v>501</v>
      </c>
      <c r="M676">
        <v>0</v>
      </c>
      <c r="N676" t="s">
        <v>32</v>
      </c>
      <c r="O676" t="s">
        <v>494</v>
      </c>
      <c r="P676">
        <v>11</v>
      </c>
      <c r="Q676" t="s">
        <v>467</v>
      </c>
      <c r="R676">
        <v>1</v>
      </c>
      <c r="S676">
        <v>-1440386.9968000001</v>
      </c>
      <c r="T676">
        <v>1</v>
      </c>
      <c r="U676" t="s">
        <v>199</v>
      </c>
      <c r="V676" t="s">
        <v>68</v>
      </c>
      <c r="W676" t="s">
        <v>106</v>
      </c>
      <c r="X676">
        <v>7.7777777777777779E-2</v>
      </c>
      <c r="Y676">
        <v>112030.09975111112</v>
      </c>
      <c r="Z676">
        <v>7</v>
      </c>
      <c r="AA676">
        <v>10</v>
      </c>
      <c r="AB676" t="s">
        <v>68</v>
      </c>
      <c r="AC676" t="s">
        <v>9</v>
      </c>
    </row>
    <row r="677" spans="1:29" x14ac:dyDescent="0.3">
      <c r="A677" s="151">
        <v>46081</v>
      </c>
      <c r="B677" t="s">
        <v>444</v>
      </c>
      <c r="C677" t="s">
        <v>423</v>
      </c>
      <c r="D677">
        <v>-1440386.9968000001</v>
      </c>
      <c r="E677" t="s">
        <v>164</v>
      </c>
      <c r="F677">
        <v>1</v>
      </c>
      <c r="G677">
        <v>1440386.99679359</v>
      </c>
      <c r="H677" t="s">
        <v>480</v>
      </c>
      <c r="I677" t="s">
        <v>9</v>
      </c>
      <c r="J677" t="s">
        <v>137</v>
      </c>
      <c r="K677" t="s">
        <v>501</v>
      </c>
      <c r="L677" t="s">
        <v>501</v>
      </c>
      <c r="M677">
        <v>0</v>
      </c>
      <c r="N677" t="s">
        <v>32</v>
      </c>
      <c r="O677" t="s">
        <v>494</v>
      </c>
      <c r="P677">
        <v>11</v>
      </c>
      <c r="Q677" t="s">
        <v>467</v>
      </c>
      <c r="R677">
        <v>1</v>
      </c>
      <c r="S677">
        <v>-1440386.9968000001</v>
      </c>
      <c r="T677">
        <v>1</v>
      </c>
      <c r="U677" t="s">
        <v>199</v>
      </c>
      <c r="V677" t="s">
        <v>70</v>
      </c>
      <c r="W677" t="s">
        <v>452</v>
      </c>
      <c r="X677">
        <v>7.7777777777777779E-2</v>
      </c>
      <c r="Y677">
        <v>112030.09975111112</v>
      </c>
      <c r="Z677">
        <v>8</v>
      </c>
      <c r="AA677">
        <v>10</v>
      </c>
      <c r="AB677" t="s">
        <v>70</v>
      </c>
      <c r="AC677" t="s">
        <v>9</v>
      </c>
    </row>
    <row r="678" spans="1:29" x14ac:dyDescent="0.3">
      <c r="A678" s="151">
        <v>46081</v>
      </c>
      <c r="B678" t="s">
        <v>444</v>
      </c>
      <c r="C678" t="s">
        <v>423</v>
      </c>
      <c r="D678">
        <v>-1440386.9968000001</v>
      </c>
      <c r="E678" t="s">
        <v>164</v>
      </c>
      <c r="F678">
        <v>1</v>
      </c>
      <c r="G678">
        <v>1440386.99679359</v>
      </c>
      <c r="H678" t="s">
        <v>480</v>
      </c>
      <c r="I678" t="s">
        <v>9</v>
      </c>
      <c r="J678" t="s">
        <v>137</v>
      </c>
      <c r="K678" t="s">
        <v>501</v>
      </c>
      <c r="L678" t="s">
        <v>501</v>
      </c>
      <c r="M678">
        <v>0</v>
      </c>
      <c r="N678" t="s">
        <v>32</v>
      </c>
      <c r="O678" t="s">
        <v>494</v>
      </c>
      <c r="P678">
        <v>11</v>
      </c>
      <c r="Q678" t="s">
        <v>467</v>
      </c>
      <c r="R678">
        <v>1</v>
      </c>
      <c r="S678">
        <v>-1440386.9968000001</v>
      </c>
      <c r="T678">
        <v>1</v>
      </c>
      <c r="U678" t="s">
        <v>199</v>
      </c>
      <c r="V678" t="s">
        <v>181</v>
      </c>
      <c r="W678" t="s">
        <v>318</v>
      </c>
      <c r="X678">
        <v>0</v>
      </c>
      <c r="Y678">
        <v>0</v>
      </c>
      <c r="Z678">
        <v>9</v>
      </c>
      <c r="AA678">
        <v>10</v>
      </c>
      <c r="AB678" t="s">
        <v>181</v>
      </c>
      <c r="AC678" t="s">
        <v>9</v>
      </c>
    </row>
    <row r="679" spans="1:29" x14ac:dyDescent="0.3">
      <c r="A679" s="151">
        <v>46081</v>
      </c>
      <c r="B679" t="s">
        <v>444</v>
      </c>
      <c r="C679" t="s">
        <v>416</v>
      </c>
      <c r="D679">
        <v>-1427843.0567000001</v>
      </c>
      <c r="E679" t="s">
        <v>183</v>
      </c>
      <c r="F679">
        <v>1</v>
      </c>
      <c r="G679">
        <v>1427843.0566735896</v>
      </c>
      <c r="H679" t="s">
        <v>480</v>
      </c>
      <c r="I679" t="s">
        <v>9</v>
      </c>
      <c r="J679" t="s">
        <v>137</v>
      </c>
      <c r="K679" t="s">
        <v>501</v>
      </c>
      <c r="L679" t="s">
        <v>501</v>
      </c>
      <c r="M679">
        <v>0</v>
      </c>
      <c r="N679" t="s">
        <v>396</v>
      </c>
      <c r="O679" t="s">
        <v>494</v>
      </c>
      <c r="P679">
        <v>10</v>
      </c>
      <c r="Q679" t="s">
        <v>467</v>
      </c>
      <c r="R679">
        <v>1</v>
      </c>
      <c r="S679">
        <v>-1427843.0567000001</v>
      </c>
      <c r="T679">
        <v>1</v>
      </c>
      <c r="U679" t="s">
        <v>199</v>
      </c>
      <c r="V679" t="s">
        <v>72</v>
      </c>
      <c r="W679" t="s">
        <v>402</v>
      </c>
      <c r="X679">
        <v>0.1111</v>
      </c>
      <c r="Y679">
        <v>158633.36359937</v>
      </c>
      <c r="Z679">
        <v>1</v>
      </c>
      <c r="AA679">
        <v>10</v>
      </c>
      <c r="AB679" t="s">
        <v>72</v>
      </c>
      <c r="AC679" t="s">
        <v>9</v>
      </c>
    </row>
    <row r="680" spans="1:29" x14ac:dyDescent="0.3">
      <c r="A680" s="151">
        <v>46081</v>
      </c>
      <c r="B680" t="s">
        <v>444</v>
      </c>
      <c r="C680" t="s">
        <v>416</v>
      </c>
      <c r="D680">
        <v>-1427843.0567000001</v>
      </c>
      <c r="E680" t="s">
        <v>183</v>
      </c>
      <c r="F680">
        <v>1</v>
      </c>
      <c r="G680">
        <v>1427843.0566735896</v>
      </c>
      <c r="H680" t="s">
        <v>480</v>
      </c>
      <c r="I680" t="s">
        <v>9</v>
      </c>
      <c r="J680" t="s">
        <v>137</v>
      </c>
      <c r="K680" t="s">
        <v>501</v>
      </c>
      <c r="L680" t="s">
        <v>501</v>
      </c>
      <c r="M680">
        <v>0</v>
      </c>
      <c r="N680" t="s">
        <v>396</v>
      </c>
      <c r="O680" t="s">
        <v>494</v>
      </c>
      <c r="P680">
        <v>10</v>
      </c>
      <c r="Q680" t="s">
        <v>467</v>
      </c>
      <c r="R680">
        <v>1</v>
      </c>
      <c r="S680">
        <v>-1427843.0567000001</v>
      </c>
      <c r="T680">
        <v>1</v>
      </c>
      <c r="U680" t="s">
        <v>199</v>
      </c>
      <c r="V680" t="s">
        <v>177</v>
      </c>
      <c r="W680" t="s">
        <v>399</v>
      </c>
      <c r="X680">
        <v>0.1111</v>
      </c>
      <c r="Y680">
        <v>158633.36359937</v>
      </c>
      <c r="Z680">
        <v>2</v>
      </c>
      <c r="AA680">
        <v>10</v>
      </c>
      <c r="AB680" t="s">
        <v>77</v>
      </c>
      <c r="AC680" t="s">
        <v>9</v>
      </c>
    </row>
    <row r="681" spans="1:29" x14ac:dyDescent="0.3">
      <c r="A681" s="151">
        <v>46081</v>
      </c>
      <c r="B681" t="s">
        <v>444</v>
      </c>
      <c r="C681" t="s">
        <v>416</v>
      </c>
      <c r="D681">
        <v>-1427843.0567000001</v>
      </c>
      <c r="E681" t="s">
        <v>183</v>
      </c>
      <c r="F681">
        <v>1</v>
      </c>
      <c r="G681">
        <v>1427843.0566735896</v>
      </c>
      <c r="H681" t="s">
        <v>480</v>
      </c>
      <c r="I681" t="s">
        <v>9</v>
      </c>
      <c r="J681" t="s">
        <v>137</v>
      </c>
      <c r="K681" t="s">
        <v>501</v>
      </c>
      <c r="L681" t="s">
        <v>501</v>
      </c>
      <c r="M681">
        <v>0</v>
      </c>
      <c r="N681" t="s">
        <v>396</v>
      </c>
      <c r="O681" t="s">
        <v>494</v>
      </c>
      <c r="P681">
        <v>10</v>
      </c>
      <c r="Q681" t="s">
        <v>467</v>
      </c>
      <c r="R681">
        <v>1</v>
      </c>
      <c r="S681">
        <v>-1427843.0567000001</v>
      </c>
      <c r="T681">
        <v>1</v>
      </c>
      <c r="U681" t="s">
        <v>199</v>
      </c>
      <c r="V681" t="s">
        <v>175</v>
      </c>
      <c r="W681" t="s">
        <v>398</v>
      </c>
      <c r="X681">
        <v>0.1111</v>
      </c>
      <c r="Y681">
        <v>158633.36359937</v>
      </c>
      <c r="Z681">
        <v>10</v>
      </c>
      <c r="AA681">
        <v>10</v>
      </c>
      <c r="AB681" t="s">
        <v>75</v>
      </c>
      <c r="AC681" t="s">
        <v>9</v>
      </c>
    </row>
    <row r="682" spans="1:29" x14ac:dyDescent="0.3">
      <c r="A682" s="151">
        <v>46081</v>
      </c>
      <c r="B682" t="s">
        <v>444</v>
      </c>
      <c r="C682" t="s">
        <v>416</v>
      </c>
      <c r="D682">
        <v>-1427843.0567000001</v>
      </c>
      <c r="E682" t="s">
        <v>183</v>
      </c>
      <c r="F682">
        <v>1</v>
      </c>
      <c r="G682">
        <v>1427843.0566735896</v>
      </c>
      <c r="H682" t="s">
        <v>480</v>
      </c>
      <c r="I682" t="s">
        <v>9</v>
      </c>
      <c r="J682" t="s">
        <v>137</v>
      </c>
      <c r="K682" t="s">
        <v>501</v>
      </c>
      <c r="L682" t="s">
        <v>501</v>
      </c>
      <c r="M682">
        <v>0</v>
      </c>
      <c r="N682" t="s">
        <v>396</v>
      </c>
      <c r="O682" t="s">
        <v>494</v>
      </c>
      <c r="P682">
        <v>10</v>
      </c>
      <c r="Q682" t="s">
        <v>467</v>
      </c>
      <c r="R682">
        <v>1</v>
      </c>
      <c r="S682">
        <v>-1427843.0567000001</v>
      </c>
      <c r="T682">
        <v>1</v>
      </c>
      <c r="U682" t="s">
        <v>199</v>
      </c>
      <c r="V682" t="s">
        <v>193</v>
      </c>
      <c r="W682" t="s">
        <v>404</v>
      </c>
      <c r="X682">
        <v>0.1111</v>
      </c>
      <c r="Y682">
        <v>158633.36359937</v>
      </c>
      <c r="Z682">
        <v>3</v>
      </c>
      <c r="AA682">
        <v>10</v>
      </c>
      <c r="AB682" t="s">
        <v>682</v>
      </c>
      <c r="AC682" t="s">
        <v>9</v>
      </c>
    </row>
    <row r="683" spans="1:29" x14ac:dyDescent="0.3">
      <c r="A683" s="151">
        <v>46081</v>
      </c>
      <c r="B683" t="s">
        <v>444</v>
      </c>
      <c r="C683" t="s">
        <v>416</v>
      </c>
      <c r="D683">
        <v>-1427843.0567000001</v>
      </c>
      <c r="E683" t="s">
        <v>183</v>
      </c>
      <c r="F683">
        <v>1</v>
      </c>
      <c r="G683">
        <v>1427843.0566735896</v>
      </c>
      <c r="H683" t="s">
        <v>480</v>
      </c>
      <c r="I683" t="s">
        <v>9</v>
      </c>
      <c r="J683" t="s">
        <v>137</v>
      </c>
      <c r="K683" t="s">
        <v>501</v>
      </c>
      <c r="L683" t="s">
        <v>501</v>
      </c>
      <c r="M683">
        <v>0</v>
      </c>
      <c r="N683" t="s">
        <v>396</v>
      </c>
      <c r="O683" t="s">
        <v>494</v>
      </c>
      <c r="P683">
        <v>10</v>
      </c>
      <c r="Q683" t="s">
        <v>467</v>
      </c>
      <c r="R683">
        <v>1</v>
      </c>
      <c r="S683">
        <v>-1427843.0567000001</v>
      </c>
      <c r="T683">
        <v>1</v>
      </c>
      <c r="U683" t="s">
        <v>199</v>
      </c>
      <c r="V683" t="s">
        <v>191</v>
      </c>
      <c r="W683" t="s">
        <v>403</v>
      </c>
      <c r="X683">
        <v>0.1111</v>
      </c>
      <c r="Y683">
        <v>158633.36359937</v>
      </c>
      <c r="Z683">
        <v>4</v>
      </c>
      <c r="AA683">
        <v>10</v>
      </c>
      <c r="AB683" t="s">
        <v>683</v>
      </c>
      <c r="AC683" t="s">
        <v>9</v>
      </c>
    </row>
    <row r="684" spans="1:29" x14ac:dyDescent="0.3">
      <c r="A684" s="151">
        <v>46081</v>
      </c>
      <c r="B684" t="s">
        <v>444</v>
      </c>
      <c r="C684" t="s">
        <v>416</v>
      </c>
      <c r="D684">
        <v>-1427843.0567000001</v>
      </c>
      <c r="E684" t="s">
        <v>183</v>
      </c>
      <c r="F684">
        <v>1</v>
      </c>
      <c r="G684">
        <v>1427843.0566735896</v>
      </c>
      <c r="H684" t="s">
        <v>480</v>
      </c>
      <c r="I684" t="s">
        <v>9</v>
      </c>
      <c r="J684" t="s">
        <v>137</v>
      </c>
      <c r="K684" t="s">
        <v>501</v>
      </c>
      <c r="L684" t="s">
        <v>501</v>
      </c>
      <c r="M684">
        <v>0</v>
      </c>
      <c r="N684" t="s">
        <v>396</v>
      </c>
      <c r="O684" t="s">
        <v>494</v>
      </c>
      <c r="P684">
        <v>10</v>
      </c>
      <c r="Q684" t="s">
        <v>467</v>
      </c>
      <c r="R684">
        <v>1</v>
      </c>
      <c r="S684">
        <v>-1427843.0567000001</v>
      </c>
      <c r="T684">
        <v>1</v>
      </c>
      <c r="U684" t="s">
        <v>199</v>
      </c>
      <c r="V684" t="s">
        <v>80</v>
      </c>
      <c r="W684" t="s">
        <v>401</v>
      </c>
      <c r="X684">
        <v>0.1111</v>
      </c>
      <c r="Y684">
        <v>158633.36359937</v>
      </c>
      <c r="Z684">
        <v>5</v>
      </c>
      <c r="AA684">
        <v>10</v>
      </c>
      <c r="AB684" t="s">
        <v>80</v>
      </c>
      <c r="AC684" t="s">
        <v>9</v>
      </c>
    </row>
    <row r="685" spans="1:29" x14ac:dyDescent="0.3">
      <c r="A685" s="151">
        <v>46081</v>
      </c>
      <c r="B685" t="s">
        <v>444</v>
      </c>
      <c r="C685" t="s">
        <v>416</v>
      </c>
      <c r="D685">
        <v>-1427843.0567000001</v>
      </c>
      <c r="E685" t="s">
        <v>183</v>
      </c>
      <c r="F685">
        <v>1</v>
      </c>
      <c r="G685">
        <v>1427843.0566735896</v>
      </c>
      <c r="H685" t="s">
        <v>480</v>
      </c>
      <c r="I685" t="s">
        <v>9</v>
      </c>
      <c r="J685" t="s">
        <v>137</v>
      </c>
      <c r="K685" t="s">
        <v>501</v>
      </c>
      <c r="L685" t="s">
        <v>501</v>
      </c>
      <c r="M685">
        <v>0</v>
      </c>
      <c r="N685" t="s">
        <v>396</v>
      </c>
      <c r="O685" t="s">
        <v>494</v>
      </c>
      <c r="P685">
        <v>10</v>
      </c>
      <c r="Q685" t="s">
        <v>467</v>
      </c>
      <c r="R685">
        <v>1</v>
      </c>
      <c r="S685">
        <v>-1427843.0567000001</v>
      </c>
      <c r="T685">
        <v>1</v>
      </c>
      <c r="U685" t="s">
        <v>199</v>
      </c>
      <c r="V685" t="s">
        <v>50</v>
      </c>
      <c r="W685" t="s">
        <v>397</v>
      </c>
      <c r="X685">
        <v>0.1111</v>
      </c>
      <c r="Y685">
        <v>158633.36359937</v>
      </c>
      <c r="Z685">
        <v>6</v>
      </c>
      <c r="AA685">
        <v>10</v>
      </c>
      <c r="AB685" t="s">
        <v>50</v>
      </c>
      <c r="AC685" t="s">
        <v>9</v>
      </c>
    </row>
    <row r="686" spans="1:29" x14ac:dyDescent="0.3">
      <c r="A686" s="151">
        <v>46081</v>
      </c>
      <c r="B686" t="s">
        <v>444</v>
      </c>
      <c r="C686" t="s">
        <v>416</v>
      </c>
      <c r="D686">
        <v>-1427843.0567000001</v>
      </c>
      <c r="E686" t="s">
        <v>183</v>
      </c>
      <c r="F686">
        <v>1</v>
      </c>
      <c r="G686">
        <v>1427843.0566735896</v>
      </c>
      <c r="H686" t="s">
        <v>480</v>
      </c>
      <c r="I686" t="s">
        <v>9</v>
      </c>
      <c r="J686" t="s">
        <v>137</v>
      </c>
      <c r="K686" t="s">
        <v>501</v>
      </c>
      <c r="L686" t="s">
        <v>501</v>
      </c>
      <c r="M686">
        <v>0</v>
      </c>
      <c r="N686" t="s">
        <v>396</v>
      </c>
      <c r="O686" t="s">
        <v>494</v>
      </c>
      <c r="P686">
        <v>10</v>
      </c>
      <c r="Q686" t="s">
        <v>467</v>
      </c>
      <c r="R686">
        <v>1</v>
      </c>
      <c r="S686">
        <v>-1427843.0567000001</v>
      </c>
      <c r="T686">
        <v>1</v>
      </c>
      <c r="U686" t="s">
        <v>199</v>
      </c>
      <c r="V686" t="s">
        <v>68</v>
      </c>
      <c r="W686" t="s">
        <v>405</v>
      </c>
      <c r="X686">
        <v>0.1111</v>
      </c>
      <c r="Y686">
        <v>158633.36359937</v>
      </c>
      <c r="Z686">
        <v>7</v>
      </c>
      <c r="AA686">
        <v>10</v>
      </c>
      <c r="AB686" t="s">
        <v>68</v>
      </c>
      <c r="AC686" t="s">
        <v>9</v>
      </c>
    </row>
    <row r="687" spans="1:29" x14ac:dyDescent="0.3">
      <c r="A687" s="151">
        <v>46081</v>
      </c>
      <c r="B687" t="s">
        <v>444</v>
      </c>
      <c r="C687" t="s">
        <v>416</v>
      </c>
      <c r="D687">
        <v>-1427843.0567000001</v>
      </c>
      <c r="E687" t="s">
        <v>183</v>
      </c>
      <c r="F687">
        <v>1</v>
      </c>
      <c r="G687">
        <v>1427843.0566735896</v>
      </c>
      <c r="H687" t="s">
        <v>480</v>
      </c>
      <c r="I687" t="s">
        <v>9</v>
      </c>
      <c r="J687" t="s">
        <v>137</v>
      </c>
      <c r="K687" t="s">
        <v>501</v>
      </c>
      <c r="L687" t="s">
        <v>501</v>
      </c>
      <c r="M687">
        <v>0</v>
      </c>
      <c r="N687" t="s">
        <v>396</v>
      </c>
      <c r="O687" t="s">
        <v>494</v>
      </c>
      <c r="P687">
        <v>10</v>
      </c>
      <c r="Q687" t="s">
        <v>467</v>
      </c>
      <c r="R687">
        <v>1</v>
      </c>
      <c r="S687">
        <v>-1427843.0567000001</v>
      </c>
      <c r="T687">
        <v>1</v>
      </c>
      <c r="U687" t="s">
        <v>199</v>
      </c>
      <c r="V687" t="s">
        <v>70</v>
      </c>
      <c r="W687" t="s">
        <v>461</v>
      </c>
      <c r="X687">
        <v>0.1111</v>
      </c>
      <c r="Y687">
        <v>158633.36359937</v>
      </c>
      <c r="Z687">
        <v>8</v>
      </c>
      <c r="AA687">
        <v>10</v>
      </c>
      <c r="AB687" t="s">
        <v>70</v>
      </c>
      <c r="AC687" t="s">
        <v>9</v>
      </c>
    </row>
    <row r="688" spans="1:29" x14ac:dyDescent="0.3">
      <c r="A688" s="151">
        <v>46081</v>
      </c>
      <c r="B688" t="s">
        <v>444</v>
      </c>
      <c r="C688" t="s">
        <v>416</v>
      </c>
      <c r="D688">
        <v>-1427843.0567000001</v>
      </c>
      <c r="E688" t="s">
        <v>183</v>
      </c>
      <c r="F688">
        <v>1</v>
      </c>
      <c r="G688">
        <v>1427843.0566735896</v>
      </c>
      <c r="H688" t="s">
        <v>480</v>
      </c>
      <c r="I688" t="s">
        <v>9</v>
      </c>
      <c r="J688" t="s">
        <v>137</v>
      </c>
      <c r="K688" t="s">
        <v>501</v>
      </c>
      <c r="L688" t="s">
        <v>501</v>
      </c>
      <c r="M688">
        <v>0</v>
      </c>
      <c r="N688" t="s">
        <v>396</v>
      </c>
      <c r="O688" t="s">
        <v>494</v>
      </c>
      <c r="P688">
        <v>10</v>
      </c>
      <c r="Q688" t="s">
        <v>467</v>
      </c>
      <c r="R688">
        <v>1</v>
      </c>
      <c r="S688">
        <v>-1427843.0567000001</v>
      </c>
      <c r="T688">
        <v>1</v>
      </c>
      <c r="U688" t="s">
        <v>199</v>
      </c>
      <c r="V688" t="s">
        <v>181</v>
      </c>
      <c r="W688" t="s">
        <v>400</v>
      </c>
      <c r="X688">
        <v>0</v>
      </c>
      <c r="Y688">
        <v>0</v>
      </c>
      <c r="Z688">
        <v>9</v>
      </c>
      <c r="AA688">
        <v>10</v>
      </c>
      <c r="AB688" t="s">
        <v>181</v>
      </c>
      <c r="AC688" t="s">
        <v>9</v>
      </c>
    </row>
    <row r="689" spans="1:29" x14ac:dyDescent="0.3">
      <c r="A689" s="151">
        <v>46081</v>
      </c>
      <c r="B689" t="s">
        <v>444</v>
      </c>
      <c r="C689" t="s">
        <v>414</v>
      </c>
      <c r="D689">
        <v>-1411534.0728</v>
      </c>
      <c r="E689" t="s">
        <v>13</v>
      </c>
      <c r="F689">
        <v>1</v>
      </c>
      <c r="G689">
        <v>1411534.0727735898</v>
      </c>
      <c r="H689" t="s">
        <v>480</v>
      </c>
      <c r="I689" t="s">
        <v>9</v>
      </c>
      <c r="J689" t="s">
        <v>137</v>
      </c>
      <c r="K689" t="s">
        <v>501</v>
      </c>
      <c r="L689" t="s">
        <v>501</v>
      </c>
      <c r="M689">
        <v>0</v>
      </c>
      <c r="N689" t="s">
        <v>338</v>
      </c>
      <c r="O689" t="s">
        <v>492</v>
      </c>
      <c r="P689">
        <v>5</v>
      </c>
      <c r="Q689" t="s">
        <v>466</v>
      </c>
      <c r="R689">
        <v>1</v>
      </c>
      <c r="S689">
        <v>-1411534.0728</v>
      </c>
      <c r="T689">
        <v>1</v>
      </c>
      <c r="U689" t="s">
        <v>199</v>
      </c>
      <c r="V689" t="s">
        <v>191</v>
      </c>
      <c r="W689" t="s">
        <v>340</v>
      </c>
      <c r="X689">
        <v>0.37</v>
      </c>
      <c r="Y689">
        <v>522267.606936</v>
      </c>
      <c r="Z689">
        <v>4</v>
      </c>
      <c r="AA689">
        <v>10</v>
      </c>
      <c r="AB689" t="s">
        <v>683</v>
      </c>
      <c r="AC689" t="s">
        <v>9</v>
      </c>
    </row>
    <row r="690" spans="1:29" x14ac:dyDescent="0.3">
      <c r="A690" s="151">
        <v>46081</v>
      </c>
      <c r="B690" t="s">
        <v>444</v>
      </c>
      <c r="C690" t="s">
        <v>414</v>
      </c>
      <c r="D690">
        <v>-1411534.0728</v>
      </c>
      <c r="E690" t="s">
        <v>13</v>
      </c>
      <c r="F690">
        <v>1</v>
      </c>
      <c r="G690">
        <v>1411534.0727735898</v>
      </c>
      <c r="H690" t="s">
        <v>480</v>
      </c>
      <c r="I690" t="s">
        <v>9</v>
      </c>
      <c r="J690" t="s">
        <v>137</v>
      </c>
      <c r="K690" t="s">
        <v>501</v>
      </c>
      <c r="L690" t="s">
        <v>501</v>
      </c>
      <c r="M690">
        <v>0</v>
      </c>
      <c r="N690" t="s">
        <v>338</v>
      </c>
      <c r="O690" t="s">
        <v>492</v>
      </c>
      <c r="P690">
        <v>5</v>
      </c>
      <c r="Q690" t="s">
        <v>466</v>
      </c>
      <c r="R690">
        <v>1</v>
      </c>
      <c r="S690">
        <v>-1411534.0728</v>
      </c>
      <c r="T690">
        <v>1</v>
      </c>
      <c r="U690" t="s">
        <v>199</v>
      </c>
      <c r="V690" t="s">
        <v>80</v>
      </c>
      <c r="W690" t="s">
        <v>451</v>
      </c>
      <c r="X690">
        <v>0.2</v>
      </c>
      <c r="Y690">
        <v>282306.81456000003</v>
      </c>
      <c r="Z690">
        <v>5</v>
      </c>
      <c r="AA690">
        <v>10</v>
      </c>
      <c r="AB690" t="s">
        <v>80</v>
      </c>
      <c r="AC690" t="s">
        <v>9</v>
      </c>
    </row>
    <row r="691" spans="1:29" x14ac:dyDescent="0.3">
      <c r="A691" s="151">
        <v>46081</v>
      </c>
      <c r="B691" t="s">
        <v>444</v>
      </c>
      <c r="C691" t="s">
        <v>414</v>
      </c>
      <c r="D691">
        <v>-1411534.0728</v>
      </c>
      <c r="E691" t="s">
        <v>13</v>
      </c>
      <c r="F691">
        <v>1</v>
      </c>
      <c r="G691">
        <v>1411534.0727735898</v>
      </c>
      <c r="H691" t="s">
        <v>480</v>
      </c>
      <c r="I691" t="s">
        <v>9</v>
      </c>
      <c r="J691" t="s">
        <v>137</v>
      </c>
      <c r="K691" t="s">
        <v>501</v>
      </c>
      <c r="L691" t="s">
        <v>501</v>
      </c>
      <c r="M691">
        <v>0</v>
      </c>
      <c r="N691" t="s">
        <v>338</v>
      </c>
      <c r="O691" t="s">
        <v>492</v>
      </c>
      <c r="P691">
        <v>5</v>
      </c>
      <c r="Q691" t="s">
        <v>466</v>
      </c>
      <c r="R691">
        <v>1</v>
      </c>
      <c r="S691">
        <v>-1411534.0728</v>
      </c>
      <c r="T691">
        <v>1</v>
      </c>
      <c r="U691" t="s">
        <v>199</v>
      </c>
      <c r="V691" t="s">
        <v>50</v>
      </c>
      <c r="W691" t="s">
        <v>339</v>
      </c>
      <c r="X691">
        <v>0.12</v>
      </c>
      <c r="Y691">
        <v>169384.08873599998</v>
      </c>
      <c r="Z691">
        <v>6</v>
      </c>
      <c r="AA691">
        <v>10</v>
      </c>
      <c r="AB691" t="s">
        <v>50</v>
      </c>
      <c r="AC691" t="s">
        <v>9</v>
      </c>
    </row>
    <row r="692" spans="1:29" x14ac:dyDescent="0.3">
      <c r="A692" s="151">
        <v>46081</v>
      </c>
      <c r="B692" t="s">
        <v>444</v>
      </c>
      <c r="C692" t="s">
        <v>414</v>
      </c>
      <c r="D692">
        <v>-1411534.0728</v>
      </c>
      <c r="E692" t="s">
        <v>13</v>
      </c>
      <c r="F692">
        <v>1</v>
      </c>
      <c r="G692">
        <v>1411534.0727735898</v>
      </c>
      <c r="H692" t="s">
        <v>480</v>
      </c>
      <c r="I692" t="s">
        <v>9</v>
      </c>
      <c r="J692" t="s">
        <v>137</v>
      </c>
      <c r="K692" t="s">
        <v>501</v>
      </c>
      <c r="L692" t="s">
        <v>501</v>
      </c>
      <c r="M692">
        <v>0</v>
      </c>
      <c r="N692" t="s">
        <v>338</v>
      </c>
      <c r="O692" t="s">
        <v>492</v>
      </c>
      <c r="P692">
        <v>5</v>
      </c>
      <c r="Q692" t="s">
        <v>466</v>
      </c>
      <c r="R692">
        <v>1</v>
      </c>
      <c r="S692">
        <v>-1411534.0728</v>
      </c>
      <c r="T692">
        <v>1</v>
      </c>
      <c r="U692" t="s">
        <v>199</v>
      </c>
      <c r="V692" t="s">
        <v>68</v>
      </c>
      <c r="W692" t="s">
        <v>450</v>
      </c>
      <c r="X692">
        <v>0.17</v>
      </c>
      <c r="Y692">
        <v>239960.792376</v>
      </c>
      <c r="Z692">
        <v>7</v>
      </c>
      <c r="AA692">
        <v>10</v>
      </c>
      <c r="AB692" t="s">
        <v>68</v>
      </c>
      <c r="AC692" t="s">
        <v>9</v>
      </c>
    </row>
    <row r="693" spans="1:29" x14ac:dyDescent="0.3">
      <c r="A693" s="151">
        <v>46081</v>
      </c>
      <c r="B693" t="s">
        <v>444</v>
      </c>
      <c r="C693" t="s">
        <v>414</v>
      </c>
      <c r="D693">
        <v>-1411534.0728</v>
      </c>
      <c r="E693" t="s">
        <v>13</v>
      </c>
      <c r="F693">
        <v>1</v>
      </c>
      <c r="G693">
        <v>1411534.0727735898</v>
      </c>
      <c r="H693" t="s">
        <v>480</v>
      </c>
      <c r="I693" t="s">
        <v>9</v>
      </c>
      <c r="J693" t="s">
        <v>137</v>
      </c>
      <c r="K693" t="s">
        <v>501</v>
      </c>
      <c r="L693" t="s">
        <v>501</v>
      </c>
      <c r="M693">
        <v>0</v>
      </c>
      <c r="N693" t="s">
        <v>338</v>
      </c>
      <c r="O693" t="s">
        <v>492</v>
      </c>
      <c r="P693">
        <v>5</v>
      </c>
      <c r="Q693" t="s">
        <v>466</v>
      </c>
      <c r="R693">
        <v>1</v>
      </c>
      <c r="S693">
        <v>-1411534.0728</v>
      </c>
      <c r="T693">
        <v>1</v>
      </c>
      <c r="U693" t="s">
        <v>199</v>
      </c>
      <c r="V693" t="s">
        <v>70</v>
      </c>
      <c r="W693" t="s">
        <v>455</v>
      </c>
      <c r="X693">
        <v>0.14000000000000001</v>
      </c>
      <c r="Y693">
        <v>197614.77019200003</v>
      </c>
      <c r="Z693">
        <v>8</v>
      </c>
      <c r="AA693">
        <v>10</v>
      </c>
      <c r="AB693" t="s">
        <v>70</v>
      </c>
      <c r="AC693" t="s">
        <v>9</v>
      </c>
    </row>
    <row r="694" spans="1:29" x14ac:dyDescent="0.3">
      <c r="A694" s="151">
        <v>46081</v>
      </c>
      <c r="B694" t="s">
        <v>444</v>
      </c>
      <c r="C694" t="s">
        <v>1144</v>
      </c>
      <c r="D694">
        <v>-1351482.1973999999</v>
      </c>
      <c r="E694" t="s">
        <v>42</v>
      </c>
      <c r="F694">
        <v>1</v>
      </c>
      <c r="G694">
        <v>1351482.1973935897</v>
      </c>
      <c r="H694" t="s">
        <v>480</v>
      </c>
      <c r="I694" t="s">
        <v>9</v>
      </c>
      <c r="J694" t="s">
        <v>137</v>
      </c>
      <c r="K694" t="s">
        <v>501</v>
      </c>
      <c r="L694" t="s">
        <v>501</v>
      </c>
      <c r="M694">
        <v>0</v>
      </c>
      <c r="N694" t="s">
        <v>341</v>
      </c>
      <c r="O694" t="s">
        <v>494</v>
      </c>
      <c r="P694">
        <v>6</v>
      </c>
      <c r="Q694" t="s">
        <v>469</v>
      </c>
      <c r="R694">
        <v>1</v>
      </c>
      <c r="S694">
        <v>-1351482.1973999999</v>
      </c>
      <c r="T694">
        <v>1</v>
      </c>
      <c r="U694" t="s">
        <v>199</v>
      </c>
      <c r="V694" t="s">
        <v>72</v>
      </c>
      <c r="W694" t="s">
        <v>344</v>
      </c>
      <c r="X694">
        <v>0.08</v>
      </c>
      <c r="Y694">
        <v>108118.575792</v>
      </c>
      <c r="Z694">
        <v>1</v>
      </c>
      <c r="AA694">
        <v>10</v>
      </c>
      <c r="AB694" t="s">
        <v>72</v>
      </c>
      <c r="AC694" t="s">
        <v>9</v>
      </c>
    </row>
    <row r="695" spans="1:29" x14ac:dyDescent="0.3">
      <c r="A695" s="151">
        <v>46081</v>
      </c>
      <c r="B695" t="s">
        <v>444</v>
      </c>
      <c r="C695" t="s">
        <v>1144</v>
      </c>
      <c r="D695">
        <v>-1351482.1973999999</v>
      </c>
      <c r="E695" t="s">
        <v>42</v>
      </c>
      <c r="F695">
        <v>1</v>
      </c>
      <c r="G695">
        <v>1351482.1973935897</v>
      </c>
      <c r="H695" t="s">
        <v>480</v>
      </c>
      <c r="I695" t="s">
        <v>9</v>
      </c>
      <c r="J695" t="s">
        <v>137</v>
      </c>
      <c r="K695" t="s">
        <v>501</v>
      </c>
      <c r="L695" t="s">
        <v>501</v>
      </c>
      <c r="M695">
        <v>0</v>
      </c>
      <c r="N695" t="s">
        <v>341</v>
      </c>
      <c r="O695" t="s">
        <v>494</v>
      </c>
      <c r="P695">
        <v>6</v>
      </c>
      <c r="Q695" t="s">
        <v>469</v>
      </c>
      <c r="R695">
        <v>1</v>
      </c>
      <c r="S695">
        <v>-1351482.1973999999</v>
      </c>
      <c r="T695">
        <v>1</v>
      </c>
      <c r="U695" t="s">
        <v>199</v>
      </c>
      <c r="V695" t="s">
        <v>193</v>
      </c>
      <c r="W695" t="s">
        <v>345</v>
      </c>
      <c r="X695">
        <v>0.09</v>
      </c>
      <c r="Y695">
        <v>121633.39776599999</v>
      </c>
      <c r="Z695">
        <v>3</v>
      </c>
      <c r="AA695">
        <v>10</v>
      </c>
      <c r="AB695" t="s">
        <v>682</v>
      </c>
      <c r="AC695" t="s">
        <v>9</v>
      </c>
    </row>
    <row r="696" spans="1:29" x14ac:dyDescent="0.3">
      <c r="A696" s="151">
        <v>46081</v>
      </c>
      <c r="B696" t="s">
        <v>444</v>
      </c>
      <c r="C696" t="s">
        <v>1144</v>
      </c>
      <c r="D696">
        <v>-1351482.1973999999</v>
      </c>
      <c r="E696" t="s">
        <v>42</v>
      </c>
      <c r="F696">
        <v>1</v>
      </c>
      <c r="G696">
        <v>1351482.1973935897</v>
      </c>
      <c r="H696" t="s">
        <v>480</v>
      </c>
      <c r="I696" t="s">
        <v>9</v>
      </c>
      <c r="J696" t="s">
        <v>137</v>
      </c>
      <c r="K696" t="s">
        <v>501</v>
      </c>
      <c r="L696" t="s">
        <v>501</v>
      </c>
      <c r="M696">
        <v>0</v>
      </c>
      <c r="N696" t="s">
        <v>341</v>
      </c>
      <c r="O696" t="s">
        <v>494</v>
      </c>
      <c r="P696">
        <v>6</v>
      </c>
      <c r="Q696" t="s">
        <v>469</v>
      </c>
      <c r="R696">
        <v>1</v>
      </c>
      <c r="S696">
        <v>-1351482.1973999999</v>
      </c>
      <c r="T696">
        <v>1</v>
      </c>
      <c r="U696" t="s">
        <v>199</v>
      </c>
      <c r="V696" t="s">
        <v>80</v>
      </c>
      <c r="W696" t="s">
        <v>343</v>
      </c>
      <c r="X696">
        <v>0.15</v>
      </c>
      <c r="Y696">
        <v>202722.32960999999</v>
      </c>
      <c r="Z696">
        <v>5</v>
      </c>
      <c r="AA696">
        <v>10</v>
      </c>
      <c r="AB696" t="s">
        <v>80</v>
      </c>
      <c r="AC696" t="s">
        <v>9</v>
      </c>
    </row>
    <row r="697" spans="1:29" x14ac:dyDescent="0.3">
      <c r="A697" s="151">
        <v>46081</v>
      </c>
      <c r="B697" t="s">
        <v>444</v>
      </c>
      <c r="C697" t="s">
        <v>1144</v>
      </c>
      <c r="D697">
        <v>-1351482.1973999999</v>
      </c>
      <c r="E697" t="s">
        <v>42</v>
      </c>
      <c r="F697">
        <v>1</v>
      </c>
      <c r="G697">
        <v>1351482.1973935897</v>
      </c>
      <c r="H697" t="s">
        <v>480</v>
      </c>
      <c r="I697" t="s">
        <v>9</v>
      </c>
      <c r="J697" t="s">
        <v>137</v>
      </c>
      <c r="K697" t="s">
        <v>501</v>
      </c>
      <c r="L697" t="s">
        <v>501</v>
      </c>
      <c r="M697">
        <v>0</v>
      </c>
      <c r="N697" t="s">
        <v>341</v>
      </c>
      <c r="O697" t="s">
        <v>494</v>
      </c>
      <c r="P697">
        <v>6</v>
      </c>
      <c r="Q697" t="s">
        <v>469</v>
      </c>
      <c r="R697">
        <v>1</v>
      </c>
      <c r="S697">
        <v>-1351482.1973999999</v>
      </c>
      <c r="T697">
        <v>1</v>
      </c>
      <c r="U697" t="s">
        <v>199</v>
      </c>
      <c r="V697" t="s">
        <v>50</v>
      </c>
      <c r="W697" t="s">
        <v>342</v>
      </c>
      <c r="X697">
        <v>0.4</v>
      </c>
      <c r="Y697">
        <v>540592.87896</v>
      </c>
      <c r="Z697">
        <v>6</v>
      </c>
      <c r="AA697">
        <v>10</v>
      </c>
      <c r="AB697" t="s">
        <v>50</v>
      </c>
      <c r="AC697" t="s">
        <v>9</v>
      </c>
    </row>
    <row r="698" spans="1:29" x14ac:dyDescent="0.3">
      <c r="A698" s="151">
        <v>46081</v>
      </c>
      <c r="B698" t="s">
        <v>444</v>
      </c>
      <c r="C698" t="s">
        <v>1144</v>
      </c>
      <c r="D698">
        <v>-1351482.1973999999</v>
      </c>
      <c r="E698" t="s">
        <v>42</v>
      </c>
      <c r="F698">
        <v>1</v>
      </c>
      <c r="G698">
        <v>1351482.1973935897</v>
      </c>
      <c r="H698" t="s">
        <v>480</v>
      </c>
      <c r="I698" t="s">
        <v>9</v>
      </c>
      <c r="J698" t="s">
        <v>137</v>
      </c>
      <c r="K698" t="s">
        <v>501</v>
      </c>
      <c r="L698" t="s">
        <v>501</v>
      </c>
      <c r="M698">
        <v>0</v>
      </c>
      <c r="N698" t="s">
        <v>341</v>
      </c>
      <c r="O698" t="s">
        <v>494</v>
      </c>
      <c r="P698">
        <v>6</v>
      </c>
      <c r="Q698" t="s">
        <v>469</v>
      </c>
      <c r="R698">
        <v>1</v>
      </c>
      <c r="S698">
        <v>-1351482.1973999999</v>
      </c>
      <c r="T698">
        <v>1</v>
      </c>
      <c r="U698" t="s">
        <v>199</v>
      </c>
      <c r="V698" t="s">
        <v>68</v>
      </c>
      <c r="W698" t="s">
        <v>346</v>
      </c>
      <c r="X698">
        <v>0.08</v>
      </c>
      <c r="Y698">
        <v>108118.575792</v>
      </c>
      <c r="Z698">
        <v>7</v>
      </c>
      <c r="AA698">
        <v>10</v>
      </c>
      <c r="AB698" t="s">
        <v>68</v>
      </c>
      <c r="AC698" t="s">
        <v>9</v>
      </c>
    </row>
    <row r="699" spans="1:29" x14ac:dyDescent="0.3">
      <c r="A699" s="151">
        <v>46081</v>
      </c>
      <c r="B699" t="s">
        <v>444</v>
      </c>
      <c r="C699" t="s">
        <v>1144</v>
      </c>
      <c r="D699">
        <v>-1351482.1973999999</v>
      </c>
      <c r="E699" t="s">
        <v>42</v>
      </c>
      <c r="F699">
        <v>1</v>
      </c>
      <c r="G699">
        <v>1351482.1973935897</v>
      </c>
      <c r="H699" t="s">
        <v>480</v>
      </c>
      <c r="I699" t="s">
        <v>9</v>
      </c>
      <c r="J699" t="s">
        <v>137</v>
      </c>
      <c r="K699" t="s">
        <v>501</v>
      </c>
      <c r="L699" t="s">
        <v>501</v>
      </c>
      <c r="M699">
        <v>0</v>
      </c>
      <c r="N699" t="s">
        <v>341</v>
      </c>
      <c r="O699" t="s">
        <v>494</v>
      </c>
      <c r="P699">
        <v>6</v>
      </c>
      <c r="Q699" t="s">
        <v>469</v>
      </c>
      <c r="R699">
        <v>1</v>
      </c>
      <c r="S699">
        <v>-1351482.1973999999</v>
      </c>
      <c r="T699">
        <v>1</v>
      </c>
      <c r="U699" t="s">
        <v>199</v>
      </c>
      <c r="V699" t="s">
        <v>70</v>
      </c>
      <c r="W699" t="s">
        <v>456</v>
      </c>
      <c r="X699">
        <v>0.2</v>
      </c>
      <c r="Y699">
        <v>270296.43948</v>
      </c>
      <c r="Z699">
        <v>8</v>
      </c>
      <c r="AA699">
        <v>10</v>
      </c>
      <c r="AB699" t="s">
        <v>70</v>
      </c>
      <c r="AC699" t="s">
        <v>9</v>
      </c>
    </row>
    <row r="700" spans="1:29" x14ac:dyDescent="0.3">
      <c r="A700" s="151">
        <v>46081</v>
      </c>
      <c r="B700" t="s">
        <v>444</v>
      </c>
      <c r="C700" t="s">
        <v>562</v>
      </c>
      <c r="D700">
        <v>-1309539.3483</v>
      </c>
      <c r="E700" t="s">
        <v>193</v>
      </c>
      <c r="F700">
        <v>1</v>
      </c>
      <c r="G700">
        <v>1309539.3482935899</v>
      </c>
      <c r="H700" t="s">
        <v>480</v>
      </c>
      <c r="I700" t="s">
        <v>9</v>
      </c>
      <c r="J700" t="s">
        <v>137</v>
      </c>
      <c r="K700" t="s">
        <v>501</v>
      </c>
      <c r="L700" t="s">
        <v>501</v>
      </c>
      <c r="M700">
        <v>0</v>
      </c>
      <c r="N700" t="s">
        <v>373</v>
      </c>
      <c r="O700" t="s">
        <v>494</v>
      </c>
      <c r="P700">
        <v>2</v>
      </c>
      <c r="Q700" t="s">
        <v>468</v>
      </c>
      <c r="R700">
        <v>1</v>
      </c>
      <c r="S700">
        <v>-1309539.3483</v>
      </c>
      <c r="T700">
        <v>1</v>
      </c>
      <c r="U700" t="s">
        <v>199</v>
      </c>
      <c r="V700" t="s">
        <v>193</v>
      </c>
      <c r="W700" t="s">
        <v>375</v>
      </c>
      <c r="X700">
        <v>0.15</v>
      </c>
      <c r="Y700">
        <v>196430.90224499998</v>
      </c>
      <c r="Z700">
        <v>3</v>
      </c>
      <c r="AA700">
        <v>10</v>
      </c>
      <c r="AB700" t="s">
        <v>682</v>
      </c>
      <c r="AC700" t="s">
        <v>9</v>
      </c>
    </row>
    <row r="701" spans="1:29" x14ac:dyDescent="0.3">
      <c r="A701" s="151">
        <v>46081</v>
      </c>
      <c r="B701" t="s">
        <v>444</v>
      </c>
      <c r="C701" t="s">
        <v>562</v>
      </c>
      <c r="D701">
        <v>-1309539.3483</v>
      </c>
      <c r="E701" t="s">
        <v>193</v>
      </c>
      <c r="F701">
        <v>1</v>
      </c>
      <c r="G701">
        <v>1309539.3482935899</v>
      </c>
      <c r="H701" t="s">
        <v>480</v>
      </c>
      <c r="I701" t="s">
        <v>9</v>
      </c>
      <c r="J701" t="s">
        <v>137</v>
      </c>
      <c r="K701" t="s">
        <v>501</v>
      </c>
      <c r="L701" t="s">
        <v>501</v>
      </c>
      <c r="M701">
        <v>0</v>
      </c>
      <c r="N701" t="s">
        <v>373</v>
      </c>
      <c r="O701" t="s">
        <v>494</v>
      </c>
      <c r="P701">
        <v>2</v>
      </c>
      <c r="Q701" t="s">
        <v>468</v>
      </c>
      <c r="R701">
        <v>1</v>
      </c>
      <c r="S701">
        <v>-1309539.3483</v>
      </c>
      <c r="T701">
        <v>1</v>
      </c>
      <c r="U701" t="s">
        <v>199</v>
      </c>
      <c r="V701" t="s">
        <v>80</v>
      </c>
      <c r="W701" t="s">
        <v>374</v>
      </c>
      <c r="X701">
        <v>0.85</v>
      </c>
      <c r="Y701">
        <v>1113108.4460549999</v>
      </c>
      <c r="Z701">
        <v>5</v>
      </c>
      <c r="AA701">
        <v>10</v>
      </c>
      <c r="AB701" t="s">
        <v>80</v>
      </c>
      <c r="AC701" t="s">
        <v>9</v>
      </c>
    </row>
    <row r="702" spans="1:29" x14ac:dyDescent="0.3">
      <c r="A702" s="151">
        <v>46057</v>
      </c>
      <c r="B702" t="s">
        <v>977</v>
      </c>
      <c r="C702" t="s">
        <v>980</v>
      </c>
      <c r="D702">
        <v>-1292064.58</v>
      </c>
      <c r="E702" t="s">
        <v>981</v>
      </c>
      <c r="F702">
        <v>1</v>
      </c>
      <c r="G702">
        <v>1067821.97</v>
      </c>
      <c r="H702" t="s">
        <v>511</v>
      </c>
      <c r="I702" t="s">
        <v>15</v>
      </c>
      <c r="J702" t="s">
        <v>137</v>
      </c>
      <c r="K702" t="s">
        <v>473</v>
      </c>
      <c r="L702" t="s">
        <v>156</v>
      </c>
      <c r="M702">
        <v>0</v>
      </c>
      <c r="N702" t="s">
        <v>83</v>
      </c>
      <c r="O702" t="s">
        <v>492</v>
      </c>
      <c r="P702">
        <v>1</v>
      </c>
      <c r="Q702" t="s">
        <v>66</v>
      </c>
      <c r="R702">
        <v>1</v>
      </c>
      <c r="S702">
        <v>-1292064.58</v>
      </c>
      <c r="T702">
        <v>1</v>
      </c>
      <c r="U702" t="s">
        <v>199</v>
      </c>
      <c r="V702" t="s">
        <v>66</v>
      </c>
      <c r="W702" t="s">
        <v>84</v>
      </c>
      <c r="X702">
        <v>1</v>
      </c>
      <c r="Y702">
        <v>1292064.58</v>
      </c>
      <c r="Z702">
        <v>3</v>
      </c>
      <c r="AA702">
        <v>12</v>
      </c>
      <c r="AB702" t="s">
        <v>682</v>
      </c>
      <c r="AC702" t="s">
        <v>15</v>
      </c>
    </row>
    <row r="703" spans="1:29" x14ac:dyDescent="0.3">
      <c r="A703" s="151">
        <v>46080</v>
      </c>
      <c r="B703" t="s">
        <v>922</v>
      </c>
      <c r="C703" t="s">
        <v>923</v>
      </c>
      <c r="D703">
        <v>-1266264.3500000001</v>
      </c>
      <c r="E703" t="s">
        <v>15</v>
      </c>
      <c r="F703">
        <v>1</v>
      </c>
      <c r="G703">
        <v>1046499.46</v>
      </c>
      <c r="H703" t="s">
        <v>511</v>
      </c>
      <c r="I703" t="s">
        <v>15</v>
      </c>
      <c r="J703" t="s">
        <v>137</v>
      </c>
      <c r="K703" t="s">
        <v>473</v>
      </c>
      <c r="L703" t="s">
        <v>156</v>
      </c>
      <c r="M703">
        <v>0</v>
      </c>
      <c r="N703" t="s">
        <v>39</v>
      </c>
      <c r="O703" t="s">
        <v>492</v>
      </c>
      <c r="P703">
        <v>2</v>
      </c>
      <c r="Q703" t="s">
        <v>50</v>
      </c>
      <c r="R703">
        <v>1</v>
      </c>
      <c r="S703">
        <v>-1266264.3500000001</v>
      </c>
      <c r="T703">
        <v>1</v>
      </c>
      <c r="U703" t="s">
        <v>199</v>
      </c>
      <c r="V703" t="s">
        <v>50</v>
      </c>
      <c r="W703" t="s">
        <v>88</v>
      </c>
      <c r="X703">
        <v>1</v>
      </c>
      <c r="Y703">
        <v>1266264.3500000001</v>
      </c>
      <c r="Z703">
        <v>6</v>
      </c>
      <c r="AA703">
        <v>12</v>
      </c>
      <c r="AB703" t="s">
        <v>50</v>
      </c>
      <c r="AC703" t="s">
        <v>15</v>
      </c>
    </row>
    <row r="704" spans="1:29" x14ac:dyDescent="0.3">
      <c r="A704" s="151">
        <v>46059</v>
      </c>
      <c r="B704" t="s">
        <v>854</v>
      </c>
      <c r="C704" t="s">
        <v>860</v>
      </c>
      <c r="D704">
        <v>-1260396.5</v>
      </c>
      <c r="E704" t="s">
        <v>861</v>
      </c>
      <c r="F704">
        <v>1</v>
      </c>
      <c r="G704">
        <v>1041650</v>
      </c>
      <c r="H704" t="s">
        <v>511</v>
      </c>
      <c r="I704" t="s">
        <v>17</v>
      </c>
      <c r="J704" t="s">
        <v>157</v>
      </c>
      <c r="K704" t="s">
        <v>473</v>
      </c>
      <c r="L704" t="s">
        <v>138</v>
      </c>
      <c r="M704">
        <v>0</v>
      </c>
      <c r="N704" t="s">
        <v>43</v>
      </c>
      <c r="O704" t="s">
        <v>494</v>
      </c>
      <c r="P704">
        <v>1</v>
      </c>
      <c r="Q704" t="s">
        <v>72</v>
      </c>
      <c r="R704">
        <v>1</v>
      </c>
      <c r="S704">
        <v>-1260396.5</v>
      </c>
      <c r="T704">
        <v>1</v>
      </c>
      <c r="U704" t="s">
        <v>199</v>
      </c>
      <c r="V704" t="s">
        <v>72</v>
      </c>
      <c r="W704" t="s">
        <v>87</v>
      </c>
      <c r="X704">
        <v>1</v>
      </c>
      <c r="Y704">
        <v>1260396.5</v>
      </c>
      <c r="Z704">
        <v>1</v>
      </c>
      <c r="AA704" t="s">
        <v>157</v>
      </c>
      <c r="AB704" t="s">
        <v>72</v>
      </c>
      <c r="AC704" t="s">
        <v>17</v>
      </c>
    </row>
    <row r="705" spans="1:29" x14ac:dyDescent="0.3">
      <c r="A705" s="151">
        <v>46081</v>
      </c>
      <c r="B705" t="s">
        <v>444</v>
      </c>
      <c r="C705" t="s">
        <v>571</v>
      </c>
      <c r="D705">
        <v>-1217141.4032999999</v>
      </c>
      <c r="E705" t="s">
        <v>50</v>
      </c>
      <c r="F705">
        <v>1</v>
      </c>
      <c r="G705">
        <v>1217141.4032935901</v>
      </c>
      <c r="H705" t="s">
        <v>480</v>
      </c>
      <c r="I705" t="s">
        <v>9</v>
      </c>
      <c r="J705" t="s">
        <v>137</v>
      </c>
      <c r="K705" t="s">
        <v>501</v>
      </c>
      <c r="L705" t="s">
        <v>501</v>
      </c>
      <c r="M705">
        <v>0</v>
      </c>
      <c r="N705" t="s">
        <v>39</v>
      </c>
      <c r="O705" t="s">
        <v>492</v>
      </c>
      <c r="P705">
        <v>2</v>
      </c>
      <c r="Q705" t="s">
        <v>50</v>
      </c>
      <c r="R705">
        <v>1</v>
      </c>
      <c r="S705">
        <v>-1217141.4032999999</v>
      </c>
      <c r="T705">
        <v>1</v>
      </c>
      <c r="U705" t="s">
        <v>199</v>
      </c>
      <c r="V705" t="s">
        <v>50</v>
      </c>
      <c r="W705" t="s">
        <v>88</v>
      </c>
      <c r="X705">
        <v>1</v>
      </c>
      <c r="Y705">
        <v>1217141.4032999999</v>
      </c>
      <c r="Z705">
        <v>6</v>
      </c>
      <c r="AA705">
        <v>10</v>
      </c>
      <c r="AB705" t="s">
        <v>50</v>
      </c>
      <c r="AC705" t="s">
        <v>9</v>
      </c>
    </row>
    <row r="706" spans="1:29" x14ac:dyDescent="0.3">
      <c r="A706" s="151">
        <v>46081</v>
      </c>
      <c r="B706" t="s">
        <v>20</v>
      </c>
      <c r="C706" t="s">
        <v>798</v>
      </c>
      <c r="D706">
        <v>-1182999.8400000001</v>
      </c>
      <c r="E706" t="s">
        <v>20</v>
      </c>
      <c r="F706">
        <v>1616.12</v>
      </c>
      <c r="G706">
        <v>0.5</v>
      </c>
      <c r="H706" t="s">
        <v>511</v>
      </c>
      <c r="I706" t="s">
        <v>20</v>
      </c>
      <c r="J706" t="s">
        <v>137</v>
      </c>
      <c r="K706" t="s">
        <v>473</v>
      </c>
      <c r="L706" t="s">
        <v>138</v>
      </c>
      <c r="M706">
        <v>0</v>
      </c>
      <c r="N706" t="s">
        <v>34</v>
      </c>
      <c r="O706" t="s">
        <v>494</v>
      </c>
      <c r="P706">
        <v>1</v>
      </c>
      <c r="Q706" t="s">
        <v>80</v>
      </c>
      <c r="R706">
        <v>1</v>
      </c>
      <c r="S706">
        <v>-1182999.8400000001</v>
      </c>
      <c r="T706">
        <v>1616.12</v>
      </c>
      <c r="U706" t="s">
        <v>199</v>
      </c>
      <c r="V706" t="s">
        <v>80</v>
      </c>
      <c r="W706" t="s">
        <v>93</v>
      </c>
      <c r="X706">
        <v>1</v>
      </c>
      <c r="Y706">
        <v>1182999.8400000001</v>
      </c>
      <c r="Z706">
        <v>5</v>
      </c>
      <c r="AA706">
        <v>4</v>
      </c>
      <c r="AB706" t="s">
        <v>80</v>
      </c>
      <c r="AC706" t="s">
        <v>20</v>
      </c>
    </row>
    <row r="707" spans="1:29" x14ac:dyDescent="0.3">
      <c r="A707" s="151">
        <v>46081</v>
      </c>
      <c r="B707" t="s">
        <v>444</v>
      </c>
      <c r="C707" t="s">
        <v>572</v>
      </c>
      <c r="D707">
        <v>-1160524.8770999999</v>
      </c>
      <c r="E707" t="s">
        <v>50</v>
      </c>
      <c r="F707">
        <v>1</v>
      </c>
      <c r="G707">
        <v>1160524.8770735899</v>
      </c>
      <c r="H707" t="s">
        <v>480</v>
      </c>
      <c r="I707" t="s">
        <v>9</v>
      </c>
      <c r="J707" t="s">
        <v>137</v>
      </c>
      <c r="K707" t="s">
        <v>501</v>
      </c>
      <c r="L707" t="s">
        <v>501</v>
      </c>
      <c r="M707">
        <v>0</v>
      </c>
      <c r="N707" t="s">
        <v>39</v>
      </c>
      <c r="O707" t="s">
        <v>492</v>
      </c>
      <c r="P707">
        <v>2</v>
      </c>
      <c r="Q707" t="s">
        <v>50</v>
      </c>
      <c r="R707">
        <v>1</v>
      </c>
      <c r="S707">
        <v>-1160524.8770999999</v>
      </c>
      <c r="T707">
        <v>1</v>
      </c>
      <c r="U707" t="s">
        <v>199</v>
      </c>
      <c r="V707" t="s">
        <v>50</v>
      </c>
      <c r="W707" t="s">
        <v>88</v>
      </c>
      <c r="X707">
        <v>1</v>
      </c>
      <c r="Y707">
        <v>1160524.8770999999</v>
      </c>
      <c r="Z707">
        <v>6</v>
      </c>
      <c r="AA707">
        <v>10</v>
      </c>
      <c r="AB707" t="s">
        <v>50</v>
      </c>
      <c r="AC707" t="s">
        <v>9</v>
      </c>
    </row>
    <row r="708" spans="1:29" x14ac:dyDescent="0.3">
      <c r="A708" s="151">
        <v>46063</v>
      </c>
      <c r="B708" t="s">
        <v>1101</v>
      </c>
      <c r="C708" t="s">
        <v>1107</v>
      </c>
      <c r="D708">
        <v>-1112118.74</v>
      </c>
      <c r="E708" t="s">
        <v>1108</v>
      </c>
      <c r="F708">
        <v>2</v>
      </c>
      <c r="G708">
        <v>129553.2</v>
      </c>
      <c r="H708" t="s">
        <v>511</v>
      </c>
      <c r="I708" t="s">
        <v>17</v>
      </c>
      <c r="J708" t="s">
        <v>157</v>
      </c>
      <c r="K708" t="s">
        <v>473</v>
      </c>
      <c r="L708" t="s">
        <v>156</v>
      </c>
      <c r="M708">
        <v>0</v>
      </c>
      <c r="N708" t="s">
        <v>35</v>
      </c>
      <c r="O708" t="s">
        <v>494</v>
      </c>
      <c r="P708">
        <v>10</v>
      </c>
      <c r="Q708" t="s">
        <v>465</v>
      </c>
      <c r="R708">
        <v>1</v>
      </c>
      <c r="S708">
        <v>-1112118.74</v>
      </c>
      <c r="T708">
        <v>2</v>
      </c>
      <c r="U708" t="s">
        <v>199</v>
      </c>
      <c r="V708" t="s">
        <v>72</v>
      </c>
      <c r="W708" t="s">
        <v>73</v>
      </c>
      <c r="X708">
        <v>3.2417236735101898E-2</v>
      </c>
      <c r="Y708">
        <v>36051.816472123239</v>
      </c>
      <c r="Z708">
        <v>1</v>
      </c>
      <c r="AA708" t="s">
        <v>157</v>
      </c>
      <c r="AB708" t="s">
        <v>72</v>
      </c>
      <c r="AC708" t="s">
        <v>17</v>
      </c>
    </row>
    <row r="709" spans="1:29" x14ac:dyDescent="0.3">
      <c r="A709" s="151">
        <v>46063</v>
      </c>
      <c r="B709" t="s">
        <v>1101</v>
      </c>
      <c r="C709" t="s">
        <v>1107</v>
      </c>
      <c r="D709">
        <v>-1112118.74</v>
      </c>
      <c r="E709" t="s">
        <v>1108</v>
      </c>
      <c r="F709">
        <v>2</v>
      </c>
      <c r="G709">
        <v>129553.2</v>
      </c>
      <c r="H709" t="s">
        <v>511</v>
      </c>
      <c r="I709" t="s">
        <v>17</v>
      </c>
      <c r="J709" t="s">
        <v>157</v>
      </c>
      <c r="K709" t="s">
        <v>473</v>
      </c>
      <c r="L709" t="s">
        <v>156</v>
      </c>
      <c r="M709">
        <v>0</v>
      </c>
      <c r="N709" t="s">
        <v>35</v>
      </c>
      <c r="O709" t="s">
        <v>494</v>
      </c>
      <c r="P709">
        <v>10</v>
      </c>
      <c r="Q709" t="s">
        <v>465</v>
      </c>
      <c r="R709">
        <v>1</v>
      </c>
      <c r="S709">
        <v>-1112118.74</v>
      </c>
      <c r="T709">
        <v>2</v>
      </c>
      <c r="U709" t="s">
        <v>199</v>
      </c>
      <c r="V709" t="s">
        <v>77</v>
      </c>
      <c r="W709" t="s">
        <v>78</v>
      </c>
      <c r="X709">
        <v>7.0597149630605652E-3</v>
      </c>
      <c r="Y709">
        <v>7851.2413094780622</v>
      </c>
      <c r="Z709">
        <v>2</v>
      </c>
      <c r="AA709" t="s">
        <v>157</v>
      </c>
      <c r="AB709" t="s">
        <v>77</v>
      </c>
      <c r="AC709" t="s">
        <v>17</v>
      </c>
    </row>
    <row r="710" spans="1:29" x14ac:dyDescent="0.3">
      <c r="A710" s="151">
        <v>46063</v>
      </c>
      <c r="B710" t="s">
        <v>1101</v>
      </c>
      <c r="C710" t="s">
        <v>1107</v>
      </c>
      <c r="D710">
        <v>-1112118.74</v>
      </c>
      <c r="E710" t="s">
        <v>1108</v>
      </c>
      <c r="F710">
        <v>2</v>
      </c>
      <c r="G710">
        <v>129553.2</v>
      </c>
      <c r="H710" t="s">
        <v>511</v>
      </c>
      <c r="I710" t="s">
        <v>17</v>
      </c>
      <c r="J710" t="s">
        <v>157</v>
      </c>
      <c r="K710" t="s">
        <v>473</v>
      </c>
      <c r="L710" t="s">
        <v>156</v>
      </c>
      <c r="M710">
        <v>0</v>
      </c>
      <c r="N710" t="s">
        <v>35</v>
      </c>
      <c r="O710" t="s">
        <v>494</v>
      </c>
      <c r="P710">
        <v>10</v>
      </c>
      <c r="Q710" t="s">
        <v>465</v>
      </c>
      <c r="R710">
        <v>1</v>
      </c>
      <c r="S710">
        <v>-1112118.74</v>
      </c>
      <c r="T710">
        <v>2</v>
      </c>
      <c r="U710" t="s">
        <v>199</v>
      </c>
      <c r="V710" t="s">
        <v>75</v>
      </c>
      <c r="W710" t="s">
        <v>76</v>
      </c>
      <c r="X710">
        <v>4.0653249223577111E-4</v>
      </c>
      <c r="Y710">
        <v>452.11240303430554</v>
      </c>
      <c r="Z710">
        <v>10</v>
      </c>
      <c r="AA710" t="s">
        <v>157</v>
      </c>
      <c r="AB710" t="s">
        <v>75</v>
      </c>
      <c r="AC710" t="s">
        <v>17</v>
      </c>
    </row>
    <row r="711" spans="1:29" x14ac:dyDescent="0.3">
      <c r="A711" s="151">
        <v>46063</v>
      </c>
      <c r="B711" t="s">
        <v>1101</v>
      </c>
      <c r="C711" t="s">
        <v>1107</v>
      </c>
      <c r="D711">
        <v>-1112118.74</v>
      </c>
      <c r="E711" t="s">
        <v>1108</v>
      </c>
      <c r="F711">
        <v>2</v>
      </c>
      <c r="G711">
        <v>129553.2</v>
      </c>
      <c r="H711" t="s">
        <v>511</v>
      </c>
      <c r="I711" t="s">
        <v>17</v>
      </c>
      <c r="J711" t="s">
        <v>157</v>
      </c>
      <c r="K711" t="s">
        <v>473</v>
      </c>
      <c r="L711" t="s">
        <v>156</v>
      </c>
      <c r="M711">
        <v>0</v>
      </c>
      <c r="N711" t="s">
        <v>35</v>
      </c>
      <c r="O711" t="s">
        <v>494</v>
      </c>
      <c r="P711">
        <v>10</v>
      </c>
      <c r="Q711" t="s">
        <v>465</v>
      </c>
      <c r="R711">
        <v>1</v>
      </c>
      <c r="S711">
        <v>-1112118.74</v>
      </c>
      <c r="T711">
        <v>2</v>
      </c>
      <c r="U711" t="s">
        <v>199</v>
      </c>
      <c r="V711" t="s">
        <v>66</v>
      </c>
      <c r="W711" t="s">
        <v>67</v>
      </c>
      <c r="X711">
        <v>5.9791078481547098E-2</v>
      </c>
      <c r="Y711">
        <v>66494.778864139269</v>
      </c>
      <c r="Z711">
        <v>3</v>
      </c>
      <c r="AA711" t="s">
        <v>157</v>
      </c>
      <c r="AB711" t="s">
        <v>682</v>
      </c>
      <c r="AC711" t="s">
        <v>17</v>
      </c>
    </row>
    <row r="712" spans="1:29" x14ac:dyDescent="0.3">
      <c r="A712" s="151">
        <v>46063</v>
      </c>
      <c r="B712" t="s">
        <v>1101</v>
      </c>
      <c r="C712" t="s">
        <v>1107</v>
      </c>
      <c r="D712">
        <v>-1112118.74</v>
      </c>
      <c r="E712" t="s">
        <v>1108</v>
      </c>
      <c r="F712">
        <v>2</v>
      </c>
      <c r="G712">
        <v>129553.2</v>
      </c>
      <c r="H712" t="s">
        <v>511</v>
      </c>
      <c r="I712" t="s">
        <v>17</v>
      </c>
      <c r="J712" t="s">
        <v>157</v>
      </c>
      <c r="K712" t="s">
        <v>473</v>
      </c>
      <c r="L712" t="s">
        <v>156</v>
      </c>
      <c r="M712">
        <v>0</v>
      </c>
      <c r="N712" t="s">
        <v>35</v>
      </c>
      <c r="O712" t="s">
        <v>494</v>
      </c>
      <c r="P712">
        <v>10</v>
      </c>
      <c r="Q712" t="s">
        <v>465</v>
      </c>
      <c r="R712">
        <v>1</v>
      </c>
      <c r="S712">
        <v>-1112118.74</v>
      </c>
      <c r="T712">
        <v>2</v>
      </c>
      <c r="U712" t="s">
        <v>199</v>
      </c>
      <c r="V712" t="s">
        <v>63</v>
      </c>
      <c r="W712" t="s">
        <v>64</v>
      </c>
      <c r="X712">
        <v>4.8738124634855849E-3</v>
      </c>
      <c r="Y712">
        <v>5420.258175887885</v>
      </c>
      <c r="Z712">
        <v>4</v>
      </c>
      <c r="AA712" t="s">
        <v>157</v>
      </c>
      <c r="AB712" t="s">
        <v>683</v>
      </c>
      <c r="AC712" t="s">
        <v>17</v>
      </c>
    </row>
    <row r="713" spans="1:29" x14ac:dyDescent="0.3">
      <c r="A713" s="151">
        <v>46063</v>
      </c>
      <c r="B713" t="s">
        <v>1101</v>
      </c>
      <c r="C713" t="s">
        <v>1107</v>
      </c>
      <c r="D713">
        <v>-1112118.74</v>
      </c>
      <c r="E713" t="s">
        <v>1108</v>
      </c>
      <c r="F713">
        <v>2</v>
      </c>
      <c r="G713">
        <v>129553.2</v>
      </c>
      <c r="H713" t="s">
        <v>511</v>
      </c>
      <c r="I713" t="s">
        <v>17</v>
      </c>
      <c r="J713" t="s">
        <v>157</v>
      </c>
      <c r="K713" t="s">
        <v>473</v>
      </c>
      <c r="L713" t="s">
        <v>156</v>
      </c>
      <c r="M713">
        <v>0</v>
      </c>
      <c r="N713" t="s">
        <v>35</v>
      </c>
      <c r="O713" t="s">
        <v>494</v>
      </c>
      <c r="P713">
        <v>10</v>
      </c>
      <c r="Q713" t="s">
        <v>465</v>
      </c>
      <c r="R713">
        <v>1</v>
      </c>
      <c r="S713">
        <v>-1112118.74</v>
      </c>
      <c r="T713">
        <v>2</v>
      </c>
      <c r="U713" t="s">
        <v>199</v>
      </c>
      <c r="V713" t="s">
        <v>80</v>
      </c>
      <c r="W713" t="s">
        <v>81</v>
      </c>
      <c r="X713">
        <v>0.73411048911804788</v>
      </c>
      <c r="Y713">
        <v>816418.03217874712</v>
      </c>
      <c r="Z713">
        <v>5</v>
      </c>
      <c r="AA713" t="s">
        <v>157</v>
      </c>
      <c r="AB713" t="s">
        <v>80</v>
      </c>
      <c r="AC713" t="s">
        <v>17</v>
      </c>
    </row>
    <row r="714" spans="1:29" x14ac:dyDescent="0.3">
      <c r="A714" s="151">
        <v>46063</v>
      </c>
      <c r="B714" t="s">
        <v>1101</v>
      </c>
      <c r="C714" t="s">
        <v>1107</v>
      </c>
      <c r="D714">
        <v>-1112118.74</v>
      </c>
      <c r="E714" t="s">
        <v>1108</v>
      </c>
      <c r="F714">
        <v>2</v>
      </c>
      <c r="G714">
        <v>129553.2</v>
      </c>
      <c r="H714" t="s">
        <v>511</v>
      </c>
      <c r="I714" t="s">
        <v>17</v>
      </c>
      <c r="J714" t="s">
        <v>157</v>
      </c>
      <c r="K714" t="s">
        <v>473</v>
      </c>
      <c r="L714" t="s">
        <v>156</v>
      </c>
      <c r="M714">
        <v>0</v>
      </c>
      <c r="N714" t="s">
        <v>35</v>
      </c>
      <c r="O714" t="s">
        <v>494</v>
      </c>
      <c r="P714">
        <v>10</v>
      </c>
      <c r="Q714" t="s">
        <v>465</v>
      </c>
      <c r="R714">
        <v>1</v>
      </c>
      <c r="S714">
        <v>-1112118.74</v>
      </c>
      <c r="T714">
        <v>2</v>
      </c>
      <c r="U714" t="s">
        <v>199</v>
      </c>
      <c r="V714" t="s">
        <v>50</v>
      </c>
      <c r="W714" t="s">
        <v>74</v>
      </c>
      <c r="X714">
        <v>1.4065386597374174E-2</v>
      </c>
      <c r="Y714">
        <v>15642.380020284652</v>
      </c>
      <c r="Z714">
        <v>6</v>
      </c>
      <c r="AA714" t="s">
        <v>157</v>
      </c>
      <c r="AB714" t="s">
        <v>50</v>
      </c>
      <c r="AC714" t="s">
        <v>17</v>
      </c>
    </row>
    <row r="715" spans="1:29" x14ac:dyDescent="0.3">
      <c r="A715" s="151">
        <v>46063</v>
      </c>
      <c r="B715" t="s">
        <v>1101</v>
      </c>
      <c r="C715" t="s">
        <v>1107</v>
      </c>
      <c r="D715">
        <v>-1112118.74</v>
      </c>
      <c r="E715" t="s">
        <v>1108</v>
      </c>
      <c r="F715">
        <v>2</v>
      </c>
      <c r="G715">
        <v>129553.2</v>
      </c>
      <c r="H715" t="s">
        <v>511</v>
      </c>
      <c r="I715" t="s">
        <v>17</v>
      </c>
      <c r="J715" t="s">
        <v>157</v>
      </c>
      <c r="K715" t="s">
        <v>473</v>
      </c>
      <c r="L715" t="s">
        <v>156</v>
      </c>
      <c r="M715">
        <v>0</v>
      </c>
      <c r="N715" t="s">
        <v>35</v>
      </c>
      <c r="O715" t="s">
        <v>494</v>
      </c>
      <c r="P715">
        <v>10</v>
      </c>
      <c r="Q715" t="s">
        <v>465</v>
      </c>
      <c r="R715">
        <v>1</v>
      </c>
      <c r="S715">
        <v>-1112118.74</v>
      </c>
      <c r="T715">
        <v>2</v>
      </c>
      <c r="U715" t="s">
        <v>199</v>
      </c>
      <c r="V715" t="s">
        <v>68</v>
      </c>
      <c r="W715" t="s">
        <v>69</v>
      </c>
      <c r="X715">
        <v>0.10760032914202722</v>
      </c>
      <c r="Y715">
        <v>119664.34246901658</v>
      </c>
      <c r="Z715">
        <v>7</v>
      </c>
      <c r="AA715" t="s">
        <v>157</v>
      </c>
      <c r="AB715" t="s">
        <v>68</v>
      </c>
      <c r="AC715" t="s">
        <v>17</v>
      </c>
    </row>
    <row r="716" spans="1:29" x14ac:dyDescent="0.3">
      <c r="A716" s="151">
        <v>46063</v>
      </c>
      <c r="B716" t="s">
        <v>1101</v>
      </c>
      <c r="C716" t="s">
        <v>1107</v>
      </c>
      <c r="D716">
        <v>-1112118.74</v>
      </c>
      <c r="E716" t="s">
        <v>1108</v>
      </c>
      <c r="F716">
        <v>2</v>
      </c>
      <c r="G716">
        <v>129553.2</v>
      </c>
      <c r="H716" t="s">
        <v>511</v>
      </c>
      <c r="I716" t="s">
        <v>17</v>
      </c>
      <c r="J716" t="s">
        <v>157</v>
      </c>
      <c r="K716" t="s">
        <v>473</v>
      </c>
      <c r="L716" t="s">
        <v>156</v>
      </c>
      <c r="M716">
        <v>0</v>
      </c>
      <c r="N716" t="s">
        <v>35</v>
      </c>
      <c r="O716" t="s">
        <v>494</v>
      </c>
      <c r="P716">
        <v>10</v>
      </c>
      <c r="Q716" t="s">
        <v>465</v>
      </c>
      <c r="R716">
        <v>1</v>
      </c>
      <c r="S716">
        <v>-1112118.74</v>
      </c>
      <c r="T716">
        <v>2</v>
      </c>
      <c r="U716" t="s">
        <v>199</v>
      </c>
      <c r="V716" t="s">
        <v>70</v>
      </c>
      <c r="W716" t="s">
        <v>71</v>
      </c>
      <c r="X716">
        <v>3.9675420007119738E-2</v>
      </c>
      <c r="Y716">
        <v>44123.778107288796</v>
      </c>
      <c r="Z716">
        <v>8</v>
      </c>
      <c r="AA716" t="s">
        <v>157</v>
      </c>
      <c r="AB716" t="s">
        <v>70</v>
      </c>
      <c r="AC716" t="s">
        <v>17</v>
      </c>
    </row>
    <row r="717" spans="1:29" x14ac:dyDescent="0.3">
      <c r="A717" s="151">
        <v>46063</v>
      </c>
      <c r="B717" t="s">
        <v>1101</v>
      </c>
      <c r="C717" t="s">
        <v>1107</v>
      </c>
      <c r="D717">
        <v>-1112118.74</v>
      </c>
      <c r="E717" t="s">
        <v>1108</v>
      </c>
      <c r="F717">
        <v>2</v>
      </c>
      <c r="G717">
        <v>129553.2</v>
      </c>
      <c r="H717" t="s">
        <v>511</v>
      </c>
      <c r="I717" t="s">
        <v>17</v>
      </c>
      <c r="J717" t="s">
        <v>157</v>
      </c>
      <c r="K717" t="s">
        <v>473</v>
      </c>
      <c r="L717" t="s">
        <v>156</v>
      </c>
      <c r="M717">
        <v>0</v>
      </c>
      <c r="N717" t="s">
        <v>35</v>
      </c>
      <c r="O717" t="s">
        <v>494</v>
      </c>
      <c r="P717">
        <v>10</v>
      </c>
      <c r="Q717" t="s">
        <v>465</v>
      </c>
      <c r="R717">
        <v>1</v>
      </c>
      <c r="S717">
        <v>-1112118.74</v>
      </c>
      <c r="T717">
        <v>2</v>
      </c>
      <c r="U717" t="s">
        <v>199</v>
      </c>
      <c r="V717" t="s">
        <v>181</v>
      </c>
      <c r="W717" t="s">
        <v>462</v>
      </c>
      <c r="X717">
        <v>0</v>
      </c>
      <c r="Y717">
        <v>0</v>
      </c>
      <c r="Z717">
        <v>9</v>
      </c>
      <c r="AA717" t="s">
        <v>157</v>
      </c>
      <c r="AB717" t="s">
        <v>181</v>
      </c>
      <c r="AC717" t="s">
        <v>17</v>
      </c>
    </row>
    <row r="718" spans="1:29" x14ac:dyDescent="0.3">
      <c r="A718" s="151">
        <v>46081</v>
      </c>
      <c r="B718" t="s">
        <v>444</v>
      </c>
      <c r="C718" t="s">
        <v>483</v>
      </c>
      <c r="D718">
        <v>-1100000</v>
      </c>
      <c r="E718" t="s">
        <v>164</v>
      </c>
      <c r="F718">
        <v>1</v>
      </c>
      <c r="G718">
        <v>1100000</v>
      </c>
      <c r="H718" t="s">
        <v>480</v>
      </c>
      <c r="I718" t="s">
        <v>9</v>
      </c>
      <c r="J718" t="s">
        <v>137</v>
      </c>
      <c r="K718" t="s">
        <v>501</v>
      </c>
      <c r="L718" t="s">
        <v>501</v>
      </c>
      <c r="M718">
        <v>0</v>
      </c>
      <c r="N718" t="s">
        <v>32</v>
      </c>
      <c r="O718" t="s">
        <v>494</v>
      </c>
      <c r="P718">
        <v>11</v>
      </c>
      <c r="Q718" t="s">
        <v>467</v>
      </c>
      <c r="R718">
        <v>1</v>
      </c>
      <c r="S718">
        <v>-1100000</v>
      </c>
      <c r="T718">
        <v>1</v>
      </c>
      <c r="U718" t="s">
        <v>199</v>
      </c>
      <c r="V718" t="s">
        <v>72</v>
      </c>
      <c r="W718" t="s">
        <v>107</v>
      </c>
      <c r="X718">
        <v>7.7777777777777779E-2</v>
      </c>
      <c r="Y718">
        <v>85555.555555555562</v>
      </c>
      <c r="Z718">
        <v>1</v>
      </c>
      <c r="AA718">
        <v>10</v>
      </c>
      <c r="AB718" t="s">
        <v>72</v>
      </c>
      <c r="AC718" t="s">
        <v>9</v>
      </c>
    </row>
    <row r="719" spans="1:29" x14ac:dyDescent="0.3">
      <c r="A719" s="151">
        <v>46081</v>
      </c>
      <c r="B719" t="s">
        <v>444</v>
      </c>
      <c r="C719" t="s">
        <v>483</v>
      </c>
      <c r="D719">
        <v>-1100000</v>
      </c>
      <c r="E719" t="s">
        <v>164</v>
      </c>
      <c r="F719">
        <v>1</v>
      </c>
      <c r="G719">
        <v>1100000</v>
      </c>
      <c r="H719" t="s">
        <v>480</v>
      </c>
      <c r="I719" t="s">
        <v>9</v>
      </c>
      <c r="J719" t="s">
        <v>137</v>
      </c>
      <c r="K719" t="s">
        <v>501</v>
      </c>
      <c r="L719" t="s">
        <v>501</v>
      </c>
      <c r="M719">
        <v>0</v>
      </c>
      <c r="N719" t="s">
        <v>32</v>
      </c>
      <c r="O719" t="s">
        <v>494</v>
      </c>
      <c r="P719">
        <v>11</v>
      </c>
      <c r="Q719" t="s">
        <v>467</v>
      </c>
      <c r="R719">
        <v>1</v>
      </c>
      <c r="S719">
        <v>-1100000</v>
      </c>
      <c r="T719">
        <v>1</v>
      </c>
      <c r="U719" t="s">
        <v>199</v>
      </c>
      <c r="V719" t="s">
        <v>177</v>
      </c>
      <c r="W719" t="s">
        <v>317</v>
      </c>
      <c r="X719">
        <v>7.7777777777777779E-2</v>
      </c>
      <c r="Y719">
        <v>85555.555555555562</v>
      </c>
      <c r="Z719">
        <v>2</v>
      </c>
      <c r="AA719">
        <v>10</v>
      </c>
      <c r="AB719" t="s">
        <v>77</v>
      </c>
      <c r="AC719" t="s">
        <v>9</v>
      </c>
    </row>
    <row r="720" spans="1:29" x14ac:dyDescent="0.3">
      <c r="A720" s="151">
        <v>46081</v>
      </c>
      <c r="B720" t="s">
        <v>444</v>
      </c>
      <c r="C720" t="s">
        <v>483</v>
      </c>
      <c r="D720">
        <v>-1100000</v>
      </c>
      <c r="E720" t="s">
        <v>164</v>
      </c>
      <c r="F720">
        <v>1</v>
      </c>
      <c r="G720">
        <v>1100000</v>
      </c>
      <c r="H720" t="s">
        <v>480</v>
      </c>
      <c r="I720" t="s">
        <v>9</v>
      </c>
      <c r="J720" t="s">
        <v>137</v>
      </c>
      <c r="K720" t="s">
        <v>501</v>
      </c>
      <c r="L720" t="s">
        <v>501</v>
      </c>
      <c r="M720">
        <v>0</v>
      </c>
      <c r="N720" t="s">
        <v>32</v>
      </c>
      <c r="O720" t="s">
        <v>494</v>
      </c>
      <c r="P720">
        <v>11</v>
      </c>
      <c r="Q720" t="s">
        <v>467</v>
      </c>
      <c r="R720">
        <v>1</v>
      </c>
      <c r="S720">
        <v>-1100000</v>
      </c>
      <c r="T720">
        <v>1</v>
      </c>
      <c r="U720" t="s">
        <v>199</v>
      </c>
      <c r="V720" t="s">
        <v>175</v>
      </c>
      <c r="W720" t="s">
        <v>316</v>
      </c>
      <c r="X720">
        <v>7.7777777777777779E-2</v>
      </c>
      <c r="Y720">
        <v>85555.555555555562</v>
      </c>
      <c r="Z720">
        <v>10</v>
      </c>
      <c r="AA720">
        <v>10</v>
      </c>
      <c r="AB720" t="s">
        <v>75</v>
      </c>
      <c r="AC720" t="s">
        <v>9</v>
      </c>
    </row>
    <row r="721" spans="1:29" x14ac:dyDescent="0.3">
      <c r="A721" s="151">
        <v>46081</v>
      </c>
      <c r="B721" t="s">
        <v>444</v>
      </c>
      <c r="C721" t="s">
        <v>483</v>
      </c>
      <c r="D721">
        <v>-1100000</v>
      </c>
      <c r="E721" t="s">
        <v>164</v>
      </c>
      <c r="F721">
        <v>1</v>
      </c>
      <c r="G721">
        <v>1100000</v>
      </c>
      <c r="H721" t="s">
        <v>480</v>
      </c>
      <c r="I721" t="s">
        <v>9</v>
      </c>
      <c r="J721" t="s">
        <v>137</v>
      </c>
      <c r="K721" t="s">
        <v>501</v>
      </c>
      <c r="L721" t="s">
        <v>501</v>
      </c>
      <c r="M721">
        <v>0</v>
      </c>
      <c r="N721" t="s">
        <v>32</v>
      </c>
      <c r="O721" t="s">
        <v>494</v>
      </c>
      <c r="P721">
        <v>11</v>
      </c>
      <c r="Q721" t="s">
        <v>467</v>
      </c>
      <c r="R721">
        <v>1</v>
      </c>
      <c r="S721">
        <v>-1100000</v>
      </c>
      <c r="T721">
        <v>1</v>
      </c>
      <c r="U721" t="s">
        <v>199</v>
      </c>
      <c r="V721" t="s">
        <v>193</v>
      </c>
      <c r="W721" t="s">
        <v>320</v>
      </c>
      <c r="X721">
        <v>7.7777777777777779E-2</v>
      </c>
      <c r="Y721">
        <v>85555.555555555562</v>
      </c>
      <c r="Z721">
        <v>3</v>
      </c>
      <c r="AA721">
        <v>10</v>
      </c>
      <c r="AB721" t="s">
        <v>682</v>
      </c>
      <c r="AC721" t="s">
        <v>9</v>
      </c>
    </row>
    <row r="722" spans="1:29" x14ac:dyDescent="0.3">
      <c r="A722" s="151">
        <v>46081</v>
      </c>
      <c r="B722" t="s">
        <v>444</v>
      </c>
      <c r="C722" t="s">
        <v>483</v>
      </c>
      <c r="D722">
        <v>-1100000</v>
      </c>
      <c r="E722" t="s">
        <v>164</v>
      </c>
      <c r="F722">
        <v>1</v>
      </c>
      <c r="G722">
        <v>1100000</v>
      </c>
      <c r="H722" t="s">
        <v>480</v>
      </c>
      <c r="I722" t="s">
        <v>9</v>
      </c>
      <c r="J722" t="s">
        <v>137</v>
      </c>
      <c r="K722" t="s">
        <v>501</v>
      </c>
      <c r="L722" t="s">
        <v>501</v>
      </c>
      <c r="M722">
        <v>0</v>
      </c>
      <c r="N722" t="s">
        <v>32</v>
      </c>
      <c r="O722" t="s">
        <v>494</v>
      </c>
      <c r="P722">
        <v>11</v>
      </c>
      <c r="Q722" t="s">
        <v>467</v>
      </c>
      <c r="R722">
        <v>1</v>
      </c>
      <c r="S722">
        <v>-1100000</v>
      </c>
      <c r="T722">
        <v>1</v>
      </c>
      <c r="U722" t="s">
        <v>199</v>
      </c>
      <c r="V722" t="s">
        <v>191</v>
      </c>
      <c r="W722" t="s">
        <v>319</v>
      </c>
      <c r="X722">
        <v>7.7777777777777779E-2</v>
      </c>
      <c r="Y722">
        <v>85555.555555555562</v>
      </c>
      <c r="Z722">
        <v>4</v>
      </c>
      <c r="AA722">
        <v>10</v>
      </c>
      <c r="AB722" t="s">
        <v>683</v>
      </c>
      <c r="AC722" t="s">
        <v>9</v>
      </c>
    </row>
    <row r="723" spans="1:29" x14ac:dyDescent="0.3">
      <c r="A723" s="151">
        <v>46081</v>
      </c>
      <c r="B723" t="s">
        <v>444</v>
      </c>
      <c r="C723" t="s">
        <v>483</v>
      </c>
      <c r="D723">
        <v>-1100000</v>
      </c>
      <c r="E723" t="s">
        <v>164</v>
      </c>
      <c r="F723">
        <v>1</v>
      </c>
      <c r="G723">
        <v>1100000</v>
      </c>
      <c r="H723" t="s">
        <v>480</v>
      </c>
      <c r="I723" t="s">
        <v>9</v>
      </c>
      <c r="J723" t="s">
        <v>137</v>
      </c>
      <c r="K723" t="s">
        <v>501</v>
      </c>
      <c r="L723" t="s">
        <v>501</v>
      </c>
      <c r="M723">
        <v>0</v>
      </c>
      <c r="N723" t="s">
        <v>32</v>
      </c>
      <c r="O723" t="s">
        <v>494</v>
      </c>
      <c r="P723">
        <v>11</v>
      </c>
      <c r="Q723" t="s">
        <v>467</v>
      </c>
      <c r="R723">
        <v>1</v>
      </c>
      <c r="S723">
        <v>-1100000</v>
      </c>
      <c r="T723">
        <v>1</v>
      </c>
      <c r="U723" t="s">
        <v>199</v>
      </c>
      <c r="V723" t="s">
        <v>80</v>
      </c>
      <c r="W723" t="s">
        <v>109</v>
      </c>
      <c r="X723">
        <v>7.7777777777777779E-2</v>
      </c>
      <c r="Y723">
        <v>85555.555555555562</v>
      </c>
      <c r="Z723">
        <v>5</v>
      </c>
      <c r="AA723">
        <v>10</v>
      </c>
      <c r="AB723" t="s">
        <v>80</v>
      </c>
      <c r="AC723" t="s">
        <v>9</v>
      </c>
    </row>
    <row r="724" spans="1:29" x14ac:dyDescent="0.3">
      <c r="A724" s="151">
        <v>46081</v>
      </c>
      <c r="B724" t="s">
        <v>444</v>
      </c>
      <c r="C724" t="s">
        <v>483</v>
      </c>
      <c r="D724">
        <v>-1100000</v>
      </c>
      <c r="E724" t="s">
        <v>164</v>
      </c>
      <c r="F724">
        <v>1</v>
      </c>
      <c r="G724">
        <v>1100000</v>
      </c>
      <c r="H724" t="s">
        <v>480</v>
      </c>
      <c r="I724" t="s">
        <v>9</v>
      </c>
      <c r="J724" t="s">
        <v>137</v>
      </c>
      <c r="K724" t="s">
        <v>501</v>
      </c>
      <c r="L724" t="s">
        <v>501</v>
      </c>
      <c r="M724">
        <v>0</v>
      </c>
      <c r="N724" t="s">
        <v>32</v>
      </c>
      <c r="O724" t="s">
        <v>494</v>
      </c>
      <c r="P724">
        <v>11</v>
      </c>
      <c r="Q724" t="s">
        <v>467</v>
      </c>
      <c r="R724">
        <v>1</v>
      </c>
      <c r="S724">
        <v>-1100000</v>
      </c>
      <c r="T724">
        <v>1</v>
      </c>
      <c r="U724" t="s">
        <v>199</v>
      </c>
      <c r="V724" t="s">
        <v>50</v>
      </c>
      <c r="W724" t="s">
        <v>108</v>
      </c>
      <c r="X724">
        <v>7.7777777777777779E-2</v>
      </c>
      <c r="Y724">
        <v>85555.555555555562</v>
      </c>
      <c r="Z724">
        <v>6</v>
      </c>
      <c r="AA724">
        <v>10</v>
      </c>
      <c r="AB724" t="s">
        <v>50</v>
      </c>
      <c r="AC724" t="s">
        <v>9</v>
      </c>
    </row>
    <row r="725" spans="1:29" x14ac:dyDescent="0.3">
      <c r="A725" s="151">
        <v>46081</v>
      </c>
      <c r="B725" t="s">
        <v>444</v>
      </c>
      <c r="C725" t="s">
        <v>483</v>
      </c>
      <c r="D725">
        <v>-1100000</v>
      </c>
      <c r="E725" t="s">
        <v>164</v>
      </c>
      <c r="F725">
        <v>1</v>
      </c>
      <c r="G725">
        <v>1100000</v>
      </c>
      <c r="H725" t="s">
        <v>480</v>
      </c>
      <c r="I725" t="s">
        <v>9</v>
      </c>
      <c r="J725" t="s">
        <v>137</v>
      </c>
      <c r="K725" t="s">
        <v>501</v>
      </c>
      <c r="L725" t="s">
        <v>501</v>
      </c>
      <c r="M725">
        <v>0</v>
      </c>
      <c r="N725" t="s">
        <v>32</v>
      </c>
      <c r="O725" t="s">
        <v>494</v>
      </c>
      <c r="P725">
        <v>11</v>
      </c>
      <c r="Q725" t="s">
        <v>467</v>
      </c>
      <c r="R725">
        <v>1</v>
      </c>
      <c r="S725">
        <v>-1100000</v>
      </c>
      <c r="T725">
        <v>1</v>
      </c>
      <c r="U725" t="s">
        <v>199</v>
      </c>
      <c r="V725" t="s">
        <v>68</v>
      </c>
      <c r="W725" t="s">
        <v>106</v>
      </c>
      <c r="X725">
        <v>7.7777777777777779E-2</v>
      </c>
      <c r="Y725">
        <v>85555.555555555562</v>
      </c>
      <c r="Z725">
        <v>7</v>
      </c>
      <c r="AA725">
        <v>10</v>
      </c>
      <c r="AB725" t="s">
        <v>68</v>
      </c>
      <c r="AC725" t="s">
        <v>9</v>
      </c>
    </row>
    <row r="726" spans="1:29" x14ac:dyDescent="0.3">
      <c r="A726" s="151">
        <v>46081</v>
      </c>
      <c r="B726" t="s">
        <v>444</v>
      </c>
      <c r="C726" t="s">
        <v>483</v>
      </c>
      <c r="D726">
        <v>-1100000</v>
      </c>
      <c r="E726" t="s">
        <v>164</v>
      </c>
      <c r="F726">
        <v>1</v>
      </c>
      <c r="G726">
        <v>1100000</v>
      </c>
      <c r="H726" t="s">
        <v>480</v>
      </c>
      <c r="I726" t="s">
        <v>9</v>
      </c>
      <c r="J726" t="s">
        <v>137</v>
      </c>
      <c r="K726" t="s">
        <v>501</v>
      </c>
      <c r="L726" t="s">
        <v>501</v>
      </c>
      <c r="M726">
        <v>0</v>
      </c>
      <c r="N726" t="s">
        <v>32</v>
      </c>
      <c r="O726" t="s">
        <v>494</v>
      </c>
      <c r="P726">
        <v>11</v>
      </c>
      <c r="Q726" t="s">
        <v>467</v>
      </c>
      <c r="R726">
        <v>1</v>
      </c>
      <c r="S726">
        <v>-1100000</v>
      </c>
      <c r="T726">
        <v>1</v>
      </c>
      <c r="U726" t="s">
        <v>199</v>
      </c>
      <c r="V726" t="s">
        <v>70</v>
      </c>
      <c r="W726" t="s">
        <v>452</v>
      </c>
      <c r="X726">
        <v>7.7777777777777779E-2</v>
      </c>
      <c r="Y726">
        <v>85555.555555555562</v>
      </c>
      <c r="Z726">
        <v>8</v>
      </c>
      <c r="AA726">
        <v>10</v>
      </c>
      <c r="AB726" t="s">
        <v>70</v>
      </c>
      <c r="AC726" t="s">
        <v>9</v>
      </c>
    </row>
    <row r="727" spans="1:29" x14ac:dyDescent="0.3">
      <c r="A727" s="151">
        <v>46081</v>
      </c>
      <c r="B727" t="s">
        <v>444</v>
      </c>
      <c r="C727" t="s">
        <v>483</v>
      </c>
      <c r="D727">
        <v>-1100000</v>
      </c>
      <c r="E727" t="s">
        <v>164</v>
      </c>
      <c r="F727">
        <v>1</v>
      </c>
      <c r="G727">
        <v>1100000</v>
      </c>
      <c r="H727" t="s">
        <v>480</v>
      </c>
      <c r="I727" t="s">
        <v>9</v>
      </c>
      <c r="J727" t="s">
        <v>137</v>
      </c>
      <c r="K727" t="s">
        <v>501</v>
      </c>
      <c r="L727" t="s">
        <v>501</v>
      </c>
      <c r="M727">
        <v>0</v>
      </c>
      <c r="N727" t="s">
        <v>32</v>
      </c>
      <c r="O727" t="s">
        <v>494</v>
      </c>
      <c r="P727">
        <v>11</v>
      </c>
      <c r="Q727" t="s">
        <v>467</v>
      </c>
      <c r="R727">
        <v>1</v>
      </c>
      <c r="S727">
        <v>-1100000</v>
      </c>
      <c r="T727">
        <v>1</v>
      </c>
      <c r="U727" t="s">
        <v>199</v>
      </c>
      <c r="V727" t="s">
        <v>181</v>
      </c>
      <c r="W727" t="s">
        <v>318</v>
      </c>
      <c r="X727">
        <v>0</v>
      </c>
      <c r="Y727">
        <v>0</v>
      </c>
      <c r="Z727">
        <v>9</v>
      </c>
      <c r="AA727">
        <v>10</v>
      </c>
      <c r="AB727" t="s">
        <v>181</v>
      </c>
      <c r="AC727" t="s">
        <v>9</v>
      </c>
    </row>
    <row r="728" spans="1:29" x14ac:dyDescent="0.3">
      <c r="A728" s="151">
        <v>46059</v>
      </c>
      <c r="B728" t="s">
        <v>968</v>
      </c>
      <c r="C728" t="s">
        <v>969</v>
      </c>
      <c r="D728">
        <v>-1095123</v>
      </c>
      <c r="E728" t="s">
        <v>970</v>
      </c>
      <c r="F728">
        <v>1</v>
      </c>
      <c r="G728">
        <v>1095123</v>
      </c>
      <c r="H728" t="s">
        <v>511</v>
      </c>
      <c r="I728" t="s">
        <v>10</v>
      </c>
      <c r="J728" t="s">
        <v>137</v>
      </c>
      <c r="K728" t="s">
        <v>473</v>
      </c>
      <c r="L728" t="s">
        <v>156</v>
      </c>
      <c r="M728">
        <v>0</v>
      </c>
      <c r="N728" t="s">
        <v>35</v>
      </c>
      <c r="O728" t="s">
        <v>494</v>
      </c>
      <c r="P728">
        <v>10</v>
      </c>
      <c r="Q728" t="s">
        <v>465</v>
      </c>
      <c r="R728">
        <v>1</v>
      </c>
      <c r="S728">
        <v>-1095123</v>
      </c>
      <c r="T728">
        <v>1</v>
      </c>
      <c r="U728" t="s">
        <v>199</v>
      </c>
      <c r="V728" t="s">
        <v>72</v>
      </c>
      <c r="W728" t="s">
        <v>73</v>
      </c>
      <c r="X728">
        <v>3.2417236735101898E-2</v>
      </c>
      <c r="Y728">
        <v>35500.861545054999</v>
      </c>
      <c r="Z728">
        <v>1</v>
      </c>
      <c r="AA728">
        <v>13</v>
      </c>
      <c r="AB728" t="s">
        <v>72</v>
      </c>
      <c r="AC728" t="s">
        <v>10</v>
      </c>
    </row>
    <row r="729" spans="1:29" x14ac:dyDescent="0.3">
      <c r="A729" s="151">
        <v>46059</v>
      </c>
      <c r="B729" t="s">
        <v>968</v>
      </c>
      <c r="C729" t="s">
        <v>969</v>
      </c>
      <c r="D729">
        <v>-1095123</v>
      </c>
      <c r="E729" t="s">
        <v>970</v>
      </c>
      <c r="F729">
        <v>1</v>
      </c>
      <c r="G729">
        <v>1095123</v>
      </c>
      <c r="H729" t="s">
        <v>511</v>
      </c>
      <c r="I729" t="s">
        <v>10</v>
      </c>
      <c r="J729" t="s">
        <v>137</v>
      </c>
      <c r="K729" t="s">
        <v>473</v>
      </c>
      <c r="L729" t="s">
        <v>156</v>
      </c>
      <c r="M729">
        <v>0</v>
      </c>
      <c r="N729" t="s">
        <v>35</v>
      </c>
      <c r="O729" t="s">
        <v>494</v>
      </c>
      <c r="P729">
        <v>10</v>
      </c>
      <c r="Q729" t="s">
        <v>465</v>
      </c>
      <c r="R729">
        <v>1</v>
      </c>
      <c r="S729">
        <v>-1095123</v>
      </c>
      <c r="T729">
        <v>1</v>
      </c>
      <c r="U729" t="s">
        <v>199</v>
      </c>
      <c r="V729" t="s">
        <v>77</v>
      </c>
      <c r="W729" t="s">
        <v>78</v>
      </c>
      <c r="X729">
        <v>7.0597149630605652E-3</v>
      </c>
      <c r="Y729">
        <v>7731.2562294917752</v>
      </c>
      <c r="Z729">
        <v>2</v>
      </c>
      <c r="AA729">
        <v>13</v>
      </c>
      <c r="AB729" t="s">
        <v>77</v>
      </c>
      <c r="AC729" t="s">
        <v>10</v>
      </c>
    </row>
    <row r="730" spans="1:29" x14ac:dyDescent="0.3">
      <c r="A730" s="151">
        <v>46059</v>
      </c>
      <c r="B730" t="s">
        <v>968</v>
      </c>
      <c r="C730" t="s">
        <v>969</v>
      </c>
      <c r="D730">
        <v>-1095123</v>
      </c>
      <c r="E730" t="s">
        <v>970</v>
      </c>
      <c r="F730">
        <v>1</v>
      </c>
      <c r="G730">
        <v>1095123</v>
      </c>
      <c r="H730" t="s">
        <v>511</v>
      </c>
      <c r="I730" t="s">
        <v>10</v>
      </c>
      <c r="J730" t="s">
        <v>137</v>
      </c>
      <c r="K730" t="s">
        <v>473</v>
      </c>
      <c r="L730" t="s">
        <v>156</v>
      </c>
      <c r="M730">
        <v>0</v>
      </c>
      <c r="N730" t="s">
        <v>35</v>
      </c>
      <c r="O730" t="s">
        <v>494</v>
      </c>
      <c r="P730">
        <v>10</v>
      </c>
      <c r="Q730" t="s">
        <v>465</v>
      </c>
      <c r="R730">
        <v>1</v>
      </c>
      <c r="S730">
        <v>-1095123</v>
      </c>
      <c r="T730">
        <v>1</v>
      </c>
      <c r="U730" t="s">
        <v>199</v>
      </c>
      <c r="V730" t="s">
        <v>75</v>
      </c>
      <c r="W730" t="s">
        <v>76</v>
      </c>
      <c r="X730">
        <v>4.0653249223577111E-4</v>
      </c>
      <c r="Y730">
        <v>445.20308249471435</v>
      </c>
      <c r="Z730">
        <v>10</v>
      </c>
      <c r="AA730">
        <v>13</v>
      </c>
      <c r="AB730" t="s">
        <v>75</v>
      </c>
      <c r="AC730" t="s">
        <v>10</v>
      </c>
    </row>
    <row r="731" spans="1:29" x14ac:dyDescent="0.3">
      <c r="A731" s="151">
        <v>46059</v>
      </c>
      <c r="B731" t="s">
        <v>968</v>
      </c>
      <c r="C731" t="s">
        <v>969</v>
      </c>
      <c r="D731">
        <v>-1095123</v>
      </c>
      <c r="E731" t="s">
        <v>970</v>
      </c>
      <c r="F731">
        <v>1</v>
      </c>
      <c r="G731">
        <v>1095123</v>
      </c>
      <c r="H731" t="s">
        <v>511</v>
      </c>
      <c r="I731" t="s">
        <v>10</v>
      </c>
      <c r="J731" t="s">
        <v>137</v>
      </c>
      <c r="K731" t="s">
        <v>473</v>
      </c>
      <c r="L731" t="s">
        <v>156</v>
      </c>
      <c r="M731">
        <v>0</v>
      </c>
      <c r="N731" t="s">
        <v>35</v>
      </c>
      <c r="O731" t="s">
        <v>494</v>
      </c>
      <c r="P731">
        <v>10</v>
      </c>
      <c r="Q731" t="s">
        <v>465</v>
      </c>
      <c r="R731">
        <v>1</v>
      </c>
      <c r="S731">
        <v>-1095123</v>
      </c>
      <c r="T731">
        <v>1</v>
      </c>
      <c r="U731" t="s">
        <v>199</v>
      </c>
      <c r="V731" t="s">
        <v>66</v>
      </c>
      <c r="W731" t="s">
        <v>67</v>
      </c>
      <c r="X731">
        <v>5.9791078481547098E-2</v>
      </c>
      <c r="Y731">
        <v>65478.585239947301</v>
      </c>
      <c r="Z731">
        <v>3</v>
      </c>
      <c r="AA731">
        <v>13</v>
      </c>
      <c r="AB731" t="s">
        <v>682</v>
      </c>
      <c r="AC731" t="s">
        <v>10</v>
      </c>
    </row>
    <row r="732" spans="1:29" x14ac:dyDescent="0.3">
      <c r="A732" s="151">
        <v>46059</v>
      </c>
      <c r="B732" t="s">
        <v>968</v>
      </c>
      <c r="C732" t="s">
        <v>969</v>
      </c>
      <c r="D732">
        <v>-1095123</v>
      </c>
      <c r="E732" t="s">
        <v>970</v>
      </c>
      <c r="F732">
        <v>1</v>
      </c>
      <c r="G732">
        <v>1095123</v>
      </c>
      <c r="H732" t="s">
        <v>511</v>
      </c>
      <c r="I732" t="s">
        <v>10</v>
      </c>
      <c r="J732" t="s">
        <v>137</v>
      </c>
      <c r="K732" t="s">
        <v>473</v>
      </c>
      <c r="L732" t="s">
        <v>156</v>
      </c>
      <c r="M732">
        <v>0</v>
      </c>
      <c r="N732" t="s">
        <v>35</v>
      </c>
      <c r="O732" t="s">
        <v>494</v>
      </c>
      <c r="P732">
        <v>10</v>
      </c>
      <c r="Q732" t="s">
        <v>465</v>
      </c>
      <c r="R732">
        <v>1</v>
      </c>
      <c r="S732">
        <v>-1095123</v>
      </c>
      <c r="T732">
        <v>1</v>
      </c>
      <c r="U732" t="s">
        <v>199</v>
      </c>
      <c r="V732" t="s">
        <v>63</v>
      </c>
      <c r="W732" t="s">
        <v>64</v>
      </c>
      <c r="X732">
        <v>4.8738124634855849E-3</v>
      </c>
      <c r="Y732">
        <v>5337.4241264497241</v>
      </c>
      <c r="Z732">
        <v>4</v>
      </c>
      <c r="AA732">
        <v>13</v>
      </c>
      <c r="AB732" t="s">
        <v>683</v>
      </c>
      <c r="AC732" t="s">
        <v>10</v>
      </c>
    </row>
    <row r="733" spans="1:29" x14ac:dyDescent="0.3">
      <c r="A733" s="151">
        <v>46059</v>
      </c>
      <c r="B733" t="s">
        <v>968</v>
      </c>
      <c r="C733" t="s">
        <v>969</v>
      </c>
      <c r="D733">
        <v>-1095123</v>
      </c>
      <c r="E733" t="s">
        <v>970</v>
      </c>
      <c r="F733">
        <v>1</v>
      </c>
      <c r="G733">
        <v>1095123</v>
      </c>
      <c r="H733" t="s">
        <v>511</v>
      </c>
      <c r="I733" t="s">
        <v>10</v>
      </c>
      <c r="J733" t="s">
        <v>137</v>
      </c>
      <c r="K733" t="s">
        <v>473</v>
      </c>
      <c r="L733" t="s">
        <v>156</v>
      </c>
      <c r="M733">
        <v>0</v>
      </c>
      <c r="N733" t="s">
        <v>35</v>
      </c>
      <c r="O733" t="s">
        <v>494</v>
      </c>
      <c r="P733">
        <v>10</v>
      </c>
      <c r="Q733" t="s">
        <v>465</v>
      </c>
      <c r="R733">
        <v>1</v>
      </c>
      <c r="S733">
        <v>-1095123</v>
      </c>
      <c r="T733">
        <v>1</v>
      </c>
      <c r="U733" t="s">
        <v>199</v>
      </c>
      <c r="V733" t="s">
        <v>80</v>
      </c>
      <c r="W733" t="s">
        <v>81</v>
      </c>
      <c r="X733">
        <v>0.73411048911804788</v>
      </c>
      <c r="Y733">
        <v>803941.28117442399</v>
      </c>
      <c r="Z733">
        <v>5</v>
      </c>
      <c r="AA733">
        <v>13</v>
      </c>
      <c r="AB733" t="s">
        <v>80</v>
      </c>
      <c r="AC733" t="s">
        <v>10</v>
      </c>
    </row>
    <row r="734" spans="1:29" x14ac:dyDescent="0.3">
      <c r="A734" s="151">
        <v>46059</v>
      </c>
      <c r="B734" t="s">
        <v>968</v>
      </c>
      <c r="C734" t="s">
        <v>969</v>
      </c>
      <c r="D734">
        <v>-1095123</v>
      </c>
      <c r="E734" t="s">
        <v>970</v>
      </c>
      <c r="F734">
        <v>1</v>
      </c>
      <c r="G734">
        <v>1095123</v>
      </c>
      <c r="H734" t="s">
        <v>511</v>
      </c>
      <c r="I734" t="s">
        <v>10</v>
      </c>
      <c r="J734" t="s">
        <v>137</v>
      </c>
      <c r="K734" t="s">
        <v>473</v>
      </c>
      <c r="L734" t="s">
        <v>156</v>
      </c>
      <c r="M734">
        <v>0</v>
      </c>
      <c r="N734" t="s">
        <v>35</v>
      </c>
      <c r="O734" t="s">
        <v>494</v>
      </c>
      <c r="P734">
        <v>10</v>
      </c>
      <c r="Q734" t="s">
        <v>465</v>
      </c>
      <c r="R734">
        <v>1</v>
      </c>
      <c r="S734">
        <v>-1095123</v>
      </c>
      <c r="T734">
        <v>1</v>
      </c>
      <c r="U734" t="s">
        <v>199</v>
      </c>
      <c r="V734" t="s">
        <v>50</v>
      </c>
      <c r="W734" t="s">
        <v>74</v>
      </c>
      <c r="X734">
        <v>1.4065386597374174E-2</v>
      </c>
      <c r="Y734">
        <v>15403.328366676196</v>
      </c>
      <c r="Z734">
        <v>6</v>
      </c>
      <c r="AA734">
        <v>13</v>
      </c>
      <c r="AB734" t="s">
        <v>50</v>
      </c>
      <c r="AC734" t="s">
        <v>10</v>
      </c>
    </row>
    <row r="735" spans="1:29" x14ac:dyDescent="0.3">
      <c r="A735" s="151">
        <v>46059</v>
      </c>
      <c r="B735" t="s">
        <v>968</v>
      </c>
      <c r="C735" t="s">
        <v>969</v>
      </c>
      <c r="D735">
        <v>-1095123</v>
      </c>
      <c r="E735" t="s">
        <v>970</v>
      </c>
      <c r="F735">
        <v>1</v>
      </c>
      <c r="G735">
        <v>1095123</v>
      </c>
      <c r="H735" t="s">
        <v>511</v>
      </c>
      <c r="I735" t="s">
        <v>10</v>
      </c>
      <c r="J735" t="s">
        <v>137</v>
      </c>
      <c r="K735" t="s">
        <v>473</v>
      </c>
      <c r="L735" t="s">
        <v>156</v>
      </c>
      <c r="M735">
        <v>0</v>
      </c>
      <c r="N735" t="s">
        <v>35</v>
      </c>
      <c r="O735" t="s">
        <v>494</v>
      </c>
      <c r="P735">
        <v>10</v>
      </c>
      <c r="Q735" t="s">
        <v>465</v>
      </c>
      <c r="R735">
        <v>1</v>
      </c>
      <c r="S735">
        <v>-1095123</v>
      </c>
      <c r="T735">
        <v>1</v>
      </c>
      <c r="U735" t="s">
        <v>199</v>
      </c>
      <c r="V735" t="s">
        <v>68</v>
      </c>
      <c r="W735" t="s">
        <v>69</v>
      </c>
      <c r="X735">
        <v>0.10760032914202722</v>
      </c>
      <c r="Y735">
        <v>117835.59525100427</v>
      </c>
      <c r="Z735">
        <v>7</v>
      </c>
      <c r="AA735">
        <v>13</v>
      </c>
      <c r="AB735" t="s">
        <v>68</v>
      </c>
      <c r="AC735" t="s">
        <v>10</v>
      </c>
    </row>
    <row r="736" spans="1:29" x14ac:dyDescent="0.3">
      <c r="A736" s="151">
        <v>46059</v>
      </c>
      <c r="B736" t="s">
        <v>968</v>
      </c>
      <c r="C736" t="s">
        <v>969</v>
      </c>
      <c r="D736">
        <v>-1095123</v>
      </c>
      <c r="E736" t="s">
        <v>970</v>
      </c>
      <c r="F736">
        <v>1</v>
      </c>
      <c r="G736">
        <v>1095123</v>
      </c>
      <c r="H736" t="s">
        <v>511</v>
      </c>
      <c r="I736" t="s">
        <v>10</v>
      </c>
      <c r="J736" t="s">
        <v>137</v>
      </c>
      <c r="K736" t="s">
        <v>473</v>
      </c>
      <c r="L736" t="s">
        <v>156</v>
      </c>
      <c r="M736">
        <v>0</v>
      </c>
      <c r="N736" t="s">
        <v>35</v>
      </c>
      <c r="O736" t="s">
        <v>494</v>
      </c>
      <c r="P736">
        <v>10</v>
      </c>
      <c r="Q736" t="s">
        <v>465</v>
      </c>
      <c r="R736">
        <v>1</v>
      </c>
      <c r="S736">
        <v>-1095123</v>
      </c>
      <c r="T736">
        <v>1</v>
      </c>
      <c r="U736" t="s">
        <v>199</v>
      </c>
      <c r="V736" t="s">
        <v>70</v>
      </c>
      <c r="W736" t="s">
        <v>71</v>
      </c>
      <c r="X736">
        <v>3.9675420007119738E-2</v>
      </c>
      <c r="Y736">
        <v>43449.464984456987</v>
      </c>
      <c r="Z736">
        <v>8</v>
      </c>
      <c r="AA736">
        <v>13</v>
      </c>
      <c r="AB736" t="s">
        <v>70</v>
      </c>
      <c r="AC736" t="s">
        <v>10</v>
      </c>
    </row>
    <row r="737" spans="1:29" x14ac:dyDescent="0.3">
      <c r="A737" s="151">
        <v>46059</v>
      </c>
      <c r="B737" t="s">
        <v>968</v>
      </c>
      <c r="C737" t="s">
        <v>969</v>
      </c>
      <c r="D737">
        <v>-1095123</v>
      </c>
      <c r="E737" t="s">
        <v>970</v>
      </c>
      <c r="F737">
        <v>1</v>
      </c>
      <c r="G737">
        <v>1095123</v>
      </c>
      <c r="H737" t="s">
        <v>511</v>
      </c>
      <c r="I737" t="s">
        <v>10</v>
      </c>
      <c r="J737" t="s">
        <v>137</v>
      </c>
      <c r="K737" t="s">
        <v>473</v>
      </c>
      <c r="L737" t="s">
        <v>156</v>
      </c>
      <c r="M737">
        <v>0</v>
      </c>
      <c r="N737" t="s">
        <v>35</v>
      </c>
      <c r="O737" t="s">
        <v>494</v>
      </c>
      <c r="P737">
        <v>10</v>
      </c>
      <c r="Q737" t="s">
        <v>465</v>
      </c>
      <c r="R737">
        <v>1</v>
      </c>
      <c r="S737">
        <v>-1095123</v>
      </c>
      <c r="T737">
        <v>1</v>
      </c>
      <c r="U737" t="s">
        <v>199</v>
      </c>
      <c r="V737" t="s">
        <v>181</v>
      </c>
      <c r="W737" t="s">
        <v>462</v>
      </c>
      <c r="X737">
        <v>0</v>
      </c>
      <c r="Y737">
        <v>0</v>
      </c>
      <c r="Z737">
        <v>9</v>
      </c>
      <c r="AA737">
        <v>13</v>
      </c>
      <c r="AB737" t="s">
        <v>181</v>
      </c>
      <c r="AC737" t="s">
        <v>10</v>
      </c>
    </row>
    <row r="738" spans="1:29" x14ac:dyDescent="0.3">
      <c r="A738" s="151">
        <v>46081</v>
      </c>
      <c r="B738" t="s">
        <v>444</v>
      </c>
      <c r="C738" t="s">
        <v>442</v>
      </c>
      <c r="D738">
        <v>-1062007.5247</v>
      </c>
      <c r="E738" t="s">
        <v>50</v>
      </c>
      <c r="F738">
        <v>1</v>
      </c>
      <c r="G738">
        <v>1062007.5246731269</v>
      </c>
      <c r="H738" t="s">
        <v>480</v>
      </c>
      <c r="I738" t="s">
        <v>9</v>
      </c>
      <c r="J738" t="s">
        <v>137</v>
      </c>
      <c r="K738" t="s">
        <v>501</v>
      </c>
      <c r="L738" t="s">
        <v>501</v>
      </c>
      <c r="M738">
        <v>0</v>
      </c>
      <c r="N738" t="s">
        <v>39</v>
      </c>
      <c r="O738" t="s">
        <v>494</v>
      </c>
      <c r="P738">
        <v>2</v>
      </c>
      <c r="Q738" t="s">
        <v>50</v>
      </c>
      <c r="R738">
        <v>1</v>
      </c>
      <c r="S738">
        <v>-1062007.5247</v>
      </c>
      <c r="T738">
        <v>1</v>
      </c>
      <c r="U738" t="s">
        <v>199</v>
      </c>
      <c r="V738" t="s">
        <v>50</v>
      </c>
      <c r="W738" t="s">
        <v>88</v>
      </c>
      <c r="X738">
        <v>1</v>
      </c>
      <c r="Y738">
        <v>1062007.5247</v>
      </c>
      <c r="Z738">
        <v>6</v>
      </c>
      <c r="AA738">
        <v>10</v>
      </c>
      <c r="AB738" t="s">
        <v>50</v>
      </c>
      <c r="AC738" t="s">
        <v>9</v>
      </c>
    </row>
    <row r="739" spans="1:29" x14ac:dyDescent="0.3">
      <c r="A739" s="151">
        <v>46081</v>
      </c>
      <c r="B739" t="s">
        <v>444</v>
      </c>
      <c r="C739" t="s">
        <v>440</v>
      </c>
      <c r="D739">
        <v>-1059283.1984999999</v>
      </c>
      <c r="E739" t="s">
        <v>50</v>
      </c>
      <c r="F739">
        <v>1</v>
      </c>
      <c r="G739">
        <v>1059283.1984931263</v>
      </c>
      <c r="H739" t="s">
        <v>480</v>
      </c>
      <c r="I739" t="s">
        <v>9</v>
      </c>
      <c r="J739" t="s">
        <v>137</v>
      </c>
      <c r="K739" t="s">
        <v>501</v>
      </c>
      <c r="L739" t="s">
        <v>501</v>
      </c>
      <c r="M739">
        <v>0</v>
      </c>
      <c r="N739" t="s">
        <v>39</v>
      </c>
      <c r="O739" t="s">
        <v>494</v>
      </c>
      <c r="P739">
        <v>2</v>
      </c>
      <c r="Q739" t="s">
        <v>50</v>
      </c>
      <c r="R739">
        <v>1</v>
      </c>
      <c r="S739">
        <v>-1059283.1984999999</v>
      </c>
      <c r="T739">
        <v>1</v>
      </c>
      <c r="U739" t="s">
        <v>199</v>
      </c>
      <c r="V739" t="s">
        <v>50</v>
      </c>
      <c r="W739" t="s">
        <v>88</v>
      </c>
      <c r="X739">
        <v>1</v>
      </c>
      <c r="Y739">
        <v>1059283.1984999999</v>
      </c>
      <c r="Z739">
        <v>6</v>
      </c>
      <c r="AA739">
        <v>10</v>
      </c>
      <c r="AB739" t="s">
        <v>50</v>
      </c>
      <c r="AC739" t="s">
        <v>9</v>
      </c>
    </row>
    <row r="740" spans="1:29" x14ac:dyDescent="0.3">
      <c r="A740" s="151">
        <v>46081</v>
      </c>
      <c r="B740" t="s">
        <v>444</v>
      </c>
      <c r="C740" t="s">
        <v>443</v>
      </c>
      <c r="D740">
        <v>-1049898.2714</v>
      </c>
      <c r="E740" t="s">
        <v>50</v>
      </c>
      <c r="F740">
        <v>1</v>
      </c>
      <c r="G740">
        <v>1049898.2714331266</v>
      </c>
      <c r="H740" t="s">
        <v>480</v>
      </c>
      <c r="I740" t="s">
        <v>9</v>
      </c>
      <c r="J740" t="s">
        <v>137</v>
      </c>
      <c r="K740" t="s">
        <v>501</v>
      </c>
      <c r="L740" t="s">
        <v>501</v>
      </c>
      <c r="M740">
        <v>0</v>
      </c>
      <c r="N740" t="s">
        <v>39</v>
      </c>
      <c r="O740" t="s">
        <v>494</v>
      </c>
      <c r="P740">
        <v>2</v>
      </c>
      <c r="Q740" t="s">
        <v>50</v>
      </c>
      <c r="R740">
        <v>1</v>
      </c>
      <c r="S740">
        <v>-1049898.2714</v>
      </c>
      <c r="T740">
        <v>1</v>
      </c>
      <c r="U740" t="s">
        <v>199</v>
      </c>
      <c r="V740" t="s">
        <v>50</v>
      </c>
      <c r="W740" t="s">
        <v>88</v>
      </c>
      <c r="X740">
        <v>1</v>
      </c>
      <c r="Y740">
        <v>1049898.2714</v>
      </c>
      <c r="Z740">
        <v>6</v>
      </c>
      <c r="AA740">
        <v>10</v>
      </c>
      <c r="AB740" t="s">
        <v>50</v>
      </c>
      <c r="AC740" t="s">
        <v>9</v>
      </c>
    </row>
    <row r="741" spans="1:29" x14ac:dyDescent="0.3">
      <c r="A741" s="151">
        <v>46081</v>
      </c>
      <c r="B741" t="s">
        <v>444</v>
      </c>
      <c r="C741" t="s">
        <v>525</v>
      </c>
      <c r="D741">
        <v>-1031623.7943</v>
      </c>
      <c r="E741" t="s">
        <v>187</v>
      </c>
      <c r="F741">
        <v>1</v>
      </c>
      <c r="G741">
        <v>1031623.7943131266</v>
      </c>
      <c r="H741" t="s">
        <v>480</v>
      </c>
      <c r="I741" t="s">
        <v>9</v>
      </c>
      <c r="J741" t="s">
        <v>137</v>
      </c>
      <c r="K741" t="s">
        <v>501</v>
      </c>
      <c r="L741" t="s">
        <v>501</v>
      </c>
      <c r="M741">
        <v>0</v>
      </c>
      <c r="N741" t="s">
        <v>32</v>
      </c>
      <c r="O741" t="s">
        <v>492</v>
      </c>
      <c r="P741">
        <v>11</v>
      </c>
      <c r="Q741" t="s">
        <v>467</v>
      </c>
      <c r="R741">
        <v>1</v>
      </c>
      <c r="S741">
        <v>-1031623.7943</v>
      </c>
      <c r="T741">
        <v>1</v>
      </c>
      <c r="U741" t="s">
        <v>199</v>
      </c>
      <c r="V741" t="s">
        <v>72</v>
      </c>
      <c r="W741" t="s">
        <v>107</v>
      </c>
      <c r="X741">
        <v>7.7777777777777779E-2</v>
      </c>
      <c r="Y741">
        <v>80237.406223333324</v>
      </c>
      <c r="Z741">
        <v>1</v>
      </c>
      <c r="AA741">
        <v>10</v>
      </c>
      <c r="AB741" t="s">
        <v>72</v>
      </c>
      <c r="AC741" t="s">
        <v>9</v>
      </c>
    </row>
    <row r="742" spans="1:29" x14ac:dyDescent="0.3">
      <c r="A742" s="151">
        <v>46081</v>
      </c>
      <c r="B742" t="s">
        <v>444</v>
      </c>
      <c r="C742" t="s">
        <v>525</v>
      </c>
      <c r="D742">
        <v>-1031623.7943</v>
      </c>
      <c r="E742" t="s">
        <v>187</v>
      </c>
      <c r="F742">
        <v>1</v>
      </c>
      <c r="G742">
        <v>1031623.7943131266</v>
      </c>
      <c r="H742" t="s">
        <v>480</v>
      </c>
      <c r="I742" t="s">
        <v>9</v>
      </c>
      <c r="J742" t="s">
        <v>137</v>
      </c>
      <c r="K742" t="s">
        <v>501</v>
      </c>
      <c r="L742" t="s">
        <v>501</v>
      </c>
      <c r="M742">
        <v>0</v>
      </c>
      <c r="N742" t="s">
        <v>32</v>
      </c>
      <c r="O742" t="s">
        <v>492</v>
      </c>
      <c r="P742">
        <v>11</v>
      </c>
      <c r="Q742" t="s">
        <v>467</v>
      </c>
      <c r="R742">
        <v>1</v>
      </c>
      <c r="S742">
        <v>-1031623.7943</v>
      </c>
      <c r="T742">
        <v>1</v>
      </c>
      <c r="U742" t="s">
        <v>199</v>
      </c>
      <c r="V742" t="s">
        <v>177</v>
      </c>
      <c r="W742" t="s">
        <v>317</v>
      </c>
      <c r="X742">
        <v>7.7777777777777779E-2</v>
      </c>
      <c r="Y742">
        <v>80237.406223333324</v>
      </c>
      <c r="Z742">
        <v>2</v>
      </c>
      <c r="AA742">
        <v>10</v>
      </c>
      <c r="AB742" t="s">
        <v>77</v>
      </c>
      <c r="AC742" t="s">
        <v>9</v>
      </c>
    </row>
    <row r="743" spans="1:29" x14ac:dyDescent="0.3">
      <c r="A743" s="151">
        <v>46081</v>
      </c>
      <c r="B743" t="s">
        <v>444</v>
      </c>
      <c r="C743" t="s">
        <v>525</v>
      </c>
      <c r="D743">
        <v>-1031623.7943</v>
      </c>
      <c r="E743" t="s">
        <v>187</v>
      </c>
      <c r="F743">
        <v>1</v>
      </c>
      <c r="G743">
        <v>1031623.7943131266</v>
      </c>
      <c r="H743" t="s">
        <v>480</v>
      </c>
      <c r="I743" t="s">
        <v>9</v>
      </c>
      <c r="J743" t="s">
        <v>137</v>
      </c>
      <c r="K743" t="s">
        <v>501</v>
      </c>
      <c r="L743" t="s">
        <v>501</v>
      </c>
      <c r="M743">
        <v>0</v>
      </c>
      <c r="N743" t="s">
        <v>32</v>
      </c>
      <c r="O743" t="s">
        <v>492</v>
      </c>
      <c r="P743">
        <v>11</v>
      </c>
      <c r="Q743" t="s">
        <v>467</v>
      </c>
      <c r="R743">
        <v>1</v>
      </c>
      <c r="S743">
        <v>-1031623.7943</v>
      </c>
      <c r="T743">
        <v>1</v>
      </c>
      <c r="U743" t="s">
        <v>199</v>
      </c>
      <c r="V743" t="s">
        <v>175</v>
      </c>
      <c r="W743" t="s">
        <v>316</v>
      </c>
      <c r="X743">
        <v>7.7777777777777779E-2</v>
      </c>
      <c r="Y743">
        <v>80237.406223333324</v>
      </c>
      <c r="Z743">
        <v>10</v>
      </c>
      <c r="AA743">
        <v>10</v>
      </c>
      <c r="AB743" t="s">
        <v>75</v>
      </c>
      <c r="AC743" t="s">
        <v>9</v>
      </c>
    </row>
    <row r="744" spans="1:29" x14ac:dyDescent="0.3">
      <c r="A744" s="151">
        <v>46081</v>
      </c>
      <c r="B744" t="s">
        <v>444</v>
      </c>
      <c r="C744" t="s">
        <v>525</v>
      </c>
      <c r="D744">
        <v>-1031623.7943</v>
      </c>
      <c r="E744" t="s">
        <v>187</v>
      </c>
      <c r="F744">
        <v>1</v>
      </c>
      <c r="G744">
        <v>1031623.7943131266</v>
      </c>
      <c r="H744" t="s">
        <v>480</v>
      </c>
      <c r="I744" t="s">
        <v>9</v>
      </c>
      <c r="J744" t="s">
        <v>137</v>
      </c>
      <c r="K744" t="s">
        <v>501</v>
      </c>
      <c r="L744" t="s">
        <v>501</v>
      </c>
      <c r="M744">
        <v>0</v>
      </c>
      <c r="N744" t="s">
        <v>32</v>
      </c>
      <c r="O744" t="s">
        <v>492</v>
      </c>
      <c r="P744">
        <v>11</v>
      </c>
      <c r="Q744" t="s">
        <v>467</v>
      </c>
      <c r="R744">
        <v>1</v>
      </c>
      <c r="S744">
        <v>-1031623.7943</v>
      </c>
      <c r="T744">
        <v>1</v>
      </c>
      <c r="U744" t="s">
        <v>199</v>
      </c>
      <c r="V744" t="s">
        <v>193</v>
      </c>
      <c r="W744" t="s">
        <v>320</v>
      </c>
      <c r="X744">
        <v>7.7777777777777779E-2</v>
      </c>
      <c r="Y744">
        <v>80237.406223333324</v>
      </c>
      <c r="Z744">
        <v>3</v>
      </c>
      <c r="AA744">
        <v>10</v>
      </c>
      <c r="AB744" t="s">
        <v>682</v>
      </c>
      <c r="AC744" t="s">
        <v>9</v>
      </c>
    </row>
    <row r="745" spans="1:29" x14ac:dyDescent="0.3">
      <c r="A745" s="151">
        <v>46081</v>
      </c>
      <c r="B745" t="s">
        <v>444</v>
      </c>
      <c r="C745" t="s">
        <v>525</v>
      </c>
      <c r="D745">
        <v>-1031623.7943</v>
      </c>
      <c r="E745" t="s">
        <v>187</v>
      </c>
      <c r="F745">
        <v>1</v>
      </c>
      <c r="G745">
        <v>1031623.7943131266</v>
      </c>
      <c r="H745" t="s">
        <v>480</v>
      </c>
      <c r="I745" t="s">
        <v>9</v>
      </c>
      <c r="J745" t="s">
        <v>137</v>
      </c>
      <c r="K745" t="s">
        <v>501</v>
      </c>
      <c r="L745" t="s">
        <v>501</v>
      </c>
      <c r="M745">
        <v>0</v>
      </c>
      <c r="N745" t="s">
        <v>32</v>
      </c>
      <c r="O745" t="s">
        <v>492</v>
      </c>
      <c r="P745">
        <v>11</v>
      </c>
      <c r="Q745" t="s">
        <v>467</v>
      </c>
      <c r="R745">
        <v>1</v>
      </c>
      <c r="S745">
        <v>-1031623.7943</v>
      </c>
      <c r="T745">
        <v>1</v>
      </c>
      <c r="U745" t="s">
        <v>199</v>
      </c>
      <c r="V745" t="s">
        <v>191</v>
      </c>
      <c r="W745" t="s">
        <v>319</v>
      </c>
      <c r="X745">
        <v>7.7777777777777779E-2</v>
      </c>
      <c r="Y745">
        <v>80237.406223333324</v>
      </c>
      <c r="Z745">
        <v>4</v>
      </c>
      <c r="AA745">
        <v>10</v>
      </c>
      <c r="AB745" t="s">
        <v>683</v>
      </c>
      <c r="AC745" t="s">
        <v>9</v>
      </c>
    </row>
    <row r="746" spans="1:29" x14ac:dyDescent="0.3">
      <c r="A746" s="151">
        <v>46081</v>
      </c>
      <c r="B746" t="s">
        <v>444</v>
      </c>
      <c r="C746" t="s">
        <v>525</v>
      </c>
      <c r="D746">
        <v>-1031623.7943</v>
      </c>
      <c r="E746" t="s">
        <v>187</v>
      </c>
      <c r="F746">
        <v>1</v>
      </c>
      <c r="G746">
        <v>1031623.7943131266</v>
      </c>
      <c r="H746" t="s">
        <v>480</v>
      </c>
      <c r="I746" t="s">
        <v>9</v>
      </c>
      <c r="J746" t="s">
        <v>137</v>
      </c>
      <c r="K746" t="s">
        <v>501</v>
      </c>
      <c r="L746" t="s">
        <v>501</v>
      </c>
      <c r="M746">
        <v>0</v>
      </c>
      <c r="N746" t="s">
        <v>32</v>
      </c>
      <c r="O746" t="s">
        <v>492</v>
      </c>
      <c r="P746">
        <v>11</v>
      </c>
      <c r="Q746" t="s">
        <v>467</v>
      </c>
      <c r="R746">
        <v>1</v>
      </c>
      <c r="S746">
        <v>-1031623.7943</v>
      </c>
      <c r="T746">
        <v>1</v>
      </c>
      <c r="U746" t="s">
        <v>199</v>
      </c>
      <c r="V746" t="s">
        <v>80</v>
      </c>
      <c r="W746" t="s">
        <v>109</v>
      </c>
      <c r="X746">
        <v>7.7777777777777779E-2</v>
      </c>
      <c r="Y746">
        <v>80237.406223333324</v>
      </c>
      <c r="Z746">
        <v>5</v>
      </c>
      <c r="AA746">
        <v>10</v>
      </c>
      <c r="AB746" t="s">
        <v>80</v>
      </c>
      <c r="AC746" t="s">
        <v>9</v>
      </c>
    </row>
    <row r="747" spans="1:29" x14ac:dyDescent="0.3">
      <c r="A747" s="151">
        <v>46081</v>
      </c>
      <c r="B747" t="s">
        <v>444</v>
      </c>
      <c r="C747" t="s">
        <v>525</v>
      </c>
      <c r="D747">
        <v>-1031623.7943</v>
      </c>
      <c r="E747" t="s">
        <v>187</v>
      </c>
      <c r="F747">
        <v>1</v>
      </c>
      <c r="G747">
        <v>1031623.7943131266</v>
      </c>
      <c r="H747" t="s">
        <v>480</v>
      </c>
      <c r="I747" t="s">
        <v>9</v>
      </c>
      <c r="J747" t="s">
        <v>137</v>
      </c>
      <c r="K747" t="s">
        <v>501</v>
      </c>
      <c r="L747" t="s">
        <v>501</v>
      </c>
      <c r="M747">
        <v>0</v>
      </c>
      <c r="N747" t="s">
        <v>32</v>
      </c>
      <c r="O747" t="s">
        <v>492</v>
      </c>
      <c r="P747">
        <v>11</v>
      </c>
      <c r="Q747" t="s">
        <v>467</v>
      </c>
      <c r="R747">
        <v>1</v>
      </c>
      <c r="S747">
        <v>-1031623.7943</v>
      </c>
      <c r="T747">
        <v>1</v>
      </c>
      <c r="U747" t="s">
        <v>199</v>
      </c>
      <c r="V747" t="s">
        <v>50</v>
      </c>
      <c r="W747" t="s">
        <v>108</v>
      </c>
      <c r="X747">
        <v>7.7777777777777779E-2</v>
      </c>
      <c r="Y747">
        <v>80237.406223333324</v>
      </c>
      <c r="Z747">
        <v>6</v>
      </c>
      <c r="AA747">
        <v>10</v>
      </c>
      <c r="AB747" t="s">
        <v>50</v>
      </c>
      <c r="AC747" t="s">
        <v>9</v>
      </c>
    </row>
    <row r="748" spans="1:29" x14ac:dyDescent="0.3">
      <c r="A748" s="151">
        <v>46081</v>
      </c>
      <c r="B748" t="s">
        <v>444</v>
      </c>
      <c r="C748" t="s">
        <v>525</v>
      </c>
      <c r="D748">
        <v>-1031623.7943</v>
      </c>
      <c r="E748" t="s">
        <v>187</v>
      </c>
      <c r="F748">
        <v>1</v>
      </c>
      <c r="G748">
        <v>1031623.7943131266</v>
      </c>
      <c r="H748" t="s">
        <v>480</v>
      </c>
      <c r="I748" t="s">
        <v>9</v>
      </c>
      <c r="J748" t="s">
        <v>137</v>
      </c>
      <c r="K748" t="s">
        <v>501</v>
      </c>
      <c r="L748" t="s">
        <v>501</v>
      </c>
      <c r="M748">
        <v>0</v>
      </c>
      <c r="N748" t="s">
        <v>32</v>
      </c>
      <c r="O748" t="s">
        <v>492</v>
      </c>
      <c r="P748">
        <v>11</v>
      </c>
      <c r="Q748" t="s">
        <v>467</v>
      </c>
      <c r="R748">
        <v>1</v>
      </c>
      <c r="S748">
        <v>-1031623.7943</v>
      </c>
      <c r="T748">
        <v>1</v>
      </c>
      <c r="U748" t="s">
        <v>199</v>
      </c>
      <c r="V748" t="s">
        <v>68</v>
      </c>
      <c r="W748" t="s">
        <v>106</v>
      </c>
      <c r="X748">
        <v>7.7777777777777779E-2</v>
      </c>
      <c r="Y748">
        <v>80237.406223333324</v>
      </c>
      <c r="Z748">
        <v>7</v>
      </c>
      <c r="AA748">
        <v>10</v>
      </c>
      <c r="AB748" t="s">
        <v>68</v>
      </c>
      <c r="AC748" t="s">
        <v>9</v>
      </c>
    </row>
    <row r="749" spans="1:29" x14ac:dyDescent="0.3">
      <c r="A749" s="151">
        <v>46081</v>
      </c>
      <c r="B749" t="s">
        <v>444</v>
      </c>
      <c r="C749" t="s">
        <v>525</v>
      </c>
      <c r="D749">
        <v>-1031623.7943</v>
      </c>
      <c r="E749" t="s">
        <v>187</v>
      </c>
      <c r="F749">
        <v>1</v>
      </c>
      <c r="G749">
        <v>1031623.7943131266</v>
      </c>
      <c r="H749" t="s">
        <v>480</v>
      </c>
      <c r="I749" t="s">
        <v>9</v>
      </c>
      <c r="J749" t="s">
        <v>137</v>
      </c>
      <c r="K749" t="s">
        <v>501</v>
      </c>
      <c r="L749" t="s">
        <v>501</v>
      </c>
      <c r="M749">
        <v>0</v>
      </c>
      <c r="N749" t="s">
        <v>32</v>
      </c>
      <c r="O749" t="s">
        <v>492</v>
      </c>
      <c r="P749">
        <v>11</v>
      </c>
      <c r="Q749" t="s">
        <v>467</v>
      </c>
      <c r="R749">
        <v>1</v>
      </c>
      <c r="S749">
        <v>-1031623.7943</v>
      </c>
      <c r="T749">
        <v>1</v>
      </c>
      <c r="U749" t="s">
        <v>199</v>
      </c>
      <c r="V749" t="s">
        <v>70</v>
      </c>
      <c r="W749" t="s">
        <v>452</v>
      </c>
      <c r="X749">
        <v>7.7777777777777779E-2</v>
      </c>
      <c r="Y749">
        <v>80237.406223333324</v>
      </c>
      <c r="Z749">
        <v>8</v>
      </c>
      <c r="AA749">
        <v>10</v>
      </c>
      <c r="AB749" t="s">
        <v>70</v>
      </c>
      <c r="AC749" t="s">
        <v>9</v>
      </c>
    </row>
    <row r="750" spans="1:29" x14ac:dyDescent="0.3">
      <c r="A750" s="151">
        <v>46081</v>
      </c>
      <c r="B750" t="s">
        <v>444</v>
      </c>
      <c r="C750" t="s">
        <v>525</v>
      </c>
      <c r="D750">
        <v>-1031623.7943</v>
      </c>
      <c r="E750" t="s">
        <v>187</v>
      </c>
      <c r="F750">
        <v>1</v>
      </c>
      <c r="G750">
        <v>1031623.7943131266</v>
      </c>
      <c r="H750" t="s">
        <v>480</v>
      </c>
      <c r="I750" t="s">
        <v>9</v>
      </c>
      <c r="J750" t="s">
        <v>137</v>
      </c>
      <c r="K750" t="s">
        <v>501</v>
      </c>
      <c r="L750" t="s">
        <v>501</v>
      </c>
      <c r="M750">
        <v>0</v>
      </c>
      <c r="N750" t="s">
        <v>32</v>
      </c>
      <c r="O750" t="s">
        <v>492</v>
      </c>
      <c r="P750">
        <v>11</v>
      </c>
      <c r="Q750" t="s">
        <v>467</v>
      </c>
      <c r="R750">
        <v>1</v>
      </c>
      <c r="S750">
        <v>-1031623.7943</v>
      </c>
      <c r="T750">
        <v>1</v>
      </c>
      <c r="U750" t="s">
        <v>199</v>
      </c>
      <c r="V750" t="s">
        <v>181</v>
      </c>
      <c r="W750" t="s">
        <v>318</v>
      </c>
      <c r="X750">
        <v>0</v>
      </c>
      <c r="Y750">
        <v>0</v>
      </c>
      <c r="Z750">
        <v>9</v>
      </c>
      <c r="AA750">
        <v>10</v>
      </c>
      <c r="AB750" t="s">
        <v>181</v>
      </c>
      <c r="AC750" t="s">
        <v>9</v>
      </c>
    </row>
    <row r="751" spans="1:29" x14ac:dyDescent="0.3">
      <c r="A751" s="151">
        <v>46081</v>
      </c>
      <c r="B751" t="s">
        <v>444</v>
      </c>
      <c r="C751" t="s">
        <v>526</v>
      </c>
      <c r="D751">
        <v>-1031623.7943</v>
      </c>
      <c r="E751" t="s">
        <v>50</v>
      </c>
      <c r="F751">
        <v>1</v>
      </c>
      <c r="G751">
        <v>1031623.7943131266</v>
      </c>
      <c r="H751" t="s">
        <v>480</v>
      </c>
      <c r="I751" t="s">
        <v>9</v>
      </c>
      <c r="J751" t="s">
        <v>137</v>
      </c>
      <c r="K751" t="s">
        <v>501</v>
      </c>
      <c r="L751" t="s">
        <v>501</v>
      </c>
      <c r="M751">
        <v>0</v>
      </c>
      <c r="N751" t="s">
        <v>39</v>
      </c>
      <c r="O751" t="s">
        <v>492</v>
      </c>
      <c r="P751">
        <v>2</v>
      </c>
      <c r="Q751" t="s">
        <v>50</v>
      </c>
      <c r="R751">
        <v>1</v>
      </c>
      <c r="S751">
        <v>-1031623.7943</v>
      </c>
      <c r="T751">
        <v>1</v>
      </c>
      <c r="U751" t="s">
        <v>199</v>
      </c>
      <c r="V751" t="s">
        <v>50</v>
      </c>
      <c r="W751" t="s">
        <v>88</v>
      </c>
      <c r="X751">
        <v>1</v>
      </c>
      <c r="Y751">
        <v>1031623.7943</v>
      </c>
      <c r="Z751">
        <v>6</v>
      </c>
      <c r="AA751">
        <v>10</v>
      </c>
      <c r="AB751" t="s">
        <v>50</v>
      </c>
      <c r="AC751" t="s">
        <v>9</v>
      </c>
    </row>
    <row r="752" spans="1:29" x14ac:dyDescent="0.3">
      <c r="A752" s="151">
        <v>46081</v>
      </c>
      <c r="B752" t="s">
        <v>444</v>
      </c>
      <c r="C752" t="s">
        <v>439</v>
      </c>
      <c r="D752">
        <v>-1029415.9402</v>
      </c>
      <c r="E752" t="s">
        <v>50</v>
      </c>
      <c r="F752">
        <v>1</v>
      </c>
      <c r="G752">
        <v>1029415.9401531266</v>
      </c>
      <c r="H752" t="s">
        <v>480</v>
      </c>
      <c r="I752" t="s">
        <v>9</v>
      </c>
      <c r="J752" t="s">
        <v>137</v>
      </c>
      <c r="K752" t="s">
        <v>501</v>
      </c>
      <c r="L752" t="s">
        <v>501</v>
      </c>
      <c r="M752">
        <v>0</v>
      </c>
      <c r="N752" t="s">
        <v>39</v>
      </c>
      <c r="O752" t="s">
        <v>494</v>
      </c>
      <c r="P752">
        <v>2</v>
      </c>
      <c r="Q752" t="s">
        <v>50</v>
      </c>
      <c r="R752">
        <v>1</v>
      </c>
      <c r="S752">
        <v>-1029415.9402</v>
      </c>
      <c r="T752">
        <v>1</v>
      </c>
      <c r="U752" t="s">
        <v>199</v>
      </c>
      <c r="V752" t="s">
        <v>50</v>
      </c>
      <c r="W752" t="s">
        <v>88</v>
      </c>
      <c r="X752">
        <v>1</v>
      </c>
      <c r="Y752">
        <v>1029415.9402</v>
      </c>
      <c r="Z752">
        <v>6</v>
      </c>
      <c r="AA752">
        <v>10</v>
      </c>
      <c r="AB752" t="s">
        <v>50</v>
      </c>
      <c r="AC752" t="s">
        <v>9</v>
      </c>
    </row>
    <row r="753" spans="1:29" x14ac:dyDescent="0.3">
      <c r="A753" s="151">
        <v>46061</v>
      </c>
      <c r="B753" t="s">
        <v>917</v>
      </c>
      <c r="C753" t="s">
        <v>920</v>
      </c>
      <c r="D753">
        <v>-1028500</v>
      </c>
      <c r="E753" t="s">
        <v>921</v>
      </c>
      <c r="F753">
        <v>2</v>
      </c>
      <c r="G753">
        <v>425000</v>
      </c>
      <c r="H753" t="s">
        <v>511</v>
      </c>
      <c r="I753" t="s">
        <v>17</v>
      </c>
      <c r="J753" t="s">
        <v>157</v>
      </c>
      <c r="K753" t="s">
        <v>473</v>
      </c>
      <c r="L753" t="s">
        <v>156</v>
      </c>
      <c r="M753">
        <v>0</v>
      </c>
      <c r="N753" t="s">
        <v>35</v>
      </c>
      <c r="O753" t="s">
        <v>492</v>
      </c>
      <c r="P753">
        <v>10</v>
      </c>
      <c r="Q753" t="s">
        <v>465</v>
      </c>
      <c r="R753">
        <v>1</v>
      </c>
      <c r="S753">
        <v>-1028500</v>
      </c>
      <c r="T753">
        <v>2</v>
      </c>
      <c r="U753" t="s">
        <v>199</v>
      </c>
      <c r="V753" t="s">
        <v>72</v>
      </c>
      <c r="W753" t="s">
        <v>73</v>
      </c>
      <c r="X753">
        <v>3.2417236735101898E-2</v>
      </c>
      <c r="Y753">
        <v>33341.127982052305</v>
      </c>
      <c r="Z753">
        <v>1</v>
      </c>
      <c r="AA753" t="s">
        <v>157</v>
      </c>
      <c r="AB753" t="s">
        <v>72</v>
      </c>
      <c r="AC753" t="s">
        <v>17</v>
      </c>
    </row>
    <row r="754" spans="1:29" x14ac:dyDescent="0.3">
      <c r="A754" s="151">
        <v>46061</v>
      </c>
      <c r="B754" t="s">
        <v>917</v>
      </c>
      <c r="C754" t="s">
        <v>920</v>
      </c>
      <c r="D754">
        <v>-1028500</v>
      </c>
      <c r="E754" t="s">
        <v>921</v>
      </c>
      <c r="F754">
        <v>2</v>
      </c>
      <c r="G754">
        <v>425000</v>
      </c>
      <c r="H754" t="s">
        <v>511</v>
      </c>
      <c r="I754" t="s">
        <v>17</v>
      </c>
      <c r="J754" t="s">
        <v>157</v>
      </c>
      <c r="K754" t="s">
        <v>473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>
        <v>-1028500</v>
      </c>
      <c r="T754">
        <v>2</v>
      </c>
      <c r="U754" t="s">
        <v>199</v>
      </c>
      <c r="V754" t="s">
        <v>77</v>
      </c>
      <c r="W754" t="s">
        <v>78</v>
      </c>
      <c r="X754">
        <v>7.0597149630605652E-3</v>
      </c>
      <c r="Y754">
        <v>7260.9168395077913</v>
      </c>
      <c r="Z754">
        <v>2</v>
      </c>
      <c r="AA754" t="s">
        <v>157</v>
      </c>
      <c r="AB754" t="s">
        <v>77</v>
      </c>
      <c r="AC754" t="s">
        <v>17</v>
      </c>
    </row>
    <row r="755" spans="1:29" x14ac:dyDescent="0.3">
      <c r="A755" s="151">
        <v>46061</v>
      </c>
      <c r="B755" t="s">
        <v>917</v>
      </c>
      <c r="C755" t="s">
        <v>920</v>
      </c>
      <c r="D755">
        <v>-1028500</v>
      </c>
      <c r="E755" t="s">
        <v>921</v>
      </c>
      <c r="F755">
        <v>2</v>
      </c>
      <c r="G755">
        <v>425000</v>
      </c>
      <c r="H755" t="s">
        <v>511</v>
      </c>
      <c r="I755" t="s">
        <v>17</v>
      </c>
      <c r="J755" t="s">
        <v>157</v>
      </c>
      <c r="K755" t="s">
        <v>473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>
        <v>-1028500</v>
      </c>
      <c r="T755">
        <v>2</v>
      </c>
      <c r="U755" t="s">
        <v>199</v>
      </c>
      <c r="V755" t="s">
        <v>75</v>
      </c>
      <c r="W755" t="s">
        <v>76</v>
      </c>
      <c r="X755">
        <v>4.0653249223577111E-4</v>
      </c>
      <c r="Y755">
        <v>418.11866826449057</v>
      </c>
      <c r="Z755">
        <v>10</v>
      </c>
      <c r="AA755" t="s">
        <v>157</v>
      </c>
      <c r="AB755" t="s">
        <v>75</v>
      </c>
      <c r="AC755" t="s">
        <v>17</v>
      </c>
    </row>
    <row r="756" spans="1:29" x14ac:dyDescent="0.3">
      <c r="A756" s="151">
        <v>46061</v>
      </c>
      <c r="B756" t="s">
        <v>917</v>
      </c>
      <c r="C756" t="s">
        <v>920</v>
      </c>
      <c r="D756">
        <v>-1028500</v>
      </c>
      <c r="E756" t="s">
        <v>921</v>
      </c>
      <c r="F756">
        <v>2</v>
      </c>
      <c r="G756">
        <v>425000</v>
      </c>
      <c r="H756" t="s">
        <v>511</v>
      </c>
      <c r="I756" t="s">
        <v>17</v>
      </c>
      <c r="J756" t="s">
        <v>157</v>
      </c>
      <c r="K756" t="s">
        <v>473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>
        <v>-1028500</v>
      </c>
      <c r="T756">
        <v>2</v>
      </c>
      <c r="U756" t="s">
        <v>199</v>
      </c>
      <c r="V756" t="s">
        <v>66</v>
      </c>
      <c r="W756" t="s">
        <v>67</v>
      </c>
      <c r="X756">
        <v>5.9791078481547098E-2</v>
      </c>
      <c r="Y756">
        <v>61495.124218271194</v>
      </c>
      <c r="Z756">
        <v>3</v>
      </c>
      <c r="AA756" t="s">
        <v>157</v>
      </c>
      <c r="AB756" t="s">
        <v>682</v>
      </c>
      <c r="AC756" t="s">
        <v>17</v>
      </c>
    </row>
    <row r="757" spans="1:29" x14ac:dyDescent="0.3">
      <c r="A757" s="151">
        <v>46061</v>
      </c>
      <c r="B757" t="s">
        <v>917</v>
      </c>
      <c r="C757" t="s">
        <v>920</v>
      </c>
      <c r="D757">
        <v>-1028500</v>
      </c>
      <c r="E757" t="s">
        <v>921</v>
      </c>
      <c r="F757">
        <v>2</v>
      </c>
      <c r="G757">
        <v>425000</v>
      </c>
      <c r="H757" t="s">
        <v>511</v>
      </c>
      <c r="I757" t="s">
        <v>17</v>
      </c>
      <c r="J757" t="s">
        <v>157</v>
      </c>
      <c r="K757" t="s">
        <v>473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>
        <v>-1028500</v>
      </c>
      <c r="T757">
        <v>2</v>
      </c>
      <c r="U757" t="s">
        <v>199</v>
      </c>
      <c r="V757" t="s">
        <v>63</v>
      </c>
      <c r="W757" t="s">
        <v>64</v>
      </c>
      <c r="X757">
        <v>4.8738124634855849E-3</v>
      </c>
      <c r="Y757">
        <v>5012.7161186949243</v>
      </c>
      <c r="Z757">
        <v>4</v>
      </c>
      <c r="AA757" t="s">
        <v>157</v>
      </c>
      <c r="AB757" t="s">
        <v>683</v>
      </c>
      <c r="AC757" t="s">
        <v>17</v>
      </c>
    </row>
    <row r="758" spans="1:29" x14ac:dyDescent="0.3">
      <c r="A758" s="151">
        <v>46061</v>
      </c>
      <c r="B758" t="s">
        <v>917</v>
      </c>
      <c r="C758" t="s">
        <v>920</v>
      </c>
      <c r="D758">
        <v>-1028500</v>
      </c>
      <c r="E758" t="s">
        <v>921</v>
      </c>
      <c r="F758">
        <v>2</v>
      </c>
      <c r="G758">
        <v>425000</v>
      </c>
      <c r="H758" t="s">
        <v>511</v>
      </c>
      <c r="I758" t="s">
        <v>17</v>
      </c>
      <c r="J758" t="s">
        <v>157</v>
      </c>
      <c r="K758" t="s">
        <v>473</v>
      </c>
      <c r="L758" t="s">
        <v>156</v>
      </c>
      <c r="M758">
        <v>0</v>
      </c>
      <c r="N758" t="s">
        <v>35</v>
      </c>
      <c r="O758" t="s">
        <v>492</v>
      </c>
      <c r="P758">
        <v>10</v>
      </c>
      <c r="Q758" t="s">
        <v>465</v>
      </c>
      <c r="R758">
        <v>1</v>
      </c>
      <c r="S758">
        <v>-1028500</v>
      </c>
      <c r="T758">
        <v>2</v>
      </c>
      <c r="U758" t="s">
        <v>199</v>
      </c>
      <c r="V758" t="s">
        <v>80</v>
      </c>
      <c r="W758" t="s">
        <v>81</v>
      </c>
      <c r="X758">
        <v>0.73411048911804788</v>
      </c>
      <c r="Y758">
        <v>755032.63805791223</v>
      </c>
      <c r="Z758">
        <v>5</v>
      </c>
      <c r="AA758" t="s">
        <v>157</v>
      </c>
      <c r="AB758" t="s">
        <v>80</v>
      </c>
      <c r="AC758" t="s">
        <v>17</v>
      </c>
    </row>
    <row r="759" spans="1:29" x14ac:dyDescent="0.3">
      <c r="A759" s="151">
        <v>46061</v>
      </c>
      <c r="B759" t="s">
        <v>917</v>
      </c>
      <c r="C759" t="s">
        <v>920</v>
      </c>
      <c r="D759">
        <v>-1028500</v>
      </c>
      <c r="E759" t="s">
        <v>921</v>
      </c>
      <c r="F759">
        <v>2</v>
      </c>
      <c r="G759">
        <v>425000</v>
      </c>
      <c r="H759" t="s">
        <v>511</v>
      </c>
      <c r="I759" t="s">
        <v>17</v>
      </c>
      <c r="J759" t="s">
        <v>157</v>
      </c>
      <c r="K759" t="s">
        <v>473</v>
      </c>
      <c r="L759" t="s">
        <v>156</v>
      </c>
      <c r="M759">
        <v>0</v>
      </c>
      <c r="N759" t="s">
        <v>35</v>
      </c>
      <c r="O759" t="s">
        <v>492</v>
      </c>
      <c r="P759">
        <v>10</v>
      </c>
      <c r="Q759" t="s">
        <v>465</v>
      </c>
      <c r="R759">
        <v>1</v>
      </c>
      <c r="S759">
        <v>-1028500</v>
      </c>
      <c r="T759">
        <v>2</v>
      </c>
      <c r="U759" t="s">
        <v>199</v>
      </c>
      <c r="V759" t="s">
        <v>50</v>
      </c>
      <c r="W759" t="s">
        <v>74</v>
      </c>
      <c r="X759">
        <v>1.4065386597374174E-2</v>
      </c>
      <c r="Y759">
        <v>14466.250115399338</v>
      </c>
      <c r="Z759">
        <v>6</v>
      </c>
      <c r="AA759" t="s">
        <v>157</v>
      </c>
      <c r="AB759" t="s">
        <v>50</v>
      </c>
      <c r="AC759" t="s">
        <v>17</v>
      </c>
    </row>
    <row r="760" spans="1:29" x14ac:dyDescent="0.3">
      <c r="A760" s="151">
        <v>46061</v>
      </c>
      <c r="B760" t="s">
        <v>917</v>
      </c>
      <c r="C760" t="s">
        <v>920</v>
      </c>
      <c r="D760">
        <v>-1028500</v>
      </c>
      <c r="E760" t="s">
        <v>921</v>
      </c>
      <c r="F760">
        <v>2</v>
      </c>
      <c r="G760">
        <v>425000</v>
      </c>
      <c r="H760" t="s">
        <v>511</v>
      </c>
      <c r="I760" t="s">
        <v>17</v>
      </c>
      <c r="J760" t="s">
        <v>157</v>
      </c>
      <c r="K760" t="s">
        <v>473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>
        <v>-1028500</v>
      </c>
      <c r="T760">
        <v>2</v>
      </c>
      <c r="U760" t="s">
        <v>199</v>
      </c>
      <c r="V760" t="s">
        <v>68</v>
      </c>
      <c r="W760" t="s">
        <v>69</v>
      </c>
      <c r="X760">
        <v>0.10760032914202722</v>
      </c>
      <c r="Y760">
        <v>110666.93852257499</v>
      </c>
      <c r="Z760">
        <v>7</v>
      </c>
      <c r="AA760" t="s">
        <v>157</v>
      </c>
      <c r="AB760" t="s">
        <v>68</v>
      </c>
      <c r="AC760" t="s">
        <v>17</v>
      </c>
    </row>
    <row r="761" spans="1:29" x14ac:dyDescent="0.3">
      <c r="A761" s="151">
        <v>46061</v>
      </c>
      <c r="B761" t="s">
        <v>917</v>
      </c>
      <c r="C761" t="s">
        <v>920</v>
      </c>
      <c r="D761">
        <v>-1028500</v>
      </c>
      <c r="E761" t="s">
        <v>921</v>
      </c>
      <c r="F761">
        <v>2</v>
      </c>
      <c r="G761">
        <v>425000</v>
      </c>
      <c r="H761" t="s">
        <v>511</v>
      </c>
      <c r="I761" t="s">
        <v>17</v>
      </c>
      <c r="J761" t="s">
        <v>157</v>
      </c>
      <c r="K761" t="s">
        <v>473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>
        <v>-1028500</v>
      </c>
      <c r="T761">
        <v>2</v>
      </c>
      <c r="U761" t="s">
        <v>199</v>
      </c>
      <c r="V761" t="s">
        <v>70</v>
      </c>
      <c r="W761" t="s">
        <v>71</v>
      </c>
      <c r="X761">
        <v>3.9675420007119738E-2</v>
      </c>
      <c r="Y761">
        <v>40806.169477322648</v>
      </c>
      <c r="Z761">
        <v>8</v>
      </c>
      <c r="AA761" t="s">
        <v>157</v>
      </c>
      <c r="AB761" t="s">
        <v>70</v>
      </c>
      <c r="AC761" t="s">
        <v>17</v>
      </c>
    </row>
    <row r="762" spans="1:29" x14ac:dyDescent="0.3">
      <c r="A762" s="151">
        <v>46061</v>
      </c>
      <c r="B762" t="s">
        <v>917</v>
      </c>
      <c r="C762" t="s">
        <v>920</v>
      </c>
      <c r="D762">
        <v>-1028500</v>
      </c>
      <c r="E762" t="s">
        <v>921</v>
      </c>
      <c r="F762">
        <v>2</v>
      </c>
      <c r="G762">
        <v>425000</v>
      </c>
      <c r="H762" t="s">
        <v>511</v>
      </c>
      <c r="I762" t="s">
        <v>17</v>
      </c>
      <c r="J762" t="s">
        <v>157</v>
      </c>
      <c r="K762" t="s">
        <v>473</v>
      </c>
      <c r="L762" t="s">
        <v>156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>
        <v>-1028500</v>
      </c>
      <c r="T762">
        <v>2</v>
      </c>
      <c r="U762" t="s">
        <v>199</v>
      </c>
      <c r="V762" t="s">
        <v>181</v>
      </c>
      <c r="W762" t="s">
        <v>462</v>
      </c>
      <c r="X762">
        <v>0</v>
      </c>
      <c r="Y762">
        <v>0</v>
      </c>
      <c r="Z762">
        <v>9</v>
      </c>
      <c r="AA762" t="s">
        <v>157</v>
      </c>
      <c r="AB762" t="s">
        <v>181</v>
      </c>
      <c r="AC762" t="s">
        <v>17</v>
      </c>
    </row>
    <row r="763" spans="1:29" x14ac:dyDescent="0.3">
      <c r="A763" s="151">
        <v>46081</v>
      </c>
      <c r="B763" t="s">
        <v>444</v>
      </c>
      <c r="C763" t="s">
        <v>486</v>
      </c>
      <c r="D763">
        <v>-1000000</v>
      </c>
      <c r="E763" t="s">
        <v>164</v>
      </c>
      <c r="F763">
        <v>1</v>
      </c>
      <c r="G763">
        <v>1000000</v>
      </c>
      <c r="H763" t="s">
        <v>480</v>
      </c>
      <c r="I763" t="s">
        <v>9</v>
      </c>
      <c r="J763" t="s">
        <v>137</v>
      </c>
      <c r="K763" t="s">
        <v>501</v>
      </c>
      <c r="L763" t="s">
        <v>501</v>
      </c>
      <c r="M763">
        <v>0</v>
      </c>
      <c r="N763" t="s">
        <v>32</v>
      </c>
      <c r="O763" t="s">
        <v>492</v>
      </c>
      <c r="P763">
        <v>11</v>
      </c>
      <c r="Q763" t="s">
        <v>467</v>
      </c>
      <c r="R763">
        <v>1</v>
      </c>
      <c r="S763">
        <v>-1000000</v>
      </c>
      <c r="T763">
        <v>1</v>
      </c>
      <c r="U763" t="s">
        <v>199</v>
      </c>
      <c r="V763" t="s">
        <v>72</v>
      </c>
      <c r="W763" t="s">
        <v>107</v>
      </c>
      <c r="X763">
        <v>7.7777777777777779E-2</v>
      </c>
      <c r="Y763">
        <v>77777.777777777781</v>
      </c>
      <c r="Z763">
        <v>1</v>
      </c>
      <c r="AA763">
        <v>10</v>
      </c>
      <c r="AB763" t="s">
        <v>72</v>
      </c>
      <c r="AC763" t="s">
        <v>9</v>
      </c>
    </row>
    <row r="764" spans="1:29" x14ac:dyDescent="0.3">
      <c r="A764" s="151">
        <v>46081</v>
      </c>
      <c r="B764" t="s">
        <v>444</v>
      </c>
      <c r="C764" t="s">
        <v>486</v>
      </c>
      <c r="D764">
        <v>-1000000</v>
      </c>
      <c r="E764" t="s">
        <v>164</v>
      </c>
      <c r="F764">
        <v>1</v>
      </c>
      <c r="G764">
        <v>1000000</v>
      </c>
      <c r="H764" t="s">
        <v>480</v>
      </c>
      <c r="I764" t="s">
        <v>9</v>
      </c>
      <c r="J764" t="s">
        <v>137</v>
      </c>
      <c r="K764" t="s">
        <v>501</v>
      </c>
      <c r="L764" t="s">
        <v>501</v>
      </c>
      <c r="M764">
        <v>0</v>
      </c>
      <c r="N764" t="s">
        <v>32</v>
      </c>
      <c r="O764" t="s">
        <v>492</v>
      </c>
      <c r="P764">
        <v>11</v>
      </c>
      <c r="Q764" t="s">
        <v>467</v>
      </c>
      <c r="R764">
        <v>1</v>
      </c>
      <c r="S764">
        <v>-1000000</v>
      </c>
      <c r="T764">
        <v>1</v>
      </c>
      <c r="U764" t="s">
        <v>199</v>
      </c>
      <c r="V764" t="s">
        <v>177</v>
      </c>
      <c r="W764" t="s">
        <v>317</v>
      </c>
      <c r="X764">
        <v>7.7777777777777779E-2</v>
      </c>
      <c r="Y764">
        <v>77777.777777777781</v>
      </c>
      <c r="Z764">
        <v>2</v>
      </c>
      <c r="AA764">
        <v>10</v>
      </c>
      <c r="AB764" t="s">
        <v>77</v>
      </c>
      <c r="AC764" t="s">
        <v>9</v>
      </c>
    </row>
    <row r="765" spans="1:29" x14ac:dyDescent="0.3">
      <c r="A765" s="151">
        <v>46081</v>
      </c>
      <c r="B765" t="s">
        <v>444</v>
      </c>
      <c r="C765" t="s">
        <v>486</v>
      </c>
      <c r="D765">
        <v>-1000000</v>
      </c>
      <c r="E765" t="s">
        <v>164</v>
      </c>
      <c r="F765">
        <v>1</v>
      </c>
      <c r="G765">
        <v>1000000</v>
      </c>
      <c r="H765" t="s">
        <v>480</v>
      </c>
      <c r="I765" t="s">
        <v>9</v>
      </c>
      <c r="J765" t="s">
        <v>137</v>
      </c>
      <c r="K765" t="s">
        <v>501</v>
      </c>
      <c r="L765" t="s">
        <v>501</v>
      </c>
      <c r="M765">
        <v>0</v>
      </c>
      <c r="N765" t="s">
        <v>32</v>
      </c>
      <c r="O765" t="s">
        <v>492</v>
      </c>
      <c r="P765">
        <v>11</v>
      </c>
      <c r="Q765" t="s">
        <v>467</v>
      </c>
      <c r="R765">
        <v>1</v>
      </c>
      <c r="S765">
        <v>-1000000</v>
      </c>
      <c r="T765">
        <v>1</v>
      </c>
      <c r="U765" t="s">
        <v>199</v>
      </c>
      <c r="V765" t="s">
        <v>175</v>
      </c>
      <c r="W765" t="s">
        <v>316</v>
      </c>
      <c r="X765">
        <v>7.7777777777777779E-2</v>
      </c>
      <c r="Y765">
        <v>77777.777777777781</v>
      </c>
      <c r="Z765">
        <v>10</v>
      </c>
      <c r="AA765">
        <v>10</v>
      </c>
      <c r="AB765" t="s">
        <v>75</v>
      </c>
      <c r="AC765" t="s">
        <v>9</v>
      </c>
    </row>
    <row r="766" spans="1:29" x14ac:dyDescent="0.3">
      <c r="A766" s="151">
        <v>46081</v>
      </c>
      <c r="B766" t="s">
        <v>444</v>
      </c>
      <c r="C766" t="s">
        <v>486</v>
      </c>
      <c r="D766">
        <v>-1000000</v>
      </c>
      <c r="E766" t="s">
        <v>164</v>
      </c>
      <c r="F766">
        <v>1</v>
      </c>
      <c r="G766">
        <v>1000000</v>
      </c>
      <c r="H766" t="s">
        <v>480</v>
      </c>
      <c r="I766" t="s">
        <v>9</v>
      </c>
      <c r="J766" t="s">
        <v>137</v>
      </c>
      <c r="K766" t="s">
        <v>501</v>
      </c>
      <c r="L766" t="s">
        <v>501</v>
      </c>
      <c r="M766">
        <v>0</v>
      </c>
      <c r="N766" t="s">
        <v>32</v>
      </c>
      <c r="O766" t="s">
        <v>492</v>
      </c>
      <c r="P766">
        <v>11</v>
      </c>
      <c r="Q766" t="s">
        <v>467</v>
      </c>
      <c r="R766">
        <v>1</v>
      </c>
      <c r="S766">
        <v>-1000000</v>
      </c>
      <c r="T766">
        <v>1</v>
      </c>
      <c r="U766" t="s">
        <v>199</v>
      </c>
      <c r="V766" t="s">
        <v>193</v>
      </c>
      <c r="W766" t="s">
        <v>320</v>
      </c>
      <c r="X766">
        <v>7.7777777777777779E-2</v>
      </c>
      <c r="Y766">
        <v>77777.777777777781</v>
      </c>
      <c r="Z766">
        <v>3</v>
      </c>
      <c r="AA766">
        <v>10</v>
      </c>
      <c r="AB766" t="s">
        <v>682</v>
      </c>
      <c r="AC766" t="s">
        <v>9</v>
      </c>
    </row>
    <row r="767" spans="1:29" x14ac:dyDescent="0.3">
      <c r="A767" s="151">
        <v>46081</v>
      </c>
      <c r="B767" t="s">
        <v>444</v>
      </c>
      <c r="C767" t="s">
        <v>486</v>
      </c>
      <c r="D767">
        <v>-1000000</v>
      </c>
      <c r="E767" t="s">
        <v>164</v>
      </c>
      <c r="F767">
        <v>1</v>
      </c>
      <c r="G767">
        <v>1000000</v>
      </c>
      <c r="H767" t="s">
        <v>480</v>
      </c>
      <c r="I767" t="s">
        <v>9</v>
      </c>
      <c r="J767" t="s">
        <v>137</v>
      </c>
      <c r="K767" t="s">
        <v>501</v>
      </c>
      <c r="L767" t="s">
        <v>501</v>
      </c>
      <c r="M767">
        <v>0</v>
      </c>
      <c r="N767" t="s">
        <v>32</v>
      </c>
      <c r="O767" t="s">
        <v>492</v>
      </c>
      <c r="P767">
        <v>11</v>
      </c>
      <c r="Q767" t="s">
        <v>467</v>
      </c>
      <c r="R767">
        <v>1</v>
      </c>
      <c r="S767">
        <v>-1000000</v>
      </c>
      <c r="T767">
        <v>1</v>
      </c>
      <c r="U767" t="s">
        <v>199</v>
      </c>
      <c r="V767" t="s">
        <v>191</v>
      </c>
      <c r="W767" t="s">
        <v>319</v>
      </c>
      <c r="X767">
        <v>7.7777777777777779E-2</v>
      </c>
      <c r="Y767">
        <v>77777.777777777781</v>
      </c>
      <c r="Z767">
        <v>4</v>
      </c>
      <c r="AA767">
        <v>10</v>
      </c>
      <c r="AB767" t="s">
        <v>683</v>
      </c>
      <c r="AC767" t="s">
        <v>9</v>
      </c>
    </row>
    <row r="768" spans="1:29" x14ac:dyDescent="0.3">
      <c r="A768" s="151">
        <v>46081</v>
      </c>
      <c r="B768" t="s">
        <v>444</v>
      </c>
      <c r="C768" t="s">
        <v>486</v>
      </c>
      <c r="D768">
        <v>-1000000</v>
      </c>
      <c r="E768" t="s">
        <v>164</v>
      </c>
      <c r="F768">
        <v>1</v>
      </c>
      <c r="G768">
        <v>1000000</v>
      </c>
      <c r="H768" t="s">
        <v>480</v>
      </c>
      <c r="I768" t="s">
        <v>9</v>
      </c>
      <c r="J768" t="s">
        <v>137</v>
      </c>
      <c r="K768" t="s">
        <v>501</v>
      </c>
      <c r="L768" t="s">
        <v>501</v>
      </c>
      <c r="M768">
        <v>0</v>
      </c>
      <c r="N768" t="s">
        <v>32</v>
      </c>
      <c r="O768" t="s">
        <v>492</v>
      </c>
      <c r="P768">
        <v>11</v>
      </c>
      <c r="Q768" t="s">
        <v>467</v>
      </c>
      <c r="R768">
        <v>1</v>
      </c>
      <c r="S768">
        <v>-1000000</v>
      </c>
      <c r="T768">
        <v>1</v>
      </c>
      <c r="U768" t="s">
        <v>199</v>
      </c>
      <c r="V768" t="s">
        <v>80</v>
      </c>
      <c r="W768" t="s">
        <v>109</v>
      </c>
      <c r="X768">
        <v>7.7777777777777779E-2</v>
      </c>
      <c r="Y768">
        <v>77777.777777777781</v>
      </c>
      <c r="Z768">
        <v>5</v>
      </c>
      <c r="AA768">
        <v>10</v>
      </c>
      <c r="AB768" t="s">
        <v>80</v>
      </c>
      <c r="AC768" t="s">
        <v>9</v>
      </c>
    </row>
    <row r="769" spans="1:29" x14ac:dyDescent="0.3">
      <c r="A769" s="151">
        <v>46081</v>
      </c>
      <c r="B769" t="s">
        <v>444</v>
      </c>
      <c r="C769" t="s">
        <v>486</v>
      </c>
      <c r="D769">
        <v>-1000000</v>
      </c>
      <c r="E769" t="s">
        <v>164</v>
      </c>
      <c r="F769">
        <v>1</v>
      </c>
      <c r="G769">
        <v>1000000</v>
      </c>
      <c r="H769" t="s">
        <v>480</v>
      </c>
      <c r="I769" t="s">
        <v>9</v>
      </c>
      <c r="J769" t="s">
        <v>137</v>
      </c>
      <c r="K769" t="s">
        <v>501</v>
      </c>
      <c r="L769" t="s">
        <v>501</v>
      </c>
      <c r="M769">
        <v>0</v>
      </c>
      <c r="N769" t="s">
        <v>32</v>
      </c>
      <c r="O769" t="s">
        <v>492</v>
      </c>
      <c r="P769">
        <v>11</v>
      </c>
      <c r="Q769" t="s">
        <v>467</v>
      </c>
      <c r="R769">
        <v>1</v>
      </c>
      <c r="S769">
        <v>-1000000</v>
      </c>
      <c r="T769">
        <v>1</v>
      </c>
      <c r="U769" t="s">
        <v>199</v>
      </c>
      <c r="V769" t="s">
        <v>50</v>
      </c>
      <c r="W769" t="s">
        <v>108</v>
      </c>
      <c r="X769">
        <v>7.7777777777777779E-2</v>
      </c>
      <c r="Y769">
        <v>77777.777777777781</v>
      </c>
      <c r="Z769">
        <v>6</v>
      </c>
      <c r="AA769">
        <v>10</v>
      </c>
      <c r="AB769" t="s">
        <v>50</v>
      </c>
      <c r="AC769" t="s">
        <v>9</v>
      </c>
    </row>
    <row r="770" spans="1:29" x14ac:dyDescent="0.3">
      <c r="A770" s="151">
        <v>46081</v>
      </c>
      <c r="B770" t="s">
        <v>444</v>
      </c>
      <c r="C770" t="s">
        <v>486</v>
      </c>
      <c r="D770">
        <v>-1000000</v>
      </c>
      <c r="E770" t="s">
        <v>164</v>
      </c>
      <c r="F770">
        <v>1</v>
      </c>
      <c r="G770">
        <v>1000000</v>
      </c>
      <c r="H770" t="s">
        <v>480</v>
      </c>
      <c r="I770" t="s">
        <v>9</v>
      </c>
      <c r="J770" t="s">
        <v>137</v>
      </c>
      <c r="K770" t="s">
        <v>501</v>
      </c>
      <c r="L770" t="s">
        <v>501</v>
      </c>
      <c r="M770">
        <v>0</v>
      </c>
      <c r="N770" t="s">
        <v>32</v>
      </c>
      <c r="O770" t="s">
        <v>492</v>
      </c>
      <c r="P770">
        <v>11</v>
      </c>
      <c r="Q770" t="s">
        <v>467</v>
      </c>
      <c r="R770">
        <v>1</v>
      </c>
      <c r="S770">
        <v>-1000000</v>
      </c>
      <c r="T770">
        <v>1</v>
      </c>
      <c r="U770" t="s">
        <v>199</v>
      </c>
      <c r="V770" t="s">
        <v>68</v>
      </c>
      <c r="W770" t="s">
        <v>106</v>
      </c>
      <c r="X770">
        <v>7.7777777777777779E-2</v>
      </c>
      <c r="Y770">
        <v>77777.777777777781</v>
      </c>
      <c r="Z770">
        <v>7</v>
      </c>
      <c r="AA770">
        <v>10</v>
      </c>
      <c r="AB770" t="s">
        <v>68</v>
      </c>
      <c r="AC770" t="s">
        <v>9</v>
      </c>
    </row>
    <row r="771" spans="1:29" x14ac:dyDescent="0.3">
      <c r="A771" s="151">
        <v>46081</v>
      </c>
      <c r="B771" t="s">
        <v>444</v>
      </c>
      <c r="C771" t="s">
        <v>486</v>
      </c>
      <c r="D771">
        <v>-1000000</v>
      </c>
      <c r="E771" t="s">
        <v>164</v>
      </c>
      <c r="F771">
        <v>1</v>
      </c>
      <c r="G771">
        <v>1000000</v>
      </c>
      <c r="H771" t="s">
        <v>480</v>
      </c>
      <c r="I771" t="s">
        <v>9</v>
      </c>
      <c r="J771" t="s">
        <v>137</v>
      </c>
      <c r="K771" t="s">
        <v>501</v>
      </c>
      <c r="L771" t="s">
        <v>501</v>
      </c>
      <c r="M771">
        <v>0</v>
      </c>
      <c r="N771" t="s">
        <v>32</v>
      </c>
      <c r="O771" t="s">
        <v>492</v>
      </c>
      <c r="P771">
        <v>11</v>
      </c>
      <c r="Q771" t="s">
        <v>467</v>
      </c>
      <c r="R771">
        <v>1</v>
      </c>
      <c r="S771">
        <v>-1000000</v>
      </c>
      <c r="T771">
        <v>1</v>
      </c>
      <c r="U771" t="s">
        <v>199</v>
      </c>
      <c r="V771" t="s">
        <v>70</v>
      </c>
      <c r="W771" t="s">
        <v>452</v>
      </c>
      <c r="X771">
        <v>7.7777777777777779E-2</v>
      </c>
      <c r="Y771">
        <v>77777.777777777781</v>
      </c>
      <c r="Z771">
        <v>8</v>
      </c>
      <c r="AA771">
        <v>10</v>
      </c>
      <c r="AB771" t="s">
        <v>70</v>
      </c>
      <c r="AC771" t="s">
        <v>9</v>
      </c>
    </row>
    <row r="772" spans="1:29" x14ac:dyDescent="0.3">
      <c r="A772" s="151">
        <v>46081</v>
      </c>
      <c r="B772" t="s">
        <v>444</v>
      </c>
      <c r="C772" t="s">
        <v>486</v>
      </c>
      <c r="D772">
        <v>-1000000</v>
      </c>
      <c r="E772" t="s">
        <v>164</v>
      </c>
      <c r="F772">
        <v>1</v>
      </c>
      <c r="G772">
        <v>1000000</v>
      </c>
      <c r="H772" t="s">
        <v>480</v>
      </c>
      <c r="I772" t="s">
        <v>9</v>
      </c>
      <c r="J772" t="s">
        <v>137</v>
      </c>
      <c r="K772" t="s">
        <v>501</v>
      </c>
      <c r="L772" t="s">
        <v>501</v>
      </c>
      <c r="M772">
        <v>0</v>
      </c>
      <c r="N772" t="s">
        <v>32</v>
      </c>
      <c r="O772" t="s">
        <v>492</v>
      </c>
      <c r="P772">
        <v>11</v>
      </c>
      <c r="Q772" t="s">
        <v>467</v>
      </c>
      <c r="R772">
        <v>1</v>
      </c>
      <c r="S772">
        <v>-1000000</v>
      </c>
      <c r="T772">
        <v>1</v>
      </c>
      <c r="U772" t="s">
        <v>199</v>
      </c>
      <c r="V772" t="s">
        <v>181</v>
      </c>
      <c r="W772" t="s">
        <v>318</v>
      </c>
      <c r="X772">
        <v>0</v>
      </c>
      <c r="Y772">
        <v>0</v>
      </c>
      <c r="Z772">
        <v>9</v>
      </c>
      <c r="AA772">
        <v>10</v>
      </c>
      <c r="AB772" t="s">
        <v>181</v>
      </c>
      <c r="AC772" t="s">
        <v>9</v>
      </c>
    </row>
    <row r="773" spans="1:29" x14ac:dyDescent="0.3">
      <c r="A773" s="151">
        <v>46057</v>
      </c>
      <c r="B773" t="s">
        <v>1119</v>
      </c>
      <c r="C773" t="s">
        <v>1120</v>
      </c>
      <c r="D773">
        <v>-946302.64</v>
      </c>
      <c r="E773" t="s">
        <v>1121</v>
      </c>
      <c r="F773">
        <v>1</v>
      </c>
      <c r="G773">
        <v>782068.3</v>
      </c>
      <c r="H773" t="s">
        <v>511</v>
      </c>
      <c r="I773" t="s">
        <v>10</v>
      </c>
      <c r="J773" t="s">
        <v>137</v>
      </c>
      <c r="K773" t="s">
        <v>473</v>
      </c>
      <c r="L773" t="s">
        <v>156</v>
      </c>
      <c r="M773">
        <v>0</v>
      </c>
      <c r="N773" t="s">
        <v>35</v>
      </c>
      <c r="O773" t="s">
        <v>492</v>
      </c>
      <c r="P773">
        <v>10</v>
      </c>
      <c r="Q773" t="s">
        <v>465</v>
      </c>
      <c r="R773">
        <v>1</v>
      </c>
      <c r="S773">
        <v>-946302.64</v>
      </c>
      <c r="T773">
        <v>1</v>
      </c>
      <c r="U773" t="s">
        <v>199</v>
      </c>
      <c r="V773" t="s">
        <v>72</v>
      </c>
      <c r="W773" t="s">
        <v>73</v>
      </c>
      <c r="X773">
        <v>3.2417236735101898E-2</v>
      </c>
      <c r="Y773">
        <v>30676.516703931906</v>
      </c>
      <c r="Z773">
        <v>1</v>
      </c>
      <c r="AA773">
        <v>13</v>
      </c>
      <c r="AB773" t="s">
        <v>72</v>
      </c>
      <c r="AC773" t="s">
        <v>10</v>
      </c>
    </row>
    <row r="774" spans="1:29" x14ac:dyDescent="0.3">
      <c r="A774" s="151">
        <v>46057</v>
      </c>
      <c r="B774" t="s">
        <v>1119</v>
      </c>
      <c r="C774" t="s">
        <v>1120</v>
      </c>
      <c r="D774">
        <v>-946302.64</v>
      </c>
      <c r="E774" t="s">
        <v>1121</v>
      </c>
      <c r="F774">
        <v>1</v>
      </c>
      <c r="G774">
        <v>782068.3</v>
      </c>
      <c r="H774" t="s">
        <v>511</v>
      </c>
      <c r="I774" t="s">
        <v>10</v>
      </c>
      <c r="J774" t="s">
        <v>137</v>
      </c>
      <c r="K774" t="s">
        <v>473</v>
      </c>
      <c r="L774" t="s">
        <v>156</v>
      </c>
      <c r="M774">
        <v>0</v>
      </c>
      <c r="N774" t="s">
        <v>35</v>
      </c>
      <c r="O774" t="s">
        <v>492</v>
      </c>
      <c r="P774">
        <v>10</v>
      </c>
      <c r="Q774" t="s">
        <v>465</v>
      </c>
      <c r="R774">
        <v>1</v>
      </c>
      <c r="S774">
        <v>-946302.64</v>
      </c>
      <c r="T774">
        <v>1</v>
      </c>
      <c r="U774" t="s">
        <v>199</v>
      </c>
      <c r="V774" t="s">
        <v>77</v>
      </c>
      <c r="W774" t="s">
        <v>78</v>
      </c>
      <c r="X774">
        <v>7.0597149630605652E-3</v>
      </c>
      <c r="Y774">
        <v>6680.6269071917159</v>
      </c>
      <c r="Z774">
        <v>2</v>
      </c>
      <c r="AA774">
        <v>13</v>
      </c>
      <c r="AB774" t="s">
        <v>77</v>
      </c>
      <c r="AC774" t="s">
        <v>10</v>
      </c>
    </row>
    <row r="775" spans="1:29" x14ac:dyDescent="0.3">
      <c r="A775" s="151">
        <v>46057</v>
      </c>
      <c r="B775" t="s">
        <v>1119</v>
      </c>
      <c r="C775" t="s">
        <v>1120</v>
      </c>
      <c r="D775">
        <v>-946302.64</v>
      </c>
      <c r="E775" t="s">
        <v>1121</v>
      </c>
      <c r="F775">
        <v>1</v>
      </c>
      <c r="G775">
        <v>782068.3</v>
      </c>
      <c r="H775" t="s">
        <v>511</v>
      </c>
      <c r="I775" t="s">
        <v>10</v>
      </c>
      <c r="J775" t="s">
        <v>137</v>
      </c>
      <c r="K775" t="s">
        <v>473</v>
      </c>
      <c r="L775" t="s">
        <v>156</v>
      </c>
      <c r="M775">
        <v>0</v>
      </c>
      <c r="N775" t="s">
        <v>35</v>
      </c>
      <c r="O775" t="s">
        <v>492</v>
      </c>
      <c r="P775">
        <v>10</v>
      </c>
      <c r="Q775" t="s">
        <v>465</v>
      </c>
      <c r="R775">
        <v>1</v>
      </c>
      <c r="S775">
        <v>-946302.64</v>
      </c>
      <c r="T775">
        <v>1</v>
      </c>
      <c r="U775" t="s">
        <v>199</v>
      </c>
      <c r="V775" t="s">
        <v>75</v>
      </c>
      <c r="W775" t="s">
        <v>76</v>
      </c>
      <c r="X775">
        <v>4.0653249223577111E-4</v>
      </c>
      <c r="Y775">
        <v>384.70277064848972</v>
      </c>
      <c r="Z775">
        <v>10</v>
      </c>
      <c r="AA775">
        <v>13</v>
      </c>
      <c r="AB775" t="s">
        <v>75</v>
      </c>
      <c r="AC775" t="s">
        <v>10</v>
      </c>
    </row>
    <row r="776" spans="1:29" x14ac:dyDescent="0.3">
      <c r="A776" s="151">
        <v>46057</v>
      </c>
      <c r="B776" t="s">
        <v>1119</v>
      </c>
      <c r="C776" t="s">
        <v>1120</v>
      </c>
      <c r="D776">
        <v>-946302.64</v>
      </c>
      <c r="E776" t="s">
        <v>1121</v>
      </c>
      <c r="F776">
        <v>1</v>
      </c>
      <c r="G776">
        <v>782068.3</v>
      </c>
      <c r="H776" t="s">
        <v>511</v>
      </c>
      <c r="I776" t="s">
        <v>10</v>
      </c>
      <c r="J776" t="s">
        <v>137</v>
      </c>
      <c r="K776" t="s">
        <v>473</v>
      </c>
      <c r="L776" t="s">
        <v>156</v>
      </c>
      <c r="M776">
        <v>0</v>
      </c>
      <c r="N776" t="s">
        <v>35</v>
      </c>
      <c r="O776" t="s">
        <v>492</v>
      </c>
      <c r="P776">
        <v>10</v>
      </c>
      <c r="Q776" t="s">
        <v>465</v>
      </c>
      <c r="R776">
        <v>1</v>
      </c>
      <c r="S776">
        <v>-946302.64</v>
      </c>
      <c r="T776">
        <v>1</v>
      </c>
      <c r="U776" t="s">
        <v>199</v>
      </c>
      <c r="V776" t="s">
        <v>66</v>
      </c>
      <c r="W776" t="s">
        <v>67</v>
      </c>
      <c r="X776">
        <v>5.9791078481547098E-2</v>
      </c>
      <c r="Y776">
        <v>56580.455415535209</v>
      </c>
      <c r="Z776">
        <v>3</v>
      </c>
      <c r="AA776">
        <v>13</v>
      </c>
      <c r="AB776" t="s">
        <v>682</v>
      </c>
      <c r="AC776" t="s">
        <v>10</v>
      </c>
    </row>
    <row r="777" spans="1:29" x14ac:dyDescent="0.3">
      <c r="A777" s="151">
        <v>46057</v>
      </c>
      <c r="B777" t="s">
        <v>1119</v>
      </c>
      <c r="C777" t="s">
        <v>1120</v>
      </c>
      <c r="D777">
        <v>-946302.64</v>
      </c>
      <c r="E777" t="s">
        <v>1121</v>
      </c>
      <c r="F777">
        <v>1</v>
      </c>
      <c r="G777">
        <v>782068.3</v>
      </c>
      <c r="H777" t="s">
        <v>511</v>
      </c>
      <c r="I777" t="s">
        <v>10</v>
      </c>
      <c r="J777" t="s">
        <v>137</v>
      </c>
      <c r="K777" t="s">
        <v>473</v>
      </c>
      <c r="L777" t="s">
        <v>156</v>
      </c>
      <c r="M777">
        <v>0</v>
      </c>
      <c r="N777" t="s">
        <v>35</v>
      </c>
      <c r="O777" t="s">
        <v>492</v>
      </c>
      <c r="P777">
        <v>10</v>
      </c>
      <c r="Q777" t="s">
        <v>465</v>
      </c>
      <c r="R777">
        <v>1</v>
      </c>
      <c r="S777">
        <v>-946302.64</v>
      </c>
      <c r="T777">
        <v>1</v>
      </c>
      <c r="U777" t="s">
        <v>199</v>
      </c>
      <c r="V777" t="s">
        <v>63</v>
      </c>
      <c r="W777" t="s">
        <v>64</v>
      </c>
      <c r="X777">
        <v>4.8738124634855849E-3</v>
      </c>
      <c r="Y777">
        <v>4612.101601061313</v>
      </c>
      <c r="Z777">
        <v>4</v>
      </c>
      <c r="AA777">
        <v>13</v>
      </c>
      <c r="AB777" t="s">
        <v>683</v>
      </c>
      <c r="AC777" t="s">
        <v>10</v>
      </c>
    </row>
    <row r="778" spans="1:29" x14ac:dyDescent="0.3">
      <c r="A778" s="151">
        <v>46057</v>
      </c>
      <c r="B778" t="s">
        <v>1119</v>
      </c>
      <c r="C778" t="s">
        <v>1120</v>
      </c>
      <c r="D778">
        <v>-946302.64</v>
      </c>
      <c r="E778" t="s">
        <v>1121</v>
      </c>
      <c r="F778">
        <v>1</v>
      </c>
      <c r="G778">
        <v>782068.3</v>
      </c>
      <c r="H778" t="s">
        <v>511</v>
      </c>
      <c r="I778" t="s">
        <v>10</v>
      </c>
      <c r="J778" t="s">
        <v>137</v>
      </c>
      <c r="K778" t="s">
        <v>473</v>
      </c>
      <c r="L778" t="s">
        <v>156</v>
      </c>
      <c r="M778">
        <v>0</v>
      </c>
      <c r="N778" t="s">
        <v>35</v>
      </c>
      <c r="O778" t="s">
        <v>492</v>
      </c>
      <c r="P778">
        <v>10</v>
      </c>
      <c r="Q778" t="s">
        <v>465</v>
      </c>
      <c r="R778">
        <v>1</v>
      </c>
      <c r="S778">
        <v>-946302.64</v>
      </c>
      <c r="T778">
        <v>1</v>
      </c>
      <c r="U778" t="s">
        <v>199</v>
      </c>
      <c r="V778" t="s">
        <v>80</v>
      </c>
      <c r="W778" t="s">
        <v>81</v>
      </c>
      <c r="X778">
        <v>0.73411048911804788</v>
      </c>
      <c r="Y778">
        <v>694690.69390409999</v>
      </c>
      <c r="Z778">
        <v>5</v>
      </c>
      <c r="AA778">
        <v>13</v>
      </c>
      <c r="AB778" t="s">
        <v>80</v>
      </c>
      <c r="AC778" t="s">
        <v>10</v>
      </c>
    </row>
    <row r="779" spans="1:29" x14ac:dyDescent="0.3">
      <c r="A779" s="151">
        <v>46057</v>
      </c>
      <c r="B779" t="s">
        <v>1119</v>
      </c>
      <c r="C779" t="s">
        <v>1120</v>
      </c>
      <c r="D779">
        <v>-946302.64</v>
      </c>
      <c r="E779" t="s">
        <v>1121</v>
      </c>
      <c r="F779">
        <v>1</v>
      </c>
      <c r="G779">
        <v>782068.3</v>
      </c>
      <c r="H779" t="s">
        <v>511</v>
      </c>
      <c r="I779" t="s">
        <v>10</v>
      </c>
      <c r="J779" t="s">
        <v>137</v>
      </c>
      <c r="K779" t="s">
        <v>473</v>
      </c>
      <c r="L779" t="s">
        <v>156</v>
      </c>
      <c r="M779">
        <v>0</v>
      </c>
      <c r="N779" t="s">
        <v>35</v>
      </c>
      <c r="O779" t="s">
        <v>492</v>
      </c>
      <c r="P779">
        <v>10</v>
      </c>
      <c r="Q779" t="s">
        <v>465</v>
      </c>
      <c r="R779">
        <v>1</v>
      </c>
      <c r="S779">
        <v>-946302.64</v>
      </c>
      <c r="T779">
        <v>1</v>
      </c>
      <c r="U779" t="s">
        <v>199</v>
      </c>
      <c r="V779" t="s">
        <v>50</v>
      </c>
      <c r="W779" t="s">
        <v>74</v>
      </c>
      <c r="X779">
        <v>1.4065386597374174E-2</v>
      </c>
      <c r="Y779">
        <v>13310.112469715797</v>
      </c>
      <c r="Z779">
        <v>6</v>
      </c>
      <c r="AA779">
        <v>13</v>
      </c>
      <c r="AB779" t="s">
        <v>50</v>
      </c>
      <c r="AC779" t="s">
        <v>10</v>
      </c>
    </row>
    <row r="780" spans="1:29" x14ac:dyDescent="0.3">
      <c r="A780" s="151">
        <v>46057</v>
      </c>
      <c r="B780" t="s">
        <v>1119</v>
      </c>
      <c r="C780" t="s">
        <v>1120</v>
      </c>
      <c r="D780">
        <v>-946302.64</v>
      </c>
      <c r="E780" t="s">
        <v>1121</v>
      </c>
      <c r="F780">
        <v>1</v>
      </c>
      <c r="G780">
        <v>782068.3</v>
      </c>
      <c r="H780" t="s">
        <v>511</v>
      </c>
      <c r="I780" t="s">
        <v>10</v>
      </c>
      <c r="J780" t="s">
        <v>137</v>
      </c>
      <c r="K780" t="s">
        <v>473</v>
      </c>
      <c r="L780" t="s">
        <v>156</v>
      </c>
      <c r="M780">
        <v>0</v>
      </c>
      <c r="N780" t="s">
        <v>35</v>
      </c>
      <c r="O780" t="s">
        <v>492</v>
      </c>
      <c r="P780">
        <v>10</v>
      </c>
      <c r="Q780" t="s">
        <v>465</v>
      </c>
      <c r="R780">
        <v>1</v>
      </c>
      <c r="S780">
        <v>-946302.64</v>
      </c>
      <c r="T780">
        <v>1</v>
      </c>
      <c r="U780" t="s">
        <v>199</v>
      </c>
      <c r="V780" t="s">
        <v>68</v>
      </c>
      <c r="W780" t="s">
        <v>69</v>
      </c>
      <c r="X780">
        <v>0.10760032914202722</v>
      </c>
      <c r="Y780">
        <v>101822.47553196929</v>
      </c>
      <c r="Z780">
        <v>7</v>
      </c>
      <c r="AA780">
        <v>13</v>
      </c>
      <c r="AB780" t="s">
        <v>68</v>
      </c>
      <c r="AC780" t="s">
        <v>10</v>
      </c>
    </row>
    <row r="781" spans="1:29" x14ac:dyDescent="0.3">
      <c r="A781" s="151">
        <v>46057</v>
      </c>
      <c r="B781" t="s">
        <v>1119</v>
      </c>
      <c r="C781" t="s">
        <v>1120</v>
      </c>
      <c r="D781">
        <v>-946302.64</v>
      </c>
      <c r="E781" t="s">
        <v>1121</v>
      </c>
      <c r="F781">
        <v>1</v>
      </c>
      <c r="G781">
        <v>782068.3</v>
      </c>
      <c r="H781" t="s">
        <v>511</v>
      </c>
      <c r="I781" t="s">
        <v>10</v>
      </c>
      <c r="J781" t="s">
        <v>137</v>
      </c>
      <c r="K781" t="s">
        <v>473</v>
      </c>
      <c r="L781" t="s">
        <v>156</v>
      </c>
      <c r="M781">
        <v>0</v>
      </c>
      <c r="N781" t="s">
        <v>35</v>
      </c>
      <c r="O781" t="s">
        <v>492</v>
      </c>
      <c r="P781">
        <v>10</v>
      </c>
      <c r="Q781" t="s">
        <v>465</v>
      </c>
      <c r="R781">
        <v>1</v>
      </c>
      <c r="S781">
        <v>-946302.64</v>
      </c>
      <c r="T781">
        <v>1</v>
      </c>
      <c r="U781" t="s">
        <v>199</v>
      </c>
      <c r="V781" t="s">
        <v>70</v>
      </c>
      <c r="W781" t="s">
        <v>71</v>
      </c>
      <c r="X781">
        <v>3.9675420007119738E-2</v>
      </c>
      <c r="Y781">
        <v>37544.954695846231</v>
      </c>
      <c r="Z781">
        <v>8</v>
      </c>
      <c r="AA781">
        <v>13</v>
      </c>
      <c r="AB781" t="s">
        <v>70</v>
      </c>
      <c r="AC781" t="s">
        <v>10</v>
      </c>
    </row>
    <row r="782" spans="1:29" x14ac:dyDescent="0.3">
      <c r="A782" s="151">
        <v>46057</v>
      </c>
      <c r="B782" t="s">
        <v>1119</v>
      </c>
      <c r="C782" t="s">
        <v>1120</v>
      </c>
      <c r="D782">
        <v>-946302.64</v>
      </c>
      <c r="E782" t="s">
        <v>1121</v>
      </c>
      <c r="F782">
        <v>1</v>
      </c>
      <c r="G782">
        <v>782068.3</v>
      </c>
      <c r="H782" t="s">
        <v>511</v>
      </c>
      <c r="I782" t="s">
        <v>10</v>
      </c>
      <c r="J782" t="s">
        <v>137</v>
      </c>
      <c r="K782" t="s">
        <v>473</v>
      </c>
      <c r="L782" t="s">
        <v>156</v>
      </c>
      <c r="M782">
        <v>0</v>
      </c>
      <c r="N782" t="s">
        <v>35</v>
      </c>
      <c r="O782" t="s">
        <v>492</v>
      </c>
      <c r="P782">
        <v>10</v>
      </c>
      <c r="Q782" t="s">
        <v>465</v>
      </c>
      <c r="R782">
        <v>1</v>
      </c>
      <c r="S782">
        <v>-946302.64</v>
      </c>
      <c r="T782">
        <v>1</v>
      </c>
      <c r="U782" t="s">
        <v>199</v>
      </c>
      <c r="V782" t="s">
        <v>181</v>
      </c>
      <c r="W782" t="s">
        <v>462</v>
      </c>
      <c r="X782">
        <v>0</v>
      </c>
      <c r="Y782">
        <v>0</v>
      </c>
      <c r="Z782">
        <v>9</v>
      </c>
      <c r="AA782">
        <v>13</v>
      </c>
      <c r="AB782" t="s">
        <v>181</v>
      </c>
      <c r="AC782" t="s">
        <v>10</v>
      </c>
    </row>
    <row r="783" spans="1:29" x14ac:dyDescent="0.3">
      <c r="A783" s="151">
        <v>46075</v>
      </c>
      <c r="B783" t="s">
        <v>1048</v>
      </c>
      <c r="C783" t="s">
        <v>1051</v>
      </c>
      <c r="D783">
        <v>-942493.2</v>
      </c>
      <c r="E783" t="s">
        <v>1052</v>
      </c>
      <c r="F783">
        <v>1</v>
      </c>
      <c r="G783">
        <v>778920</v>
      </c>
      <c r="H783" t="s">
        <v>511</v>
      </c>
      <c r="I783" t="s">
        <v>14</v>
      </c>
      <c r="J783" t="s">
        <v>137</v>
      </c>
      <c r="K783" t="s">
        <v>473</v>
      </c>
      <c r="L783" t="s">
        <v>156</v>
      </c>
      <c r="M783">
        <v>0</v>
      </c>
      <c r="N783" t="s">
        <v>35</v>
      </c>
      <c r="O783" t="s">
        <v>494</v>
      </c>
      <c r="P783">
        <v>10</v>
      </c>
      <c r="Q783" t="s">
        <v>465</v>
      </c>
      <c r="R783">
        <v>1</v>
      </c>
      <c r="S783">
        <v>-942493.2</v>
      </c>
      <c r="T783">
        <v>1</v>
      </c>
      <c r="U783" t="s">
        <v>199</v>
      </c>
      <c r="V783" t="s">
        <v>72</v>
      </c>
      <c r="W783" t="s">
        <v>73</v>
      </c>
      <c r="X783">
        <v>3.2417236735101898E-2</v>
      </c>
      <c r="Y783">
        <v>30553.025185623737</v>
      </c>
      <c r="Z783">
        <v>1</v>
      </c>
      <c r="AA783">
        <v>5</v>
      </c>
      <c r="AB783" t="s">
        <v>72</v>
      </c>
      <c r="AC783" t="s">
        <v>14</v>
      </c>
    </row>
    <row r="784" spans="1:29" x14ac:dyDescent="0.3">
      <c r="A784" s="151">
        <v>46075</v>
      </c>
      <c r="B784" t="s">
        <v>1048</v>
      </c>
      <c r="C784" t="s">
        <v>1051</v>
      </c>
      <c r="D784">
        <v>-942493.2</v>
      </c>
      <c r="E784" t="s">
        <v>1052</v>
      </c>
      <c r="F784">
        <v>1</v>
      </c>
      <c r="G784">
        <v>778920</v>
      </c>
      <c r="H784" t="s">
        <v>511</v>
      </c>
      <c r="I784" t="s">
        <v>14</v>
      </c>
      <c r="J784" t="s">
        <v>137</v>
      </c>
      <c r="K784" t="s">
        <v>473</v>
      </c>
      <c r="L784" t="s">
        <v>156</v>
      </c>
      <c r="M784">
        <v>0</v>
      </c>
      <c r="N784" t="s">
        <v>35</v>
      </c>
      <c r="O784" t="s">
        <v>494</v>
      </c>
      <c r="P784">
        <v>10</v>
      </c>
      <c r="Q784" t="s">
        <v>465</v>
      </c>
      <c r="R784">
        <v>1</v>
      </c>
      <c r="S784">
        <v>-942493.2</v>
      </c>
      <c r="T784">
        <v>1</v>
      </c>
      <c r="U784" t="s">
        <v>199</v>
      </c>
      <c r="V784" t="s">
        <v>77</v>
      </c>
      <c r="W784" t="s">
        <v>78</v>
      </c>
      <c r="X784">
        <v>7.0597149630605652E-3</v>
      </c>
      <c r="Y784">
        <v>6653.7333466228338</v>
      </c>
      <c r="Z784">
        <v>2</v>
      </c>
      <c r="AA784">
        <v>5</v>
      </c>
      <c r="AB784" t="s">
        <v>77</v>
      </c>
      <c r="AC784" t="s">
        <v>14</v>
      </c>
    </row>
    <row r="785" spans="1:29" x14ac:dyDescent="0.3">
      <c r="A785" s="151">
        <v>46075</v>
      </c>
      <c r="B785" t="s">
        <v>1048</v>
      </c>
      <c r="C785" t="s">
        <v>1051</v>
      </c>
      <c r="D785">
        <v>-942493.2</v>
      </c>
      <c r="E785" t="s">
        <v>1052</v>
      </c>
      <c r="F785">
        <v>1</v>
      </c>
      <c r="G785">
        <v>778920</v>
      </c>
      <c r="H785" t="s">
        <v>511</v>
      </c>
      <c r="I785" t="s">
        <v>14</v>
      </c>
      <c r="J785" t="s">
        <v>137</v>
      </c>
      <c r="K785" t="s">
        <v>473</v>
      </c>
      <c r="L785" t="s">
        <v>156</v>
      </c>
      <c r="M785">
        <v>0</v>
      </c>
      <c r="N785" t="s">
        <v>35</v>
      </c>
      <c r="O785" t="s">
        <v>494</v>
      </c>
      <c r="P785">
        <v>10</v>
      </c>
      <c r="Q785" t="s">
        <v>465</v>
      </c>
      <c r="R785">
        <v>1</v>
      </c>
      <c r="S785">
        <v>-942493.2</v>
      </c>
      <c r="T785">
        <v>1</v>
      </c>
      <c r="U785" t="s">
        <v>199</v>
      </c>
      <c r="V785" t="s">
        <v>75</v>
      </c>
      <c r="W785" t="s">
        <v>76</v>
      </c>
      <c r="X785">
        <v>4.0653249223577111E-4</v>
      </c>
      <c r="Y785">
        <v>383.15410951126705</v>
      </c>
      <c r="Z785">
        <v>10</v>
      </c>
      <c r="AA785">
        <v>5</v>
      </c>
      <c r="AB785" t="s">
        <v>75</v>
      </c>
      <c r="AC785" t="s">
        <v>14</v>
      </c>
    </row>
    <row r="786" spans="1:29" x14ac:dyDescent="0.3">
      <c r="A786" s="151">
        <v>46075</v>
      </c>
      <c r="B786" t="s">
        <v>1048</v>
      </c>
      <c r="C786" t="s">
        <v>1051</v>
      </c>
      <c r="D786">
        <v>-942493.2</v>
      </c>
      <c r="E786" t="s">
        <v>1052</v>
      </c>
      <c r="F786">
        <v>1</v>
      </c>
      <c r="G786">
        <v>778920</v>
      </c>
      <c r="H786" t="s">
        <v>511</v>
      </c>
      <c r="I786" t="s">
        <v>14</v>
      </c>
      <c r="J786" t="s">
        <v>137</v>
      </c>
      <c r="K786" t="s">
        <v>473</v>
      </c>
      <c r="L786" t="s">
        <v>156</v>
      </c>
      <c r="M786">
        <v>0</v>
      </c>
      <c r="N786" t="s">
        <v>35</v>
      </c>
      <c r="O786" t="s">
        <v>494</v>
      </c>
      <c r="P786">
        <v>10</v>
      </c>
      <c r="Q786" t="s">
        <v>465</v>
      </c>
      <c r="R786">
        <v>1</v>
      </c>
      <c r="S786">
        <v>-942493.2</v>
      </c>
      <c r="T786">
        <v>1</v>
      </c>
      <c r="U786" t="s">
        <v>199</v>
      </c>
      <c r="V786" t="s">
        <v>66</v>
      </c>
      <c r="W786" t="s">
        <v>67</v>
      </c>
      <c r="X786">
        <v>5.9791078481547098E-2</v>
      </c>
      <c r="Y786">
        <v>56352.684889524462</v>
      </c>
      <c r="Z786">
        <v>3</v>
      </c>
      <c r="AA786">
        <v>5</v>
      </c>
      <c r="AB786" t="s">
        <v>682</v>
      </c>
      <c r="AC786" t="s">
        <v>14</v>
      </c>
    </row>
    <row r="787" spans="1:29" x14ac:dyDescent="0.3">
      <c r="A787" s="151">
        <v>46075</v>
      </c>
      <c r="B787" t="s">
        <v>1048</v>
      </c>
      <c r="C787" t="s">
        <v>1051</v>
      </c>
      <c r="D787">
        <v>-942493.2</v>
      </c>
      <c r="E787" t="s">
        <v>1052</v>
      </c>
      <c r="F787">
        <v>1</v>
      </c>
      <c r="G787">
        <v>778920</v>
      </c>
      <c r="H787" t="s">
        <v>511</v>
      </c>
      <c r="I787" t="s">
        <v>14</v>
      </c>
      <c r="J787" t="s">
        <v>137</v>
      </c>
      <c r="K787" t="s">
        <v>473</v>
      </c>
      <c r="L787" t="s">
        <v>156</v>
      </c>
      <c r="M787">
        <v>0</v>
      </c>
      <c r="N787" t="s">
        <v>35</v>
      </c>
      <c r="O787" t="s">
        <v>494</v>
      </c>
      <c r="P787">
        <v>10</v>
      </c>
      <c r="Q787" t="s">
        <v>465</v>
      </c>
      <c r="R787">
        <v>1</v>
      </c>
      <c r="S787">
        <v>-942493.2</v>
      </c>
      <c r="T787">
        <v>1</v>
      </c>
      <c r="U787" t="s">
        <v>199</v>
      </c>
      <c r="V787" t="s">
        <v>63</v>
      </c>
      <c r="W787" t="s">
        <v>64</v>
      </c>
      <c r="X787">
        <v>4.8738124634855849E-3</v>
      </c>
      <c r="Y787">
        <v>4593.535104910412</v>
      </c>
      <c r="Z787">
        <v>4</v>
      </c>
      <c r="AA787">
        <v>5</v>
      </c>
      <c r="AB787" t="s">
        <v>683</v>
      </c>
      <c r="AC787" t="s">
        <v>14</v>
      </c>
    </row>
    <row r="788" spans="1:29" x14ac:dyDescent="0.3">
      <c r="A788" s="151">
        <v>46075</v>
      </c>
      <c r="B788" t="s">
        <v>1048</v>
      </c>
      <c r="C788" t="s">
        <v>1051</v>
      </c>
      <c r="D788">
        <v>-942493.2</v>
      </c>
      <c r="E788" t="s">
        <v>1052</v>
      </c>
      <c r="F788">
        <v>1</v>
      </c>
      <c r="G788">
        <v>778920</v>
      </c>
      <c r="H788" t="s">
        <v>511</v>
      </c>
      <c r="I788" t="s">
        <v>14</v>
      </c>
      <c r="J788" t="s">
        <v>137</v>
      </c>
      <c r="K788" t="s">
        <v>473</v>
      </c>
      <c r="L788" t="s">
        <v>156</v>
      </c>
      <c r="M788">
        <v>0</v>
      </c>
      <c r="N788" t="s">
        <v>35</v>
      </c>
      <c r="O788" t="s">
        <v>494</v>
      </c>
      <c r="P788">
        <v>10</v>
      </c>
      <c r="Q788" t="s">
        <v>465</v>
      </c>
      <c r="R788">
        <v>1</v>
      </c>
      <c r="S788">
        <v>-942493.2</v>
      </c>
      <c r="T788">
        <v>1</v>
      </c>
      <c r="U788" t="s">
        <v>199</v>
      </c>
      <c r="V788" t="s">
        <v>80</v>
      </c>
      <c r="W788" t="s">
        <v>81</v>
      </c>
      <c r="X788">
        <v>0.73411048911804788</v>
      </c>
      <c r="Y788">
        <v>691894.14404243405</v>
      </c>
      <c r="Z788">
        <v>5</v>
      </c>
      <c r="AA788">
        <v>5</v>
      </c>
      <c r="AB788" t="s">
        <v>80</v>
      </c>
      <c r="AC788" t="s">
        <v>14</v>
      </c>
    </row>
    <row r="789" spans="1:29" x14ac:dyDescent="0.3">
      <c r="A789" s="151">
        <v>46075</v>
      </c>
      <c r="B789" t="s">
        <v>1048</v>
      </c>
      <c r="C789" t="s">
        <v>1051</v>
      </c>
      <c r="D789">
        <v>-942493.2</v>
      </c>
      <c r="E789" t="s">
        <v>1052</v>
      </c>
      <c r="F789">
        <v>1</v>
      </c>
      <c r="G789">
        <v>778920</v>
      </c>
      <c r="H789" t="s">
        <v>511</v>
      </c>
      <c r="I789" t="s">
        <v>14</v>
      </c>
      <c r="J789" t="s">
        <v>137</v>
      </c>
      <c r="K789" t="s">
        <v>473</v>
      </c>
      <c r="L789" t="s">
        <v>156</v>
      </c>
      <c r="M789">
        <v>0</v>
      </c>
      <c r="N789" t="s">
        <v>35</v>
      </c>
      <c r="O789" t="s">
        <v>494</v>
      </c>
      <c r="P789">
        <v>10</v>
      </c>
      <c r="Q789" t="s">
        <v>465</v>
      </c>
      <c r="R789">
        <v>1</v>
      </c>
      <c r="S789">
        <v>-942493.2</v>
      </c>
      <c r="T789">
        <v>1</v>
      </c>
      <c r="U789" t="s">
        <v>199</v>
      </c>
      <c r="V789" t="s">
        <v>50</v>
      </c>
      <c r="W789" t="s">
        <v>74</v>
      </c>
      <c r="X789">
        <v>1.4065386597374174E-2</v>
      </c>
      <c r="Y789">
        <v>13256.531223396296</v>
      </c>
      <c r="Z789">
        <v>6</v>
      </c>
      <c r="AA789">
        <v>5</v>
      </c>
      <c r="AB789" t="s">
        <v>50</v>
      </c>
      <c r="AC789" t="s">
        <v>14</v>
      </c>
    </row>
    <row r="790" spans="1:29" x14ac:dyDescent="0.3">
      <c r="A790" s="151">
        <v>46075</v>
      </c>
      <c r="B790" t="s">
        <v>1048</v>
      </c>
      <c r="C790" t="s">
        <v>1051</v>
      </c>
      <c r="D790">
        <v>-942493.2</v>
      </c>
      <c r="E790" t="s">
        <v>1052</v>
      </c>
      <c r="F790">
        <v>1</v>
      </c>
      <c r="G790">
        <v>778920</v>
      </c>
      <c r="H790" t="s">
        <v>511</v>
      </c>
      <c r="I790" t="s">
        <v>14</v>
      </c>
      <c r="J790" t="s">
        <v>137</v>
      </c>
      <c r="K790" t="s">
        <v>473</v>
      </c>
      <c r="L790" t="s">
        <v>156</v>
      </c>
      <c r="M790">
        <v>0</v>
      </c>
      <c r="N790" t="s">
        <v>35</v>
      </c>
      <c r="O790" t="s">
        <v>494</v>
      </c>
      <c r="P790">
        <v>10</v>
      </c>
      <c r="Q790" t="s">
        <v>465</v>
      </c>
      <c r="R790">
        <v>1</v>
      </c>
      <c r="S790">
        <v>-942493.2</v>
      </c>
      <c r="T790">
        <v>1</v>
      </c>
      <c r="U790" t="s">
        <v>199</v>
      </c>
      <c r="V790" t="s">
        <v>68</v>
      </c>
      <c r="W790" t="s">
        <v>69</v>
      </c>
      <c r="X790">
        <v>0.10760032914202722</v>
      </c>
      <c r="Y790">
        <v>101412.57853412248</v>
      </c>
      <c r="Z790">
        <v>7</v>
      </c>
      <c r="AA790">
        <v>5</v>
      </c>
      <c r="AB790" t="s">
        <v>68</v>
      </c>
      <c r="AC790" t="s">
        <v>14</v>
      </c>
    </row>
    <row r="791" spans="1:29" x14ac:dyDescent="0.3">
      <c r="A791" s="151">
        <v>46075</v>
      </c>
      <c r="B791" t="s">
        <v>1048</v>
      </c>
      <c r="C791" t="s">
        <v>1051</v>
      </c>
      <c r="D791">
        <v>-942493.2</v>
      </c>
      <c r="E791" t="s">
        <v>1052</v>
      </c>
      <c r="F791">
        <v>1</v>
      </c>
      <c r="G791">
        <v>778920</v>
      </c>
      <c r="H791" t="s">
        <v>511</v>
      </c>
      <c r="I791" t="s">
        <v>14</v>
      </c>
      <c r="J791" t="s">
        <v>137</v>
      </c>
      <c r="K791" t="s">
        <v>473</v>
      </c>
      <c r="L791" t="s">
        <v>156</v>
      </c>
      <c r="M791">
        <v>0</v>
      </c>
      <c r="N791" t="s">
        <v>35</v>
      </c>
      <c r="O791" t="s">
        <v>494</v>
      </c>
      <c r="P791">
        <v>10</v>
      </c>
      <c r="Q791" t="s">
        <v>465</v>
      </c>
      <c r="R791">
        <v>1</v>
      </c>
      <c r="S791">
        <v>-942493.2</v>
      </c>
      <c r="T791">
        <v>1</v>
      </c>
      <c r="U791" t="s">
        <v>199</v>
      </c>
      <c r="V791" t="s">
        <v>70</v>
      </c>
      <c r="W791" t="s">
        <v>71</v>
      </c>
      <c r="X791">
        <v>3.9675420007119738E-2</v>
      </c>
      <c r="Y791">
        <v>37393.813563854303</v>
      </c>
      <c r="Z791">
        <v>8</v>
      </c>
      <c r="AA791">
        <v>5</v>
      </c>
      <c r="AB791" t="s">
        <v>70</v>
      </c>
      <c r="AC791" t="s">
        <v>14</v>
      </c>
    </row>
    <row r="792" spans="1:29" x14ac:dyDescent="0.3">
      <c r="A792" s="151">
        <v>46075</v>
      </c>
      <c r="B792" t="s">
        <v>1048</v>
      </c>
      <c r="C792" t="s">
        <v>1051</v>
      </c>
      <c r="D792">
        <v>-942493.2</v>
      </c>
      <c r="E792" t="s">
        <v>1052</v>
      </c>
      <c r="F792">
        <v>1</v>
      </c>
      <c r="G792">
        <v>778920</v>
      </c>
      <c r="H792" t="s">
        <v>511</v>
      </c>
      <c r="I792" t="s">
        <v>14</v>
      </c>
      <c r="J792" t="s">
        <v>137</v>
      </c>
      <c r="K792" t="s">
        <v>473</v>
      </c>
      <c r="L792" t="s">
        <v>156</v>
      </c>
      <c r="M792">
        <v>0</v>
      </c>
      <c r="N792" t="s">
        <v>35</v>
      </c>
      <c r="O792" t="s">
        <v>494</v>
      </c>
      <c r="P792">
        <v>10</v>
      </c>
      <c r="Q792" t="s">
        <v>465</v>
      </c>
      <c r="R792">
        <v>1</v>
      </c>
      <c r="S792">
        <v>-942493.2</v>
      </c>
      <c r="T792">
        <v>1</v>
      </c>
      <c r="U792" t="s">
        <v>199</v>
      </c>
      <c r="V792" t="s">
        <v>181</v>
      </c>
      <c r="W792" t="s">
        <v>462</v>
      </c>
      <c r="X792">
        <v>0</v>
      </c>
      <c r="Y792">
        <v>0</v>
      </c>
      <c r="Z792">
        <v>9</v>
      </c>
      <c r="AA792">
        <v>5</v>
      </c>
      <c r="AB792" t="s">
        <v>181</v>
      </c>
      <c r="AC792" t="s">
        <v>14</v>
      </c>
    </row>
    <row r="793" spans="1:29" x14ac:dyDescent="0.3">
      <c r="A793" s="151">
        <v>46063</v>
      </c>
      <c r="B793" t="s">
        <v>1057</v>
      </c>
      <c r="C793" t="s">
        <v>1063</v>
      </c>
      <c r="D793">
        <v>-917206.98</v>
      </c>
      <c r="E793" t="s">
        <v>1064</v>
      </c>
      <c r="F793">
        <v>1</v>
      </c>
      <c r="G793">
        <v>758022.3</v>
      </c>
      <c r="H793" t="s">
        <v>511</v>
      </c>
      <c r="I793" t="s">
        <v>17</v>
      </c>
      <c r="J793" t="s">
        <v>157</v>
      </c>
      <c r="K793" t="s">
        <v>473</v>
      </c>
      <c r="L793" t="s">
        <v>156</v>
      </c>
      <c r="M793">
        <v>0</v>
      </c>
      <c r="N793" t="s">
        <v>40</v>
      </c>
      <c r="O793" t="s">
        <v>492</v>
      </c>
      <c r="P793">
        <v>1</v>
      </c>
      <c r="Q793" t="s">
        <v>68</v>
      </c>
      <c r="R793">
        <v>1</v>
      </c>
      <c r="S793">
        <v>-917206.98</v>
      </c>
      <c r="T793">
        <v>1</v>
      </c>
      <c r="U793" t="s">
        <v>199</v>
      </c>
      <c r="V793" t="s">
        <v>68</v>
      </c>
      <c r="W793" t="s">
        <v>85</v>
      </c>
      <c r="X793">
        <v>1</v>
      </c>
      <c r="Y793">
        <v>917206.98</v>
      </c>
      <c r="Z793">
        <v>7</v>
      </c>
      <c r="AA793" t="s">
        <v>157</v>
      </c>
      <c r="AB793" t="s">
        <v>68</v>
      </c>
      <c r="AC793" t="s">
        <v>17</v>
      </c>
    </row>
    <row r="794" spans="1:29" x14ac:dyDescent="0.3">
      <c r="A794" s="151">
        <v>46079</v>
      </c>
      <c r="B794" t="s">
        <v>1085</v>
      </c>
      <c r="C794" t="s">
        <v>1086</v>
      </c>
      <c r="D794">
        <v>-881218.8</v>
      </c>
      <c r="E794" t="s">
        <v>1087</v>
      </c>
      <c r="F794">
        <v>21.42</v>
      </c>
      <c r="G794">
        <v>34000</v>
      </c>
      <c r="H794" t="s">
        <v>511</v>
      </c>
      <c r="I794" t="s">
        <v>10</v>
      </c>
      <c r="J794" t="s">
        <v>137</v>
      </c>
      <c r="K794" t="s">
        <v>513</v>
      </c>
      <c r="L794" t="s">
        <v>138</v>
      </c>
      <c r="M794">
        <v>0</v>
      </c>
      <c r="N794" t="s">
        <v>35</v>
      </c>
      <c r="O794" t="s">
        <v>494</v>
      </c>
      <c r="P794">
        <v>10</v>
      </c>
      <c r="Q794" t="s">
        <v>465</v>
      </c>
      <c r="R794">
        <v>1</v>
      </c>
      <c r="S794">
        <v>-881218.8</v>
      </c>
      <c r="T794">
        <v>21.42</v>
      </c>
      <c r="U794" t="s">
        <v>199</v>
      </c>
      <c r="V794" t="s">
        <v>72</v>
      </c>
      <c r="W794" t="s">
        <v>73</v>
      </c>
      <c r="X794">
        <v>3.2417236735101898E-2</v>
      </c>
      <c r="Y794">
        <v>28566.678455022415</v>
      </c>
      <c r="Z794">
        <v>1</v>
      </c>
      <c r="AA794">
        <v>13</v>
      </c>
      <c r="AB794" t="s">
        <v>72</v>
      </c>
      <c r="AC794" t="s">
        <v>10</v>
      </c>
    </row>
    <row r="795" spans="1:29" x14ac:dyDescent="0.3">
      <c r="A795" s="151">
        <v>46079</v>
      </c>
      <c r="B795" t="s">
        <v>1085</v>
      </c>
      <c r="C795" t="s">
        <v>1086</v>
      </c>
      <c r="D795">
        <v>-881218.8</v>
      </c>
      <c r="E795" t="s">
        <v>1087</v>
      </c>
      <c r="F795">
        <v>21.42</v>
      </c>
      <c r="G795">
        <v>34000</v>
      </c>
      <c r="H795" t="s">
        <v>511</v>
      </c>
      <c r="I795" t="s">
        <v>10</v>
      </c>
      <c r="J795" t="s">
        <v>137</v>
      </c>
      <c r="K795" t="s">
        <v>513</v>
      </c>
      <c r="L795" t="s">
        <v>138</v>
      </c>
      <c r="M795">
        <v>0</v>
      </c>
      <c r="N795" t="s">
        <v>35</v>
      </c>
      <c r="O795" t="s">
        <v>494</v>
      </c>
      <c r="P795">
        <v>10</v>
      </c>
      <c r="Q795" t="s">
        <v>465</v>
      </c>
      <c r="R795">
        <v>1</v>
      </c>
      <c r="S795">
        <v>-881218.8</v>
      </c>
      <c r="T795">
        <v>21.42</v>
      </c>
      <c r="U795" t="s">
        <v>199</v>
      </c>
      <c r="V795" t="s">
        <v>77</v>
      </c>
      <c r="W795" t="s">
        <v>78</v>
      </c>
      <c r="X795">
        <v>7.0597149630605652E-3</v>
      </c>
      <c r="Y795">
        <v>6221.1535480902758</v>
      </c>
      <c r="Z795">
        <v>2</v>
      </c>
      <c r="AA795">
        <v>13</v>
      </c>
      <c r="AB795" t="s">
        <v>77</v>
      </c>
      <c r="AC795" t="s">
        <v>10</v>
      </c>
    </row>
    <row r="796" spans="1:29" x14ac:dyDescent="0.3">
      <c r="A796" s="151">
        <v>46079</v>
      </c>
      <c r="B796" t="s">
        <v>1085</v>
      </c>
      <c r="C796" t="s">
        <v>1086</v>
      </c>
      <c r="D796">
        <v>-881218.8</v>
      </c>
      <c r="E796" t="s">
        <v>1087</v>
      </c>
      <c r="F796">
        <v>21.42</v>
      </c>
      <c r="G796">
        <v>34000</v>
      </c>
      <c r="H796" t="s">
        <v>511</v>
      </c>
      <c r="I796" t="s">
        <v>10</v>
      </c>
      <c r="J796" t="s">
        <v>137</v>
      </c>
      <c r="K796" t="s">
        <v>513</v>
      </c>
      <c r="L796" t="s">
        <v>138</v>
      </c>
      <c r="M796">
        <v>0</v>
      </c>
      <c r="N796" t="s">
        <v>35</v>
      </c>
      <c r="O796" t="s">
        <v>494</v>
      </c>
      <c r="P796">
        <v>10</v>
      </c>
      <c r="Q796" t="s">
        <v>465</v>
      </c>
      <c r="R796">
        <v>1</v>
      </c>
      <c r="S796">
        <v>-881218.8</v>
      </c>
      <c r="T796">
        <v>21.42</v>
      </c>
      <c r="U796" t="s">
        <v>199</v>
      </c>
      <c r="V796" t="s">
        <v>75</v>
      </c>
      <c r="W796" t="s">
        <v>76</v>
      </c>
      <c r="X796">
        <v>4.0653249223577111E-4</v>
      </c>
      <c r="Y796">
        <v>358.24407496901557</v>
      </c>
      <c r="Z796">
        <v>10</v>
      </c>
      <c r="AA796">
        <v>13</v>
      </c>
      <c r="AB796" t="s">
        <v>75</v>
      </c>
      <c r="AC796" t="s">
        <v>10</v>
      </c>
    </row>
    <row r="797" spans="1:29" x14ac:dyDescent="0.3">
      <c r="A797" s="151">
        <v>46079</v>
      </c>
      <c r="B797" t="s">
        <v>1085</v>
      </c>
      <c r="C797" t="s">
        <v>1086</v>
      </c>
      <c r="D797">
        <v>-881218.8</v>
      </c>
      <c r="E797" t="s">
        <v>1087</v>
      </c>
      <c r="F797">
        <v>21.42</v>
      </c>
      <c r="G797">
        <v>34000</v>
      </c>
      <c r="H797" t="s">
        <v>511</v>
      </c>
      <c r="I797" t="s">
        <v>10</v>
      </c>
      <c r="J797" t="s">
        <v>137</v>
      </c>
      <c r="K797" t="s">
        <v>513</v>
      </c>
      <c r="L797" t="s">
        <v>138</v>
      </c>
      <c r="M797">
        <v>0</v>
      </c>
      <c r="N797" t="s">
        <v>35</v>
      </c>
      <c r="O797" t="s">
        <v>494</v>
      </c>
      <c r="P797">
        <v>10</v>
      </c>
      <c r="Q797" t="s">
        <v>465</v>
      </c>
      <c r="R797">
        <v>1</v>
      </c>
      <c r="S797">
        <v>-881218.8</v>
      </c>
      <c r="T797">
        <v>21.42</v>
      </c>
      <c r="U797" t="s">
        <v>199</v>
      </c>
      <c r="V797" t="s">
        <v>66</v>
      </c>
      <c r="W797" t="s">
        <v>67</v>
      </c>
      <c r="X797">
        <v>5.9791078481547098E-2</v>
      </c>
      <c r="Y797">
        <v>52689.022430214762</v>
      </c>
      <c r="Z797">
        <v>3</v>
      </c>
      <c r="AA797">
        <v>13</v>
      </c>
      <c r="AB797" t="s">
        <v>682</v>
      </c>
      <c r="AC797" t="s">
        <v>10</v>
      </c>
    </row>
    <row r="798" spans="1:29" x14ac:dyDescent="0.3">
      <c r="A798" s="151">
        <v>46079</v>
      </c>
      <c r="B798" t="s">
        <v>1085</v>
      </c>
      <c r="C798" t="s">
        <v>1086</v>
      </c>
      <c r="D798">
        <v>-881218.8</v>
      </c>
      <c r="E798" t="s">
        <v>1087</v>
      </c>
      <c r="F798">
        <v>21.42</v>
      </c>
      <c r="G798">
        <v>34000</v>
      </c>
      <c r="H798" t="s">
        <v>511</v>
      </c>
      <c r="I798" t="s">
        <v>10</v>
      </c>
      <c r="J798" t="s">
        <v>137</v>
      </c>
      <c r="K798" t="s">
        <v>513</v>
      </c>
      <c r="L798" t="s">
        <v>138</v>
      </c>
      <c r="M798">
        <v>0</v>
      </c>
      <c r="N798" t="s">
        <v>35</v>
      </c>
      <c r="O798" t="s">
        <v>494</v>
      </c>
      <c r="P798">
        <v>10</v>
      </c>
      <c r="Q798" t="s">
        <v>465</v>
      </c>
      <c r="R798">
        <v>1</v>
      </c>
      <c r="S798">
        <v>-881218.8</v>
      </c>
      <c r="T798">
        <v>21.42</v>
      </c>
      <c r="U798" t="s">
        <v>199</v>
      </c>
      <c r="V798" t="s">
        <v>63</v>
      </c>
      <c r="W798" t="s">
        <v>64</v>
      </c>
      <c r="X798">
        <v>4.8738124634855849E-3</v>
      </c>
      <c r="Y798">
        <v>4294.8951704978108</v>
      </c>
      <c r="Z798">
        <v>4</v>
      </c>
      <c r="AA798">
        <v>13</v>
      </c>
      <c r="AB798" t="s">
        <v>683</v>
      </c>
      <c r="AC798" t="s">
        <v>10</v>
      </c>
    </row>
    <row r="799" spans="1:29" x14ac:dyDescent="0.3">
      <c r="A799" s="151">
        <v>46079</v>
      </c>
      <c r="B799" t="s">
        <v>1085</v>
      </c>
      <c r="C799" t="s">
        <v>1086</v>
      </c>
      <c r="D799">
        <v>-881218.8</v>
      </c>
      <c r="E799" t="s">
        <v>1087</v>
      </c>
      <c r="F799">
        <v>21.42</v>
      </c>
      <c r="G799">
        <v>34000</v>
      </c>
      <c r="H799" t="s">
        <v>511</v>
      </c>
      <c r="I799" t="s">
        <v>10</v>
      </c>
      <c r="J799" t="s">
        <v>137</v>
      </c>
      <c r="K799" t="s">
        <v>513</v>
      </c>
      <c r="L799" t="s">
        <v>138</v>
      </c>
      <c r="M799">
        <v>0</v>
      </c>
      <c r="N799" t="s">
        <v>35</v>
      </c>
      <c r="O799" t="s">
        <v>494</v>
      </c>
      <c r="P799">
        <v>10</v>
      </c>
      <c r="Q799" t="s">
        <v>465</v>
      </c>
      <c r="R799">
        <v>1</v>
      </c>
      <c r="S799">
        <v>-881218.8</v>
      </c>
      <c r="T799">
        <v>21.42</v>
      </c>
      <c r="U799" t="s">
        <v>199</v>
      </c>
      <c r="V799" t="s">
        <v>80</v>
      </c>
      <c r="W799" t="s">
        <v>81</v>
      </c>
      <c r="X799">
        <v>0.73411048911804788</v>
      </c>
      <c r="Y799">
        <v>646911.96428801923</v>
      </c>
      <c r="Z799">
        <v>5</v>
      </c>
      <c r="AA799">
        <v>13</v>
      </c>
      <c r="AB799" t="s">
        <v>80</v>
      </c>
      <c r="AC799" t="s">
        <v>10</v>
      </c>
    </row>
    <row r="800" spans="1:29" x14ac:dyDescent="0.3">
      <c r="A800" s="151">
        <v>46079</v>
      </c>
      <c r="B800" t="s">
        <v>1085</v>
      </c>
      <c r="C800" t="s">
        <v>1086</v>
      </c>
      <c r="D800">
        <v>-881218.8</v>
      </c>
      <c r="E800" t="s">
        <v>1087</v>
      </c>
      <c r="F800">
        <v>21.42</v>
      </c>
      <c r="G800">
        <v>34000</v>
      </c>
      <c r="H800" t="s">
        <v>511</v>
      </c>
      <c r="I800" t="s">
        <v>10</v>
      </c>
      <c r="J800" t="s">
        <v>137</v>
      </c>
      <c r="K800" t="s">
        <v>513</v>
      </c>
      <c r="L800" t="s">
        <v>138</v>
      </c>
      <c r="M800">
        <v>0</v>
      </c>
      <c r="N800" t="s">
        <v>35</v>
      </c>
      <c r="O800" t="s">
        <v>494</v>
      </c>
      <c r="P800">
        <v>10</v>
      </c>
      <c r="Q800" t="s">
        <v>465</v>
      </c>
      <c r="R800">
        <v>1</v>
      </c>
      <c r="S800">
        <v>-881218.8</v>
      </c>
      <c r="T800">
        <v>21.42</v>
      </c>
      <c r="U800" t="s">
        <v>199</v>
      </c>
      <c r="V800" t="s">
        <v>50</v>
      </c>
      <c r="W800" t="s">
        <v>74</v>
      </c>
      <c r="X800">
        <v>1.4065386597374174E-2</v>
      </c>
      <c r="Y800">
        <v>12394.683098874153</v>
      </c>
      <c r="Z800">
        <v>6</v>
      </c>
      <c r="AA800">
        <v>13</v>
      </c>
      <c r="AB800" t="s">
        <v>50</v>
      </c>
      <c r="AC800" t="s">
        <v>10</v>
      </c>
    </row>
    <row r="801" spans="1:29" x14ac:dyDescent="0.3">
      <c r="A801" s="151">
        <v>46079</v>
      </c>
      <c r="B801" t="s">
        <v>1085</v>
      </c>
      <c r="C801" t="s">
        <v>1086</v>
      </c>
      <c r="D801">
        <v>-881218.8</v>
      </c>
      <c r="E801" t="s">
        <v>1087</v>
      </c>
      <c r="F801">
        <v>21.42</v>
      </c>
      <c r="G801">
        <v>34000</v>
      </c>
      <c r="H801" t="s">
        <v>511</v>
      </c>
      <c r="I801" t="s">
        <v>10</v>
      </c>
      <c r="J801" t="s">
        <v>137</v>
      </c>
      <c r="K801" t="s">
        <v>513</v>
      </c>
      <c r="L801" t="s">
        <v>138</v>
      </c>
      <c r="M801">
        <v>0</v>
      </c>
      <c r="N801" t="s">
        <v>35</v>
      </c>
      <c r="O801" t="s">
        <v>494</v>
      </c>
      <c r="P801">
        <v>10</v>
      </c>
      <c r="Q801" t="s">
        <v>465</v>
      </c>
      <c r="R801">
        <v>1</v>
      </c>
      <c r="S801">
        <v>-881218.8</v>
      </c>
      <c r="T801">
        <v>21.42</v>
      </c>
      <c r="U801" t="s">
        <v>199</v>
      </c>
      <c r="V801" t="s">
        <v>68</v>
      </c>
      <c r="W801" t="s">
        <v>69</v>
      </c>
      <c r="X801">
        <v>0.10760032914202722</v>
      </c>
      <c r="Y801">
        <v>94819.432926142254</v>
      </c>
      <c r="Z801">
        <v>7</v>
      </c>
      <c r="AA801">
        <v>13</v>
      </c>
      <c r="AB801" t="s">
        <v>68</v>
      </c>
      <c r="AC801" t="s">
        <v>10</v>
      </c>
    </row>
    <row r="802" spans="1:29" x14ac:dyDescent="0.3">
      <c r="A802" s="151">
        <v>46079</v>
      </c>
      <c r="B802" t="s">
        <v>1085</v>
      </c>
      <c r="C802" t="s">
        <v>1086</v>
      </c>
      <c r="D802">
        <v>-881218.8</v>
      </c>
      <c r="E802" t="s">
        <v>1087</v>
      </c>
      <c r="F802">
        <v>21.42</v>
      </c>
      <c r="G802">
        <v>34000</v>
      </c>
      <c r="H802" t="s">
        <v>511</v>
      </c>
      <c r="I802" t="s">
        <v>10</v>
      </c>
      <c r="J802" t="s">
        <v>137</v>
      </c>
      <c r="K802" t="s">
        <v>513</v>
      </c>
      <c r="L802" t="s">
        <v>138</v>
      </c>
      <c r="M802">
        <v>0</v>
      </c>
      <c r="N802" t="s">
        <v>35</v>
      </c>
      <c r="O802" t="s">
        <v>494</v>
      </c>
      <c r="P802">
        <v>10</v>
      </c>
      <c r="Q802" t="s">
        <v>465</v>
      </c>
      <c r="R802">
        <v>1</v>
      </c>
      <c r="S802">
        <v>-881218.8</v>
      </c>
      <c r="T802">
        <v>21.42</v>
      </c>
      <c r="U802" t="s">
        <v>199</v>
      </c>
      <c r="V802" t="s">
        <v>70</v>
      </c>
      <c r="W802" t="s">
        <v>71</v>
      </c>
      <c r="X802">
        <v>3.9675420007119738E-2</v>
      </c>
      <c r="Y802">
        <v>34962.726008170052</v>
      </c>
      <c r="Z802">
        <v>8</v>
      </c>
      <c r="AA802">
        <v>13</v>
      </c>
      <c r="AB802" t="s">
        <v>70</v>
      </c>
      <c r="AC802" t="s">
        <v>10</v>
      </c>
    </row>
    <row r="803" spans="1:29" x14ac:dyDescent="0.3">
      <c r="A803" s="151">
        <v>46079</v>
      </c>
      <c r="B803" t="s">
        <v>1085</v>
      </c>
      <c r="C803" t="s">
        <v>1086</v>
      </c>
      <c r="D803">
        <v>-881218.8</v>
      </c>
      <c r="E803" t="s">
        <v>1087</v>
      </c>
      <c r="F803">
        <v>21.42</v>
      </c>
      <c r="G803">
        <v>34000</v>
      </c>
      <c r="H803" t="s">
        <v>511</v>
      </c>
      <c r="I803" t="s">
        <v>10</v>
      </c>
      <c r="J803" t="s">
        <v>137</v>
      </c>
      <c r="K803" t="s">
        <v>513</v>
      </c>
      <c r="L803" t="s">
        <v>138</v>
      </c>
      <c r="M803">
        <v>0</v>
      </c>
      <c r="N803" t="s">
        <v>35</v>
      </c>
      <c r="O803" t="s">
        <v>494</v>
      </c>
      <c r="P803">
        <v>10</v>
      </c>
      <c r="Q803" t="s">
        <v>465</v>
      </c>
      <c r="R803">
        <v>1</v>
      </c>
      <c r="S803">
        <v>-881218.8</v>
      </c>
      <c r="T803">
        <v>21.42</v>
      </c>
      <c r="U803" t="s">
        <v>199</v>
      </c>
      <c r="V803" t="s">
        <v>181</v>
      </c>
      <c r="W803" t="s">
        <v>462</v>
      </c>
      <c r="X803">
        <v>0</v>
      </c>
      <c r="Y803">
        <v>0</v>
      </c>
      <c r="Z803">
        <v>9</v>
      </c>
      <c r="AA803">
        <v>13</v>
      </c>
      <c r="AB803" t="s">
        <v>181</v>
      </c>
      <c r="AC803" t="s">
        <v>10</v>
      </c>
    </row>
    <row r="804" spans="1:29" x14ac:dyDescent="0.3">
      <c r="A804" s="151">
        <v>46055</v>
      </c>
      <c r="B804" t="s">
        <v>962</v>
      </c>
      <c r="C804" t="s">
        <v>963</v>
      </c>
      <c r="D804">
        <v>-872410</v>
      </c>
      <c r="E804" t="s">
        <v>964</v>
      </c>
      <c r="F804">
        <v>1</v>
      </c>
      <c r="G804">
        <v>721000</v>
      </c>
      <c r="H804" t="s">
        <v>511</v>
      </c>
      <c r="I804" t="s">
        <v>530</v>
      </c>
      <c r="J804" t="s">
        <v>137</v>
      </c>
      <c r="K804" t="s">
        <v>513</v>
      </c>
      <c r="L804" t="s">
        <v>156</v>
      </c>
      <c r="M804">
        <v>0</v>
      </c>
      <c r="N804" t="s">
        <v>35</v>
      </c>
      <c r="O804" t="s">
        <v>494</v>
      </c>
      <c r="P804">
        <v>10</v>
      </c>
      <c r="Q804" t="s">
        <v>465</v>
      </c>
      <c r="R804">
        <v>1</v>
      </c>
      <c r="S804">
        <v>-872410</v>
      </c>
      <c r="T804">
        <v>1</v>
      </c>
      <c r="U804" t="s">
        <v>199</v>
      </c>
      <c r="V804" t="s">
        <v>72</v>
      </c>
      <c r="W804" t="s">
        <v>73</v>
      </c>
      <c r="X804">
        <v>3.2417236735101898E-2</v>
      </c>
      <c r="Y804">
        <v>28281.121500070247</v>
      </c>
      <c r="Z804">
        <v>1</v>
      </c>
      <c r="AA804">
        <v>13</v>
      </c>
      <c r="AB804" t="s">
        <v>72</v>
      </c>
      <c r="AC804" t="s">
        <v>10</v>
      </c>
    </row>
    <row r="805" spans="1:29" x14ac:dyDescent="0.3">
      <c r="A805" s="151">
        <v>46055</v>
      </c>
      <c r="B805" t="s">
        <v>962</v>
      </c>
      <c r="C805" t="s">
        <v>963</v>
      </c>
      <c r="D805">
        <v>-872410</v>
      </c>
      <c r="E805" t="s">
        <v>964</v>
      </c>
      <c r="F805">
        <v>1</v>
      </c>
      <c r="G805">
        <v>721000</v>
      </c>
      <c r="H805" t="s">
        <v>511</v>
      </c>
      <c r="I805" t="s">
        <v>530</v>
      </c>
      <c r="J805" t="s">
        <v>137</v>
      </c>
      <c r="K805" t="s">
        <v>513</v>
      </c>
      <c r="L805" t="s">
        <v>156</v>
      </c>
      <c r="M805">
        <v>0</v>
      </c>
      <c r="N805" t="s">
        <v>35</v>
      </c>
      <c r="O805" t="s">
        <v>494</v>
      </c>
      <c r="P805">
        <v>10</v>
      </c>
      <c r="Q805" t="s">
        <v>465</v>
      </c>
      <c r="R805">
        <v>1</v>
      </c>
      <c r="S805">
        <v>-872410</v>
      </c>
      <c r="T805">
        <v>1</v>
      </c>
      <c r="U805" t="s">
        <v>199</v>
      </c>
      <c r="V805" t="s">
        <v>77</v>
      </c>
      <c r="W805" t="s">
        <v>78</v>
      </c>
      <c r="X805">
        <v>7.0597149630605652E-3</v>
      </c>
      <c r="Y805">
        <v>6158.9659309236677</v>
      </c>
      <c r="Z805">
        <v>2</v>
      </c>
      <c r="AA805">
        <v>13</v>
      </c>
      <c r="AB805" t="s">
        <v>77</v>
      </c>
      <c r="AC805" t="s">
        <v>10</v>
      </c>
    </row>
    <row r="806" spans="1:29" x14ac:dyDescent="0.3">
      <c r="A806" s="151">
        <v>46055</v>
      </c>
      <c r="B806" t="s">
        <v>962</v>
      </c>
      <c r="C806" t="s">
        <v>963</v>
      </c>
      <c r="D806">
        <v>-872410</v>
      </c>
      <c r="E806" t="s">
        <v>964</v>
      </c>
      <c r="F806">
        <v>1</v>
      </c>
      <c r="G806">
        <v>721000</v>
      </c>
      <c r="H806" t="s">
        <v>511</v>
      </c>
      <c r="I806" t="s">
        <v>530</v>
      </c>
      <c r="J806" t="s">
        <v>137</v>
      </c>
      <c r="K806" t="s">
        <v>513</v>
      </c>
      <c r="L806" t="s">
        <v>156</v>
      </c>
      <c r="M806">
        <v>0</v>
      </c>
      <c r="N806" t="s">
        <v>35</v>
      </c>
      <c r="O806" t="s">
        <v>494</v>
      </c>
      <c r="P806">
        <v>10</v>
      </c>
      <c r="Q806" t="s">
        <v>465</v>
      </c>
      <c r="R806">
        <v>1</v>
      </c>
      <c r="S806">
        <v>-872410</v>
      </c>
      <c r="T806">
        <v>1</v>
      </c>
      <c r="U806" t="s">
        <v>199</v>
      </c>
      <c r="V806" t="s">
        <v>75</v>
      </c>
      <c r="W806" t="s">
        <v>76</v>
      </c>
      <c r="X806">
        <v>4.0653249223577111E-4</v>
      </c>
      <c r="Y806">
        <v>354.66301155140906</v>
      </c>
      <c r="Z806">
        <v>10</v>
      </c>
      <c r="AA806">
        <v>13</v>
      </c>
      <c r="AB806" t="s">
        <v>75</v>
      </c>
      <c r="AC806" t="s">
        <v>10</v>
      </c>
    </row>
    <row r="807" spans="1:29" x14ac:dyDescent="0.3">
      <c r="A807" s="151">
        <v>46055</v>
      </c>
      <c r="B807" t="s">
        <v>962</v>
      </c>
      <c r="C807" t="s">
        <v>963</v>
      </c>
      <c r="D807">
        <v>-872410</v>
      </c>
      <c r="E807" t="s">
        <v>964</v>
      </c>
      <c r="F807">
        <v>1</v>
      </c>
      <c r="G807">
        <v>721000</v>
      </c>
      <c r="H807" t="s">
        <v>511</v>
      </c>
      <c r="I807" t="s">
        <v>530</v>
      </c>
      <c r="J807" t="s">
        <v>137</v>
      </c>
      <c r="K807" t="s">
        <v>513</v>
      </c>
      <c r="L807" t="s">
        <v>156</v>
      </c>
      <c r="M807">
        <v>0</v>
      </c>
      <c r="N807" t="s">
        <v>35</v>
      </c>
      <c r="O807" t="s">
        <v>494</v>
      </c>
      <c r="P807">
        <v>10</v>
      </c>
      <c r="Q807" t="s">
        <v>465</v>
      </c>
      <c r="R807">
        <v>1</v>
      </c>
      <c r="S807">
        <v>-872410</v>
      </c>
      <c r="T807">
        <v>1</v>
      </c>
      <c r="U807" t="s">
        <v>199</v>
      </c>
      <c r="V807" t="s">
        <v>66</v>
      </c>
      <c r="W807" t="s">
        <v>67</v>
      </c>
      <c r="X807">
        <v>5.9791078481547098E-2</v>
      </c>
      <c r="Y807">
        <v>52162.334778086501</v>
      </c>
      <c r="Z807">
        <v>3</v>
      </c>
      <c r="AA807">
        <v>13</v>
      </c>
      <c r="AB807" t="s">
        <v>682</v>
      </c>
      <c r="AC807" t="s">
        <v>10</v>
      </c>
    </row>
    <row r="808" spans="1:29" x14ac:dyDescent="0.3">
      <c r="A808" s="151">
        <v>46055</v>
      </c>
      <c r="B808" t="s">
        <v>962</v>
      </c>
      <c r="C808" t="s">
        <v>963</v>
      </c>
      <c r="D808">
        <v>-872410</v>
      </c>
      <c r="E808" t="s">
        <v>964</v>
      </c>
      <c r="F808">
        <v>1</v>
      </c>
      <c r="G808">
        <v>721000</v>
      </c>
      <c r="H808" t="s">
        <v>511</v>
      </c>
      <c r="I808" t="s">
        <v>530</v>
      </c>
      <c r="J808" t="s">
        <v>137</v>
      </c>
      <c r="K808" t="s">
        <v>513</v>
      </c>
      <c r="L808" t="s">
        <v>156</v>
      </c>
      <c r="M808">
        <v>0</v>
      </c>
      <c r="N808" t="s">
        <v>35</v>
      </c>
      <c r="O808" t="s">
        <v>494</v>
      </c>
      <c r="P808">
        <v>10</v>
      </c>
      <c r="Q808" t="s">
        <v>465</v>
      </c>
      <c r="R808">
        <v>1</v>
      </c>
      <c r="S808">
        <v>-872410</v>
      </c>
      <c r="T808">
        <v>1</v>
      </c>
      <c r="U808" t="s">
        <v>199</v>
      </c>
      <c r="V808" t="s">
        <v>63</v>
      </c>
      <c r="W808" t="s">
        <v>64</v>
      </c>
      <c r="X808">
        <v>4.8738124634855849E-3</v>
      </c>
      <c r="Y808">
        <v>4251.9627312694593</v>
      </c>
      <c r="Z808">
        <v>4</v>
      </c>
      <c r="AA808">
        <v>13</v>
      </c>
      <c r="AB808" t="s">
        <v>683</v>
      </c>
      <c r="AC808" t="s">
        <v>10</v>
      </c>
    </row>
    <row r="809" spans="1:29" x14ac:dyDescent="0.3">
      <c r="A809" s="151">
        <v>46055</v>
      </c>
      <c r="B809" t="s">
        <v>962</v>
      </c>
      <c r="C809" t="s">
        <v>963</v>
      </c>
      <c r="D809">
        <v>-872410</v>
      </c>
      <c r="E809" t="s">
        <v>964</v>
      </c>
      <c r="F809">
        <v>1</v>
      </c>
      <c r="G809">
        <v>721000</v>
      </c>
      <c r="H809" t="s">
        <v>511</v>
      </c>
      <c r="I809" t="s">
        <v>530</v>
      </c>
      <c r="J809" t="s">
        <v>137</v>
      </c>
      <c r="K809" t="s">
        <v>513</v>
      </c>
      <c r="L809" t="s">
        <v>156</v>
      </c>
      <c r="M809">
        <v>0</v>
      </c>
      <c r="N809" t="s">
        <v>35</v>
      </c>
      <c r="O809" t="s">
        <v>494</v>
      </c>
      <c r="P809">
        <v>10</v>
      </c>
      <c r="Q809" t="s">
        <v>465</v>
      </c>
      <c r="R809">
        <v>1</v>
      </c>
      <c r="S809">
        <v>-872410</v>
      </c>
      <c r="T809">
        <v>1</v>
      </c>
      <c r="U809" t="s">
        <v>199</v>
      </c>
      <c r="V809" t="s">
        <v>80</v>
      </c>
      <c r="W809" t="s">
        <v>81</v>
      </c>
      <c r="X809">
        <v>0.73411048911804788</v>
      </c>
      <c r="Y809">
        <v>640445.33181147615</v>
      </c>
      <c r="Z809">
        <v>5</v>
      </c>
      <c r="AA809">
        <v>13</v>
      </c>
      <c r="AB809" t="s">
        <v>80</v>
      </c>
      <c r="AC809" t="s">
        <v>10</v>
      </c>
    </row>
    <row r="810" spans="1:29" x14ac:dyDescent="0.3">
      <c r="A810" s="151">
        <v>46055</v>
      </c>
      <c r="B810" t="s">
        <v>962</v>
      </c>
      <c r="C810" t="s">
        <v>963</v>
      </c>
      <c r="D810">
        <v>-872410</v>
      </c>
      <c r="E810" t="s">
        <v>964</v>
      </c>
      <c r="F810">
        <v>1</v>
      </c>
      <c r="G810">
        <v>721000</v>
      </c>
      <c r="H810" t="s">
        <v>511</v>
      </c>
      <c r="I810" t="s">
        <v>530</v>
      </c>
      <c r="J810" t="s">
        <v>137</v>
      </c>
      <c r="K810" t="s">
        <v>513</v>
      </c>
      <c r="L810" t="s">
        <v>156</v>
      </c>
      <c r="M810">
        <v>0</v>
      </c>
      <c r="N810" t="s">
        <v>35</v>
      </c>
      <c r="O810" t="s">
        <v>494</v>
      </c>
      <c r="P810">
        <v>10</v>
      </c>
      <c r="Q810" t="s">
        <v>465</v>
      </c>
      <c r="R810">
        <v>1</v>
      </c>
      <c r="S810">
        <v>-872410</v>
      </c>
      <c r="T810">
        <v>1</v>
      </c>
      <c r="U810" t="s">
        <v>199</v>
      </c>
      <c r="V810" t="s">
        <v>50</v>
      </c>
      <c r="W810" t="s">
        <v>74</v>
      </c>
      <c r="X810">
        <v>1.4065386597374174E-2</v>
      </c>
      <c r="Y810">
        <v>12270.783921415203</v>
      </c>
      <c r="Z810">
        <v>6</v>
      </c>
      <c r="AA810">
        <v>13</v>
      </c>
      <c r="AB810" t="s">
        <v>50</v>
      </c>
      <c r="AC810" t="s">
        <v>10</v>
      </c>
    </row>
    <row r="811" spans="1:29" x14ac:dyDescent="0.3">
      <c r="A811" s="151">
        <v>46055</v>
      </c>
      <c r="B811" t="s">
        <v>962</v>
      </c>
      <c r="C811" t="s">
        <v>963</v>
      </c>
      <c r="D811">
        <v>-872410</v>
      </c>
      <c r="E811" t="s">
        <v>964</v>
      </c>
      <c r="F811">
        <v>1</v>
      </c>
      <c r="G811">
        <v>721000</v>
      </c>
      <c r="H811" t="s">
        <v>511</v>
      </c>
      <c r="I811" t="s">
        <v>530</v>
      </c>
      <c r="J811" t="s">
        <v>137</v>
      </c>
      <c r="K811" t="s">
        <v>513</v>
      </c>
      <c r="L811" t="s">
        <v>156</v>
      </c>
      <c r="M811">
        <v>0</v>
      </c>
      <c r="N811" t="s">
        <v>35</v>
      </c>
      <c r="O811" t="s">
        <v>494</v>
      </c>
      <c r="P811">
        <v>10</v>
      </c>
      <c r="Q811" t="s">
        <v>465</v>
      </c>
      <c r="R811">
        <v>1</v>
      </c>
      <c r="S811">
        <v>-872410</v>
      </c>
      <c r="T811">
        <v>1</v>
      </c>
      <c r="U811" t="s">
        <v>199</v>
      </c>
      <c r="V811" t="s">
        <v>68</v>
      </c>
      <c r="W811" t="s">
        <v>69</v>
      </c>
      <c r="X811">
        <v>0.10760032914202722</v>
      </c>
      <c r="Y811">
        <v>93871.603146795969</v>
      </c>
      <c r="Z811">
        <v>7</v>
      </c>
      <c r="AA811">
        <v>13</v>
      </c>
      <c r="AB811" t="s">
        <v>68</v>
      </c>
      <c r="AC811" t="s">
        <v>10</v>
      </c>
    </row>
    <row r="812" spans="1:29" x14ac:dyDescent="0.3">
      <c r="A812" s="151">
        <v>46055</v>
      </c>
      <c r="B812" t="s">
        <v>962</v>
      </c>
      <c r="C812" t="s">
        <v>963</v>
      </c>
      <c r="D812">
        <v>-872410</v>
      </c>
      <c r="E812" t="s">
        <v>964</v>
      </c>
      <c r="F812">
        <v>1</v>
      </c>
      <c r="G812">
        <v>721000</v>
      </c>
      <c r="H812" t="s">
        <v>511</v>
      </c>
      <c r="I812" t="s">
        <v>530</v>
      </c>
      <c r="J812" t="s">
        <v>137</v>
      </c>
      <c r="K812" t="s">
        <v>513</v>
      </c>
      <c r="L812" t="s">
        <v>156</v>
      </c>
      <c r="M812">
        <v>0</v>
      </c>
      <c r="N812" t="s">
        <v>35</v>
      </c>
      <c r="O812" t="s">
        <v>494</v>
      </c>
      <c r="P812">
        <v>10</v>
      </c>
      <c r="Q812" t="s">
        <v>465</v>
      </c>
      <c r="R812">
        <v>1</v>
      </c>
      <c r="S812">
        <v>-872410</v>
      </c>
      <c r="T812">
        <v>1</v>
      </c>
      <c r="U812" t="s">
        <v>199</v>
      </c>
      <c r="V812" t="s">
        <v>70</v>
      </c>
      <c r="W812" t="s">
        <v>71</v>
      </c>
      <c r="X812">
        <v>3.9675420007119738E-2</v>
      </c>
      <c r="Y812">
        <v>34613.233168411331</v>
      </c>
      <c r="Z812">
        <v>8</v>
      </c>
      <c r="AA812">
        <v>13</v>
      </c>
      <c r="AB812" t="s">
        <v>70</v>
      </c>
      <c r="AC812" t="s">
        <v>10</v>
      </c>
    </row>
    <row r="813" spans="1:29" x14ac:dyDescent="0.3">
      <c r="A813" s="151">
        <v>46055</v>
      </c>
      <c r="B813" t="s">
        <v>962</v>
      </c>
      <c r="C813" t="s">
        <v>963</v>
      </c>
      <c r="D813">
        <v>-872410</v>
      </c>
      <c r="E813" t="s">
        <v>964</v>
      </c>
      <c r="F813">
        <v>1</v>
      </c>
      <c r="G813">
        <v>721000</v>
      </c>
      <c r="H813" t="s">
        <v>511</v>
      </c>
      <c r="I813" t="s">
        <v>530</v>
      </c>
      <c r="J813" t="s">
        <v>137</v>
      </c>
      <c r="K813" t="s">
        <v>513</v>
      </c>
      <c r="L813" t="s">
        <v>156</v>
      </c>
      <c r="M813">
        <v>0</v>
      </c>
      <c r="N813" t="s">
        <v>35</v>
      </c>
      <c r="O813" t="s">
        <v>494</v>
      </c>
      <c r="P813">
        <v>10</v>
      </c>
      <c r="Q813" t="s">
        <v>465</v>
      </c>
      <c r="R813">
        <v>1</v>
      </c>
      <c r="S813">
        <v>-872410</v>
      </c>
      <c r="T813">
        <v>1</v>
      </c>
      <c r="U813" t="s">
        <v>199</v>
      </c>
      <c r="V813" t="s">
        <v>181</v>
      </c>
      <c r="W813" t="s">
        <v>462</v>
      </c>
      <c r="X813">
        <v>0</v>
      </c>
      <c r="Y813">
        <v>0</v>
      </c>
      <c r="Z813">
        <v>9</v>
      </c>
      <c r="AA813">
        <v>13</v>
      </c>
      <c r="AB813" t="s">
        <v>181</v>
      </c>
      <c r="AC813" t="s">
        <v>10</v>
      </c>
    </row>
    <row r="814" spans="1:29" x14ac:dyDescent="0.3">
      <c r="A814" s="151">
        <v>46057</v>
      </c>
      <c r="B814" t="s">
        <v>1045</v>
      </c>
      <c r="C814" t="s">
        <v>1046</v>
      </c>
      <c r="D814">
        <v>-857072</v>
      </c>
      <c r="E814" t="s">
        <v>1047</v>
      </c>
      <c r="F814">
        <v>4</v>
      </c>
      <c r="G814">
        <v>74973.55</v>
      </c>
      <c r="H814" t="s">
        <v>511</v>
      </c>
      <c r="I814" t="s">
        <v>16</v>
      </c>
      <c r="J814" t="s">
        <v>137</v>
      </c>
      <c r="K814" t="s">
        <v>473</v>
      </c>
      <c r="L814" t="s">
        <v>138</v>
      </c>
      <c r="M814">
        <v>0</v>
      </c>
      <c r="N814" t="s">
        <v>35</v>
      </c>
      <c r="O814" t="s">
        <v>494</v>
      </c>
      <c r="P814">
        <v>10</v>
      </c>
      <c r="Q814" t="s">
        <v>465</v>
      </c>
      <c r="R814">
        <v>1</v>
      </c>
      <c r="S814">
        <v>-857072</v>
      </c>
      <c r="T814">
        <v>4</v>
      </c>
      <c r="U814" t="s">
        <v>199</v>
      </c>
      <c r="V814" t="s">
        <v>72</v>
      </c>
      <c r="W814" t="s">
        <v>73</v>
      </c>
      <c r="X814">
        <v>3.2417236735101898E-2</v>
      </c>
      <c r="Y814">
        <v>27783.905923027254</v>
      </c>
      <c r="Z814">
        <v>1</v>
      </c>
      <c r="AA814">
        <v>9</v>
      </c>
      <c r="AB814" t="s">
        <v>72</v>
      </c>
      <c r="AC814" t="s">
        <v>16</v>
      </c>
    </row>
    <row r="815" spans="1:29" x14ac:dyDescent="0.3">
      <c r="A815" s="151">
        <v>46057</v>
      </c>
      <c r="B815" t="s">
        <v>1045</v>
      </c>
      <c r="C815" t="s">
        <v>1046</v>
      </c>
      <c r="D815">
        <v>-857072</v>
      </c>
      <c r="E815" t="s">
        <v>1047</v>
      </c>
      <c r="F815">
        <v>4</v>
      </c>
      <c r="G815">
        <v>74973.55</v>
      </c>
      <c r="H815" t="s">
        <v>511</v>
      </c>
      <c r="I815" t="s">
        <v>16</v>
      </c>
      <c r="J815" t="s">
        <v>137</v>
      </c>
      <c r="K815" t="s">
        <v>473</v>
      </c>
      <c r="L815" t="s">
        <v>138</v>
      </c>
      <c r="M815">
        <v>0</v>
      </c>
      <c r="N815" t="s">
        <v>35</v>
      </c>
      <c r="O815" t="s">
        <v>494</v>
      </c>
      <c r="P815">
        <v>10</v>
      </c>
      <c r="Q815" t="s">
        <v>465</v>
      </c>
      <c r="R815">
        <v>1</v>
      </c>
      <c r="S815">
        <v>-857072</v>
      </c>
      <c r="T815">
        <v>4</v>
      </c>
      <c r="U815" t="s">
        <v>199</v>
      </c>
      <c r="V815" t="s">
        <v>77</v>
      </c>
      <c r="W815" t="s">
        <v>78</v>
      </c>
      <c r="X815">
        <v>7.0597149630605652E-3</v>
      </c>
      <c r="Y815">
        <v>6050.6840228202445</v>
      </c>
      <c r="Z815">
        <v>2</v>
      </c>
      <c r="AA815">
        <v>9</v>
      </c>
      <c r="AB815" t="s">
        <v>77</v>
      </c>
      <c r="AC815" t="s">
        <v>16</v>
      </c>
    </row>
    <row r="816" spans="1:29" x14ac:dyDescent="0.3">
      <c r="A816" s="151">
        <v>46057</v>
      </c>
      <c r="B816" t="s">
        <v>1045</v>
      </c>
      <c r="C816" t="s">
        <v>1046</v>
      </c>
      <c r="D816">
        <v>-857072</v>
      </c>
      <c r="E816" t="s">
        <v>1047</v>
      </c>
      <c r="F816">
        <v>4</v>
      </c>
      <c r="G816">
        <v>74973.55</v>
      </c>
      <c r="H816" t="s">
        <v>511</v>
      </c>
      <c r="I816" t="s">
        <v>16</v>
      </c>
      <c r="J816" t="s">
        <v>137</v>
      </c>
      <c r="K816" t="s">
        <v>473</v>
      </c>
      <c r="L816" t="s">
        <v>138</v>
      </c>
      <c r="M816">
        <v>0</v>
      </c>
      <c r="N816" t="s">
        <v>35</v>
      </c>
      <c r="O816" t="s">
        <v>494</v>
      </c>
      <c r="P816">
        <v>10</v>
      </c>
      <c r="Q816" t="s">
        <v>465</v>
      </c>
      <c r="R816">
        <v>1</v>
      </c>
      <c r="S816">
        <v>-857072</v>
      </c>
      <c r="T816">
        <v>4</v>
      </c>
      <c r="U816" t="s">
        <v>199</v>
      </c>
      <c r="V816" t="s">
        <v>75</v>
      </c>
      <c r="W816" t="s">
        <v>76</v>
      </c>
      <c r="X816">
        <v>4.0653249223577111E-4</v>
      </c>
      <c r="Y816">
        <v>348.42761618549679</v>
      </c>
      <c r="Z816">
        <v>10</v>
      </c>
      <c r="AA816">
        <v>9</v>
      </c>
      <c r="AB816" t="s">
        <v>75</v>
      </c>
      <c r="AC816" t="s">
        <v>16</v>
      </c>
    </row>
    <row r="817" spans="1:29" x14ac:dyDescent="0.3">
      <c r="A817" s="151">
        <v>46057</v>
      </c>
      <c r="B817" t="s">
        <v>1045</v>
      </c>
      <c r="C817" t="s">
        <v>1046</v>
      </c>
      <c r="D817">
        <v>-857072</v>
      </c>
      <c r="E817" t="s">
        <v>1047</v>
      </c>
      <c r="F817">
        <v>4</v>
      </c>
      <c r="G817">
        <v>74973.55</v>
      </c>
      <c r="H817" t="s">
        <v>511</v>
      </c>
      <c r="I817" t="s">
        <v>16</v>
      </c>
      <c r="J817" t="s">
        <v>137</v>
      </c>
      <c r="K817" t="s">
        <v>473</v>
      </c>
      <c r="L817" t="s">
        <v>138</v>
      </c>
      <c r="M817">
        <v>0</v>
      </c>
      <c r="N817" t="s">
        <v>35</v>
      </c>
      <c r="O817" t="s">
        <v>494</v>
      </c>
      <c r="P817">
        <v>10</v>
      </c>
      <c r="Q817" t="s">
        <v>465</v>
      </c>
      <c r="R817">
        <v>1</v>
      </c>
      <c r="S817">
        <v>-857072</v>
      </c>
      <c r="T817">
        <v>4</v>
      </c>
      <c r="U817" t="s">
        <v>199</v>
      </c>
      <c r="V817" t="s">
        <v>66</v>
      </c>
      <c r="W817" t="s">
        <v>67</v>
      </c>
      <c r="X817">
        <v>5.9791078481547098E-2</v>
      </c>
      <c r="Y817">
        <v>51245.259216336533</v>
      </c>
      <c r="Z817">
        <v>3</v>
      </c>
      <c r="AA817">
        <v>9</v>
      </c>
      <c r="AB817" t="s">
        <v>682</v>
      </c>
      <c r="AC817" t="s">
        <v>16</v>
      </c>
    </row>
    <row r="818" spans="1:29" x14ac:dyDescent="0.3">
      <c r="A818" s="151">
        <v>46057</v>
      </c>
      <c r="B818" t="s">
        <v>1045</v>
      </c>
      <c r="C818" t="s">
        <v>1046</v>
      </c>
      <c r="D818">
        <v>-857072</v>
      </c>
      <c r="E818" t="s">
        <v>1047</v>
      </c>
      <c r="F818">
        <v>4</v>
      </c>
      <c r="G818">
        <v>74973.55</v>
      </c>
      <c r="H818" t="s">
        <v>511</v>
      </c>
      <c r="I818" t="s">
        <v>16</v>
      </c>
      <c r="J818" t="s">
        <v>137</v>
      </c>
      <c r="K818" t="s">
        <v>473</v>
      </c>
      <c r="L818" t="s">
        <v>138</v>
      </c>
      <c r="M818">
        <v>0</v>
      </c>
      <c r="N818" t="s">
        <v>35</v>
      </c>
      <c r="O818" t="s">
        <v>494</v>
      </c>
      <c r="P818">
        <v>10</v>
      </c>
      <c r="Q818" t="s">
        <v>465</v>
      </c>
      <c r="R818">
        <v>1</v>
      </c>
      <c r="S818">
        <v>-857072</v>
      </c>
      <c r="T818">
        <v>4</v>
      </c>
      <c r="U818" t="s">
        <v>199</v>
      </c>
      <c r="V818" t="s">
        <v>63</v>
      </c>
      <c r="W818" t="s">
        <v>64</v>
      </c>
      <c r="X818">
        <v>4.8738124634855849E-3</v>
      </c>
      <c r="Y818">
        <v>4177.2081957045175</v>
      </c>
      <c r="Z818">
        <v>4</v>
      </c>
      <c r="AA818">
        <v>9</v>
      </c>
      <c r="AB818" t="s">
        <v>683</v>
      </c>
      <c r="AC818" t="s">
        <v>16</v>
      </c>
    </row>
    <row r="819" spans="1:29" x14ac:dyDescent="0.3">
      <c r="A819" s="151">
        <v>46057</v>
      </c>
      <c r="B819" t="s">
        <v>1045</v>
      </c>
      <c r="C819" t="s">
        <v>1046</v>
      </c>
      <c r="D819">
        <v>-857072</v>
      </c>
      <c r="E819" t="s">
        <v>1047</v>
      </c>
      <c r="F819">
        <v>4</v>
      </c>
      <c r="G819">
        <v>74973.55</v>
      </c>
      <c r="H819" t="s">
        <v>511</v>
      </c>
      <c r="I819" t="s">
        <v>16</v>
      </c>
      <c r="J819" t="s">
        <v>137</v>
      </c>
      <c r="K819" t="s">
        <v>473</v>
      </c>
      <c r="L819" t="s">
        <v>138</v>
      </c>
      <c r="M819">
        <v>0</v>
      </c>
      <c r="N819" t="s">
        <v>35</v>
      </c>
      <c r="O819" t="s">
        <v>494</v>
      </c>
      <c r="P819">
        <v>10</v>
      </c>
      <c r="Q819" t="s">
        <v>465</v>
      </c>
      <c r="R819">
        <v>1</v>
      </c>
      <c r="S819">
        <v>-857072</v>
      </c>
      <c r="T819">
        <v>4</v>
      </c>
      <c r="U819" t="s">
        <v>199</v>
      </c>
      <c r="V819" t="s">
        <v>80</v>
      </c>
      <c r="W819" t="s">
        <v>81</v>
      </c>
      <c r="X819">
        <v>0.73411048911804788</v>
      </c>
      <c r="Y819">
        <v>629185.54512938356</v>
      </c>
      <c r="Z819">
        <v>5</v>
      </c>
      <c r="AA819">
        <v>9</v>
      </c>
      <c r="AB819" t="s">
        <v>80</v>
      </c>
      <c r="AC819" t="s">
        <v>16</v>
      </c>
    </row>
    <row r="820" spans="1:29" x14ac:dyDescent="0.3">
      <c r="A820" s="151">
        <v>46057</v>
      </c>
      <c r="B820" t="s">
        <v>1045</v>
      </c>
      <c r="C820" t="s">
        <v>1046</v>
      </c>
      <c r="D820">
        <v>-857072</v>
      </c>
      <c r="E820" t="s">
        <v>1047</v>
      </c>
      <c r="F820">
        <v>4</v>
      </c>
      <c r="G820">
        <v>74973.55</v>
      </c>
      <c r="H820" t="s">
        <v>511</v>
      </c>
      <c r="I820" t="s">
        <v>16</v>
      </c>
      <c r="J820" t="s">
        <v>137</v>
      </c>
      <c r="K820" t="s">
        <v>473</v>
      </c>
      <c r="L820" t="s">
        <v>138</v>
      </c>
      <c r="M820">
        <v>0</v>
      </c>
      <c r="N820" t="s">
        <v>35</v>
      </c>
      <c r="O820" t="s">
        <v>494</v>
      </c>
      <c r="P820">
        <v>10</v>
      </c>
      <c r="Q820" t="s">
        <v>465</v>
      </c>
      <c r="R820">
        <v>1</v>
      </c>
      <c r="S820">
        <v>-857072</v>
      </c>
      <c r="T820">
        <v>4</v>
      </c>
      <c r="U820" t="s">
        <v>199</v>
      </c>
      <c r="V820" t="s">
        <v>50</v>
      </c>
      <c r="W820" t="s">
        <v>74</v>
      </c>
      <c r="X820">
        <v>1.4065386597374174E-2</v>
      </c>
      <c r="Y820">
        <v>12055.049021784678</v>
      </c>
      <c r="Z820">
        <v>6</v>
      </c>
      <c r="AA820">
        <v>9</v>
      </c>
      <c r="AB820" t="s">
        <v>50</v>
      </c>
      <c r="AC820" t="s">
        <v>16</v>
      </c>
    </row>
    <row r="821" spans="1:29" x14ac:dyDescent="0.3">
      <c r="A821" s="151">
        <v>46057</v>
      </c>
      <c r="B821" t="s">
        <v>1045</v>
      </c>
      <c r="C821" t="s">
        <v>1046</v>
      </c>
      <c r="D821">
        <v>-857072</v>
      </c>
      <c r="E821" t="s">
        <v>1047</v>
      </c>
      <c r="F821">
        <v>4</v>
      </c>
      <c r="G821">
        <v>74973.55</v>
      </c>
      <c r="H821" t="s">
        <v>511</v>
      </c>
      <c r="I821" t="s">
        <v>16</v>
      </c>
      <c r="J821" t="s">
        <v>137</v>
      </c>
      <c r="K821" t="s">
        <v>473</v>
      </c>
      <c r="L821" t="s">
        <v>138</v>
      </c>
      <c r="M821">
        <v>0</v>
      </c>
      <c r="N821" t="s">
        <v>35</v>
      </c>
      <c r="O821" t="s">
        <v>494</v>
      </c>
      <c r="P821">
        <v>10</v>
      </c>
      <c r="Q821" t="s">
        <v>465</v>
      </c>
      <c r="R821">
        <v>1</v>
      </c>
      <c r="S821">
        <v>-857072</v>
      </c>
      <c r="T821">
        <v>4</v>
      </c>
      <c r="U821" t="s">
        <v>199</v>
      </c>
      <c r="V821" t="s">
        <v>68</v>
      </c>
      <c r="W821" t="s">
        <v>69</v>
      </c>
      <c r="X821">
        <v>0.10760032914202722</v>
      </c>
      <c r="Y821">
        <v>92221.22929841555</v>
      </c>
      <c r="Z821">
        <v>7</v>
      </c>
      <c r="AA821">
        <v>9</v>
      </c>
      <c r="AB821" t="s">
        <v>68</v>
      </c>
      <c r="AC821" t="s">
        <v>16</v>
      </c>
    </row>
    <row r="822" spans="1:29" x14ac:dyDescent="0.3">
      <c r="A822" s="151">
        <v>46057</v>
      </c>
      <c r="B822" t="s">
        <v>1045</v>
      </c>
      <c r="C822" t="s">
        <v>1046</v>
      </c>
      <c r="D822">
        <v>-857072</v>
      </c>
      <c r="E822" t="s">
        <v>1047</v>
      </c>
      <c r="F822">
        <v>4</v>
      </c>
      <c r="G822">
        <v>74973.55</v>
      </c>
      <c r="H822" t="s">
        <v>511</v>
      </c>
      <c r="I822" t="s">
        <v>16</v>
      </c>
      <c r="J822" t="s">
        <v>137</v>
      </c>
      <c r="K822" t="s">
        <v>473</v>
      </c>
      <c r="L822" t="s">
        <v>138</v>
      </c>
      <c r="M822">
        <v>0</v>
      </c>
      <c r="N822" t="s">
        <v>35</v>
      </c>
      <c r="O822" t="s">
        <v>494</v>
      </c>
      <c r="P822">
        <v>10</v>
      </c>
      <c r="Q822" t="s">
        <v>465</v>
      </c>
      <c r="R822">
        <v>1</v>
      </c>
      <c r="S822">
        <v>-857072</v>
      </c>
      <c r="T822">
        <v>4</v>
      </c>
      <c r="U822" t="s">
        <v>199</v>
      </c>
      <c r="V822" t="s">
        <v>70</v>
      </c>
      <c r="W822" t="s">
        <v>71</v>
      </c>
      <c r="X822">
        <v>3.9675420007119738E-2</v>
      </c>
      <c r="Y822">
        <v>34004.691576342128</v>
      </c>
      <c r="Z822">
        <v>8</v>
      </c>
      <c r="AA822">
        <v>9</v>
      </c>
      <c r="AB822" t="s">
        <v>70</v>
      </c>
      <c r="AC822" t="s">
        <v>16</v>
      </c>
    </row>
    <row r="823" spans="1:29" x14ac:dyDescent="0.3">
      <c r="A823" s="151">
        <v>46057</v>
      </c>
      <c r="B823" t="s">
        <v>1045</v>
      </c>
      <c r="C823" t="s">
        <v>1046</v>
      </c>
      <c r="D823">
        <v>-857072</v>
      </c>
      <c r="E823" t="s">
        <v>1047</v>
      </c>
      <c r="F823">
        <v>4</v>
      </c>
      <c r="G823">
        <v>74973.55</v>
      </c>
      <c r="H823" t="s">
        <v>511</v>
      </c>
      <c r="I823" t="s">
        <v>16</v>
      </c>
      <c r="J823" t="s">
        <v>137</v>
      </c>
      <c r="K823" t="s">
        <v>473</v>
      </c>
      <c r="L823" t="s">
        <v>138</v>
      </c>
      <c r="M823">
        <v>0</v>
      </c>
      <c r="N823" t="s">
        <v>35</v>
      </c>
      <c r="O823" t="s">
        <v>494</v>
      </c>
      <c r="P823">
        <v>10</v>
      </c>
      <c r="Q823" t="s">
        <v>465</v>
      </c>
      <c r="R823">
        <v>1</v>
      </c>
      <c r="S823">
        <v>-857072</v>
      </c>
      <c r="T823">
        <v>4</v>
      </c>
      <c r="U823" t="s">
        <v>199</v>
      </c>
      <c r="V823" t="s">
        <v>181</v>
      </c>
      <c r="W823" t="s">
        <v>462</v>
      </c>
      <c r="X823">
        <v>0</v>
      </c>
      <c r="Y823">
        <v>0</v>
      </c>
      <c r="Z823">
        <v>9</v>
      </c>
      <c r="AA823">
        <v>9</v>
      </c>
      <c r="AB823" t="s">
        <v>181</v>
      </c>
      <c r="AC823" t="s">
        <v>16</v>
      </c>
    </row>
    <row r="824" spans="1:29" x14ac:dyDescent="0.3">
      <c r="A824" s="151">
        <v>46081</v>
      </c>
      <c r="B824" t="s">
        <v>20</v>
      </c>
      <c r="C824" t="s">
        <v>804</v>
      </c>
      <c r="D824">
        <v>-853146.27</v>
      </c>
      <c r="E824" t="s">
        <v>20</v>
      </c>
      <c r="F824">
        <v>1</v>
      </c>
      <c r="G824">
        <v>853146.27</v>
      </c>
      <c r="H824" t="s">
        <v>511</v>
      </c>
      <c r="I824" t="s">
        <v>20</v>
      </c>
      <c r="J824" t="s">
        <v>137</v>
      </c>
      <c r="K824" t="s">
        <v>473</v>
      </c>
      <c r="L824" t="s">
        <v>156</v>
      </c>
      <c r="M824">
        <v>0</v>
      </c>
      <c r="N824" t="s">
        <v>39</v>
      </c>
      <c r="O824" t="s">
        <v>492</v>
      </c>
      <c r="P824">
        <v>2</v>
      </c>
      <c r="Q824" t="s">
        <v>50</v>
      </c>
      <c r="R824">
        <v>1</v>
      </c>
      <c r="S824">
        <v>-853146.27</v>
      </c>
      <c r="T824">
        <v>1</v>
      </c>
      <c r="U824" t="s">
        <v>199</v>
      </c>
      <c r="V824" t="s">
        <v>50</v>
      </c>
      <c r="W824" t="s">
        <v>88</v>
      </c>
      <c r="X824">
        <v>1</v>
      </c>
      <c r="Y824">
        <v>853146.27</v>
      </c>
      <c r="Z824">
        <v>6</v>
      </c>
      <c r="AA824">
        <v>4</v>
      </c>
      <c r="AB824" t="s">
        <v>50</v>
      </c>
      <c r="AC824" t="s">
        <v>20</v>
      </c>
    </row>
    <row r="825" spans="1:29" x14ac:dyDescent="0.3">
      <c r="A825" s="151">
        <v>46063</v>
      </c>
      <c r="B825" t="s">
        <v>1116</v>
      </c>
      <c r="C825" t="s">
        <v>1117</v>
      </c>
      <c r="D825">
        <v>-804914.69</v>
      </c>
      <c r="E825" t="s">
        <v>1118</v>
      </c>
      <c r="F825">
        <v>1</v>
      </c>
      <c r="G825">
        <v>647707.5</v>
      </c>
      <c r="H825" t="s">
        <v>511</v>
      </c>
      <c r="I825" t="s">
        <v>10</v>
      </c>
      <c r="J825" t="s">
        <v>137</v>
      </c>
      <c r="K825" t="s">
        <v>473</v>
      </c>
      <c r="L825" t="s">
        <v>156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>
        <v>-804914.69</v>
      </c>
      <c r="T825">
        <v>1</v>
      </c>
      <c r="U825" t="s">
        <v>199</v>
      </c>
      <c r="V825" t="s">
        <v>72</v>
      </c>
      <c r="W825" t="s">
        <v>73</v>
      </c>
      <c r="X825">
        <v>3.2417236735101898E-2</v>
      </c>
      <c r="Y825">
        <v>26093.110057291156</v>
      </c>
      <c r="Z825">
        <v>1</v>
      </c>
      <c r="AA825">
        <v>13</v>
      </c>
      <c r="AB825" t="s">
        <v>72</v>
      </c>
      <c r="AC825" t="s">
        <v>10</v>
      </c>
    </row>
    <row r="826" spans="1:29" x14ac:dyDescent="0.3">
      <c r="A826" s="151">
        <v>46063</v>
      </c>
      <c r="B826" t="s">
        <v>1116</v>
      </c>
      <c r="C826" t="s">
        <v>1117</v>
      </c>
      <c r="D826">
        <v>-804914.69</v>
      </c>
      <c r="E826" t="s">
        <v>1118</v>
      </c>
      <c r="F826">
        <v>1</v>
      </c>
      <c r="G826">
        <v>647707.5</v>
      </c>
      <c r="H826" t="s">
        <v>511</v>
      </c>
      <c r="I826" t="s">
        <v>10</v>
      </c>
      <c r="J826" t="s">
        <v>137</v>
      </c>
      <c r="K826" t="s">
        <v>473</v>
      </c>
      <c r="L826" t="s">
        <v>156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>
        <v>-804914.69</v>
      </c>
      <c r="T826">
        <v>1</v>
      </c>
      <c r="U826" t="s">
        <v>199</v>
      </c>
      <c r="V826" t="s">
        <v>77</v>
      </c>
      <c r="W826" t="s">
        <v>78</v>
      </c>
      <c r="X826">
        <v>7.0597149630605652E-3</v>
      </c>
      <c r="Y826">
        <v>5682.4682809802562</v>
      </c>
      <c r="Z826">
        <v>2</v>
      </c>
      <c r="AA826">
        <v>13</v>
      </c>
      <c r="AB826" t="s">
        <v>77</v>
      </c>
      <c r="AC826" t="s">
        <v>10</v>
      </c>
    </row>
    <row r="827" spans="1:29" x14ac:dyDescent="0.3">
      <c r="A827" s="151">
        <v>46063</v>
      </c>
      <c r="B827" t="s">
        <v>1116</v>
      </c>
      <c r="C827" t="s">
        <v>1117</v>
      </c>
      <c r="D827">
        <v>-804914.69</v>
      </c>
      <c r="E827" t="s">
        <v>1118</v>
      </c>
      <c r="F827">
        <v>1</v>
      </c>
      <c r="G827">
        <v>647707.5</v>
      </c>
      <c r="H827" t="s">
        <v>511</v>
      </c>
      <c r="I827" t="s">
        <v>10</v>
      </c>
      <c r="J827" t="s">
        <v>137</v>
      </c>
      <c r="K827" t="s">
        <v>473</v>
      </c>
      <c r="L827" t="s">
        <v>156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>
        <v>-804914.69</v>
      </c>
      <c r="T827">
        <v>1</v>
      </c>
      <c r="U827" t="s">
        <v>199</v>
      </c>
      <c r="V827" t="s">
        <v>75</v>
      </c>
      <c r="W827" t="s">
        <v>76</v>
      </c>
      <c r="X827">
        <v>4.0653249223577111E-4</v>
      </c>
      <c r="Y827">
        <v>327.22397496288306</v>
      </c>
      <c r="Z827">
        <v>10</v>
      </c>
      <c r="AA827">
        <v>13</v>
      </c>
      <c r="AB827" t="s">
        <v>75</v>
      </c>
      <c r="AC827" t="s">
        <v>10</v>
      </c>
    </row>
    <row r="828" spans="1:29" x14ac:dyDescent="0.3">
      <c r="A828" s="151">
        <v>46063</v>
      </c>
      <c r="B828" t="s">
        <v>1116</v>
      </c>
      <c r="C828" t="s">
        <v>1117</v>
      </c>
      <c r="D828">
        <v>-804914.69</v>
      </c>
      <c r="E828" t="s">
        <v>1118</v>
      </c>
      <c r="F828">
        <v>1</v>
      </c>
      <c r="G828">
        <v>647707.5</v>
      </c>
      <c r="H828" t="s">
        <v>511</v>
      </c>
      <c r="I828" t="s">
        <v>10</v>
      </c>
      <c r="J828" t="s">
        <v>137</v>
      </c>
      <c r="K828" t="s">
        <v>473</v>
      </c>
      <c r="L828" t="s">
        <v>156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>
        <v>-804914.69</v>
      </c>
      <c r="T828">
        <v>1</v>
      </c>
      <c r="U828" t="s">
        <v>199</v>
      </c>
      <c r="V828" t="s">
        <v>66</v>
      </c>
      <c r="W828" t="s">
        <v>67</v>
      </c>
      <c r="X828">
        <v>5.9791078481547098E-2</v>
      </c>
      <c r="Y828">
        <v>48126.717400740148</v>
      </c>
      <c r="Z828">
        <v>3</v>
      </c>
      <c r="AA828">
        <v>13</v>
      </c>
      <c r="AB828" t="s">
        <v>682</v>
      </c>
      <c r="AC828" t="s">
        <v>10</v>
      </c>
    </row>
    <row r="829" spans="1:29" x14ac:dyDescent="0.3">
      <c r="A829" s="151">
        <v>46063</v>
      </c>
      <c r="B829" t="s">
        <v>1116</v>
      </c>
      <c r="C829" t="s">
        <v>1117</v>
      </c>
      <c r="D829">
        <v>-804914.69</v>
      </c>
      <c r="E829" t="s">
        <v>1118</v>
      </c>
      <c r="F829">
        <v>1</v>
      </c>
      <c r="G829">
        <v>647707.5</v>
      </c>
      <c r="H829" t="s">
        <v>511</v>
      </c>
      <c r="I829" t="s">
        <v>10</v>
      </c>
      <c r="J829" t="s">
        <v>137</v>
      </c>
      <c r="K829" t="s">
        <v>473</v>
      </c>
      <c r="L829" t="s">
        <v>156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>
        <v>-804914.69</v>
      </c>
      <c r="T829">
        <v>1</v>
      </c>
      <c r="U829" t="s">
        <v>199</v>
      </c>
      <c r="V829" t="s">
        <v>63</v>
      </c>
      <c r="W829" t="s">
        <v>64</v>
      </c>
      <c r="X829">
        <v>4.8738124634855849E-3</v>
      </c>
      <c r="Y829">
        <v>3923.0032481646358</v>
      </c>
      <c r="Z829">
        <v>4</v>
      </c>
      <c r="AA829">
        <v>13</v>
      </c>
      <c r="AB829" t="s">
        <v>683</v>
      </c>
      <c r="AC829" t="s">
        <v>10</v>
      </c>
    </row>
    <row r="830" spans="1:29" x14ac:dyDescent="0.3">
      <c r="A830" s="151">
        <v>46063</v>
      </c>
      <c r="B830" t="s">
        <v>1116</v>
      </c>
      <c r="C830" t="s">
        <v>1117</v>
      </c>
      <c r="D830">
        <v>-804914.69</v>
      </c>
      <c r="E830" t="s">
        <v>1118</v>
      </c>
      <c r="F830">
        <v>1</v>
      </c>
      <c r="G830">
        <v>647707.5</v>
      </c>
      <c r="H830" t="s">
        <v>511</v>
      </c>
      <c r="I830" t="s">
        <v>10</v>
      </c>
      <c r="J830" t="s">
        <v>137</v>
      </c>
      <c r="K830" t="s">
        <v>473</v>
      </c>
      <c r="L830" t="s">
        <v>156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>
        <v>-804914.69</v>
      </c>
      <c r="T830">
        <v>1</v>
      </c>
      <c r="U830" t="s">
        <v>199</v>
      </c>
      <c r="V830" t="s">
        <v>80</v>
      </c>
      <c r="W830" t="s">
        <v>81</v>
      </c>
      <c r="X830">
        <v>0.73411048911804788</v>
      </c>
      <c r="Y830">
        <v>590896.31677420181</v>
      </c>
      <c r="Z830">
        <v>5</v>
      </c>
      <c r="AA830">
        <v>13</v>
      </c>
      <c r="AB830" t="s">
        <v>80</v>
      </c>
      <c r="AC830" t="s">
        <v>10</v>
      </c>
    </row>
    <row r="831" spans="1:29" x14ac:dyDescent="0.3">
      <c r="A831" s="151">
        <v>46063</v>
      </c>
      <c r="B831" t="s">
        <v>1116</v>
      </c>
      <c r="C831" t="s">
        <v>1117</v>
      </c>
      <c r="D831">
        <v>-804914.69</v>
      </c>
      <c r="E831" t="s">
        <v>1118</v>
      </c>
      <c r="F831">
        <v>1</v>
      </c>
      <c r="G831">
        <v>647707.5</v>
      </c>
      <c r="H831" t="s">
        <v>511</v>
      </c>
      <c r="I831" t="s">
        <v>10</v>
      </c>
      <c r="J831" t="s">
        <v>137</v>
      </c>
      <c r="K831" t="s">
        <v>473</v>
      </c>
      <c r="L831" t="s">
        <v>156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>
        <v>-804914.69</v>
      </c>
      <c r="T831">
        <v>1</v>
      </c>
      <c r="U831" t="s">
        <v>199</v>
      </c>
      <c r="V831" t="s">
        <v>50</v>
      </c>
      <c r="W831" t="s">
        <v>74</v>
      </c>
      <c r="X831">
        <v>1.4065386597374174E-2</v>
      </c>
      <c r="Y831">
        <v>11321.436292755587</v>
      </c>
      <c r="Z831">
        <v>6</v>
      </c>
      <c r="AA831">
        <v>13</v>
      </c>
      <c r="AB831" t="s">
        <v>50</v>
      </c>
      <c r="AC831" t="s">
        <v>10</v>
      </c>
    </row>
    <row r="832" spans="1:29" x14ac:dyDescent="0.3">
      <c r="A832" s="151">
        <v>46063</v>
      </c>
      <c r="B832" t="s">
        <v>1116</v>
      </c>
      <c r="C832" t="s">
        <v>1117</v>
      </c>
      <c r="D832">
        <v>-804914.69</v>
      </c>
      <c r="E832" t="s">
        <v>1118</v>
      </c>
      <c r="F832">
        <v>1</v>
      </c>
      <c r="G832">
        <v>647707.5</v>
      </c>
      <c r="H832" t="s">
        <v>511</v>
      </c>
      <c r="I832" t="s">
        <v>10</v>
      </c>
      <c r="J832" t="s">
        <v>137</v>
      </c>
      <c r="K832" t="s">
        <v>473</v>
      </c>
      <c r="L832" t="s">
        <v>156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>
        <v>-804914.69</v>
      </c>
      <c r="T832">
        <v>1</v>
      </c>
      <c r="U832" t="s">
        <v>199</v>
      </c>
      <c r="V832" t="s">
        <v>68</v>
      </c>
      <c r="W832" t="s">
        <v>69</v>
      </c>
      <c r="X832">
        <v>0.10760032914202722</v>
      </c>
      <c r="Y832">
        <v>86609.0855752528</v>
      </c>
      <c r="Z832">
        <v>7</v>
      </c>
      <c r="AA832">
        <v>13</v>
      </c>
      <c r="AB832" t="s">
        <v>68</v>
      </c>
      <c r="AC832" t="s">
        <v>10</v>
      </c>
    </row>
    <row r="833" spans="1:29" x14ac:dyDescent="0.3">
      <c r="A833" s="151">
        <v>46063</v>
      </c>
      <c r="B833" t="s">
        <v>1116</v>
      </c>
      <c r="C833" t="s">
        <v>1117</v>
      </c>
      <c r="D833">
        <v>-804914.69</v>
      </c>
      <c r="E833" t="s">
        <v>1118</v>
      </c>
      <c r="F833">
        <v>1</v>
      </c>
      <c r="G833">
        <v>647707.5</v>
      </c>
      <c r="H833" t="s">
        <v>511</v>
      </c>
      <c r="I833" t="s">
        <v>10</v>
      </c>
      <c r="J833" t="s">
        <v>137</v>
      </c>
      <c r="K833" t="s">
        <v>473</v>
      </c>
      <c r="L833" t="s">
        <v>156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>
        <v>-804914.69</v>
      </c>
      <c r="T833">
        <v>1</v>
      </c>
      <c r="U833" t="s">
        <v>199</v>
      </c>
      <c r="V833" t="s">
        <v>70</v>
      </c>
      <c r="W833" t="s">
        <v>71</v>
      </c>
      <c r="X833">
        <v>3.9675420007119738E-2</v>
      </c>
      <c r="Y833">
        <v>31935.32839565058</v>
      </c>
      <c r="Z833">
        <v>8</v>
      </c>
      <c r="AA833">
        <v>13</v>
      </c>
      <c r="AB833" t="s">
        <v>70</v>
      </c>
      <c r="AC833" t="s">
        <v>10</v>
      </c>
    </row>
    <row r="834" spans="1:29" x14ac:dyDescent="0.3">
      <c r="A834" s="151">
        <v>46063</v>
      </c>
      <c r="B834" t="s">
        <v>1116</v>
      </c>
      <c r="C834" t="s">
        <v>1117</v>
      </c>
      <c r="D834">
        <v>-804914.69</v>
      </c>
      <c r="E834" t="s">
        <v>1118</v>
      </c>
      <c r="F834">
        <v>1</v>
      </c>
      <c r="G834">
        <v>647707.5</v>
      </c>
      <c r="H834" t="s">
        <v>511</v>
      </c>
      <c r="I834" t="s">
        <v>10</v>
      </c>
      <c r="J834" t="s">
        <v>137</v>
      </c>
      <c r="K834" t="s">
        <v>473</v>
      </c>
      <c r="L834" t="s">
        <v>156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>
        <v>-804914.69</v>
      </c>
      <c r="T834">
        <v>1</v>
      </c>
      <c r="U834" t="s">
        <v>199</v>
      </c>
      <c r="V834" t="s">
        <v>181</v>
      </c>
      <c r="W834" t="s">
        <v>462</v>
      </c>
      <c r="X834">
        <v>0</v>
      </c>
      <c r="Y834">
        <v>0</v>
      </c>
      <c r="Z834">
        <v>9</v>
      </c>
      <c r="AA834">
        <v>13</v>
      </c>
      <c r="AB834" t="s">
        <v>181</v>
      </c>
      <c r="AC834" t="s">
        <v>10</v>
      </c>
    </row>
    <row r="835" spans="1:29" x14ac:dyDescent="0.3">
      <c r="A835" s="151">
        <v>46076</v>
      </c>
      <c r="B835" t="s">
        <v>1091</v>
      </c>
      <c r="C835" t="s">
        <v>1094</v>
      </c>
      <c r="D835">
        <v>-776996.56</v>
      </c>
      <c r="E835" t="s">
        <v>1095</v>
      </c>
      <c r="F835">
        <v>1</v>
      </c>
      <c r="G835">
        <v>628357.5</v>
      </c>
      <c r="H835" t="s">
        <v>511</v>
      </c>
      <c r="I835" t="s">
        <v>10</v>
      </c>
      <c r="J835" t="s">
        <v>137</v>
      </c>
      <c r="K835" t="s">
        <v>473</v>
      </c>
      <c r="L835" t="s">
        <v>138</v>
      </c>
      <c r="M835">
        <v>0</v>
      </c>
      <c r="N835" t="s">
        <v>34</v>
      </c>
      <c r="O835" t="s">
        <v>492</v>
      </c>
      <c r="P835">
        <v>1</v>
      </c>
      <c r="Q835" t="s">
        <v>80</v>
      </c>
      <c r="R835">
        <v>1</v>
      </c>
      <c r="S835">
        <v>-776996.56</v>
      </c>
      <c r="T835">
        <v>1</v>
      </c>
      <c r="U835" t="s">
        <v>199</v>
      </c>
      <c r="V835" t="s">
        <v>80</v>
      </c>
      <c r="W835" t="s">
        <v>93</v>
      </c>
      <c r="X835">
        <v>1</v>
      </c>
      <c r="Y835">
        <v>776996.56</v>
      </c>
      <c r="Z835">
        <v>5</v>
      </c>
      <c r="AA835">
        <v>13</v>
      </c>
      <c r="AB835" t="s">
        <v>80</v>
      </c>
      <c r="AC835" t="s">
        <v>10</v>
      </c>
    </row>
    <row r="836" spans="1:29" x14ac:dyDescent="0.3">
      <c r="A836" s="151">
        <v>46066</v>
      </c>
      <c r="B836" t="s">
        <v>1098</v>
      </c>
      <c r="C836" t="s">
        <v>1099</v>
      </c>
      <c r="D836">
        <v>-755578</v>
      </c>
      <c r="E836" t="s">
        <v>1100</v>
      </c>
      <c r="F836">
        <v>1</v>
      </c>
      <c r="G836">
        <v>755578</v>
      </c>
      <c r="H836" t="s">
        <v>511</v>
      </c>
      <c r="I836" t="s">
        <v>530</v>
      </c>
      <c r="J836" t="s">
        <v>312</v>
      </c>
      <c r="K836" t="s">
        <v>473</v>
      </c>
      <c r="L836" t="s">
        <v>156</v>
      </c>
      <c r="M836">
        <v>0</v>
      </c>
      <c r="N836" t="s">
        <v>35</v>
      </c>
      <c r="O836" t="s">
        <v>492</v>
      </c>
      <c r="P836">
        <v>10</v>
      </c>
      <c r="Q836" t="s">
        <v>465</v>
      </c>
      <c r="R836">
        <v>1</v>
      </c>
      <c r="S836">
        <v>-755578</v>
      </c>
      <c r="T836">
        <v>1</v>
      </c>
      <c r="U836" t="s">
        <v>199</v>
      </c>
      <c r="V836" t="s">
        <v>72</v>
      </c>
      <c r="W836" t="s">
        <v>73</v>
      </c>
      <c r="X836">
        <v>3.2417236735101898E-2</v>
      </c>
      <c r="Y836">
        <v>24493.750897834823</v>
      </c>
      <c r="Z836">
        <v>1</v>
      </c>
      <c r="AA836" t="s">
        <v>312</v>
      </c>
      <c r="AB836" t="s">
        <v>72</v>
      </c>
      <c r="AC836" t="s">
        <v>530</v>
      </c>
    </row>
    <row r="837" spans="1:29" x14ac:dyDescent="0.3">
      <c r="A837" s="151">
        <v>46066</v>
      </c>
      <c r="B837" t="s">
        <v>1098</v>
      </c>
      <c r="C837" t="s">
        <v>1099</v>
      </c>
      <c r="D837">
        <v>-755578</v>
      </c>
      <c r="E837" t="s">
        <v>1100</v>
      </c>
      <c r="F837">
        <v>1</v>
      </c>
      <c r="G837">
        <v>755578</v>
      </c>
      <c r="H837" t="s">
        <v>511</v>
      </c>
      <c r="I837" t="s">
        <v>530</v>
      </c>
      <c r="J837" t="s">
        <v>312</v>
      </c>
      <c r="K837" t="s">
        <v>473</v>
      </c>
      <c r="L837" t="s">
        <v>156</v>
      </c>
      <c r="M837">
        <v>0</v>
      </c>
      <c r="N837" t="s">
        <v>35</v>
      </c>
      <c r="O837" t="s">
        <v>492</v>
      </c>
      <c r="P837">
        <v>10</v>
      </c>
      <c r="Q837" t="s">
        <v>465</v>
      </c>
      <c r="R837">
        <v>1</v>
      </c>
      <c r="S837">
        <v>-755578</v>
      </c>
      <c r="T837">
        <v>1</v>
      </c>
      <c r="U837" t="s">
        <v>199</v>
      </c>
      <c r="V837" t="s">
        <v>77</v>
      </c>
      <c r="W837" t="s">
        <v>78</v>
      </c>
      <c r="X837">
        <v>7.0597149630605652E-3</v>
      </c>
      <c r="Y837">
        <v>5334.165312359376</v>
      </c>
      <c r="Z837">
        <v>2</v>
      </c>
      <c r="AA837" t="s">
        <v>312</v>
      </c>
      <c r="AB837" t="s">
        <v>77</v>
      </c>
      <c r="AC837" t="s">
        <v>530</v>
      </c>
    </row>
    <row r="838" spans="1:29" x14ac:dyDescent="0.3">
      <c r="A838" s="151">
        <v>46066</v>
      </c>
      <c r="B838" t="s">
        <v>1098</v>
      </c>
      <c r="C838" t="s">
        <v>1099</v>
      </c>
      <c r="D838">
        <v>-755578</v>
      </c>
      <c r="E838" t="s">
        <v>1100</v>
      </c>
      <c r="F838">
        <v>1</v>
      </c>
      <c r="G838">
        <v>755578</v>
      </c>
      <c r="H838" t="s">
        <v>511</v>
      </c>
      <c r="I838" t="s">
        <v>530</v>
      </c>
      <c r="J838" t="s">
        <v>312</v>
      </c>
      <c r="K838" t="s">
        <v>473</v>
      </c>
      <c r="L838" t="s">
        <v>156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>
        <v>-755578</v>
      </c>
      <c r="T838">
        <v>1</v>
      </c>
      <c r="U838" t="s">
        <v>199</v>
      </c>
      <c r="V838" t="s">
        <v>75</v>
      </c>
      <c r="W838" t="s">
        <v>76</v>
      </c>
      <c r="X838">
        <v>4.0653249223577111E-4</v>
      </c>
      <c r="Y838">
        <v>307.16700741851946</v>
      </c>
      <c r="Z838">
        <v>10</v>
      </c>
      <c r="AA838" t="s">
        <v>312</v>
      </c>
      <c r="AB838" t="s">
        <v>75</v>
      </c>
      <c r="AC838" t="s">
        <v>530</v>
      </c>
    </row>
    <row r="839" spans="1:29" x14ac:dyDescent="0.3">
      <c r="A839" s="151">
        <v>46066</v>
      </c>
      <c r="B839" t="s">
        <v>1098</v>
      </c>
      <c r="C839" t="s">
        <v>1099</v>
      </c>
      <c r="D839">
        <v>-755578</v>
      </c>
      <c r="E839" t="s">
        <v>1100</v>
      </c>
      <c r="F839">
        <v>1</v>
      </c>
      <c r="G839">
        <v>755578</v>
      </c>
      <c r="H839" t="s">
        <v>511</v>
      </c>
      <c r="I839" t="s">
        <v>530</v>
      </c>
      <c r="J839" t="s">
        <v>312</v>
      </c>
      <c r="K839" t="s">
        <v>473</v>
      </c>
      <c r="L839" t="s">
        <v>156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>
        <v>-755578</v>
      </c>
      <c r="T839">
        <v>1</v>
      </c>
      <c r="U839" t="s">
        <v>199</v>
      </c>
      <c r="V839" t="s">
        <v>66</v>
      </c>
      <c r="W839" t="s">
        <v>67</v>
      </c>
      <c r="X839">
        <v>5.9791078481547098E-2</v>
      </c>
      <c r="Y839">
        <v>45176.823496930396</v>
      </c>
      <c r="Z839">
        <v>3</v>
      </c>
      <c r="AA839" t="s">
        <v>312</v>
      </c>
      <c r="AB839" t="s">
        <v>682</v>
      </c>
      <c r="AC839" t="s">
        <v>530</v>
      </c>
    </row>
    <row r="840" spans="1:29" x14ac:dyDescent="0.3">
      <c r="A840" s="151">
        <v>46066</v>
      </c>
      <c r="B840" t="s">
        <v>1098</v>
      </c>
      <c r="C840" t="s">
        <v>1099</v>
      </c>
      <c r="D840">
        <v>-755578</v>
      </c>
      <c r="E840" t="s">
        <v>1100</v>
      </c>
      <c r="F840">
        <v>1</v>
      </c>
      <c r="G840">
        <v>755578</v>
      </c>
      <c r="H840" t="s">
        <v>511</v>
      </c>
      <c r="I840" t="s">
        <v>530</v>
      </c>
      <c r="J840" t="s">
        <v>312</v>
      </c>
      <c r="K840" t="s">
        <v>473</v>
      </c>
      <c r="L840" t="s">
        <v>156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>
        <v>-755578</v>
      </c>
      <c r="T840">
        <v>1</v>
      </c>
      <c r="U840" t="s">
        <v>199</v>
      </c>
      <c r="V840" t="s">
        <v>63</v>
      </c>
      <c r="W840" t="s">
        <v>64</v>
      </c>
      <c r="X840">
        <v>4.8738124634855849E-3</v>
      </c>
      <c r="Y840">
        <v>3682.5454735355111</v>
      </c>
      <c r="Z840">
        <v>4</v>
      </c>
      <c r="AA840" t="s">
        <v>312</v>
      </c>
      <c r="AB840" t="s">
        <v>683</v>
      </c>
      <c r="AC840" t="s">
        <v>530</v>
      </c>
    </row>
    <row r="841" spans="1:29" x14ac:dyDescent="0.3">
      <c r="A841" s="151">
        <v>46066</v>
      </c>
      <c r="B841" t="s">
        <v>1098</v>
      </c>
      <c r="C841" t="s">
        <v>1099</v>
      </c>
      <c r="D841">
        <v>-755578</v>
      </c>
      <c r="E841" t="s">
        <v>1100</v>
      </c>
      <c r="F841">
        <v>1</v>
      </c>
      <c r="G841">
        <v>755578</v>
      </c>
      <c r="H841" t="s">
        <v>511</v>
      </c>
      <c r="I841" t="s">
        <v>530</v>
      </c>
      <c r="J841" t="s">
        <v>312</v>
      </c>
      <c r="K841" t="s">
        <v>473</v>
      </c>
      <c r="L841" t="s">
        <v>156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>
        <v>-755578</v>
      </c>
      <c r="T841">
        <v>1</v>
      </c>
      <c r="U841" t="s">
        <v>199</v>
      </c>
      <c r="V841" t="s">
        <v>80</v>
      </c>
      <c r="W841" t="s">
        <v>81</v>
      </c>
      <c r="X841">
        <v>0.73411048911804788</v>
      </c>
      <c r="Y841">
        <v>554677.73514683638</v>
      </c>
      <c r="Z841">
        <v>5</v>
      </c>
      <c r="AA841" t="s">
        <v>312</v>
      </c>
      <c r="AB841" t="s">
        <v>80</v>
      </c>
      <c r="AC841" t="s">
        <v>530</v>
      </c>
    </row>
    <row r="842" spans="1:29" x14ac:dyDescent="0.3">
      <c r="A842" s="151">
        <v>46066</v>
      </c>
      <c r="B842" t="s">
        <v>1098</v>
      </c>
      <c r="C842" t="s">
        <v>1099</v>
      </c>
      <c r="D842">
        <v>-755578</v>
      </c>
      <c r="E842" t="s">
        <v>1100</v>
      </c>
      <c r="F842">
        <v>1</v>
      </c>
      <c r="G842">
        <v>755578</v>
      </c>
      <c r="H842" t="s">
        <v>511</v>
      </c>
      <c r="I842" t="s">
        <v>530</v>
      </c>
      <c r="J842" t="s">
        <v>312</v>
      </c>
      <c r="K842" t="s">
        <v>473</v>
      </c>
      <c r="L842" t="s">
        <v>156</v>
      </c>
      <c r="M842">
        <v>0</v>
      </c>
      <c r="N842" t="s">
        <v>35</v>
      </c>
      <c r="O842" t="s">
        <v>492</v>
      </c>
      <c r="P842">
        <v>10</v>
      </c>
      <c r="Q842" t="s">
        <v>465</v>
      </c>
      <c r="R842">
        <v>1</v>
      </c>
      <c r="S842">
        <v>-755578</v>
      </c>
      <c r="T842">
        <v>1</v>
      </c>
      <c r="U842" t="s">
        <v>199</v>
      </c>
      <c r="V842" t="s">
        <v>50</v>
      </c>
      <c r="W842" t="s">
        <v>74</v>
      </c>
      <c r="X842">
        <v>1.4065386597374174E-2</v>
      </c>
      <c r="Y842">
        <v>10627.496674470784</v>
      </c>
      <c r="Z842">
        <v>6</v>
      </c>
      <c r="AA842" t="s">
        <v>312</v>
      </c>
      <c r="AB842" t="s">
        <v>50</v>
      </c>
      <c r="AC842" t="s">
        <v>530</v>
      </c>
    </row>
    <row r="843" spans="1:29" x14ac:dyDescent="0.3">
      <c r="A843" s="151">
        <v>46066</v>
      </c>
      <c r="B843" t="s">
        <v>1098</v>
      </c>
      <c r="C843" t="s">
        <v>1099</v>
      </c>
      <c r="D843">
        <v>-755578</v>
      </c>
      <c r="E843" t="s">
        <v>1100</v>
      </c>
      <c r="F843">
        <v>1</v>
      </c>
      <c r="G843">
        <v>755578</v>
      </c>
      <c r="H843" t="s">
        <v>511</v>
      </c>
      <c r="I843" t="s">
        <v>530</v>
      </c>
      <c r="J843" t="s">
        <v>312</v>
      </c>
      <c r="K843" t="s">
        <v>473</v>
      </c>
      <c r="L843" t="s">
        <v>156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>
        <v>-755578</v>
      </c>
      <c r="T843">
        <v>1</v>
      </c>
      <c r="U843" t="s">
        <v>199</v>
      </c>
      <c r="V843" t="s">
        <v>68</v>
      </c>
      <c r="W843" t="s">
        <v>69</v>
      </c>
      <c r="X843">
        <v>0.10760032914202722</v>
      </c>
      <c r="Y843">
        <v>81300.441492474638</v>
      </c>
      <c r="Z843">
        <v>7</v>
      </c>
      <c r="AA843" t="s">
        <v>312</v>
      </c>
      <c r="AB843" t="s">
        <v>68</v>
      </c>
      <c r="AC843" t="s">
        <v>530</v>
      </c>
    </row>
    <row r="844" spans="1:29" x14ac:dyDescent="0.3">
      <c r="A844" s="151">
        <v>46066</v>
      </c>
      <c r="B844" t="s">
        <v>1098</v>
      </c>
      <c r="C844" t="s">
        <v>1099</v>
      </c>
      <c r="D844">
        <v>-755578</v>
      </c>
      <c r="E844" t="s">
        <v>1100</v>
      </c>
      <c r="F844">
        <v>1</v>
      </c>
      <c r="G844">
        <v>755578</v>
      </c>
      <c r="H844" t="s">
        <v>511</v>
      </c>
      <c r="I844" t="s">
        <v>530</v>
      </c>
      <c r="J844" t="s">
        <v>312</v>
      </c>
      <c r="K844" t="s">
        <v>473</v>
      </c>
      <c r="L844" t="s">
        <v>156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>
        <v>-755578</v>
      </c>
      <c r="T844">
        <v>1</v>
      </c>
      <c r="U844" t="s">
        <v>199</v>
      </c>
      <c r="V844" t="s">
        <v>70</v>
      </c>
      <c r="W844" t="s">
        <v>71</v>
      </c>
      <c r="X844">
        <v>3.9675420007119738E-2</v>
      </c>
      <c r="Y844">
        <v>29977.874498139518</v>
      </c>
      <c r="Z844">
        <v>8</v>
      </c>
      <c r="AA844" t="s">
        <v>312</v>
      </c>
      <c r="AB844" t="s">
        <v>70</v>
      </c>
      <c r="AC844" t="s">
        <v>530</v>
      </c>
    </row>
    <row r="845" spans="1:29" x14ac:dyDescent="0.3">
      <c r="A845" s="151">
        <v>46066</v>
      </c>
      <c r="B845" t="s">
        <v>1098</v>
      </c>
      <c r="C845" t="s">
        <v>1099</v>
      </c>
      <c r="D845">
        <v>-755578</v>
      </c>
      <c r="E845" t="s">
        <v>1100</v>
      </c>
      <c r="F845">
        <v>1</v>
      </c>
      <c r="G845">
        <v>755578</v>
      </c>
      <c r="H845" t="s">
        <v>511</v>
      </c>
      <c r="I845" t="s">
        <v>530</v>
      </c>
      <c r="J845" t="s">
        <v>312</v>
      </c>
      <c r="K845" t="s">
        <v>473</v>
      </c>
      <c r="L845" t="s">
        <v>156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>
        <v>-755578</v>
      </c>
      <c r="T845">
        <v>1</v>
      </c>
      <c r="U845" t="s">
        <v>199</v>
      </c>
      <c r="V845" t="s">
        <v>181</v>
      </c>
      <c r="W845" t="s">
        <v>462</v>
      </c>
      <c r="X845">
        <v>0</v>
      </c>
      <c r="Y845">
        <v>0</v>
      </c>
      <c r="Z845">
        <v>9</v>
      </c>
      <c r="AA845" t="s">
        <v>312</v>
      </c>
      <c r="AB845" t="s">
        <v>181</v>
      </c>
      <c r="AC845" t="s">
        <v>530</v>
      </c>
    </row>
    <row r="846" spans="1:29" x14ac:dyDescent="0.3">
      <c r="A846" s="151">
        <v>46066</v>
      </c>
      <c r="B846" t="s">
        <v>944</v>
      </c>
      <c r="C846" t="s">
        <v>945</v>
      </c>
      <c r="D846">
        <v>-755577.85</v>
      </c>
      <c r="E846" t="s">
        <v>946</v>
      </c>
      <c r="F846">
        <v>1</v>
      </c>
      <c r="G846">
        <v>755577.85</v>
      </c>
      <c r="H846" t="s">
        <v>511</v>
      </c>
      <c r="I846" t="s">
        <v>530</v>
      </c>
      <c r="J846" t="s">
        <v>312</v>
      </c>
      <c r="K846" t="s">
        <v>473</v>
      </c>
      <c r="L846" t="s">
        <v>156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>
        <v>-755577.85</v>
      </c>
      <c r="T846">
        <v>1</v>
      </c>
      <c r="U846" t="s">
        <v>199</v>
      </c>
      <c r="V846" t="s">
        <v>72</v>
      </c>
      <c r="W846" t="s">
        <v>73</v>
      </c>
      <c r="X846">
        <v>3.2417236735101898E-2</v>
      </c>
      <c r="Y846">
        <v>24493.746035249311</v>
      </c>
      <c r="Z846">
        <v>1</v>
      </c>
      <c r="AA846" t="s">
        <v>312</v>
      </c>
      <c r="AB846" t="s">
        <v>72</v>
      </c>
      <c r="AC846" t="s">
        <v>530</v>
      </c>
    </row>
    <row r="847" spans="1:29" x14ac:dyDescent="0.3">
      <c r="A847" s="151">
        <v>46066</v>
      </c>
      <c r="B847" t="s">
        <v>944</v>
      </c>
      <c r="C847" t="s">
        <v>945</v>
      </c>
      <c r="D847">
        <v>-755577.85</v>
      </c>
      <c r="E847" t="s">
        <v>946</v>
      </c>
      <c r="F847">
        <v>1</v>
      </c>
      <c r="G847">
        <v>755577.85</v>
      </c>
      <c r="H847" t="s">
        <v>511</v>
      </c>
      <c r="I847" t="s">
        <v>530</v>
      </c>
      <c r="J847" t="s">
        <v>312</v>
      </c>
      <c r="K847" t="s">
        <v>473</v>
      </c>
      <c r="L847" t="s">
        <v>156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>
        <v>-755577.85</v>
      </c>
      <c r="T847">
        <v>1</v>
      </c>
      <c r="U847" t="s">
        <v>199</v>
      </c>
      <c r="V847" t="s">
        <v>77</v>
      </c>
      <c r="W847" t="s">
        <v>78</v>
      </c>
      <c r="X847">
        <v>7.0597149630605652E-3</v>
      </c>
      <c r="Y847">
        <v>5334.1642534021312</v>
      </c>
      <c r="Z847">
        <v>2</v>
      </c>
      <c r="AA847" t="s">
        <v>312</v>
      </c>
      <c r="AB847" t="s">
        <v>77</v>
      </c>
      <c r="AC847" t="s">
        <v>530</v>
      </c>
    </row>
    <row r="848" spans="1:29" x14ac:dyDescent="0.3">
      <c r="A848" s="151">
        <v>46066</v>
      </c>
      <c r="B848" t="s">
        <v>944</v>
      </c>
      <c r="C848" t="s">
        <v>945</v>
      </c>
      <c r="D848">
        <v>-755577.85</v>
      </c>
      <c r="E848" t="s">
        <v>946</v>
      </c>
      <c r="F848">
        <v>1</v>
      </c>
      <c r="G848">
        <v>755577.85</v>
      </c>
      <c r="H848" t="s">
        <v>511</v>
      </c>
      <c r="I848" t="s">
        <v>530</v>
      </c>
      <c r="J848" t="s">
        <v>312</v>
      </c>
      <c r="K848" t="s">
        <v>473</v>
      </c>
      <c r="L848" t="s">
        <v>156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>
        <v>-755577.85</v>
      </c>
      <c r="T848">
        <v>1</v>
      </c>
      <c r="U848" t="s">
        <v>199</v>
      </c>
      <c r="V848" t="s">
        <v>75</v>
      </c>
      <c r="W848" t="s">
        <v>76</v>
      </c>
      <c r="X848">
        <v>4.0653249223577111E-4</v>
      </c>
      <c r="Y848">
        <v>307.1669464386456</v>
      </c>
      <c r="Z848">
        <v>10</v>
      </c>
      <c r="AA848" t="s">
        <v>312</v>
      </c>
      <c r="AB848" t="s">
        <v>75</v>
      </c>
      <c r="AC848" t="s">
        <v>530</v>
      </c>
    </row>
    <row r="849" spans="1:29" x14ac:dyDescent="0.3">
      <c r="A849" s="151">
        <v>46066</v>
      </c>
      <c r="B849" t="s">
        <v>944</v>
      </c>
      <c r="C849" t="s">
        <v>945</v>
      </c>
      <c r="D849">
        <v>-755577.85</v>
      </c>
      <c r="E849" t="s">
        <v>946</v>
      </c>
      <c r="F849">
        <v>1</v>
      </c>
      <c r="G849">
        <v>755577.85</v>
      </c>
      <c r="H849" t="s">
        <v>511</v>
      </c>
      <c r="I849" t="s">
        <v>530</v>
      </c>
      <c r="J849" t="s">
        <v>312</v>
      </c>
      <c r="K849" t="s">
        <v>473</v>
      </c>
      <c r="L849" t="s">
        <v>156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>
        <v>-755577.85</v>
      </c>
      <c r="T849">
        <v>1</v>
      </c>
      <c r="U849" t="s">
        <v>199</v>
      </c>
      <c r="V849" t="s">
        <v>66</v>
      </c>
      <c r="W849" t="s">
        <v>67</v>
      </c>
      <c r="X849">
        <v>5.9791078481547098E-2</v>
      </c>
      <c r="Y849">
        <v>45176.814528268616</v>
      </c>
      <c r="Z849">
        <v>3</v>
      </c>
      <c r="AA849" t="s">
        <v>312</v>
      </c>
      <c r="AB849" t="s">
        <v>682</v>
      </c>
      <c r="AC849" t="s">
        <v>530</v>
      </c>
    </row>
    <row r="850" spans="1:29" x14ac:dyDescent="0.3">
      <c r="A850" s="151">
        <v>46066</v>
      </c>
      <c r="B850" t="s">
        <v>944</v>
      </c>
      <c r="C850" t="s">
        <v>945</v>
      </c>
      <c r="D850">
        <v>-755577.85</v>
      </c>
      <c r="E850" t="s">
        <v>946</v>
      </c>
      <c r="F850">
        <v>1</v>
      </c>
      <c r="G850">
        <v>755577.85</v>
      </c>
      <c r="H850" t="s">
        <v>511</v>
      </c>
      <c r="I850" t="s">
        <v>530</v>
      </c>
      <c r="J850" t="s">
        <v>312</v>
      </c>
      <c r="K850" t="s">
        <v>473</v>
      </c>
      <c r="L850" t="s">
        <v>156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>
        <v>-755577.85</v>
      </c>
      <c r="T850">
        <v>1</v>
      </c>
      <c r="U850" t="s">
        <v>199</v>
      </c>
      <c r="V850" t="s">
        <v>63</v>
      </c>
      <c r="W850" t="s">
        <v>64</v>
      </c>
      <c r="X850">
        <v>4.8738124634855849E-3</v>
      </c>
      <c r="Y850">
        <v>3682.5447424636418</v>
      </c>
      <c r="Z850">
        <v>4</v>
      </c>
      <c r="AA850" t="s">
        <v>312</v>
      </c>
      <c r="AB850" t="s">
        <v>683</v>
      </c>
      <c r="AC850" t="s">
        <v>530</v>
      </c>
    </row>
    <row r="851" spans="1:29" x14ac:dyDescent="0.3">
      <c r="A851" s="151">
        <v>46066</v>
      </c>
      <c r="B851" t="s">
        <v>944</v>
      </c>
      <c r="C851" t="s">
        <v>945</v>
      </c>
      <c r="D851">
        <v>-755577.85</v>
      </c>
      <c r="E851" t="s">
        <v>946</v>
      </c>
      <c r="F851">
        <v>1</v>
      </c>
      <c r="G851">
        <v>755577.85</v>
      </c>
      <c r="H851" t="s">
        <v>511</v>
      </c>
      <c r="I851" t="s">
        <v>530</v>
      </c>
      <c r="J851" t="s">
        <v>312</v>
      </c>
      <c r="K851" t="s">
        <v>473</v>
      </c>
      <c r="L851" t="s">
        <v>156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>
        <v>-755577.85</v>
      </c>
      <c r="T851">
        <v>1</v>
      </c>
      <c r="U851" t="s">
        <v>199</v>
      </c>
      <c r="V851" t="s">
        <v>80</v>
      </c>
      <c r="W851" t="s">
        <v>81</v>
      </c>
      <c r="X851">
        <v>0.73411048911804788</v>
      </c>
      <c r="Y851">
        <v>554677.62503026298</v>
      </c>
      <c r="Z851">
        <v>5</v>
      </c>
      <c r="AA851" t="s">
        <v>312</v>
      </c>
      <c r="AB851" t="s">
        <v>80</v>
      </c>
      <c r="AC851" t="s">
        <v>530</v>
      </c>
    </row>
    <row r="852" spans="1:29" x14ac:dyDescent="0.3">
      <c r="A852" s="151">
        <v>46066</v>
      </c>
      <c r="B852" t="s">
        <v>944</v>
      </c>
      <c r="C852" t="s">
        <v>945</v>
      </c>
      <c r="D852">
        <v>-755577.85</v>
      </c>
      <c r="E852" t="s">
        <v>946</v>
      </c>
      <c r="F852">
        <v>1</v>
      </c>
      <c r="G852">
        <v>755577.85</v>
      </c>
      <c r="H852" t="s">
        <v>511</v>
      </c>
      <c r="I852" t="s">
        <v>530</v>
      </c>
      <c r="J852" t="s">
        <v>312</v>
      </c>
      <c r="K852" t="s">
        <v>473</v>
      </c>
      <c r="L852" t="s">
        <v>156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>
        <v>-755577.85</v>
      </c>
      <c r="T852">
        <v>1</v>
      </c>
      <c r="U852" t="s">
        <v>199</v>
      </c>
      <c r="V852" t="s">
        <v>50</v>
      </c>
      <c r="W852" t="s">
        <v>74</v>
      </c>
      <c r="X852">
        <v>1.4065386597374174E-2</v>
      </c>
      <c r="Y852">
        <v>10627.494564662793</v>
      </c>
      <c r="Z852">
        <v>6</v>
      </c>
      <c r="AA852" t="s">
        <v>312</v>
      </c>
      <c r="AB852" t="s">
        <v>50</v>
      </c>
      <c r="AC852" t="s">
        <v>530</v>
      </c>
    </row>
    <row r="853" spans="1:29" x14ac:dyDescent="0.3">
      <c r="A853" s="151">
        <v>46066</v>
      </c>
      <c r="B853" t="s">
        <v>944</v>
      </c>
      <c r="C853" t="s">
        <v>945</v>
      </c>
      <c r="D853">
        <v>-755577.85</v>
      </c>
      <c r="E853" t="s">
        <v>946</v>
      </c>
      <c r="F853">
        <v>1</v>
      </c>
      <c r="G853">
        <v>755577.85</v>
      </c>
      <c r="H853" t="s">
        <v>511</v>
      </c>
      <c r="I853" t="s">
        <v>530</v>
      </c>
      <c r="J853" t="s">
        <v>312</v>
      </c>
      <c r="K853" t="s">
        <v>473</v>
      </c>
      <c r="L853" t="s">
        <v>156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>
        <v>-755577.85</v>
      </c>
      <c r="T853">
        <v>1</v>
      </c>
      <c r="U853" t="s">
        <v>199</v>
      </c>
      <c r="V853" t="s">
        <v>68</v>
      </c>
      <c r="W853" t="s">
        <v>69</v>
      </c>
      <c r="X853">
        <v>0.10760032914202722</v>
      </c>
      <c r="Y853">
        <v>81300.425352425271</v>
      </c>
      <c r="Z853">
        <v>7</v>
      </c>
      <c r="AA853" t="s">
        <v>312</v>
      </c>
      <c r="AB853" t="s">
        <v>68</v>
      </c>
      <c r="AC853" t="s">
        <v>530</v>
      </c>
    </row>
    <row r="854" spans="1:29" x14ac:dyDescent="0.3">
      <c r="A854" s="151">
        <v>46066</v>
      </c>
      <c r="B854" t="s">
        <v>944</v>
      </c>
      <c r="C854" t="s">
        <v>945</v>
      </c>
      <c r="D854">
        <v>-755577.85</v>
      </c>
      <c r="E854" t="s">
        <v>946</v>
      </c>
      <c r="F854">
        <v>1</v>
      </c>
      <c r="G854">
        <v>755577.85</v>
      </c>
      <c r="H854" t="s">
        <v>511</v>
      </c>
      <c r="I854" t="s">
        <v>530</v>
      </c>
      <c r="J854" t="s">
        <v>312</v>
      </c>
      <c r="K854" t="s">
        <v>473</v>
      </c>
      <c r="L854" t="s">
        <v>156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>
        <v>-755577.85</v>
      </c>
      <c r="T854">
        <v>1</v>
      </c>
      <c r="U854" t="s">
        <v>199</v>
      </c>
      <c r="V854" t="s">
        <v>70</v>
      </c>
      <c r="W854" t="s">
        <v>71</v>
      </c>
      <c r="X854">
        <v>3.9675420007119738E-2</v>
      </c>
      <c r="Y854">
        <v>29977.868546826514</v>
      </c>
      <c r="Z854">
        <v>8</v>
      </c>
      <c r="AA854" t="s">
        <v>312</v>
      </c>
      <c r="AB854" t="s">
        <v>70</v>
      </c>
      <c r="AC854" t="s">
        <v>530</v>
      </c>
    </row>
    <row r="855" spans="1:29" x14ac:dyDescent="0.3">
      <c r="A855" s="151">
        <v>46066</v>
      </c>
      <c r="B855" t="s">
        <v>944</v>
      </c>
      <c r="C855" t="s">
        <v>945</v>
      </c>
      <c r="D855">
        <v>-755577.85</v>
      </c>
      <c r="E855" t="s">
        <v>946</v>
      </c>
      <c r="F855">
        <v>1</v>
      </c>
      <c r="G855">
        <v>755577.85</v>
      </c>
      <c r="H855" t="s">
        <v>511</v>
      </c>
      <c r="I855" t="s">
        <v>530</v>
      </c>
      <c r="J855" t="s">
        <v>312</v>
      </c>
      <c r="K855" t="s">
        <v>473</v>
      </c>
      <c r="L855" t="s">
        <v>156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>
        <v>-755577.85</v>
      </c>
      <c r="T855">
        <v>1</v>
      </c>
      <c r="U855" t="s">
        <v>199</v>
      </c>
      <c r="V855" t="s">
        <v>181</v>
      </c>
      <c r="W855" t="s">
        <v>462</v>
      </c>
      <c r="X855">
        <v>0</v>
      </c>
      <c r="Y855">
        <v>0</v>
      </c>
      <c r="Z855">
        <v>9</v>
      </c>
      <c r="AA855" t="s">
        <v>312</v>
      </c>
      <c r="AB855" t="s">
        <v>181</v>
      </c>
      <c r="AC855" t="s">
        <v>530</v>
      </c>
    </row>
    <row r="856" spans="1:29" x14ac:dyDescent="0.3">
      <c r="A856" s="151">
        <v>46071</v>
      </c>
      <c r="B856" t="s">
        <v>874</v>
      </c>
      <c r="C856" t="s">
        <v>875</v>
      </c>
      <c r="D856">
        <v>-735569.92000000004</v>
      </c>
      <c r="E856" t="s">
        <v>876</v>
      </c>
      <c r="F856">
        <v>35.880000000000003</v>
      </c>
      <c r="G856">
        <v>15731</v>
      </c>
      <c r="H856" t="s">
        <v>511</v>
      </c>
      <c r="I856" t="s">
        <v>477</v>
      </c>
      <c r="J856" t="s">
        <v>137</v>
      </c>
      <c r="K856" t="s">
        <v>473</v>
      </c>
      <c r="L856" t="s">
        <v>138</v>
      </c>
      <c r="M856">
        <v>0</v>
      </c>
      <c r="N856" t="s">
        <v>46</v>
      </c>
      <c r="O856" t="s">
        <v>492</v>
      </c>
      <c r="P856">
        <v>1</v>
      </c>
      <c r="Q856" t="s">
        <v>63</v>
      </c>
      <c r="R856">
        <v>1</v>
      </c>
      <c r="S856">
        <v>-735569.92000000004</v>
      </c>
      <c r="T856">
        <v>35.880000000000003</v>
      </c>
      <c r="U856" t="s">
        <v>199</v>
      </c>
      <c r="V856" t="s">
        <v>63</v>
      </c>
      <c r="W856" t="s">
        <v>82</v>
      </c>
      <c r="X856">
        <v>1</v>
      </c>
      <c r="Y856">
        <v>735569.92000000004</v>
      </c>
      <c r="Z856">
        <v>4</v>
      </c>
      <c r="AA856">
        <v>8</v>
      </c>
      <c r="AB856" t="s">
        <v>683</v>
      </c>
      <c r="AC856" t="s">
        <v>136</v>
      </c>
    </row>
    <row r="857" spans="1:29" x14ac:dyDescent="0.3">
      <c r="A857" s="151">
        <v>46059</v>
      </c>
      <c r="B857" t="s">
        <v>1028</v>
      </c>
      <c r="C857" t="s">
        <v>1031</v>
      </c>
      <c r="D857">
        <v>-725286.28</v>
      </c>
      <c r="E857" t="s">
        <v>1032</v>
      </c>
      <c r="F857">
        <v>90</v>
      </c>
      <c r="G857">
        <v>7568.31</v>
      </c>
      <c r="H857" t="s">
        <v>511</v>
      </c>
      <c r="I857" t="s">
        <v>11</v>
      </c>
      <c r="J857" t="s">
        <v>137</v>
      </c>
      <c r="K857" t="s">
        <v>473</v>
      </c>
      <c r="L857" t="s">
        <v>138</v>
      </c>
      <c r="M857">
        <v>0</v>
      </c>
      <c r="N857" t="s">
        <v>35</v>
      </c>
      <c r="O857" t="s">
        <v>492</v>
      </c>
      <c r="P857">
        <v>10</v>
      </c>
      <c r="Q857" t="s">
        <v>465</v>
      </c>
      <c r="R857">
        <v>1</v>
      </c>
      <c r="S857">
        <v>-725286.28</v>
      </c>
      <c r="T857">
        <v>90</v>
      </c>
      <c r="U857" t="s">
        <v>199</v>
      </c>
      <c r="V857" t="s">
        <v>72</v>
      </c>
      <c r="W857" t="s">
        <v>73</v>
      </c>
      <c r="X857">
        <v>3.2417236735101898E-2</v>
      </c>
      <c r="Y857">
        <v>23511.777039481403</v>
      </c>
      <c r="Z857">
        <v>1</v>
      </c>
      <c r="AA857">
        <v>3</v>
      </c>
      <c r="AB857" t="s">
        <v>72</v>
      </c>
      <c r="AC857" t="s">
        <v>11</v>
      </c>
    </row>
    <row r="858" spans="1:29" x14ac:dyDescent="0.3">
      <c r="A858" s="151">
        <v>46059</v>
      </c>
      <c r="B858" t="s">
        <v>1028</v>
      </c>
      <c r="C858" t="s">
        <v>1031</v>
      </c>
      <c r="D858">
        <v>-725286.28</v>
      </c>
      <c r="E858" t="s">
        <v>1032</v>
      </c>
      <c r="F858">
        <v>90</v>
      </c>
      <c r="G858">
        <v>7568.31</v>
      </c>
      <c r="H858" t="s">
        <v>511</v>
      </c>
      <c r="I858" t="s">
        <v>11</v>
      </c>
      <c r="J858" t="s">
        <v>137</v>
      </c>
      <c r="K858" t="s">
        <v>473</v>
      </c>
      <c r="L858" t="s">
        <v>138</v>
      </c>
      <c r="M858">
        <v>0</v>
      </c>
      <c r="N858" t="s">
        <v>35</v>
      </c>
      <c r="O858" t="s">
        <v>492</v>
      </c>
      <c r="P858">
        <v>10</v>
      </c>
      <c r="Q858" t="s">
        <v>465</v>
      </c>
      <c r="R858">
        <v>1</v>
      </c>
      <c r="S858">
        <v>-725286.28</v>
      </c>
      <c r="T858">
        <v>90</v>
      </c>
      <c r="U858" t="s">
        <v>199</v>
      </c>
      <c r="V858" t="s">
        <v>77</v>
      </c>
      <c r="W858" t="s">
        <v>78</v>
      </c>
      <c r="X858">
        <v>7.0597149630605652E-3</v>
      </c>
      <c r="Y858">
        <v>5120.3144034185352</v>
      </c>
      <c r="Z858">
        <v>2</v>
      </c>
      <c r="AA858">
        <v>3</v>
      </c>
      <c r="AB858" t="s">
        <v>77</v>
      </c>
      <c r="AC858" t="s">
        <v>11</v>
      </c>
    </row>
    <row r="859" spans="1:29" x14ac:dyDescent="0.3">
      <c r="A859" s="151">
        <v>46059</v>
      </c>
      <c r="B859" t="s">
        <v>1028</v>
      </c>
      <c r="C859" t="s">
        <v>1031</v>
      </c>
      <c r="D859">
        <v>-725286.28</v>
      </c>
      <c r="E859" t="s">
        <v>1032</v>
      </c>
      <c r="F859">
        <v>90</v>
      </c>
      <c r="G859">
        <v>7568.31</v>
      </c>
      <c r="H859" t="s">
        <v>511</v>
      </c>
      <c r="I859" t="s">
        <v>11</v>
      </c>
      <c r="J859" t="s">
        <v>137</v>
      </c>
      <c r="K859" t="s">
        <v>473</v>
      </c>
      <c r="L859" t="s">
        <v>138</v>
      </c>
      <c r="M859">
        <v>0</v>
      </c>
      <c r="N859" t="s">
        <v>35</v>
      </c>
      <c r="O859" t="s">
        <v>492</v>
      </c>
      <c r="P859">
        <v>10</v>
      </c>
      <c r="Q859" t="s">
        <v>465</v>
      </c>
      <c r="R859">
        <v>1</v>
      </c>
      <c r="S859">
        <v>-725286.28</v>
      </c>
      <c r="T859">
        <v>90</v>
      </c>
      <c r="U859" t="s">
        <v>199</v>
      </c>
      <c r="V859" t="s">
        <v>75</v>
      </c>
      <c r="W859" t="s">
        <v>76</v>
      </c>
      <c r="X859">
        <v>4.0653249223577111E-4</v>
      </c>
      <c r="Y859">
        <v>294.8524389928113</v>
      </c>
      <c r="Z859">
        <v>10</v>
      </c>
      <c r="AA859">
        <v>3</v>
      </c>
      <c r="AB859" t="s">
        <v>75</v>
      </c>
      <c r="AC859" t="s">
        <v>11</v>
      </c>
    </row>
    <row r="860" spans="1:29" x14ac:dyDescent="0.3">
      <c r="A860" s="151">
        <v>46059</v>
      </c>
      <c r="B860" t="s">
        <v>1028</v>
      </c>
      <c r="C860" t="s">
        <v>1031</v>
      </c>
      <c r="D860">
        <v>-725286.28</v>
      </c>
      <c r="E860" t="s">
        <v>1032</v>
      </c>
      <c r="F860">
        <v>90</v>
      </c>
      <c r="G860">
        <v>7568.31</v>
      </c>
      <c r="H860" t="s">
        <v>511</v>
      </c>
      <c r="I860" t="s">
        <v>11</v>
      </c>
      <c r="J860" t="s">
        <v>137</v>
      </c>
      <c r="K860" t="s">
        <v>473</v>
      </c>
      <c r="L860" t="s">
        <v>138</v>
      </c>
      <c r="M860">
        <v>0</v>
      </c>
      <c r="N860" t="s">
        <v>35</v>
      </c>
      <c r="O860" t="s">
        <v>492</v>
      </c>
      <c r="P860">
        <v>10</v>
      </c>
      <c r="Q860" t="s">
        <v>465</v>
      </c>
      <c r="R860">
        <v>1</v>
      </c>
      <c r="S860">
        <v>-725286.28</v>
      </c>
      <c r="T860">
        <v>90</v>
      </c>
      <c r="U860" t="s">
        <v>199</v>
      </c>
      <c r="V860" t="s">
        <v>66</v>
      </c>
      <c r="W860" t="s">
        <v>67</v>
      </c>
      <c r="X860">
        <v>5.9791078481547098E-2</v>
      </c>
      <c r="Y860">
        <v>43365.648889069344</v>
      </c>
      <c r="Z860">
        <v>3</v>
      </c>
      <c r="AA860">
        <v>3</v>
      </c>
      <c r="AB860" t="s">
        <v>682</v>
      </c>
      <c r="AC860" t="s">
        <v>11</v>
      </c>
    </row>
    <row r="861" spans="1:29" x14ac:dyDescent="0.3">
      <c r="A861" s="151">
        <v>46059</v>
      </c>
      <c r="B861" t="s">
        <v>1028</v>
      </c>
      <c r="C861" t="s">
        <v>1031</v>
      </c>
      <c r="D861">
        <v>-725286.28</v>
      </c>
      <c r="E861" t="s">
        <v>1032</v>
      </c>
      <c r="F861">
        <v>90</v>
      </c>
      <c r="G861">
        <v>7568.31</v>
      </c>
      <c r="H861" t="s">
        <v>511</v>
      </c>
      <c r="I861" t="s">
        <v>11</v>
      </c>
      <c r="J861" t="s">
        <v>137</v>
      </c>
      <c r="K861" t="s">
        <v>473</v>
      </c>
      <c r="L861" t="s">
        <v>138</v>
      </c>
      <c r="M861">
        <v>0</v>
      </c>
      <c r="N861" t="s">
        <v>35</v>
      </c>
      <c r="O861" t="s">
        <v>492</v>
      </c>
      <c r="P861">
        <v>10</v>
      </c>
      <c r="Q861" t="s">
        <v>465</v>
      </c>
      <c r="R861">
        <v>1</v>
      </c>
      <c r="S861">
        <v>-725286.28</v>
      </c>
      <c r="T861">
        <v>90</v>
      </c>
      <c r="U861" t="s">
        <v>199</v>
      </c>
      <c r="V861" t="s">
        <v>63</v>
      </c>
      <c r="W861" t="s">
        <v>64</v>
      </c>
      <c r="X861">
        <v>4.8738124634855849E-3</v>
      </c>
      <c r="Y861">
        <v>3534.9093110590957</v>
      </c>
      <c r="Z861">
        <v>4</v>
      </c>
      <c r="AA861">
        <v>3</v>
      </c>
      <c r="AB861" t="s">
        <v>683</v>
      </c>
      <c r="AC861" t="s">
        <v>11</v>
      </c>
    </row>
    <row r="862" spans="1:29" x14ac:dyDescent="0.3">
      <c r="A862" s="151">
        <v>46059</v>
      </c>
      <c r="B862" t="s">
        <v>1028</v>
      </c>
      <c r="C862" t="s">
        <v>1031</v>
      </c>
      <c r="D862">
        <v>-725286.28</v>
      </c>
      <c r="E862" t="s">
        <v>1032</v>
      </c>
      <c r="F862">
        <v>90</v>
      </c>
      <c r="G862">
        <v>7568.31</v>
      </c>
      <c r="H862" t="s">
        <v>511</v>
      </c>
      <c r="I862" t="s">
        <v>11</v>
      </c>
      <c r="J862" t="s">
        <v>137</v>
      </c>
      <c r="K862" t="s">
        <v>473</v>
      </c>
      <c r="L862" t="s">
        <v>138</v>
      </c>
      <c r="M862">
        <v>0</v>
      </c>
      <c r="N862" t="s">
        <v>35</v>
      </c>
      <c r="O862" t="s">
        <v>492</v>
      </c>
      <c r="P862">
        <v>10</v>
      </c>
      <c r="Q862" t="s">
        <v>465</v>
      </c>
      <c r="R862">
        <v>1</v>
      </c>
      <c r="S862">
        <v>-725286.28</v>
      </c>
      <c r="T862">
        <v>90</v>
      </c>
      <c r="U862" t="s">
        <v>199</v>
      </c>
      <c r="V862" t="s">
        <v>80</v>
      </c>
      <c r="W862" t="s">
        <v>81</v>
      </c>
      <c r="X862">
        <v>0.73411048911804788</v>
      </c>
      <c r="Y862">
        <v>532440.26576140942</v>
      </c>
      <c r="Z862">
        <v>5</v>
      </c>
      <c r="AA862">
        <v>3</v>
      </c>
      <c r="AB862" t="s">
        <v>80</v>
      </c>
      <c r="AC862" t="s">
        <v>11</v>
      </c>
    </row>
    <row r="863" spans="1:29" x14ac:dyDescent="0.3">
      <c r="A863" s="151">
        <v>46059</v>
      </c>
      <c r="B863" t="s">
        <v>1028</v>
      </c>
      <c r="C863" t="s">
        <v>1031</v>
      </c>
      <c r="D863">
        <v>-725286.28</v>
      </c>
      <c r="E863" t="s">
        <v>1032</v>
      </c>
      <c r="F863">
        <v>90</v>
      </c>
      <c r="G863">
        <v>7568.31</v>
      </c>
      <c r="H863" t="s">
        <v>511</v>
      </c>
      <c r="I863" t="s">
        <v>11</v>
      </c>
      <c r="J863" t="s">
        <v>137</v>
      </c>
      <c r="K863" t="s">
        <v>473</v>
      </c>
      <c r="L863" t="s">
        <v>138</v>
      </c>
      <c r="M863">
        <v>0</v>
      </c>
      <c r="N863" t="s">
        <v>35</v>
      </c>
      <c r="O863" t="s">
        <v>492</v>
      </c>
      <c r="P863">
        <v>10</v>
      </c>
      <c r="Q863" t="s">
        <v>465</v>
      </c>
      <c r="R863">
        <v>1</v>
      </c>
      <c r="S863">
        <v>-725286.28</v>
      </c>
      <c r="T863">
        <v>90</v>
      </c>
      <c r="U863" t="s">
        <v>199</v>
      </c>
      <c r="V863" t="s">
        <v>50</v>
      </c>
      <c r="W863" t="s">
        <v>74</v>
      </c>
      <c r="X863">
        <v>1.4065386597374174E-2</v>
      </c>
      <c r="Y863">
        <v>10201.431921971373</v>
      </c>
      <c r="Z863">
        <v>6</v>
      </c>
      <c r="AA863">
        <v>3</v>
      </c>
      <c r="AB863" t="s">
        <v>50</v>
      </c>
      <c r="AC863" t="s">
        <v>11</v>
      </c>
    </row>
    <row r="864" spans="1:29" x14ac:dyDescent="0.3">
      <c r="A864" s="151">
        <v>46059</v>
      </c>
      <c r="B864" t="s">
        <v>1028</v>
      </c>
      <c r="C864" t="s">
        <v>1031</v>
      </c>
      <c r="D864">
        <v>-725286.28</v>
      </c>
      <c r="E864" t="s">
        <v>1032</v>
      </c>
      <c r="F864">
        <v>90</v>
      </c>
      <c r="G864">
        <v>7568.31</v>
      </c>
      <c r="H864" t="s">
        <v>511</v>
      </c>
      <c r="I864" t="s">
        <v>11</v>
      </c>
      <c r="J864" t="s">
        <v>137</v>
      </c>
      <c r="K864" t="s">
        <v>473</v>
      </c>
      <c r="L864" t="s">
        <v>138</v>
      </c>
      <c r="M864">
        <v>0</v>
      </c>
      <c r="N864" t="s">
        <v>35</v>
      </c>
      <c r="O864" t="s">
        <v>492</v>
      </c>
      <c r="P864">
        <v>10</v>
      </c>
      <c r="Q864" t="s">
        <v>465</v>
      </c>
      <c r="R864">
        <v>1</v>
      </c>
      <c r="S864">
        <v>-725286.28</v>
      </c>
      <c r="T864">
        <v>90</v>
      </c>
      <c r="U864" t="s">
        <v>199</v>
      </c>
      <c r="V864" t="s">
        <v>68</v>
      </c>
      <c r="W864" t="s">
        <v>69</v>
      </c>
      <c r="X864">
        <v>0.10760032914202722</v>
      </c>
      <c r="Y864">
        <v>78041.042450196517</v>
      </c>
      <c r="Z864">
        <v>7</v>
      </c>
      <c r="AA864">
        <v>3</v>
      </c>
      <c r="AB864" t="s">
        <v>68</v>
      </c>
      <c r="AC864" t="s">
        <v>11</v>
      </c>
    </row>
    <row r="865" spans="1:29" x14ac:dyDescent="0.3">
      <c r="A865" s="151">
        <v>46059</v>
      </c>
      <c r="B865" t="s">
        <v>1028</v>
      </c>
      <c r="C865" t="s">
        <v>1031</v>
      </c>
      <c r="D865">
        <v>-725286.28</v>
      </c>
      <c r="E865" t="s">
        <v>1032</v>
      </c>
      <c r="F865">
        <v>90</v>
      </c>
      <c r="G865">
        <v>7568.31</v>
      </c>
      <c r="H865" t="s">
        <v>511</v>
      </c>
      <c r="I865" t="s">
        <v>11</v>
      </c>
      <c r="J865" t="s">
        <v>137</v>
      </c>
      <c r="K865" t="s">
        <v>473</v>
      </c>
      <c r="L865" t="s">
        <v>138</v>
      </c>
      <c r="M865">
        <v>0</v>
      </c>
      <c r="N865" t="s">
        <v>35</v>
      </c>
      <c r="O865" t="s">
        <v>492</v>
      </c>
      <c r="P865">
        <v>10</v>
      </c>
      <c r="Q865" t="s">
        <v>465</v>
      </c>
      <c r="R865">
        <v>1</v>
      </c>
      <c r="S865">
        <v>-725286.28</v>
      </c>
      <c r="T865">
        <v>90</v>
      </c>
      <c r="U865" t="s">
        <v>199</v>
      </c>
      <c r="V865" t="s">
        <v>70</v>
      </c>
      <c r="W865" t="s">
        <v>71</v>
      </c>
      <c r="X865">
        <v>3.9675420007119738E-2</v>
      </c>
      <c r="Y865">
        <v>28776.037784401451</v>
      </c>
      <c r="Z865">
        <v>8</v>
      </c>
      <c r="AA865">
        <v>3</v>
      </c>
      <c r="AB865" t="s">
        <v>70</v>
      </c>
      <c r="AC865" t="s">
        <v>11</v>
      </c>
    </row>
    <row r="866" spans="1:29" x14ac:dyDescent="0.3">
      <c r="A866" s="151">
        <v>46059</v>
      </c>
      <c r="B866" t="s">
        <v>1028</v>
      </c>
      <c r="C866" t="s">
        <v>1031</v>
      </c>
      <c r="D866">
        <v>-725286.28</v>
      </c>
      <c r="E866" t="s">
        <v>1032</v>
      </c>
      <c r="F866">
        <v>90</v>
      </c>
      <c r="G866">
        <v>7568.31</v>
      </c>
      <c r="H866" t="s">
        <v>511</v>
      </c>
      <c r="I866" t="s">
        <v>11</v>
      </c>
      <c r="J866" t="s">
        <v>137</v>
      </c>
      <c r="K866" t="s">
        <v>473</v>
      </c>
      <c r="L866" t="s">
        <v>138</v>
      </c>
      <c r="M866">
        <v>0</v>
      </c>
      <c r="N866" t="s">
        <v>35</v>
      </c>
      <c r="O866" t="s">
        <v>492</v>
      </c>
      <c r="P866">
        <v>10</v>
      </c>
      <c r="Q866" t="s">
        <v>465</v>
      </c>
      <c r="R866">
        <v>1</v>
      </c>
      <c r="S866">
        <v>-725286.28</v>
      </c>
      <c r="T866">
        <v>90</v>
      </c>
      <c r="U866" t="s">
        <v>199</v>
      </c>
      <c r="V866" t="s">
        <v>181</v>
      </c>
      <c r="W866" t="s">
        <v>462</v>
      </c>
      <c r="X866">
        <v>0</v>
      </c>
      <c r="Y866">
        <v>0</v>
      </c>
      <c r="Z866">
        <v>9</v>
      </c>
      <c r="AA866">
        <v>3</v>
      </c>
      <c r="AB866" t="s">
        <v>181</v>
      </c>
      <c r="AC866" t="s">
        <v>11</v>
      </c>
    </row>
    <row r="867" spans="1:29" x14ac:dyDescent="0.3">
      <c r="A867" s="151">
        <v>46076</v>
      </c>
      <c r="B867" t="s">
        <v>845</v>
      </c>
      <c r="C867" t="s">
        <v>846</v>
      </c>
      <c r="D867">
        <v>-720000</v>
      </c>
      <c r="E867" t="s">
        <v>847</v>
      </c>
      <c r="F867">
        <v>9</v>
      </c>
      <c r="G867">
        <v>80000</v>
      </c>
      <c r="H867" t="s">
        <v>511</v>
      </c>
      <c r="I867" t="s">
        <v>10</v>
      </c>
      <c r="J867" t="s">
        <v>137</v>
      </c>
      <c r="K867" t="s">
        <v>473</v>
      </c>
      <c r="L867" t="s">
        <v>156</v>
      </c>
      <c r="M867">
        <v>0</v>
      </c>
      <c r="N867" t="s">
        <v>35</v>
      </c>
      <c r="O867" t="s">
        <v>492</v>
      </c>
      <c r="P867">
        <v>10</v>
      </c>
      <c r="Q867" t="s">
        <v>465</v>
      </c>
      <c r="R867">
        <v>1</v>
      </c>
      <c r="S867">
        <v>-720000</v>
      </c>
      <c r="T867">
        <v>9</v>
      </c>
      <c r="U867" t="s">
        <v>199</v>
      </c>
      <c r="V867" t="s">
        <v>72</v>
      </c>
      <c r="W867" t="s">
        <v>73</v>
      </c>
      <c r="X867">
        <v>3.2417236735101898E-2</v>
      </c>
      <c r="Y867">
        <v>23340.410449273368</v>
      </c>
      <c r="Z867">
        <v>1</v>
      </c>
      <c r="AA867">
        <v>13</v>
      </c>
      <c r="AB867" t="s">
        <v>72</v>
      </c>
      <c r="AC867" t="s">
        <v>10</v>
      </c>
    </row>
    <row r="868" spans="1:29" x14ac:dyDescent="0.3">
      <c r="A868" s="151">
        <v>46076</v>
      </c>
      <c r="B868" t="s">
        <v>845</v>
      </c>
      <c r="C868" t="s">
        <v>846</v>
      </c>
      <c r="D868">
        <v>-720000</v>
      </c>
      <c r="E868" t="s">
        <v>847</v>
      </c>
      <c r="F868">
        <v>9</v>
      </c>
      <c r="G868">
        <v>80000</v>
      </c>
      <c r="H868" t="s">
        <v>511</v>
      </c>
      <c r="I868" t="s">
        <v>10</v>
      </c>
      <c r="J868" t="s">
        <v>137</v>
      </c>
      <c r="K868" t="s">
        <v>473</v>
      </c>
      <c r="L868" t="s">
        <v>156</v>
      </c>
      <c r="M868">
        <v>0</v>
      </c>
      <c r="N868" t="s">
        <v>35</v>
      </c>
      <c r="O868" t="s">
        <v>492</v>
      </c>
      <c r="P868">
        <v>10</v>
      </c>
      <c r="Q868" t="s">
        <v>465</v>
      </c>
      <c r="R868">
        <v>1</v>
      </c>
      <c r="S868">
        <v>-720000</v>
      </c>
      <c r="T868">
        <v>9</v>
      </c>
      <c r="U868" t="s">
        <v>199</v>
      </c>
      <c r="V868" t="s">
        <v>77</v>
      </c>
      <c r="W868" t="s">
        <v>78</v>
      </c>
      <c r="X868">
        <v>7.0597149630605652E-3</v>
      </c>
      <c r="Y868">
        <v>5082.9947734036068</v>
      </c>
      <c r="Z868">
        <v>2</v>
      </c>
      <c r="AA868">
        <v>13</v>
      </c>
      <c r="AB868" t="s">
        <v>77</v>
      </c>
      <c r="AC868" t="s">
        <v>10</v>
      </c>
    </row>
    <row r="869" spans="1:29" x14ac:dyDescent="0.3">
      <c r="A869" s="151">
        <v>46076</v>
      </c>
      <c r="B869" t="s">
        <v>845</v>
      </c>
      <c r="C869" t="s">
        <v>846</v>
      </c>
      <c r="D869">
        <v>-720000</v>
      </c>
      <c r="E869" t="s">
        <v>847</v>
      </c>
      <c r="F869">
        <v>9</v>
      </c>
      <c r="G869">
        <v>80000</v>
      </c>
      <c r="H869" t="s">
        <v>511</v>
      </c>
      <c r="I869" t="s">
        <v>10</v>
      </c>
      <c r="J869" t="s">
        <v>137</v>
      </c>
      <c r="K869" t="s">
        <v>473</v>
      </c>
      <c r="L869" t="s">
        <v>156</v>
      </c>
      <c r="M869">
        <v>0</v>
      </c>
      <c r="N869" t="s">
        <v>35</v>
      </c>
      <c r="O869" t="s">
        <v>492</v>
      </c>
      <c r="P869">
        <v>10</v>
      </c>
      <c r="Q869" t="s">
        <v>465</v>
      </c>
      <c r="R869">
        <v>1</v>
      </c>
      <c r="S869">
        <v>-720000</v>
      </c>
      <c r="T869">
        <v>9</v>
      </c>
      <c r="U869" t="s">
        <v>199</v>
      </c>
      <c r="V869" t="s">
        <v>75</v>
      </c>
      <c r="W869" t="s">
        <v>76</v>
      </c>
      <c r="X869">
        <v>4.0653249223577111E-4</v>
      </c>
      <c r="Y869">
        <v>292.70339440975522</v>
      </c>
      <c r="Z869">
        <v>10</v>
      </c>
      <c r="AA869">
        <v>13</v>
      </c>
      <c r="AB869" t="s">
        <v>75</v>
      </c>
      <c r="AC869" t="s">
        <v>10</v>
      </c>
    </row>
    <row r="870" spans="1:29" x14ac:dyDescent="0.3">
      <c r="A870" s="151">
        <v>46076</v>
      </c>
      <c r="B870" t="s">
        <v>845</v>
      </c>
      <c r="C870" t="s">
        <v>846</v>
      </c>
      <c r="D870">
        <v>-720000</v>
      </c>
      <c r="E870" t="s">
        <v>847</v>
      </c>
      <c r="F870">
        <v>9</v>
      </c>
      <c r="G870">
        <v>80000</v>
      </c>
      <c r="H870" t="s">
        <v>511</v>
      </c>
      <c r="I870" t="s">
        <v>10</v>
      </c>
      <c r="J870" t="s">
        <v>137</v>
      </c>
      <c r="K870" t="s">
        <v>473</v>
      </c>
      <c r="L870" t="s">
        <v>156</v>
      </c>
      <c r="M870">
        <v>0</v>
      </c>
      <c r="N870" t="s">
        <v>35</v>
      </c>
      <c r="O870" t="s">
        <v>492</v>
      </c>
      <c r="P870">
        <v>10</v>
      </c>
      <c r="Q870" t="s">
        <v>465</v>
      </c>
      <c r="R870">
        <v>1</v>
      </c>
      <c r="S870">
        <v>-720000</v>
      </c>
      <c r="T870">
        <v>9</v>
      </c>
      <c r="U870" t="s">
        <v>199</v>
      </c>
      <c r="V870" t="s">
        <v>66</v>
      </c>
      <c r="W870" t="s">
        <v>67</v>
      </c>
      <c r="X870">
        <v>5.9791078481547098E-2</v>
      </c>
      <c r="Y870">
        <v>43049.576506713907</v>
      </c>
      <c r="Z870">
        <v>3</v>
      </c>
      <c r="AA870">
        <v>13</v>
      </c>
      <c r="AB870" t="s">
        <v>682</v>
      </c>
      <c r="AC870" t="s">
        <v>10</v>
      </c>
    </row>
    <row r="871" spans="1:29" x14ac:dyDescent="0.3">
      <c r="A871" s="151">
        <v>46076</v>
      </c>
      <c r="B871" t="s">
        <v>845</v>
      </c>
      <c r="C871" t="s">
        <v>846</v>
      </c>
      <c r="D871">
        <v>-720000</v>
      </c>
      <c r="E871" t="s">
        <v>847</v>
      </c>
      <c r="F871">
        <v>9</v>
      </c>
      <c r="G871">
        <v>80000</v>
      </c>
      <c r="H871" t="s">
        <v>511</v>
      </c>
      <c r="I871" t="s">
        <v>10</v>
      </c>
      <c r="J871" t="s">
        <v>137</v>
      </c>
      <c r="K871" t="s">
        <v>473</v>
      </c>
      <c r="L871" t="s">
        <v>156</v>
      </c>
      <c r="M871">
        <v>0</v>
      </c>
      <c r="N871" t="s">
        <v>35</v>
      </c>
      <c r="O871" t="s">
        <v>492</v>
      </c>
      <c r="P871">
        <v>10</v>
      </c>
      <c r="Q871" t="s">
        <v>465</v>
      </c>
      <c r="R871">
        <v>1</v>
      </c>
      <c r="S871">
        <v>-720000</v>
      </c>
      <c r="T871">
        <v>9</v>
      </c>
      <c r="U871" t="s">
        <v>199</v>
      </c>
      <c r="V871" t="s">
        <v>63</v>
      </c>
      <c r="W871" t="s">
        <v>64</v>
      </c>
      <c r="X871">
        <v>4.8738124634855849E-3</v>
      </c>
      <c r="Y871">
        <v>3509.1449737096214</v>
      </c>
      <c r="Z871">
        <v>4</v>
      </c>
      <c r="AA871">
        <v>13</v>
      </c>
      <c r="AB871" t="s">
        <v>683</v>
      </c>
      <c r="AC871" t="s">
        <v>10</v>
      </c>
    </row>
    <row r="872" spans="1:29" x14ac:dyDescent="0.3">
      <c r="A872" s="151">
        <v>46076</v>
      </c>
      <c r="B872" t="s">
        <v>845</v>
      </c>
      <c r="C872" t="s">
        <v>846</v>
      </c>
      <c r="D872">
        <v>-720000</v>
      </c>
      <c r="E872" t="s">
        <v>847</v>
      </c>
      <c r="F872">
        <v>9</v>
      </c>
      <c r="G872">
        <v>80000</v>
      </c>
      <c r="H872" t="s">
        <v>511</v>
      </c>
      <c r="I872" t="s">
        <v>10</v>
      </c>
      <c r="J872" t="s">
        <v>137</v>
      </c>
      <c r="K872" t="s">
        <v>473</v>
      </c>
      <c r="L872" t="s">
        <v>156</v>
      </c>
      <c r="M872">
        <v>0</v>
      </c>
      <c r="N872" t="s">
        <v>35</v>
      </c>
      <c r="O872" t="s">
        <v>492</v>
      </c>
      <c r="P872">
        <v>10</v>
      </c>
      <c r="Q872" t="s">
        <v>465</v>
      </c>
      <c r="R872">
        <v>1</v>
      </c>
      <c r="S872">
        <v>-720000</v>
      </c>
      <c r="T872">
        <v>9</v>
      </c>
      <c r="U872" t="s">
        <v>199</v>
      </c>
      <c r="V872" t="s">
        <v>80</v>
      </c>
      <c r="W872" t="s">
        <v>81</v>
      </c>
      <c r="X872">
        <v>0.73411048911804788</v>
      </c>
      <c r="Y872">
        <v>528559.55216499453</v>
      </c>
      <c r="Z872">
        <v>5</v>
      </c>
      <c r="AA872">
        <v>13</v>
      </c>
      <c r="AB872" t="s">
        <v>80</v>
      </c>
      <c r="AC872" t="s">
        <v>10</v>
      </c>
    </row>
    <row r="873" spans="1:29" x14ac:dyDescent="0.3">
      <c r="A873" s="151">
        <v>46076</v>
      </c>
      <c r="B873" t="s">
        <v>845</v>
      </c>
      <c r="C873" t="s">
        <v>846</v>
      </c>
      <c r="D873">
        <v>-720000</v>
      </c>
      <c r="E873" t="s">
        <v>847</v>
      </c>
      <c r="F873">
        <v>9</v>
      </c>
      <c r="G873">
        <v>80000</v>
      </c>
      <c r="H873" t="s">
        <v>511</v>
      </c>
      <c r="I873" t="s">
        <v>10</v>
      </c>
      <c r="J873" t="s">
        <v>137</v>
      </c>
      <c r="K873" t="s">
        <v>473</v>
      </c>
      <c r="L873" t="s">
        <v>156</v>
      </c>
      <c r="M873">
        <v>0</v>
      </c>
      <c r="N873" t="s">
        <v>35</v>
      </c>
      <c r="O873" t="s">
        <v>492</v>
      </c>
      <c r="P873">
        <v>10</v>
      </c>
      <c r="Q873" t="s">
        <v>465</v>
      </c>
      <c r="R873">
        <v>1</v>
      </c>
      <c r="S873">
        <v>-720000</v>
      </c>
      <c r="T873">
        <v>9</v>
      </c>
      <c r="U873" t="s">
        <v>199</v>
      </c>
      <c r="V873" t="s">
        <v>50</v>
      </c>
      <c r="W873" t="s">
        <v>74</v>
      </c>
      <c r="X873">
        <v>1.4065386597374174E-2</v>
      </c>
      <c r="Y873">
        <v>10127.078350109405</v>
      </c>
      <c r="Z873">
        <v>6</v>
      </c>
      <c r="AA873">
        <v>13</v>
      </c>
      <c r="AB873" t="s">
        <v>50</v>
      </c>
      <c r="AC873" t="s">
        <v>10</v>
      </c>
    </row>
    <row r="874" spans="1:29" x14ac:dyDescent="0.3">
      <c r="A874" s="151">
        <v>46076</v>
      </c>
      <c r="B874" t="s">
        <v>845</v>
      </c>
      <c r="C874" t="s">
        <v>846</v>
      </c>
      <c r="D874">
        <v>-720000</v>
      </c>
      <c r="E874" t="s">
        <v>847</v>
      </c>
      <c r="F874">
        <v>9</v>
      </c>
      <c r="G874">
        <v>80000</v>
      </c>
      <c r="H874" t="s">
        <v>511</v>
      </c>
      <c r="I874" t="s">
        <v>10</v>
      </c>
      <c r="J874" t="s">
        <v>137</v>
      </c>
      <c r="K874" t="s">
        <v>473</v>
      </c>
      <c r="L874" t="s">
        <v>156</v>
      </c>
      <c r="M874">
        <v>0</v>
      </c>
      <c r="N874" t="s">
        <v>35</v>
      </c>
      <c r="O874" t="s">
        <v>492</v>
      </c>
      <c r="P874">
        <v>10</v>
      </c>
      <c r="Q874" t="s">
        <v>465</v>
      </c>
      <c r="R874">
        <v>1</v>
      </c>
      <c r="S874">
        <v>-720000</v>
      </c>
      <c r="T874">
        <v>9</v>
      </c>
      <c r="U874" t="s">
        <v>199</v>
      </c>
      <c r="V874" t="s">
        <v>68</v>
      </c>
      <c r="W874" t="s">
        <v>69</v>
      </c>
      <c r="X874">
        <v>0.10760032914202722</v>
      </c>
      <c r="Y874">
        <v>77472.236982259594</v>
      </c>
      <c r="Z874">
        <v>7</v>
      </c>
      <c r="AA874">
        <v>13</v>
      </c>
      <c r="AB874" t="s">
        <v>68</v>
      </c>
      <c r="AC874" t="s">
        <v>10</v>
      </c>
    </row>
    <row r="875" spans="1:29" x14ac:dyDescent="0.3">
      <c r="A875" s="151">
        <v>46076</v>
      </c>
      <c r="B875" t="s">
        <v>845</v>
      </c>
      <c r="C875" t="s">
        <v>846</v>
      </c>
      <c r="D875">
        <v>-720000</v>
      </c>
      <c r="E875" t="s">
        <v>847</v>
      </c>
      <c r="F875">
        <v>9</v>
      </c>
      <c r="G875">
        <v>80000</v>
      </c>
      <c r="H875" t="s">
        <v>511</v>
      </c>
      <c r="I875" t="s">
        <v>10</v>
      </c>
      <c r="J875" t="s">
        <v>137</v>
      </c>
      <c r="K875" t="s">
        <v>473</v>
      </c>
      <c r="L875" t="s">
        <v>156</v>
      </c>
      <c r="M875">
        <v>0</v>
      </c>
      <c r="N875" t="s">
        <v>35</v>
      </c>
      <c r="O875" t="s">
        <v>492</v>
      </c>
      <c r="P875">
        <v>10</v>
      </c>
      <c r="Q875" t="s">
        <v>465</v>
      </c>
      <c r="R875">
        <v>1</v>
      </c>
      <c r="S875">
        <v>-720000</v>
      </c>
      <c r="T875">
        <v>9</v>
      </c>
      <c r="U875" t="s">
        <v>199</v>
      </c>
      <c r="V875" t="s">
        <v>70</v>
      </c>
      <c r="W875" t="s">
        <v>71</v>
      </c>
      <c r="X875">
        <v>3.9675420007119738E-2</v>
      </c>
      <c r="Y875">
        <v>28566.302405126211</v>
      </c>
      <c r="Z875">
        <v>8</v>
      </c>
      <c r="AA875">
        <v>13</v>
      </c>
      <c r="AB875" t="s">
        <v>70</v>
      </c>
      <c r="AC875" t="s">
        <v>10</v>
      </c>
    </row>
    <row r="876" spans="1:29" x14ac:dyDescent="0.3">
      <c r="A876" s="151">
        <v>46076</v>
      </c>
      <c r="B876" t="s">
        <v>845</v>
      </c>
      <c r="C876" t="s">
        <v>846</v>
      </c>
      <c r="D876">
        <v>-720000</v>
      </c>
      <c r="E876" t="s">
        <v>847</v>
      </c>
      <c r="F876">
        <v>9</v>
      </c>
      <c r="G876">
        <v>80000</v>
      </c>
      <c r="H876" t="s">
        <v>511</v>
      </c>
      <c r="I876" t="s">
        <v>10</v>
      </c>
      <c r="J876" t="s">
        <v>137</v>
      </c>
      <c r="K876" t="s">
        <v>473</v>
      </c>
      <c r="L876" t="s">
        <v>156</v>
      </c>
      <c r="M876">
        <v>0</v>
      </c>
      <c r="N876" t="s">
        <v>35</v>
      </c>
      <c r="O876" t="s">
        <v>492</v>
      </c>
      <c r="P876">
        <v>10</v>
      </c>
      <c r="Q876" t="s">
        <v>465</v>
      </c>
      <c r="R876">
        <v>1</v>
      </c>
      <c r="S876">
        <v>-720000</v>
      </c>
      <c r="T876">
        <v>9</v>
      </c>
      <c r="U876" t="s">
        <v>199</v>
      </c>
      <c r="V876" t="s">
        <v>181</v>
      </c>
      <c r="W876" t="s">
        <v>462</v>
      </c>
      <c r="X876">
        <v>0</v>
      </c>
      <c r="Y876">
        <v>0</v>
      </c>
      <c r="Z876">
        <v>9</v>
      </c>
      <c r="AA876">
        <v>13</v>
      </c>
      <c r="AB876" t="s">
        <v>181</v>
      </c>
      <c r="AC876" t="s">
        <v>10</v>
      </c>
    </row>
    <row r="877" spans="1:29" x14ac:dyDescent="0.3">
      <c r="A877" s="151">
        <v>46070</v>
      </c>
      <c r="B877" t="s">
        <v>845</v>
      </c>
      <c r="C877" t="s">
        <v>848</v>
      </c>
      <c r="D877">
        <v>-720000</v>
      </c>
      <c r="E877" t="s">
        <v>849</v>
      </c>
      <c r="F877">
        <v>9</v>
      </c>
      <c r="G877">
        <v>80000</v>
      </c>
      <c r="H877" t="s">
        <v>511</v>
      </c>
      <c r="I877" t="s">
        <v>10</v>
      </c>
      <c r="J877" t="s">
        <v>137</v>
      </c>
      <c r="K877" t="s">
        <v>473</v>
      </c>
      <c r="L877" t="s">
        <v>156</v>
      </c>
      <c r="M877">
        <v>0</v>
      </c>
      <c r="N877" t="s">
        <v>35</v>
      </c>
      <c r="O877" t="s">
        <v>494</v>
      </c>
      <c r="P877">
        <v>10</v>
      </c>
      <c r="Q877" t="s">
        <v>465</v>
      </c>
      <c r="R877">
        <v>1</v>
      </c>
      <c r="S877">
        <v>-720000</v>
      </c>
      <c r="T877">
        <v>9</v>
      </c>
      <c r="U877" t="s">
        <v>199</v>
      </c>
      <c r="V877" t="s">
        <v>72</v>
      </c>
      <c r="W877" t="s">
        <v>73</v>
      </c>
      <c r="X877">
        <v>3.2417236735101898E-2</v>
      </c>
      <c r="Y877">
        <v>23340.410449273368</v>
      </c>
      <c r="Z877">
        <v>1</v>
      </c>
      <c r="AA877">
        <v>13</v>
      </c>
      <c r="AB877" t="s">
        <v>72</v>
      </c>
      <c r="AC877" t="s">
        <v>10</v>
      </c>
    </row>
    <row r="878" spans="1:29" x14ac:dyDescent="0.3">
      <c r="A878" s="151">
        <v>46070</v>
      </c>
      <c r="B878" t="s">
        <v>845</v>
      </c>
      <c r="C878" t="s">
        <v>848</v>
      </c>
      <c r="D878">
        <v>-720000</v>
      </c>
      <c r="E878" t="s">
        <v>849</v>
      </c>
      <c r="F878">
        <v>9</v>
      </c>
      <c r="G878">
        <v>80000</v>
      </c>
      <c r="H878" t="s">
        <v>511</v>
      </c>
      <c r="I878" t="s">
        <v>10</v>
      </c>
      <c r="J878" t="s">
        <v>137</v>
      </c>
      <c r="K878" t="s">
        <v>473</v>
      </c>
      <c r="L878" t="s">
        <v>156</v>
      </c>
      <c r="M878">
        <v>0</v>
      </c>
      <c r="N878" t="s">
        <v>35</v>
      </c>
      <c r="O878" t="s">
        <v>494</v>
      </c>
      <c r="P878">
        <v>10</v>
      </c>
      <c r="Q878" t="s">
        <v>465</v>
      </c>
      <c r="R878">
        <v>1</v>
      </c>
      <c r="S878">
        <v>-720000</v>
      </c>
      <c r="T878">
        <v>9</v>
      </c>
      <c r="U878" t="s">
        <v>199</v>
      </c>
      <c r="V878" t="s">
        <v>77</v>
      </c>
      <c r="W878" t="s">
        <v>78</v>
      </c>
      <c r="X878">
        <v>7.0597149630605652E-3</v>
      </c>
      <c r="Y878">
        <v>5082.9947734036068</v>
      </c>
      <c r="Z878">
        <v>2</v>
      </c>
      <c r="AA878">
        <v>13</v>
      </c>
      <c r="AB878" t="s">
        <v>77</v>
      </c>
      <c r="AC878" t="s">
        <v>10</v>
      </c>
    </row>
    <row r="879" spans="1:29" x14ac:dyDescent="0.3">
      <c r="A879" s="151">
        <v>46070</v>
      </c>
      <c r="B879" t="s">
        <v>845</v>
      </c>
      <c r="C879" t="s">
        <v>848</v>
      </c>
      <c r="D879">
        <v>-720000</v>
      </c>
      <c r="E879" t="s">
        <v>849</v>
      </c>
      <c r="F879">
        <v>9</v>
      </c>
      <c r="G879">
        <v>80000</v>
      </c>
      <c r="H879" t="s">
        <v>511</v>
      </c>
      <c r="I879" t="s">
        <v>10</v>
      </c>
      <c r="J879" t="s">
        <v>137</v>
      </c>
      <c r="K879" t="s">
        <v>473</v>
      </c>
      <c r="L879" t="s">
        <v>156</v>
      </c>
      <c r="M879">
        <v>0</v>
      </c>
      <c r="N879" t="s">
        <v>35</v>
      </c>
      <c r="O879" t="s">
        <v>494</v>
      </c>
      <c r="P879">
        <v>10</v>
      </c>
      <c r="Q879" t="s">
        <v>465</v>
      </c>
      <c r="R879">
        <v>1</v>
      </c>
      <c r="S879">
        <v>-720000</v>
      </c>
      <c r="T879">
        <v>9</v>
      </c>
      <c r="U879" t="s">
        <v>199</v>
      </c>
      <c r="V879" t="s">
        <v>75</v>
      </c>
      <c r="W879" t="s">
        <v>76</v>
      </c>
      <c r="X879">
        <v>4.0653249223577111E-4</v>
      </c>
      <c r="Y879">
        <v>292.70339440975522</v>
      </c>
      <c r="Z879">
        <v>10</v>
      </c>
      <c r="AA879">
        <v>13</v>
      </c>
      <c r="AB879" t="s">
        <v>75</v>
      </c>
      <c r="AC879" t="s">
        <v>10</v>
      </c>
    </row>
    <row r="880" spans="1:29" x14ac:dyDescent="0.3">
      <c r="A880" s="151">
        <v>46070</v>
      </c>
      <c r="B880" t="s">
        <v>845</v>
      </c>
      <c r="C880" t="s">
        <v>848</v>
      </c>
      <c r="D880">
        <v>-720000</v>
      </c>
      <c r="E880" t="s">
        <v>849</v>
      </c>
      <c r="F880">
        <v>9</v>
      </c>
      <c r="G880">
        <v>80000</v>
      </c>
      <c r="H880" t="s">
        <v>511</v>
      </c>
      <c r="I880" t="s">
        <v>10</v>
      </c>
      <c r="J880" t="s">
        <v>137</v>
      </c>
      <c r="K880" t="s">
        <v>473</v>
      </c>
      <c r="L880" t="s">
        <v>156</v>
      </c>
      <c r="M880">
        <v>0</v>
      </c>
      <c r="N880" t="s">
        <v>35</v>
      </c>
      <c r="O880" t="s">
        <v>494</v>
      </c>
      <c r="P880">
        <v>10</v>
      </c>
      <c r="Q880" t="s">
        <v>465</v>
      </c>
      <c r="R880">
        <v>1</v>
      </c>
      <c r="S880">
        <v>-720000</v>
      </c>
      <c r="T880">
        <v>9</v>
      </c>
      <c r="U880" t="s">
        <v>199</v>
      </c>
      <c r="V880" t="s">
        <v>66</v>
      </c>
      <c r="W880" t="s">
        <v>67</v>
      </c>
      <c r="X880">
        <v>5.9791078481547098E-2</v>
      </c>
      <c r="Y880">
        <v>43049.576506713907</v>
      </c>
      <c r="Z880">
        <v>3</v>
      </c>
      <c r="AA880">
        <v>13</v>
      </c>
      <c r="AB880" t="s">
        <v>682</v>
      </c>
      <c r="AC880" t="s">
        <v>10</v>
      </c>
    </row>
    <row r="881" spans="1:29" x14ac:dyDescent="0.3">
      <c r="A881" s="151">
        <v>46070</v>
      </c>
      <c r="B881" t="s">
        <v>845</v>
      </c>
      <c r="C881" t="s">
        <v>848</v>
      </c>
      <c r="D881">
        <v>-720000</v>
      </c>
      <c r="E881" t="s">
        <v>849</v>
      </c>
      <c r="F881">
        <v>9</v>
      </c>
      <c r="G881">
        <v>80000</v>
      </c>
      <c r="H881" t="s">
        <v>511</v>
      </c>
      <c r="I881" t="s">
        <v>10</v>
      </c>
      <c r="J881" t="s">
        <v>137</v>
      </c>
      <c r="K881" t="s">
        <v>473</v>
      </c>
      <c r="L881" t="s">
        <v>156</v>
      </c>
      <c r="M881">
        <v>0</v>
      </c>
      <c r="N881" t="s">
        <v>35</v>
      </c>
      <c r="O881" t="s">
        <v>494</v>
      </c>
      <c r="P881">
        <v>10</v>
      </c>
      <c r="Q881" t="s">
        <v>465</v>
      </c>
      <c r="R881">
        <v>1</v>
      </c>
      <c r="S881">
        <v>-720000</v>
      </c>
      <c r="T881">
        <v>9</v>
      </c>
      <c r="U881" t="s">
        <v>199</v>
      </c>
      <c r="V881" t="s">
        <v>63</v>
      </c>
      <c r="W881" t="s">
        <v>64</v>
      </c>
      <c r="X881">
        <v>4.8738124634855849E-3</v>
      </c>
      <c r="Y881">
        <v>3509.1449737096214</v>
      </c>
      <c r="Z881">
        <v>4</v>
      </c>
      <c r="AA881">
        <v>13</v>
      </c>
      <c r="AB881" t="s">
        <v>683</v>
      </c>
      <c r="AC881" t="s">
        <v>10</v>
      </c>
    </row>
    <row r="882" spans="1:29" x14ac:dyDescent="0.3">
      <c r="A882" s="151">
        <v>46070</v>
      </c>
      <c r="B882" t="s">
        <v>845</v>
      </c>
      <c r="C882" t="s">
        <v>848</v>
      </c>
      <c r="D882">
        <v>-720000</v>
      </c>
      <c r="E882" t="s">
        <v>849</v>
      </c>
      <c r="F882">
        <v>9</v>
      </c>
      <c r="G882">
        <v>80000</v>
      </c>
      <c r="H882" t="s">
        <v>511</v>
      </c>
      <c r="I882" t="s">
        <v>10</v>
      </c>
      <c r="J882" t="s">
        <v>137</v>
      </c>
      <c r="K882" t="s">
        <v>473</v>
      </c>
      <c r="L882" t="s">
        <v>156</v>
      </c>
      <c r="M882">
        <v>0</v>
      </c>
      <c r="N882" t="s">
        <v>35</v>
      </c>
      <c r="O882" t="s">
        <v>494</v>
      </c>
      <c r="P882">
        <v>10</v>
      </c>
      <c r="Q882" t="s">
        <v>465</v>
      </c>
      <c r="R882">
        <v>1</v>
      </c>
      <c r="S882">
        <v>-720000</v>
      </c>
      <c r="T882">
        <v>9</v>
      </c>
      <c r="U882" t="s">
        <v>199</v>
      </c>
      <c r="V882" t="s">
        <v>80</v>
      </c>
      <c r="W882" t="s">
        <v>81</v>
      </c>
      <c r="X882">
        <v>0.73411048911804788</v>
      </c>
      <c r="Y882">
        <v>528559.55216499453</v>
      </c>
      <c r="Z882">
        <v>5</v>
      </c>
      <c r="AA882">
        <v>13</v>
      </c>
      <c r="AB882" t="s">
        <v>80</v>
      </c>
      <c r="AC882" t="s">
        <v>10</v>
      </c>
    </row>
    <row r="883" spans="1:29" x14ac:dyDescent="0.3">
      <c r="A883" s="151">
        <v>46070</v>
      </c>
      <c r="B883" t="s">
        <v>845</v>
      </c>
      <c r="C883" t="s">
        <v>848</v>
      </c>
      <c r="D883">
        <v>-720000</v>
      </c>
      <c r="E883" t="s">
        <v>849</v>
      </c>
      <c r="F883">
        <v>9</v>
      </c>
      <c r="G883">
        <v>80000</v>
      </c>
      <c r="H883" t="s">
        <v>511</v>
      </c>
      <c r="I883" t="s">
        <v>10</v>
      </c>
      <c r="J883" t="s">
        <v>137</v>
      </c>
      <c r="K883" t="s">
        <v>473</v>
      </c>
      <c r="L883" t="s">
        <v>156</v>
      </c>
      <c r="M883">
        <v>0</v>
      </c>
      <c r="N883" t="s">
        <v>35</v>
      </c>
      <c r="O883" t="s">
        <v>494</v>
      </c>
      <c r="P883">
        <v>10</v>
      </c>
      <c r="Q883" t="s">
        <v>465</v>
      </c>
      <c r="R883">
        <v>1</v>
      </c>
      <c r="S883">
        <v>-720000</v>
      </c>
      <c r="T883">
        <v>9</v>
      </c>
      <c r="U883" t="s">
        <v>199</v>
      </c>
      <c r="V883" t="s">
        <v>50</v>
      </c>
      <c r="W883" t="s">
        <v>74</v>
      </c>
      <c r="X883">
        <v>1.4065386597374174E-2</v>
      </c>
      <c r="Y883">
        <v>10127.078350109405</v>
      </c>
      <c r="Z883">
        <v>6</v>
      </c>
      <c r="AA883">
        <v>13</v>
      </c>
      <c r="AB883" t="s">
        <v>50</v>
      </c>
      <c r="AC883" t="s">
        <v>10</v>
      </c>
    </row>
    <row r="884" spans="1:29" x14ac:dyDescent="0.3">
      <c r="A884" s="151">
        <v>46070</v>
      </c>
      <c r="B884" t="s">
        <v>845</v>
      </c>
      <c r="C884" t="s">
        <v>848</v>
      </c>
      <c r="D884">
        <v>-720000</v>
      </c>
      <c r="E884" t="s">
        <v>849</v>
      </c>
      <c r="F884">
        <v>9</v>
      </c>
      <c r="G884">
        <v>80000</v>
      </c>
      <c r="H884" t="s">
        <v>511</v>
      </c>
      <c r="I884" t="s">
        <v>10</v>
      </c>
      <c r="J884" t="s">
        <v>137</v>
      </c>
      <c r="K884" t="s">
        <v>473</v>
      </c>
      <c r="L884" t="s">
        <v>156</v>
      </c>
      <c r="M884">
        <v>0</v>
      </c>
      <c r="N884" t="s">
        <v>35</v>
      </c>
      <c r="O884" t="s">
        <v>494</v>
      </c>
      <c r="P884">
        <v>10</v>
      </c>
      <c r="Q884" t="s">
        <v>465</v>
      </c>
      <c r="R884">
        <v>1</v>
      </c>
      <c r="S884">
        <v>-720000</v>
      </c>
      <c r="T884">
        <v>9</v>
      </c>
      <c r="U884" t="s">
        <v>199</v>
      </c>
      <c r="V884" t="s">
        <v>68</v>
      </c>
      <c r="W884" t="s">
        <v>69</v>
      </c>
      <c r="X884">
        <v>0.10760032914202722</v>
      </c>
      <c r="Y884">
        <v>77472.236982259594</v>
      </c>
      <c r="Z884">
        <v>7</v>
      </c>
      <c r="AA884">
        <v>13</v>
      </c>
      <c r="AB884" t="s">
        <v>68</v>
      </c>
      <c r="AC884" t="s">
        <v>10</v>
      </c>
    </row>
    <row r="885" spans="1:29" x14ac:dyDescent="0.3">
      <c r="A885" s="151">
        <v>46070</v>
      </c>
      <c r="B885" t="s">
        <v>845</v>
      </c>
      <c r="C885" t="s">
        <v>848</v>
      </c>
      <c r="D885">
        <v>-720000</v>
      </c>
      <c r="E885" t="s">
        <v>849</v>
      </c>
      <c r="F885">
        <v>9</v>
      </c>
      <c r="G885">
        <v>80000</v>
      </c>
      <c r="H885" t="s">
        <v>511</v>
      </c>
      <c r="I885" t="s">
        <v>10</v>
      </c>
      <c r="J885" t="s">
        <v>137</v>
      </c>
      <c r="K885" t="s">
        <v>473</v>
      </c>
      <c r="L885" t="s">
        <v>156</v>
      </c>
      <c r="M885">
        <v>0</v>
      </c>
      <c r="N885" t="s">
        <v>35</v>
      </c>
      <c r="O885" t="s">
        <v>494</v>
      </c>
      <c r="P885">
        <v>10</v>
      </c>
      <c r="Q885" t="s">
        <v>465</v>
      </c>
      <c r="R885">
        <v>1</v>
      </c>
      <c r="S885">
        <v>-720000</v>
      </c>
      <c r="T885">
        <v>9</v>
      </c>
      <c r="U885" t="s">
        <v>199</v>
      </c>
      <c r="V885" t="s">
        <v>70</v>
      </c>
      <c r="W885" t="s">
        <v>71</v>
      </c>
      <c r="X885">
        <v>3.9675420007119738E-2</v>
      </c>
      <c r="Y885">
        <v>28566.302405126211</v>
      </c>
      <c r="Z885">
        <v>8</v>
      </c>
      <c r="AA885">
        <v>13</v>
      </c>
      <c r="AB885" t="s">
        <v>70</v>
      </c>
      <c r="AC885" t="s">
        <v>10</v>
      </c>
    </row>
    <row r="886" spans="1:29" x14ac:dyDescent="0.3">
      <c r="A886" s="151">
        <v>46070</v>
      </c>
      <c r="B886" t="s">
        <v>845</v>
      </c>
      <c r="C886" t="s">
        <v>848</v>
      </c>
      <c r="D886">
        <v>-720000</v>
      </c>
      <c r="E886" t="s">
        <v>849</v>
      </c>
      <c r="F886">
        <v>9</v>
      </c>
      <c r="G886">
        <v>80000</v>
      </c>
      <c r="H886" t="s">
        <v>511</v>
      </c>
      <c r="I886" t="s">
        <v>10</v>
      </c>
      <c r="J886" t="s">
        <v>137</v>
      </c>
      <c r="K886" t="s">
        <v>473</v>
      </c>
      <c r="L886" t="s">
        <v>156</v>
      </c>
      <c r="M886">
        <v>0</v>
      </c>
      <c r="N886" t="s">
        <v>35</v>
      </c>
      <c r="O886" t="s">
        <v>494</v>
      </c>
      <c r="P886">
        <v>10</v>
      </c>
      <c r="Q886" t="s">
        <v>465</v>
      </c>
      <c r="R886">
        <v>1</v>
      </c>
      <c r="S886">
        <v>-720000</v>
      </c>
      <c r="T886">
        <v>9</v>
      </c>
      <c r="U886" t="s">
        <v>199</v>
      </c>
      <c r="V886" t="s">
        <v>181</v>
      </c>
      <c r="W886" t="s">
        <v>462</v>
      </c>
      <c r="X886">
        <v>0</v>
      </c>
      <c r="Y886">
        <v>0</v>
      </c>
      <c r="Z886">
        <v>9</v>
      </c>
      <c r="AA886">
        <v>13</v>
      </c>
      <c r="AB886" t="s">
        <v>181</v>
      </c>
      <c r="AC886" t="s">
        <v>10</v>
      </c>
    </row>
    <row r="887" spans="1:29" x14ac:dyDescent="0.3">
      <c r="A887" s="151">
        <v>46062</v>
      </c>
      <c r="B887" t="s">
        <v>845</v>
      </c>
      <c r="C887" t="s">
        <v>850</v>
      </c>
      <c r="D887">
        <v>-720000</v>
      </c>
      <c r="E887" t="s">
        <v>851</v>
      </c>
      <c r="F887">
        <v>9</v>
      </c>
      <c r="G887">
        <v>80000</v>
      </c>
      <c r="H887" t="s">
        <v>511</v>
      </c>
      <c r="I887" t="s">
        <v>10</v>
      </c>
      <c r="J887" t="s">
        <v>137</v>
      </c>
      <c r="K887" t="s">
        <v>473</v>
      </c>
      <c r="L887" t="s">
        <v>156</v>
      </c>
      <c r="M887">
        <v>0</v>
      </c>
      <c r="N887" t="s">
        <v>35</v>
      </c>
      <c r="O887" t="s">
        <v>492</v>
      </c>
      <c r="P887">
        <v>10</v>
      </c>
      <c r="Q887" t="s">
        <v>465</v>
      </c>
      <c r="R887">
        <v>1</v>
      </c>
      <c r="S887">
        <v>-720000</v>
      </c>
      <c r="T887">
        <v>9</v>
      </c>
      <c r="U887" t="s">
        <v>199</v>
      </c>
      <c r="V887" t="s">
        <v>72</v>
      </c>
      <c r="W887" t="s">
        <v>73</v>
      </c>
      <c r="X887">
        <v>3.2417236735101898E-2</v>
      </c>
      <c r="Y887">
        <v>23340.410449273368</v>
      </c>
      <c r="Z887">
        <v>1</v>
      </c>
      <c r="AA887">
        <v>13</v>
      </c>
      <c r="AB887" t="s">
        <v>72</v>
      </c>
      <c r="AC887" t="s">
        <v>10</v>
      </c>
    </row>
    <row r="888" spans="1:29" x14ac:dyDescent="0.3">
      <c r="A888" s="151">
        <v>46062</v>
      </c>
      <c r="B888" t="s">
        <v>845</v>
      </c>
      <c r="C888" t="s">
        <v>850</v>
      </c>
      <c r="D888">
        <v>-720000</v>
      </c>
      <c r="E888" t="s">
        <v>851</v>
      </c>
      <c r="F888">
        <v>9</v>
      </c>
      <c r="G888">
        <v>80000</v>
      </c>
      <c r="H888" t="s">
        <v>511</v>
      </c>
      <c r="I888" t="s">
        <v>10</v>
      </c>
      <c r="J888" t="s">
        <v>137</v>
      </c>
      <c r="K888" t="s">
        <v>473</v>
      </c>
      <c r="L888" t="s">
        <v>156</v>
      </c>
      <c r="M888">
        <v>0</v>
      </c>
      <c r="N888" t="s">
        <v>35</v>
      </c>
      <c r="O888" t="s">
        <v>492</v>
      </c>
      <c r="P888">
        <v>10</v>
      </c>
      <c r="Q888" t="s">
        <v>465</v>
      </c>
      <c r="R888">
        <v>1</v>
      </c>
      <c r="S888">
        <v>-720000</v>
      </c>
      <c r="T888">
        <v>9</v>
      </c>
      <c r="U888" t="s">
        <v>199</v>
      </c>
      <c r="V888" t="s">
        <v>77</v>
      </c>
      <c r="W888" t="s">
        <v>78</v>
      </c>
      <c r="X888">
        <v>7.0597149630605652E-3</v>
      </c>
      <c r="Y888">
        <v>5082.9947734036068</v>
      </c>
      <c r="Z888">
        <v>2</v>
      </c>
      <c r="AA888">
        <v>13</v>
      </c>
      <c r="AB888" t="s">
        <v>77</v>
      </c>
      <c r="AC888" t="s">
        <v>10</v>
      </c>
    </row>
    <row r="889" spans="1:29" x14ac:dyDescent="0.3">
      <c r="A889" s="151">
        <v>46062</v>
      </c>
      <c r="B889" t="s">
        <v>845</v>
      </c>
      <c r="C889" t="s">
        <v>850</v>
      </c>
      <c r="D889">
        <v>-720000</v>
      </c>
      <c r="E889" t="s">
        <v>851</v>
      </c>
      <c r="F889">
        <v>9</v>
      </c>
      <c r="G889">
        <v>80000</v>
      </c>
      <c r="H889" t="s">
        <v>511</v>
      </c>
      <c r="I889" t="s">
        <v>10</v>
      </c>
      <c r="J889" t="s">
        <v>137</v>
      </c>
      <c r="K889" t="s">
        <v>473</v>
      </c>
      <c r="L889" t="s">
        <v>156</v>
      </c>
      <c r="M889">
        <v>0</v>
      </c>
      <c r="N889" t="s">
        <v>35</v>
      </c>
      <c r="O889" t="s">
        <v>492</v>
      </c>
      <c r="P889">
        <v>10</v>
      </c>
      <c r="Q889" t="s">
        <v>465</v>
      </c>
      <c r="R889">
        <v>1</v>
      </c>
      <c r="S889">
        <v>-720000</v>
      </c>
      <c r="T889">
        <v>9</v>
      </c>
      <c r="U889" t="s">
        <v>199</v>
      </c>
      <c r="V889" t="s">
        <v>75</v>
      </c>
      <c r="W889" t="s">
        <v>76</v>
      </c>
      <c r="X889">
        <v>4.0653249223577111E-4</v>
      </c>
      <c r="Y889">
        <v>292.70339440975522</v>
      </c>
      <c r="Z889">
        <v>10</v>
      </c>
      <c r="AA889">
        <v>13</v>
      </c>
      <c r="AB889" t="s">
        <v>75</v>
      </c>
      <c r="AC889" t="s">
        <v>10</v>
      </c>
    </row>
    <row r="890" spans="1:29" x14ac:dyDescent="0.3">
      <c r="A890" s="151">
        <v>46062</v>
      </c>
      <c r="B890" t="s">
        <v>845</v>
      </c>
      <c r="C890" t="s">
        <v>850</v>
      </c>
      <c r="D890">
        <v>-720000</v>
      </c>
      <c r="E890" t="s">
        <v>851</v>
      </c>
      <c r="F890">
        <v>9</v>
      </c>
      <c r="G890">
        <v>80000</v>
      </c>
      <c r="H890" t="s">
        <v>511</v>
      </c>
      <c r="I890" t="s">
        <v>10</v>
      </c>
      <c r="J890" t="s">
        <v>137</v>
      </c>
      <c r="K890" t="s">
        <v>473</v>
      </c>
      <c r="L890" t="s">
        <v>156</v>
      </c>
      <c r="M890">
        <v>0</v>
      </c>
      <c r="N890" t="s">
        <v>35</v>
      </c>
      <c r="O890" t="s">
        <v>492</v>
      </c>
      <c r="P890">
        <v>10</v>
      </c>
      <c r="Q890" t="s">
        <v>465</v>
      </c>
      <c r="R890">
        <v>1</v>
      </c>
      <c r="S890">
        <v>-720000</v>
      </c>
      <c r="T890">
        <v>9</v>
      </c>
      <c r="U890" t="s">
        <v>199</v>
      </c>
      <c r="V890" t="s">
        <v>66</v>
      </c>
      <c r="W890" t="s">
        <v>67</v>
      </c>
      <c r="X890">
        <v>5.9791078481547098E-2</v>
      </c>
      <c r="Y890">
        <v>43049.576506713907</v>
      </c>
      <c r="Z890">
        <v>3</v>
      </c>
      <c r="AA890">
        <v>13</v>
      </c>
      <c r="AB890" t="s">
        <v>682</v>
      </c>
      <c r="AC890" t="s">
        <v>10</v>
      </c>
    </row>
    <row r="891" spans="1:29" x14ac:dyDescent="0.3">
      <c r="A891" s="151">
        <v>46062</v>
      </c>
      <c r="B891" t="s">
        <v>845</v>
      </c>
      <c r="C891" t="s">
        <v>850</v>
      </c>
      <c r="D891">
        <v>-720000</v>
      </c>
      <c r="E891" t="s">
        <v>851</v>
      </c>
      <c r="F891">
        <v>9</v>
      </c>
      <c r="G891">
        <v>80000</v>
      </c>
      <c r="H891" t="s">
        <v>511</v>
      </c>
      <c r="I891" t="s">
        <v>10</v>
      </c>
      <c r="J891" t="s">
        <v>137</v>
      </c>
      <c r="K891" t="s">
        <v>473</v>
      </c>
      <c r="L891" t="s">
        <v>156</v>
      </c>
      <c r="M891">
        <v>0</v>
      </c>
      <c r="N891" t="s">
        <v>35</v>
      </c>
      <c r="O891" t="s">
        <v>492</v>
      </c>
      <c r="P891">
        <v>10</v>
      </c>
      <c r="Q891" t="s">
        <v>465</v>
      </c>
      <c r="R891">
        <v>1</v>
      </c>
      <c r="S891">
        <v>-720000</v>
      </c>
      <c r="T891">
        <v>9</v>
      </c>
      <c r="U891" t="s">
        <v>199</v>
      </c>
      <c r="V891" t="s">
        <v>63</v>
      </c>
      <c r="W891" t="s">
        <v>64</v>
      </c>
      <c r="X891">
        <v>4.8738124634855849E-3</v>
      </c>
      <c r="Y891">
        <v>3509.1449737096214</v>
      </c>
      <c r="Z891">
        <v>4</v>
      </c>
      <c r="AA891">
        <v>13</v>
      </c>
      <c r="AB891" t="s">
        <v>683</v>
      </c>
      <c r="AC891" t="s">
        <v>10</v>
      </c>
    </row>
    <row r="892" spans="1:29" x14ac:dyDescent="0.3">
      <c r="A892" s="151">
        <v>46062</v>
      </c>
      <c r="B892" t="s">
        <v>845</v>
      </c>
      <c r="C892" t="s">
        <v>850</v>
      </c>
      <c r="D892">
        <v>-720000</v>
      </c>
      <c r="E892" t="s">
        <v>851</v>
      </c>
      <c r="F892">
        <v>9</v>
      </c>
      <c r="G892">
        <v>80000</v>
      </c>
      <c r="H892" t="s">
        <v>511</v>
      </c>
      <c r="I892" t="s">
        <v>10</v>
      </c>
      <c r="J892" t="s">
        <v>137</v>
      </c>
      <c r="K892" t="s">
        <v>473</v>
      </c>
      <c r="L892" t="s">
        <v>156</v>
      </c>
      <c r="M892">
        <v>0</v>
      </c>
      <c r="N892" t="s">
        <v>35</v>
      </c>
      <c r="O892" t="s">
        <v>492</v>
      </c>
      <c r="P892">
        <v>10</v>
      </c>
      <c r="Q892" t="s">
        <v>465</v>
      </c>
      <c r="R892">
        <v>1</v>
      </c>
      <c r="S892">
        <v>-720000</v>
      </c>
      <c r="T892">
        <v>9</v>
      </c>
      <c r="U892" t="s">
        <v>199</v>
      </c>
      <c r="V892" t="s">
        <v>80</v>
      </c>
      <c r="W892" t="s">
        <v>81</v>
      </c>
      <c r="X892">
        <v>0.73411048911804788</v>
      </c>
      <c r="Y892">
        <v>528559.55216499453</v>
      </c>
      <c r="Z892">
        <v>5</v>
      </c>
      <c r="AA892">
        <v>13</v>
      </c>
      <c r="AB892" t="s">
        <v>80</v>
      </c>
      <c r="AC892" t="s">
        <v>10</v>
      </c>
    </row>
    <row r="893" spans="1:29" x14ac:dyDescent="0.3">
      <c r="A893" s="151">
        <v>46062</v>
      </c>
      <c r="B893" t="s">
        <v>845</v>
      </c>
      <c r="C893" t="s">
        <v>850</v>
      </c>
      <c r="D893">
        <v>-720000</v>
      </c>
      <c r="E893" t="s">
        <v>851</v>
      </c>
      <c r="F893">
        <v>9</v>
      </c>
      <c r="G893">
        <v>80000</v>
      </c>
      <c r="H893" t="s">
        <v>511</v>
      </c>
      <c r="I893" t="s">
        <v>10</v>
      </c>
      <c r="J893" t="s">
        <v>137</v>
      </c>
      <c r="K893" t="s">
        <v>473</v>
      </c>
      <c r="L893" t="s">
        <v>156</v>
      </c>
      <c r="M893">
        <v>0</v>
      </c>
      <c r="N893" t="s">
        <v>35</v>
      </c>
      <c r="O893" t="s">
        <v>492</v>
      </c>
      <c r="P893">
        <v>10</v>
      </c>
      <c r="Q893" t="s">
        <v>465</v>
      </c>
      <c r="R893">
        <v>1</v>
      </c>
      <c r="S893">
        <v>-720000</v>
      </c>
      <c r="T893">
        <v>9</v>
      </c>
      <c r="U893" t="s">
        <v>199</v>
      </c>
      <c r="V893" t="s">
        <v>50</v>
      </c>
      <c r="W893" t="s">
        <v>74</v>
      </c>
      <c r="X893">
        <v>1.4065386597374174E-2</v>
      </c>
      <c r="Y893">
        <v>10127.078350109405</v>
      </c>
      <c r="Z893">
        <v>6</v>
      </c>
      <c r="AA893">
        <v>13</v>
      </c>
      <c r="AB893" t="s">
        <v>50</v>
      </c>
      <c r="AC893" t="s">
        <v>10</v>
      </c>
    </row>
    <row r="894" spans="1:29" x14ac:dyDescent="0.3">
      <c r="A894" s="151">
        <v>46062</v>
      </c>
      <c r="B894" t="s">
        <v>845</v>
      </c>
      <c r="C894" t="s">
        <v>850</v>
      </c>
      <c r="D894">
        <v>-720000</v>
      </c>
      <c r="E894" t="s">
        <v>851</v>
      </c>
      <c r="F894">
        <v>9</v>
      </c>
      <c r="G894">
        <v>80000</v>
      </c>
      <c r="H894" t="s">
        <v>511</v>
      </c>
      <c r="I894" t="s">
        <v>10</v>
      </c>
      <c r="J894" t="s">
        <v>137</v>
      </c>
      <c r="K894" t="s">
        <v>473</v>
      </c>
      <c r="L894" t="s">
        <v>156</v>
      </c>
      <c r="M894">
        <v>0</v>
      </c>
      <c r="N894" t="s">
        <v>35</v>
      </c>
      <c r="O894" t="s">
        <v>492</v>
      </c>
      <c r="P894">
        <v>10</v>
      </c>
      <c r="Q894" t="s">
        <v>465</v>
      </c>
      <c r="R894">
        <v>1</v>
      </c>
      <c r="S894">
        <v>-720000</v>
      </c>
      <c r="T894">
        <v>9</v>
      </c>
      <c r="U894" t="s">
        <v>199</v>
      </c>
      <c r="V894" t="s">
        <v>68</v>
      </c>
      <c r="W894" t="s">
        <v>69</v>
      </c>
      <c r="X894">
        <v>0.10760032914202722</v>
      </c>
      <c r="Y894">
        <v>77472.236982259594</v>
      </c>
      <c r="Z894">
        <v>7</v>
      </c>
      <c r="AA894">
        <v>13</v>
      </c>
      <c r="AB894" t="s">
        <v>68</v>
      </c>
      <c r="AC894" t="s">
        <v>10</v>
      </c>
    </row>
    <row r="895" spans="1:29" x14ac:dyDescent="0.3">
      <c r="A895" s="151">
        <v>46062</v>
      </c>
      <c r="B895" t="s">
        <v>845</v>
      </c>
      <c r="C895" t="s">
        <v>850</v>
      </c>
      <c r="D895">
        <v>-720000</v>
      </c>
      <c r="E895" t="s">
        <v>851</v>
      </c>
      <c r="F895">
        <v>9</v>
      </c>
      <c r="G895">
        <v>80000</v>
      </c>
      <c r="H895" t="s">
        <v>511</v>
      </c>
      <c r="I895" t="s">
        <v>10</v>
      </c>
      <c r="J895" t="s">
        <v>137</v>
      </c>
      <c r="K895" t="s">
        <v>473</v>
      </c>
      <c r="L895" t="s">
        <v>156</v>
      </c>
      <c r="M895">
        <v>0</v>
      </c>
      <c r="N895" t="s">
        <v>35</v>
      </c>
      <c r="O895" t="s">
        <v>492</v>
      </c>
      <c r="P895">
        <v>10</v>
      </c>
      <c r="Q895" t="s">
        <v>465</v>
      </c>
      <c r="R895">
        <v>1</v>
      </c>
      <c r="S895">
        <v>-720000</v>
      </c>
      <c r="T895">
        <v>9</v>
      </c>
      <c r="U895" t="s">
        <v>199</v>
      </c>
      <c r="V895" t="s">
        <v>70</v>
      </c>
      <c r="W895" t="s">
        <v>71</v>
      </c>
      <c r="X895">
        <v>3.9675420007119738E-2</v>
      </c>
      <c r="Y895">
        <v>28566.302405126211</v>
      </c>
      <c r="Z895">
        <v>8</v>
      </c>
      <c r="AA895">
        <v>13</v>
      </c>
      <c r="AB895" t="s">
        <v>70</v>
      </c>
      <c r="AC895" t="s">
        <v>10</v>
      </c>
    </row>
    <row r="896" spans="1:29" x14ac:dyDescent="0.3">
      <c r="A896" s="151">
        <v>46062</v>
      </c>
      <c r="B896" t="s">
        <v>845</v>
      </c>
      <c r="C896" t="s">
        <v>850</v>
      </c>
      <c r="D896">
        <v>-720000</v>
      </c>
      <c r="E896" t="s">
        <v>851</v>
      </c>
      <c r="F896">
        <v>9</v>
      </c>
      <c r="G896">
        <v>80000</v>
      </c>
      <c r="H896" t="s">
        <v>511</v>
      </c>
      <c r="I896" t="s">
        <v>10</v>
      </c>
      <c r="J896" t="s">
        <v>137</v>
      </c>
      <c r="K896" t="s">
        <v>473</v>
      </c>
      <c r="L896" t="s">
        <v>156</v>
      </c>
      <c r="M896">
        <v>0</v>
      </c>
      <c r="N896" t="s">
        <v>35</v>
      </c>
      <c r="O896" t="s">
        <v>492</v>
      </c>
      <c r="P896">
        <v>10</v>
      </c>
      <c r="Q896" t="s">
        <v>465</v>
      </c>
      <c r="R896">
        <v>1</v>
      </c>
      <c r="S896">
        <v>-720000</v>
      </c>
      <c r="T896">
        <v>9</v>
      </c>
      <c r="U896" t="s">
        <v>199</v>
      </c>
      <c r="V896" t="s">
        <v>181</v>
      </c>
      <c r="W896" t="s">
        <v>462</v>
      </c>
      <c r="X896">
        <v>0</v>
      </c>
      <c r="Y896">
        <v>0</v>
      </c>
      <c r="Z896">
        <v>9</v>
      </c>
      <c r="AA896">
        <v>13</v>
      </c>
      <c r="AB896" t="s">
        <v>181</v>
      </c>
      <c r="AC896" t="s">
        <v>10</v>
      </c>
    </row>
    <row r="897" spans="1:29" x14ac:dyDescent="0.3">
      <c r="A897" s="151">
        <v>46055</v>
      </c>
      <c r="B897" t="s">
        <v>845</v>
      </c>
      <c r="C897" t="s">
        <v>852</v>
      </c>
      <c r="D897">
        <v>-720000</v>
      </c>
      <c r="E897" t="s">
        <v>853</v>
      </c>
      <c r="F897">
        <v>9</v>
      </c>
      <c r="G897">
        <v>80000</v>
      </c>
      <c r="H897" t="s">
        <v>511</v>
      </c>
      <c r="I897" t="s">
        <v>10</v>
      </c>
      <c r="J897" t="s">
        <v>137</v>
      </c>
      <c r="K897" t="s">
        <v>473</v>
      </c>
      <c r="L897" t="s">
        <v>156</v>
      </c>
      <c r="M897">
        <v>0</v>
      </c>
      <c r="N897" t="s">
        <v>35</v>
      </c>
      <c r="O897" t="s">
        <v>494</v>
      </c>
      <c r="P897">
        <v>10</v>
      </c>
      <c r="Q897" t="s">
        <v>465</v>
      </c>
      <c r="R897">
        <v>1</v>
      </c>
      <c r="S897">
        <v>-720000</v>
      </c>
      <c r="T897">
        <v>9</v>
      </c>
      <c r="U897" t="s">
        <v>199</v>
      </c>
      <c r="V897" t="s">
        <v>72</v>
      </c>
      <c r="W897" t="s">
        <v>73</v>
      </c>
      <c r="X897">
        <v>3.2417236735101898E-2</v>
      </c>
      <c r="Y897">
        <v>23340.410449273368</v>
      </c>
      <c r="Z897">
        <v>1</v>
      </c>
      <c r="AA897">
        <v>13</v>
      </c>
      <c r="AB897" t="s">
        <v>72</v>
      </c>
      <c r="AC897" t="s">
        <v>10</v>
      </c>
    </row>
    <row r="898" spans="1:29" x14ac:dyDescent="0.3">
      <c r="A898" s="151">
        <v>46055</v>
      </c>
      <c r="B898" t="s">
        <v>845</v>
      </c>
      <c r="C898" t="s">
        <v>852</v>
      </c>
      <c r="D898">
        <v>-720000</v>
      </c>
      <c r="E898" t="s">
        <v>853</v>
      </c>
      <c r="F898">
        <v>9</v>
      </c>
      <c r="G898">
        <v>80000</v>
      </c>
      <c r="H898" t="s">
        <v>511</v>
      </c>
      <c r="I898" t="s">
        <v>10</v>
      </c>
      <c r="J898" t="s">
        <v>137</v>
      </c>
      <c r="K898" t="s">
        <v>473</v>
      </c>
      <c r="L898" t="s">
        <v>156</v>
      </c>
      <c r="M898">
        <v>0</v>
      </c>
      <c r="N898" t="s">
        <v>35</v>
      </c>
      <c r="O898" t="s">
        <v>494</v>
      </c>
      <c r="P898">
        <v>10</v>
      </c>
      <c r="Q898" t="s">
        <v>465</v>
      </c>
      <c r="R898">
        <v>1</v>
      </c>
      <c r="S898">
        <v>-720000</v>
      </c>
      <c r="T898">
        <v>9</v>
      </c>
      <c r="U898" t="s">
        <v>199</v>
      </c>
      <c r="V898" t="s">
        <v>77</v>
      </c>
      <c r="W898" t="s">
        <v>78</v>
      </c>
      <c r="X898">
        <v>7.0597149630605652E-3</v>
      </c>
      <c r="Y898">
        <v>5082.9947734036068</v>
      </c>
      <c r="Z898">
        <v>2</v>
      </c>
      <c r="AA898">
        <v>13</v>
      </c>
      <c r="AB898" t="s">
        <v>77</v>
      </c>
      <c r="AC898" t="s">
        <v>10</v>
      </c>
    </row>
    <row r="899" spans="1:29" x14ac:dyDescent="0.3">
      <c r="A899" s="151">
        <v>46055</v>
      </c>
      <c r="B899" t="s">
        <v>845</v>
      </c>
      <c r="C899" t="s">
        <v>852</v>
      </c>
      <c r="D899">
        <v>-720000</v>
      </c>
      <c r="E899" t="s">
        <v>853</v>
      </c>
      <c r="F899">
        <v>9</v>
      </c>
      <c r="G899">
        <v>80000</v>
      </c>
      <c r="H899" t="s">
        <v>511</v>
      </c>
      <c r="I899" t="s">
        <v>10</v>
      </c>
      <c r="J899" t="s">
        <v>137</v>
      </c>
      <c r="K899" t="s">
        <v>473</v>
      </c>
      <c r="L899" t="s">
        <v>156</v>
      </c>
      <c r="M899">
        <v>0</v>
      </c>
      <c r="N899" t="s">
        <v>35</v>
      </c>
      <c r="O899" t="s">
        <v>494</v>
      </c>
      <c r="P899">
        <v>10</v>
      </c>
      <c r="Q899" t="s">
        <v>465</v>
      </c>
      <c r="R899">
        <v>1</v>
      </c>
      <c r="S899">
        <v>-720000</v>
      </c>
      <c r="T899">
        <v>9</v>
      </c>
      <c r="U899" t="s">
        <v>199</v>
      </c>
      <c r="V899" t="s">
        <v>75</v>
      </c>
      <c r="W899" t="s">
        <v>76</v>
      </c>
      <c r="X899">
        <v>4.0653249223577111E-4</v>
      </c>
      <c r="Y899">
        <v>292.70339440975522</v>
      </c>
      <c r="Z899">
        <v>10</v>
      </c>
      <c r="AA899">
        <v>13</v>
      </c>
      <c r="AB899" t="s">
        <v>75</v>
      </c>
      <c r="AC899" t="s">
        <v>10</v>
      </c>
    </row>
    <row r="900" spans="1:29" x14ac:dyDescent="0.3">
      <c r="A900" s="151">
        <v>46055</v>
      </c>
      <c r="B900" t="s">
        <v>845</v>
      </c>
      <c r="C900" t="s">
        <v>852</v>
      </c>
      <c r="D900">
        <v>-720000</v>
      </c>
      <c r="E900" t="s">
        <v>853</v>
      </c>
      <c r="F900">
        <v>9</v>
      </c>
      <c r="G900">
        <v>80000</v>
      </c>
      <c r="H900" t="s">
        <v>511</v>
      </c>
      <c r="I900" t="s">
        <v>10</v>
      </c>
      <c r="J900" t="s">
        <v>137</v>
      </c>
      <c r="K900" t="s">
        <v>473</v>
      </c>
      <c r="L900" t="s">
        <v>156</v>
      </c>
      <c r="M900">
        <v>0</v>
      </c>
      <c r="N900" t="s">
        <v>35</v>
      </c>
      <c r="O900" t="s">
        <v>494</v>
      </c>
      <c r="P900">
        <v>10</v>
      </c>
      <c r="Q900" t="s">
        <v>465</v>
      </c>
      <c r="R900">
        <v>1</v>
      </c>
      <c r="S900">
        <v>-720000</v>
      </c>
      <c r="T900">
        <v>9</v>
      </c>
      <c r="U900" t="s">
        <v>199</v>
      </c>
      <c r="V900" t="s">
        <v>66</v>
      </c>
      <c r="W900" t="s">
        <v>67</v>
      </c>
      <c r="X900">
        <v>5.9791078481547098E-2</v>
      </c>
      <c r="Y900">
        <v>43049.576506713907</v>
      </c>
      <c r="Z900">
        <v>3</v>
      </c>
      <c r="AA900">
        <v>13</v>
      </c>
      <c r="AB900" t="s">
        <v>682</v>
      </c>
      <c r="AC900" t="s">
        <v>10</v>
      </c>
    </row>
    <row r="901" spans="1:29" x14ac:dyDescent="0.3">
      <c r="A901" s="151">
        <v>46055</v>
      </c>
      <c r="B901" t="s">
        <v>845</v>
      </c>
      <c r="C901" t="s">
        <v>852</v>
      </c>
      <c r="D901">
        <v>-720000</v>
      </c>
      <c r="E901" t="s">
        <v>853</v>
      </c>
      <c r="F901">
        <v>9</v>
      </c>
      <c r="G901">
        <v>80000</v>
      </c>
      <c r="H901" t="s">
        <v>511</v>
      </c>
      <c r="I901" t="s">
        <v>10</v>
      </c>
      <c r="J901" t="s">
        <v>137</v>
      </c>
      <c r="K901" t="s">
        <v>473</v>
      </c>
      <c r="L901" t="s">
        <v>156</v>
      </c>
      <c r="M901">
        <v>0</v>
      </c>
      <c r="N901" t="s">
        <v>35</v>
      </c>
      <c r="O901" t="s">
        <v>494</v>
      </c>
      <c r="P901">
        <v>10</v>
      </c>
      <c r="Q901" t="s">
        <v>465</v>
      </c>
      <c r="R901">
        <v>1</v>
      </c>
      <c r="S901">
        <v>-720000</v>
      </c>
      <c r="T901">
        <v>9</v>
      </c>
      <c r="U901" t="s">
        <v>199</v>
      </c>
      <c r="V901" t="s">
        <v>63</v>
      </c>
      <c r="W901" t="s">
        <v>64</v>
      </c>
      <c r="X901">
        <v>4.8738124634855849E-3</v>
      </c>
      <c r="Y901">
        <v>3509.1449737096214</v>
      </c>
      <c r="Z901">
        <v>4</v>
      </c>
      <c r="AA901">
        <v>13</v>
      </c>
      <c r="AB901" t="s">
        <v>683</v>
      </c>
      <c r="AC901" t="s">
        <v>10</v>
      </c>
    </row>
    <row r="902" spans="1:29" x14ac:dyDescent="0.3">
      <c r="A902" s="151">
        <v>46055</v>
      </c>
      <c r="B902" t="s">
        <v>845</v>
      </c>
      <c r="C902" t="s">
        <v>852</v>
      </c>
      <c r="D902">
        <v>-720000</v>
      </c>
      <c r="E902" t="s">
        <v>853</v>
      </c>
      <c r="F902">
        <v>9</v>
      </c>
      <c r="G902">
        <v>80000</v>
      </c>
      <c r="H902" t="s">
        <v>511</v>
      </c>
      <c r="I902" t="s">
        <v>10</v>
      </c>
      <c r="J902" t="s">
        <v>137</v>
      </c>
      <c r="K902" t="s">
        <v>473</v>
      </c>
      <c r="L902" t="s">
        <v>156</v>
      </c>
      <c r="M902">
        <v>0</v>
      </c>
      <c r="N902" t="s">
        <v>35</v>
      </c>
      <c r="O902" t="s">
        <v>494</v>
      </c>
      <c r="P902">
        <v>10</v>
      </c>
      <c r="Q902" t="s">
        <v>465</v>
      </c>
      <c r="R902">
        <v>1</v>
      </c>
      <c r="S902">
        <v>-720000</v>
      </c>
      <c r="T902">
        <v>9</v>
      </c>
      <c r="U902" t="s">
        <v>199</v>
      </c>
      <c r="V902" t="s">
        <v>80</v>
      </c>
      <c r="W902" t="s">
        <v>81</v>
      </c>
      <c r="X902">
        <v>0.73411048911804788</v>
      </c>
      <c r="Y902">
        <v>528559.55216499453</v>
      </c>
      <c r="Z902">
        <v>5</v>
      </c>
      <c r="AA902">
        <v>13</v>
      </c>
      <c r="AB902" t="s">
        <v>80</v>
      </c>
      <c r="AC902" t="s">
        <v>10</v>
      </c>
    </row>
    <row r="903" spans="1:29" x14ac:dyDescent="0.3">
      <c r="A903" s="151">
        <v>46055</v>
      </c>
      <c r="B903" t="s">
        <v>845</v>
      </c>
      <c r="C903" t="s">
        <v>852</v>
      </c>
      <c r="D903">
        <v>-720000</v>
      </c>
      <c r="E903" t="s">
        <v>853</v>
      </c>
      <c r="F903">
        <v>9</v>
      </c>
      <c r="G903">
        <v>80000</v>
      </c>
      <c r="H903" t="s">
        <v>511</v>
      </c>
      <c r="I903" t="s">
        <v>10</v>
      </c>
      <c r="J903" t="s">
        <v>137</v>
      </c>
      <c r="K903" t="s">
        <v>473</v>
      </c>
      <c r="L903" t="s">
        <v>156</v>
      </c>
      <c r="M903">
        <v>0</v>
      </c>
      <c r="N903" t="s">
        <v>35</v>
      </c>
      <c r="O903" t="s">
        <v>494</v>
      </c>
      <c r="P903">
        <v>10</v>
      </c>
      <c r="Q903" t="s">
        <v>465</v>
      </c>
      <c r="R903">
        <v>1</v>
      </c>
      <c r="S903">
        <v>-720000</v>
      </c>
      <c r="T903">
        <v>9</v>
      </c>
      <c r="U903" t="s">
        <v>199</v>
      </c>
      <c r="V903" t="s">
        <v>50</v>
      </c>
      <c r="W903" t="s">
        <v>74</v>
      </c>
      <c r="X903">
        <v>1.4065386597374174E-2</v>
      </c>
      <c r="Y903">
        <v>10127.078350109405</v>
      </c>
      <c r="Z903">
        <v>6</v>
      </c>
      <c r="AA903">
        <v>13</v>
      </c>
      <c r="AB903" t="s">
        <v>50</v>
      </c>
      <c r="AC903" t="s">
        <v>10</v>
      </c>
    </row>
    <row r="904" spans="1:29" x14ac:dyDescent="0.3">
      <c r="A904" s="151">
        <v>46055</v>
      </c>
      <c r="B904" t="s">
        <v>845</v>
      </c>
      <c r="C904" t="s">
        <v>852</v>
      </c>
      <c r="D904">
        <v>-720000</v>
      </c>
      <c r="E904" t="s">
        <v>853</v>
      </c>
      <c r="F904">
        <v>9</v>
      </c>
      <c r="G904">
        <v>80000</v>
      </c>
      <c r="H904" t="s">
        <v>511</v>
      </c>
      <c r="I904" t="s">
        <v>10</v>
      </c>
      <c r="J904" t="s">
        <v>137</v>
      </c>
      <c r="K904" t="s">
        <v>473</v>
      </c>
      <c r="L904" t="s">
        <v>156</v>
      </c>
      <c r="M904">
        <v>0</v>
      </c>
      <c r="N904" t="s">
        <v>35</v>
      </c>
      <c r="O904" t="s">
        <v>494</v>
      </c>
      <c r="P904">
        <v>10</v>
      </c>
      <c r="Q904" t="s">
        <v>465</v>
      </c>
      <c r="R904">
        <v>1</v>
      </c>
      <c r="S904">
        <v>-720000</v>
      </c>
      <c r="T904">
        <v>9</v>
      </c>
      <c r="U904" t="s">
        <v>199</v>
      </c>
      <c r="V904" t="s">
        <v>68</v>
      </c>
      <c r="W904" t="s">
        <v>69</v>
      </c>
      <c r="X904">
        <v>0.10760032914202722</v>
      </c>
      <c r="Y904">
        <v>77472.236982259594</v>
      </c>
      <c r="Z904">
        <v>7</v>
      </c>
      <c r="AA904">
        <v>13</v>
      </c>
      <c r="AB904" t="s">
        <v>68</v>
      </c>
      <c r="AC904" t="s">
        <v>10</v>
      </c>
    </row>
    <row r="905" spans="1:29" x14ac:dyDescent="0.3">
      <c r="A905" s="151">
        <v>46055</v>
      </c>
      <c r="B905" t="s">
        <v>845</v>
      </c>
      <c r="C905" t="s">
        <v>852</v>
      </c>
      <c r="D905">
        <v>-720000</v>
      </c>
      <c r="E905" t="s">
        <v>853</v>
      </c>
      <c r="F905">
        <v>9</v>
      </c>
      <c r="G905">
        <v>80000</v>
      </c>
      <c r="H905" t="s">
        <v>511</v>
      </c>
      <c r="I905" t="s">
        <v>10</v>
      </c>
      <c r="J905" t="s">
        <v>137</v>
      </c>
      <c r="K905" t="s">
        <v>473</v>
      </c>
      <c r="L905" t="s">
        <v>156</v>
      </c>
      <c r="M905">
        <v>0</v>
      </c>
      <c r="N905" t="s">
        <v>35</v>
      </c>
      <c r="O905" t="s">
        <v>494</v>
      </c>
      <c r="P905">
        <v>10</v>
      </c>
      <c r="Q905" t="s">
        <v>465</v>
      </c>
      <c r="R905">
        <v>1</v>
      </c>
      <c r="S905">
        <v>-720000</v>
      </c>
      <c r="T905">
        <v>9</v>
      </c>
      <c r="U905" t="s">
        <v>199</v>
      </c>
      <c r="V905" t="s">
        <v>70</v>
      </c>
      <c r="W905" t="s">
        <v>71</v>
      </c>
      <c r="X905">
        <v>3.9675420007119738E-2</v>
      </c>
      <c r="Y905">
        <v>28566.302405126211</v>
      </c>
      <c r="Z905">
        <v>8</v>
      </c>
      <c r="AA905">
        <v>13</v>
      </c>
      <c r="AB905" t="s">
        <v>70</v>
      </c>
      <c r="AC905" t="s">
        <v>10</v>
      </c>
    </row>
    <row r="906" spans="1:29" x14ac:dyDescent="0.3">
      <c r="A906" s="151">
        <v>46055</v>
      </c>
      <c r="B906" t="s">
        <v>845</v>
      </c>
      <c r="C906" t="s">
        <v>852</v>
      </c>
      <c r="D906">
        <v>-720000</v>
      </c>
      <c r="E906" t="s">
        <v>853</v>
      </c>
      <c r="F906">
        <v>9</v>
      </c>
      <c r="G906">
        <v>80000</v>
      </c>
      <c r="H906" t="s">
        <v>511</v>
      </c>
      <c r="I906" t="s">
        <v>10</v>
      </c>
      <c r="J906" t="s">
        <v>137</v>
      </c>
      <c r="K906" t="s">
        <v>473</v>
      </c>
      <c r="L906" t="s">
        <v>156</v>
      </c>
      <c r="M906">
        <v>0</v>
      </c>
      <c r="N906" t="s">
        <v>35</v>
      </c>
      <c r="O906" t="s">
        <v>494</v>
      </c>
      <c r="P906">
        <v>10</v>
      </c>
      <c r="Q906" t="s">
        <v>465</v>
      </c>
      <c r="R906">
        <v>1</v>
      </c>
      <c r="S906">
        <v>-720000</v>
      </c>
      <c r="T906">
        <v>9</v>
      </c>
      <c r="U906" t="s">
        <v>199</v>
      </c>
      <c r="V906" t="s">
        <v>181</v>
      </c>
      <c r="W906" t="s">
        <v>462</v>
      </c>
      <c r="X906">
        <v>0</v>
      </c>
      <c r="Y906">
        <v>0</v>
      </c>
      <c r="Z906">
        <v>9</v>
      </c>
      <c r="AA906">
        <v>13</v>
      </c>
      <c r="AB906" t="s">
        <v>181</v>
      </c>
      <c r="AC906" t="s">
        <v>10</v>
      </c>
    </row>
    <row r="907" spans="1:29" x14ac:dyDescent="0.3">
      <c r="A907" s="151">
        <v>46077</v>
      </c>
      <c r="B907" t="s">
        <v>938</v>
      </c>
      <c r="C907" t="s">
        <v>939</v>
      </c>
      <c r="D907">
        <v>-701800</v>
      </c>
      <c r="E907" t="s">
        <v>940</v>
      </c>
      <c r="F907">
        <v>1</v>
      </c>
      <c r="G907">
        <v>580000</v>
      </c>
      <c r="H907" t="s">
        <v>511</v>
      </c>
      <c r="I907" t="s">
        <v>10</v>
      </c>
      <c r="J907" t="s">
        <v>137</v>
      </c>
      <c r="K907" t="s">
        <v>473</v>
      </c>
      <c r="L907" t="s">
        <v>156</v>
      </c>
      <c r="M907">
        <v>0</v>
      </c>
      <c r="N907" t="s">
        <v>35</v>
      </c>
      <c r="O907" t="s">
        <v>493</v>
      </c>
      <c r="P907">
        <v>10</v>
      </c>
      <c r="Q907" t="s">
        <v>465</v>
      </c>
      <c r="R907">
        <v>1</v>
      </c>
      <c r="S907">
        <v>-701800</v>
      </c>
      <c r="T907">
        <v>1</v>
      </c>
      <c r="U907" t="s">
        <v>199</v>
      </c>
      <c r="V907" t="s">
        <v>72</v>
      </c>
      <c r="W907" t="s">
        <v>73</v>
      </c>
      <c r="X907">
        <v>3.2417236735101898E-2</v>
      </c>
      <c r="Y907">
        <v>22750.416740694513</v>
      </c>
      <c r="Z907">
        <v>1</v>
      </c>
      <c r="AA907">
        <v>13</v>
      </c>
      <c r="AB907" t="s">
        <v>72</v>
      </c>
      <c r="AC907" t="s">
        <v>10</v>
      </c>
    </row>
    <row r="908" spans="1:29" x14ac:dyDescent="0.3">
      <c r="A908" s="151">
        <v>46077</v>
      </c>
      <c r="B908" t="s">
        <v>938</v>
      </c>
      <c r="C908" t="s">
        <v>939</v>
      </c>
      <c r="D908">
        <v>-701800</v>
      </c>
      <c r="E908" t="s">
        <v>940</v>
      </c>
      <c r="F908">
        <v>1</v>
      </c>
      <c r="G908">
        <v>580000</v>
      </c>
      <c r="H908" t="s">
        <v>511</v>
      </c>
      <c r="I908" t="s">
        <v>10</v>
      </c>
      <c r="J908" t="s">
        <v>137</v>
      </c>
      <c r="K908" t="s">
        <v>473</v>
      </c>
      <c r="L908" t="s">
        <v>156</v>
      </c>
      <c r="M908">
        <v>0</v>
      </c>
      <c r="N908" t="s">
        <v>35</v>
      </c>
      <c r="O908" t="s">
        <v>493</v>
      </c>
      <c r="P908">
        <v>10</v>
      </c>
      <c r="Q908" t="s">
        <v>465</v>
      </c>
      <c r="R908">
        <v>1</v>
      </c>
      <c r="S908">
        <v>-701800</v>
      </c>
      <c r="T908">
        <v>1</v>
      </c>
      <c r="U908" t="s">
        <v>199</v>
      </c>
      <c r="V908" t="s">
        <v>77</v>
      </c>
      <c r="W908" t="s">
        <v>78</v>
      </c>
      <c r="X908">
        <v>7.0597149630605652E-3</v>
      </c>
      <c r="Y908">
        <v>4954.5079610759049</v>
      </c>
      <c r="Z908">
        <v>2</v>
      </c>
      <c r="AA908">
        <v>13</v>
      </c>
      <c r="AB908" t="s">
        <v>77</v>
      </c>
      <c r="AC908" t="s">
        <v>10</v>
      </c>
    </row>
    <row r="909" spans="1:29" x14ac:dyDescent="0.3">
      <c r="A909" s="151">
        <v>46077</v>
      </c>
      <c r="B909" t="s">
        <v>938</v>
      </c>
      <c r="C909" t="s">
        <v>939</v>
      </c>
      <c r="D909">
        <v>-701800</v>
      </c>
      <c r="E909" t="s">
        <v>940</v>
      </c>
      <c r="F909">
        <v>1</v>
      </c>
      <c r="G909">
        <v>580000</v>
      </c>
      <c r="H909" t="s">
        <v>511</v>
      </c>
      <c r="I909" t="s">
        <v>10</v>
      </c>
      <c r="J909" t="s">
        <v>137</v>
      </c>
      <c r="K909" t="s">
        <v>473</v>
      </c>
      <c r="L909" t="s">
        <v>156</v>
      </c>
      <c r="M909">
        <v>0</v>
      </c>
      <c r="N909" t="s">
        <v>35</v>
      </c>
      <c r="O909" t="s">
        <v>493</v>
      </c>
      <c r="P909">
        <v>10</v>
      </c>
      <c r="Q909" t="s">
        <v>465</v>
      </c>
      <c r="R909">
        <v>1</v>
      </c>
      <c r="S909">
        <v>-701800</v>
      </c>
      <c r="T909">
        <v>1</v>
      </c>
      <c r="U909" t="s">
        <v>199</v>
      </c>
      <c r="V909" t="s">
        <v>75</v>
      </c>
      <c r="W909" t="s">
        <v>76</v>
      </c>
      <c r="X909">
        <v>4.0653249223577111E-4</v>
      </c>
      <c r="Y909">
        <v>285.30450305106416</v>
      </c>
      <c r="Z909">
        <v>10</v>
      </c>
      <c r="AA909">
        <v>13</v>
      </c>
      <c r="AB909" t="s">
        <v>75</v>
      </c>
      <c r="AC909" t="s">
        <v>10</v>
      </c>
    </row>
    <row r="910" spans="1:29" x14ac:dyDescent="0.3">
      <c r="A910" s="151">
        <v>46077</v>
      </c>
      <c r="B910" t="s">
        <v>938</v>
      </c>
      <c r="C910" t="s">
        <v>939</v>
      </c>
      <c r="D910">
        <v>-701800</v>
      </c>
      <c r="E910" t="s">
        <v>940</v>
      </c>
      <c r="F910">
        <v>1</v>
      </c>
      <c r="G910">
        <v>580000</v>
      </c>
      <c r="H910" t="s">
        <v>511</v>
      </c>
      <c r="I910" t="s">
        <v>10</v>
      </c>
      <c r="J910" t="s">
        <v>137</v>
      </c>
      <c r="K910" t="s">
        <v>473</v>
      </c>
      <c r="L910" t="s">
        <v>156</v>
      </c>
      <c r="M910">
        <v>0</v>
      </c>
      <c r="N910" t="s">
        <v>35</v>
      </c>
      <c r="O910" t="s">
        <v>493</v>
      </c>
      <c r="P910">
        <v>10</v>
      </c>
      <c r="Q910" t="s">
        <v>465</v>
      </c>
      <c r="R910">
        <v>1</v>
      </c>
      <c r="S910">
        <v>-701800</v>
      </c>
      <c r="T910">
        <v>1</v>
      </c>
      <c r="U910" t="s">
        <v>199</v>
      </c>
      <c r="V910" t="s">
        <v>66</v>
      </c>
      <c r="W910" t="s">
        <v>67</v>
      </c>
      <c r="X910">
        <v>5.9791078481547098E-2</v>
      </c>
      <c r="Y910">
        <v>41961.378878349751</v>
      </c>
      <c r="Z910">
        <v>3</v>
      </c>
      <c r="AA910">
        <v>13</v>
      </c>
      <c r="AB910" t="s">
        <v>682</v>
      </c>
      <c r="AC910" t="s">
        <v>10</v>
      </c>
    </row>
    <row r="911" spans="1:29" x14ac:dyDescent="0.3">
      <c r="A911" s="151">
        <v>46077</v>
      </c>
      <c r="B911" t="s">
        <v>938</v>
      </c>
      <c r="C911" t="s">
        <v>939</v>
      </c>
      <c r="D911">
        <v>-701800</v>
      </c>
      <c r="E911" t="s">
        <v>940</v>
      </c>
      <c r="F911">
        <v>1</v>
      </c>
      <c r="G911">
        <v>580000</v>
      </c>
      <c r="H911" t="s">
        <v>511</v>
      </c>
      <c r="I911" t="s">
        <v>10</v>
      </c>
      <c r="J911" t="s">
        <v>137</v>
      </c>
      <c r="K911" t="s">
        <v>473</v>
      </c>
      <c r="L911" t="s">
        <v>156</v>
      </c>
      <c r="M911">
        <v>0</v>
      </c>
      <c r="N911" t="s">
        <v>35</v>
      </c>
      <c r="O911" t="s">
        <v>493</v>
      </c>
      <c r="P911">
        <v>10</v>
      </c>
      <c r="Q911" t="s">
        <v>465</v>
      </c>
      <c r="R911">
        <v>1</v>
      </c>
      <c r="S911">
        <v>-701800</v>
      </c>
      <c r="T911">
        <v>1</v>
      </c>
      <c r="U911" t="s">
        <v>199</v>
      </c>
      <c r="V911" t="s">
        <v>63</v>
      </c>
      <c r="W911" t="s">
        <v>64</v>
      </c>
      <c r="X911">
        <v>4.8738124634855849E-3</v>
      </c>
      <c r="Y911">
        <v>3420.4415868741835</v>
      </c>
      <c r="Z911">
        <v>4</v>
      </c>
      <c r="AA911">
        <v>13</v>
      </c>
      <c r="AB911" t="s">
        <v>683</v>
      </c>
      <c r="AC911" t="s">
        <v>10</v>
      </c>
    </row>
    <row r="912" spans="1:29" x14ac:dyDescent="0.3">
      <c r="A912" s="151">
        <v>46077</v>
      </c>
      <c r="B912" t="s">
        <v>938</v>
      </c>
      <c r="C912" t="s">
        <v>939</v>
      </c>
      <c r="D912">
        <v>-701800</v>
      </c>
      <c r="E912" t="s">
        <v>940</v>
      </c>
      <c r="F912">
        <v>1</v>
      </c>
      <c r="G912">
        <v>580000</v>
      </c>
      <c r="H912" t="s">
        <v>511</v>
      </c>
      <c r="I912" t="s">
        <v>10</v>
      </c>
      <c r="J912" t="s">
        <v>137</v>
      </c>
      <c r="K912" t="s">
        <v>473</v>
      </c>
      <c r="L912" t="s">
        <v>156</v>
      </c>
      <c r="M912">
        <v>0</v>
      </c>
      <c r="N912" t="s">
        <v>35</v>
      </c>
      <c r="O912" t="s">
        <v>493</v>
      </c>
      <c r="P912">
        <v>10</v>
      </c>
      <c r="Q912" t="s">
        <v>465</v>
      </c>
      <c r="R912">
        <v>1</v>
      </c>
      <c r="S912">
        <v>-701800</v>
      </c>
      <c r="T912">
        <v>1</v>
      </c>
      <c r="U912" t="s">
        <v>199</v>
      </c>
      <c r="V912" t="s">
        <v>80</v>
      </c>
      <c r="W912" t="s">
        <v>81</v>
      </c>
      <c r="X912">
        <v>0.73411048911804788</v>
      </c>
      <c r="Y912">
        <v>515198.74126304599</v>
      </c>
      <c r="Z912">
        <v>5</v>
      </c>
      <c r="AA912">
        <v>13</v>
      </c>
      <c r="AB912" t="s">
        <v>80</v>
      </c>
      <c r="AC912" t="s">
        <v>10</v>
      </c>
    </row>
    <row r="913" spans="1:29" x14ac:dyDescent="0.3">
      <c r="A913" s="151">
        <v>46077</v>
      </c>
      <c r="B913" t="s">
        <v>938</v>
      </c>
      <c r="C913" t="s">
        <v>939</v>
      </c>
      <c r="D913">
        <v>-701800</v>
      </c>
      <c r="E913" t="s">
        <v>940</v>
      </c>
      <c r="F913">
        <v>1</v>
      </c>
      <c r="G913">
        <v>580000</v>
      </c>
      <c r="H913" t="s">
        <v>511</v>
      </c>
      <c r="I913" t="s">
        <v>10</v>
      </c>
      <c r="J913" t="s">
        <v>137</v>
      </c>
      <c r="K913" t="s">
        <v>473</v>
      </c>
      <c r="L913" t="s">
        <v>156</v>
      </c>
      <c r="M913">
        <v>0</v>
      </c>
      <c r="N913" t="s">
        <v>35</v>
      </c>
      <c r="O913" t="s">
        <v>493</v>
      </c>
      <c r="P913">
        <v>10</v>
      </c>
      <c r="Q913" t="s">
        <v>465</v>
      </c>
      <c r="R913">
        <v>1</v>
      </c>
      <c r="S913">
        <v>-701800</v>
      </c>
      <c r="T913">
        <v>1</v>
      </c>
      <c r="U913" t="s">
        <v>199</v>
      </c>
      <c r="V913" t="s">
        <v>50</v>
      </c>
      <c r="W913" t="s">
        <v>74</v>
      </c>
      <c r="X913">
        <v>1.4065386597374174E-2</v>
      </c>
      <c r="Y913">
        <v>9871.0883140371952</v>
      </c>
      <c r="Z913">
        <v>6</v>
      </c>
      <c r="AA913">
        <v>13</v>
      </c>
      <c r="AB913" t="s">
        <v>50</v>
      </c>
      <c r="AC913" t="s">
        <v>10</v>
      </c>
    </row>
    <row r="914" spans="1:29" x14ac:dyDescent="0.3">
      <c r="A914" s="151">
        <v>46077</v>
      </c>
      <c r="B914" t="s">
        <v>938</v>
      </c>
      <c r="C914" t="s">
        <v>939</v>
      </c>
      <c r="D914">
        <v>-701800</v>
      </c>
      <c r="E914" t="s">
        <v>940</v>
      </c>
      <c r="F914">
        <v>1</v>
      </c>
      <c r="G914">
        <v>580000</v>
      </c>
      <c r="H914" t="s">
        <v>511</v>
      </c>
      <c r="I914" t="s">
        <v>10</v>
      </c>
      <c r="J914" t="s">
        <v>137</v>
      </c>
      <c r="K914" t="s">
        <v>473</v>
      </c>
      <c r="L914" t="s">
        <v>156</v>
      </c>
      <c r="M914">
        <v>0</v>
      </c>
      <c r="N914" t="s">
        <v>35</v>
      </c>
      <c r="O914" t="s">
        <v>493</v>
      </c>
      <c r="P914">
        <v>10</v>
      </c>
      <c r="Q914" t="s">
        <v>465</v>
      </c>
      <c r="R914">
        <v>1</v>
      </c>
      <c r="S914">
        <v>-701800</v>
      </c>
      <c r="T914">
        <v>1</v>
      </c>
      <c r="U914" t="s">
        <v>199</v>
      </c>
      <c r="V914" t="s">
        <v>68</v>
      </c>
      <c r="W914" t="s">
        <v>69</v>
      </c>
      <c r="X914">
        <v>0.10760032914202722</v>
      </c>
      <c r="Y914">
        <v>75513.910991874698</v>
      </c>
      <c r="Z914">
        <v>7</v>
      </c>
      <c r="AA914">
        <v>13</v>
      </c>
      <c r="AB914" t="s">
        <v>68</v>
      </c>
      <c r="AC914" t="s">
        <v>10</v>
      </c>
    </row>
    <row r="915" spans="1:29" x14ac:dyDescent="0.3">
      <c r="A915" s="151">
        <v>46077</v>
      </c>
      <c r="B915" t="s">
        <v>938</v>
      </c>
      <c r="C915" t="s">
        <v>939</v>
      </c>
      <c r="D915">
        <v>-701800</v>
      </c>
      <c r="E915" t="s">
        <v>940</v>
      </c>
      <c r="F915">
        <v>1</v>
      </c>
      <c r="G915">
        <v>580000</v>
      </c>
      <c r="H915" t="s">
        <v>511</v>
      </c>
      <c r="I915" t="s">
        <v>10</v>
      </c>
      <c r="J915" t="s">
        <v>137</v>
      </c>
      <c r="K915" t="s">
        <v>473</v>
      </c>
      <c r="L915" t="s">
        <v>156</v>
      </c>
      <c r="M915">
        <v>0</v>
      </c>
      <c r="N915" t="s">
        <v>35</v>
      </c>
      <c r="O915" t="s">
        <v>493</v>
      </c>
      <c r="P915">
        <v>10</v>
      </c>
      <c r="Q915" t="s">
        <v>465</v>
      </c>
      <c r="R915">
        <v>1</v>
      </c>
      <c r="S915">
        <v>-701800</v>
      </c>
      <c r="T915">
        <v>1</v>
      </c>
      <c r="U915" t="s">
        <v>199</v>
      </c>
      <c r="V915" t="s">
        <v>70</v>
      </c>
      <c r="W915" t="s">
        <v>71</v>
      </c>
      <c r="X915">
        <v>3.9675420007119738E-2</v>
      </c>
      <c r="Y915">
        <v>27844.209760996633</v>
      </c>
      <c r="Z915">
        <v>8</v>
      </c>
      <c r="AA915">
        <v>13</v>
      </c>
      <c r="AB915" t="s">
        <v>70</v>
      </c>
      <c r="AC915" t="s">
        <v>10</v>
      </c>
    </row>
    <row r="916" spans="1:29" x14ac:dyDescent="0.3">
      <c r="A916" s="151">
        <v>46077</v>
      </c>
      <c r="B916" t="s">
        <v>938</v>
      </c>
      <c r="C916" t="s">
        <v>939</v>
      </c>
      <c r="D916">
        <v>-701800</v>
      </c>
      <c r="E916" t="s">
        <v>940</v>
      </c>
      <c r="F916">
        <v>1</v>
      </c>
      <c r="G916">
        <v>580000</v>
      </c>
      <c r="H916" t="s">
        <v>511</v>
      </c>
      <c r="I916" t="s">
        <v>10</v>
      </c>
      <c r="J916" t="s">
        <v>137</v>
      </c>
      <c r="K916" t="s">
        <v>473</v>
      </c>
      <c r="L916" t="s">
        <v>156</v>
      </c>
      <c r="M916">
        <v>0</v>
      </c>
      <c r="N916" t="s">
        <v>35</v>
      </c>
      <c r="O916" t="s">
        <v>493</v>
      </c>
      <c r="P916">
        <v>10</v>
      </c>
      <c r="Q916" t="s">
        <v>465</v>
      </c>
      <c r="R916">
        <v>1</v>
      </c>
      <c r="S916">
        <v>-701800</v>
      </c>
      <c r="T916">
        <v>1</v>
      </c>
      <c r="U916" t="s">
        <v>199</v>
      </c>
      <c r="V916" t="s">
        <v>181</v>
      </c>
      <c r="W916" t="s">
        <v>462</v>
      </c>
      <c r="X916">
        <v>0</v>
      </c>
      <c r="Y916">
        <v>0</v>
      </c>
      <c r="Z916">
        <v>9</v>
      </c>
      <c r="AA916">
        <v>13</v>
      </c>
      <c r="AB916" t="s">
        <v>181</v>
      </c>
      <c r="AC916" t="s">
        <v>10</v>
      </c>
    </row>
    <row r="917" spans="1:29" x14ac:dyDescent="0.3">
      <c r="A917" s="151">
        <v>46081</v>
      </c>
      <c r="B917" t="s">
        <v>20</v>
      </c>
      <c r="C917" t="s">
        <v>801</v>
      </c>
      <c r="D917">
        <v>-674169.95</v>
      </c>
      <c r="E917" t="s">
        <v>20</v>
      </c>
      <c r="F917">
        <v>1</v>
      </c>
      <c r="G917">
        <v>674169.95</v>
      </c>
      <c r="H917" t="s">
        <v>511</v>
      </c>
      <c r="I917" t="s">
        <v>20</v>
      </c>
      <c r="J917" t="s">
        <v>137</v>
      </c>
      <c r="K917" t="s">
        <v>473</v>
      </c>
      <c r="L917" t="s">
        <v>156</v>
      </c>
      <c r="M917">
        <v>0</v>
      </c>
      <c r="N917" t="s">
        <v>83</v>
      </c>
      <c r="O917" t="s">
        <v>492</v>
      </c>
      <c r="P917">
        <v>1</v>
      </c>
      <c r="Q917" t="s">
        <v>66</v>
      </c>
      <c r="R917">
        <v>1</v>
      </c>
      <c r="S917">
        <v>-674169.95</v>
      </c>
      <c r="T917">
        <v>1</v>
      </c>
      <c r="U917" t="s">
        <v>199</v>
      </c>
      <c r="V917" t="s">
        <v>66</v>
      </c>
      <c r="W917" t="s">
        <v>84</v>
      </c>
      <c r="X917">
        <v>1</v>
      </c>
      <c r="Y917">
        <v>674169.95</v>
      </c>
      <c r="Z917">
        <v>3</v>
      </c>
      <c r="AA917">
        <v>4</v>
      </c>
      <c r="AB917" t="s">
        <v>682</v>
      </c>
      <c r="AC917" t="s">
        <v>20</v>
      </c>
    </row>
    <row r="918" spans="1:29" x14ac:dyDescent="0.3">
      <c r="A918" s="151">
        <v>46063</v>
      </c>
      <c r="B918" t="s">
        <v>1006</v>
      </c>
      <c r="C918" t="s">
        <v>1014</v>
      </c>
      <c r="D918">
        <v>-671499.2</v>
      </c>
      <c r="E918" t="s">
        <v>1015</v>
      </c>
      <c r="F918">
        <v>1</v>
      </c>
      <c r="G918">
        <v>533553.22</v>
      </c>
      <c r="H918" t="s">
        <v>511</v>
      </c>
      <c r="I918" t="s">
        <v>17</v>
      </c>
      <c r="J918" t="s">
        <v>157</v>
      </c>
      <c r="K918" t="s">
        <v>473</v>
      </c>
      <c r="L918" t="s">
        <v>138</v>
      </c>
      <c r="M918">
        <v>0</v>
      </c>
      <c r="N918" t="s">
        <v>40</v>
      </c>
      <c r="O918" t="s">
        <v>492</v>
      </c>
      <c r="P918">
        <v>1</v>
      </c>
      <c r="Q918" t="s">
        <v>68</v>
      </c>
      <c r="R918">
        <v>1</v>
      </c>
      <c r="S918">
        <v>-671499.2</v>
      </c>
      <c r="T918">
        <v>1</v>
      </c>
      <c r="U918" t="s">
        <v>199</v>
      </c>
      <c r="V918" t="s">
        <v>68</v>
      </c>
      <c r="W918" t="s">
        <v>85</v>
      </c>
      <c r="X918">
        <v>1</v>
      </c>
      <c r="Y918">
        <v>671499.2</v>
      </c>
      <c r="Z918">
        <v>7</v>
      </c>
      <c r="AA918" t="s">
        <v>157</v>
      </c>
      <c r="AB918" t="s">
        <v>68</v>
      </c>
      <c r="AC918" t="s">
        <v>17</v>
      </c>
    </row>
    <row r="919" spans="1:29" x14ac:dyDescent="0.3">
      <c r="A919" s="151">
        <v>46059</v>
      </c>
      <c r="B919" t="s">
        <v>864</v>
      </c>
      <c r="C919" t="s">
        <v>867</v>
      </c>
      <c r="D919">
        <v>-670000</v>
      </c>
      <c r="E919" t="s">
        <v>868</v>
      </c>
      <c r="F919">
        <v>1</v>
      </c>
      <c r="G919">
        <v>670000</v>
      </c>
      <c r="H919" t="s">
        <v>511</v>
      </c>
      <c r="I919" t="s">
        <v>10</v>
      </c>
      <c r="J919" t="s">
        <v>137</v>
      </c>
      <c r="K919" t="s">
        <v>473</v>
      </c>
      <c r="L919" t="s">
        <v>156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>
        <v>-670000</v>
      </c>
      <c r="T919">
        <v>1</v>
      </c>
      <c r="U919" t="s">
        <v>199</v>
      </c>
      <c r="V919" t="s">
        <v>72</v>
      </c>
      <c r="W919" t="s">
        <v>73</v>
      </c>
      <c r="X919">
        <v>3.2417236735101898E-2</v>
      </c>
      <c r="Y919">
        <v>21719.548612518272</v>
      </c>
      <c r="Z919">
        <v>1</v>
      </c>
      <c r="AA919">
        <v>13</v>
      </c>
      <c r="AB919" t="s">
        <v>72</v>
      </c>
      <c r="AC919" t="s">
        <v>10</v>
      </c>
    </row>
    <row r="920" spans="1:29" x14ac:dyDescent="0.3">
      <c r="A920" s="151">
        <v>46059</v>
      </c>
      <c r="B920" t="s">
        <v>864</v>
      </c>
      <c r="C920" t="s">
        <v>867</v>
      </c>
      <c r="D920">
        <v>-670000</v>
      </c>
      <c r="E920" t="s">
        <v>868</v>
      </c>
      <c r="F920">
        <v>1</v>
      </c>
      <c r="G920">
        <v>670000</v>
      </c>
      <c r="H920" t="s">
        <v>511</v>
      </c>
      <c r="I920" t="s">
        <v>10</v>
      </c>
      <c r="J920" t="s">
        <v>137</v>
      </c>
      <c r="K920" t="s">
        <v>473</v>
      </c>
      <c r="L920" t="s">
        <v>156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>
        <v>-670000</v>
      </c>
      <c r="T920">
        <v>1</v>
      </c>
      <c r="U920" t="s">
        <v>199</v>
      </c>
      <c r="V920" t="s">
        <v>77</v>
      </c>
      <c r="W920" t="s">
        <v>78</v>
      </c>
      <c r="X920">
        <v>7.0597149630605652E-3</v>
      </c>
      <c r="Y920">
        <v>4730.0090252505788</v>
      </c>
      <c r="Z920">
        <v>2</v>
      </c>
      <c r="AA920">
        <v>13</v>
      </c>
      <c r="AB920" t="s">
        <v>77</v>
      </c>
      <c r="AC920" t="s">
        <v>10</v>
      </c>
    </row>
    <row r="921" spans="1:29" x14ac:dyDescent="0.3">
      <c r="A921" s="151">
        <v>46059</v>
      </c>
      <c r="B921" t="s">
        <v>864</v>
      </c>
      <c r="C921" t="s">
        <v>867</v>
      </c>
      <c r="D921">
        <v>-670000</v>
      </c>
      <c r="E921" t="s">
        <v>868</v>
      </c>
      <c r="F921">
        <v>1</v>
      </c>
      <c r="G921">
        <v>670000</v>
      </c>
      <c r="H921" t="s">
        <v>511</v>
      </c>
      <c r="I921" t="s">
        <v>10</v>
      </c>
      <c r="J921" t="s">
        <v>137</v>
      </c>
      <c r="K921" t="s">
        <v>473</v>
      </c>
      <c r="L921" t="s">
        <v>156</v>
      </c>
      <c r="M921">
        <v>0</v>
      </c>
      <c r="N921" t="s">
        <v>35</v>
      </c>
      <c r="O921" t="s">
        <v>492</v>
      </c>
      <c r="P921">
        <v>10</v>
      </c>
      <c r="Q921" t="s">
        <v>465</v>
      </c>
      <c r="R921">
        <v>1</v>
      </c>
      <c r="S921">
        <v>-670000</v>
      </c>
      <c r="T921">
        <v>1</v>
      </c>
      <c r="U921" t="s">
        <v>199</v>
      </c>
      <c r="V921" t="s">
        <v>75</v>
      </c>
      <c r="W921" t="s">
        <v>76</v>
      </c>
      <c r="X921">
        <v>4.0653249223577111E-4</v>
      </c>
      <c r="Y921">
        <v>272.37676979796663</v>
      </c>
      <c r="Z921">
        <v>10</v>
      </c>
      <c r="AA921">
        <v>13</v>
      </c>
      <c r="AB921" t="s">
        <v>75</v>
      </c>
      <c r="AC921" t="s">
        <v>10</v>
      </c>
    </row>
    <row r="922" spans="1:29" x14ac:dyDescent="0.3">
      <c r="A922" s="151">
        <v>46059</v>
      </c>
      <c r="B922" t="s">
        <v>864</v>
      </c>
      <c r="C922" t="s">
        <v>867</v>
      </c>
      <c r="D922">
        <v>-670000</v>
      </c>
      <c r="E922" t="s">
        <v>868</v>
      </c>
      <c r="F922">
        <v>1</v>
      </c>
      <c r="G922">
        <v>670000</v>
      </c>
      <c r="H922" t="s">
        <v>511</v>
      </c>
      <c r="I922" t="s">
        <v>10</v>
      </c>
      <c r="J922" t="s">
        <v>137</v>
      </c>
      <c r="K922" t="s">
        <v>473</v>
      </c>
      <c r="L922" t="s">
        <v>156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>
        <v>-670000</v>
      </c>
      <c r="T922">
        <v>1</v>
      </c>
      <c r="U922" t="s">
        <v>199</v>
      </c>
      <c r="V922" t="s">
        <v>66</v>
      </c>
      <c r="W922" t="s">
        <v>67</v>
      </c>
      <c r="X922">
        <v>5.9791078481547098E-2</v>
      </c>
      <c r="Y922">
        <v>40060.022582636557</v>
      </c>
      <c r="Z922">
        <v>3</v>
      </c>
      <c r="AA922">
        <v>13</v>
      </c>
      <c r="AB922" t="s">
        <v>682</v>
      </c>
      <c r="AC922" t="s">
        <v>10</v>
      </c>
    </row>
    <row r="923" spans="1:29" x14ac:dyDescent="0.3">
      <c r="A923" s="151">
        <v>46059</v>
      </c>
      <c r="B923" t="s">
        <v>864</v>
      </c>
      <c r="C923" t="s">
        <v>867</v>
      </c>
      <c r="D923">
        <v>-670000</v>
      </c>
      <c r="E923" t="s">
        <v>868</v>
      </c>
      <c r="F923">
        <v>1</v>
      </c>
      <c r="G923">
        <v>670000</v>
      </c>
      <c r="H923" t="s">
        <v>511</v>
      </c>
      <c r="I923" t="s">
        <v>10</v>
      </c>
      <c r="J923" t="s">
        <v>137</v>
      </c>
      <c r="K923" t="s">
        <v>473</v>
      </c>
      <c r="L923" t="s">
        <v>156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>
        <v>-670000</v>
      </c>
      <c r="T923">
        <v>1</v>
      </c>
      <c r="U923" t="s">
        <v>199</v>
      </c>
      <c r="V923" t="s">
        <v>63</v>
      </c>
      <c r="W923" t="s">
        <v>64</v>
      </c>
      <c r="X923">
        <v>4.8738124634855849E-3</v>
      </c>
      <c r="Y923">
        <v>3265.4543505353417</v>
      </c>
      <c r="Z923">
        <v>4</v>
      </c>
      <c r="AA923">
        <v>13</v>
      </c>
      <c r="AB923" t="s">
        <v>683</v>
      </c>
      <c r="AC923" t="s">
        <v>10</v>
      </c>
    </row>
    <row r="924" spans="1:29" x14ac:dyDescent="0.3">
      <c r="A924" s="151">
        <v>46059</v>
      </c>
      <c r="B924" t="s">
        <v>864</v>
      </c>
      <c r="C924" t="s">
        <v>867</v>
      </c>
      <c r="D924">
        <v>-670000</v>
      </c>
      <c r="E924" t="s">
        <v>868</v>
      </c>
      <c r="F924">
        <v>1</v>
      </c>
      <c r="G924">
        <v>670000</v>
      </c>
      <c r="H924" t="s">
        <v>511</v>
      </c>
      <c r="I924" t="s">
        <v>10</v>
      </c>
      <c r="J924" t="s">
        <v>137</v>
      </c>
      <c r="K924" t="s">
        <v>473</v>
      </c>
      <c r="L924" t="s">
        <v>156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>
        <v>-670000</v>
      </c>
      <c r="T924">
        <v>1</v>
      </c>
      <c r="U924" t="s">
        <v>199</v>
      </c>
      <c r="V924" t="s">
        <v>80</v>
      </c>
      <c r="W924" t="s">
        <v>81</v>
      </c>
      <c r="X924">
        <v>0.73411048911804788</v>
      </c>
      <c r="Y924">
        <v>491854.02770909207</v>
      </c>
      <c r="Z924">
        <v>5</v>
      </c>
      <c r="AA924">
        <v>13</v>
      </c>
      <c r="AB924" t="s">
        <v>80</v>
      </c>
      <c r="AC924" t="s">
        <v>10</v>
      </c>
    </row>
    <row r="925" spans="1:29" x14ac:dyDescent="0.3">
      <c r="A925" s="151">
        <v>46059</v>
      </c>
      <c r="B925" t="s">
        <v>864</v>
      </c>
      <c r="C925" t="s">
        <v>867</v>
      </c>
      <c r="D925">
        <v>-670000</v>
      </c>
      <c r="E925" t="s">
        <v>868</v>
      </c>
      <c r="F925">
        <v>1</v>
      </c>
      <c r="G925">
        <v>670000</v>
      </c>
      <c r="H925" t="s">
        <v>511</v>
      </c>
      <c r="I925" t="s">
        <v>10</v>
      </c>
      <c r="J925" t="s">
        <v>137</v>
      </c>
      <c r="K925" t="s">
        <v>473</v>
      </c>
      <c r="L925" t="s">
        <v>156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>
        <v>-670000</v>
      </c>
      <c r="T925">
        <v>1</v>
      </c>
      <c r="U925" t="s">
        <v>199</v>
      </c>
      <c r="V925" t="s">
        <v>50</v>
      </c>
      <c r="W925" t="s">
        <v>74</v>
      </c>
      <c r="X925">
        <v>1.4065386597374174E-2</v>
      </c>
      <c r="Y925">
        <v>9423.8090202406966</v>
      </c>
      <c r="Z925">
        <v>6</v>
      </c>
      <c r="AA925">
        <v>13</v>
      </c>
      <c r="AB925" t="s">
        <v>50</v>
      </c>
      <c r="AC925" t="s">
        <v>10</v>
      </c>
    </row>
    <row r="926" spans="1:29" x14ac:dyDescent="0.3">
      <c r="A926" s="151">
        <v>46059</v>
      </c>
      <c r="B926" t="s">
        <v>864</v>
      </c>
      <c r="C926" t="s">
        <v>867</v>
      </c>
      <c r="D926">
        <v>-670000</v>
      </c>
      <c r="E926" t="s">
        <v>868</v>
      </c>
      <c r="F926">
        <v>1</v>
      </c>
      <c r="G926">
        <v>670000</v>
      </c>
      <c r="H926" t="s">
        <v>511</v>
      </c>
      <c r="I926" t="s">
        <v>10</v>
      </c>
      <c r="J926" t="s">
        <v>137</v>
      </c>
      <c r="K926" t="s">
        <v>473</v>
      </c>
      <c r="L926" t="s">
        <v>156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>
        <v>-670000</v>
      </c>
      <c r="T926">
        <v>1</v>
      </c>
      <c r="U926" t="s">
        <v>199</v>
      </c>
      <c r="V926" t="s">
        <v>68</v>
      </c>
      <c r="W926" t="s">
        <v>69</v>
      </c>
      <c r="X926">
        <v>0.10760032914202722</v>
      </c>
      <c r="Y926">
        <v>72092.220525158235</v>
      </c>
      <c r="Z926">
        <v>7</v>
      </c>
      <c r="AA926">
        <v>13</v>
      </c>
      <c r="AB926" t="s">
        <v>68</v>
      </c>
      <c r="AC926" t="s">
        <v>10</v>
      </c>
    </row>
    <row r="927" spans="1:29" x14ac:dyDescent="0.3">
      <c r="A927" s="151">
        <v>46059</v>
      </c>
      <c r="B927" t="s">
        <v>864</v>
      </c>
      <c r="C927" t="s">
        <v>867</v>
      </c>
      <c r="D927">
        <v>-670000</v>
      </c>
      <c r="E927" t="s">
        <v>868</v>
      </c>
      <c r="F927">
        <v>1</v>
      </c>
      <c r="G927">
        <v>670000</v>
      </c>
      <c r="H927" t="s">
        <v>511</v>
      </c>
      <c r="I927" t="s">
        <v>10</v>
      </c>
      <c r="J927" t="s">
        <v>137</v>
      </c>
      <c r="K927" t="s">
        <v>473</v>
      </c>
      <c r="L927" t="s">
        <v>156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>
        <v>-670000</v>
      </c>
      <c r="T927">
        <v>1</v>
      </c>
      <c r="U927" t="s">
        <v>199</v>
      </c>
      <c r="V927" t="s">
        <v>70</v>
      </c>
      <c r="W927" t="s">
        <v>71</v>
      </c>
      <c r="X927">
        <v>3.9675420007119738E-2</v>
      </c>
      <c r="Y927">
        <v>26582.531404770223</v>
      </c>
      <c r="Z927">
        <v>8</v>
      </c>
      <c r="AA927">
        <v>13</v>
      </c>
      <c r="AB927" t="s">
        <v>70</v>
      </c>
      <c r="AC927" t="s">
        <v>10</v>
      </c>
    </row>
    <row r="928" spans="1:29" x14ac:dyDescent="0.3">
      <c r="A928" s="151">
        <v>46059</v>
      </c>
      <c r="B928" t="s">
        <v>864</v>
      </c>
      <c r="C928" t="s">
        <v>867</v>
      </c>
      <c r="D928">
        <v>-670000</v>
      </c>
      <c r="E928" t="s">
        <v>868</v>
      </c>
      <c r="F928">
        <v>1</v>
      </c>
      <c r="G928">
        <v>670000</v>
      </c>
      <c r="H928" t="s">
        <v>511</v>
      </c>
      <c r="I928" t="s">
        <v>10</v>
      </c>
      <c r="J928" t="s">
        <v>137</v>
      </c>
      <c r="K928" t="s">
        <v>473</v>
      </c>
      <c r="L928" t="s">
        <v>156</v>
      </c>
      <c r="M928">
        <v>0</v>
      </c>
      <c r="N928" t="s">
        <v>35</v>
      </c>
      <c r="O928" t="s">
        <v>492</v>
      </c>
      <c r="P928">
        <v>10</v>
      </c>
      <c r="Q928" t="s">
        <v>465</v>
      </c>
      <c r="R928">
        <v>1</v>
      </c>
      <c r="S928">
        <v>-670000</v>
      </c>
      <c r="T928">
        <v>1</v>
      </c>
      <c r="U928" t="s">
        <v>199</v>
      </c>
      <c r="V928" t="s">
        <v>181</v>
      </c>
      <c r="W928" t="s">
        <v>462</v>
      </c>
      <c r="X928">
        <v>0</v>
      </c>
      <c r="Y928">
        <v>0</v>
      </c>
      <c r="Z928">
        <v>9</v>
      </c>
      <c r="AA928">
        <v>13</v>
      </c>
      <c r="AB928" t="s">
        <v>181</v>
      </c>
      <c r="AC928" t="s">
        <v>10</v>
      </c>
    </row>
    <row r="929" spans="1:29" x14ac:dyDescent="0.3">
      <c r="A929" s="151">
        <v>46077</v>
      </c>
      <c r="B929" t="s">
        <v>1101</v>
      </c>
      <c r="C929" t="s">
        <v>1102</v>
      </c>
      <c r="D929">
        <v>-655093.17000000004</v>
      </c>
      <c r="E929" t="s">
        <v>1103</v>
      </c>
      <c r="F929">
        <v>1</v>
      </c>
      <c r="G929">
        <v>495000</v>
      </c>
      <c r="H929" t="s">
        <v>511</v>
      </c>
      <c r="I929" t="s">
        <v>17</v>
      </c>
      <c r="J929" t="s">
        <v>157</v>
      </c>
      <c r="K929" t="s">
        <v>473</v>
      </c>
      <c r="L929" t="s">
        <v>156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>
        <v>-655093.17000000004</v>
      </c>
      <c r="T929">
        <v>1</v>
      </c>
      <c r="U929" t="s">
        <v>199</v>
      </c>
      <c r="V929" t="s">
        <v>72</v>
      </c>
      <c r="W929" t="s">
        <v>73</v>
      </c>
      <c r="X929">
        <v>3.2417236735101898E-2</v>
      </c>
      <c r="Y929">
        <v>21236.310375438356</v>
      </c>
      <c r="Z929">
        <v>1</v>
      </c>
      <c r="AA929" t="s">
        <v>157</v>
      </c>
      <c r="AB929" t="s">
        <v>72</v>
      </c>
      <c r="AC929" t="s">
        <v>17</v>
      </c>
    </row>
    <row r="930" spans="1:29" x14ac:dyDescent="0.3">
      <c r="A930" s="151">
        <v>46077</v>
      </c>
      <c r="B930" t="s">
        <v>1101</v>
      </c>
      <c r="C930" t="s">
        <v>1102</v>
      </c>
      <c r="D930">
        <v>-655093.17000000004</v>
      </c>
      <c r="E930" t="s">
        <v>1103</v>
      </c>
      <c r="F930">
        <v>1</v>
      </c>
      <c r="G930">
        <v>495000</v>
      </c>
      <c r="H930" t="s">
        <v>511</v>
      </c>
      <c r="I930" t="s">
        <v>17</v>
      </c>
      <c r="J930" t="s">
        <v>157</v>
      </c>
      <c r="K930" t="s">
        <v>473</v>
      </c>
      <c r="L930" t="s">
        <v>156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>
        <v>-655093.17000000004</v>
      </c>
      <c r="T930">
        <v>1</v>
      </c>
      <c r="U930" t="s">
        <v>199</v>
      </c>
      <c r="V930" t="s">
        <v>77</v>
      </c>
      <c r="W930" t="s">
        <v>78</v>
      </c>
      <c r="X930">
        <v>7.0597149630605652E-3</v>
      </c>
      <c r="Y930">
        <v>4624.7710544477786</v>
      </c>
      <c r="Z930">
        <v>2</v>
      </c>
      <c r="AA930" t="s">
        <v>157</v>
      </c>
      <c r="AB930" t="s">
        <v>77</v>
      </c>
      <c r="AC930" t="s">
        <v>17</v>
      </c>
    </row>
    <row r="931" spans="1:29" x14ac:dyDescent="0.3">
      <c r="A931" s="151">
        <v>46077</v>
      </c>
      <c r="B931" t="s">
        <v>1101</v>
      </c>
      <c r="C931" t="s">
        <v>1102</v>
      </c>
      <c r="D931">
        <v>-655093.17000000004</v>
      </c>
      <c r="E931" t="s">
        <v>1103</v>
      </c>
      <c r="F931">
        <v>1</v>
      </c>
      <c r="G931">
        <v>495000</v>
      </c>
      <c r="H931" t="s">
        <v>511</v>
      </c>
      <c r="I931" t="s">
        <v>17</v>
      </c>
      <c r="J931" t="s">
        <v>157</v>
      </c>
      <c r="K931" t="s">
        <v>473</v>
      </c>
      <c r="L931" t="s">
        <v>156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>
        <v>-655093.17000000004</v>
      </c>
      <c r="T931">
        <v>1</v>
      </c>
      <c r="U931" t="s">
        <v>199</v>
      </c>
      <c r="V931" t="s">
        <v>75</v>
      </c>
      <c r="W931" t="s">
        <v>76</v>
      </c>
      <c r="X931">
        <v>4.0653249223577111E-4</v>
      </c>
      <c r="Y931">
        <v>266.31665904673167</v>
      </c>
      <c r="Z931">
        <v>10</v>
      </c>
      <c r="AA931" t="s">
        <v>157</v>
      </c>
      <c r="AB931" t="s">
        <v>75</v>
      </c>
      <c r="AC931" t="s">
        <v>17</v>
      </c>
    </row>
    <row r="932" spans="1:29" x14ac:dyDescent="0.3">
      <c r="A932" s="151">
        <v>46077</v>
      </c>
      <c r="B932" t="s">
        <v>1101</v>
      </c>
      <c r="C932" t="s">
        <v>1102</v>
      </c>
      <c r="D932">
        <v>-655093.17000000004</v>
      </c>
      <c r="E932" t="s">
        <v>1103</v>
      </c>
      <c r="F932">
        <v>1</v>
      </c>
      <c r="G932">
        <v>495000</v>
      </c>
      <c r="H932" t="s">
        <v>511</v>
      </c>
      <c r="I932" t="s">
        <v>17</v>
      </c>
      <c r="J932" t="s">
        <v>157</v>
      </c>
      <c r="K932" t="s">
        <v>473</v>
      </c>
      <c r="L932" t="s">
        <v>156</v>
      </c>
      <c r="M932">
        <v>0</v>
      </c>
      <c r="N932" t="s">
        <v>35</v>
      </c>
      <c r="O932" t="s">
        <v>492</v>
      </c>
      <c r="P932">
        <v>10</v>
      </c>
      <c r="Q932" t="s">
        <v>465</v>
      </c>
      <c r="R932">
        <v>1</v>
      </c>
      <c r="S932">
        <v>-655093.17000000004</v>
      </c>
      <c r="T932">
        <v>1</v>
      </c>
      <c r="U932" t="s">
        <v>199</v>
      </c>
      <c r="V932" t="s">
        <v>66</v>
      </c>
      <c r="W932" t="s">
        <v>67</v>
      </c>
      <c r="X932">
        <v>5.9791078481547098E-2</v>
      </c>
      <c r="Y932">
        <v>39168.727140195479</v>
      </c>
      <c r="Z932">
        <v>3</v>
      </c>
      <c r="AA932" t="s">
        <v>157</v>
      </c>
      <c r="AB932" t="s">
        <v>682</v>
      </c>
      <c r="AC932" t="s">
        <v>17</v>
      </c>
    </row>
    <row r="933" spans="1:29" x14ac:dyDescent="0.3">
      <c r="A933" s="151">
        <v>46077</v>
      </c>
      <c r="B933" t="s">
        <v>1101</v>
      </c>
      <c r="C933" t="s">
        <v>1102</v>
      </c>
      <c r="D933">
        <v>-655093.17000000004</v>
      </c>
      <c r="E933" t="s">
        <v>1103</v>
      </c>
      <c r="F933">
        <v>1</v>
      </c>
      <c r="G933">
        <v>495000</v>
      </c>
      <c r="H933" t="s">
        <v>511</v>
      </c>
      <c r="I933" t="s">
        <v>17</v>
      </c>
      <c r="J933" t="s">
        <v>157</v>
      </c>
      <c r="K933" t="s">
        <v>473</v>
      </c>
      <c r="L933" t="s">
        <v>156</v>
      </c>
      <c r="M933">
        <v>0</v>
      </c>
      <c r="N933" t="s">
        <v>35</v>
      </c>
      <c r="O933" t="s">
        <v>492</v>
      </c>
      <c r="P933">
        <v>10</v>
      </c>
      <c r="Q933" t="s">
        <v>465</v>
      </c>
      <c r="R933">
        <v>1</v>
      </c>
      <c r="S933">
        <v>-655093.17000000004</v>
      </c>
      <c r="T933">
        <v>1</v>
      </c>
      <c r="U933" t="s">
        <v>199</v>
      </c>
      <c r="V933" t="s">
        <v>63</v>
      </c>
      <c r="W933" t="s">
        <v>64</v>
      </c>
      <c r="X933">
        <v>4.8738124634855849E-3</v>
      </c>
      <c r="Y933">
        <v>3192.8012566902812</v>
      </c>
      <c r="Z933">
        <v>4</v>
      </c>
      <c r="AA933" t="s">
        <v>157</v>
      </c>
      <c r="AB933" t="s">
        <v>683</v>
      </c>
      <c r="AC933" t="s">
        <v>17</v>
      </c>
    </row>
    <row r="934" spans="1:29" x14ac:dyDescent="0.3">
      <c r="A934" s="151">
        <v>46077</v>
      </c>
      <c r="B934" t="s">
        <v>1101</v>
      </c>
      <c r="C934" t="s">
        <v>1102</v>
      </c>
      <c r="D934">
        <v>-655093.17000000004</v>
      </c>
      <c r="E934" t="s">
        <v>1103</v>
      </c>
      <c r="F934">
        <v>1</v>
      </c>
      <c r="G934">
        <v>495000</v>
      </c>
      <c r="H934" t="s">
        <v>511</v>
      </c>
      <c r="I934" t="s">
        <v>17</v>
      </c>
      <c r="J934" t="s">
        <v>157</v>
      </c>
      <c r="K934" t="s">
        <v>473</v>
      </c>
      <c r="L934" t="s">
        <v>156</v>
      </c>
      <c r="M934">
        <v>0</v>
      </c>
      <c r="N934" t="s">
        <v>35</v>
      </c>
      <c r="O934" t="s">
        <v>492</v>
      </c>
      <c r="P934">
        <v>10</v>
      </c>
      <c r="Q934" t="s">
        <v>465</v>
      </c>
      <c r="R934">
        <v>1</v>
      </c>
      <c r="S934">
        <v>-655093.17000000004</v>
      </c>
      <c r="T934">
        <v>1</v>
      </c>
      <c r="U934" t="s">
        <v>199</v>
      </c>
      <c r="V934" t="s">
        <v>80</v>
      </c>
      <c r="W934" t="s">
        <v>81</v>
      </c>
      <c r="X934">
        <v>0.73411048911804788</v>
      </c>
      <c r="Y934">
        <v>480910.76744659251</v>
      </c>
      <c r="Z934">
        <v>5</v>
      </c>
      <c r="AA934" t="s">
        <v>157</v>
      </c>
      <c r="AB934" t="s">
        <v>80</v>
      </c>
      <c r="AC934" t="s">
        <v>17</v>
      </c>
    </row>
    <row r="935" spans="1:29" x14ac:dyDescent="0.3">
      <c r="A935" s="151">
        <v>46077</v>
      </c>
      <c r="B935" t="s">
        <v>1101</v>
      </c>
      <c r="C935" t="s">
        <v>1102</v>
      </c>
      <c r="D935">
        <v>-655093.17000000004</v>
      </c>
      <c r="E935" t="s">
        <v>1103</v>
      </c>
      <c r="F935">
        <v>1</v>
      </c>
      <c r="G935">
        <v>495000</v>
      </c>
      <c r="H935" t="s">
        <v>511</v>
      </c>
      <c r="I935" t="s">
        <v>17</v>
      </c>
      <c r="J935" t="s">
        <v>157</v>
      </c>
      <c r="K935" t="s">
        <v>473</v>
      </c>
      <c r="L935" t="s">
        <v>156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>
        <v>-655093.17000000004</v>
      </c>
      <c r="T935">
        <v>1</v>
      </c>
      <c r="U935" t="s">
        <v>199</v>
      </c>
      <c r="V935" t="s">
        <v>50</v>
      </c>
      <c r="W935" t="s">
        <v>74</v>
      </c>
      <c r="X935">
        <v>1.4065386597374174E-2</v>
      </c>
      <c r="Y935">
        <v>9214.1386933493613</v>
      </c>
      <c r="Z935">
        <v>6</v>
      </c>
      <c r="AA935" t="s">
        <v>157</v>
      </c>
      <c r="AB935" t="s">
        <v>50</v>
      </c>
      <c r="AC935" t="s">
        <v>17</v>
      </c>
    </row>
    <row r="936" spans="1:29" x14ac:dyDescent="0.3">
      <c r="A936" s="151">
        <v>46077</v>
      </c>
      <c r="B936" t="s">
        <v>1101</v>
      </c>
      <c r="C936" t="s">
        <v>1102</v>
      </c>
      <c r="D936">
        <v>-655093.17000000004</v>
      </c>
      <c r="E936" t="s">
        <v>1103</v>
      </c>
      <c r="F936">
        <v>1</v>
      </c>
      <c r="G936">
        <v>495000</v>
      </c>
      <c r="H936" t="s">
        <v>511</v>
      </c>
      <c r="I936" t="s">
        <v>17</v>
      </c>
      <c r="J936" t="s">
        <v>157</v>
      </c>
      <c r="K936" t="s">
        <v>473</v>
      </c>
      <c r="L936" t="s">
        <v>156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>
        <v>-655093.17000000004</v>
      </c>
      <c r="T936">
        <v>1</v>
      </c>
      <c r="U936" t="s">
        <v>199</v>
      </c>
      <c r="V936" t="s">
        <v>68</v>
      </c>
      <c r="W936" t="s">
        <v>69</v>
      </c>
      <c r="X936">
        <v>0.10760032914202722</v>
      </c>
      <c r="Y936">
        <v>70488.240710693994</v>
      </c>
      <c r="Z936">
        <v>7</v>
      </c>
      <c r="AA936" t="s">
        <v>157</v>
      </c>
      <c r="AB936" t="s">
        <v>68</v>
      </c>
      <c r="AC936" t="s">
        <v>17</v>
      </c>
    </row>
    <row r="937" spans="1:29" x14ac:dyDescent="0.3">
      <c r="A937" s="151">
        <v>46077</v>
      </c>
      <c r="B937" t="s">
        <v>1101</v>
      </c>
      <c r="C937" t="s">
        <v>1102</v>
      </c>
      <c r="D937">
        <v>-655093.17000000004</v>
      </c>
      <c r="E937" t="s">
        <v>1103</v>
      </c>
      <c r="F937">
        <v>1</v>
      </c>
      <c r="G937">
        <v>495000</v>
      </c>
      <c r="H937" t="s">
        <v>511</v>
      </c>
      <c r="I937" t="s">
        <v>17</v>
      </c>
      <c r="J937" t="s">
        <v>157</v>
      </c>
      <c r="K937" t="s">
        <v>473</v>
      </c>
      <c r="L937" t="s">
        <v>156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>
        <v>-655093.17000000004</v>
      </c>
      <c r="T937">
        <v>1</v>
      </c>
      <c r="U937" t="s">
        <v>199</v>
      </c>
      <c r="V937" t="s">
        <v>70</v>
      </c>
      <c r="W937" t="s">
        <v>71</v>
      </c>
      <c r="X937">
        <v>3.9675420007119738E-2</v>
      </c>
      <c r="Y937">
        <v>25991.096663545493</v>
      </c>
      <c r="Z937">
        <v>8</v>
      </c>
      <c r="AA937" t="s">
        <v>157</v>
      </c>
      <c r="AB937" t="s">
        <v>70</v>
      </c>
      <c r="AC937" t="s">
        <v>17</v>
      </c>
    </row>
    <row r="938" spans="1:29" x14ac:dyDescent="0.3">
      <c r="A938" s="151">
        <v>46077</v>
      </c>
      <c r="B938" t="s">
        <v>1101</v>
      </c>
      <c r="C938" t="s">
        <v>1102</v>
      </c>
      <c r="D938">
        <v>-655093.17000000004</v>
      </c>
      <c r="E938" t="s">
        <v>1103</v>
      </c>
      <c r="F938">
        <v>1</v>
      </c>
      <c r="G938">
        <v>495000</v>
      </c>
      <c r="H938" t="s">
        <v>511</v>
      </c>
      <c r="I938" t="s">
        <v>17</v>
      </c>
      <c r="J938" t="s">
        <v>157</v>
      </c>
      <c r="K938" t="s">
        <v>473</v>
      </c>
      <c r="L938" t="s">
        <v>156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>
        <v>-655093.17000000004</v>
      </c>
      <c r="T938">
        <v>1</v>
      </c>
      <c r="U938" t="s">
        <v>199</v>
      </c>
      <c r="V938" t="s">
        <v>181</v>
      </c>
      <c r="W938" t="s">
        <v>462</v>
      </c>
      <c r="X938">
        <v>0</v>
      </c>
      <c r="Y938">
        <v>0</v>
      </c>
      <c r="Z938">
        <v>9</v>
      </c>
      <c r="AA938" t="s">
        <v>157</v>
      </c>
      <c r="AB938" t="s">
        <v>181</v>
      </c>
      <c r="AC938" t="s">
        <v>17</v>
      </c>
    </row>
    <row r="939" spans="1:29" x14ac:dyDescent="0.3">
      <c r="A939" s="151">
        <v>46062</v>
      </c>
      <c r="B939" t="s">
        <v>910</v>
      </c>
      <c r="C939" t="s">
        <v>912</v>
      </c>
      <c r="D939">
        <v>-647350</v>
      </c>
      <c r="E939" t="s">
        <v>913</v>
      </c>
      <c r="F939">
        <v>1</v>
      </c>
      <c r="G939">
        <v>145000</v>
      </c>
      <c r="H939" t="s">
        <v>511</v>
      </c>
      <c r="I939" t="s">
        <v>15</v>
      </c>
      <c r="J939" t="s">
        <v>137</v>
      </c>
      <c r="K939" t="s">
        <v>473</v>
      </c>
      <c r="L939" t="s">
        <v>156</v>
      </c>
      <c r="M939">
        <v>0</v>
      </c>
      <c r="N939" t="s">
        <v>35</v>
      </c>
      <c r="O939" t="s">
        <v>492</v>
      </c>
      <c r="P939">
        <v>10</v>
      </c>
      <c r="Q939" t="s">
        <v>465</v>
      </c>
      <c r="R939">
        <v>1</v>
      </c>
      <c r="S939">
        <v>-647350</v>
      </c>
      <c r="T939">
        <v>1</v>
      </c>
      <c r="U939" t="s">
        <v>199</v>
      </c>
      <c r="V939" t="s">
        <v>72</v>
      </c>
      <c r="W939" t="s">
        <v>73</v>
      </c>
      <c r="X939">
        <v>3.2417236735101898E-2</v>
      </c>
      <c r="Y939">
        <v>20985.298200468213</v>
      </c>
      <c r="Z939">
        <v>1</v>
      </c>
      <c r="AA939">
        <v>12</v>
      </c>
      <c r="AB939" t="s">
        <v>72</v>
      </c>
      <c r="AC939" t="s">
        <v>15</v>
      </c>
    </row>
    <row r="940" spans="1:29" x14ac:dyDescent="0.3">
      <c r="A940" s="151">
        <v>46062</v>
      </c>
      <c r="B940" t="s">
        <v>910</v>
      </c>
      <c r="C940" t="s">
        <v>912</v>
      </c>
      <c r="D940">
        <v>-647350</v>
      </c>
      <c r="E940" t="s">
        <v>913</v>
      </c>
      <c r="F940">
        <v>1</v>
      </c>
      <c r="G940">
        <v>145000</v>
      </c>
      <c r="H940" t="s">
        <v>511</v>
      </c>
      <c r="I940" t="s">
        <v>15</v>
      </c>
      <c r="J940" t="s">
        <v>137</v>
      </c>
      <c r="K940" t="s">
        <v>473</v>
      </c>
      <c r="L940" t="s">
        <v>156</v>
      </c>
      <c r="M940">
        <v>0</v>
      </c>
      <c r="N940" t="s">
        <v>35</v>
      </c>
      <c r="O940" t="s">
        <v>492</v>
      </c>
      <c r="P940">
        <v>10</v>
      </c>
      <c r="Q940" t="s">
        <v>465</v>
      </c>
      <c r="R940">
        <v>1</v>
      </c>
      <c r="S940">
        <v>-647350</v>
      </c>
      <c r="T940">
        <v>1</v>
      </c>
      <c r="U940" t="s">
        <v>199</v>
      </c>
      <c r="V940" t="s">
        <v>77</v>
      </c>
      <c r="W940" t="s">
        <v>78</v>
      </c>
      <c r="X940">
        <v>7.0597149630605652E-3</v>
      </c>
      <c r="Y940">
        <v>4570.1064813372568</v>
      </c>
      <c r="Z940">
        <v>2</v>
      </c>
      <c r="AA940">
        <v>12</v>
      </c>
      <c r="AB940" t="s">
        <v>77</v>
      </c>
      <c r="AC940" t="s">
        <v>15</v>
      </c>
    </row>
    <row r="941" spans="1:29" x14ac:dyDescent="0.3">
      <c r="A941" s="151">
        <v>46062</v>
      </c>
      <c r="B941" t="s">
        <v>910</v>
      </c>
      <c r="C941" t="s">
        <v>912</v>
      </c>
      <c r="D941">
        <v>-647350</v>
      </c>
      <c r="E941" t="s">
        <v>913</v>
      </c>
      <c r="F941">
        <v>1</v>
      </c>
      <c r="G941">
        <v>145000</v>
      </c>
      <c r="H941" t="s">
        <v>511</v>
      </c>
      <c r="I941" t="s">
        <v>15</v>
      </c>
      <c r="J941" t="s">
        <v>137</v>
      </c>
      <c r="K941" t="s">
        <v>473</v>
      </c>
      <c r="L941" t="s">
        <v>156</v>
      </c>
      <c r="M941">
        <v>0</v>
      </c>
      <c r="N941" t="s">
        <v>35</v>
      </c>
      <c r="O941" t="s">
        <v>492</v>
      </c>
      <c r="P941">
        <v>10</v>
      </c>
      <c r="Q941" t="s">
        <v>465</v>
      </c>
      <c r="R941">
        <v>1</v>
      </c>
      <c r="S941">
        <v>-647350</v>
      </c>
      <c r="T941">
        <v>1</v>
      </c>
      <c r="U941" t="s">
        <v>199</v>
      </c>
      <c r="V941" t="s">
        <v>75</v>
      </c>
      <c r="W941" t="s">
        <v>76</v>
      </c>
      <c r="X941">
        <v>4.0653249223577111E-4</v>
      </c>
      <c r="Y941">
        <v>263.16880884882642</v>
      </c>
      <c r="Z941">
        <v>10</v>
      </c>
      <c r="AA941">
        <v>12</v>
      </c>
      <c r="AB941" t="s">
        <v>75</v>
      </c>
      <c r="AC941" t="s">
        <v>15</v>
      </c>
    </row>
    <row r="942" spans="1:29" x14ac:dyDescent="0.3">
      <c r="A942" s="151">
        <v>46062</v>
      </c>
      <c r="B942" t="s">
        <v>910</v>
      </c>
      <c r="C942" t="s">
        <v>912</v>
      </c>
      <c r="D942">
        <v>-647350</v>
      </c>
      <c r="E942" t="s">
        <v>913</v>
      </c>
      <c r="F942">
        <v>1</v>
      </c>
      <c r="G942">
        <v>145000</v>
      </c>
      <c r="H942" t="s">
        <v>511</v>
      </c>
      <c r="I942" t="s">
        <v>15</v>
      </c>
      <c r="J942" t="s">
        <v>137</v>
      </c>
      <c r="K942" t="s">
        <v>473</v>
      </c>
      <c r="L942" t="s">
        <v>156</v>
      </c>
      <c r="M942">
        <v>0</v>
      </c>
      <c r="N942" t="s">
        <v>35</v>
      </c>
      <c r="O942" t="s">
        <v>492</v>
      </c>
      <c r="P942">
        <v>10</v>
      </c>
      <c r="Q942" t="s">
        <v>465</v>
      </c>
      <c r="R942">
        <v>1</v>
      </c>
      <c r="S942">
        <v>-647350</v>
      </c>
      <c r="T942">
        <v>1</v>
      </c>
      <c r="U942" t="s">
        <v>199</v>
      </c>
      <c r="V942" t="s">
        <v>66</v>
      </c>
      <c r="W942" t="s">
        <v>67</v>
      </c>
      <c r="X942">
        <v>5.9791078481547098E-2</v>
      </c>
      <c r="Y942">
        <v>38705.754655029516</v>
      </c>
      <c r="Z942">
        <v>3</v>
      </c>
      <c r="AA942">
        <v>12</v>
      </c>
      <c r="AB942" t="s">
        <v>682</v>
      </c>
      <c r="AC942" t="s">
        <v>15</v>
      </c>
    </row>
    <row r="943" spans="1:29" x14ac:dyDescent="0.3">
      <c r="A943" s="151">
        <v>46062</v>
      </c>
      <c r="B943" t="s">
        <v>910</v>
      </c>
      <c r="C943" t="s">
        <v>912</v>
      </c>
      <c r="D943">
        <v>-647350</v>
      </c>
      <c r="E943" t="s">
        <v>913</v>
      </c>
      <c r="F943">
        <v>1</v>
      </c>
      <c r="G943">
        <v>145000</v>
      </c>
      <c r="H943" t="s">
        <v>511</v>
      </c>
      <c r="I943" t="s">
        <v>15</v>
      </c>
      <c r="J943" t="s">
        <v>137</v>
      </c>
      <c r="K943" t="s">
        <v>473</v>
      </c>
      <c r="L943" t="s">
        <v>156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>
        <v>-647350</v>
      </c>
      <c r="T943">
        <v>1</v>
      </c>
      <c r="U943" t="s">
        <v>199</v>
      </c>
      <c r="V943" t="s">
        <v>63</v>
      </c>
      <c r="W943" t="s">
        <v>64</v>
      </c>
      <c r="X943">
        <v>4.8738124634855849E-3</v>
      </c>
      <c r="Y943">
        <v>3155.0624982373934</v>
      </c>
      <c r="Z943">
        <v>4</v>
      </c>
      <c r="AA943">
        <v>12</v>
      </c>
      <c r="AB943" t="s">
        <v>683</v>
      </c>
      <c r="AC943" t="s">
        <v>15</v>
      </c>
    </row>
    <row r="944" spans="1:29" x14ac:dyDescent="0.3">
      <c r="A944" s="151">
        <v>46062</v>
      </c>
      <c r="B944" t="s">
        <v>910</v>
      </c>
      <c r="C944" t="s">
        <v>912</v>
      </c>
      <c r="D944">
        <v>-647350</v>
      </c>
      <c r="E944" t="s">
        <v>913</v>
      </c>
      <c r="F944">
        <v>1</v>
      </c>
      <c r="G944">
        <v>145000</v>
      </c>
      <c r="H944" t="s">
        <v>511</v>
      </c>
      <c r="I944" t="s">
        <v>15</v>
      </c>
      <c r="J944" t="s">
        <v>137</v>
      </c>
      <c r="K944" t="s">
        <v>473</v>
      </c>
      <c r="L944" t="s">
        <v>156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>
        <v>-647350</v>
      </c>
      <c r="T944">
        <v>1</v>
      </c>
      <c r="U944" t="s">
        <v>199</v>
      </c>
      <c r="V944" t="s">
        <v>80</v>
      </c>
      <c r="W944" t="s">
        <v>81</v>
      </c>
      <c r="X944">
        <v>0.73411048911804788</v>
      </c>
      <c r="Y944">
        <v>475226.42513056827</v>
      </c>
      <c r="Z944">
        <v>5</v>
      </c>
      <c r="AA944">
        <v>12</v>
      </c>
      <c r="AB944" t="s">
        <v>80</v>
      </c>
      <c r="AC944" t="s">
        <v>15</v>
      </c>
    </row>
    <row r="945" spans="1:29" x14ac:dyDescent="0.3">
      <c r="A945" s="151">
        <v>46062</v>
      </c>
      <c r="B945" t="s">
        <v>910</v>
      </c>
      <c r="C945" t="s">
        <v>912</v>
      </c>
      <c r="D945">
        <v>-647350</v>
      </c>
      <c r="E945" t="s">
        <v>913</v>
      </c>
      <c r="F945">
        <v>1</v>
      </c>
      <c r="G945">
        <v>145000</v>
      </c>
      <c r="H945" t="s">
        <v>511</v>
      </c>
      <c r="I945" t="s">
        <v>15</v>
      </c>
      <c r="J945" t="s">
        <v>137</v>
      </c>
      <c r="K945" t="s">
        <v>473</v>
      </c>
      <c r="L945" t="s">
        <v>156</v>
      </c>
      <c r="M945">
        <v>0</v>
      </c>
      <c r="N945" t="s">
        <v>35</v>
      </c>
      <c r="O945" t="s">
        <v>492</v>
      </c>
      <c r="P945">
        <v>10</v>
      </c>
      <c r="Q945" t="s">
        <v>465</v>
      </c>
      <c r="R945">
        <v>1</v>
      </c>
      <c r="S945">
        <v>-647350</v>
      </c>
      <c r="T945">
        <v>1</v>
      </c>
      <c r="U945" t="s">
        <v>199</v>
      </c>
      <c r="V945" t="s">
        <v>50</v>
      </c>
      <c r="W945" t="s">
        <v>74</v>
      </c>
      <c r="X945">
        <v>1.4065386597374174E-2</v>
      </c>
      <c r="Y945">
        <v>9105.2280138101705</v>
      </c>
      <c r="Z945">
        <v>6</v>
      </c>
      <c r="AA945">
        <v>12</v>
      </c>
      <c r="AB945" t="s">
        <v>50</v>
      </c>
      <c r="AC945" t="s">
        <v>15</v>
      </c>
    </row>
    <row r="946" spans="1:29" x14ac:dyDescent="0.3">
      <c r="A946" s="151">
        <v>46062</v>
      </c>
      <c r="B946" t="s">
        <v>910</v>
      </c>
      <c r="C946" t="s">
        <v>912</v>
      </c>
      <c r="D946">
        <v>-647350</v>
      </c>
      <c r="E946" t="s">
        <v>913</v>
      </c>
      <c r="F946">
        <v>1</v>
      </c>
      <c r="G946">
        <v>145000</v>
      </c>
      <c r="H946" t="s">
        <v>511</v>
      </c>
      <c r="I946" t="s">
        <v>15</v>
      </c>
      <c r="J946" t="s">
        <v>137</v>
      </c>
      <c r="K946" t="s">
        <v>473</v>
      </c>
      <c r="L946" t="s">
        <v>156</v>
      </c>
      <c r="M946">
        <v>0</v>
      </c>
      <c r="N946" t="s">
        <v>35</v>
      </c>
      <c r="O946" t="s">
        <v>492</v>
      </c>
      <c r="P946">
        <v>10</v>
      </c>
      <c r="Q946" t="s">
        <v>465</v>
      </c>
      <c r="R946">
        <v>1</v>
      </c>
      <c r="S946">
        <v>-647350</v>
      </c>
      <c r="T946">
        <v>1</v>
      </c>
      <c r="U946" t="s">
        <v>199</v>
      </c>
      <c r="V946" t="s">
        <v>68</v>
      </c>
      <c r="W946" t="s">
        <v>69</v>
      </c>
      <c r="X946">
        <v>0.10760032914202722</v>
      </c>
      <c r="Y946">
        <v>69655.073070091326</v>
      </c>
      <c r="Z946">
        <v>7</v>
      </c>
      <c r="AA946">
        <v>12</v>
      </c>
      <c r="AB946" t="s">
        <v>68</v>
      </c>
      <c r="AC946" t="s">
        <v>15</v>
      </c>
    </row>
    <row r="947" spans="1:29" x14ac:dyDescent="0.3">
      <c r="A947" s="151">
        <v>46062</v>
      </c>
      <c r="B947" t="s">
        <v>910</v>
      </c>
      <c r="C947" t="s">
        <v>912</v>
      </c>
      <c r="D947">
        <v>-647350</v>
      </c>
      <c r="E947" t="s">
        <v>913</v>
      </c>
      <c r="F947">
        <v>1</v>
      </c>
      <c r="G947">
        <v>145000</v>
      </c>
      <c r="H947" t="s">
        <v>511</v>
      </c>
      <c r="I947" t="s">
        <v>15</v>
      </c>
      <c r="J947" t="s">
        <v>137</v>
      </c>
      <c r="K947" t="s">
        <v>473</v>
      </c>
      <c r="L947" t="s">
        <v>156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>
        <v>-647350</v>
      </c>
      <c r="T947">
        <v>1</v>
      </c>
      <c r="U947" t="s">
        <v>199</v>
      </c>
      <c r="V947" t="s">
        <v>70</v>
      </c>
      <c r="W947" t="s">
        <v>71</v>
      </c>
      <c r="X947">
        <v>3.9675420007119738E-2</v>
      </c>
      <c r="Y947">
        <v>25683.883141608963</v>
      </c>
      <c r="Z947">
        <v>8</v>
      </c>
      <c r="AA947">
        <v>12</v>
      </c>
      <c r="AB947" t="s">
        <v>70</v>
      </c>
      <c r="AC947" t="s">
        <v>15</v>
      </c>
    </row>
    <row r="948" spans="1:29" x14ac:dyDescent="0.3">
      <c r="A948" s="151">
        <v>46062</v>
      </c>
      <c r="B948" t="s">
        <v>910</v>
      </c>
      <c r="C948" t="s">
        <v>912</v>
      </c>
      <c r="D948">
        <v>-647350</v>
      </c>
      <c r="E948" t="s">
        <v>913</v>
      </c>
      <c r="F948">
        <v>1</v>
      </c>
      <c r="G948">
        <v>145000</v>
      </c>
      <c r="H948" t="s">
        <v>511</v>
      </c>
      <c r="I948" t="s">
        <v>15</v>
      </c>
      <c r="J948" t="s">
        <v>137</v>
      </c>
      <c r="K948" t="s">
        <v>473</v>
      </c>
      <c r="L948" t="s">
        <v>156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>
        <v>-647350</v>
      </c>
      <c r="T948">
        <v>1</v>
      </c>
      <c r="U948" t="s">
        <v>199</v>
      </c>
      <c r="V948" t="s">
        <v>181</v>
      </c>
      <c r="W948" t="s">
        <v>462</v>
      </c>
      <c r="X948">
        <v>0</v>
      </c>
      <c r="Y948">
        <v>0</v>
      </c>
      <c r="Z948">
        <v>9</v>
      </c>
      <c r="AA948">
        <v>12</v>
      </c>
      <c r="AB948" t="s">
        <v>181</v>
      </c>
      <c r="AC948" t="s">
        <v>15</v>
      </c>
    </row>
    <row r="949" spans="1:29" x14ac:dyDescent="0.3">
      <c r="A949" s="151">
        <v>46072</v>
      </c>
      <c r="B949" t="s">
        <v>1101</v>
      </c>
      <c r="C949" t="s">
        <v>1104</v>
      </c>
      <c r="D949">
        <v>-645349.31000000006</v>
      </c>
      <c r="E949" t="s">
        <v>1103</v>
      </c>
      <c r="F949">
        <v>1</v>
      </c>
      <c r="G949">
        <v>495000</v>
      </c>
      <c r="H949" t="s">
        <v>511</v>
      </c>
      <c r="I949" t="s">
        <v>17</v>
      </c>
      <c r="J949" t="s">
        <v>157</v>
      </c>
      <c r="K949" t="s">
        <v>473</v>
      </c>
      <c r="L949" t="s">
        <v>156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>
        <v>-645349.31000000006</v>
      </c>
      <c r="T949">
        <v>1</v>
      </c>
      <c r="U949" t="s">
        <v>199</v>
      </c>
      <c r="V949" t="s">
        <v>72</v>
      </c>
      <c r="W949" t="s">
        <v>73</v>
      </c>
      <c r="X949">
        <v>3.2417236735101898E-2</v>
      </c>
      <c r="Y949">
        <v>20920.441359104665</v>
      </c>
      <c r="Z949">
        <v>1</v>
      </c>
      <c r="AA949" t="s">
        <v>157</v>
      </c>
      <c r="AB949" t="s">
        <v>72</v>
      </c>
      <c r="AC949" t="s">
        <v>17</v>
      </c>
    </row>
    <row r="950" spans="1:29" x14ac:dyDescent="0.3">
      <c r="A950" s="151">
        <v>46072</v>
      </c>
      <c r="B950" t="s">
        <v>1101</v>
      </c>
      <c r="C950" t="s">
        <v>1104</v>
      </c>
      <c r="D950">
        <v>-645349.31000000006</v>
      </c>
      <c r="E950" t="s">
        <v>1103</v>
      </c>
      <c r="F950">
        <v>1</v>
      </c>
      <c r="G950">
        <v>495000</v>
      </c>
      <c r="H950" t="s">
        <v>511</v>
      </c>
      <c r="I950" t="s">
        <v>17</v>
      </c>
      <c r="J950" t="s">
        <v>157</v>
      </c>
      <c r="K950" t="s">
        <v>473</v>
      </c>
      <c r="L950" t="s">
        <v>156</v>
      </c>
      <c r="M950">
        <v>0</v>
      </c>
      <c r="N950" t="s">
        <v>35</v>
      </c>
      <c r="O950" t="s">
        <v>492</v>
      </c>
      <c r="P950">
        <v>10</v>
      </c>
      <c r="Q950" t="s">
        <v>465</v>
      </c>
      <c r="R950">
        <v>1</v>
      </c>
      <c r="S950">
        <v>-645349.31000000006</v>
      </c>
      <c r="T950">
        <v>1</v>
      </c>
      <c r="U950" t="s">
        <v>199</v>
      </c>
      <c r="V950" t="s">
        <v>77</v>
      </c>
      <c r="W950" t="s">
        <v>78</v>
      </c>
      <c r="X950">
        <v>7.0597149630605652E-3</v>
      </c>
      <c r="Y950">
        <v>4555.9821802078113</v>
      </c>
      <c r="Z950">
        <v>2</v>
      </c>
      <c r="AA950" t="s">
        <v>157</v>
      </c>
      <c r="AB950" t="s">
        <v>77</v>
      </c>
      <c r="AC950" t="s">
        <v>17</v>
      </c>
    </row>
    <row r="951" spans="1:29" x14ac:dyDescent="0.3">
      <c r="A951" s="151">
        <v>46072</v>
      </c>
      <c r="B951" t="s">
        <v>1101</v>
      </c>
      <c r="C951" t="s">
        <v>1104</v>
      </c>
      <c r="D951">
        <v>-645349.31000000006</v>
      </c>
      <c r="E951" t="s">
        <v>1103</v>
      </c>
      <c r="F951">
        <v>1</v>
      </c>
      <c r="G951">
        <v>495000</v>
      </c>
      <c r="H951" t="s">
        <v>511</v>
      </c>
      <c r="I951" t="s">
        <v>17</v>
      </c>
      <c r="J951" t="s">
        <v>157</v>
      </c>
      <c r="K951" t="s">
        <v>473</v>
      </c>
      <c r="L951" t="s">
        <v>156</v>
      </c>
      <c r="M951">
        <v>0</v>
      </c>
      <c r="N951" t="s">
        <v>35</v>
      </c>
      <c r="O951" t="s">
        <v>492</v>
      </c>
      <c r="P951">
        <v>10</v>
      </c>
      <c r="Q951" t="s">
        <v>465</v>
      </c>
      <c r="R951">
        <v>1</v>
      </c>
      <c r="S951">
        <v>-645349.31000000006</v>
      </c>
      <c r="T951">
        <v>1</v>
      </c>
      <c r="U951" t="s">
        <v>199</v>
      </c>
      <c r="V951" t="s">
        <v>75</v>
      </c>
      <c r="W951" t="s">
        <v>76</v>
      </c>
      <c r="X951">
        <v>4.0653249223577111E-4</v>
      </c>
      <c r="Y951">
        <v>262.35546335693527</v>
      </c>
      <c r="Z951">
        <v>10</v>
      </c>
      <c r="AA951" t="s">
        <v>157</v>
      </c>
      <c r="AB951" t="s">
        <v>75</v>
      </c>
      <c r="AC951" t="s">
        <v>17</v>
      </c>
    </row>
    <row r="952" spans="1:29" x14ac:dyDescent="0.3">
      <c r="A952" s="151">
        <v>46072</v>
      </c>
      <c r="B952" t="s">
        <v>1101</v>
      </c>
      <c r="C952" t="s">
        <v>1104</v>
      </c>
      <c r="D952">
        <v>-645349.31000000006</v>
      </c>
      <c r="E952" t="s">
        <v>1103</v>
      </c>
      <c r="F952">
        <v>1</v>
      </c>
      <c r="G952">
        <v>495000</v>
      </c>
      <c r="H952" t="s">
        <v>511</v>
      </c>
      <c r="I952" t="s">
        <v>17</v>
      </c>
      <c r="J952" t="s">
        <v>157</v>
      </c>
      <c r="K952" t="s">
        <v>473</v>
      </c>
      <c r="L952" t="s">
        <v>156</v>
      </c>
      <c r="M952">
        <v>0</v>
      </c>
      <c r="N952" t="s">
        <v>35</v>
      </c>
      <c r="O952" t="s">
        <v>492</v>
      </c>
      <c r="P952">
        <v>10</v>
      </c>
      <c r="Q952" t="s">
        <v>465</v>
      </c>
      <c r="R952">
        <v>1</v>
      </c>
      <c r="S952">
        <v>-645349.31000000006</v>
      </c>
      <c r="T952">
        <v>1</v>
      </c>
      <c r="U952" t="s">
        <v>199</v>
      </c>
      <c r="V952" t="s">
        <v>66</v>
      </c>
      <c r="W952" t="s">
        <v>67</v>
      </c>
      <c r="X952">
        <v>5.9791078481547098E-2</v>
      </c>
      <c r="Y952">
        <v>38586.131242222269</v>
      </c>
      <c r="Z952">
        <v>3</v>
      </c>
      <c r="AA952" t="s">
        <v>157</v>
      </c>
      <c r="AB952" t="s">
        <v>682</v>
      </c>
      <c r="AC952" t="s">
        <v>17</v>
      </c>
    </row>
    <row r="953" spans="1:29" x14ac:dyDescent="0.3">
      <c r="A953" s="151">
        <v>46072</v>
      </c>
      <c r="B953" t="s">
        <v>1101</v>
      </c>
      <c r="C953" t="s">
        <v>1104</v>
      </c>
      <c r="D953">
        <v>-645349.31000000006</v>
      </c>
      <c r="E953" t="s">
        <v>1103</v>
      </c>
      <c r="F953">
        <v>1</v>
      </c>
      <c r="G953">
        <v>495000</v>
      </c>
      <c r="H953" t="s">
        <v>511</v>
      </c>
      <c r="I953" t="s">
        <v>17</v>
      </c>
      <c r="J953" t="s">
        <v>157</v>
      </c>
      <c r="K953" t="s">
        <v>473</v>
      </c>
      <c r="L953" t="s">
        <v>156</v>
      </c>
      <c r="M953">
        <v>0</v>
      </c>
      <c r="N953" t="s">
        <v>35</v>
      </c>
      <c r="O953" t="s">
        <v>492</v>
      </c>
      <c r="P953">
        <v>10</v>
      </c>
      <c r="Q953" t="s">
        <v>465</v>
      </c>
      <c r="R953">
        <v>1</v>
      </c>
      <c r="S953">
        <v>-645349.31000000006</v>
      </c>
      <c r="T953">
        <v>1</v>
      </c>
      <c r="U953" t="s">
        <v>199</v>
      </c>
      <c r="V953" t="s">
        <v>63</v>
      </c>
      <c r="W953" t="s">
        <v>64</v>
      </c>
      <c r="X953">
        <v>4.8738124634855849E-3</v>
      </c>
      <c r="Y953">
        <v>3145.3115103798227</v>
      </c>
      <c r="Z953">
        <v>4</v>
      </c>
      <c r="AA953" t="s">
        <v>157</v>
      </c>
      <c r="AB953" t="s">
        <v>683</v>
      </c>
      <c r="AC953" t="s">
        <v>17</v>
      </c>
    </row>
    <row r="954" spans="1:29" x14ac:dyDescent="0.3">
      <c r="A954" s="151">
        <v>46072</v>
      </c>
      <c r="B954" t="s">
        <v>1101</v>
      </c>
      <c r="C954" t="s">
        <v>1104</v>
      </c>
      <c r="D954">
        <v>-645349.31000000006</v>
      </c>
      <c r="E954" t="s">
        <v>1103</v>
      </c>
      <c r="F954">
        <v>1</v>
      </c>
      <c r="G954">
        <v>495000</v>
      </c>
      <c r="H954" t="s">
        <v>511</v>
      </c>
      <c r="I954" t="s">
        <v>17</v>
      </c>
      <c r="J954" t="s">
        <v>157</v>
      </c>
      <c r="K954" t="s">
        <v>473</v>
      </c>
      <c r="L954" t="s">
        <v>156</v>
      </c>
      <c r="M954">
        <v>0</v>
      </c>
      <c r="N954" t="s">
        <v>35</v>
      </c>
      <c r="O954" t="s">
        <v>492</v>
      </c>
      <c r="P954">
        <v>10</v>
      </c>
      <c r="Q954" t="s">
        <v>465</v>
      </c>
      <c r="R954">
        <v>1</v>
      </c>
      <c r="S954">
        <v>-645349.31000000006</v>
      </c>
      <c r="T954">
        <v>1</v>
      </c>
      <c r="U954" t="s">
        <v>199</v>
      </c>
      <c r="V954" t="s">
        <v>80</v>
      </c>
      <c r="W954" t="s">
        <v>81</v>
      </c>
      <c r="X954">
        <v>0.73411048911804788</v>
      </c>
      <c r="Y954">
        <v>473757.69761609472</v>
      </c>
      <c r="Z954">
        <v>5</v>
      </c>
      <c r="AA954" t="s">
        <v>157</v>
      </c>
      <c r="AB954" t="s">
        <v>80</v>
      </c>
      <c r="AC954" t="s">
        <v>17</v>
      </c>
    </row>
    <row r="955" spans="1:29" x14ac:dyDescent="0.3">
      <c r="A955" s="151">
        <v>46072</v>
      </c>
      <c r="B955" t="s">
        <v>1101</v>
      </c>
      <c r="C955" t="s">
        <v>1104</v>
      </c>
      <c r="D955">
        <v>-645349.31000000006</v>
      </c>
      <c r="E955" t="s">
        <v>1103</v>
      </c>
      <c r="F955">
        <v>1</v>
      </c>
      <c r="G955">
        <v>495000</v>
      </c>
      <c r="H955" t="s">
        <v>511</v>
      </c>
      <c r="I955" t="s">
        <v>17</v>
      </c>
      <c r="J955" t="s">
        <v>157</v>
      </c>
      <c r="K955" t="s">
        <v>473</v>
      </c>
      <c r="L955" t="s">
        <v>156</v>
      </c>
      <c r="M955">
        <v>0</v>
      </c>
      <c r="N955" t="s">
        <v>35</v>
      </c>
      <c r="O955" t="s">
        <v>492</v>
      </c>
      <c r="P955">
        <v>10</v>
      </c>
      <c r="Q955" t="s">
        <v>465</v>
      </c>
      <c r="R955">
        <v>1</v>
      </c>
      <c r="S955">
        <v>-645349.31000000006</v>
      </c>
      <c r="T955">
        <v>1</v>
      </c>
      <c r="U955" t="s">
        <v>199</v>
      </c>
      <c r="V955" t="s">
        <v>50</v>
      </c>
      <c r="W955" t="s">
        <v>74</v>
      </c>
      <c r="X955">
        <v>1.4065386597374174E-2</v>
      </c>
      <c r="Y955">
        <v>9077.0875354986711</v>
      </c>
      <c r="Z955">
        <v>6</v>
      </c>
      <c r="AA955" t="s">
        <v>157</v>
      </c>
      <c r="AB955" t="s">
        <v>50</v>
      </c>
      <c r="AC955" t="s">
        <v>17</v>
      </c>
    </row>
    <row r="956" spans="1:29" x14ac:dyDescent="0.3">
      <c r="A956" s="151">
        <v>46072</v>
      </c>
      <c r="B956" t="s">
        <v>1101</v>
      </c>
      <c r="C956" t="s">
        <v>1104</v>
      </c>
      <c r="D956">
        <v>-645349.31000000006</v>
      </c>
      <c r="E956" t="s">
        <v>1103</v>
      </c>
      <c r="F956">
        <v>1</v>
      </c>
      <c r="G956">
        <v>495000</v>
      </c>
      <c r="H956" t="s">
        <v>511</v>
      </c>
      <c r="I956" t="s">
        <v>17</v>
      </c>
      <c r="J956" t="s">
        <v>157</v>
      </c>
      <c r="K956" t="s">
        <v>473</v>
      </c>
      <c r="L956" t="s">
        <v>156</v>
      </c>
      <c r="M956">
        <v>0</v>
      </c>
      <c r="N956" t="s">
        <v>35</v>
      </c>
      <c r="O956" t="s">
        <v>492</v>
      </c>
      <c r="P956">
        <v>10</v>
      </c>
      <c r="Q956" t="s">
        <v>465</v>
      </c>
      <c r="R956">
        <v>1</v>
      </c>
      <c r="S956">
        <v>-645349.31000000006</v>
      </c>
      <c r="T956">
        <v>1</v>
      </c>
      <c r="U956" t="s">
        <v>199</v>
      </c>
      <c r="V956" t="s">
        <v>68</v>
      </c>
      <c r="W956" t="s">
        <v>69</v>
      </c>
      <c r="X956">
        <v>0.10760032914202722</v>
      </c>
      <c r="Y956">
        <v>69439.798167580157</v>
      </c>
      <c r="Z956">
        <v>7</v>
      </c>
      <c r="AA956" t="s">
        <v>157</v>
      </c>
      <c r="AB956" t="s">
        <v>68</v>
      </c>
      <c r="AC956" t="s">
        <v>17</v>
      </c>
    </row>
    <row r="957" spans="1:29" x14ac:dyDescent="0.3">
      <c r="A957" s="151">
        <v>46072</v>
      </c>
      <c r="B957" t="s">
        <v>1101</v>
      </c>
      <c r="C957" t="s">
        <v>1104</v>
      </c>
      <c r="D957">
        <v>-645349.31000000006</v>
      </c>
      <c r="E957" t="s">
        <v>1103</v>
      </c>
      <c r="F957">
        <v>1</v>
      </c>
      <c r="G957">
        <v>495000</v>
      </c>
      <c r="H957" t="s">
        <v>511</v>
      </c>
      <c r="I957" t="s">
        <v>17</v>
      </c>
      <c r="J957" t="s">
        <v>157</v>
      </c>
      <c r="K957" t="s">
        <v>473</v>
      </c>
      <c r="L957" t="s">
        <v>156</v>
      </c>
      <c r="M957">
        <v>0</v>
      </c>
      <c r="N957" t="s">
        <v>35</v>
      </c>
      <c r="O957" t="s">
        <v>492</v>
      </c>
      <c r="P957">
        <v>10</v>
      </c>
      <c r="Q957" t="s">
        <v>465</v>
      </c>
      <c r="R957">
        <v>1</v>
      </c>
      <c r="S957">
        <v>-645349.31000000006</v>
      </c>
      <c r="T957">
        <v>1</v>
      </c>
      <c r="U957" t="s">
        <v>199</v>
      </c>
      <c r="V957" t="s">
        <v>70</v>
      </c>
      <c r="W957" t="s">
        <v>71</v>
      </c>
      <c r="X957">
        <v>3.9675420007119738E-2</v>
      </c>
      <c r="Y957">
        <v>25604.50492555492</v>
      </c>
      <c r="Z957">
        <v>8</v>
      </c>
      <c r="AA957" t="s">
        <v>157</v>
      </c>
      <c r="AB957" t="s">
        <v>70</v>
      </c>
      <c r="AC957" t="s">
        <v>17</v>
      </c>
    </row>
    <row r="958" spans="1:29" x14ac:dyDescent="0.3">
      <c r="A958" s="151">
        <v>46072</v>
      </c>
      <c r="B958" t="s">
        <v>1101</v>
      </c>
      <c r="C958" t="s">
        <v>1104</v>
      </c>
      <c r="D958">
        <v>-645349.31000000006</v>
      </c>
      <c r="E958" t="s">
        <v>1103</v>
      </c>
      <c r="F958">
        <v>1</v>
      </c>
      <c r="G958">
        <v>495000</v>
      </c>
      <c r="H958" t="s">
        <v>511</v>
      </c>
      <c r="I958" t="s">
        <v>17</v>
      </c>
      <c r="J958" t="s">
        <v>157</v>
      </c>
      <c r="K958" t="s">
        <v>473</v>
      </c>
      <c r="L958" t="s">
        <v>156</v>
      </c>
      <c r="M958">
        <v>0</v>
      </c>
      <c r="N958" t="s">
        <v>35</v>
      </c>
      <c r="O958" t="s">
        <v>492</v>
      </c>
      <c r="P958">
        <v>10</v>
      </c>
      <c r="Q958" t="s">
        <v>465</v>
      </c>
      <c r="R958">
        <v>1</v>
      </c>
      <c r="S958">
        <v>-645349.31000000006</v>
      </c>
      <c r="T958">
        <v>1</v>
      </c>
      <c r="U958" t="s">
        <v>199</v>
      </c>
      <c r="V958" t="s">
        <v>181</v>
      </c>
      <c r="W958" t="s">
        <v>462</v>
      </c>
      <c r="X958">
        <v>0</v>
      </c>
      <c r="Y958">
        <v>0</v>
      </c>
      <c r="Z958">
        <v>9</v>
      </c>
      <c r="AA958" t="s">
        <v>157</v>
      </c>
      <c r="AB958" t="s">
        <v>181</v>
      </c>
      <c r="AC958" t="s">
        <v>17</v>
      </c>
    </row>
    <row r="959" spans="1:29" x14ac:dyDescent="0.3">
      <c r="A959" s="151">
        <v>46079</v>
      </c>
      <c r="B959" t="s">
        <v>877</v>
      </c>
      <c r="C959" t="s">
        <v>878</v>
      </c>
      <c r="D959">
        <v>-600000</v>
      </c>
      <c r="E959" t="s">
        <v>17</v>
      </c>
      <c r="F959">
        <v>1</v>
      </c>
      <c r="G959">
        <v>600000</v>
      </c>
      <c r="H959" t="s">
        <v>511</v>
      </c>
      <c r="I959" t="s">
        <v>17</v>
      </c>
      <c r="J959" t="s">
        <v>157</v>
      </c>
      <c r="K959" t="s">
        <v>473</v>
      </c>
      <c r="L959" t="s">
        <v>156</v>
      </c>
      <c r="M959">
        <v>0</v>
      </c>
      <c r="N959" t="s">
        <v>43</v>
      </c>
      <c r="O959" t="s">
        <v>492</v>
      </c>
      <c r="P959">
        <v>1</v>
      </c>
      <c r="Q959" t="s">
        <v>72</v>
      </c>
      <c r="R959">
        <v>1</v>
      </c>
      <c r="S959">
        <v>-600000</v>
      </c>
      <c r="T959">
        <v>1</v>
      </c>
      <c r="U959" t="s">
        <v>199</v>
      </c>
      <c r="V959" t="s">
        <v>72</v>
      </c>
      <c r="W959" t="s">
        <v>87</v>
      </c>
      <c r="X959">
        <v>1</v>
      </c>
      <c r="Y959">
        <v>600000</v>
      </c>
      <c r="Z959">
        <v>1</v>
      </c>
      <c r="AA959" t="s">
        <v>157</v>
      </c>
      <c r="AB959" t="s">
        <v>72</v>
      </c>
      <c r="AC959" t="s">
        <v>17</v>
      </c>
    </row>
    <row r="960" spans="1:29" x14ac:dyDescent="0.3">
      <c r="A960" s="151">
        <v>46055</v>
      </c>
      <c r="B960" t="s">
        <v>1035</v>
      </c>
      <c r="C960" t="s">
        <v>1043</v>
      </c>
      <c r="D960">
        <v>-560647.49</v>
      </c>
      <c r="E960" t="s">
        <v>1044</v>
      </c>
      <c r="F960">
        <v>1</v>
      </c>
      <c r="G960">
        <v>463345.03</v>
      </c>
      <c r="H960" t="s">
        <v>511</v>
      </c>
      <c r="I960" t="s">
        <v>17</v>
      </c>
      <c r="J960" t="s">
        <v>157</v>
      </c>
      <c r="K960" t="s">
        <v>473</v>
      </c>
      <c r="L960" t="s">
        <v>156</v>
      </c>
      <c r="M960">
        <v>0</v>
      </c>
      <c r="N960" t="s">
        <v>35</v>
      </c>
      <c r="O960" t="s">
        <v>492</v>
      </c>
      <c r="P960">
        <v>10</v>
      </c>
      <c r="Q960" t="s">
        <v>465</v>
      </c>
      <c r="R960">
        <v>1</v>
      </c>
      <c r="S960">
        <v>-560647.49</v>
      </c>
      <c r="T960">
        <v>1</v>
      </c>
      <c r="U960" t="s">
        <v>199</v>
      </c>
      <c r="V960" t="s">
        <v>72</v>
      </c>
      <c r="W960" t="s">
        <v>73</v>
      </c>
      <c r="X960">
        <v>3.2417236735101898E-2</v>
      </c>
      <c r="Y960">
        <v>18174.642408270673</v>
      </c>
      <c r="Z960">
        <v>1</v>
      </c>
      <c r="AA960" t="s">
        <v>157</v>
      </c>
      <c r="AB960" t="s">
        <v>72</v>
      </c>
      <c r="AC960" t="s">
        <v>17</v>
      </c>
    </row>
    <row r="961" spans="1:29" x14ac:dyDescent="0.3">
      <c r="A961" s="151">
        <v>46055</v>
      </c>
      <c r="B961" t="s">
        <v>1035</v>
      </c>
      <c r="C961" t="s">
        <v>1043</v>
      </c>
      <c r="D961">
        <v>-560647.49</v>
      </c>
      <c r="E961" t="s">
        <v>1044</v>
      </c>
      <c r="F961">
        <v>1</v>
      </c>
      <c r="G961">
        <v>463345.03</v>
      </c>
      <c r="H961" t="s">
        <v>511</v>
      </c>
      <c r="I961" t="s">
        <v>17</v>
      </c>
      <c r="J961" t="s">
        <v>157</v>
      </c>
      <c r="K961" t="s">
        <v>473</v>
      </c>
      <c r="L961" t="s">
        <v>156</v>
      </c>
      <c r="M961">
        <v>0</v>
      </c>
      <c r="N961" t="s">
        <v>35</v>
      </c>
      <c r="O961" t="s">
        <v>492</v>
      </c>
      <c r="P961">
        <v>10</v>
      </c>
      <c r="Q961" t="s">
        <v>465</v>
      </c>
      <c r="R961">
        <v>1</v>
      </c>
      <c r="S961">
        <v>-560647.49</v>
      </c>
      <c r="T961">
        <v>1</v>
      </c>
      <c r="U961" t="s">
        <v>199</v>
      </c>
      <c r="V961" t="s">
        <v>77</v>
      </c>
      <c r="W961" t="s">
        <v>78</v>
      </c>
      <c r="X961">
        <v>7.0597149630605652E-3</v>
      </c>
      <c r="Y961">
        <v>3958.0114741553484</v>
      </c>
      <c r="Z961">
        <v>2</v>
      </c>
      <c r="AA961" t="s">
        <v>157</v>
      </c>
      <c r="AB961" t="s">
        <v>77</v>
      </c>
      <c r="AC961" t="s">
        <v>17</v>
      </c>
    </row>
    <row r="962" spans="1:29" x14ac:dyDescent="0.3">
      <c r="A962" s="151">
        <v>46055</v>
      </c>
      <c r="B962" t="s">
        <v>1035</v>
      </c>
      <c r="C962" t="s">
        <v>1043</v>
      </c>
      <c r="D962">
        <v>-560647.49</v>
      </c>
      <c r="E962" t="s">
        <v>1044</v>
      </c>
      <c r="F962">
        <v>1</v>
      </c>
      <c r="G962">
        <v>463345.03</v>
      </c>
      <c r="H962" t="s">
        <v>511</v>
      </c>
      <c r="I962" t="s">
        <v>17</v>
      </c>
      <c r="J962" t="s">
        <v>157</v>
      </c>
      <c r="K962" t="s">
        <v>473</v>
      </c>
      <c r="L962" t="s">
        <v>156</v>
      </c>
      <c r="M962">
        <v>0</v>
      </c>
      <c r="N962" t="s">
        <v>35</v>
      </c>
      <c r="O962" t="s">
        <v>492</v>
      </c>
      <c r="P962">
        <v>10</v>
      </c>
      <c r="Q962" t="s">
        <v>465</v>
      </c>
      <c r="R962">
        <v>1</v>
      </c>
      <c r="S962">
        <v>-560647.49</v>
      </c>
      <c r="T962">
        <v>1</v>
      </c>
      <c r="U962" t="s">
        <v>199</v>
      </c>
      <c r="V962" t="s">
        <v>75</v>
      </c>
      <c r="W962" t="s">
        <v>76</v>
      </c>
      <c r="X962">
        <v>4.0653249223577111E-4</v>
      </c>
      <c r="Y962">
        <v>227.92142137542956</v>
      </c>
      <c r="Z962">
        <v>10</v>
      </c>
      <c r="AA962" t="s">
        <v>157</v>
      </c>
      <c r="AB962" t="s">
        <v>75</v>
      </c>
      <c r="AC962" t="s">
        <v>17</v>
      </c>
    </row>
    <row r="963" spans="1:29" x14ac:dyDescent="0.3">
      <c r="A963" s="151">
        <v>46055</v>
      </c>
      <c r="B963" t="s">
        <v>1035</v>
      </c>
      <c r="C963" t="s">
        <v>1043</v>
      </c>
      <c r="D963">
        <v>-560647.49</v>
      </c>
      <c r="E963" t="s">
        <v>1044</v>
      </c>
      <c r="F963">
        <v>1</v>
      </c>
      <c r="G963">
        <v>463345.03</v>
      </c>
      <c r="H963" t="s">
        <v>511</v>
      </c>
      <c r="I963" t="s">
        <v>17</v>
      </c>
      <c r="J963" t="s">
        <v>157</v>
      </c>
      <c r="K963" t="s">
        <v>473</v>
      </c>
      <c r="L963" t="s">
        <v>156</v>
      </c>
      <c r="M963">
        <v>0</v>
      </c>
      <c r="N963" t="s">
        <v>35</v>
      </c>
      <c r="O963" t="s">
        <v>492</v>
      </c>
      <c r="P963">
        <v>10</v>
      </c>
      <c r="Q963" t="s">
        <v>465</v>
      </c>
      <c r="R963">
        <v>1</v>
      </c>
      <c r="S963">
        <v>-560647.49</v>
      </c>
      <c r="T963">
        <v>1</v>
      </c>
      <c r="U963" t="s">
        <v>199</v>
      </c>
      <c r="V963" t="s">
        <v>66</v>
      </c>
      <c r="W963" t="s">
        <v>67</v>
      </c>
      <c r="X963">
        <v>5.9791078481547098E-2</v>
      </c>
      <c r="Y963">
        <v>33521.718075072393</v>
      </c>
      <c r="Z963">
        <v>3</v>
      </c>
      <c r="AA963" t="s">
        <v>157</v>
      </c>
      <c r="AB963" t="s">
        <v>682</v>
      </c>
      <c r="AC963" t="s">
        <v>17</v>
      </c>
    </row>
    <row r="964" spans="1:29" x14ac:dyDescent="0.3">
      <c r="A964" s="151">
        <v>46055</v>
      </c>
      <c r="B964" t="s">
        <v>1035</v>
      </c>
      <c r="C964" t="s">
        <v>1043</v>
      </c>
      <c r="D964">
        <v>-560647.49</v>
      </c>
      <c r="E964" t="s">
        <v>1044</v>
      </c>
      <c r="F964">
        <v>1</v>
      </c>
      <c r="G964">
        <v>463345.03</v>
      </c>
      <c r="H964" t="s">
        <v>511</v>
      </c>
      <c r="I964" t="s">
        <v>17</v>
      </c>
      <c r="J964" t="s">
        <v>157</v>
      </c>
      <c r="K964" t="s">
        <v>473</v>
      </c>
      <c r="L964" t="s">
        <v>156</v>
      </c>
      <c r="M964">
        <v>0</v>
      </c>
      <c r="N964" t="s">
        <v>35</v>
      </c>
      <c r="O964" t="s">
        <v>492</v>
      </c>
      <c r="P964">
        <v>10</v>
      </c>
      <c r="Q964" t="s">
        <v>465</v>
      </c>
      <c r="R964">
        <v>1</v>
      </c>
      <c r="S964">
        <v>-560647.49</v>
      </c>
      <c r="T964">
        <v>1</v>
      </c>
      <c r="U964" t="s">
        <v>199</v>
      </c>
      <c r="V964" t="s">
        <v>63</v>
      </c>
      <c r="W964" t="s">
        <v>64</v>
      </c>
      <c r="X964">
        <v>4.8738124634855849E-3</v>
      </c>
      <c r="Y964">
        <v>2732.4907243839098</v>
      </c>
      <c r="Z964">
        <v>4</v>
      </c>
      <c r="AA964" t="s">
        <v>157</v>
      </c>
      <c r="AB964" t="s">
        <v>683</v>
      </c>
      <c r="AC964" t="s">
        <v>17</v>
      </c>
    </row>
    <row r="965" spans="1:29" x14ac:dyDescent="0.3">
      <c r="A965" s="151">
        <v>46055</v>
      </c>
      <c r="B965" t="s">
        <v>1035</v>
      </c>
      <c r="C965" t="s">
        <v>1043</v>
      </c>
      <c r="D965">
        <v>-560647.49</v>
      </c>
      <c r="E965" t="s">
        <v>1044</v>
      </c>
      <c r="F965">
        <v>1</v>
      </c>
      <c r="G965">
        <v>463345.03</v>
      </c>
      <c r="H965" t="s">
        <v>511</v>
      </c>
      <c r="I965" t="s">
        <v>17</v>
      </c>
      <c r="J965" t="s">
        <v>157</v>
      </c>
      <c r="K965" t="s">
        <v>473</v>
      </c>
      <c r="L965" t="s">
        <v>156</v>
      </c>
      <c r="M965">
        <v>0</v>
      </c>
      <c r="N965" t="s">
        <v>35</v>
      </c>
      <c r="O965" t="s">
        <v>492</v>
      </c>
      <c r="P965">
        <v>10</v>
      </c>
      <c r="Q965" t="s">
        <v>465</v>
      </c>
      <c r="R965">
        <v>1</v>
      </c>
      <c r="S965">
        <v>-560647.49</v>
      </c>
      <c r="T965">
        <v>1</v>
      </c>
      <c r="U965" t="s">
        <v>199</v>
      </c>
      <c r="V965" t="s">
        <v>80</v>
      </c>
      <c r="W965" t="s">
        <v>81</v>
      </c>
      <c r="X965">
        <v>0.73411048911804788</v>
      </c>
      <c r="Y965">
        <v>411577.20310670586</v>
      </c>
      <c r="Z965">
        <v>5</v>
      </c>
      <c r="AA965" t="s">
        <v>157</v>
      </c>
      <c r="AB965" t="s">
        <v>80</v>
      </c>
      <c r="AC965" t="s">
        <v>17</v>
      </c>
    </row>
    <row r="966" spans="1:29" x14ac:dyDescent="0.3">
      <c r="A966" s="151">
        <v>46055</v>
      </c>
      <c r="B966" t="s">
        <v>1035</v>
      </c>
      <c r="C966" t="s">
        <v>1043</v>
      </c>
      <c r="D966">
        <v>-560647.49</v>
      </c>
      <c r="E966" t="s">
        <v>1044</v>
      </c>
      <c r="F966">
        <v>1</v>
      </c>
      <c r="G966">
        <v>463345.03</v>
      </c>
      <c r="H966" t="s">
        <v>511</v>
      </c>
      <c r="I966" t="s">
        <v>17</v>
      </c>
      <c r="J966" t="s">
        <v>157</v>
      </c>
      <c r="K966" t="s">
        <v>473</v>
      </c>
      <c r="L966" t="s">
        <v>156</v>
      </c>
      <c r="M966">
        <v>0</v>
      </c>
      <c r="N966" t="s">
        <v>35</v>
      </c>
      <c r="O966" t="s">
        <v>492</v>
      </c>
      <c r="P966">
        <v>10</v>
      </c>
      <c r="Q966" t="s">
        <v>465</v>
      </c>
      <c r="R966">
        <v>1</v>
      </c>
      <c r="S966">
        <v>-560647.49</v>
      </c>
      <c r="T966">
        <v>1</v>
      </c>
      <c r="U966" t="s">
        <v>199</v>
      </c>
      <c r="V966" t="s">
        <v>50</v>
      </c>
      <c r="W966" t="s">
        <v>74</v>
      </c>
      <c r="X966">
        <v>1.4065386597374174E-2</v>
      </c>
      <c r="Y966">
        <v>7885.7236916974707</v>
      </c>
      <c r="Z966">
        <v>6</v>
      </c>
      <c r="AA966" t="s">
        <v>157</v>
      </c>
      <c r="AB966" t="s">
        <v>50</v>
      </c>
      <c r="AC966" t="s">
        <v>17</v>
      </c>
    </row>
    <row r="967" spans="1:29" x14ac:dyDescent="0.3">
      <c r="A967" s="151">
        <v>46055</v>
      </c>
      <c r="B967" t="s">
        <v>1035</v>
      </c>
      <c r="C967" t="s">
        <v>1043</v>
      </c>
      <c r="D967">
        <v>-560647.49</v>
      </c>
      <c r="E967" t="s">
        <v>1044</v>
      </c>
      <c r="F967">
        <v>1</v>
      </c>
      <c r="G967">
        <v>463345.03</v>
      </c>
      <c r="H967" t="s">
        <v>511</v>
      </c>
      <c r="I967" t="s">
        <v>17</v>
      </c>
      <c r="J967" t="s">
        <v>157</v>
      </c>
      <c r="K967" t="s">
        <v>473</v>
      </c>
      <c r="L967" t="s">
        <v>156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>
        <v>-560647.49</v>
      </c>
      <c r="T967">
        <v>1</v>
      </c>
      <c r="U967" t="s">
        <v>199</v>
      </c>
      <c r="V967" t="s">
        <v>68</v>
      </c>
      <c r="W967" t="s">
        <v>69</v>
      </c>
      <c r="X967">
        <v>0.10760032914202722</v>
      </c>
      <c r="Y967">
        <v>60325.85445665141</v>
      </c>
      <c r="Z967">
        <v>7</v>
      </c>
      <c r="AA967" t="s">
        <v>157</v>
      </c>
      <c r="AB967" t="s">
        <v>68</v>
      </c>
      <c r="AC967" t="s">
        <v>17</v>
      </c>
    </row>
    <row r="968" spans="1:29" x14ac:dyDescent="0.3">
      <c r="A968" s="151">
        <v>46055</v>
      </c>
      <c r="B968" t="s">
        <v>1035</v>
      </c>
      <c r="C968" t="s">
        <v>1043</v>
      </c>
      <c r="D968">
        <v>-560647.49</v>
      </c>
      <c r="E968" t="s">
        <v>1044</v>
      </c>
      <c r="F968">
        <v>1</v>
      </c>
      <c r="G968">
        <v>463345.03</v>
      </c>
      <c r="H968" t="s">
        <v>511</v>
      </c>
      <c r="I968" t="s">
        <v>17</v>
      </c>
      <c r="J968" t="s">
        <v>157</v>
      </c>
      <c r="K968" t="s">
        <v>473</v>
      </c>
      <c r="L968" t="s">
        <v>156</v>
      </c>
      <c r="M968">
        <v>0</v>
      </c>
      <c r="N968" t="s">
        <v>35</v>
      </c>
      <c r="O968" t="s">
        <v>492</v>
      </c>
      <c r="P968">
        <v>10</v>
      </c>
      <c r="Q968" t="s">
        <v>465</v>
      </c>
      <c r="R968">
        <v>1</v>
      </c>
      <c r="S968">
        <v>-560647.49</v>
      </c>
      <c r="T968">
        <v>1</v>
      </c>
      <c r="U968" t="s">
        <v>199</v>
      </c>
      <c r="V968" t="s">
        <v>70</v>
      </c>
      <c r="W968" t="s">
        <v>71</v>
      </c>
      <c r="X968">
        <v>3.9675420007119738E-2</v>
      </c>
      <c r="Y968">
        <v>22243.924641687463</v>
      </c>
      <c r="Z968">
        <v>8</v>
      </c>
      <c r="AA968" t="s">
        <v>157</v>
      </c>
      <c r="AB968" t="s">
        <v>70</v>
      </c>
      <c r="AC968" t="s">
        <v>17</v>
      </c>
    </row>
    <row r="969" spans="1:29" x14ac:dyDescent="0.3">
      <c r="A969" s="151">
        <v>46055</v>
      </c>
      <c r="B969" t="s">
        <v>1035</v>
      </c>
      <c r="C969" t="s">
        <v>1043</v>
      </c>
      <c r="D969">
        <v>-560647.49</v>
      </c>
      <c r="E969" t="s">
        <v>1044</v>
      </c>
      <c r="F969">
        <v>1</v>
      </c>
      <c r="G969">
        <v>463345.03</v>
      </c>
      <c r="H969" t="s">
        <v>511</v>
      </c>
      <c r="I969" t="s">
        <v>17</v>
      </c>
      <c r="J969" t="s">
        <v>157</v>
      </c>
      <c r="K969" t="s">
        <v>473</v>
      </c>
      <c r="L969" t="s">
        <v>156</v>
      </c>
      <c r="M969">
        <v>0</v>
      </c>
      <c r="N969" t="s">
        <v>35</v>
      </c>
      <c r="O969" t="s">
        <v>492</v>
      </c>
      <c r="P969">
        <v>10</v>
      </c>
      <c r="Q969" t="s">
        <v>465</v>
      </c>
      <c r="R969">
        <v>1</v>
      </c>
      <c r="S969">
        <v>-560647.49</v>
      </c>
      <c r="T969">
        <v>1</v>
      </c>
      <c r="U969" t="s">
        <v>199</v>
      </c>
      <c r="V969" t="s">
        <v>181</v>
      </c>
      <c r="W969" t="s">
        <v>462</v>
      </c>
      <c r="X969">
        <v>0</v>
      </c>
      <c r="Y969">
        <v>0</v>
      </c>
      <c r="Z969">
        <v>9</v>
      </c>
      <c r="AA969" t="s">
        <v>157</v>
      </c>
      <c r="AB969" t="s">
        <v>181</v>
      </c>
      <c r="AC969" t="s">
        <v>17</v>
      </c>
    </row>
    <row r="970" spans="1:29" x14ac:dyDescent="0.3">
      <c r="A970" s="151">
        <v>46059</v>
      </c>
      <c r="B970" t="s">
        <v>1001</v>
      </c>
      <c r="C970" t="s">
        <v>1002</v>
      </c>
      <c r="D970">
        <v>-555000</v>
      </c>
      <c r="E970" t="s">
        <v>1003</v>
      </c>
      <c r="F970">
        <v>1</v>
      </c>
      <c r="G970">
        <v>395000</v>
      </c>
      <c r="H970" t="s">
        <v>511</v>
      </c>
      <c r="I970" t="s">
        <v>17</v>
      </c>
      <c r="J970" t="s">
        <v>157</v>
      </c>
      <c r="K970" t="s">
        <v>473</v>
      </c>
      <c r="L970" t="s">
        <v>138</v>
      </c>
      <c r="M970">
        <v>0</v>
      </c>
      <c r="N970" t="s">
        <v>40</v>
      </c>
      <c r="O970" t="s">
        <v>492</v>
      </c>
      <c r="P970">
        <v>1</v>
      </c>
      <c r="Q970" t="s">
        <v>68</v>
      </c>
      <c r="R970">
        <v>1</v>
      </c>
      <c r="S970">
        <v>-555000</v>
      </c>
      <c r="T970">
        <v>1</v>
      </c>
      <c r="U970" t="s">
        <v>199</v>
      </c>
      <c r="V970" t="s">
        <v>68</v>
      </c>
      <c r="W970" t="s">
        <v>85</v>
      </c>
      <c r="X970">
        <v>1</v>
      </c>
      <c r="Y970">
        <v>555000</v>
      </c>
      <c r="Z970">
        <v>7</v>
      </c>
      <c r="AA970" t="s">
        <v>157</v>
      </c>
      <c r="AB970" t="s">
        <v>68</v>
      </c>
      <c r="AC970" t="s">
        <v>17</v>
      </c>
    </row>
    <row r="971" spans="1:29" x14ac:dyDescent="0.3">
      <c r="A971" s="151">
        <v>46058</v>
      </c>
      <c r="B971" t="s">
        <v>828</v>
      </c>
      <c r="C971" t="s">
        <v>829</v>
      </c>
      <c r="D971">
        <v>-545622</v>
      </c>
      <c r="E971" t="s">
        <v>830</v>
      </c>
      <c r="F971">
        <v>1</v>
      </c>
      <c r="G971">
        <v>545622</v>
      </c>
      <c r="H971" t="s">
        <v>511</v>
      </c>
      <c r="I971" t="s">
        <v>11</v>
      </c>
      <c r="J971" t="s">
        <v>137</v>
      </c>
      <c r="K971" t="s">
        <v>513</v>
      </c>
      <c r="L971" t="s">
        <v>138</v>
      </c>
      <c r="M971">
        <v>0</v>
      </c>
      <c r="N971" t="s">
        <v>35</v>
      </c>
      <c r="O971" t="s">
        <v>492</v>
      </c>
      <c r="P971">
        <v>10</v>
      </c>
      <c r="Q971" t="s">
        <v>465</v>
      </c>
      <c r="R971">
        <v>1</v>
      </c>
      <c r="S971">
        <v>-545622</v>
      </c>
      <c r="T971">
        <v>1</v>
      </c>
      <c r="U971" t="s">
        <v>199</v>
      </c>
      <c r="V971" t="s">
        <v>72</v>
      </c>
      <c r="W971" t="s">
        <v>73</v>
      </c>
      <c r="X971">
        <v>3.2417236735101898E-2</v>
      </c>
      <c r="Y971">
        <v>17687.557541879767</v>
      </c>
      <c r="Z971">
        <v>1</v>
      </c>
      <c r="AA971">
        <v>3</v>
      </c>
      <c r="AB971" t="s">
        <v>72</v>
      </c>
      <c r="AC971" t="s">
        <v>11</v>
      </c>
    </row>
    <row r="972" spans="1:29" x14ac:dyDescent="0.3">
      <c r="A972" s="151">
        <v>46058</v>
      </c>
      <c r="B972" t="s">
        <v>828</v>
      </c>
      <c r="C972" t="s">
        <v>829</v>
      </c>
      <c r="D972">
        <v>-545622</v>
      </c>
      <c r="E972" t="s">
        <v>830</v>
      </c>
      <c r="F972">
        <v>1</v>
      </c>
      <c r="G972">
        <v>545622</v>
      </c>
      <c r="H972" t="s">
        <v>511</v>
      </c>
      <c r="I972" t="s">
        <v>11</v>
      </c>
      <c r="J972" t="s">
        <v>137</v>
      </c>
      <c r="K972" t="s">
        <v>513</v>
      </c>
      <c r="L972" t="s">
        <v>138</v>
      </c>
      <c r="M972">
        <v>0</v>
      </c>
      <c r="N972" t="s">
        <v>35</v>
      </c>
      <c r="O972" t="s">
        <v>492</v>
      </c>
      <c r="P972">
        <v>10</v>
      </c>
      <c r="Q972" t="s">
        <v>465</v>
      </c>
      <c r="R972">
        <v>1</v>
      </c>
      <c r="S972">
        <v>-545622</v>
      </c>
      <c r="T972">
        <v>1</v>
      </c>
      <c r="U972" t="s">
        <v>199</v>
      </c>
      <c r="V972" t="s">
        <v>77</v>
      </c>
      <c r="W972" t="s">
        <v>78</v>
      </c>
      <c r="X972">
        <v>7.0597149630605652E-3</v>
      </c>
      <c r="Y972">
        <v>3851.9357975750318</v>
      </c>
      <c r="Z972">
        <v>2</v>
      </c>
      <c r="AA972">
        <v>3</v>
      </c>
      <c r="AB972" t="s">
        <v>77</v>
      </c>
      <c r="AC972" t="s">
        <v>11</v>
      </c>
    </row>
    <row r="973" spans="1:29" x14ac:dyDescent="0.3">
      <c r="A973" s="151">
        <v>46058</v>
      </c>
      <c r="B973" t="s">
        <v>828</v>
      </c>
      <c r="C973" t="s">
        <v>829</v>
      </c>
      <c r="D973">
        <v>-545622</v>
      </c>
      <c r="E973" t="s">
        <v>830</v>
      </c>
      <c r="F973">
        <v>1</v>
      </c>
      <c r="G973">
        <v>545622</v>
      </c>
      <c r="H973" t="s">
        <v>511</v>
      </c>
      <c r="I973" t="s">
        <v>11</v>
      </c>
      <c r="J973" t="s">
        <v>137</v>
      </c>
      <c r="K973" t="s">
        <v>513</v>
      </c>
      <c r="L973" t="s">
        <v>138</v>
      </c>
      <c r="M973">
        <v>0</v>
      </c>
      <c r="N973" t="s">
        <v>35</v>
      </c>
      <c r="O973" t="s">
        <v>492</v>
      </c>
      <c r="P973">
        <v>10</v>
      </c>
      <c r="Q973" t="s">
        <v>465</v>
      </c>
      <c r="R973">
        <v>1</v>
      </c>
      <c r="S973">
        <v>-545622</v>
      </c>
      <c r="T973">
        <v>1</v>
      </c>
      <c r="U973" t="s">
        <v>199</v>
      </c>
      <c r="V973" t="s">
        <v>75</v>
      </c>
      <c r="W973" t="s">
        <v>76</v>
      </c>
      <c r="X973">
        <v>4.0653249223577111E-4</v>
      </c>
      <c r="Y973">
        <v>221.8130714786659</v>
      </c>
      <c r="Z973">
        <v>10</v>
      </c>
      <c r="AA973">
        <v>3</v>
      </c>
      <c r="AB973" t="s">
        <v>75</v>
      </c>
      <c r="AC973" t="s">
        <v>11</v>
      </c>
    </row>
    <row r="974" spans="1:29" x14ac:dyDescent="0.3">
      <c r="A974" s="151">
        <v>46058</v>
      </c>
      <c r="B974" t="s">
        <v>828</v>
      </c>
      <c r="C974" t="s">
        <v>829</v>
      </c>
      <c r="D974">
        <v>-545622</v>
      </c>
      <c r="E974" t="s">
        <v>830</v>
      </c>
      <c r="F974">
        <v>1</v>
      </c>
      <c r="G974">
        <v>545622</v>
      </c>
      <c r="H974" t="s">
        <v>511</v>
      </c>
      <c r="I974" t="s">
        <v>11</v>
      </c>
      <c r="J974" t="s">
        <v>137</v>
      </c>
      <c r="K974" t="s">
        <v>513</v>
      </c>
      <c r="L974" t="s">
        <v>138</v>
      </c>
      <c r="M974">
        <v>0</v>
      </c>
      <c r="N974" t="s">
        <v>35</v>
      </c>
      <c r="O974" t="s">
        <v>492</v>
      </c>
      <c r="P974">
        <v>10</v>
      </c>
      <c r="Q974" t="s">
        <v>465</v>
      </c>
      <c r="R974">
        <v>1</v>
      </c>
      <c r="S974">
        <v>-545622</v>
      </c>
      <c r="T974">
        <v>1</v>
      </c>
      <c r="U974" t="s">
        <v>199</v>
      </c>
      <c r="V974" t="s">
        <v>66</v>
      </c>
      <c r="W974" t="s">
        <v>67</v>
      </c>
      <c r="X974">
        <v>5.9791078481547098E-2</v>
      </c>
      <c r="Y974">
        <v>32623.327823258693</v>
      </c>
      <c r="Z974">
        <v>3</v>
      </c>
      <c r="AA974">
        <v>3</v>
      </c>
      <c r="AB974" t="s">
        <v>682</v>
      </c>
      <c r="AC974" t="s">
        <v>11</v>
      </c>
    </row>
    <row r="975" spans="1:29" x14ac:dyDescent="0.3">
      <c r="A975" s="151">
        <v>46058</v>
      </c>
      <c r="B975" t="s">
        <v>828</v>
      </c>
      <c r="C975" t="s">
        <v>829</v>
      </c>
      <c r="D975">
        <v>-545622</v>
      </c>
      <c r="E975" t="s">
        <v>830</v>
      </c>
      <c r="F975">
        <v>1</v>
      </c>
      <c r="G975">
        <v>545622</v>
      </c>
      <c r="H975" t="s">
        <v>511</v>
      </c>
      <c r="I975" t="s">
        <v>11</v>
      </c>
      <c r="J975" t="s">
        <v>137</v>
      </c>
      <c r="K975" t="s">
        <v>513</v>
      </c>
      <c r="L975" t="s">
        <v>138</v>
      </c>
      <c r="M975">
        <v>0</v>
      </c>
      <c r="N975" t="s">
        <v>35</v>
      </c>
      <c r="O975" t="s">
        <v>492</v>
      </c>
      <c r="P975">
        <v>10</v>
      </c>
      <c r="Q975" t="s">
        <v>465</v>
      </c>
      <c r="R975">
        <v>1</v>
      </c>
      <c r="S975">
        <v>-545622</v>
      </c>
      <c r="T975">
        <v>1</v>
      </c>
      <c r="U975" t="s">
        <v>199</v>
      </c>
      <c r="V975" t="s">
        <v>63</v>
      </c>
      <c r="W975" t="s">
        <v>64</v>
      </c>
      <c r="X975">
        <v>4.8738124634855849E-3</v>
      </c>
      <c r="Y975">
        <v>2659.259303951932</v>
      </c>
      <c r="Z975">
        <v>4</v>
      </c>
      <c r="AA975">
        <v>3</v>
      </c>
      <c r="AB975" t="s">
        <v>683</v>
      </c>
      <c r="AC975" t="s">
        <v>11</v>
      </c>
    </row>
    <row r="976" spans="1:29" x14ac:dyDescent="0.3">
      <c r="A976" s="151">
        <v>46058</v>
      </c>
      <c r="B976" t="s">
        <v>828</v>
      </c>
      <c r="C976" t="s">
        <v>829</v>
      </c>
      <c r="D976">
        <v>-545622</v>
      </c>
      <c r="E976" t="s">
        <v>830</v>
      </c>
      <c r="F976">
        <v>1</v>
      </c>
      <c r="G976">
        <v>545622</v>
      </c>
      <c r="H976" t="s">
        <v>511</v>
      </c>
      <c r="I976" t="s">
        <v>11</v>
      </c>
      <c r="J976" t="s">
        <v>137</v>
      </c>
      <c r="K976" t="s">
        <v>513</v>
      </c>
      <c r="L976" t="s">
        <v>138</v>
      </c>
      <c r="M976">
        <v>0</v>
      </c>
      <c r="N976" t="s">
        <v>35</v>
      </c>
      <c r="O976" t="s">
        <v>492</v>
      </c>
      <c r="P976">
        <v>10</v>
      </c>
      <c r="Q976" t="s">
        <v>465</v>
      </c>
      <c r="R976">
        <v>1</v>
      </c>
      <c r="S976">
        <v>-545622</v>
      </c>
      <c r="T976">
        <v>1</v>
      </c>
      <c r="U976" t="s">
        <v>199</v>
      </c>
      <c r="V976" t="s">
        <v>80</v>
      </c>
      <c r="W976" t="s">
        <v>81</v>
      </c>
      <c r="X976">
        <v>0.73411048911804788</v>
      </c>
      <c r="Y976">
        <v>400546.83329356753</v>
      </c>
      <c r="Z976">
        <v>5</v>
      </c>
      <c r="AA976">
        <v>3</v>
      </c>
      <c r="AB976" t="s">
        <v>80</v>
      </c>
      <c r="AC976" t="s">
        <v>11</v>
      </c>
    </row>
    <row r="977" spans="1:29" x14ac:dyDescent="0.3">
      <c r="A977" s="151">
        <v>46058</v>
      </c>
      <c r="B977" t="s">
        <v>828</v>
      </c>
      <c r="C977" t="s">
        <v>829</v>
      </c>
      <c r="D977">
        <v>-545622</v>
      </c>
      <c r="E977" t="s">
        <v>830</v>
      </c>
      <c r="F977">
        <v>1</v>
      </c>
      <c r="G977">
        <v>545622</v>
      </c>
      <c r="H977" t="s">
        <v>511</v>
      </c>
      <c r="I977" t="s">
        <v>11</v>
      </c>
      <c r="J977" t="s">
        <v>137</v>
      </c>
      <c r="K977" t="s">
        <v>513</v>
      </c>
      <c r="L977" t="s">
        <v>138</v>
      </c>
      <c r="M977">
        <v>0</v>
      </c>
      <c r="N977" t="s">
        <v>35</v>
      </c>
      <c r="O977" t="s">
        <v>492</v>
      </c>
      <c r="P977">
        <v>10</v>
      </c>
      <c r="Q977" t="s">
        <v>465</v>
      </c>
      <c r="R977">
        <v>1</v>
      </c>
      <c r="S977">
        <v>-545622</v>
      </c>
      <c r="T977">
        <v>1</v>
      </c>
      <c r="U977" t="s">
        <v>199</v>
      </c>
      <c r="V977" t="s">
        <v>50</v>
      </c>
      <c r="W977" t="s">
        <v>74</v>
      </c>
      <c r="X977">
        <v>1.4065386597374174E-2</v>
      </c>
      <c r="Y977">
        <v>7674.384366032491</v>
      </c>
      <c r="Z977">
        <v>6</v>
      </c>
      <c r="AA977">
        <v>3</v>
      </c>
      <c r="AB977" t="s">
        <v>50</v>
      </c>
      <c r="AC977" t="s">
        <v>11</v>
      </c>
    </row>
    <row r="978" spans="1:29" x14ac:dyDescent="0.3">
      <c r="A978" s="151">
        <v>46058</v>
      </c>
      <c r="B978" t="s">
        <v>828</v>
      </c>
      <c r="C978" t="s">
        <v>829</v>
      </c>
      <c r="D978">
        <v>-545622</v>
      </c>
      <c r="E978" t="s">
        <v>830</v>
      </c>
      <c r="F978">
        <v>1</v>
      </c>
      <c r="G978">
        <v>545622</v>
      </c>
      <c r="H978" t="s">
        <v>511</v>
      </c>
      <c r="I978" t="s">
        <v>11</v>
      </c>
      <c r="J978" t="s">
        <v>137</v>
      </c>
      <c r="K978" t="s">
        <v>513</v>
      </c>
      <c r="L978" t="s">
        <v>138</v>
      </c>
      <c r="M978">
        <v>0</v>
      </c>
      <c r="N978" t="s">
        <v>35</v>
      </c>
      <c r="O978" t="s">
        <v>492</v>
      </c>
      <c r="P978">
        <v>10</v>
      </c>
      <c r="Q978" t="s">
        <v>465</v>
      </c>
      <c r="R978">
        <v>1</v>
      </c>
      <c r="S978">
        <v>-545622</v>
      </c>
      <c r="T978">
        <v>1</v>
      </c>
      <c r="U978" t="s">
        <v>199</v>
      </c>
      <c r="V978" t="s">
        <v>68</v>
      </c>
      <c r="W978" t="s">
        <v>69</v>
      </c>
      <c r="X978">
        <v>0.10760032914202722</v>
      </c>
      <c r="Y978">
        <v>58709.106787131175</v>
      </c>
      <c r="Z978">
        <v>7</v>
      </c>
      <c r="AA978">
        <v>3</v>
      </c>
      <c r="AB978" t="s">
        <v>68</v>
      </c>
      <c r="AC978" t="s">
        <v>11</v>
      </c>
    </row>
    <row r="979" spans="1:29" x14ac:dyDescent="0.3">
      <c r="A979" s="151">
        <v>46058</v>
      </c>
      <c r="B979" t="s">
        <v>828</v>
      </c>
      <c r="C979" t="s">
        <v>829</v>
      </c>
      <c r="D979">
        <v>-545622</v>
      </c>
      <c r="E979" t="s">
        <v>830</v>
      </c>
      <c r="F979">
        <v>1</v>
      </c>
      <c r="G979">
        <v>545622</v>
      </c>
      <c r="H979" t="s">
        <v>511</v>
      </c>
      <c r="I979" t="s">
        <v>11</v>
      </c>
      <c r="J979" t="s">
        <v>137</v>
      </c>
      <c r="K979" t="s">
        <v>513</v>
      </c>
      <c r="L979" t="s">
        <v>138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>
        <v>-545622</v>
      </c>
      <c r="T979">
        <v>1</v>
      </c>
      <c r="U979" t="s">
        <v>199</v>
      </c>
      <c r="V979" t="s">
        <v>70</v>
      </c>
      <c r="W979" t="s">
        <v>71</v>
      </c>
      <c r="X979">
        <v>3.9675420007119738E-2</v>
      </c>
      <c r="Y979">
        <v>21647.782015124685</v>
      </c>
      <c r="Z979">
        <v>8</v>
      </c>
      <c r="AA979">
        <v>3</v>
      </c>
      <c r="AB979" t="s">
        <v>70</v>
      </c>
      <c r="AC979" t="s">
        <v>11</v>
      </c>
    </row>
    <row r="980" spans="1:29" x14ac:dyDescent="0.3">
      <c r="A980" s="151">
        <v>46058</v>
      </c>
      <c r="B980" t="s">
        <v>828</v>
      </c>
      <c r="C980" t="s">
        <v>829</v>
      </c>
      <c r="D980">
        <v>-545622</v>
      </c>
      <c r="E980" t="s">
        <v>830</v>
      </c>
      <c r="F980">
        <v>1</v>
      </c>
      <c r="G980">
        <v>545622</v>
      </c>
      <c r="H980" t="s">
        <v>511</v>
      </c>
      <c r="I980" t="s">
        <v>11</v>
      </c>
      <c r="J980" t="s">
        <v>137</v>
      </c>
      <c r="K980" t="s">
        <v>513</v>
      </c>
      <c r="L980" t="s">
        <v>138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>
        <v>-545622</v>
      </c>
      <c r="T980">
        <v>1</v>
      </c>
      <c r="U980" t="s">
        <v>199</v>
      </c>
      <c r="V980" t="s">
        <v>181</v>
      </c>
      <c r="W980" t="s">
        <v>462</v>
      </c>
      <c r="X980">
        <v>0</v>
      </c>
      <c r="Y980">
        <v>0</v>
      </c>
      <c r="Z980">
        <v>9</v>
      </c>
      <c r="AA980">
        <v>3</v>
      </c>
      <c r="AB980" t="s">
        <v>181</v>
      </c>
      <c r="AC980" t="s">
        <v>11</v>
      </c>
    </row>
    <row r="981" spans="1:29" x14ac:dyDescent="0.3">
      <c r="A981" s="151">
        <v>46081</v>
      </c>
      <c r="B981" t="s">
        <v>679</v>
      </c>
      <c r="C981" t="s">
        <v>1152</v>
      </c>
      <c r="D981">
        <v>-513000</v>
      </c>
      <c r="E981" t="s">
        <v>810</v>
      </c>
      <c r="F981">
        <v>27</v>
      </c>
      <c r="G981">
        <v>19000</v>
      </c>
      <c r="H981" t="s">
        <v>511</v>
      </c>
      <c r="I981" t="s">
        <v>13</v>
      </c>
      <c r="J981" t="s">
        <v>137</v>
      </c>
      <c r="K981" t="s">
        <v>473</v>
      </c>
      <c r="L981" t="s">
        <v>138</v>
      </c>
      <c r="M981">
        <v>0</v>
      </c>
      <c r="N981" t="s">
        <v>44</v>
      </c>
      <c r="O981" t="s">
        <v>492</v>
      </c>
      <c r="P981">
        <v>1</v>
      </c>
      <c r="Q981" t="s">
        <v>77</v>
      </c>
      <c r="R981">
        <v>1</v>
      </c>
      <c r="S981">
        <v>-513000</v>
      </c>
      <c r="T981">
        <v>27</v>
      </c>
      <c r="U981" t="s">
        <v>199</v>
      </c>
      <c r="V981" t="s">
        <v>77</v>
      </c>
      <c r="W981" t="s">
        <v>91</v>
      </c>
      <c r="X981">
        <v>1</v>
      </c>
      <c r="Y981">
        <v>513000</v>
      </c>
      <c r="Z981">
        <v>2</v>
      </c>
      <c r="AA981">
        <v>7</v>
      </c>
      <c r="AB981" t="s">
        <v>77</v>
      </c>
      <c r="AC981" t="s">
        <v>13</v>
      </c>
    </row>
    <row r="982" spans="1:29" x14ac:dyDescent="0.3">
      <c r="A982" s="151">
        <v>46055</v>
      </c>
      <c r="B982" t="s">
        <v>977</v>
      </c>
      <c r="C982" t="s">
        <v>982</v>
      </c>
      <c r="D982">
        <v>-507378.56</v>
      </c>
      <c r="E982" t="s">
        <v>983</v>
      </c>
      <c r="F982">
        <v>30</v>
      </c>
      <c r="G982">
        <v>13977.37</v>
      </c>
      <c r="H982" t="s">
        <v>511</v>
      </c>
      <c r="I982" t="s">
        <v>15</v>
      </c>
      <c r="J982" t="s">
        <v>137</v>
      </c>
      <c r="K982" t="s">
        <v>473</v>
      </c>
      <c r="L982" t="s">
        <v>156</v>
      </c>
      <c r="M982">
        <v>0</v>
      </c>
      <c r="N982" t="s">
        <v>83</v>
      </c>
      <c r="O982" t="s">
        <v>494</v>
      </c>
      <c r="P982">
        <v>1</v>
      </c>
      <c r="Q982" t="s">
        <v>66</v>
      </c>
      <c r="R982">
        <v>1</v>
      </c>
      <c r="S982">
        <v>-507378.56</v>
      </c>
      <c r="T982">
        <v>30</v>
      </c>
      <c r="U982" t="s">
        <v>199</v>
      </c>
      <c r="V982" t="s">
        <v>66</v>
      </c>
      <c r="W982" t="s">
        <v>84</v>
      </c>
      <c r="X982">
        <v>1</v>
      </c>
      <c r="Y982">
        <v>507378.56</v>
      </c>
      <c r="Z982">
        <v>3</v>
      </c>
      <c r="AA982">
        <v>12</v>
      </c>
      <c r="AB982" t="s">
        <v>682</v>
      </c>
      <c r="AC982" t="s">
        <v>15</v>
      </c>
    </row>
    <row r="983" spans="1:29" x14ac:dyDescent="0.3">
      <c r="A983" s="151">
        <v>46081</v>
      </c>
      <c r="B983" t="s">
        <v>444</v>
      </c>
      <c r="C983" t="s">
        <v>746</v>
      </c>
      <c r="D983">
        <v>-500000</v>
      </c>
      <c r="E983" t="s">
        <v>183</v>
      </c>
      <c r="F983">
        <v>1</v>
      </c>
      <c r="G983">
        <v>500000</v>
      </c>
      <c r="H983" t="s">
        <v>480</v>
      </c>
      <c r="I983" t="s">
        <v>9</v>
      </c>
      <c r="J983" t="s">
        <v>137</v>
      </c>
      <c r="K983" t="s">
        <v>501</v>
      </c>
      <c r="L983" t="s">
        <v>501</v>
      </c>
      <c r="M983">
        <v>0</v>
      </c>
      <c r="N983" t="s">
        <v>396</v>
      </c>
      <c r="O983" t="s">
        <v>492</v>
      </c>
      <c r="P983">
        <v>10</v>
      </c>
      <c r="Q983" t="s">
        <v>467</v>
      </c>
      <c r="R983">
        <v>1</v>
      </c>
      <c r="S983">
        <v>-500000</v>
      </c>
      <c r="T983">
        <v>1</v>
      </c>
      <c r="U983" t="s">
        <v>199</v>
      </c>
      <c r="V983" t="s">
        <v>72</v>
      </c>
      <c r="W983" t="s">
        <v>402</v>
      </c>
      <c r="X983">
        <v>0.1111</v>
      </c>
      <c r="Y983">
        <v>55550</v>
      </c>
      <c r="Z983">
        <v>1</v>
      </c>
      <c r="AA983">
        <v>10</v>
      </c>
      <c r="AB983" t="s">
        <v>72</v>
      </c>
      <c r="AC983" t="s">
        <v>9</v>
      </c>
    </row>
    <row r="984" spans="1:29" x14ac:dyDescent="0.3">
      <c r="A984" s="151">
        <v>46081</v>
      </c>
      <c r="B984" t="s">
        <v>444</v>
      </c>
      <c r="C984" t="s">
        <v>746</v>
      </c>
      <c r="D984">
        <v>-500000</v>
      </c>
      <c r="E984" t="s">
        <v>183</v>
      </c>
      <c r="F984">
        <v>1</v>
      </c>
      <c r="G984">
        <v>500000</v>
      </c>
      <c r="H984" t="s">
        <v>480</v>
      </c>
      <c r="I984" t="s">
        <v>9</v>
      </c>
      <c r="J984" t="s">
        <v>137</v>
      </c>
      <c r="K984" t="s">
        <v>501</v>
      </c>
      <c r="L984" t="s">
        <v>501</v>
      </c>
      <c r="M984">
        <v>0</v>
      </c>
      <c r="N984" t="s">
        <v>396</v>
      </c>
      <c r="O984" t="s">
        <v>492</v>
      </c>
      <c r="P984">
        <v>10</v>
      </c>
      <c r="Q984" t="s">
        <v>467</v>
      </c>
      <c r="R984">
        <v>1</v>
      </c>
      <c r="S984">
        <v>-500000</v>
      </c>
      <c r="T984">
        <v>1</v>
      </c>
      <c r="U984" t="s">
        <v>199</v>
      </c>
      <c r="V984" t="s">
        <v>177</v>
      </c>
      <c r="W984" t="s">
        <v>399</v>
      </c>
      <c r="X984">
        <v>0.1111</v>
      </c>
      <c r="Y984">
        <v>55550</v>
      </c>
      <c r="Z984">
        <v>2</v>
      </c>
      <c r="AA984">
        <v>10</v>
      </c>
      <c r="AB984" t="s">
        <v>77</v>
      </c>
      <c r="AC984" t="s">
        <v>9</v>
      </c>
    </row>
    <row r="985" spans="1:29" x14ac:dyDescent="0.3">
      <c r="A985" s="151">
        <v>46081</v>
      </c>
      <c r="B985" t="s">
        <v>444</v>
      </c>
      <c r="C985" t="s">
        <v>746</v>
      </c>
      <c r="D985">
        <v>-500000</v>
      </c>
      <c r="E985" t="s">
        <v>183</v>
      </c>
      <c r="F985">
        <v>1</v>
      </c>
      <c r="G985">
        <v>500000</v>
      </c>
      <c r="H985" t="s">
        <v>480</v>
      </c>
      <c r="I985" t="s">
        <v>9</v>
      </c>
      <c r="J985" t="s">
        <v>137</v>
      </c>
      <c r="K985" t="s">
        <v>501</v>
      </c>
      <c r="L985" t="s">
        <v>501</v>
      </c>
      <c r="M985">
        <v>0</v>
      </c>
      <c r="N985" t="s">
        <v>396</v>
      </c>
      <c r="O985" t="s">
        <v>492</v>
      </c>
      <c r="P985">
        <v>10</v>
      </c>
      <c r="Q985" t="s">
        <v>467</v>
      </c>
      <c r="R985">
        <v>1</v>
      </c>
      <c r="S985">
        <v>-500000</v>
      </c>
      <c r="T985">
        <v>1</v>
      </c>
      <c r="U985" t="s">
        <v>199</v>
      </c>
      <c r="V985" t="s">
        <v>175</v>
      </c>
      <c r="W985" t="s">
        <v>398</v>
      </c>
      <c r="X985">
        <v>0.1111</v>
      </c>
      <c r="Y985">
        <v>55550</v>
      </c>
      <c r="Z985">
        <v>10</v>
      </c>
      <c r="AA985">
        <v>10</v>
      </c>
      <c r="AB985" t="s">
        <v>75</v>
      </c>
      <c r="AC985" t="s">
        <v>9</v>
      </c>
    </row>
    <row r="986" spans="1:29" x14ac:dyDescent="0.3">
      <c r="A986" s="151">
        <v>46081</v>
      </c>
      <c r="B986" t="s">
        <v>444</v>
      </c>
      <c r="C986" t="s">
        <v>746</v>
      </c>
      <c r="D986">
        <v>-500000</v>
      </c>
      <c r="E986" t="s">
        <v>183</v>
      </c>
      <c r="F986">
        <v>1</v>
      </c>
      <c r="G986">
        <v>500000</v>
      </c>
      <c r="H986" t="s">
        <v>480</v>
      </c>
      <c r="I986" t="s">
        <v>9</v>
      </c>
      <c r="J986" t="s">
        <v>137</v>
      </c>
      <c r="K986" t="s">
        <v>501</v>
      </c>
      <c r="L986" t="s">
        <v>501</v>
      </c>
      <c r="M986">
        <v>0</v>
      </c>
      <c r="N986" t="s">
        <v>396</v>
      </c>
      <c r="O986" t="s">
        <v>492</v>
      </c>
      <c r="P986">
        <v>10</v>
      </c>
      <c r="Q986" t="s">
        <v>467</v>
      </c>
      <c r="R986">
        <v>1</v>
      </c>
      <c r="S986">
        <v>-500000</v>
      </c>
      <c r="T986">
        <v>1</v>
      </c>
      <c r="U986" t="s">
        <v>199</v>
      </c>
      <c r="V986" t="s">
        <v>193</v>
      </c>
      <c r="W986" t="s">
        <v>404</v>
      </c>
      <c r="X986">
        <v>0.1111</v>
      </c>
      <c r="Y986">
        <v>55550</v>
      </c>
      <c r="Z986">
        <v>3</v>
      </c>
      <c r="AA986">
        <v>10</v>
      </c>
      <c r="AB986" t="s">
        <v>682</v>
      </c>
      <c r="AC986" t="s">
        <v>9</v>
      </c>
    </row>
    <row r="987" spans="1:29" x14ac:dyDescent="0.3">
      <c r="A987" s="151">
        <v>46081</v>
      </c>
      <c r="B987" t="s">
        <v>444</v>
      </c>
      <c r="C987" t="s">
        <v>746</v>
      </c>
      <c r="D987">
        <v>-500000</v>
      </c>
      <c r="E987" t="s">
        <v>183</v>
      </c>
      <c r="F987">
        <v>1</v>
      </c>
      <c r="G987">
        <v>500000</v>
      </c>
      <c r="H987" t="s">
        <v>480</v>
      </c>
      <c r="I987" t="s">
        <v>9</v>
      </c>
      <c r="J987" t="s">
        <v>137</v>
      </c>
      <c r="K987" t="s">
        <v>501</v>
      </c>
      <c r="L987" t="s">
        <v>501</v>
      </c>
      <c r="M987">
        <v>0</v>
      </c>
      <c r="N987" t="s">
        <v>396</v>
      </c>
      <c r="O987" t="s">
        <v>492</v>
      </c>
      <c r="P987">
        <v>10</v>
      </c>
      <c r="Q987" t="s">
        <v>467</v>
      </c>
      <c r="R987">
        <v>1</v>
      </c>
      <c r="S987">
        <v>-500000</v>
      </c>
      <c r="T987">
        <v>1</v>
      </c>
      <c r="U987" t="s">
        <v>199</v>
      </c>
      <c r="V987" t="s">
        <v>191</v>
      </c>
      <c r="W987" t="s">
        <v>403</v>
      </c>
      <c r="X987">
        <v>0.1111</v>
      </c>
      <c r="Y987">
        <v>55550</v>
      </c>
      <c r="Z987">
        <v>4</v>
      </c>
      <c r="AA987">
        <v>10</v>
      </c>
      <c r="AB987" t="s">
        <v>683</v>
      </c>
      <c r="AC987" t="s">
        <v>9</v>
      </c>
    </row>
    <row r="988" spans="1:29" x14ac:dyDescent="0.3">
      <c r="A988" s="151">
        <v>46081</v>
      </c>
      <c r="B988" t="s">
        <v>444</v>
      </c>
      <c r="C988" t="s">
        <v>746</v>
      </c>
      <c r="D988">
        <v>-500000</v>
      </c>
      <c r="E988" t="s">
        <v>183</v>
      </c>
      <c r="F988">
        <v>1</v>
      </c>
      <c r="G988">
        <v>500000</v>
      </c>
      <c r="H988" t="s">
        <v>480</v>
      </c>
      <c r="I988" t="s">
        <v>9</v>
      </c>
      <c r="J988" t="s">
        <v>137</v>
      </c>
      <c r="K988" t="s">
        <v>501</v>
      </c>
      <c r="L988" t="s">
        <v>501</v>
      </c>
      <c r="M988">
        <v>0</v>
      </c>
      <c r="N988" t="s">
        <v>396</v>
      </c>
      <c r="O988" t="s">
        <v>492</v>
      </c>
      <c r="P988">
        <v>10</v>
      </c>
      <c r="Q988" t="s">
        <v>467</v>
      </c>
      <c r="R988">
        <v>1</v>
      </c>
      <c r="S988">
        <v>-500000</v>
      </c>
      <c r="T988">
        <v>1</v>
      </c>
      <c r="U988" t="s">
        <v>199</v>
      </c>
      <c r="V988" t="s">
        <v>80</v>
      </c>
      <c r="W988" t="s">
        <v>401</v>
      </c>
      <c r="X988">
        <v>0.1111</v>
      </c>
      <c r="Y988">
        <v>55550</v>
      </c>
      <c r="Z988">
        <v>5</v>
      </c>
      <c r="AA988">
        <v>10</v>
      </c>
      <c r="AB988" t="s">
        <v>80</v>
      </c>
      <c r="AC988" t="s">
        <v>9</v>
      </c>
    </row>
    <row r="989" spans="1:29" x14ac:dyDescent="0.3">
      <c r="A989" s="151">
        <v>46081</v>
      </c>
      <c r="B989" t="s">
        <v>444</v>
      </c>
      <c r="C989" t="s">
        <v>746</v>
      </c>
      <c r="D989">
        <v>-500000</v>
      </c>
      <c r="E989" t="s">
        <v>183</v>
      </c>
      <c r="F989">
        <v>1</v>
      </c>
      <c r="G989">
        <v>500000</v>
      </c>
      <c r="H989" t="s">
        <v>480</v>
      </c>
      <c r="I989" t="s">
        <v>9</v>
      </c>
      <c r="J989" t="s">
        <v>137</v>
      </c>
      <c r="K989" t="s">
        <v>501</v>
      </c>
      <c r="L989" t="s">
        <v>501</v>
      </c>
      <c r="M989">
        <v>0</v>
      </c>
      <c r="N989" t="s">
        <v>396</v>
      </c>
      <c r="O989" t="s">
        <v>492</v>
      </c>
      <c r="P989">
        <v>10</v>
      </c>
      <c r="Q989" t="s">
        <v>467</v>
      </c>
      <c r="R989">
        <v>1</v>
      </c>
      <c r="S989">
        <v>-500000</v>
      </c>
      <c r="T989">
        <v>1</v>
      </c>
      <c r="U989" t="s">
        <v>199</v>
      </c>
      <c r="V989" t="s">
        <v>50</v>
      </c>
      <c r="W989" t="s">
        <v>397</v>
      </c>
      <c r="X989">
        <v>0.1111</v>
      </c>
      <c r="Y989">
        <v>55550</v>
      </c>
      <c r="Z989">
        <v>6</v>
      </c>
      <c r="AA989">
        <v>10</v>
      </c>
      <c r="AB989" t="s">
        <v>50</v>
      </c>
      <c r="AC989" t="s">
        <v>9</v>
      </c>
    </row>
    <row r="990" spans="1:29" x14ac:dyDescent="0.3">
      <c r="A990" s="151">
        <v>46081</v>
      </c>
      <c r="B990" t="s">
        <v>444</v>
      </c>
      <c r="C990" t="s">
        <v>746</v>
      </c>
      <c r="D990">
        <v>-500000</v>
      </c>
      <c r="E990" t="s">
        <v>183</v>
      </c>
      <c r="F990">
        <v>1</v>
      </c>
      <c r="G990">
        <v>500000</v>
      </c>
      <c r="H990" t="s">
        <v>480</v>
      </c>
      <c r="I990" t="s">
        <v>9</v>
      </c>
      <c r="J990" t="s">
        <v>137</v>
      </c>
      <c r="K990" t="s">
        <v>501</v>
      </c>
      <c r="L990" t="s">
        <v>501</v>
      </c>
      <c r="M990">
        <v>0</v>
      </c>
      <c r="N990" t="s">
        <v>396</v>
      </c>
      <c r="O990" t="s">
        <v>492</v>
      </c>
      <c r="P990">
        <v>10</v>
      </c>
      <c r="Q990" t="s">
        <v>467</v>
      </c>
      <c r="R990">
        <v>1</v>
      </c>
      <c r="S990">
        <v>-500000</v>
      </c>
      <c r="T990">
        <v>1</v>
      </c>
      <c r="U990" t="s">
        <v>199</v>
      </c>
      <c r="V990" t="s">
        <v>68</v>
      </c>
      <c r="W990" t="s">
        <v>405</v>
      </c>
      <c r="X990">
        <v>0.1111</v>
      </c>
      <c r="Y990">
        <v>55550</v>
      </c>
      <c r="Z990">
        <v>7</v>
      </c>
      <c r="AA990">
        <v>10</v>
      </c>
      <c r="AB990" t="s">
        <v>68</v>
      </c>
      <c r="AC990" t="s">
        <v>9</v>
      </c>
    </row>
    <row r="991" spans="1:29" x14ac:dyDescent="0.3">
      <c r="A991" s="151">
        <v>46081</v>
      </c>
      <c r="B991" t="s">
        <v>444</v>
      </c>
      <c r="C991" t="s">
        <v>746</v>
      </c>
      <c r="D991">
        <v>-500000</v>
      </c>
      <c r="E991" t="s">
        <v>183</v>
      </c>
      <c r="F991">
        <v>1</v>
      </c>
      <c r="G991">
        <v>500000</v>
      </c>
      <c r="H991" t="s">
        <v>480</v>
      </c>
      <c r="I991" t="s">
        <v>9</v>
      </c>
      <c r="J991" t="s">
        <v>137</v>
      </c>
      <c r="K991" t="s">
        <v>501</v>
      </c>
      <c r="L991" t="s">
        <v>501</v>
      </c>
      <c r="M991">
        <v>0</v>
      </c>
      <c r="N991" t="s">
        <v>396</v>
      </c>
      <c r="O991" t="s">
        <v>492</v>
      </c>
      <c r="P991">
        <v>10</v>
      </c>
      <c r="Q991" t="s">
        <v>467</v>
      </c>
      <c r="R991">
        <v>1</v>
      </c>
      <c r="S991">
        <v>-500000</v>
      </c>
      <c r="T991">
        <v>1</v>
      </c>
      <c r="U991" t="s">
        <v>199</v>
      </c>
      <c r="V991" t="s">
        <v>70</v>
      </c>
      <c r="W991" t="s">
        <v>461</v>
      </c>
      <c r="X991">
        <v>0.1111</v>
      </c>
      <c r="Y991">
        <v>55550</v>
      </c>
      <c r="Z991">
        <v>8</v>
      </c>
      <c r="AA991">
        <v>10</v>
      </c>
      <c r="AB991" t="s">
        <v>70</v>
      </c>
      <c r="AC991" t="s">
        <v>9</v>
      </c>
    </row>
    <row r="992" spans="1:29" x14ac:dyDescent="0.3">
      <c r="A992" s="151">
        <v>46081</v>
      </c>
      <c r="B992" t="s">
        <v>444</v>
      </c>
      <c r="C992" t="s">
        <v>746</v>
      </c>
      <c r="D992">
        <v>-500000</v>
      </c>
      <c r="E992" t="s">
        <v>183</v>
      </c>
      <c r="F992">
        <v>1</v>
      </c>
      <c r="G992">
        <v>500000</v>
      </c>
      <c r="H992" t="s">
        <v>480</v>
      </c>
      <c r="I992" t="s">
        <v>9</v>
      </c>
      <c r="J992" t="s">
        <v>137</v>
      </c>
      <c r="K992" t="s">
        <v>501</v>
      </c>
      <c r="L992" t="s">
        <v>501</v>
      </c>
      <c r="M992">
        <v>0</v>
      </c>
      <c r="N992" t="s">
        <v>396</v>
      </c>
      <c r="O992" t="s">
        <v>492</v>
      </c>
      <c r="P992">
        <v>10</v>
      </c>
      <c r="Q992" t="s">
        <v>467</v>
      </c>
      <c r="R992">
        <v>1</v>
      </c>
      <c r="S992">
        <v>-500000</v>
      </c>
      <c r="T992">
        <v>1</v>
      </c>
      <c r="U992" t="s">
        <v>199</v>
      </c>
      <c r="V992" t="s">
        <v>181</v>
      </c>
      <c r="W992" t="s">
        <v>400</v>
      </c>
      <c r="X992">
        <v>0</v>
      </c>
      <c r="Y992">
        <v>0</v>
      </c>
      <c r="Z992">
        <v>9</v>
      </c>
      <c r="AA992">
        <v>10</v>
      </c>
      <c r="AB992" t="s">
        <v>181</v>
      </c>
      <c r="AC992" t="s">
        <v>9</v>
      </c>
    </row>
    <row r="993" spans="1:29" x14ac:dyDescent="0.3">
      <c r="A993" s="151">
        <v>46079</v>
      </c>
      <c r="B993" t="s">
        <v>1006</v>
      </c>
      <c r="C993" t="s">
        <v>1009</v>
      </c>
      <c r="D993">
        <v>-497562.55</v>
      </c>
      <c r="E993" t="s">
        <v>1010</v>
      </c>
      <c r="F993">
        <v>1</v>
      </c>
      <c r="G993">
        <v>411208.72</v>
      </c>
      <c r="H993" t="s">
        <v>511</v>
      </c>
      <c r="I993" t="s">
        <v>17</v>
      </c>
      <c r="J993" t="s">
        <v>157</v>
      </c>
      <c r="K993" t="s">
        <v>473</v>
      </c>
      <c r="L993" t="s">
        <v>138</v>
      </c>
      <c r="M993">
        <v>0</v>
      </c>
      <c r="N993" t="s">
        <v>43</v>
      </c>
      <c r="O993" t="s">
        <v>492</v>
      </c>
      <c r="P993">
        <v>1</v>
      </c>
      <c r="Q993" t="s">
        <v>72</v>
      </c>
      <c r="R993">
        <v>1</v>
      </c>
      <c r="S993">
        <v>-497562.55</v>
      </c>
      <c r="T993">
        <v>1</v>
      </c>
      <c r="U993" t="s">
        <v>199</v>
      </c>
      <c r="V993" t="s">
        <v>72</v>
      </c>
      <c r="W993" t="s">
        <v>87</v>
      </c>
      <c r="X993">
        <v>1</v>
      </c>
      <c r="Y993">
        <v>497562.55</v>
      </c>
      <c r="Z993">
        <v>1</v>
      </c>
      <c r="AA993" t="s">
        <v>157</v>
      </c>
      <c r="AB993" t="s">
        <v>72</v>
      </c>
      <c r="AC993" t="s">
        <v>17</v>
      </c>
    </row>
    <row r="994" spans="1:29" x14ac:dyDescent="0.3">
      <c r="A994" s="151">
        <v>46065</v>
      </c>
      <c r="B994" t="s">
        <v>922</v>
      </c>
      <c r="C994" t="s">
        <v>924</v>
      </c>
      <c r="D994">
        <v>-492932.06</v>
      </c>
      <c r="E994" t="s">
        <v>925</v>
      </c>
      <c r="F994">
        <v>1</v>
      </c>
      <c r="G994">
        <v>328025.68</v>
      </c>
      <c r="H994" t="s">
        <v>511</v>
      </c>
      <c r="I994" t="s">
        <v>16</v>
      </c>
      <c r="J994" t="s">
        <v>137</v>
      </c>
      <c r="K994" t="s">
        <v>473</v>
      </c>
      <c r="L994" t="s">
        <v>156</v>
      </c>
      <c r="M994">
        <v>0</v>
      </c>
      <c r="N994" t="s">
        <v>45</v>
      </c>
      <c r="O994" t="s">
        <v>492</v>
      </c>
      <c r="P994">
        <v>1</v>
      </c>
      <c r="Q994" t="s">
        <v>70</v>
      </c>
      <c r="R994">
        <v>1</v>
      </c>
      <c r="S994">
        <v>-492932.06</v>
      </c>
      <c r="T994">
        <v>1</v>
      </c>
      <c r="U994" t="s">
        <v>199</v>
      </c>
      <c r="V994" t="s">
        <v>70</v>
      </c>
      <c r="W994" t="s">
        <v>86</v>
      </c>
      <c r="X994">
        <v>1</v>
      </c>
      <c r="Y994">
        <v>492932.06</v>
      </c>
      <c r="Z994">
        <v>8</v>
      </c>
      <c r="AA994">
        <v>9</v>
      </c>
      <c r="AB994" t="s">
        <v>70</v>
      </c>
      <c r="AC994" t="s">
        <v>16</v>
      </c>
    </row>
    <row r="995" spans="1:29" x14ac:dyDescent="0.3">
      <c r="A995" s="151">
        <v>46055</v>
      </c>
      <c r="B995" t="s">
        <v>1048</v>
      </c>
      <c r="C995" t="s">
        <v>1055</v>
      </c>
      <c r="D995">
        <v>-489734.19</v>
      </c>
      <c r="E995" t="s">
        <v>1056</v>
      </c>
      <c r="F995">
        <v>1</v>
      </c>
      <c r="G995">
        <v>404739</v>
      </c>
      <c r="H995" t="s">
        <v>511</v>
      </c>
      <c r="I995" t="s">
        <v>14</v>
      </c>
      <c r="J995" t="s">
        <v>137</v>
      </c>
      <c r="K995" t="s">
        <v>473</v>
      </c>
      <c r="L995" t="s">
        <v>156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>
        <v>-489734.19</v>
      </c>
      <c r="T995">
        <v>1</v>
      </c>
      <c r="U995" t="s">
        <v>199</v>
      </c>
      <c r="V995" t="s">
        <v>72</v>
      </c>
      <c r="W995" t="s">
        <v>73</v>
      </c>
      <c r="X995">
        <v>3.2417236735101898E-2</v>
      </c>
      <c r="Y995">
        <v>15875.829174503373</v>
      </c>
      <c r="Z995">
        <v>1</v>
      </c>
      <c r="AA995">
        <v>5</v>
      </c>
      <c r="AB995" t="s">
        <v>72</v>
      </c>
      <c r="AC995" t="s">
        <v>14</v>
      </c>
    </row>
    <row r="996" spans="1:29" x14ac:dyDescent="0.3">
      <c r="A996" s="151">
        <v>46055</v>
      </c>
      <c r="B996" t="s">
        <v>1048</v>
      </c>
      <c r="C996" t="s">
        <v>1055</v>
      </c>
      <c r="D996">
        <v>-489734.19</v>
      </c>
      <c r="E996" t="s">
        <v>1056</v>
      </c>
      <c r="F996">
        <v>1</v>
      </c>
      <c r="G996">
        <v>404739</v>
      </c>
      <c r="H996" t="s">
        <v>511</v>
      </c>
      <c r="I996" t="s">
        <v>14</v>
      </c>
      <c r="J996" t="s">
        <v>137</v>
      </c>
      <c r="K996" t="s">
        <v>473</v>
      </c>
      <c r="L996" t="s">
        <v>156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>
        <v>-489734.19</v>
      </c>
      <c r="T996">
        <v>1</v>
      </c>
      <c r="U996" t="s">
        <v>199</v>
      </c>
      <c r="V996" t="s">
        <v>77</v>
      </c>
      <c r="W996" t="s">
        <v>78</v>
      </c>
      <c r="X996">
        <v>7.0597149630605652E-3</v>
      </c>
      <c r="Y996">
        <v>3457.3837890653458</v>
      </c>
      <c r="Z996">
        <v>2</v>
      </c>
      <c r="AA996">
        <v>5</v>
      </c>
      <c r="AB996" t="s">
        <v>77</v>
      </c>
      <c r="AC996" t="s">
        <v>14</v>
      </c>
    </row>
    <row r="997" spans="1:29" x14ac:dyDescent="0.3">
      <c r="A997" s="151">
        <v>46055</v>
      </c>
      <c r="B997" t="s">
        <v>1048</v>
      </c>
      <c r="C997" t="s">
        <v>1055</v>
      </c>
      <c r="D997">
        <v>-489734.19</v>
      </c>
      <c r="E997" t="s">
        <v>1056</v>
      </c>
      <c r="F997">
        <v>1</v>
      </c>
      <c r="G997">
        <v>404739</v>
      </c>
      <c r="H997" t="s">
        <v>511</v>
      </c>
      <c r="I997" t="s">
        <v>14</v>
      </c>
      <c r="J997" t="s">
        <v>137</v>
      </c>
      <c r="K997" t="s">
        <v>473</v>
      </c>
      <c r="L997" t="s">
        <v>156</v>
      </c>
      <c r="M997">
        <v>0</v>
      </c>
      <c r="N997" t="s">
        <v>35</v>
      </c>
      <c r="O997" t="s">
        <v>492</v>
      </c>
      <c r="P997">
        <v>10</v>
      </c>
      <c r="Q997" t="s">
        <v>465</v>
      </c>
      <c r="R997">
        <v>1</v>
      </c>
      <c r="S997">
        <v>-489734.19</v>
      </c>
      <c r="T997">
        <v>1</v>
      </c>
      <c r="U997" t="s">
        <v>199</v>
      </c>
      <c r="V997" t="s">
        <v>75</v>
      </c>
      <c r="W997" t="s">
        <v>76</v>
      </c>
      <c r="X997">
        <v>4.0653249223577111E-4</v>
      </c>
      <c r="Y997">
        <v>199.09286079376665</v>
      </c>
      <c r="Z997">
        <v>10</v>
      </c>
      <c r="AA997">
        <v>5</v>
      </c>
      <c r="AB997" t="s">
        <v>75</v>
      </c>
      <c r="AC997" t="s">
        <v>14</v>
      </c>
    </row>
    <row r="998" spans="1:29" x14ac:dyDescent="0.3">
      <c r="A998" s="151">
        <v>46055</v>
      </c>
      <c r="B998" t="s">
        <v>1048</v>
      </c>
      <c r="C998" t="s">
        <v>1055</v>
      </c>
      <c r="D998">
        <v>-489734.19</v>
      </c>
      <c r="E998" t="s">
        <v>1056</v>
      </c>
      <c r="F998">
        <v>1</v>
      </c>
      <c r="G998">
        <v>404739</v>
      </c>
      <c r="H998" t="s">
        <v>511</v>
      </c>
      <c r="I998" t="s">
        <v>14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492</v>
      </c>
      <c r="P998">
        <v>10</v>
      </c>
      <c r="Q998" t="s">
        <v>465</v>
      </c>
      <c r="R998">
        <v>1</v>
      </c>
      <c r="S998">
        <v>-489734.19</v>
      </c>
      <c r="T998">
        <v>1</v>
      </c>
      <c r="U998" t="s">
        <v>199</v>
      </c>
      <c r="V998" t="s">
        <v>66</v>
      </c>
      <c r="W998" t="s">
        <v>67</v>
      </c>
      <c r="X998">
        <v>5.9791078481547098E-2</v>
      </c>
      <c r="Y998">
        <v>29281.735389386897</v>
      </c>
      <c r="Z998">
        <v>3</v>
      </c>
      <c r="AA998">
        <v>5</v>
      </c>
      <c r="AB998" t="s">
        <v>682</v>
      </c>
      <c r="AC998" t="s">
        <v>14</v>
      </c>
    </row>
    <row r="999" spans="1:29" x14ac:dyDescent="0.3">
      <c r="A999" s="151">
        <v>46055</v>
      </c>
      <c r="B999" t="s">
        <v>1048</v>
      </c>
      <c r="C999" t="s">
        <v>1055</v>
      </c>
      <c r="D999">
        <v>-489734.19</v>
      </c>
      <c r="E999" t="s">
        <v>1056</v>
      </c>
      <c r="F999">
        <v>1</v>
      </c>
      <c r="G999">
        <v>404739</v>
      </c>
      <c r="H999" t="s">
        <v>511</v>
      </c>
      <c r="I999" t="s">
        <v>14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492</v>
      </c>
      <c r="P999">
        <v>10</v>
      </c>
      <c r="Q999" t="s">
        <v>465</v>
      </c>
      <c r="R999">
        <v>1</v>
      </c>
      <c r="S999">
        <v>-489734.19</v>
      </c>
      <c r="T999">
        <v>1</v>
      </c>
      <c r="U999" t="s">
        <v>199</v>
      </c>
      <c r="V999" t="s">
        <v>63</v>
      </c>
      <c r="W999" t="s">
        <v>64</v>
      </c>
      <c r="X999">
        <v>4.8738124634855849E-3</v>
      </c>
      <c r="Y999">
        <v>2386.8725990170174</v>
      </c>
      <c r="Z999">
        <v>4</v>
      </c>
      <c r="AA999">
        <v>5</v>
      </c>
      <c r="AB999" t="s">
        <v>683</v>
      </c>
      <c r="AC999" t="s">
        <v>14</v>
      </c>
    </row>
    <row r="1000" spans="1:29" x14ac:dyDescent="0.3">
      <c r="A1000" s="151">
        <v>46055</v>
      </c>
      <c r="B1000" t="s">
        <v>1048</v>
      </c>
      <c r="C1000" t="s">
        <v>1055</v>
      </c>
      <c r="D1000">
        <v>-489734.19</v>
      </c>
      <c r="E1000" t="s">
        <v>1056</v>
      </c>
      <c r="F1000">
        <v>1</v>
      </c>
      <c r="G1000">
        <v>404739</v>
      </c>
      <c r="H1000" t="s">
        <v>511</v>
      </c>
      <c r="I1000" t="s">
        <v>14</v>
      </c>
      <c r="J1000" t="s">
        <v>137</v>
      </c>
      <c r="K1000" t="s">
        <v>473</v>
      </c>
      <c r="L1000" t="s">
        <v>156</v>
      </c>
      <c r="M1000">
        <v>0</v>
      </c>
      <c r="N1000" t="s">
        <v>35</v>
      </c>
      <c r="O1000" t="s">
        <v>492</v>
      </c>
      <c r="P1000">
        <v>10</v>
      </c>
      <c r="Q1000" t="s">
        <v>465</v>
      </c>
      <c r="R1000">
        <v>1</v>
      </c>
      <c r="S1000">
        <v>-489734.19</v>
      </c>
      <c r="T1000">
        <v>1</v>
      </c>
      <c r="U1000" t="s">
        <v>199</v>
      </c>
      <c r="V1000" t="s">
        <v>80</v>
      </c>
      <c r="W1000" t="s">
        <v>81</v>
      </c>
      <c r="X1000">
        <v>0.73411048911804788</v>
      </c>
      <c r="Y1000">
        <v>359519.00575873099</v>
      </c>
      <c r="Z1000">
        <v>5</v>
      </c>
      <c r="AA1000">
        <v>5</v>
      </c>
      <c r="AB1000" t="s">
        <v>80</v>
      </c>
      <c r="AC1000" t="s">
        <v>14</v>
      </c>
    </row>
    <row r="1001" spans="1:29" x14ac:dyDescent="0.3">
      <c r="A1001" s="151">
        <v>46055</v>
      </c>
      <c r="B1001" t="s">
        <v>1048</v>
      </c>
      <c r="C1001" t="s">
        <v>1055</v>
      </c>
      <c r="D1001">
        <v>-489734.19</v>
      </c>
      <c r="E1001" t="s">
        <v>1056</v>
      </c>
      <c r="F1001">
        <v>1</v>
      </c>
      <c r="G1001">
        <v>404739</v>
      </c>
      <c r="H1001" t="s">
        <v>511</v>
      </c>
      <c r="I1001" t="s">
        <v>14</v>
      </c>
      <c r="J1001" t="s">
        <v>137</v>
      </c>
      <c r="K1001" t="s">
        <v>473</v>
      </c>
      <c r="L1001" t="s">
        <v>156</v>
      </c>
      <c r="M1001">
        <v>0</v>
      </c>
      <c r="N1001" t="s">
        <v>35</v>
      </c>
      <c r="O1001" t="s">
        <v>492</v>
      </c>
      <c r="P1001">
        <v>10</v>
      </c>
      <c r="Q1001" t="s">
        <v>465</v>
      </c>
      <c r="R1001">
        <v>1</v>
      </c>
      <c r="S1001">
        <v>-489734.19</v>
      </c>
      <c r="T1001">
        <v>1</v>
      </c>
      <c r="U1001" t="s">
        <v>199</v>
      </c>
      <c r="V1001" t="s">
        <v>50</v>
      </c>
      <c r="W1001" t="s">
        <v>74</v>
      </c>
      <c r="X1001">
        <v>1.4065386597374174E-2</v>
      </c>
      <c r="Y1001">
        <v>6888.300712301897</v>
      </c>
      <c r="Z1001">
        <v>6</v>
      </c>
      <c r="AA1001">
        <v>5</v>
      </c>
      <c r="AB1001" t="s">
        <v>50</v>
      </c>
      <c r="AC1001" t="s">
        <v>14</v>
      </c>
    </row>
    <row r="1002" spans="1:29" x14ac:dyDescent="0.3">
      <c r="A1002" s="151">
        <v>46055</v>
      </c>
      <c r="B1002" t="s">
        <v>1048</v>
      </c>
      <c r="C1002" t="s">
        <v>1055</v>
      </c>
      <c r="D1002">
        <v>-489734.19</v>
      </c>
      <c r="E1002" t="s">
        <v>1056</v>
      </c>
      <c r="F1002">
        <v>1</v>
      </c>
      <c r="G1002">
        <v>404739</v>
      </c>
      <c r="H1002" t="s">
        <v>511</v>
      </c>
      <c r="I1002" t="s">
        <v>14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492</v>
      </c>
      <c r="P1002">
        <v>10</v>
      </c>
      <c r="Q1002" t="s">
        <v>465</v>
      </c>
      <c r="R1002">
        <v>1</v>
      </c>
      <c r="S1002">
        <v>-489734.19</v>
      </c>
      <c r="T1002">
        <v>1</v>
      </c>
      <c r="U1002" t="s">
        <v>199</v>
      </c>
      <c r="V1002" t="s">
        <v>68</v>
      </c>
      <c r="W1002" t="s">
        <v>69</v>
      </c>
      <c r="X1002">
        <v>0.10760032914202722</v>
      </c>
      <c r="Y1002">
        <v>52695.560036104092</v>
      </c>
      <c r="Z1002">
        <v>7</v>
      </c>
      <c r="AA1002">
        <v>5</v>
      </c>
      <c r="AB1002" t="s">
        <v>68</v>
      </c>
      <c r="AC1002" t="s">
        <v>14</v>
      </c>
    </row>
    <row r="1003" spans="1:29" x14ac:dyDescent="0.3">
      <c r="A1003" s="151">
        <v>46055</v>
      </c>
      <c r="B1003" t="s">
        <v>1048</v>
      </c>
      <c r="C1003" t="s">
        <v>1055</v>
      </c>
      <c r="D1003">
        <v>-489734.19</v>
      </c>
      <c r="E1003" t="s">
        <v>1056</v>
      </c>
      <c r="F1003">
        <v>1</v>
      </c>
      <c r="G1003">
        <v>404739</v>
      </c>
      <c r="H1003" t="s">
        <v>511</v>
      </c>
      <c r="I1003" t="s">
        <v>14</v>
      </c>
      <c r="J1003" t="s">
        <v>137</v>
      </c>
      <c r="K1003" t="s">
        <v>473</v>
      </c>
      <c r="L1003" t="s">
        <v>156</v>
      </c>
      <c r="M1003">
        <v>0</v>
      </c>
      <c r="N1003" t="s">
        <v>35</v>
      </c>
      <c r="O1003" t="s">
        <v>492</v>
      </c>
      <c r="P1003">
        <v>10</v>
      </c>
      <c r="Q1003" t="s">
        <v>465</v>
      </c>
      <c r="R1003">
        <v>1</v>
      </c>
      <c r="S1003">
        <v>-489734.19</v>
      </c>
      <c r="T1003">
        <v>1</v>
      </c>
      <c r="U1003" t="s">
        <v>199</v>
      </c>
      <c r="V1003" t="s">
        <v>70</v>
      </c>
      <c r="W1003" t="s">
        <v>71</v>
      </c>
      <c r="X1003">
        <v>3.9675420007119738E-2</v>
      </c>
      <c r="Y1003">
        <v>19430.409680096578</v>
      </c>
      <c r="Z1003">
        <v>8</v>
      </c>
      <c r="AA1003">
        <v>5</v>
      </c>
      <c r="AB1003" t="s">
        <v>70</v>
      </c>
      <c r="AC1003" t="s">
        <v>14</v>
      </c>
    </row>
    <row r="1004" spans="1:29" x14ac:dyDescent="0.3">
      <c r="A1004" s="151">
        <v>46055</v>
      </c>
      <c r="B1004" t="s">
        <v>1048</v>
      </c>
      <c r="C1004" t="s">
        <v>1055</v>
      </c>
      <c r="D1004">
        <v>-489734.19</v>
      </c>
      <c r="E1004" t="s">
        <v>1056</v>
      </c>
      <c r="F1004">
        <v>1</v>
      </c>
      <c r="G1004">
        <v>404739</v>
      </c>
      <c r="H1004" t="s">
        <v>511</v>
      </c>
      <c r="I1004" t="s">
        <v>14</v>
      </c>
      <c r="J1004" t="s">
        <v>137</v>
      </c>
      <c r="K1004" t="s">
        <v>473</v>
      </c>
      <c r="L1004" t="s">
        <v>156</v>
      </c>
      <c r="M1004">
        <v>0</v>
      </c>
      <c r="N1004" t="s">
        <v>35</v>
      </c>
      <c r="O1004" t="s">
        <v>492</v>
      </c>
      <c r="P1004">
        <v>10</v>
      </c>
      <c r="Q1004" t="s">
        <v>465</v>
      </c>
      <c r="R1004">
        <v>1</v>
      </c>
      <c r="S1004">
        <v>-489734.19</v>
      </c>
      <c r="T1004">
        <v>1</v>
      </c>
      <c r="U1004" t="s">
        <v>199</v>
      </c>
      <c r="V1004" t="s">
        <v>181</v>
      </c>
      <c r="W1004" t="s">
        <v>462</v>
      </c>
      <c r="X1004">
        <v>0</v>
      </c>
      <c r="Y1004">
        <v>0</v>
      </c>
      <c r="Z1004">
        <v>9</v>
      </c>
      <c r="AA1004">
        <v>5</v>
      </c>
      <c r="AB1004" t="s">
        <v>181</v>
      </c>
      <c r="AC1004" t="s">
        <v>14</v>
      </c>
    </row>
    <row r="1005" spans="1:29" x14ac:dyDescent="0.3">
      <c r="A1005" s="151">
        <v>46062</v>
      </c>
      <c r="B1005" t="s">
        <v>1057</v>
      </c>
      <c r="C1005" t="s">
        <v>1065</v>
      </c>
      <c r="D1005">
        <v>-474834.66</v>
      </c>
      <c r="E1005" t="s">
        <v>1066</v>
      </c>
      <c r="F1005">
        <v>1</v>
      </c>
      <c r="G1005">
        <v>392425.34</v>
      </c>
      <c r="H1005" t="s">
        <v>511</v>
      </c>
      <c r="I1005" t="s">
        <v>17</v>
      </c>
      <c r="J1005" t="s">
        <v>157</v>
      </c>
      <c r="K1005" t="s">
        <v>473</v>
      </c>
      <c r="L1005" t="s">
        <v>156</v>
      </c>
      <c r="M1005">
        <v>0</v>
      </c>
      <c r="N1005" t="s">
        <v>45</v>
      </c>
      <c r="O1005" t="s">
        <v>493</v>
      </c>
      <c r="P1005">
        <v>1</v>
      </c>
      <c r="Q1005" t="s">
        <v>70</v>
      </c>
      <c r="R1005">
        <v>1</v>
      </c>
      <c r="S1005">
        <v>-474834.66</v>
      </c>
      <c r="T1005">
        <v>1</v>
      </c>
      <c r="U1005" t="s">
        <v>199</v>
      </c>
      <c r="V1005" t="s">
        <v>70</v>
      </c>
      <c r="W1005" t="s">
        <v>86</v>
      </c>
      <c r="X1005">
        <v>1</v>
      </c>
      <c r="Y1005">
        <v>474834.66</v>
      </c>
      <c r="Z1005">
        <v>8</v>
      </c>
      <c r="AA1005" t="s">
        <v>157</v>
      </c>
      <c r="AB1005" t="s">
        <v>70</v>
      </c>
      <c r="AC1005" t="s">
        <v>17</v>
      </c>
    </row>
    <row r="1006" spans="1:29" x14ac:dyDescent="0.3">
      <c r="A1006" s="151">
        <v>46072</v>
      </c>
      <c r="B1006" t="s">
        <v>854</v>
      </c>
      <c r="C1006" t="s">
        <v>855</v>
      </c>
      <c r="D1006">
        <v>-454532.86</v>
      </c>
      <c r="E1006" t="s">
        <v>856</v>
      </c>
      <c r="F1006">
        <v>1</v>
      </c>
      <c r="G1006">
        <v>25805.66</v>
      </c>
      <c r="H1006" t="s">
        <v>511</v>
      </c>
      <c r="I1006" t="s">
        <v>15</v>
      </c>
      <c r="J1006" t="s">
        <v>137</v>
      </c>
      <c r="K1006" t="s">
        <v>473</v>
      </c>
      <c r="L1006" t="s">
        <v>138</v>
      </c>
      <c r="M1006">
        <v>0</v>
      </c>
      <c r="N1006" t="s">
        <v>40</v>
      </c>
      <c r="O1006" t="s">
        <v>492</v>
      </c>
      <c r="P1006">
        <v>1</v>
      </c>
      <c r="Q1006" t="s">
        <v>68</v>
      </c>
      <c r="R1006">
        <v>1</v>
      </c>
      <c r="S1006">
        <v>-454532.86</v>
      </c>
      <c r="T1006">
        <v>1</v>
      </c>
      <c r="U1006" t="s">
        <v>199</v>
      </c>
      <c r="V1006" t="s">
        <v>68</v>
      </c>
      <c r="W1006" t="s">
        <v>85</v>
      </c>
      <c r="X1006">
        <v>1</v>
      </c>
      <c r="Y1006">
        <v>454532.86</v>
      </c>
      <c r="Z1006">
        <v>7</v>
      </c>
      <c r="AA1006">
        <v>12</v>
      </c>
      <c r="AB1006" t="s">
        <v>68</v>
      </c>
      <c r="AC1006" t="s">
        <v>15</v>
      </c>
    </row>
    <row r="1007" spans="1:29" x14ac:dyDescent="0.3">
      <c r="A1007" s="151">
        <v>46057</v>
      </c>
      <c r="B1007" t="s">
        <v>820</v>
      </c>
      <c r="C1007" t="s">
        <v>821</v>
      </c>
      <c r="D1007">
        <v>-449999.99</v>
      </c>
      <c r="E1007" t="s">
        <v>822</v>
      </c>
      <c r="F1007">
        <v>2</v>
      </c>
      <c r="G1007">
        <v>185950.41</v>
      </c>
      <c r="H1007" t="s">
        <v>511</v>
      </c>
      <c r="I1007" t="s">
        <v>15</v>
      </c>
      <c r="J1007" t="s">
        <v>137</v>
      </c>
      <c r="K1007" t="s">
        <v>473</v>
      </c>
      <c r="L1007" t="s">
        <v>156</v>
      </c>
      <c r="M1007">
        <v>0</v>
      </c>
      <c r="N1007" t="s">
        <v>35</v>
      </c>
      <c r="O1007" t="s">
        <v>492</v>
      </c>
      <c r="P1007">
        <v>10</v>
      </c>
      <c r="Q1007" t="s">
        <v>465</v>
      </c>
      <c r="R1007">
        <v>1</v>
      </c>
      <c r="S1007">
        <v>-449999.99</v>
      </c>
      <c r="T1007">
        <v>2</v>
      </c>
      <c r="U1007" t="s">
        <v>199</v>
      </c>
      <c r="V1007" t="s">
        <v>72</v>
      </c>
      <c r="W1007" t="s">
        <v>73</v>
      </c>
      <c r="X1007">
        <v>3.2417236735101898E-2</v>
      </c>
      <c r="Y1007">
        <v>14587.756206623486</v>
      </c>
      <c r="Z1007">
        <v>1</v>
      </c>
      <c r="AA1007">
        <v>12</v>
      </c>
      <c r="AB1007" t="s">
        <v>72</v>
      </c>
      <c r="AC1007" t="s">
        <v>15</v>
      </c>
    </row>
    <row r="1008" spans="1:29" x14ac:dyDescent="0.3">
      <c r="A1008" s="151">
        <v>46057</v>
      </c>
      <c r="B1008" t="s">
        <v>820</v>
      </c>
      <c r="C1008" t="s">
        <v>821</v>
      </c>
      <c r="D1008">
        <v>-449999.99</v>
      </c>
      <c r="E1008" t="s">
        <v>822</v>
      </c>
      <c r="F1008">
        <v>2</v>
      </c>
      <c r="G1008">
        <v>185950.41</v>
      </c>
      <c r="H1008" t="s">
        <v>511</v>
      </c>
      <c r="I1008" t="s">
        <v>15</v>
      </c>
      <c r="J1008" t="s">
        <v>137</v>
      </c>
      <c r="K1008" t="s">
        <v>473</v>
      </c>
      <c r="L1008" t="s">
        <v>156</v>
      </c>
      <c r="M1008">
        <v>0</v>
      </c>
      <c r="N1008" t="s">
        <v>35</v>
      </c>
      <c r="O1008" t="s">
        <v>492</v>
      </c>
      <c r="P1008">
        <v>10</v>
      </c>
      <c r="Q1008" t="s">
        <v>465</v>
      </c>
      <c r="R1008">
        <v>1</v>
      </c>
      <c r="S1008">
        <v>-449999.99</v>
      </c>
      <c r="T1008">
        <v>2</v>
      </c>
      <c r="U1008" t="s">
        <v>199</v>
      </c>
      <c r="V1008" t="s">
        <v>77</v>
      </c>
      <c r="W1008" t="s">
        <v>78</v>
      </c>
      <c r="X1008">
        <v>7.0597149630605652E-3</v>
      </c>
      <c r="Y1008">
        <v>3176.8716627801045</v>
      </c>
      <c r="Z1008">
        <v>2</v>
      </c>
      <c r="AA1008">
        <v>12</v>
      </c>
      <c r="AB1008" t="s">
        <v>77</v>
      </c>
      <c r="AC1008" t="s">
        <v>15</v>
      </c>
    </row>
    <row r="1009" spans="1:29" x14ac:dyDescent="0.3">
      <c r="A1009" s="151">
        <v>46057</v>
      </c>
      <c r="B1009" t="s">
        <v>820</v>
      </c>
      <c r="C1009" t="s">
        <v>821</v>
      </c>
      <c r="D1009">
        <v>-449999.99</v>
      </c>
      <c r="E1009" t="s">
        <v>822</v>
      </c>
      <c r="F1009">
        <v>2</v>
      </c>
      <c r="G1009">
        <v>185950.41</v>
      </c>
      <c r="H1009" t="s">
        <v>511</v>
      </c>
      <c r="I1009" t="s">
        <v>15</v>
      </c>
      <c r="J1009" t="s">
        <v>137</v>
      </c>
      <c r="K1009" t="s">
        <v>473</v>
      </c>
      <c r="L1009" t="s">
        <v>156</v>
      </c>
      <c r="M1009">
        <v>0</v>
      </c>
      <c r="N1009" t="s">
        <v>35</v>
      </c>
      <c r="O1009" t="s">
        <v>492</v>
      </c>
      <c r="P1009">
        <v>10</v>
      </c>
      <c r="Q1009" t="s">
        <v>465</v>
      </c>
      <c r="R1009">
        <v>1</v>
      </c>
      <c r="S1009">
        <v>-449999.99</v>
      </c>
      <c r="T1009">
        <v>2</v>
      </c>
      <c r="U1009" t="s">
        <v>199</v>
      </c>
      <c r="V1009" t="s">
        <v>75</v>
      </c>
      <c r="W1009" t="s">
        <v>76</v>
      </c>
      <c r="X1009">
        <v>4.0653249223577111E-4</v>
      </c>
      <c r="Y1009">
        <v>182.93961744077208</v>
      </c>
      <c r="Z1009">
        <v>10</v>
      </c>
      <c r="AA1009">
        <v>12</v>
      </c>
      <c r="AB1009" t="s">
        <v>75</v>
      </c>
      <c r="AC1009" t="s">
        <v>15</v>
      </c>
    </row>
    <row r="1010" spans="1:29" x14ac:dyDescent="0.3">
      <c r="A1010" s="151">
        <v>46057</v>
      </c>
      <c r="B1010" t="s">
        <v>820</v>
      </c>
      <c r="C1010" t="s">
        <v>821</v>
      </c>
      <c r="D1010">
        <v>-449999.99</v>
      </c>
      <c r="E1010" t="s">
        <v>822</v>
      </c>
      <c r="F1010">
        <v>2</v>
      </c>
      <c r="G1010">
        <v>185950.41</v>
      </c>
      <c r="H1010" t="s">
        <v>511</v>
      </c>
      <c r="I1010" t="s">
        <v>15</v>
      </c>
      <c r="J1010" t="s">
        <v>137</v>
      </c>
      <c r="K1010" t="s">
        <v>473</v>
      </c>
      <c r="L1010" t="s">
        <v>156</v>
      </c>
      <c r="M1010">
        <v>0</v>
      </c>
      <c r="N1010" t="s">
        <v>35</v>
      </c>
      <c r="O1010" t="s">
        <v>492</v>
      </c>
      <c r="P1010">
        <v>10</v>
      </c>
      <c r="Q1010" t="s">
        <v>465</v>
      </c>
      <c r="R1010">
        <v>1</v>
      </c>
      <c r="S1010">
        <v>-449999.99</v>
      </c>
      <c r="T1010">
        <v>2</v>
      </c>
      <c r="U1010" t="s">
        <v>199</v>
      </c>
      <c r="V1010" t="s">
        <v>66</v>
      </c>
      <c r="W1010" t="s">
        <v>67</v>
      </c>
      <c r="X1010">
        <v>5.9791078481547098E-2</v>
      </c>
      <c r="Y1010">
        <v>26905.98471878541</v>
      </c>
      <c r="Z1010">
        <v>3</v>
      </c>
      <c r="AA1010">
        <v>12</v>
      </c>
      <c r="AB1010" t="s">
        <v>682</v>
      </c>
      <c r="AC1010" t="s">
        <v>15</v>
      </c>
    </row>
    <row r="1011" spans="1:29" x14ac:dyDescent="0.3">
      <c r="A1011" s="151">
        <v>46057</v>
      </c>
      <c r="B1011" t="s">
        <v>820</v>
      </c>
      <c r="C1011" t="s">
        <v>821</v>
      </c>
      <c r="D1011">
        <v>-449999.99</v>
      </c>
      <c r="E1011" t="s">
        <v>822</v>
      </c>
      <c r="F1011">
        <v>2</v>
      </c>
      <c r="G1011">
        <v>185950.41</v>
      </c>
      <c r="H1011" t="s">
        <v>511</v>
      </c>
      <c r="I1011" t="s">
        <v>15</v>
      </c>
      <c r="J1011" t="s">
        <v>137</v>
      </c>
      <c r="K1011" t="s">
        <v>473</v>
      </c>
      <c r="L1011" t="s">
        <v>156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>
        <v>-449999.99</v>
      </c>
      <c r="T1011">
        <v>2</v>
      </c>
      <c r="U1011" t="s">
        <v>199</v>
      </c>
      <c r="V1011" t="s">
        <v>63</v>
      </c>
      <c r="W1011" t="s">
        <v>64</v>
      </c>
      <c r="X1011">
        <v>4.8738124634855849E-3</v>
      </c>
      <c r="Y1011">
        <v>2193.2155598303884</v>
      </c>
      <c r="Z1011">
        <v>4</v>
      </c>
      <c r="AA1011">
        <v>12</v>
      </c>
      <c r="AB1011" t="s">
        <v>683</v>
      </c>
      <c r="AC1011" t="s">
        <v>15</v>
      </c>
    </row>
    <row r="1012" spans="1:29" x14ac:dyDescent="0.3">
      <c r="A1012" s="151">
        <v>46057</v>
      </c>
      <c r="B1012" t="s">
        <v>820</v>
      </c>
      <c r="C1012" t="s">
        <v>821</v>
      </c>
      <c r="D1012">
        <v>-449999.99</v>
      </c>
      <c r="E1012" t="s">
        <v>822</v>
      </c>
      <c r="F1012">
        <v>2</v>
      </c>
      <c r="G1012">
        <v>185950.41</v>
      </c>
      <c r="H1012" t="s">
        <v>511</v>
      </c>
      <c r="I1012" t="s">
        <v>15</v>
      </c>
      <c r="J1012" t="s">
        <v>137</v>
      </c>
      <c r="K1012" t="s">
        <v>473</v>
      </c>
      <c r="L1012" t="s">
        <v>156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>
        <v>-449999.99</v>
      </c>
      <c r="T1012">
        <v>2</v>
      </c>
      <c r="U1012" t="s">
        <v>199</v>
      </c>
      <c r="V1012" t="s">
        <v>80</v>
      </c>
      <c r="W1012" t="s">
        <v>81</v>
      </c>
      <c r="X1012">
        <v>0.73411048911804788</v>
      </c>
      <c r="Y1012">
        <v>330349.71276201663</v>
      </c>
      <c r="Z1012">
        <v>5</v>
      </c>
      <c r="AA1012">
        <v>12</v>
      </c>
      <c r="AB1012" t="s">
        <v>80</v>
      </c>
      <c r="AC1012" t="s">
        <v>15</v>
      </c>
    </row>
    <row r="1013" spans="1:29" x14ac:dyDescent="0.3">
      <c r="A1013" s="151">
        <v>46057</v>
      </c>
      <c r="B1013" t="s">
        <v>820</v>
      </c>
      <c r="C1013" t="s">
        <v>821</v>
      </c>
      <c r="D1013">
        <v>-449999.99</v>
      </c>
      <c r="E1013" t="s">
        <v>822</v>
      </c>
      <c r="F1013">
        <v>2</v>
      </c>
      <c r="G1013">
        <v>185950.41</v>
      </c>
      <c r="H1013" t="s">
        <v>511</v>
      </c>
      <c r="I1013" t="s">
        <v>15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>
        <v>-449999.99</v>
      </c>
      <c r="T1013">
        <v>2</v>
      </c>
      <c r="U1013" t="s">
        <v>199</v>
      </c>
      <c r="V1013" t="s">
        <v>50</v>
      </c>
      <c r="W1013" t="s">
        <v>74</v>
      </c>
      <c r="X1013">
        <v>1.4065386597374174E-2</v>
      </c>
      <c r="Y1013">
        <v>6329.4238281645121</v>
      </c>
      <c r="Z1013">
        <v>6</v>
      </c>
      <c r="AA1013">
        <v>12</v>
      </c>
      <c r="AB1013" t="s">
        <v>50</v>
      </c>
      <c r="AC1013" t="s">
        <v>15</v>
      </c>
    </row>
    <row r="1014" spans="1:29" x14ac:dyDescent="0.3">
      <c r="A1014" s="151">
        <v>46057</v>
      </c>
      <c r="B1014" t="s">
        <v>820</v>
      </c>
      <c r="C1014" t="s">
        <v>821</v>
      </c>
      <c r="D1014">
        <v>-449999.99</v>
      </c>
      <c r="E1014" t="s">
        <v>822</v>
      </c>
      <c r="F1014">
        <v>2</v>
      </c>
      <c r="G1014">
        <v>185950.41</v>
      </c>
      <c r="H1014" t="s">
        <v>511</v>
      </c>
      <c r="I1014" t="s">
        <v>15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>
        <v>-449999.99</v>
      </c>
      <c r="T1014">
        <v>2</v>
      </c>
      <c r="U1014" t="s">
        <v>199</v>
      </c>
      <c r="V1014" t="s">
        <v>68</v>
      </c>
      <c r="W1014" t="s">
        <v>69</v>
      </c>
      <c r="X1014">
        <v>0.10760032914202722</v>
      </c>
      <c r="Y1014">
        <v>48420.147037908959</v>
      </c>
      <c r="Z1014">
        <v>7</v>
      </c>
      <c r="AA1014">
        <v>12</v>
      </c>
      <c r="AB1014" t="s">
        <v>68</v>
      </c>
      <c r="AC1014" t="s">
        <v>15</v>
      </c>
    </row>
    <row r="1015" spans="1:29" x14ac:dyDescent="0.3">
      <c r="A1015" s="151">
        <v>46057</v>
      </c>
      <c r="B1015" t="s">
        <v>820</v>
      </c>
      <c r="C1015" t="s">
        <v>821</v>
      </c>
      <c r="D1015">
        <v>-449999.99</v>
      </c>
      <c r="E1015" t="s">
        <v>822</v>
      </c>
      <c r="F1015">
        <v>2</v>
      </c>
      <c r="G1015">
        <v>185950.41</v>
      </c>
      <c r="H1015" t="s">
        <v>511</v>
      </c>
      <c r="I1015" t="s">
        <v>15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>
        <v>-449999.99</v>
      </c>
      <c r="T1015">
        <v>2</v>
      </c>
      <c r="U1015" t="s">
        <v>199</v>
      </c>
      <c r="V1015" t="s">
        <v>70</v>
      </c>
      <c r="W1015" t="s">
        <v>71</v>
      </c>
      <c r="X1015">
        <v>3.9675420007119738E-2</v>
      </c>
      <c r="Y1015">
        <v>17853.938606449683</v>
      </c>
      <c r="Z1015">
        <v>8</v>
      </c>
      <c r="AA1015">
        <v>12</v>
      </c>
      <c r="AB1015" t="s">
        <v>70</v>
      </c>
      <c r="AC1015" t="s">
        <v>15</v>
      </c>
    </row>
    <row r="1016" spans="1:29" x14ac:dyDescent="0.3">
      <c r="A1016" s="151">
        <v>46057</v>
      </c>
      <c r="B1016" t="s">
        <v>820</v>
      </c>
      <c r="C1016" t="s">
        <v>821</v>
      </c>
      <c r="D1016">
        <v>-449999.99</v>
      </c>
      <c r="E1016" t="s">
        <v>822</v>
      </c>
      <c r="F1016">
        <v>2</v>
      </c>
      <c r="G1016">
        <v>185950.41</v>
      </c>
      <c r="H1016" t="s">
        <v>511</v>
      </c>
      <c r="I1016" t="s">
        <v>15</v>
      </c>
      <c r="J1016" t="s">
        <v>137</v>
      </c>
      <c r="K1016" t="s">
        <v>473</v>
      </c>
      <c r="L1016" t="s">
        <v>156</v>
      </c>
      <c r="M1016">
        <v>0</v>
      </c>
      <c r="N1016" t="s">
        <v>35</v>
      </c>
      <c r="O1016" t="s">
        <v>492</v>
      </c>
      <c r="P1016">
        <v>10</v>
      </c>
      <c r="Q1016" t="s">
        <v>465</v>
      </c>
      <c r="R1016">
        <v>1</v>
      </c>
      <c r="S1016">
        <v>-449999.99</v>
      </c>
      <c r="T1016">
        <v>2</v>
      </c>
      <c r="U1016" t="s">
        <v>199</v>
      </c>
      <c r="V1016" t="s">
        <v>181</v>
      </c>
      <c r="W1016" t="s">
        <v>462</v>
      </c>
      <c r="X1016">
        <v>0</v>
      </c>
      <c r="Y1016">
        <v>0</v>
      </c>
      <c r="Z1016">
        <v>9</v>
      </c>
      <c r="AA1016">
        <v>12</v>
      </c>
      <c r="AB1016" t="s">
        <v>181</v>
      </c>
      <c r="AC1016" t="s">
        <v>15</v>
      </c>
    </row>
    <row r="1017" spans="1:29" x14ac:dyDescent="0.3">
      <c r="A1017" s="151">
        <v>46066</v>
      </c>
      <c r="B1017" t="s">
        <v>1075</v>
      </c>
      <c r="C1017" t="s">
        <v>1076</v>
      </c>
      <c r="D1017">
        <v>-449610.59</v>
      </c>
      <c r="E1017" t="s">
        <v>17</v>
      </c>
      <c r="F1017">
        <v>1</v>
      </c>
      <c r="G1017">
        <v>371579</v>
      </c>
      <c r="H1017" t="s">
        <v>511</v>
      </c>
      <c r="I1017" t="s">
        <v>17</v>
      </c>
      <c r="J1017" t="s">
        <v>157</v>
      </c>
      <c r="K1017" t="s">
        <v>473</v>
      </c>
      <c r="L1017" t="s">
        <v>156</v>
      </c>
      <c r="M1017">
        <v>0</v>
      </c>
      <c r="N1017" t="s">
        <v>43</v>
      </c>
      <c r="O1017" t="s">
        <v>492</v>
      </c>
      <c r="P1017">
        <v>1</v>
      </c>
      <c r="Q1017" t="s">
        <v>72</v>
      </c>
      <c r="R1017">
        <v>1</v>
      </c>
      <c r="S1017">
        <v>-449610.59</v>
      </c>
      <c r="T1017">
        <v>1</v>
      </c>
      <c r="U1017" t="s">
        <v>199</v>
      </c>
      <c r="V1017" t="s">
        <v>72</v>
      </c>
      <c r="W1017" t="s">
        <v>87</v>
      </c>
      <c r="X1017">
        <v>1</v>
      </c>
      <c r="Y1017">
        <v>449610.59</v>
      </c>
      <c r="Z1017">
        <v>1</v>
      </c>
      <c r="AA1017" t="s">
        <v>157</v>
      </c>
      <c r="AB1017" t="s">
        <v>72</v>
      </c>
      <c r="AC1017" t="s">
        <v>17</v>
      </c>
    </row>
    <row r="1018" spans="1:29" x14ac:dyDescent="0.3">
      <c r="A1018" s="151">
        <v>46079</v>
      </c>
      <c r="B1018" t="s">
        <v>1018</v>
      </c>
      <c r="C1018" t="s">
        <v>1019</v>
      </c>
      <c r="D1018">
        <v>-400000</v>
      </c>
      <c r="E1018" t="s">
        <v>1020</v>
      </c>
      <c r="F1018">
        <v>1</v>
      </c>
      <c r="G1018">
        <v>400000</v>
      </c>
      <c r="H1018" t="s">
        <v>511</v>
      </c>
      <c r="I1018" t="s">
        <v>10</v>
      </c>
      <c r="J1018" t="s">
        <v>137</v>
      </c>
      <c r="K1018" t="s">
        <v>473</v>
      </c>
      <c r="L1018" t="s">
        <v>156</v>
      </c>
      <c r="M1018">
        <v>0</v>
      </c>
      <c r="N1018" t="s">
        <v>35</v>
      </c>
      <c r="O1018" t="s">
        <v>492</v>
      </c>
      <c r="P1018">
        <v>10</v>
      </c>
      <c r="Q1018" t="s">
        <v>465</v>
      </c>
      <c r="R1018">
        <v>1</v>
      </c>
      <c r="S1018">
        <v>-400000</v>
      </c>
      <c r="T1018">
        <v>1</v>
      </c>
      <c r="U1018" t="s">
        <v>199</v>
      </c>
      <c r="V1018" t="s">
        <v>72</v>
      </c>
      <c r="W1018" t="s">
        <v>73</v>
      </c>
      <c r="X1018">
        <v>3.2417236735101898E-2</v>
      </c>
      <c r="Y1018">
        <v>12966.894694040759</v>
      </c>
      <c r="Z1018">
        <v>1</v>
      </c>
      <c r="AA1018">
        <v>13</v>
      </c>
      <c r="AB1018" t="s">
        <v>72</v>
      </c>
      <c r="AC1018" t="s">
        <v>10</v>
      </c>
    </row>
    <row r="1019" spans="1:29" x14ac:dyDescent="0.3">
      <c r="A1019" s="151">
        <v>46079</v>
      </c>
      <c r="B1019" t="s">
        <v>1018</v>
      </c>
      <c r="C1019" t="s">
        <v>1019</v>
      </c>
      <c r="D1019">
        <v>-400000</v>
      </c>
      <c r="E1019" t="s">
        <v>1020</v>
      </c>
      <c r="F1019">
        <v>1</v>
      </c>
      <c r="G1019">
        <v>400000</v>
      </c>
      <c r="H1019" t="s">
        <v>511</v>
      </c>
      <c r="I1019" t="s">
        <v>10</v>
      </c>
      <c r="J1019" t="s">
        <v>137</v>
      </c>
      <c r="K1019" t="s">
        <v>473</v>
      </c>
      <c r="L1019" t="s">
        <v>156</v>
      </c>
      <c r="M1019">
        <v>0</v>
      </c>
      <c r="N1019" t="s">
        <v>35</v>
      </c>
      <c r="O1019" t="s">
        <v>492</v>
      </c>
      <c r="P1019">
        <v>10</v>
      </c>
      <c r="Q1019" t="s">
        <v>465</v>
      </c>
      <c r="R1019">
        <v>1</v>
      </c>
      <c r="S1019">
        <v>-400000</v>
      </c>
      <c r="T1019">
        <v>1</v>
      </c>
      <c r="U1019" t="s">
        <v>199</v>
      </c>
      <c r="V1019" t="s">
        <v>77</v>
      </c>
      <c r="W1019" t="s">
        <v>78</v>
      </c>
      <c r="X1019">
        <v>7.0597149630605652E-3</v>
      </c>
      <c r="Y1019">
        <v>2823.8859852242263</v>
      </c>
      <c r="Z1019">
        <v>2</v>
      </c>
      <c r="AA1019">
        <v>13</v>
      </c>
      <c r="AB1019" t="s">
        <v>77</v>
      </c>
      <c r="AC1019" t="s">
        <v>10</v>
      </c>
    </row>
    <row r="1020" spans="1:29" x14ac:dyDescent="0.3">
      <c r="A1020" s="151">
        <v>46079</v>
      </c>
      <c r="B1020" t="s">
        <v>1018</v>
      </c>
      <c r="C1020" t="s">
        <v>1019</v>
      </c>
      <c r="D1020">
        <v>-400000</v>
      </c>
      <c r="E1020" t="s">
        <v>1020</v>
      </c>
      <c r="F1020">
        <v>1</v>
      </c>
      <c r="G1020">
        <v>400000</v>
      </c>
      <c r="H1020" t="s">
        <v>511</v>
      </c>
      <c r="I1020" t="s">
        <v>10</v>
      </c>
      <c r="J1020" t="s">
        <v>137</v>
      </c>
      <c r="K1020" t="s">
        <v>473</v>
      </c>
      <c r="L1020" t="s">
        <v>156</v>
      </c>
      <c r="M1020">
        <v>0</v>
      </c>
      <c r="N1020" t="s">
        <v>35</v>
      </c>
      <c r="O1020" t="s">
        <v>492</v>
      </c>
      <c r="P1020">
        <v>10</v>
      </c>
      <c r="Q1020" t="s">
        <v>465</v>
      </c>
      <c r="R1020">
        <v>1</v>
      </c>
      <c r="S1020">
        <v>-400000</v>
      </c>
      <c r="T1020">
        <v>1</v>
      </c>
      <c r="U1020" t="s">
        <v>199</v>
      </c>
      <c r="V1020" t="s">
        <v>75</v>
      </c>
      <c r="W1020" t="s">
        <v>76</v>
      </c>
      <c r="X1020">
        <v>4.0653249223577111E-4</v>
      </c>
      <c r="Y1020">
        <v>162.61299689430845</v>
      </c>
      <c r="Z1020">
        <v>10</v>
      </c>
      <c r="AA1020">
        <v>13</v>
      </c>
      <c r="AB1020" t="s">
        <v>75</v>
      </c>
      <c r="AC1020" t="s">
        <v>10</v>
      </c>
    </row>
    <row r="1021" spans="1:29" x14ac:dyDescent="0.3">
      <c r="A1021" s="151">
        <v>46079</v>
      </c>
      <c r="B1021" t="s">
        <v>1018</v>
      </c>
      <c r="C1021" t="s">
        <v>1019</v>
      </c>
      <c r="D1021">
        <v>-400000</v>
      </c>
      <c r="E1021" t="s">
        <v>1020</v>
      </c>
      <c r="F1021">
        <v>1</v>
      </c>
      <c r="G1021">
        <v>400000</v>
      </c>
      <c r="H1021" t="s">
        <v>511</v>
      </c>
      <c r="I1021" t="s">
        <v>10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>
        <v>-400000</v>
      </c>
      <c r="T1021">
        <v>1</v>
      </c>
      <c r="U1021" t="s">
        <v>199</v>
      </c>
      <c r="V1021" t="s">
        <v>66</v>
      </c>
      <c r="W1021" t="s">
        <v>67</v>
      </c>
      <c r="X1021">
        <v>5.9791078481547098E-2</v>
      </c>
      <c r="Y1021">
        <v>23916.431392618841</v>
      </c>
      <c r="Z1021">
        <v>3</v>
      </c>
      <c r="AA1021">
        <v>13</v>
      </c>
      <c r="AB1021" t="s">
        <v>682</v>
      </c>
      <c r="AC1021" t="s">
        <v>10</v>
      </c>
    </row>
    <row r="1022" spans="1:29" x14ac:dyDescent="0.3">
      <c r="A1022" s="151">
        <v>46079</v>
      </c>
      <c r="B1022" t="s">
        <v>1018</v>
      </c>
      <c r="C1022" t="s">
        <v>1019</v>
      </c>
      <c r="D1022">
        <v>-400000</v>
      </c>
      <c r="E1022" t="s">
        <v>1020</v>
      </c>
      <c r="F1022">
        <v>1</v>
      </c>
      <c r="G1022">
        <v>400000</v>
      </c>
      <c r="H1022" t="s">
        <v>511</v>
      </c>
      <c r="I1022" t="s">
        <v>10</v>
      </c>
      <c r="J1022" t="s">
        <v>137</v>
      </c>
      <c r="K1022" t="s">
        <v>473</v>
      </c>
      <c r="L1022" t="s">
        <v>156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>
        <v>-400000</v>
      </c>
      <c r="T1022">
        <v>1</v>
      </c>
      <c r="U1022" t="s">
        <v>199</v>
      </c>
      <c r="V1022" t="s">
        <v>63</v>
      </c>
      <c r="W1022" t="s">
        <v>64</v>
      </c>
      <c r="X1022">
        <v>4.8738124634855849E-3</v>
      </c>
      <c r="Y1022">
        <v>1949.5249853942339</v>
      </c>
      <c r="Z1022">
        <v>4</v>
      </c>
      <c r="AA1022">
        <v>13</v>
      </c>
      <c r="AB1022" t="s">
        <v>683</v>
      </c>
      <c r="AC1022" t="s">
        <v>10</v>
      </c>
    </row>
    <row r="1023" spans="1:29" x14ac:dyDescent="0.3">
      <c r="A1023" s="151">
        <v>46079</v>
      </c>
      <c r="B1023" t="s">
        <v>1018</v>
      </c>
      <c r="C1023" t="s">
        <v>1019</v>
      </c>
      <c r="D1023">
        <v>-400000</v>
      </c>
      <c r="E1023" t="s">
        <v>1020</v>
      </c>
      <c r="F1023">
        <v>1</v>
      </c>
      <c r="G1023">
        <v>400000</v>
      </c>
      <c r="H1023" t="s">
        <v>511</v>
      </c>
      <c r="I1023" t="s">
        <v>10</v>
      </c>
      <c r="J1023" t="s">
        <v>137</v>
      </c>
      <c r="K1023" t="s">
        <v>473</v>
      </c>
      <c r="L1023" t="s">
        <v>156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>
        <v>-400000</v>
      </c>
      <c r="T1023">
        <v>1</v>
      </c>
      <c r="U1023" t="s">
        <v>199</v>
      </c>
      <c r="V1023" t="s">
        <v>80</v>
      </c>
      <c r="W1023" t="s">
        <v>81</v>
      </c>
      <c r="X1023">
        <v>0.73411048911804788</v>
      </c>
      <c r="Y1023">
        <v>293644.19564721914</v>
      </c>
      <c r="Z1023">
        <v>5</v>
      </c>
      <c r="AA1023">
        <v>13</v>
      </c>
      <c r="AB1023" t="s">
        <v>80</v>
      </c>
      <c r="AC1023" t="s">
        <v>10</v>
      </c>
    </row>
    <row r="1024" spans="1:29" x14ac:dyDescent="0.3">
      <c r="A1024" s="151">
        <v>46079</v>
      </c>
      <c r="B1024" t="s">
        <v>1018</v>
      </c>
      <c r="C1024" t="s">
        <v>1019</v>
      </c>
      <c r="D1024">
        <v>-400000</v>
      </c>
      <c r="E1024" t="s">
        <v>1020</v>
      </c>
      <c r="F1024">
        <v>1</v>
      </c>
      <c r="G1024">
        <v>400000</v>
      </c>
      <c r="H1024" t="s">
        <v>511</v>
      </c>
      <c r="I1024" t="s">
        <v>10</v>
      </c>
      <c r="J1024" t="s">
        <v>137</v>
      </c>
      <c r="K1024" t="s">
        <v>473</v>
      </c>
      <c r="L1024" t="s">
        <v>156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>
        <v>-400000</v>
      </c>
      <c r="T1024">
        <v>1</v>
      </c>
      <c r="U1024" t="s">
        <v>199</v>
      </c>
      <c r="V1024" t="s">
        <v>50</v>
      </c>
      <c r="W1024" t="s">
        <v>74</v>
      </c>
      <c r="X1024">
        <v>1.4065386597374174E-2</v>
      </c>
      <c r="Y1024">
        <v>5626.1546389496698</v>
      </c>
      <c r="Z1024">
        <v>6</v>
      </c>
      <c r="AA1024">
        <v>13</v>
      </c>
      <c r="AB1024" t="s">
        <v>50</v>
      </c>
      <c r="AC1024" t="s">
        <v>10</v>
      </c>
    </row>
    <row r="1025" spans="1:29" x14ac:dyDescent="0.3">
      <c r="A1025" s="151">
        <v>46079</v>
      </c>
      <c r="B1025" t="s">
        <v>1018</v>
      </c>
      <c r="C1025" t="s">
        <v>1019</v>
      </c>
      <c r="D1025">
        <v>-400000</v>
      </c>
      <c r="E1025" t="s">
        <v>1020</v>
      </c>
      <c r="F1025">
        <v>1</v>
      </c>
      <c r="G1025">
        <v>400000</v>
      </c>
      <c r="H1025" t="s">
        <v>511</v>
      </c>
      <c r="I1025" t="s">
        <v>10</v>
      </c>
      <c r="J1025" t="s">
        <v>137</v>
      </c>
      <c r="K1025" t="s">
        <v>473</v>
      </c>
      <c r="L1025" t="s">
        <v>156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>
        <v>-400000</v>
      </c>
      <c r="T1025">
        <v>1</v>
      </c>
      <c r="U1025" t="s">
        <v>199</v>
      </c>
      <c r="V1025" t="s">
        <v>68</v>
      </c>
      <c r="W1025" t="s">
        <v>69</v>
      </c>
      <c r="X1025">
        <v>0.10760032914202722</v>
      </c>
      <c r="Y1025">
        <v>43040.131656810889</v>
      </c>
      <c r="Z1025">
        <v>7</v>
      </c>
      <c r="AA1025">
        <v>13</v>
      </c>
      <c r="AB1025" t="s">
        <v>68</v>
      </c>
      <c r="AC1025" t="s">
        <v>10</v>
      </c>
    </row>
    <row r="1026" spans="1:29" x14ac:dyDescent="0.3">
      <c r="A1026" s="151">
        <v>46079</v>
      </c>
      <c r="B1026" t="s">
        <v>1018</v>
      </c>
      <c r="C1026" t="s">
        <v>1019</v>
      </c>
      <c r="D1026">
        <v>-400000</v>
      </c>
      <c r="E1026" t="s">
        <v>1020</v>
      </c>
      <c r="F1026">
        <v>1</v>
      </c>
      <c r="G1026">
        <v>400000</v>
      </c>
      <c r="H1026" t="s">
        <v>511</v>
      </c>
      <c r="I1026" t="s">
        <v>10</v>
      </c>
      <c r="J1026" t="s">
        <v>137</v>
      </c>
      <c r="K1026" t="s">
        <v>473</v>
      </c>
      <c r="L1026" t="s">
        <v>156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>
        <v>-400000</v>
      </c>
      <c r="T1026">
        <v>1</v>
      </c>
      <c r="U1026" t="s">
        <v>199</v>
      </c>
      <c r="V1026" t="s">
        <v>70</v>
      </c>
      <c r="W1026" t="s">
        <v>71</v>
      </c>
      <c r="X1026">
        <v>3.9675420007119738E-2</v>
      </c>
      <c r="Y1026">
        <v>15870.168002847895</v>
      </c>
      <c r="Z1026">
        <v>8</v>
      </c>
      <c r="AA1026">
        <v>13</v>
      </c>
      <c r="AB1026" t="s">
        <v>70</v>
      </c>
      <c r="AC1026" t="s">
        <v>10</v>
      </c>
    </row>
    <row r="1027" spans="1:29" x14ac:dyDescent="0.3">
      <c r="A1027" s="151">
        <v>46079</v>
      </c>
      <c r="B1027" t="s">
        <v>1018</v>
      </c>
      <c r="C1027" t="s">
        <v>1019</v>
      </c>
      <c r="D1027">
        <v>-400000</v>
      </c>
      <c r="E1027" t="s">
        <v>1020</v>
      </c>
      <c r="F1027">
        <v>1</v>
      </c>
      <c r="G1027">
        <v>400000</v>
      </c>
      <c r="H1027" t="s">
        <v>511</v>
      </c>
      <c r="I1027" t="s">
        <v>10</v>
      </c>
      <c r="J1027" t="s">
        <v>137</v>
      </c>
      <c r="K1027" t="s">
        <v>473</v>
      </c>
      <c r="L1027" t="s">
        <v>156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>
        <v>-400000</v>
      </c>
      <c r="T1027">
        <v>1</v>
      </c>
      <c r="U1027" t="s">
        <v>199</v>
      </c>
      <c r="V1027" t="s">
        <v>181</v>
      </c>
      <c r="W1027" t="s">
        <v>462</v>
      </c>
      <c r="X1027">
        <v>0</v>
      </c>
      <c r="Y1027">
        <v>0</v>
      </c>
      <c r="Z1027">
        <v>9</v>
      </c>
      <c r="AA1027">
        <v>13</v>
      </c>
      <c r="AB1027" t="s">
        <v>181</v>
      </c>
      <c r="AC1027" t="s">
        <v>10</v>
      </c>
    </row>
    <row r="1028" spans="1:29" x14ac:dyDescent="0.3">
      <c r="A1028" s="151">
        <v>46081</v>
      </c>
      <c r="B1028" t="s">
        <v>670</v>
      </c>
      <c r="C1028" t="s">
        <v>764</v>
      </c>
      <c r="D1028">
        <v>-375468.79999999999</v>
      </c>
      <c r="E1028" t="s">
        <v>672</v>
      </c>
      <c r="F1028">
        <v>809.19999999999993</v>
      </c>
      <c r="G1028">
        <v>464</v>
      </c>
      <c r="H1028" t="s">
        <v>145</v>
      </c>
      <c r="I1028" t="s">
        <v>14</v>
      </c>
      <c r="J1028" t="s">
        <v>137</v>
      </c>
      <c r="K1028" t="s">
        <v>473</v>
      </c>
      <c r="L1028" t="s">
        <v>138</v>
      </c>
      <c r="M1028">
        <v>0</v>
      </c>
      <c r="N1028" t="s">
        <v>43</v>
      </c>
      <c r="O1028" t="s">
        <v>492</v>
      </c>
      <c r="P1028">
        <v>1</v>
      </c>
      <c r="Q1028" t="s">
        <v>72</v>
      </c>
      <c r="R1028">
        <v>1</v>
      </c>
      <c r="S1028">
        <v>-375468.79999999999</v>
      </c>
      <c r="T1028">
        <v>809.19999999999993</v>
      </c>
      <c r="U1028" t="s">
        <v>199</v>
      </c>
      <c r="V1028" t="s">
        <v>72</v>
      </c>
      <c r="W1028" t="s">
        <v>87</v>
      </c>
      <c r="X1028">
        <v>1</v>
      </c>
      <c r="Y1028">
        <v>375468.79999999999</v>
      </c>
      <c r="Z1028">
        <v>1</v>
      </c>
      <c r="AA1028">
        <v>5</v>
      </c>
      <c r="AB1028" t="s">
        <v>72</v>
      </c>
      <c r="AC1028" t="s">
        <v>14</v>
      </c>
    </row>
    <row r="1029" spans="1:29" x14ac:dyDescent="0.3">
      <c r="A1029" s="151">
        <v>46055</v>
      </c>
      <c r="B1029" t="s">
        <v>1006</v>
      </c>
      <c r="C1029" t="s">
        <v>1016</v>
      </c>
      <c r="D1029">
        <v>-360820.64</v>
      </c>
      <c r="E1029" t="s">
        <v>1017</v>
      </c>
      <c r="F1029">
        <v>1</v>
      </c>
      <c r="G1029">
        <v>298198.88</v>
      </c>
      <c r="H1029" t="s">
        <v>511</v>
      </c>
      <c r="I1029" t="s">
        <v>17</v>
      </c>
      <c r="J1029" t="s">
        <v>157</v>
      </c>
      <c r="K1029" t="s">
        <v>473</v>
      </c>
      <c r="L1029" t="s">
        <v>138</v>
      </c>
      <c r="M1029">
        <v>0</v>
      </c>
      <c r="N1029" t="s">
        <v>40</v>
      </c>
      <c r="O1029" t="s">
        <v>494</v>
      </c>
      <c r="P1029">
        <v>1</v>
      </c>
      <c r="Q1029" t="s">
        <v>68</v>
      </c>
      <c r="R1029">
        <v>1</v>
      </c>
      <c r="S1029">
        <v>-360820.64</v>
      </c>
      <c r="T1029">
        <v>1</v>
      </c>
      <c r="U1029" t="s">
        <v>199</v>
      </c>
      <c r="V1029" t="s">
        <v>68</v>
      </c>
      <c r="W1029" t="s">
        <v>85</v>
      </c>
      <c r="X1029">
        <v>1</v>
      </c>
      <c r="Y1029">
        <v>360820.64</v>
      </c>
      <c r="Z1029">
        <v>7</v>
      </c>
      <c r="AA1029" t="s">
        <v>157</v>
      </c>
      <c r="AB1029" t="s">
        <v>68</v>
      </c>
      <c r="AC1029" t="s">
        <v>17</v>
      </c>
    </row>
    <row r="1030" spans="1:29" x14ac:dyDescent="0.3">
      <c r="A1030" s="151">
        <v>46076</v>
      </c>
      <c r="B1030" t="s">
        <v>831</v>
      </c>
      <c r="C1030" t="s">
        <v>832</v>
      </c>
      <c r="D1030">
        <v>-328107.75</v>
      </c>
      <c r="E1030" t="s">
        <v>833</v>
      </c>
      <c r="F1030">
        <v>1</v>
      </c>
      <c r="G1030">
        <v>328107.75</v>
      </c>
      <c r="H1030" t="s">
        <v>511</v>
      </c>
      <c r="I1030" t="s">
        <v>9</v>
      </c>
      <c r="J1030" t="s">
        <v>137</v>
      </c>
      <c r="K1030" t="s">
        <v>473</v>
      </c>
      <c r="L1030" t="s">
        <v>156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>
        <v>-328107.75</v>
      </c>
      <c r="T1030">
        <v>1</v>
      </c>
      <c r="U1030" t="s">
        <v>199</v>
      </c>
      <c r="V1030" t="s">
        <v>72</v>
      </c>
      <c r="W1030" t="s">
        <v>73</v>
      </c>
      <c r="X1030">
        <v>3.2417236735101898E-2</v>
      </c>
      <c r="Y1030">
        <v>10636.34660637163</v>
      </c>
      <c r="Z1030">
        <v>1</v>
      </c>
      <c r="AA1030">
        <v>10</v>
      </c>
      <c r="AB1030" t="s">
        <v>72</v>
      </c>
      <c r="AC1030" t="s">
        <v>9</v>
      </c>
    </row>
    <row r="1031" spans="1:29" x14ac:dyDescent="0.3">
      <c r="A1031" s="151">
        <v>46076</v>
      </c>
      <c r="B1031" t="s">
        <v>831</v>
      </c>
      <c r="C1031" t="s">
        <v>832</v>
      </c>
      <c r="D1031">
        <v>-328107.75</v>
      </c>
      <c r="E1031" t="s">
        <v>833</v>
      </c>
      <c r="F1031">
        <v>1</v>
      </c>
      <c r="G1031">
        <v>328107.75</v>
      </c>
      <c r="H1031" t="s">
        <v>511</v>
      </c>
      <c r="I1031" t="s">
        <v>9</v>
      </c>
      <c r="J1031" t="s">
        <v>137</v>
      </c>
      <c r="K1031" t="s">
        <v>473</v>
      </c>
      <c r="L1031" t="s">
        <v>156</v>
      </c>
      <c r="M1031">
        <v>0</v>
      </c>
      <c r="N1031" t="s">
        <v>35</v>
      </c>
      <c r="O1031" t="s">
        <v>492</v>
      </c>
      <c r="P1031">
        <v>10</v>
      </c>
      <c r="Q1031" t="s">
        <v>465</v>
      </c>
      <c r="R1031">
        <v>1</v>
      </c>
      <c r="S1031">
        <v>-328107.75</v>
      </c>
      <c r="T1031">
        <v>1</v>
      </c>
      <c r="U1031" t="s">
        <v>199</v>
      </c>
      <c r="V1031" t="s">
        <v>77</v>
      </c>
      <c r="W1031" t="s">
        <v>78</v>
      </c>
      <c r="X1031">
        <v>7.0597149630605652E-3</v>
      </c>
      <c r="Y1031">
        <v>2316.3471921711352</v>
      </c>
      <c r="Z1031">
        <v>2</v>
      </c>
      <c r="AA1031">
        <v>10</v>
      </c>
      <c r="AB1031" t="s">
        <v>77</v>
      </c>
      <c r="AC1031" t="s">
        <v>9</v>
      </c>
    </row>
    <row r="1032" spans="1:29" x14ac:dyDescent="0.3">
      <c r="A1032" s="151">
        <v>46076</v>
      </c>
      <c r="B1032" t="s">
        <v>831</v>
      </c>
      <c r="C1032" t="s">
        <v>832</v>
      </c>
      <c r="D1032">
        <v>-328107.75</v>
      </c>
      <c r="E1032" t="s">
        <v>833</v>
      </c>
      <c r="F1032">
        <v>1</v>
      </c>
      <c r="G1032">
        <v>328107.75</v>
      </c>
      <c r="H1032" t="s">
        <v>511</v>
      </c>
      <c r="I1032" t="s">
        <v>9</v>
      </c>
      <c r="J1032" t="s">
        <v>137</v>
      </c>
      <c r="K1032" t="s">
        <v>473</v>
      </c>
      <c r="L1032" t="s">
        <v>156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>
        <v>-328107.75</v>
      </c>
      <c r="T1032">
        <v>1</v>
      </c>
      <c r="U1032" t="s">
        <v>199</v>
      </c>
      <c r="V1032" t="s">
        <v>75</v>
      </c>
      <c r="W1032" t="s">
        <v>76</v>
      </c>
      <c r="X1032">
        <v>4.0653249223577111E-4</v>
      </c>
      <c r="Y1032">
        <v>133.38646132937131</v>
      </c>
      <c r="Z1032">
        <v>10</v>
      </c>
      <c r="AA1032">
        <v>10</v>
      </c>
      <c r="AB1032" t="s">
        <v>75</v>
      </c>
      <c r="AC1032" t="s">
        <v>9</v>
      </c>
    </row>
    <row r="1033" spans="1:29" x14ac:dyDescent="0.3">
      <c r="A1033" s="151">
        <v>46076</v>
      </c>
      <c r="B1033" t="s">
        <v>831</v>
      </c>
      <c r="C1033" t="s">
        <v>832</v>
      </c>
      <c r="D1033">
        <v>-328107.75</v>
      </c>
      <c r="E1033" t="s">
        <v>833</v>
      </c>
      <c r="F1033">
        <v>1</v>
      </c>
      <c r="G1033">
        <v>328107.75</v>
      </c>
      <c r="H1033" t="s">
        <v>511</v>
      </c>
      <c r="I1033" t="s">
        <v>9</v>
      </c>
      <c r="J1033" t="s">
        <v>137</v>
      </c>
      <c r="K1033" t="s">
        <v>473</v>
      </c>
      <c r="L1033" t="s">
        <v>156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>
        <v>-328107.75</v>
      </c>
      <c r="T1033">
        <v>1</v>
      </c>
      <c r="U1033" t="s">
        <v>199</v>
      </c>
      <c r="V1033" t="s">
        <v>66</v>
      </c>
      <c r="W1033" t="s">
        <v>67</v>
      </c>
      <c r="X1033">
        <v>5.9791078481547098E-2</v>
      </c>
      <c r="Y1033">
        <v>19617.916230653835</v>
      </c>
      <c r="Z1033">
        <v>3</v>
      </c>
      <c r="AA1033">
        <v>10</v>
      </c>
      <c r="AB1033" t="s">
        <v>682</v>
      </c>
      <c r="AC1033" t="s">
        <v>9</v>
      </c>
    </row>
    <row r="1034" spans="1:29" x14ac:dyDescent="0.3">
      <c r="A1034" s="151">
        <v>46076</v>
      </c>
      <c r="B1034" t="s">
        <v>831</v>
      </c>
      <c r="C1034" t="s">
        <v>832</v>
      </c>
      <c r="D1034">
        <v>-328107.75</v>
      </c>
      <c r="E1034" t="s">
        <v>833</v>
      </c>
      <c r="F1034">
        <v>1</v>
      </c>
      <c r="G1034">
        <v>328107.75</v>
      </c>
      <c r="H1034" t="s">
        <v>511</v>
      </c>
      <c r="I1034" t="s">
        <v>9</v>
      </c>
      <c r="J1034" t="s">
        <v>137</v>
      </c>
      <c r="K1034" t="s">
        <v>473</v>
      </c>
      <c r="L1034" t="s">
        <v>156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>
        <v>-328107.75</v>
      </c>
      <c r="T1034">
        <v>1</v>
      </c>
      <c r="U1034" t="s">
        <v>199</v>
      </c>
      <c r="V1034" t="s">
        <v>63</v>
      </c>
      <c r="W1034" t="s">
        <v>64</v>
      </c>
      <c r="X1034">
        <v>4.8738124634855849E-3</v>
      </c>
      <c r="Y1034">
        <v>1599.1356413162125</v>
      </c>
      <c r="Z1034">
        <v>4</v>
      </c>
      <c r="AA1034">
        <v>10</v>
      </c>
      <c r="AB1034" t="s">
        <v>683</v>
      </c>
      <c r="AC1034" t="s">
        <v>9</v>
      </c>
    </row>
    <row r="1035" spans="1:29" x14ac:dyDescent="0.3">
      <c r="A1035" s="151">
        <v>46076</v>
      </c>
      <c r="B1035" t="s">
        <v>831</v>
      </c>
      <c r="C1035" t="s">
        <v>832</v>
      </c>
      <c r="D1035">
        <v>-328107.75</v>
      </c>
      <c r="E1035" t="s">
        <v>833</v>
      </c>
      <c r="F1035">
        <v>1</v>
      </c>
      <c r="G1035">
        <v>328107.75</v>
      </c>
      <c r="H1035" t="s">
        <v>511</v>
      </c>
      <c r="I1035" t="s">
        <v>9</v>
      </c>
      <c r="J1035" t="s">
        <v>137</v>
      </c>
      <c r="K1035" t="s">
        <v>473</v>
      </c>
      <c r="L1035" t="s">
        <v>156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>
        <v>-328107.75</v>
      </c>
      <c r="T1035">
        <v>1</v>
      </c>
      <c r="U1035" t="s">
        <v>199</v>
      </c>
      <c r="V1035" t="s">
        <v>80</v>
      </c>
      <c r="W1035" t="s">
        <v>81</v>
      </c>
      <c r="X1035">
        <v>0.73411048911804788</v>
      </c>
      <c r="Y1035">
        <v>240867.34083592216</v>
      </c>
      <c r="Z1035">
        <v>5</v>
      </c>
      <c r="AA1035">
        <v>10</v>
      </c>
      <c r="AB1035" t="s">
        <v>80</v>
      </c>
      <c r="AC1035" t="s">
        <v>9</v>
      </c>
    </row>
    <row r="1036" spans="1:29" x14ac:dyDescent="0.3">
      <c r="A1036" s="151">
        <v>46076</v>
      </c>
      <c r="B1036" t="s">
        <v>831</v>
      </c>
      <c r="C1036" t="s">
        <v>832</v>
      </c>
      <c r="D1036">
        <v>-328107.75</v>
      </c>
      <c r="E1036" t="s">
        <v>833</v>
      </c>
      <c r="F1036">
        <v>1</v>
      </c>
      <c r="G1036">
        <v>328107.75</v>
      </c>
      <c r="H1036" t="s">
        <v>511</v>
      </c>
      <c r="I1036" t="s">
        <v>9</v>
      </c>
      <c r="J1036" t="s">
        <v>137</v>
      </c>
      <c r="K1036" t="s">
        <v>473</v>
      </c>
      <c r="L1036" t="s">
        <v>156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>
        <v>-328107.75</v>
      </c>
      <c r="T1036">
        <v>1</v>
      </c>
      <c r="U1036" t="s">
        <v>199</v>
      </c>
      <c r="V1036" t="s">
        <v>50</v>
      </c>
      <c r="W1036" t="s">
        <v>74</v>
      </c>
      <c r="X1036">
        <v>1.4065386597374174E-2</v>
      </c>
      <c r="Y1036">
        <v>4614.9623493445961</v>
      </c>
      <c r="Z1036">
        <v>6</v>
      </c>
      <c r="AA1036">
        <v>10</v>
      </c>
      <c r="AB1036" t="s">
        <v>50</v>
      </c>
      <c r="AC1036" t="s">
        <v>9</v>
      </c>
    </row>
    <row r="1037" spans="1:29" x14ac:dyDescent="0.3">
      <c r="A1037" s="151">
        <v>46076</v>
      </c>
      <c r="B1037" t="s">
        <v>831</v>
      </c>
      <c r="C1037" t="s">
        <v>832</v>
      </c>
      <c r="D1037">
        <v>-328107.75</v>
      </c>
      <c r="E1037" t="s">
        <v>833</v>
      </c>
      <c r="F1037">
        <v>1</v>
      </c>
      <c r="G1037">
        <v>328107.75</v>
      </c>
      <c r="H1037" t="s">
        <v>511</v>
      </c>
      <c r="I1037" t="s">
        <v>9</v>
      </c>
      <c r="J1037" t="s">
        <v>137</v>
      </c>
      <c r="K1037" t="s">
        <v>473</v>
      </c>
      <c r="L1037" t="s">
        <v>156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>
        <v>-328107.75</v>
      </c>
      <c r="T1037">
        <v>1</v>
      </c>
      <c r="U1037" t="s">
        <v>199</v>
      </c>
      <c r="V1037" t="s">
        <v>68</v>
      </c>
      <c r="W1037" t="s">
        <v>69</v>
      </c>
      <c r="X1037">
        <v>0.10760032914202722</v>
      </c>
      <c r="Y1037">
        <v>35304.501894049979</v>
      </c>
      <c r="Z1037">
        <v>7</v>
      </c>
      <c r="AA1037">
        <v>10</v>
      </c>
      <c r="AB1037" t="s">
        <v>68</v>
      </c>
      <c r="AC1037" t="s">
        <v>9</v>
      </c>
    </row>
    <row r="1038" spans="1:29" x14ac:dyDescent="0.3">
      <c r="A1038" s="151">
        <v>46076</v>
      </c>
      <c r="B1038" t="s">
        <v>831</v>
      </c>
      <c r="C1038" t="s">
        <v>832</v>
      </c>
      <c r="D1038">
        <v>-328107.75</v>
      </c>
      <c r="E1038" t="s">
        <v>833</v>
      </c>
      <c r="F1038">
        <v>1</v>
      </c>
      <c r="G1038">
        <v>328107.75</v>
      </c>
      <c r="H1038" t="s">
        <v>511</v>
      </c>
      <c r="I1038" t="s">
        <v>9</v>
      </c>
      <c r="J1038" t="s">
        <v>137</v>
      </c>
      <c r="K1038" t="s">
        <v>473</v>
      </c>
      <c r="L1038" t="s">
        <v>156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>
        <v>-328107.75</v>
      </c>
      <c r="T1038">
        <v>1</v>
      </c>
      <c r="U1038" t="s">
        <v>199</v>
      </c>
      <c r="V1038" t="s">
        <v>70</v>
      </c>
      <c r="W1038" t="s">
        <v>71</v>
      </c>
      <c r="X1038">
        <v>3.9675420007119738E-2</v>
      </c>
      <c r="Y1038">
        <v>13017.812788841042</v>
      </c>
      <c r="Z1038">
        <v>8</v>
      </c>
      <c r="AA1038">
        <v>10</v>
      </c>
      <c r="AB1038" t="s">
        <v>70</v>
      </c>
      <c r="AC1038" t="s">
        <v>9</v>
      </c>
    </row>
    <row r="1039" spans="1:29" x14ac:dyDescent="0.3">
      <c r="A1039" s="151">
        <v>46076</v>
      </c>
      <c r="B1039" t="s">
        <v>831</v>
      </c>
      <c r="C1039" t="s">
        <v>832</v>
      </c>
      <c r="D1039">
        <v>-328107.75</v>
      </c>
      <c r="E1039" t="s">
        <v>833</v>
      </c>
      <c r="F1039">
        <v>1</v>
      </c>
      <c r="G1039">
        <v>328107.75</v>
      </c>
      <c r="H1039" t="s">
        <v>511</v>
      </c>
      <c r="I1039" t="s">
        <v>9</v>
      </c>
      <c r="J1039" t="s">
        <v>137</v>
      </c>
      <c r="K1039" t="s">
        <v>473</v>
      </c>
      <c r="L1039" t="s">
        <v>156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>
        <v>-328107.75</v>
      </c>
      <c r="T1039">
        <v>1</v>
      </c>
      <c r="U1039" t="s">
        <v>199</v>
      </c>
      <c r="V1039" t="s">
        <v>181</v>
      </c>
      <c r="W1039" t="s">
        <v>462</v>
      </c>
      <c r="X1039">
        <v>0</v>
      </c>
      <c r="Y1039">
        <v>0</v>
      </c>
      <c r="Z1039">
        <v>9</v>
      </c>
      <c r="AA1039">
        <v>10</v>
      </c>
      <c r="AB1039" t="s">
        <v>181</v>
      </c>
      <c r="AC1039" t="s">
        <v>9</v>
      </c>
    </row>
    <row r="1040" spans="1:29" x14ac:dyDescent="0.3">
      <c r="A1040" s="151">
        <v>46055</v>
      </c>
      <c r="B1040" t="s">
        <v>953</v>
      </c>
      <c r="C1040" t="s">
        <v>954</v>
      </c>
      <c r="D1040">
        <v>-326733.15000000002</v>
      </c>
      <c r="E1040" t="s">
        <v>955</v>
      </c>
      <c r="F1040">
        <v>20</v>
      </c>
      <c r="G1040">
        <v>13501.37</v>
      </c>
      <c r="H1040" t="s">
        <v>511</v>
      </c>
      <c r="I1040" t="s">
        <v>16</v>
      </c>
      <c r="J1040" t="s">
        <v>137</v>
      </c>
      <c r="K1040" t="s">
        <v>473</v>
      </c>
      <c r="L1040" t="s">
        <v>156</v>
      </c>
      <c r="M1040">
        <v>0</v>
      </c>
      <c r="N1040" t="s">
        <v>35</v>
      </c>
      <c r="O1040" t="s">
        <v>492</v>
      </c>
      <c r="P1040">
        <v>10</v>
      </c>
      <c r="Q1040" t="s">
        <v>465</v>
      </c>
      <c r="R1040">
        <v>1</v>
      </c>
      <c r="S1040">
        <v>-326733.15000000002</v>
      </c>
      <c r="T1040">
        <v>20</v>
      </c>
      <c r="U1040" t="s">
        <v>199</v>
      </c>
      <c r="V1040" t="s">
        <v>72</v>
      </c>
      <c r="W1040" t="s">
        <v>73</v>
      </c>
      <c r="X1040">
        <v>3.2417236735101898E-2</v>
      </c>
      <c r="Y1040">
        <v>10591.785872755559</v>
      </c>
      <c r="Z1040">
        <v>1</v>
      </c>
      <c r="AA1040">
        <v>9</v>
      </c>
      <c r="AB1040" t="s">
        <v>72</v>
      </c>
      <c r="AC1040" t="s">
        <v>16</v>
      </c>
    </row>
    <row r="1041" spans="1:29" x14ac:dyDescent="0.3">
      <c r="A1041" s="151">
        <v>46055</v>
      </c>
      <c r="B1041" t="s">
        <v>953</v>
      </c>
      <c r="C1041" t="s">
        <v>954</v>
      </c>
      <c r="D1041">
        <v>-326733.15000000002</v>
      </c>
      <c r="E1041" t="s">
        <v>955</v>
      </c>
      <c r="F1041">
        <v>20</v>
      </c>
      <c r="G1041">
        <v>13501.37</v>
      </c>
      <c r="H1041" t="s">
        <v>511</v>
      </c>
      <c r="I1041" t="s">
        <v>16</v>
      </c>
      <c r="J1041" t="s">
        <v>137</v>
      </c>
      <c r="K1041" t="s">
        <v>473</v>
      </c>
      <c r="L1041" t="s">
        <v>156</v>
      </c>
      <c r="M1041">
        <v>0</v>
      </c>
      <c r="N1041" t="s">
        <v>35</v>
      </c>
      <c r="O1041" t="s">
        <v>492</v>
      </c>
      <c r="P1041">
        <v>10</v>
      </c>
      <c r="Q1041" t="s">
        <v>465</v>
      </c>
      <c r="R1041">
        <v>1</v>
      </c>
      <c r="S1041">
        <v>-326733.15000000002</v>
      </c>
      <c r="T1041">
        <v>20</v>
      </c>
      <c r="U1041" t="s">
        <v>199</v>
      </c>
      <c r="V1041" t="s">
        <v>77</v>
      </c>
      <c r="W1041" t="s">
        <v>78</v>
      </c>
      <c r="X1041">
        <v>7.0597149630605652E-3</v>
      </c>
      <c r="Y1041">
        <v>2306.6429079829122</v>
      </c>
      <c r="Z1041">
        <v>2</v>
      </c>
      <c r="AA1041">
        <v>9</v>
      </c>
      <c r="AB1041" t="s">
        <v>77</v>
      </c>
      <c r="AC1041" t="s">
        <v>16</v>
      </c>
    </row>
    <row r="1042" spans="1:29" x14ac:dyDescent="0.3">
      <c r="A1042" s="151">
        <v>46055</v>
      </c>
      <c r="B1042" t="s">
        <v>953</v>
      </c>
      <c r="C1042" t="s">
        <v>954</v>
      </c>
      <c r="D1042">
        <v>-326733.15000000002</v>
      </c>
      <c r="E1042" t="s">
        <v>955</v>
      </c>
      <c r="F1042">
        <v>20</v>
      </c>
      <c r="G1042">
        <v>13501.37</v>
      </c>
      <c r="H1042" t="s">
        <v>511</v>
      </c>
      <c r="I1042" t="s">
        <v>16</v>
      </c>
      <c r="J1042" t="s">
        <v>137</v>
      </c>
      <c r="K1042" t="s">
        <v>473</v>
      </c>
      <c r="L1042" t="s">
        <v>156</v>
      </c>
      <c r="M1042">
        <v>0</v>
      </c>
      <c r="N1042" t="s">
        <v>35</v>
      </c>
      <c r="O1042" t="s">
        <v>492</v>
      </c>
      <c r="P1042">
        <v>10</v>
      </c>
      <c r="Q1042" t="s">
        <v>465</v>
      </c>
      <c r="R1042">
        <v>1</v>
      </c>
      <c r="S1042">
        <v>-326733.15000000002</v>
      </c>
      <c r="T1042">
        <v>20</v>
      </c>
      <c r="U1042" t="s">
        <v>199</v>
      </c>
      <c r="V1042" t="s">
        <v>75</v>
      </c>
      <c r="W1042" t="s">
        <v>76</v>
      </c>
      <c r="X1042">
        <v>4.0653249223577111E-4</v>
      </c>
      <c r="Y1042">
        <v>132.82764176554406</v>
      </c>
      <c r="Z1042">
        <v>10</v>
      </c>
      <c r="AA1042">
        <v>9</v>
      </c>
      <c r="AB1042" t="s">
        <v>75</v>
      </c>
      <c r="AC1042" t="s">
        <v>16</v>
      </c>
    </row>
    <row r="1043" spans="1:29" x14ac:dyDescent="0.3">
      <c r="A1043" s="151">
        <v>46055</v>
      </c>
      <c r="B1043" t="s">
        <v>953</v>
      </c>
      <c r="C1043" t="s">
        <v>954</v>
      </c>
      <c r="D1043">
        <v>-326733.15000000002</v>
      </c>
      <c r="E1043" t="s">
        <v>955</v>
      </c>
      <c r="F1043">
        <v>20</v>
      </c>
      <c r="G1043">
        <v>13501.37</v>
      </c>
      <c r="H1043" t="s">
        <v>511</v>
      </c>
      <c r="I1043" t="s">
        <v>16</v>
      </c>
      <c r="J1043" t="s">
        <v>137</v>
      </c>
      <c r="K1043" t="s">
        <v>473</v>
      </c>
      <c r="L1043" t="s">
        <v>156</v>
      </c>
      <c r="M1043">
        <v>0</v>
      </c>
      <c r="N1043" t="s">
        <v>35</v>
      </c>
      <c r="O1043" t="s">
        <v>492</v>
      </c>
      <c r="P1043">
        <v>10</v>
      </c>
      <c r="Q1043" t="s">
        <v>465</v>
      </c>
      <c r="R1043">
        <v>1</v>
      </c>
      <c r="S1043">
        <v>-326733.15000000002</v>
      </c>
      <c r="T1043">
        <v>20</v>
      </c>
      <c r="U1043" t="s">
        <v>199</v>
      </c>
      <c r="V1043" t="s">
        <v>66</v>
      </c>
      <c r="W1043" t="s">
        <v>67</v>
      </c>
      <c r="X1043">
        <v>5.9791078481547098E-2</v>
      </c>
      <c r="Y1043">
        <v>19535.727414173103</v>
      </c>
      <c r="Z1043">
        <v>3</v>
      </c>
      <c r="AA1043">
        <v>9</v>
      </c>
      <c r="AB1043" t="s">
        <v>682</v>
      </c>
      <c r="AC1043" t="s">
        <v>16</v>
      </c>
    </row>
    <row r="1044" spans="1:29" x14ac:dyDescent="0.3">
      <c r="A1044" s="151">
        <v>46055</v>
      </c>
      <c r="B1044" t="s">
        <v>953</v>
      </c>
      <c r="C1044" t="s">
        <v>954</v>
      </c>
      <c r="D1044">
        <v>-326733.15000000002</v>
      </c>
      <c r="E1044" t="s">
        <v>955</v>
      </c>
      <c r="F1044">
        <v>20</v>
      </c>
      <c r="G1044">
        <v>13501.37</v>
      </c>
      <c r="H1044" t="s">
        <v>511</v>
      </c>
      <c r="I1044" t="s">
        <v>16</v>
      </c>
      <c r="J1044" t="s">
        <v>137</v>
      </c>
      <c r="K1044" t="s">
        <v>473</v>
      </c>
      <c r="L1044" t="s">
        <v>156</v>
      </c>
      <c r="M1044">
        <v>0</v>
      </c>
      <c r="N1044" t="s">
        <v>35</v>
      </c>
      <c r="O1044" t="s">
        <v>492</v>
      </c>
      <c r="P1044">
        <v>10</v>
      </c>
      <c r="Q1044" t="s">
        <v>465</v>
      </c>
      <c r="R1044">
        <v>1</v>
      </c>
      <c r="S1044">
        <v>-326733.15000000002</v>
      </c>
      <c r="T1044">
        <v>20</v>
      </c>
      <c r="U1044" t="s">
        <v>199</v>
      </c>
      <c r="V1044" t="s">
        <v>63</v>
      </c>
      <c r="W1044" t="s">
        <v>64</v>
      </c>
      <c r="X1044">
        <v>4.8738124634855849E-3</v>
      </c>
      <c r="Y1044">
        <v>1592.4360987039051</v>
      </c>
      <c r="Z1044">
        <v>4</v>
      </c>
      <c r="AA1044">
        <v>9</v>
      </c>
      <c r="AB1044" t="s">
        <v>683</v>
      </c>
      <c r="AC1044" t="s">
        <v>16</v>
      </c>
    </row>
    <row r="1045" spans="1:29" x14ac:dyDescent="0.3">
      <c r="A1045" s="151">
        <v>46055</v>
      </c>
      <c r="B1045" t="s">
        <v>953</v>
      </c>
      <c r="C1045" t="s">
        <v>954</v>
      </c>
      <c r="D1045">
        <v>-326733.15000000002</v>
      </c>
      <c r="E1045" t="s">
        <v>955</v>
      </c>
      <c r="F1045">
        <v>20</v>
      </c>
      <c r="G1045">
        <v>13501.37</v>
      </c>
      <c r="H1045" t="s">
        <v>511</v>
      </c>
      <c r="I1045" t="s">
        <v>16</v>
      </c>
      <c r="J1045" t="s">
        <v>137</v>
      </c>
      <c r="K1045" t="s">
        <v>473</v>
      </c>
      <c r="L1045" t="s">
        <v>156</v>
      </c>
      <c r="M1045">
        <v>0</v>
      </c>
      <c r="N1045" t="s">
        <v>35</v>
      </c>
      <c r="O1045" t="s">
        <v>492</v>
      </c>
      <c r="P1045">
        <v>10</v>
      </c>
      <c r="Q1045" t="s">
        <v>465</v>
      </c>
      <c r="R1045">
        <v>1</v>
      </c>
      <c r="S1045">
        <v>-326733.15000000002</v>
      </c>
      <c r="T1045">
        <v>20</v>
      </c>
      <c r="U1045" t="s">
        <v>199</v>
      </c>
      <c r="V1045" t="s">
        <v>80</v>
      </c>
      <c r="W1045" t="s">
        <v>81</v>
      </c>
      <c r="X1045">
        <v>0.73411048911804788</v>
      </c>
      <c r="Y1045">
        <v>239858.23255758052</v>
      </c>
      <c r="Z1045">
        <v>5</v>
      </c>
      <c r="AA1045">
        <v>9</v>
      </c>
      <c r="AB1045" t="s">
        <v>80</v>
      </c>
      <c r="AC1045" t="s">
        <v>16</v>
      </c>
    </row>
    <row r="1046" spans="1:29" x14ac:dyDescent="0.3">
      <c r="A1046" s="151">
        <v>46055</v>
      </c>
      <c r="B1046" t="s">
        <v>953</v>
      </c>
      <c r="C1046" t="s">
        <v>954</v>
      </c>
      <c r="D1046">
        <v>-326733.15000000002</v>
      </c>
      <c r="E1046" t="s">
        <v>955</v>
      </c>
      <c r="F1046">
        <v>20</v>
      </c>
      <c r="G1046">
        <v>13501.37</v>
      </c>
      <c r="H1046" t="s">
        <v>511</v>
      </c>
      <c r="I1046" t="s">
        <v>16</v>
      </c>
      <c r="J1046" t="s">
        <v>137</v>
      </c>
      <c r="K1046" t="s">
        <v>473</v>
      </c>
      <c r="L1046" t="s">
        <v>156</v>
      </c>
      <c r="M1046">
        <v>0</v>
      </c>
      <c r="N1046" t="s">
        <v>35</v>
      </c>
      <c r="O1046" t="s">
        <v>492</v>
      </c>
      <c r="P1046">
        <v>10</v>
      </c>
      <c r="Q1046" t="s">
        <v>465</v>
      </c>
      <c r="R1046">
        <v>1</v>
      </c>
      <c r="S1046">
        <v>-326733.15000000002</v>
      </c>
      <c r="T1046">
        <v>20</v>
      </c>
      <c r="U1046" t="s">
        <v>199</v>
      </c>
      <c r="V1046" t="s">
        <v>50</v>
      </c>
      <c r="W1046" t="s">
        <v>74</v>
      </c>
      <c r="X1046">
        <v>1.4065386597374174E-2</v>
      </c>
      <c r="Y1046">
        <v>4595.6280689278456</v>
      </c>
      <c r="Z1046">
        <v>6</v>
      </c>
      <c r="AA1046">
        <v>9</v>
      </c>
      <c r="AB1046" t="s">
        <v>50</v>
      </c>
      <c r="AC1046" t="s">
        <v>16</v>
      </c>
    </row>
    <row r="1047" spans="1:29" x14ac:dyDescent="0.3">
      <c r="A1047" s="151">
        <v>46055</v>
      </c>
      <c r="B1047" t="s">
        <v>953</v>
      </c>
      <c r="C1047" t="s">
        <v>954</v>
      </c>
      <c r="D1047">
        <v>-326733.15000000002</v>
      </c>
      <c r="E1047" t="s">
        <v>955</v>
      </c>
      <c r="F1047">
        <v>20</v>
      </c>
      <c r="G1047">
        <v>13501.37</v>
      </c>
      <c r="H1047" t="s">
        <v>511</v>
      </c>
      <c r="I1047" t="s">
        <v>16</v>
      </c>
      <c r="J1047" t="s">
        <v>137</v>
      </c>
      <c r="K1047" t="s">
        <v>473</v>
      </c>
      <c r="L1047" t="s">
        <v>156</v>
      </c>
      <c r="M1047">
        <v>0</v>
      </c>
      <c r="N1047" t="s">
        <v>35</v>
      </c>
      <c r="O1047" t="s">
        <v>492</v>
      </c>
      <c r="P1047">
        <v>10</v>
      </c>
      <c r="Q1047" t="s">
        <v>465</v>
      </c>
      <c r="R1047">
        <v>1</v>
      </c>
      <c r="S1047">
        <v>-326733.15000000002</v>
      </c>
      <c r="T1047">
        <v>20</v>
      </c>
      <c r="U1047" t="s">
        <v>199</v>
      </c>
      <c r="V1047" t="s">
        <v>68</v>
      </c>
      <c r="W1047" t="s">
        <v>69</v>
      </c>
      <c r="X1047">
        <v>0.10760032914202722</v>
      </c>
      <c r="Y1047">
        <v>35156.594481611355</v>
      </c>
      <c r="Z1047">
        <v>7</v>
      </c>
      <c r="AA1047">
        <v>9</v>
      </c>
      <c r="AB1047" t="s">
        <v>68</v>
      </c>
      <c r="AC1047" t="s">
        <v>16</v>
      </c>
    </row>
    <row r="1048" spans="1:29" x14ac:dyDescent="0.3">
      <c r="A1048" s="151">
        <v>46055</v>
      </c>
      <c r="B1048" t="s">
        <v>953</v>
      </c>
      <c r="C1048" t="s">
        <v>954</v>
      </c>
      <c r="D1048">
        <v>-326733.15000000002</v>
      </c>
      <c r="E1048" t="s">
        <v>955</v>
      </c>
      <c r="F1048">
        <v>20</v>
      </c>
      <c r="G1048">
        <v>13501.37</v>
      </c>
      <c r="H1048" t="s">
        <v>511</v>
      </c>
      <c r="I1048" t="s">
        <v>16</v>
      </c>
      <c r="J1048" t="s">
        <v>137</v>
      </c>
      <c r="K1048" t="s">
        <v>473</v>
      </c>
      <c r="L1048" t="s">
        <v>156</v>
      </c>
      <c r="M1048">
        <v>0</v>
      </c>
      <c r="N1048" t="s">
        <v>35</v>
      </c>
      <c r="O1048" t="s">
        <v>492</v>
      </c>
      <c r="P1048">
        <v>10</v>
      </c>
      <c r="Q1048" t="s">
        <v>465</v>
      </c>
      <c r="R1048">
        <v>1</v>
      </c>
      <c r="S1048">
        <v>-326733.15000000002</v>
      </c>
      <c r="T1048">
        <v>20</v>
      </c>
      <c r="U1048" t="s">
        <v>199</v>
      </c>
      <c r="V1048" t="s">
        <v>70</v>
      </c>
      <c r="W1048" t="s">
        <v>71</v>
      </c>
      <c r="X1048">
        <v>3.9675420007119738E-2</v>
      </c>
      <c r="Y1048">
        <v>12963.274956499255</v>
      </c>
      <c r="Z1048">
        <v>8</v>
      </c>
      <c r="AA1048">
        <v>9</v>
      </c>
      <c r="AB1048" t="s">
        <v>70</v>
      </c>
      <c r="AC1048" t="s">
        <v>16</v>
      </c>
    </row>
    <row r="1049" spans="1:29" x14ac:dyDescent="0.3">
      <c r="A1049" s="151">
        <v>46055</v>
      </c>
      <c r="B1049" t="s">
        <v>953</v>
      </c>
      <c r="C1049" t="s">
        <v>954</v>
      </c>
      <c r="D1049">
        <v>-326733.15000000002</v>
      </c>
      <c r="E1049" t="s">
        <v>955</v>
      </c>
      <c r="F1049">
        <v>20</v>
      </c>
      <c r="G1049">
        <v>13501.37</v>
      </c>
      <c r="H1049" t="s">
        <v>511</v>
      </c>
      <c r="I1049" t="s">
        <v>16</v>
      </c>
      <c r="J1049" t="s">
        <v>137</v>
      </c>
      <c r="K1049" t="s">
        <v>473</v>
      </c>
      <c r="L1049" t="s">
        <v>156</v>
      </c>
      <c r="M1049">
        <v>0</v>
      </c>
      <c r="N1049" t="s">
        <v>35</v>
      </c>
      <c r="O1049" t="s">
        <v>492</v>
      </c>
      <c r="P1049">
        <v>10</v>
      </c>
      <c r="Q1049" t="s">
        <v>465</v>
      </c>
      <c r="R1049">
        <v>1</v>
      </c>
      <c r="S1049">
        <v>-326733.15000000002</v>
      </c>
      <c r="T1049">
        <v>20</v>
      </c>
      <c r="U1049" t="s">
        <v>199</v>
      </c>
      <c r="V1049" t="s">
        <v>181</v>
      </c>
      <c r="W1049" t="s">
        <v>462</v>
      </c>
      <c r="X1049">
        <v>0</v>
      </c>
      <c r="Y1049">
        <v>0</v>
      </c>
      <c r="Z1049">
        <v>9</v>
      </c>
      <c r="AA1049">
        <v>9</v>
      </c>
      <c r="AB1049" t="s">
        <v>181</v>
      </c>
      <c r="AC1049" t="s">
        <v>16</v>
      </c>
    </row>
    <row r="1050" spans="1:29" x14ac:dyDescent="0.3">
      <c r="A1050" s="151">
        <v>46064</v>
      </c>
      <c r="B1050" t="s">
        <v>971</v>
      </c>
      <c r="C1050" t="s">
        <v>972</v>
      </c>
      <c r="D1050">
        <v>-323021.59999999998</v>
      </c>
      <c r="E1050" t="s">
        <v>973</v>
      </c>
      <c r="F1050">
        <v>2</v>
      </c>
      <c r="G1050">
        <v>133480</v>
      </c>
      <c r="H1050" t="s">
        <v>511</v>
      </c>
      <c r="I1050" t="s">
        <v>16</v>
      </c>
      <c r="J1050" t="s">
        <v>137</v>
      </c>
      <c r="K1050" t="s">
        <v>473</v>
      </c>
      <c r="L1050" t="s">
        <v>138</v>
      </c>
      <c r="M1050">
        <v>0</v>
      </c>
      <c r="N1050" t="s">
        <v>35</v>
      </c>
      <c r="O1050" t="s">
        <v>492</v>
      </c>
      <c r="P1050">
        <v>10</v>
      </c>
      <c r="Q1050" t="s">
        <v>465</v>
      </c>
      <c r="R1050">
        <v>1</v>
      </c>
      <c r="S1050">
        <v>-323021.59999999998</v>
      </c>
      <c r="T1050">
        <v>2</v>
      </c>
      <c r="U1050" t="s">
        <v>199</v>
      </c>
      <c r="V1050" t="s">
        <v>72</v>
      </c>
      <c r="W1050" t="s">
        <v>73</v>
      </c>
      <c r="X1050">
        <v>3.2417236735101898E-2</v>
      </c>
      <c r="Y1050">
        <v>10471.467677751391</v>
      </c>
      <c r="Z1050">
        <v>1</v>
      </c>
      <c r="AA1050">
        <v>9</v>
      </c>
      <c r="AB1050" t="s">
        <v>72</v>
      </c>
      <c r="AC1050" t="s">
        <v>16</v>
      </c>
    </row>
    <row r="1051" spans="1:29" x14ac:dyDescent="0.3">
      <c r="A1051" s="151">
        <v>46064</v>
      </c>
      <c r="B1051" t="s">
        <v>971</v>
      </c>
      <c r="C1051" t="s">
        <v>972</v>
      </c>
      <c r="D1051">
        <v>-323021.59999999998</v>
      </c>
      <c r="E1051" t="s">
        <v>973</v>
      </c>
      <c r="F1051">
        <v>2</v>
      </c>
      <c r="G1051">
        <v>133480</v>
      </c>
      <c r="H1051" t="s">
        <v>511</v>
      </c>
      <c r="I1051" t="s">
        <v>16</v>
      </c>
      <c r="J1051" t="s">
        <v>137</v>
      </c>
      <c r="K1051" t="s">
        <v>473</v>
      </c>
      <c r="L1051" t="s">
        <v>138</v>
      </c>
      <c r="M1051">
        <v>0</v>
      </c>
      <c r="N1051" t="s">
        <v>35</v>
      </c>
      <c r="O1051" t="s">
        <v>492</v>
      </c>
      <c r="P1051">
        <v>10</v>
      </c>
      <c r="Q1051" t="s">
        <v>465</v>
      </c>
      <c r="R1051">
        <v>1</v>
      </c>
      <c r="S1051">
        <v>-323021.59999999998</v>
      </c>
      <c r="T1051">
        <v>2</v>
      </c>
      <c r="U1051" t="s">
        <v>199</v>
      </c>
      <c r="V1051" t="s">
        <v>77</v>
      </c>
      <c r="W1051" t="s">
        <v>78</v>
      </c>
      <c r="X1051">
        <v>7.0597149630605652E-3</v>
      </c>
      <c r="Y1051">
        <v>2280.4404229117645</v>
      </c>
      <c r="Z1051">
        <v>2</v>
      </c>
      <c r="AA1051">
        <v>9</v>
      </c>
      <c r="AB1051" t="s">
        <v>77</v>
      </c>
      <c r="AC1051" t="s">
        <v>16</v>
      </c>
    </row>
    <row r="1052" spans="1:29" x14ac:dyDescent="0.3">
      <c r="A1052" s="151">
        <v>46064</v>
      </c>
      <c r="B1052" t="s">
        <v>971</v>
      </c>
      <c r="C1052" t="s">
        <v>972</v>
      </c>
      <c r="D1052">
        <v>-323021.59999999998</v>
      </c>
      <c r="E1052" t="s">
        <v>973</v>
      </c>
      <c r="F1052">
        <v>2</v>
      </c>
      <c r="G1052">
        <v>133480</v>
      </c>
      <c r="H1052" t="s">
        <v>511</v>
      </c>
      <c r="I1052" t="s">
        <v>16</v>
      </c>
      <c r="J1052" t="s">
        <v>137</v>
      </c>
      <c r="K1052" t="s">
        <v>473</v>
      </c>
      <c r="L1052" t="s">
        <v>138</v>
      </c>
      <c r="M1052">
        <v>0</v>
      </c>
      <c r="N1052" t="s">
        <v>35</v>
      </c>
      <c r="O1052" t="s">
        <v>492</v>
      </c>
      <c r="P1052">
        <v>10</v>
      </c>
      <c r="Q1052" t="s">
        <v>465</v>
      </c>
      <c r="R1052">
        <v>1</v>
      </c>
      <c r="S1052">
        <v>-323021.59999999998</v>
      </c>
      <c r="T1052">
        <v>2</v>
      </c>
      <c r="U1052" t="s">
        <v>199</v>
      </c>
      <c r="V1052" t="s">
        <v>75</v>
      </c>
      <c r="W1052" t="s">
        <v>76</v>
      </c>
      <c r="X1052">
        <v>4.0653249223577111E-4</v>
      </c>
      <c r="Y1052">
        <v>131.31877609398634</v>
      </c>
      <c r="Z1052">
        <v>10</v>
      </c>
      <c r="AA1052">
        <v>9</v>
      </c>
      <c r="AB1052" t="s">
        <v>75</v>
      </c>
      <c r="AC1052" t="s">
        <v>16</v>
      </c>
    </row>
    <row r="1053" spans="1:29" x14ac:dyDescent="0.3">
      <c r="A1053" s="151">
        <v>46064</v>
      </c>
      <c r="B1053" t="s">
        <v>971</v>
      </c>
      <c r="C1053" t="s">
        <v>972</v>
      </c>
      <c r="D1053">
        <v>-323021.59999999998</v>
      </c>
      <c r="E1053" t="s">
        <v>973</v>
      </c>
      <c r="F1053">
        <v>2</v>
      </c>
      <c r="G1053">
        <v>133480</v>
      </c>
      <c r="H1053" t="s">
        <v>511</v>
      </c>
      <c r="I1053" t="s">
        <v>16</v>
      </c>
      <c r="J1053" t="s">
        <v>137</v>
      </c>
      <c r="K1053" t="s">
        <v>473</v>
      </c>
      <c r="L1053" t="s">
        <v>138</v>
      </c>
      <c r="M1053">
        <v>0</v>
      </c>
      <c r="N1053" t="s">
        <v>35</v>
      </c>
      <c r="O1053" t="s">
        <v>492</v>
      </c>
      <c r="P1053">
        <v>10</v>
      </c>
      <c r="Q1053" t="s">
        <v>465</v>
      </c>
      <c r="R1053">
        <v>1</v>
      </c>
      <c r="S1053">
        <v>-323021.59999999998</v>
      </c>
      <c r="T1053">
        <v>2</v>
      </c>
      <c r="U1053" t="s">
        <v>199</v>
      </c>
      <c r="V1053" t="s">
        <v>66</v>
      </c>
      <c r="W1053" t="s">
        <v>67</v>
      </c>
      <c r="X1053">
        <v>5.9791078481547098E-2</v>
      </c>
      <c r="Y1053">
        <v>19313.809836834913</v>
      </c>
      <c r="Z1053">
        <v>3</v>
      </c>
      <c r="AA1053">
        <v>9</v>
      </c>
      <c r="AB1053" t="s">
        <v>682</v>
      </c>
      <c r="AC1053" t="s">
        <v>16</v>
      </c>
    </row>
    <row r="1054" spans="1:29" x14ac:dyDescent="0.3">
      <c r="A1054" s="151">
        <v>46064</v>
      </c>
      <c r="B1054" t="s">
        <v>971</v>
      </c>
      <c r="C1054" t="s">
        <v>972</v>
      </c>
      <c r="D1054">
        <v>-323021.59999999998</v>
      </c>
      <c r="E1054" t="s">
        <v>973</v>
      </c>
      <c r="F1054">
        <v>2</v>
      </c>
      <c r="G1054">
        <v>133480</v>
      </c>
      <c r="H1054" t="s">
        <v>511</v>
      </c>
      <c r="I1054" t="s">
        <v>16</v>
      </c>
      <c r="J1054" t="s">
        <v>137</v>
      </c>
      <c r="K1054" t="s">
        <v>473</v>
      </c>
      <c r="L1054" t="s">
        <v>138</v>
      </c>
      <c r="M1054">
        <v>0</v>
      </c>
      <c r="N1054" t="s">
        <v>35</v>
      </c>
      <c r="O1054" t="s">
        <v>492</v>
      </c>
      <c r="P1054">
        <v>10</v>
      </c>
      <c r="Q1054" t="s">
        <v>465</v>
      </c>
      <c r="R1054">
        <v>1</v>
      </c>
      <c r="S1054">
        <v>-323021.59999999998</v>
      </c>
      <c r="T1054">
        <v>2</v>
      </c>
      <c r="U1054" t="s">
        <v>199</v>
      </c>
      <c r="V1054" t="s">
        <v>63</v>
      </c>
      <c r="W1054" t="s">
        <v>64</v>
      </c>
      <c r="X1054">
        <v>4.8738124634855849E-3</v>
      </c>
      <c r="Y1054">
        <v>1574.3467000550552</v>
      </c>
      <c r="Z1054">
        <v>4</v>
      </c>
      <c r="AA1054">
        <v>9</v>
      </c>
      <c r="AB1054" t="s">
        <v>683</v>
      </c>
      <c r="AC1054" t="s">
        <v>16</v>
      </c>
    </row>
    <row r="1055" spans="1:29" x14ac:dyDescent="0.3">
      <c r="A1055" s="151">
        <v>46064</v>
      </c>
      <c r="B1055" t="s">
        <v>971</v>
      </c>
      <c r="C1055" t="s">
        <v>972</v>
      </c>
      <c r="D1055">
        <v>-323021.59999999998</v>
      </c>
      <c r="E1055" t="s">
        <v>973</v>
      </c>
      <c r="F1055">
        <v>2</v>
      </c>
      <c r="G1055">
        <v>133480</v>
      </c>
      <c r="H1055" t="s">
        <v>511</v>
      </c>
      <c r="I1055" t="s">
        <v>16</v>
      </c>
      <c r="J1055" t="s">
        <v>137</v>
      </c>
      <c r="K1055" t="s">
        <v>473</v>
      </c>
      <c r="L1055" t="s">
        <v>138</v>
      </c>
      <c r="M1055">
        <v>0</v>
      </c>
      <c r="N1055" t="s">
        <v>35</v>
      </c>
      <c r="O1055" t="s">
        <v>492</v>
      </c>
      <c r="P1055">
        <v>10</v>
      </c>
      <c r="Q1055" t="s">
        <v>465</v>
      </c>
      <c r="R1055">
        <v>1</v>
      </c>
      <c r="S1055">
        <v>-323021.59999999998</v>
      </c>
      <c r="T1055">
        <v>2</v>
      </c>
      <c r="U1055" t="s">
        <v>199</v>
      </c>
      <c r="V1055" t="s">
        <v>80</v>
      </c>
      <c r="W1055" t="s">
        <v>81</v>
      </c>
      <c r="X1055">
        <v>0.73411048911804788</v>
      </c>
      <c r="Y1055">
        <v>237133.5447716944</v>
      </c>
      <c r="Z1055">
        <v>5</v>
      </c>
      <c r="AA1055">
        <v>9</v>
      </c>
      <c r="AB1055" t="s">
        <v>80</v>
      </c>
      <c r="AC1055" t="s">
        <v>16</v>
      </c>
    </row>
    <row r="1056" spans="1:29" x14ac:dyDescent="0.3">
      <c r="A1056" s="151">
        <v>46064</v>
      </c>
      <c r="B1056" t="s">
        <v>971</v>
      </c>
      <c r="C1056" t="s">
        <v>972</v>
      </c>
      <c r="D1056">
        <v>-323021.59999999998</v>
      </c>
      <c r="E1056" t="s">
        <v>973</v>
      </c>
      <c r="F1056">
        <v>2</v>
      </c>
      <c r="G1056">
        <v>133480</v>
      </c>
      <c r="H1056" t="s">
        <v>511</v>
      </c>
      <c r="I1056" t="s">
        <v>16</v>
      </c>
      <c r="J1056" t="s">
        <v>137</v>
      </c>
      <c r="K1056" t="s">
        <v>473</v>
      </c>
      <c r="L1056" t="s">
        <v>138</v>
      </c>
      <c r="M1056">
        <v>0</v>
      </c>
      <c r="N1056" t="s">
        <v>35</v>
      </c>
      <c r="O1056" t="s">
        <v>492</v>
      </c>
      <c r="P1056">
        <v>10</v>
      </c>
      <c r="Q1056" t="s">
        <v>465</v>
      </c>
      <c r="R1056">
        <v>1</v>
      </c>
      <c r="S1056">
        <v>-323021.59999999998</v>
      </c>
      <c r="T1056">
        <v>2</v>
      </c>
      <c r="U1056" t="s">
        <v>199</v>
      </c>
      <c r="V1056" t="s">
        <v>50</v>
      </c>
      <c r="W1056" t="s">
        <v>74</v>
      </c>
      <c r="X1056">
        <v>1.4065386597374174E-2</v>
      </c>
      <c r="Y1056">
        <v>4543.4236833023606</v>
      </c>
      <c r="Z1056">
        <v>6</v>
      </c>
      <c r="AA1056">
        <v>9</v>
      </c>
      <c r="AB1056" t="s">
        <v>50</v>
      </c>
      <c r="AC1056" t="s">
        <v>16</v>
      </c>
    </row>
    <row r="1057" spans="1:29" x14ac:dyDescent="0.3">
      <c r="A1057" s="151">
        <v>46064</v>
      </c>
      <c r="B1057" t="s">
        <v>971</v>
      </c>
      <c r="C1057" t="s">
        <v>972</v>
      </c>
      <c r="D1057">
        <v>-323021.59999999998</v>
      </c>
      <c r="E1057" t="s">
        <v>973</v>
      </c>
      <c r="F1057">
        <v>2</v>
      </c>
      <c r="G1057">
        <v>133480</v>
      </c>
      <c r="H1057" t="s">
        <v>511</v>
      </c>
      <c r="I1057" t="s">
        <v>16</v>
      </c>
      <c r="J1057" t="s">
        <v>137</v>
      </c>
      <c r="K1057" t="s">
        <v>473</v>
      </c>
      <c r="L1057" t="s">
        <v>138</v>
      </c>
      <c r="M1057">
        <v>0</v>
      </c>
      <c r="N1057" t="s">
        <v>35</v>
      </c>
      <c r="O1057" t="s">
        <v>492</v>
      </c>
      <c r="P1057">
        <v>10</v>
      </c>
      <c r="Q1057" t="s">
        <v>465</v>
      </c>
      <c r="R1057">
        <v>1</v>
      </c>
      <c r="S1057">
        <v>-323021.59999999998</v>
      </c>
      <c r="T1057">
        <v>2</v>
      </c>
      <c r="U1057" t="s">
        <v>199</v>
      </c>
      <c r="V1057" t="s">
        <v>68</v>
      </c>
      <c r="W1057" t="s">
        <v>69</v>
      </c>
      <c r="X1057">
        <v>0.10760032914202722</v>
      </c>
      <c r="Y1057">
        <v>34757.230479984253</v>
      </c>
      <c r="Z1057">
        <v>7</v>
      </c>
      <c r="AA1057">
        <v>9</v>
      </c>
      <c r="AB1057" t="s">
        <v>68</v>
      </c>
      <c r="AC1057" t="s">
        <v>16</v>
      </c>
    </row>
    <row r="1058" spans="1:29" x14ac:dyDescent="0.3">
      <c r="A1058" s="151">
        <v>46064</v>
      </c>
      <c r="B1058" t="s">
        <v>971</v>
      </c>
      <c r="C1058" t="s">
        <v>972</v>
      </c>
      <c r="D1058">
        <v>-323021.59999999998</v>
      </c>
      <c r="E1058" t="s">
        <v>973</v>
      </c>
      <c r="F1058">
        <v>2</v>
      </c>
      <c r="G1058">
        <v>133480</v>
      </c>
      <c r="H1058" t="s">
        <v>511</v>
      </c>
      <c r="I1058" t="s">
        <v>16</v>
      </c>
      <c r="J1058" t="s">
        <v>137</v>
      </c>
      <c r="K1058" t="s">
        <v>473</v>
      </c>
      <c r="L1058" t="s">
        <v>138</v>
      </c>
      <c r="M1058">
        <v>0</v>
      </c>
      <c r="N1058" t="s">
        <v>35</v>
      </c>
      <c r="O1058" t="s">
        <v>492</v>
      </c>
      <c r="P1058">
        <v>10</v>
      </c>
      <c r="Q1058" t="s">
        <v>465</v>
      </c>
      <c r="R1058">
        <v>1</v>
      </c>
      <c r="S1058">
        <v>-323021.59999999998</v>
      </c>
      <c r="T1058">
        <v>2</v>
      </c>
      <c r="U1058" t="s">
        <v>199</v>
      </c>
      <c r="V1058" t="s">
        <v>70</v>
      </c>
      <c r="W1058" t="s">
        <v>71</v>
      </c>
      <c r="X1058">
        <v>3.9675420007119738E-2</v>
      </c>
      <c r="Y1058">
        <v>12816.017651371829</v>
      </c>
      <c r="Z1058">
        <v>8</v>
      </c>
      <c r="AA1058">
        <v>9</v>
      </c>
      <c r="AB1058" t="s">
        <v>70</v>
      </c>
      <c r="AC1058" t="s">
        <v>16</v>
      </c>
    </row>
    <row r="1059" spans="1:29" x14ac:dyDescent="0.3">
      <c r="A1059" s="151">
        <v>46064</v>
      </c>
      <c r="B1059" t="s">
        <v>971</v>
      </c>
      <c r="C1059" t="s">
        <v>972</v>
      </c>
      <c r="D1059">
        <v>-323021.59999999998</v>
      </c>
      <c r="E1059" t="s">
        <v>973</v>
      </c>
      <c r="F1059">
        <v>2</v>
      </c>
      <c r="G1059">
        <v>133480</v>
      </c>
      <c r="H1059" t="s">
        <v>511</v>
      </c>
      <c r="I1059" t="s">
        <v>16</v>
      </c>
      <c r="J1059" t="s">
        <v>137</v>
      </c>
      <c r="K1059" t="s">
        <v>473</v>
      </c>
      <c r="L1059" t="s">
        <v>138</v>
      </c>
      <c r="M1059">
        <v>0</v>
      </c>
      <c r="N1059" t="s">
        <v>35</v>
      </c>
      <c r="O1059" t="s">
        <v>492</v>
      </c>
      <c r="P1059">
        <v>10</v>
      </c>
      <c r="Q1059" t="s">
        <v>465</v>
      </c>
      <c r="R1059">
        <v>1</v>
      </c>
      <c r="S1059">
        <v>-323021.59999999998</v>
      </c>
      <c r="T1059">
        <v>2</v>
      </c>
      <c r="U1059" t="s">
        <v>199</v>
      </c>
      <c r="V1059" t="s">
        <v>181</v>
      </c>
      <c r="W1059" t="s">
        <v>462</v>
      </c>
      <c r="X1059">
        <v>0</v>
      </c>
      <c r="Y1059">
        <v>0</v>
      </c>
      <c r="Z1059">
        <v>9</v>
      </c>
      <c r="AA1059">
        <v>9</v>
      </c>
      <c r="AB1059" t="s">
        <v>181</v>
      </c>
      <c r="AC1059" t="s">
        <v>16</v>
      </c>
    </row>
    <row r="1060" spans="1:29" x14ac:dyDescent="0.3">
      <c r="A1060" s="151">
        <v>46065</v>
      </c>
      <c r="B1060" t="s">
        <v>901</v>
      </c>
      <c r="C1060" t="s">
        <v>902</v>
      </c>
      <c r="D1060">
        <v>-320000</v>
      </c>
      <c r="E1060" t="s">
        <v>903</v>
      </c>
      <c r="F1060">
        <v>1</v>
      </c>
      <c r="G1060">
        <v>320000</v>
      </c>
      <c r="H1060" t="s">
        <v>511</v>
      </c>
      <c r="I1060" t="s">
        <v>12</v>
      </c>
      <c r="J1060" t="s">
        <v>137</v>
      </c>
      <c r="K1060" t="s">
        <v>473</v>
      </c>
      <c r="L1060" t="s">
        <v>156</v>
      </c>
      <c r="M1060">
        <v>0</v>
      </c>
      <c r="N1060" t="s">
        <v>35</v>
      </c>
      <c r="O1060" t="s">
        <v>492</v>
      </c>
      <c r="P1060">
        <v>10</v>
      </c>
      <c r="Q1060" t="s">
        <v>465</v>
      </c>
      <c r="R1060">
        <v>1</v>
      </c>
      <c r="S1060">
        <v>-320000</v>
      </c>
      <c r="T1060">
        <v>1</v>
      </c>
      <c r="U1060" t="s">
        <v>199</v>
      </c>
      <c r="V1060" t="s">
        <v>72</v>
      </c>
      <c r="W1060" t="s">
        <v>73</v>
      </c>
      <c r="X1060">
        <v>3.2417236735101898E-2</v>
      </c>
      <c r="Y1060">
        <v>10373.515755232607</v>
      </c>
      <c r="Z1060">
        <v>1</v>
      </c>
      <c r="AA1060">
        <v>11</v>
      </c>
      <c r="AB1060" t="s">
        <v>72</v>
      </c>
      <c r="AC1060" t="s">
        <v>12</v>
      </c>
    </row>
    <row r="1061" spans="1:29" x14ac:dyDescent="0.3">
      <c r="A1061" s="151">
        <v>46065</v>
      </c>
      <c r="B1061" t="s">
        <v>901</v>
      </c>
      <c r="C1061" t="s">
        <v>902</v>
      </c>
      <c r="D1061">
        <v>-320000</v>
      </c>
      <c r="E1061" t="s">
        <v>903</v>
      </c>
      <c r="F1061">
        <v>1</v>
      </c>
      <c r="G1061">
        <v>320000</v>
      </c>
      <c r="H1061" t="s">
        <v>511</v>
      </c>
      <c r="I1061" t="s">
        <v>12</v>
      </c>
      <c r="J1061" t="s">
        <v>137</v>
      </c>
      <c r="K1061" t="s">
        <v>473</v>
      </c>
      <c r="L1061" t="s">
        <v>156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>
        <v>-320000</v>
      </c>
      <c r="T1061">
        <v>1</v>
      </c>
      <c r="U1061" t="s">
        <v>199</v>
      </c>
      <c r="V1061" t="s">
        <v>77</v>
      </c>
      <c r="W1061" t="s">
        <v>78</v>
      </c>
      <c r="X1061">
        <v>7.0597149630605652E-3</v>
      </c>
      <c r="Y1061">
        <v>2259.108788179381</v>
      </c>
      <c r="Z1061">
        <v>2</v>
      </c>
      <c r="AA1061">
        <v>11</v>
      </c>
      <c r="AB1061" t="s">
        <v>77</v>
      </c>
      <c r="AC1061" t="s">
        <v>12</v>
      </c>
    </row>
    <row r="1062" spans="1:29" x14ac:dyDescent="0.3">
      <c r="A1062" s="151">
        <v>46065</v>
      </c>
      <c r="B1062" t="s">
        <v>901</v>
      </c>
      <c r="C1062" t="s">
        <v>902</v>
      </c>
      <c r="D1062">
        <v>-320000</v>
      </c>
      <c r="E1062" t="s">
        <v>903</v>
      </c>
      <c r="F1062">
        <v>1</v>
      </c>
      <c r="G1062">
        <v>320000</v>
      </c>
      <c r="H1062" t="s">
        <v>511</v>
      </c>
      <c r="I1062" t="s">
        <v>12</v>
      </c>
      <c r="J1062" t="s">
        <v>137</v>
      </c>
      <c r="K1062" t="s">
        <v>473</v>
      </c>
      <c r="L1062" t="s">
        <v>156</v>
      </c>
      <c r="M1062">
        <v>0</v>
      </c>
      <c r="N1062" t="s">
        <v>35</v>
      </c>
      <c r="O1062" t="s">
        <v>492</v>
      </c>
      <c r="P1062">
        <v>10</v>
      </c>
      <c r="Q1062" t="s">
        <v>465</v>
      </c>
      <c r="R1062">
        <v>1</v>
      </c>
      <c r="S1062">
        <v>-320000</v>
      </c>
      <c r="T1062">
        <v>1</v>
      </c>
      <c r="U1062" t="s">
        <v>199</v>
      </c>
      <c r="V1062" t="s">
        <v>75</v>
      </c>
      <c r="W1062" t="s">
        <v>76</v>
      </c>
      <c r="X1062">
        <v>4.0653249223577111E-4</v>
      </c>
      <c r="Y1062">
        <v>130.09039751544677</v>
      </c>
      <c r="Z1062">
        <v>10</v>
      </c>
      <c r="AA1062">
        <v>11</v>
      </c>
      <c r="AB1062" t="s">
        <v>75</v>
      </c>
      <c r="AC1062" t="s">
        <v>12</v>
      </c>
    </row>
    <row r="1063" spans="1:29" x14ac:dyDescent="0.3">
      <c r="A1063" s="151">
        <v>46065</v>
      </c>
      <c r="B1063" t="s">
        <v>901</v>
      </c>
      <c r="C1063" t="s">
        <v>902</v>
      </c>
      <c r="D1063">
        <v>-320000</v>
      </c>
      <c r="E1063" t="s">
        <v>903</v>
      </c>
      <c r="F1063">
        <v>1</v>
      </c>
      <c r="G1063">
        <v>320000</v>
      </c>
      <c r="H1063" t="s">
        <v>511</v>
      </c>
      <c r="I1063" t="s">
        <v>12</v>
      </c>
      <c r="J1063" t="s">
        <v>137</v>
      </c>
      <c r="K1063" t="s">
        <v>473</v>
      </c>
      <c r="L1063" t="s">
        <v>156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>
        <v>-320000</v>
      </c>
      <c r="T1063">
        <v>1</v>
      </c>
      <c r="U1063" t="s">
        <v>199</v>
      </c>
      <c r="V1063" t="s">
        <v>66</v>
      </c>
      <c r="W1063" t="s">
        <v>67</v>
      </c>
      <c r="X1063">
        <v>5.9791078481547098E-2</v>
      </c>
      <c r="Y1063">
        <v>19133.14511409507</v>
      </c>
      <c r="Z1063">
        <v>3</v>
      </c>
      <c r="AA1063">
        <v>11</v>
      </c>
      <c r="AB1063" t="s">
        <v>682</v>
      </c>
      <c r="AC1063" t="s">
        <v>12</v>
      </c>
    </row>
    <row r="1064" spans="1:29" x14ac:dyDescent="0.3">
      <c r="A1064" s="151">
        <v>46065</v>
      </c>
      <c r="B1064" t="s">
        <v>901</v>
      </c>
      <c r="C1064" t="s">
        <v>902</v>
      </c>
      <c r="D1064">
        <v>-320000</v>
      </c>
      <c r="E1064" t="s">
        <v>903</v>
      </c>
      <c r="F1064">
        <v>1</v>
      </c>
      <c r="G1064">
        <v>320000</v>
      </c>
      <c r="H1064" t="s">
        <v>511</v>
      </c>
      <c r="I1064" t="s">
        <v>12</v>
      </c>
      <c r="J1064" t="s">
        <v>137</v>
      </c>
      <c r="K1064" t="s">
        <v>473</v>
      </c>
      <c r="L1064" t="s">
        <v>156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>
        <v>-320000</v>
      </c>
      <c r="T1064">
        <v>1</v>
      </c>
      <c r="U1064" t="s">
        <v>199</v>
      </c>
      <c r="V1064" t="s">
        <v>63</v>
      </c>
      <c r="W1064" t="s">
        <v>64</v>
      </c>
      <c r="X1064">
        <v>4.8738124634855849E-3</v>
      </c>
      <c r="Y1064">
        <v>1559.6199883153872</v>
      </c>
      <c r="Z1064">
        <v>4</v>
      </c>
      <c r="AA1064">
        <v>11</v>
      </c>
      <c r="AB1064" t="s">
        <v>683</v>
      </c>
      <c r="AC1064" t="s">
        <v>12</v>
      </c>
    </row>
    <row r="1065" spans="1:29" x14ac:dyDescent="0.3">
      <c r="A1065" s="151">
        <v>46065</v>
      </c>
      <c r="B1065" t="s">
        <v>901</v>
      </c>
      <c r="C1065" t="s">
        <v>902</v>
      </c>
      <c r="D1065">
        <v>-320000</v>
      </c>
      <c r="E1065" t="s">
        <v>903</v>
      </c>
      <c r="F1065">
        <v>1</v>
      </c>
      <c r="G1065">
        <v>320000</v>
      </c>
      <c r="H1065" t="s">
        <v>511</v>
      </c>
      <c r="I1065" t="s">
        <v>12</v>
      </c>
      <c r="J1065" t="s">
        <v>137</v>
      </c>
      <c r="K1065" t="s">
        <v>473</v>
      </c>
      <c r="L1065" t="s">
        <v>156</v>
      </c>
      <c r="M1065">
        <v>0</v>
      </c>
      <c r="N1065" t="s">
        <v>35</v>
      </c>
      <c r="O1065" t="s">
        <v>492</v>
      </c>
      <c r="P1065">
        <v>10</v>
      </c>
      <c r="Q1065" t="s">
        <v>465</v>
      </c>
      <c r="R1065">
        <v>1</v>
      </c>
      <c r="S1065">
        <v>-320000</v>
      </c>
      <c r="T1065">
        <v>1</v>
      </c>
      <c r="U1065" t="s">
        <v>199</v>
      </c>
      <c r="V1065" t="s">
        <v>80</v>
      </c>
      <c r="W1065" t="s">
        <v>81</v>
      </c>
      <c r="X1065">
        <v>0.73411048911804788</v>
      </c>
      <c r="Y1065">
        <v>234915.35651777533</v>
      </c>
      <c r="Z1065">
        <v>5</v>
      </c>
      <c r="AA1065">
        <v>11</v>
      </c>
      <c r="AB1065" t="s">
        <v>80</v>
      </c>
      <c r="AC1065" t="s">
        <v>12</v>
      </c>
    </row>
    <row r="1066" spans="1:29" x14ac:dyDescent="0.3">
      <c r="A1066" s="151">
        <v>46065</v>
      </c>
      <c r="B1066" t="s">
        <v>901</v>
      </c>
      <c r="C1066" t="s">
        <v>902</v>
      </c>
      <c r="D1066">
        <v>-320000</v>
      </c>
      <c r="E1066" t="s">
        <v>903</v>
      </c>
      <c r="F1066">
        <v>1</v>
      </c>
      <c r="G1066">
        <v>320000</v>
      </c>
      <c r="H1066" t="s">
        <v>511</v>
      </c>
      <c r="I1066" t="s">
        <v>12</v>
      </c>
      <c r="J1066" t="s">
        <v>137</v>
      </c>
      <c r="K1066" t="s">
        <v>473</v>
      </c>
      <c r="L1066" t="s">
        <v>156</v>
      </c>
      <c r="M1066">
        <v>0</v>
      </c>
      <c r="N1066" t="s">
        <v>35</v>
      </c>
      <c r="O1066" t="s">
        <v>492</v>
      </c>
      <c r="P1066">
        <v>10</v>
      </c>
      <c r="Q1066" t="s">
        <v>465</v>
      </c>
      <c r="R1066">
        <v>1</v>
      </c>
      <c r="S1066">
        <v>-320000</v>
      </c>
      <c r="T1066">
        <v>1</v>
      </c>
      <c r="U1066" t="s">
        <v>199</v>
      </c>
      <c r="V1066" t="s">
        <v>50</v>
      </c>
      <c r="W1066" t="s">
        <v>74</v>
      </c>
      <c r="X1066">
        <v>1.4065386597374174E-2</v>
      </c>
      <c r="Y1066">
        <v>4500.9237111597358</v>
      </c>
      <c r="Z1066">
        <v>6</v>
      </c>
      <c r="AA1066">
        <v>11</v>
      </c>
      <c r="AB1066" t="s">
        <v>50</v>
      </c>
      <c r="AC1066" t="s">
        <v>12</v>
      </c>
    </row>
    <row r="1067" spans="1:29" x14ac:dyDescent="0.3">
      <c r="A1067" s="151">
        <v>46065</v>
      </c>
      <c r="B1067" t="s">
        <v>901</v>
      </c>
      <c r="C1067" t="s">
        <v>902</v>
      </c>
      <c r="D1067">
        <v>-320000</v>
      </c>
      <c r="E1067" t="s">
        <v>903</v>
      </c>
      <c r="F1067">
        <v>1</v>
      </c>
      <c r="G1067">
        <v>320000</v>
      </c>
      <c r="H1067" t="s">
        <v>511</v>
      </c>
      <c r="I1067" t="s">
        <v>12</v>
      </c>
      <c r="J1067" t="s">
        <v>137</v>
      </c>
      <c r="K1067" t="s">
        <v>473</v>
      </c>
      <c r="L1067" t="s">
        <v>156</v>
      </c>
      <c r="M1067">
        <v>0</v>
      </c>
      <c r="N1067" t="s">
        <v>35</v>
      </c>
      <c r="O1067" t="s">
        <v>492</v>
      </c>
      <c r="P1067">
        <v>10</v>
      </c>
      <c r="Q1067" t="s">
        <v>465</v>
      </c>
      <c r="R1067">
        <v>1</v>
      </c>
      <c r="S1067">
        <v>-320000</v>
      </c>
      <c r="T1067">
        <v>1</v>
      </c>
      <c r="U1067" t="s">
        <v>199</v>
      </c>
      <c r="V1067" t="s">
        <v>68</v>
      </c>
      <c r="W1067" t="s">
        <v>69</v>
      </c>
      <c r="X1067">
        <v>0.10760032914202722</v>
      </c>
      <c r="Y1067">
        <v>34432.105325448712</v>
      </c>
      <c r="Z1067">
        <v>7</v>
      </c>
      <c r="AA1067">
        <v>11</v>
      </c>
      <c r="AB1067" t="s">
        <v>68</v>
      </c>
      <c r="AC1067" t="s">
        <v>12</v>
      </c>
    </row>
    <row r="1068" spans="1:29" x14ac:dyDescent="0.3">
      <c r="A1068" s="151">
        <v>46065</v>
      </c>
      <c r="B1068" t="s">
        <v>901</v>
      </c>
      <c r="C1068" t="s">
        <v>902</v>
      </c>
      <c r="D1068">
        <v>-320000</v>
      </c>
      <c r="E1068" t="s">
        <v>903</v>
      </c>
      <c r="F1068">
        <v>1</v>
      </c>
      <c r="G1068">
        <v>320000</v>
      </c>
      <c r="H1068" t="s">
        <v>511</v>
      </c>
      <c r="I1068" t="s">
        <v>12</v>
      </c>
      <c r="J1068" t="s">
        <v>137</v>
      </c>
      <c r="K1068" t="s">
        <v>473</v>
      </c>
      <c r="L1068" t="s">
        <v>156</v>
      </c>
      <c r="M1068">
        <v>0</v>
      </c>
      <c r="N1068" t="s">
        <v>35</v>
      </c>
      <c r="O1068" t="s">
        <v>492</v>
      </c>
      <c r="P1068">
        <v>10</v>
      </c>
      <c r="Q1068" t="s">
        <v>465</v>
      </c>
      <c r="R1068">
        <v>1</v>
      </c>
      <c r="S1068">
        <v>-320000</v>
      </c>
      <c r="T1068">
        <v>1</v>
      </c>
      <c r="U1068" t="s">
        <v>199</v>
      </c>
      <c r="V1068" t="s">
        <v>70</v>
      </c>
      <c r="W1068" t="s">
        <v>71</v>
      </c>
      <c r="X1068">
        <v>3.9675420007119738E-2</v>
      </c>
      <c r="Y1068">
        <v>12696.134402278316</v>
      </c>
      <c r="Z1068">
        <v>8</v>
      </c>
      <c r="AA1068">
        <v>11</v>
      </c>
      <c r="AB1068" t="s">
        <v>70</v>
      </c>
      <c r="AC1068" t="s">
        <v>12</v>
      </c>
    </row>
    <row r="1069" spans="1:29" x14ac:dyDescent="0.3">
      <c r="A1069" s="151">
        <v>46065</v>
      </c>
      <c r="B1069" t="s">
        <v>901</v>
      </c>
      <c r="C1069" t="s">
        <v>902</v>
      </c>
      <c r="D1069">
        <v>-320000</v>
      </c>
      <c r="E1069" t="s">
        <v>903</v>
      </c>
      <c r="F1069">
        <v>1</v>
      </c>
      <c r="G1069">
        <v>320000</v>
      </c>
      <c r="H1069" t="s">
        <v>511</v>
      </c>
      <c r="I1069" t="s">
        <v>12</v>
      </c>
      <c r="J1069" t="s">
        <v>137</v>
      </c>
      <c r="K1069" t="s">
        <v>473</v>
      </c>
      <c r="L1069" t="s">
        <v>156</v>
      </c>
      <c r="M1069">
        <v>0</v>
      </c>
      <c r="N1069" t="s">
        <v>35</v>
      </c>
      <c r="O1069" t="s">
        <v>492</v>
      </c>
      <c r="P1069">
        <v>10</v>
      </c>
      <c r="Q1069" t="s">
        <v>465</v>
      </c>
      <c r="R1069">
        <v>1</v>
      </c>
      <c r="S1069">
        <v>-320000</v>
      </c>
      <c r="T1069">
        <v>1</v>
      </c>
      <c r="U1069" t="s">
        <v>199</v>
      </c>
      <c r="V1069" t="s">
        <v>181</v>
      </c>
      <c r="W1069" t="s">
        <v>462</v>
      </c>
      <c r="X1069">
        <v>0</v>
      </c>
      <c r="Y1069">
        <v>0</v>
      </c>
      <c r="Z1069">
        <v>9</v>
      </c>
      <c r="AA1069">
        <v>11</v>
      </c>
      <c r="AB1069" t="s">
        <v>181</v>
      </c>
      <c r="AC1069" t="s">
        <v>12</v>
      </c>
    </row>
    <row r="1070" spans="1:29" x14ac:dyDescent="0.3">
      <c r="A1070" s="151">
        <v>46071</v>
      </c>
      <c r="B1070" t="s">
        <v>1068</v>
      </c>
      <c r="C1070" t="s">
        <v>1069</v>
      </c>
      <c r="D1070">
        <v>-303322</v>
      </c>
      <c r="E1070" t="s">
        <v>1070</v>
      </c>
      <c r="F1070">
        <v>1</v>
      </c>
      <c r="G1070">
        <v>175000</v>
      </c>
      <c r="H1070" t="s">
        <v>511</v>
      </c>
      <c r="I1070" t="s">
        <v>530</v>
      </c>
      <c r="J1070" t="s">
        <v>137</v>
      </c>
      <c r="K1070" t="s">
        <v>473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>
        <v>-303322</v>
      </c>
      <c r="T1070">
        <v>1</v>
      </c>
      <c r="U1070" t="s">
        <v>199</v>
      </c>
      <c r="V1070" t="s">
        <v>72</v>
      </c>
      <c r="W1070" t="s">
        <v>73</v>
      </c>
      <c r="X1070">
        <v>3.2417236735101898E-2</v>
      </c>
      <c r="Y1070">
        <v>9832.8610809645779</v>
      </c>
      <c r="Z1070">
        <v>1</v>
      </c>
      <c r="AA1070">
        <v>13</v>
      </c>
      <c r="AB1070" t="s">
        <v>72</v>
      </c>
      <c r="AC1070" t="s">
        <v>10</v>
      </c>
    </row>
    <row r="1071" spans="1:29" x14ac:dyDescent="0.3">
      <c r="A1071" s="151">
        <v>46071</v>
      </c>
      <c r="B1071" t="s">
        <v>1068</v>
      </c>
      <c r="C1071" t="s">
        <v>1069</v>
      </c>
      <c r="D1071">
        <v>-303322</v>
      </c>
      <c r="E1071" t="s">
        <v>1070</v>
      </c>
      <c r="F1071">
        <v>1</v>
      </c>
      <c r="G1071">
        <v>175000</v>
      </c>
      <c r="H1071" t="s">
        <v>511</v>
      </c>
      <c r="I1071" t="s">
        <v>530</v>
      </c>
      <c r="J1071" t="s">
        <v>137</v>
      </c>
      <c r="K1071" t="s">
        <v>473</v>
      </c>
      <c r="L1071" t="s">
        <v>156</v>
      </c>
      <c r="M1071">
        <v>0</v>
      </c>
      <c r="N1071" t="s">
        <v>35</v>
      </c>
      <c r="O1071" t="s">
        <v>492</v>
      </c>
      <c r="P1071">
        <v>10</v>
      </c>
      <c r="Q1071" t="s">
        <v>465</v>
      </c>
      <c r="R1071">
        <v>1</v>
      </c>
      <c r="S1071">
        <v>-303322</v>
      </c>
      <c r="T1071">
        <v>1</v>
      </c>
      <c r="U1071" t="s">
        <v>199</v>
      </c>
      <c r="V1071" t="s">
        <v>77</v>
      </c>
      <c r="W1071" t="s">
        <v>78</v>
      </c>
      <c r="X1071">
        <v>7.0597149630605652E-3</v>
      </c>
      <c r="Y1071">
        <v>2141.3668620254566</v>
      </c>
      <c r="Z1071">
        <v>2</v>
      </c>
      <c r="AA1071">
        <v>13</v>
      </c>
      <c r="AB1071" t="s">
        <v>77</v>
      </c>
      <c r="AC1071" t="s">
        <v>10</v>
      </c>
    </row>
    <row r="1072" spans="1:29" x14ac:dyDescent="0.3">
      <c r="A1072" s="151">
        <v>46071</v>
      </c>
      <c r="B1072" t="s">
        <v>1068</v>
      </c>
      <c r="C1072" t="s">
        <v>1069</v>
      </c>
      <c r="D1072">
        <v>-303322</v>
      </c>
      <c r="E1072" t="s">
        <v>1070</v>
      </c>
      <c r="F1072">
        <v>1</v>
      </c>
      <c r="G1072">
        <v>175000</v>
      </c>
      <c r="H1072" t="s">
        <v>511</v>
      </c>
      <c r="I1072" t="s">
        <v>530</v>
      </c>
      <c r="J1072" t="s">
        <v>137</v>
      </c>
      <c r="K1072" t="s">
        <v>473</v>
      </c>
      <c r="L1072" t="s">
        <v>156</v>
      </c>
      <c r="M1072">
        <v>0</v>
      </c>
      <c r="N1072" t="s">
        <v>35</v>
      </c>
      <c r="O1072" t="s">
        <v>492</v>
      </c>
      <c r="P1072">
        <v>10</v>
      </c>
      <c r="Q1072" t="s">
        <v>465</v>
      </c>
      <c r="R1072">
        <v>1</v>
      </c>
      <c r="S1072">
        <v>-303322</v>
      </c>
      <c r="T1072">
        <v>1</v>
      </c>
      <c r="U1072" t="s">
        <v>199</v>
      </c>
      <c r="V1072" t="s">
        <v>75</v>
      </c>
      <c r="W1072" t="s">
        <v>76</v>
      </c>
      <c r="X1072">
        <v>4.0653249223577111E-4</v>
      </c>
      <c r="Y1072">
        <v>123.31024860993857</v>
      </c>
      <c r="Z1072">
        <v>10</v>
      </c>
      <c r="AA1072">
        <v>13</v>
      </c>
      <c r="AB1072" t="s">
        <v>75</v>
      </c>
      <c r="AC1072" t="s">
        <v>10</v>
      </c>
    </row>
    <row r="1073" spans="1:29" x14ac:dyDescent="0.3">
      <c r="A1073" s="151">
        <v>46071</v>
      </c>
      <c r="B1073" t="s">
        <v>1068</v>
      </c>
      <c r="C1073" t="s">
        <v>1069</v>
      </c>
      <c r="D1073">
        <v>-303322</v>
      </c>
      <c r="E1073" t="s">
        <v>1070</v>
      </c>
      <c r="F1073">
        <v>1</v>
      </c>
      <c r="G1073">
        <v>175000</v>
      </c>
      <c r="H1073" t="s">
        <v>511</v>
      </c>
      <c r="I1073" t="s">
        <v>530</v>
      </c>
      <c r="J1073" t="s">
        <v>137</v>
      </c>
      <c r="K1073" t="s">
        <v>473</v>
      </c>
      <c r="L1073" t="s">
        <v>156</v>
      </c>
      <c r="M1073">
        <v>0</v>
      </c>
      <c r="N1073" t="s">
        <v>35</v>
      </c>
      <c r="O1073" t="s">
        <v>492</v>
      </c>
      <c r="P1073">
        <v>10</v>
      </c>
      <c r="Q1073" t="s">
        <v>465</v>
      </c>
      <c r="R1073">
        <v>1</v>
      </c>
      <c r="S1073">
        <v>-303322</v>
      </c>
      <c r="T1073">
        <v>1</v>
      </c>
      <c r="U1073" t="s">
        <v>199</v>
      </c>
      <c r="V1073" t="s">
        <v>66</v>
      </c>
      <c r="W1073" t="s">
        <v>67</v>
      </c>
      <c r="X1073">
        <v>5.9791078481547098E-2</v>
      </c>
      <c r="Y1073">
        <v>18135.94950717983</v>
      </c>
      <c r="Z1073">
        <v>3</v>
      </c>
      <c r="AA1073">
        <v>13</v>
      </c>
      <c r="AB1073" t="s">
        <v>682</v>
      </c>
      <c r="AC1073" t="s">
        <v>10</v>
      </c>
    </row>
    <row r="1074" spans="1:29" x14ac:dyDescent="0.3">
      <c r="A1074" s="151">
        <v>46071</v>
      </c>
      <c r="B1074" t="s">
        <v>1068</v>
      </c>
      <c r="C1074" t="s">
        <v>1069</v>
      </c>
      <c r="D1074">
        <v>-303322</v>
      </c>
      <c r="E1074" t="s">
        <v>1070</v>
      </c>
      <c r="F1074">
        <v>1</v>
      </c>
      <c r="G1074">
        <v>175000</v>
      </c>
      <c r="H1074" t="s">
        <v>511</v>
      </c>
      <c r="I1074" t="s">
        <v>530</v>
      </c>
      <c r="J1074" t="s">
        <v>137</v>
      </c>
      <c r="K1074" t="s">
        <v>473</v>
      </c>
      <c r="L1074" t="s">
        <v>156</v>
      </c>
      <c r="M1074">
        <v>0</v>
      </c>
      <c r="N1074" t="s">
        <v>35</v>
      </c>
      <c r="O1074" t="s">
        <v>492</v>
      </c>
      <c r="P1074">
        <v>10</v>
      </c>
      <c r="Q1074" t="s">
        <v>465</v>
      </c>
      <c r="R1074">
        <v>1</v>
      </c>
      <c r="S1074">
        <v>-303322</v>
      </c>
      <c r="T1074">
        <v>1</v>
      </c>
      <c r="U1074" t="s">
        <v>199</v>
      </c>
      <c r="V1074" t="s">
        <v>63</v>
      </c>
      <c r="W1074" t="s">
        <v>64</v>
      </c>
      <c r="X1074">
        <v>4.8738124634855849E-3</v>
      </c>
      <c r="Y1074">
        <v>1478.3345440493747</v>
      </c>
      <c r="Z1074">
        <v>4</v>
      </c>
      <c r="AA1074">
        <v>13</v>
      </c>
      <c r="AB1074" t="s">
        <v>683</v>
      </c>
      <c r="AC1074" t="s">
        <v>10</v>
      </c>
    </row>
    <row r="1075" spans="1:29" x14ac:dyDescent="0.3">
      <c r="A1075" s="151">
        <v>46071</v>
      </c>
      <c r="B1075" t="s">
        <v>1068</v>
      </c>
      <c r="C1075" t="s">
        <v>1069</v>
      </c>
      <c r="D1075">
        <v>-303322</v>
      </c>
      <c r="E1075" t="s">
        <v>1070</v>
      </c>
      <c r="F1075">
        <v>1</v>
      </c>
      <c r="G1075">
        <v>175000</v>
      </c>
      <c r="H1075" t="s">
        <v>511</v>
      </c>
      <c r="I1075" t="s">
        <v>530</v>
      </c>
      <c r="J1075" t="s">
        <v>137</v>
      </c>
      <c r="K1075" t="s">
        <v>473</v>
      </c>
      <c r="L1075" t="s">
        <v>156</v>
      </c>
      <c r="M1075">
        <v>0</v>
      </c>
      <c r="N1075" t="s">
        <v>35</v>
      </c>
      <c r="O1075" t="s">
        <v>492</v>
      </c>
      <c r="P1075">
        <v>10</v>
      </c>
      <c r="Q1075" t="s">
        <v>465</v>
      </c>
      <c r="R1075">
        <v>1</v>
      </c>
      <c r="S1075">
        <v>-303322</v>
      </c>
      <c r="T1075">
        <v>1</v>
      </c>
      <c r="U1075" t="s">
        <v>199</v>
      </c>
      <c r="V1075" t="s">
        <v>80</v>
      </c>
      <c r="W1075" t="s">
        <v>81</v>
      </c>
      <c r="X1075">
        <v>0.73411048911804788</v>
      </c>
      <c r="Y1075">
        <v>222671.86178026453</v>
      </c>
      <c r="Z1075">
        <v>5</v>
      </c>
      <c r="AA1075">
        <v>13</v>
      </c>
      <c r="AB1075" t="s">
        <v>80</v>
      </c>
      <c r="AC1075" t="s">
        <v>10</v>
      </c>
    </row>
    <row r="1076" spans="1:29" x14ac:dyDescent="0.3">
      <c r="A1076" s="151">
        <v>46071</v>
      </c>
      <c r="B1076" t="s">
        <v>1068</v>
      </c>
      <c r="C1076" t="s">
        <v>1069</v>
      </c>
      <c r="D1076">
        <v>-303322</v>
      </c>
      <c r="E1076" t="s">
        <v>1070</v>
      </c>
      <c r="F1076">
        <v>1</v>
      </c>
      <c r="G1076">
        <v>175000</v>
      </c>
      <c r="H1076" t="s">
        <v>511</v>
      </c>
      <c r="I1076" t="s">
        <v>530</v>
      </c>
      <c r="J1076" t="s">
        <v>137</v>
      </c>
      <c r="K1076" t="s">
        <v>473</v>
      </c>
      <c r="L1076" t="s">
        <v>156</v>
      </c>
      <c r="M1076">
        <v>0</v>
      </c>
      <c r="N1076" t="s">
        <v>35</v>
      </c>
      <c r="O1076" t="s">
        <v>492</v>
      </c>
      <c r="P1076">
        <v>10</v>
      </c>
      <c r="Q1076" t="s">
        <v>465</v>
      </c>
      <c r="R1076">
        <v>1</v>
      </c>
      <c r="S1076">
        <v>-303322</v>
      </c>
      <c r="T1076">
        <v>1</v>
      </c>
      <c r="U1076" t="s">
        <v>199</v>
      </c>
      <c r="V1076" t="s">
        <v>50</v>
      </c>
      <c r="W1076" t="s">
        <v>74</v>
      </c>
      <c r="X1076">
        <v>1.4065386597374174E-2</v>
      </c>
      <c r="Y1076">
        <v>4266.341193488729</v>
      </c>
      <c r="Z1076">
        <v>6</v>
      </c>
      <c r="AA1076">
        <v>13</v>
      </c>
      <c r="AB1076" t="s">
        <v>50</v>
      </c>
      <c r="AC1076" t="s">
        <v>10</v>
      </c>
    </row>
    <row r="1077" spans="1:29" x14ac:dyDescent="0.3">
      <c r="A1077" s="151">
        <v>46071</v>
      </c>
      <c r="B1077" t="s">
        <v>1068</v>
      </c>
      <c r="C1077" t="s">
        <v>1069</v>
      </c>
      <c r="D1077">
        <v>-303322</v>
      </c>
      <c r="E1077" t="s">
        <v>1070</v>
      </c>
      <c r="F1077">
        <v>1</v>
      </c>
      <c r="G1077">
        <v>175000</v>
      </c>
      <c r="H1077" t="s">
        <v>511</v>
      </c>
      <c r="I1077" t="s">
        <v>530</v>
      </c>
      <c r="J1077" t="s">
        <v>137</v>
      </c>
      <c r="K1077" t="s">
        <v>473</v>
      </c>
      <c r="L1077" t="s">
        <v>156</v>
      </c>
      <c r="M1077">
        <v>0</v>
      </c>
      <c r="N1077" t="s">
        <v>35</v>
      </c>
      <c r="O1077" t="s">
        <v>492</v>
      </c>
      <c r="P1077">
        <v>10</v>
      </c>
      <c r="Q1077" t="s">
        <v>465</v>
      </c>
      <c r="R1077">
        <v>1</v>
      </c>
      <c r="S1077">
        <v>-303322</v>
      </c>
      <c r="T1077">
        <v>1</v>
      </c>
      <c r="U1077" t="s">
        <v>199</v>
      </c>
      <c r="V1077" t="s">
        <v>68</v>
      </c>
      <c r="W1077" t="s">
        <v>69</v>
      </c>
      <c r="X1077">
        <v>0.10760032914202722</v>
      </c>
      <c r="Y1077">
        <v>32637.547036017979</v>
      </c>
      <c r="Z1077">
        <v>7</v>
      </c>
      <c r="AA1077">
        <v>13</v>
      </c>
      <c r="AB1077" t="s">
        <v>68</v>
      </c>
      <c r="AC1077" t="s">
        <v>10</v>
      </c>
    </row>
    <row r="1078" spans="1:29" x14ac:dyDescent="0.3">
      <c r="A1078" s="151">
        <v>46071</v>
      </c>
      <c r="B1078" t="s">
        <v>1068</v>
      </c>
      <c r="C1078" t="s">
        <v>1069</v>
      </c>
      <c r="D1078">
        <v>-303322</v>
      </c>
      <c r="E1078" t="s">
        <v>1070</v>
      </c>
      <c r="F1078">
        <v>1</v>
      </c>
      <c r="G1078">
        <v>175000</v>
      </c>
      <c r="H1078" t="s">
        <v>511</v>
      </c>
      <c r="I1078" t="s">
        <v>530</v>
      </c>
      <c r="J1078" t="s">
        <v>137</v>
      </c>
      <c r="K1078" t="s">
        <v>473</v>
      </c>
      <c r="L1078" t="s">
        <v>156</v>
      </c>
      <c r="M1078">
        <v>0</v>
      </c>
      <c r="N1078" t="s">
        <v>35</v>
      </c>
      <c r="O1078" t="s">
        <v>492</v>
      </c>
      <c r="P1078">
        <v>10</v>
      </c>
      <c r="Q1078" t="s">
        <v>465</v>
      </c>
      <c r="R1078">
        <v>1</v>
      </c>
      <c r="S1078">
        <v>-303322</v>
      </c>
      <c r="T1078">
        <v>1</v>
      </c>
      <c r="U1078" t="s">
        <v>199</v>
      </c>
      <c r="V1078" t="s">
        <v>70</v>
      </c>
      <c r="W1078" t="s">
        <v>71</v>
      </c>
      <c r="X1078">
        <v>3.9675420007119738E-2</v>
      </c>
      <c r="Y1078">
        <v>12034.427747399573</v>
      </c>
      <c r="Z1078">
        <v>8</v>
      </c>
      <c r="AA1078">
        <v>13</v>
      </c>
      <c r="AB1078" t="s">
        <v>70</v>
      </c>
      <c r="AC1078" t="s">
        <v>10</v>
      </c>
    </row>
    <row r="1079" spans="1:29" x14ac:dyDescent="0.3">
      <c r="A1079" s="151">
        <v>46071</v>
      </c>
      <c r="B1079" t="s">
        <v>1068</v>
      </c>
      <c r="C1079" t="s">
        <v>1069</v>
      </c>
      <c r="D1079">
        <v>-303322</v>
      </c>
      <c r="E1079" t="s">
        <v>1070</v>
      </c>
      <c r="F1079">
        <v>1</v>
      </c>
      <c r="G1079">
        <v>175000</v>
      </c>
      <c r="H1079" t="s">
        <v>511</v>
      </c>
      <c r="I1079" t="s">
        <v>530</v>
      </c>
      <c r="J1079" t="s">
        <v>137</v>
      </c>
      <c r="K1079" t="s">
        <v>473</v>
      </c>
      <c r="L1079" t="s">
        <v>156</v>
      </c>
      <c r="M1079">
        <v>0</v>
      </c>
      <c r="N1079" t="s">
        <v>35</v>
      </c>
      <c r="O1079" t="s">
        <v>492</v>
      </c>
      <c r="P1079">
        <v>10</v>
      </c>
      <c r="Q1079" t="s">
        <v>465</v>
      </c>
      <c r="R1079">
        <v>1</v>
      </c>
      <c r="S1079">
        <v>-303322</v>
      </c>
      <c r="T1079">
        <v>1</v>
      </c>
      <c r="U1079" t="s">
        <v>199</v>
      </c>
      <c r="V1079" t="s">
        <v>181</v>
      </c>
      <c r="W1079" t="s">
        <v>462</v>
      </c>
      <c r="X1079">
        <v>0</v>
      </c>
      <c r="Y1079">
        <v>0</v>
      </c>
      <c r="Z1079">
        <v>9</v>
      </c>
      <c r="AA1079">
        <v>13</v>
      </c>
      <c r="AB1079" t="s">
        <v>181</v>
      </c>
      <c r="AC1079" t="s">
        <v>10</v>
      </c>
    </row>
    <row r="1080" spans="1:29" x14ac:dyDescent="0.3">
      <c r="A1080" s="151">
        <v>46063</v>
      </c>
      <c r="B1080" t="s">
        <v>1018</v>
      </c>
      <c r="C1080" t="s">
        <v>1021</v>
      </c>
      <c r="D1080">
        <v>-300000</v>
      </c>
      <c r="E1080" t="s">
        <v>1022</v>
      </c>
      <c r="F1080">
        <v>1</v>
      </c>
      <c r="G1080">
        <v>150000</v>
      </c>
      <c r="H1080" t="s">
        <v>511</v>
      </c>
      <c r="I1080" t="s">
        <v>10</v>
      </c>
      <c r="J1080" t="s">
        <v>137</v>
      </c>
      <c r="K1080" t="s">
        <v>513</v>
      </c>
      <c r="L1080" t="s">
        <v>138</v>
      </c>
      <c r="M1080">
        <v>0</v>
      </c>
      <c r="N1080" t="s">
        <v>35</v>
      </c>
      <c r="O1080" t="s">
        <v>492</v>
      </c>
      <c r="P1080">
        <v>10</v>
      </c>
      <c r="Q1080" t="s">
        <v>465</v>
      </c>
      <c r="R1080">
        <v>1</v>
      </c>
      <c r="S1080">
        <v>-300000</v>
      </c>
      <c r="T1080">
        <v>1</v>
      </c>
      <c r="U1080" t="s">
        <v>199</v>
      </c>
      <c r="V1080" t="s">
        <v>72</v>
      </c>
      <c r="W1080" t="s">
        <v>73</v>
      </c>
      <c r="X1080">
        <v>3.2417236735101898E-2</v>
      </c>
      <c r="Y1080">
        <v>9725.1710205305699</v>
      </c>
      <c r="Z1080">
        <v>1</v>
      </c>
      <c r="AA1080">
        <v>13</v>
      </c>
      <c r="AB1080" t="s">
        <v>72</v>
      </c>
      <c r="AC1080" t="s">
        <v>10</v>
      </c>
    </row>
    <row r="1081" spans="1:29" x14ac:dyDescent="0.3">
      <c r="A1081" s="151">
        <v>46063</v>
      </c>
      <c r="B1081" t="s">
        <v>1018</v>
      </c>
      <c r="C1081" t="s">
        <v>1021</v>
      </c>
      <c r="D1081">
        <v>-300000</v>
      </c>
      <c r="E1081" t="s">
        <v>1022</v>
      </c>
      <c r="F1081">
        <v>1</v>
      </c>
      <c r="G1081">
        <v>150000</v>
      </c>
      <c r="H1081" t="s">
        <v>511</v>
      </c>
      <c r="I1081" t="s">
        <v>10</v>
      </c>
      <c r="J1081" t="s">
        <v>137</v>
      </c>
      <c r="K1081" t="s">
        <v>513</v>
      </c>
      <c r="L1081" t="s">
        <v>138</v>
      </c>
      <c r="M1081">
        <v>0</v>
      </c>
      <c r="N1081" t="s">
        <v>35</v>
      </c>
      <c r="O1081" t="s">
        <v>492</v>
      </c>
      <c r="P1081">
        <v>10</v>
      </c>
      <c r="Q1081" t="s">
        <v>465</v>
      </c>
      <c r="R1081">
        <v>1</v>
      </c>
      <c r="S1081">
        <v>-300000</v>
      </c>
      <c r="T1081">
        <v>1</v>
      </c>
      <c r="U1081" t="s">
        <v>199</v>
      </c>
      <c r="V1081" t="s">
        <v>77</v>
      </c>
      <c r="W1081" t="s">
        <v>78</v>
      </c>
      <c r="X1081">
        <v>7.0597149630605652E-3</v>
      </c>
      <c r="Y1081">
        <v>2117.9144889181694</v>
      </c>
      <c r="Z1081">
        <v>2</v>
      </c>
      <c r="AA1081">
        <v>13</v>
      </c>
      <c r="AB1081" t="s">
        <v>77</v>
      </c>
      <c r="AC1081" t="s">
        <v>10</v>
      </c>
    </row>
    <row r="1082" spans="1:29" x14ac:dyDescent="0.3">
      <c r="A1082" s="151">
        <v>46063</v>
      </c>
      <c r="B1082" t="s">
        <v>1018</v>
      </c>
      <c r="C1082" t="s">
        <v>1021</v>
      </c>
      <c r="D1082">
        <v>-300000</v>
      </c>
      <c r="E1082" t="s">
        <v>1022</v>
      </c>
      <c r="F1082">
        <v>1</v>
      </c>
      <c r="G1082">
        <v>150000</v>
      </c>
      <c r="H1082" t="s">
        <v>511</v>
      </c>
      <c r="I1082" t="s">
        <v>10</v>
      </c>
      <c r="J1082" t="s">
        <v>137</v>
      </c>
      <c r="K1082" t="s">
        <v>513</v>
      </c>
      <c r="L1082" t="s">
        <v>138</v>
      </c>
      <c r="M1082">
        <v>0</v>
      </c>
      <c r="N1082" t="s">
        <v>35</v>
      </c>
      <c r="O1082" t="s">
        <v>492</v>
      </c>
      <c r="P1082">
        <v>10</v>
      </c>
      <c r="Q1082" t="s">
        <v>465</v>
      </c>
      <c r="R1082">
        <v>1</v>
      </c>
      <c r="S1082">
        <v>-300000</v>
      </c>
      <c r="T1082">
        <v>1</v>
      </c>
      <c r="U1082" t="s">
        <v>199</v>
      </c>
      <c r="V1082" t="s">
        <v>75</v>
      </c>
      <c r="W1082" t="s">
        <v>76</v>
      </c>
      <c r="X1082">
        <v>4.0653249223577111E-4</v>
      </c>
      <c r="Y1082">
        <v>121.95974767073133</v>
      </c>
      <c r="Z1082">
        <v>10</v>
      </c>
      <c r="AA1082">
        <v>13</v>
      </c>
      <c r="AB1082" t="s">
        <v>75</v>
      </c>
      <c r="AC1082" t="s">
        <v>10</v>
      </c>
    </row>
    <row r="1083" spans="1:29" x14ac:dyDescent="0.3">
      <c r="A1083" s="151">
        <v>46063</v>
      </c>
      <c r="B1083" t="s">
        <v>1018</v>
      </c>
      <c r="C1083" t="s">
        <v>1021</v>
      </c>
      <c r="D1083">
        <v>-300000</v>
      </c>
      <c r="E1083" t="s">
        <v>1022</v>
      </c>
      <c r="F1083">
        <v>1</v>
      </c>
      <c r="G1083">
        <v>150000</v>
      </c>
      <c r="H1083" t="s">
        <v>511</v>
      </c>
      <c r="I1083" t="s">
        <v>10</v>
      </c>
      <c r="J1083" t="s">
        <v>137</v>
      </c>
      <c r="K1083" t="s">
        <v>513</v>
      </c>
      <c r="L1083" t="s">
        <v>138</v>
      </c>
      <c r="M1083">
        <v>0</v>
      </c>
      <c r="N1083" t="s">
        <v>35</v>
      </c>
      <c r="O1083" t="s">
        <v>492</v>
      </c>
      <c r="P1083">
        <v>10</v>
      </c>
      <c r="Q1083" t="s">
        <v>465</v>
      </c>
      <c r="R1083">
        <v>1</v>
      </c>
      <c r="S1083">
        <v>-300000</v>
      </c>
      <c r="T1083">
        <v>1</v>
      </c>
      <c r="U1083" t="s">
        <v>199</v>
      </c>
      <c r="V1083" t="s">
        <v>66</v>
      </c>
      <c r="W1083" t="s">
        <v>67</v>
      </c>
      <c r="X1083">
        <v>5.9791078481547098E-2</v>
      </c>
      <c r="Y1083">
        <v>17937.323544464129</v>
      </c>
      <c r="Z1083">
        <v>3</v>
      </c>
      <c r="AA1083">
        <v>13</v>
      </c>
      <c r="AB1083" t="s">
        <v>682</v>
      </c>
      <c r="AC1083" t="s">
        <v>10</v>
      </c>
    </row>
    <row r="1084" spans="1:29" x14ac:dyDescent="0.3">
      <c r="A1084" s="151">
        <v>46063</v>
      </c>
      <c r="B1084" t="s">
        <v>1018</v>
      </c>
      <c r="C1084" t="s">
        <v>1021</v>
      </c>
      <c r="D1084">
        <v>-300000</v>
      </c>
      <c r="E1084" t="s">
        <v>1022</v>
      </c>
      <c r="F1084">
        <v>1</v>
      </c>
      <c r="G1084">
        <v>150000</v>
      </c>
      <c r="H1084" t="s">
        <v>511</v>
      </c>
      <c r="I1084" t="s">
        <v>10</v>
      </c>
      <c r="J1084" t="s">
        <v>137</v>
      </c>
      <c r="K1084" t="s">
        <v>513</v>
      </c>
      <c r="L1084" t="s">
        <v>138</v>
      </c>
      <c r="M1084">
        <v>0</v>
      </c>
      <c r="N1084" t="s">
        <v>35</v>
      </c>
      <c r="O1084" t="s">
        <v>492</v>
      </c>
      <c r="P1084">
        <v>10</v>
      </c>
      <c r="Q1084" t="s">
        <v>465</v>
      </c>
      <c r="R1084">
        <v>1</v>
      </c>
      <c r="S1084">
        <v>-300000</v>
      </c>
      <c r="T1084">
        <v>1</v>
      </c>
      <c r="U1084" t="s">
        <v>199</v>
      </c>
      <c r="V1084" t="s">
        <v>63</v>
      </c>
      <c r="W1084" t="s">
        <v>64</v>
      </c>
      <c r="X1084">
        <v>4.8738124634855849E-3</v>
      </c>
      <c r="Y1084">
        <v>1462.1437390456754</v>
      </c>
      <c r="Z1084">
        <v>4</v>
      </c>
      <c r="AA1084">
        <v>13</v>
      </c>
      <c r="AB1084" t="s">
        <v>683</v>
      </c>
      <c r="AC1084" t="s">
        <v>10</v>
      </c>
    </row>
    <row r="1085" spans="1:29" x14ac:dyDescent="0.3">
      <c r="A1085" s="151">
        <v>46063</v>
      </c>
      <c r="B1085" t="s">
        <v>1018</v>
      </c>
      <c r="C1085" t="s">
        <v>1021</v>
      </c>
      <c r="D1085">
        <v>-300000</v>
      </c>
      <c r="E1085" t="s">
        <v>1022</v>
      </c>
      <c r="F1085">
        <v>1</v>
      </c>
      <c r="G1085">
        <v>150000</v>
      </c>
      <c r="H1085" t="s">
        <v>511</v>
      </c>
      <c r="I1085" t="s">
        <v>10</v>
      </c>
      <c r="J1085" t="s">
        <v>137</v>
      </c>
      <c r="K1085" t="s">
        <v>513</v>
      </c>
      <c r="L1085" t="s">
        <v>138</v>
      </c>
      <c r="M1085">
        <v>0</v>
      </c>
      <c r="N1085" t="s">
        <v>35</v>
      </c>
      <c r="O1085" t="s">
        <v>492</v>
      </c>
      <c r="P1085">
        <v>10</v>
      </c>
      <c r="Q1085" t="s">
        <v>465</v>
      </c>
      <c r="R1085">
        <v>1</v>
      </c>
      <c r="S1085">
        <v>-300000</v>
      </c>
      <c r="T1085">
        <v>1</v>
      </c>
      <c r="U1085" t="s">
        <v>199</v>
      </c>
      <c r="V1085" t="s">
        <v>80</v>
      </c>
      <c r="W1085" t="s">
        <v>81</v>
      </c>
      <c r="X1085">
        <v>0.73411048911804788</v>
      </c>
      <c r="Y1085">
        <v>220233.14673541437</v>
      </c>
      <c r="Z1085">
        <v>5</v>
      </c>
      <c r="AA1085">
        <v>13</v>
      </c>
      <c r="AB1085" t="s">
        <v>80</v>
      </c>
      <c r="AC1085" t="s">
        <v>10</v>
      </c>
    </row>
    <row r="1086" spans="1:29" x14ac:dyDescent="0.3">
      <c r="A1086" s="151">
        <v>46063</v>
      </c>
      <c r="B1086" t="s">
        <v>1018</v>
      </c>
      <c r="C1086" t="s">
        <v>1021</v>
      </c>
      <c r="D1086">
        <v>-300000</v>
      </c>
      <c r="E1086" t="s">
        <v>1022</v>
      </c>
      <c r="F1086">
        <v>1</v>
      </c>
      <c r="G1086">
        <v>150000</v>
      </c>
      <c r="H1086" t="s">
        <v>511</v>
      </c>
      <c r="I1086" t="s">
        <v>10</v>
      </c>
      <c r="J1086" t="s">
        <v>137</v>
      </c>
      <c r="K1086" t="s">
        <v>513</v>
      </c>
      <c r="L1086" t="s">
        <v>138</v>
      </c>
      <c r="M1086">
        <v>0</v>
      </c>
      <c r="N1086" t="s">
        <v>35</v>
      </c>
      <c r="O1086" t="s">
        <v>492</v>
      </c>
      <c r="P1086">
        <v>10</v>
      </c>
      <c r="Q1086" t="s">
        <v>465</v>
      </c>
      <c r="R1086">
        <v>1</v>
      </c>
      <c r="S1086">
        <v>-300000</v>
      </c>
      <c r="T1086">
        <v>1</v>
      </c>
      <c r="U1086" t="s">
        <v>199</v>
      </c>
      <c r="V1086" t="s">
        <v>50</v>
      </c>
      <c r="W1086" t="s">
        <v>74</v>
      </c>
      <c r="X1086">
        <v>1.4065386597374174E-2</v>
      </c>
      <c r="Y1086">
        <v>4219.6159792122517</v>
      </c>
      <c r="Z1086">
        <v>6</v>
      </c>
      <c r="AA1086">
        <v>13</v>
      </c>
      <c r="AB1086" t="s">
        <v>50</v>
      </c>
      <c r="AC1086" t="s">
        <v>10</v>
      </c>
    </row>
    <row r="1087" spans="1:29" x14ac:dyDescent="0.3">
      <c r="A1087" s="151">
        <v>46063</v>
      </c>
      <c r="B1087" t="s">
        <v>1018</v>
      </c>
      <c r="C1087" t="s">
        <v>1021</v>
      </c>
      <c r="D1087">
        <v>-300000</v>
      </c>
      <c r="E1087" t="s">
        <v>1022</v>
      </c>
      <c r="F1087">
        <v>1</v>
      </c>
      <c r="G1087">
        <v>150000</v>
      </c>
      <c r="H1087" t="s">
        <v>511</v>
      </c>
      <c r="I1087" t="s">
        <v>10</v>
      </c>
      <c r="J1087" t="s">
        <v>137</v>
      </c>
      <c r="K1087" t="s">
        <v>513</v>
      </c>
      <c r="L1087" t="s">
        <v>138</v>
      </c>
      <c r="M1087">
        <v>0</v>
      </c>
      <c r="N1087" t="s">
        <v>35</v>
      </c>
      <c r="O1087" t="s">
        <v>492</v>
      </c>
      <c r="P1087">
        <v>10</v>
      </c>
      <c r="Q1087" t="s">
        <v>465</v>
      </c>
      <c r="R1087">
        <v>1</v>
      </c>
      <c r="S1087">
        <v>-300000</v>
      </c>
      <c r="T1087">
        <v>1</v>
      </c>
      <c r="U1087" t="s">
        <v>199</v>
      </c>
      <c r="V1087" t="s">
        <v>68</v>
      </c>
      <c r="W1087" t="s">
        <v>69</v>
      </c>
      <c r="X1087">
        <v>0.10760032914202722</v>
      </c>
      <c r="Y1087">
        <v>32280.098742608167</v>
      </c>
      <c r="Z1087">
        <v>7</v>
      </c>
      <c r="AA1087">
        <v>13</v>
      </c>
      <c r="AB1087" t="s">
        <v>68</v>
      </c>
      <c r="AC1087" t="s">
        <v>10</v>
      </c>
    </row>
    <row r="1088" spans="1:29" x14ac:dyDescent="0.3">
      <c r="A1088" s="151">
        <v>46063</v>
      </c>
      <c r="B1088" t="s">
        <v>1018</v>
      </c>
      <c r="C1088" t="s">
        <v>1021</v>
      </c>
      <c r="D1088">
        <v>-300000</v>
      </c>
      <c r="E1088" t="s">
        <v>1022</v>
      </c>
      <c r="F1088">
        <v>1</v>
      </c>
      <c r="G1088">
        <v>150000</v>
      </c>
      <c r="H1088" t="s">
        <v>511</v>
      </c>
      <c r="I1088" t="s">
        <v>10</v>
      </c>
      <c r="J1088" t="s">
        <v>137</v>
      </c>
      <c r="K1088" t="s">
        <v>513</v>
      </c>
      <c r="L1088" t="s">
        <v>138</v>
      </c>
      <c r="M1088">
        <v>0</v>
      </c>
      <c r="N1088" t="s">
        <v>35</v>
      </c>
      <c r="O1088" t="s">
        <v>492</v>
      </c>
      <c r="P1088">
        <v>10</v>
      </c>
      <c r="Q1088" t="s">
        <v>465</v>
      </c>
      <c r="R1088">
        <v>1</v>
      </c>
      <c r="S1088">
        <v>-300000</v>
      </c>
      <c r="T1088">
        <v>1</v>
      </c>
      <c r="U1088" t="s">
        <v>199</v>
      </c>
      <c r="V1088" t="s">
        <v>70</v>
      </c>
      <c r="W1088" t="s">
        <v>71</v>
      </c>
      <c r="X1088">
        <v>3.9675420007119738E-2</v>
      </c>
      <c r="Y1088">
        <v>11902.626002135921</v>
      </c>
      <c r="Z1088">
        <v>8</v>
      </c>
      <c r="AA1088">
        <v>13</v>
      </c>
      <c r="AB1088" t="s">
        <v>70</v>
      </c>
      <c r="AC1088" t="s">
        <v>10</v>
      </c>
    </row>
    <row r="1089" spans="1:29" x14ac:dyDescent="0.3">
      <c r="A1089" s="151">
        <v>46063</v>
      </c>
      <c r="B1089" t="s">
        <v>1018</v>
      </c>
      <c r="C1089" t="s">
        <v>1021</v>
      </c>
      <c r="D1089">
        <v>-300000</v>
      </c>
      <c r="E1089" t="s">
        <v>1022</v>
      </c>
      <c r="F1089">
        <v>1</v>
      </c>
      <c r="G1089">
        <v>150000</v>
      </c>
      <c r="H1089" t="s">
        <v>511</v>
      </c>
      <c r="I1089" t="s">
        <v>10</v>
      </c>
      <c r="J1089" t="s">
        <v>137</v>
      </c>
      <c r="K1089" t="s">
        <v>513</v>
      </c>
      <c r="L1089" t="s">
        <v>138</v>
      </c>
      <c r="M1089">
        <v>0</v>
      </c>
      <c r="N1089" t="s">
        <v>35</v>
      </c>
      <c r="O1089" t="s">
        <v>492</v>
      </c>
      <c r="P1089">
        <v>10</v>
      </c>
      <c r="Q1089" t="s">
        <v>465</v>
      </c>
      <c r="R1089">
        <v>1</v>
      </c>
      <c r="S1089">
        <v>-300000</v>
      </c>
      <c r="T1089">
        <v>1</v>
      </c>
      <c r="U1089" t="s">
        <v>199</v>
      </c>
      <c r="V1089" t="s">
        <v>181</v>
      </c>
      <c r="W1089" t="s">
        <v>462</v>
      </c>
      <c r="X1089">
        <v>0</v>
      </c>
      <c r="Y1089">
        <v>0</v>
      </c>
      <c r="Z1089">
        <v>9</v>
      </c>
      <c r="AA1089">
        <v>13</v>
      </c>
      <c r="AB1089" t="s">
        <v>181</v>
      </c>
      <c r="AC1089" t="s">
        <v>10</v>
      </c>
    </row>
    <row r="1090" spans="1:29" x14ac:dyDescent="0.3">
      <c r="A1090" s="151">
        <v>46066</v>
      </c>
      <c r="B1090" t="s">
        <v>1057</v>
      </c>
      <c r="C1090" t="s">
        <v>1060</v>
      </c>
      <c r="D1090">
        <v>-298418.82</v>
      </c>
      <c r="E1090" t="s">
        <v>17</v>
      </c>
      <c r="F1090">
        <v>86.48</v>
      </c>
      <c r="G1090">
        <v>2851.84</v>
      </c>
      <c r="H1090" t="s">
        <v>511</v>
      </c>
      <c r="I1090" t="s">
        <v>17</v>
      </c>
      <c r="J1090" t="s">
        <v>157</v>
      </c>
      <c r="K1090" t="s">
        <v>473</v>
      </c>
      <c r="L1090" t="s">
        <v>156</v>
      </c>
      <c r="M1090">
        <v>0</v>
      </c>
      <c r="N1090" t="s">
        <v>40</v>
      </c>
      <c r="O1090" t="s">
        <v>492</v>
      </c>
      <c r="P1090">
        <v>1</v>
      </c>
      <c r="Q1090" t="s">
        <v>68</v>
      </c>
      <c r="R1090">
        <v>1</v>
      </c>
      <c r="S1090">
        <v>-298418.82</v>
      </c>
      <c r="T1090">
        <v>86.48</v>
      </c>
      <c r="U1090" t="s">
        <v>199</v>
      </c>
      <c r="V1090" t="s">
        <v>68</v>
      </c>
      <c r="W1090" t="s">
        <v>85</v>
      </c>
      <c r="X1090">
        <v>1</v>
      </c>
      <c r="Y1090">
        <v>298418.82</v>
      </c>
      <c r="Z1090">
        <v>7</v>
      </c>
      <c r="AA1090" t="s">
        <v>157</v>
      </c>
      <c r="AB1090" t="s">
        <v>68</v>
      </c>
      <c r="AC1090" t="s">
        <v>17</v>
      </c>
    </row>
    <row r="1091" spans="1:29" x14ac:dyDescent="0.3">
      <c r="A1091" s="151">
        <v>46073</v>
      </c>
      <c r="B1091" t="s">
        <v>823</v>
      </c>
      <c r="C1091" t="s">
        <v>824</v>
      </c>
      <c r="D1091">
        <v>-286917.84000000003</v>
      </c>
      <c r="E1091" t="s">
        <v>825</v>
      </c>
      <c r="F1091">
        <v>1</v>
      </c>
      <c r="G1091">
        <v>237122.18</v>
      </c>
      <c r="H1091" t="s">
        <v>511</v>
      </c>
      <c r="I1091" t="s">
        <v>10</v>
      </c>
      <c r="J1091" t="s">
        <v>137</v>
      </c>
      <c r="K1091" t="s">
        <v>513</v>
      </c>
      <c r="L1091" t="s">
        <v>156</v>
      </c>
      <c r="M1091">
        <v>0</v>
      </c>
      <c r="N1091" t="s">
        <v>35</v>
      </c>
      <c r="O1091" t="s">
        <v>492</v>
      </c>
      <c r="P1091">
        <v>10</v>
      </c>
      <c r="Q1091" t="s">
        <v>465</v>
      </c>
      <c r="R1091">
        <v>1</v>
      </c>
      <c r="S1091">
        <v>-286917.84000000003</v>
      </c>
      <c r="T1091">
        <v>1</v>
      </c>
      <c r="U1091" t="s">
        <v>199</v>
      </c>
      <c r="V1091" t="s">
        <v>72</v>
      </c>
      <c r="W1091" t="s">
        <v>73</v>
      </c>
      <c r="X1091">
        <v>3.2417236735101898E-2</v>
      </c>
      <c r="Y1091">
        <v>9301.08354280409</v>
      </c>
      <c r="Z1091">
        <v>1</v>
      </c>
      <c r="AA1091">
        <v>13</v>
      </c>
      <c r="AB1091" t="s">
        <v>72</v>
      </c>
      <c r="AC1091" t="s">
        <v>10</v>
      </c>
    </row>
    <row r="1092" spans="1:29" x14ac:dyDescent="0.3">
      <c r="A1092" s="151">
        <v>46073</v>
      </c>
      <c r="B1092" t="s">
        <v>823</v>
      </c>
      <c r="C1092" t="s">
        <v>824</v>
      </c>
      <c r="D1092">
        <v>-286917.84000000003</v>
      </c>
      <c r="E1092" t="s">
        <v>825</v>
      </c>
      <c r="F1092">
        <v>1</v>
      </c>
      <c r="G1092">
        <v>237122.18</v>
      </c>
      <c r="H1092" t="s">
        <v>511</v>
      </c>
      <c r="I1092" t="s">
        <v>10</v>
      </c>
      <c r="J1092" t="s">
        <v>137</v>
      </c>
      <c r="K1092" t="s">
        <v>513</v>
      </c>
      <c r="L1092" t="s">
        <v>156</v>
      </c>
      <c r="M1092">
        <v>0</v>
      </c>
      <c r="N1092" t="s">
        <v>35</v>
      </c>
      <c r="O1092" t="s">
        <v>492</v>
      </c>
      <c r="P1092">
        <v>10</v>
      </c>
      <c r="Q1092" t="s">
        <v>465</v>
      </c>
      <c r="R1092">
        <v>1</v>
      </c>
      <c r="S1092">
        <v>-286917.84000000003</v>
      </c>
      <c r="T1092">
        <v>1</v>
      </c>
      <c r="U1092" t="s">
        <v>199</v>
      </c>
      <c r="V1092" t="s">
        <v>77</v>
      </c>
      <c r="W1092" t="s">
        <v>78</v>
      </c>
      <c r="X1092">
        <v>7.0597149630605652E-3</v>
      </c>
      <c r="Y1092">
        <v>2025.5581682170173</v>
      </c>
      <c r="Z1092">
        <v>2</v>
      </c>
      <c r="AA1092">
        <v>13</v>
      </c>
      <c r="AB1092" t="s">
        <v>77</v>
      </c>
      <c r="AC1092" t="s">
        <v>10</v>
      </c>
    </row>
    <row r="1093" spans="1:29" x14ac:dyDescent="0.3">
      <c r="A1093" s="151">
        <v>46073</v>
      </c>
      <c r="B1093" t="s">
        <v>823</v>
      </c>
      <c r="C1093" t="s">
        <v>824</v>
      </c>
      <c r="D1093">
        <v>-286917.84000000003</v>
      </c>
      <c r="E1093" t="s">
        <v>825</v>
      </c>
      <c r="F1093">
        <v>1</v>
      </c>
      <c r="G1093">
        <v>237122.18</v>
      </c>
      <c r="H1093" t="s">
        <v>511</v>
      </c>
      <c r="I1093" t="s">
        <v>10</v>
      </c>
      <c r="J1093" t="s">
        <v>137</v>
      </c>
      <c r="K1093" t="s">
        <v>513</v>
      </c>
      <c r="L1093" t="s">
        <v>156</v>
      </c>
      <c r="M1093">
        <v>0</v>
      </c>
      <c r="N1093" t="s">
        <v>35</v>
      </c>
      <c r="O1093" t="s">
        <v>492</v>
      </c>
      <c r="P1093">
        <v>10</v>
      </c>
      <c r="Q1093" t="s">
        <v>465</v>
      </c>
      <c r="R1093">
        <v>1</v>
      </c>
      <c r="S1093">
        <v>-286917.84000000003</v>
      </c>
      <c r="T1093">
        <v>1</v>
      </c>
      <c r="U1093" t="s">
        <v>199</v>
      </c>
      <c r="V1093" t="s">
        <v>75</v>
      </c>
      <c r="W1093" t="s">
        <v>76</v>
      </c>
      <c r="X1093">
        <v>4.0653249223577111E-4</v>
      </c>
      <c r="Y1093">
        <v>116.64142456210423</v>
      </c>
      <c r="Z1093">
        <v>10</v>
      </c>
      <c r="AA1093">
        <v>13</v>
      </c>
      <c r="AB1093" t="s">
        <v>75</v>
      </c>
      <c r="AC1093" t="s">
        <v>10</v>
      </c>
    </row>
    <row r="1094" spans="1:29" x14ac:dyDescent="0.3">
      <c r="A1094" s="151">
        <v>46073</v>
      </c>
      <c r="B1094" t="s">
        <v>823</v>
      </c>
      <c r="C1094" t="s">
        <v>824</v>
      </c>
      <c r="D1094">
        <v>-286917.84000000003</v>
      </c>
      <c r="E1094" t="s">
        <v>825</v>
      </c>
      <c r="F1094">
        <v>1</v>
      </c>
      <c r="G1094">
        <v>237122.18</v>
      </c>
      <c r="H1094" t="s">
        <v>511</v>
      </c>
      <c r="I1094" t="s">
        <v>10</v>
      </c>
      <c r="J1094" t="s">
        <v>137</v>
      </c>
      <c r="K1094" t="s">
        <v>513</v>
      </c>
      <c r="L1094" t="s">
        <v>156</v>
      </c>
      <c r="M1094">
        <v>0</v>
      </c>
      <c r="N1094" t="s">
        <v>35</v>
      </c>
      <c r="O1094" t="s">
        <v>492</v>
      </c>
      <c r="P1094">
        <v>10</v>
      </c>
      <c r="Q1094" t="s">
        <v>465</v>
      </c>
      <c r="R1094">
        <v>1</v>
      </c>
      <c r="S1094">
        <v>-286917.84000000003</v>
      </c>
      <c r="T1094">
        <v>1</v>
      </c>
      <c r="U1094" t="s">
        <v>199</v>
      </c>
      <c r="V1094" t="s">
        <v>66</v>
      </c>
      <c r="W1094" t="s">
        <v>67</v>
      </c>
      <c r="X1094">
        <v>5.9791078481547098E-2</v>
      </c>
      <c r="Y1094">
        <v>17155.127089195976</v>
      </c>
      <c r="Z1094">
        <v>3</v>
      </c>
      <c r="AA1094">
        <v>13</v>
      </c>
      <c r="AB1094" t="s">
        <v>682</v>
      </c>
      <c r="AC1094" t="s">
        <v>10</v>
      </c>
    </row>
    <row r="1095" spans="1:29" x14ac:dyDescent="0.3">
      <c r="A1095" s="151">
        <v>46073</v>
      </c>
      <c r="B1095" t="s">
        <v>823</v>
      </c>
      <c r="C1095" t="s">
        <v>824</v>
      </c>
      <c r="D1095">
        <v>-286917.84000000003</v>
      </c>
      <c r="E1095" t="s">
        <v>825</v>
      </c>
      <c r="F1095">
        <v>1</v>
      </c>
      <c r="G1095">
        <v>237122.18</v>
      </c>
      <c r="H1095" t="s">
        <v>511</v>
      </c>
      <c r="I1095" t="s">
        <v>10</v>
      </c>
      <c r="J1095" t="s">
        <v>137</v>
      </c>
      <c r="K1095" t="s">
        <v>513</v>
      </c>
      <c r="L1095" t="s">
        <v>156</v>
      </c>
      <c r="M1095">
        <v>0</v>
      </c>
      <c r="N1095" t="s">
        <v>35</v>
      </c>
      <c r="O1095" t="s">
        <v>492</v>
      </c>
      <c r="P1095">
        <v>10</v>
      </c>
      <c r="Q1095" t="s">
        <v>465</v>
      </c>
      <c r="R1095">
        <v>1</v>
      </c>
      <c r="S1095">
        <v>-286917.84000000003</v>
      </c>
      <c r="T1095">
        <v>1</v>
      </c>
      <c r="U1095" t="s">
        <v>199</v>
      </c>
      <c r="V1095" t="s">
        <v>63</v>
      </c>
      <c r="W1095" t="s">
        <v>64</v>
      </c>
      <c r="X1095">
        <v>4.8738124634855849E-3</v>
      </c>
      <c r="Y1095">
        <v>1398.383744588363</v>
      </c>
      <c r="Z1095">
        <v>4</v>
      </c>
      <c r="AA1095">
        <v>13</v>
      </c>
      <c r="AB1095" t="s">
        <v>683</v>
      </c>
      <c r="AC1095" t="s">
        <v>10</v>
      </c>
    </row>
    <row r="1096" spans="1:29" x14ac:dyDescent="0.3">
      <c r="A1096" s="151">
        <v>46073</v>
      </c>
      <c r="B1096" t="s">
        <v>823</v>
      </c>
      <c r="C1096" t="s">
        <v>824</v>
      </c>
      <c r="D1096">
        <v>-286917.84000000003</v>
      </c>
      <c r="E1096" t="s">
        <v>825</v>
      </c>
      <c r="F1096">
        <v>1</v>
      </c>
      <c r="G1096">
        <v>237122.18</v>
      </c>
      <c r="H1096" t="s">
        <v>511</v>
      </c>
      <c r="I1096" t="s">
        <v>10</v>
      </c>
      <c r="J1096" t="s">
        <v>137</v>
      </c>
      <c r="K1096" t="s">
        <v>513</v>
      </c>
      <c r="L1096" t="s">
        <v>156</v>
      </c>
      <c r="M1096">
        <v>0</v>
      </c>
      <c r="N1096" t="s">
        <v>35</v>
      </c>
      <c r="O1096" t="s">
        <v>492</v>
      </c>
      <c r="P1096">
        <v>10</v>
      </c>
      <c r="Q1096" t="s">
        <v>465</v>
      </c>
      <c r="R1096">
        <v>1</v>
      </c>
      <c r="S1096">
        <v>-286917.84000000003</v>
      </c>
      <c r="T1096">
        <v>1</v>
      </c>
      <c r="U1096" t="s">
        <v>199</v>
      </c>
      <c r="V1096" t="s">
        <v>80</v>
      </c>
      <c r="W1096" t="s">
        <v>81</v>
      </c>
      <c r="X1096">
        <v>0.73411048911804788</v>
      </c>
      <c r="Y1096">
        <v>210629.39585909381</v>
      </c>
      <c r="Z1096">
        <v>5</v>
      </c>
      <c r="AA1096">
        <v>13</v>
      </c>
      <c r="AB1096" t="s">
        <v>80</v>
      </c>
      <c r="AC1096" t="s">
        <v>10</v>
      </c>
    </row>
    <row r="1097" spans="1:29" x14ac:dyDescent="0.3">
      <c r="A1097" s="151">
        <v>46073</v>
      </c>
      <c r="B1097" t="s">
        <v>823</v>
      </c>
      <c r="C1097" t="s">
        <v>824</v>
      </c>
      <c r="D1097">
        <v>-286917.84000000003</v>
      </c>
      <c r="E1097" t="s">
        <v>825</v>
      </c>
      <c r="F1097">
        <v>1</v>
      </c>
      <c r="G1097">
        <v>237122.18</v>
      </c>
      <c r="H1097" t="s">
        <v>511</v>
      </c>
      <c r="I1097" t="s">
        <v>10</v>
      </c>
      <c r="J1097" t="s">
        <v>137</v>
      </c>
      <c r="K1097" t="s">
        <v>513</v>
      </c>
      <c r="L1097" t="s">
        <v>156</v>
      </c>
      <c r="M1097">
        <v>0</v>
      </c>
      <c r="N1097" t="s">
        <v>35</v>
      </c>
      <c r="O1097" t="s">
        <v>492</v>
      </c>
      <c r="P1097">
        <v>10</v>
      </c>
      <c r="Q1097" t="s">
        <v>465</v>
      </c>
      <c r="R1097">
        <v>1</v>
      </c>
      <c r="S1097">
        <v>-286917.84000000003</v>
      </c>
      <c r="T1097">
        <v>1</v>
      </c>
      <c r="U1097" t="s">
        <v>199</v>
      </c>
      <c r="V1097" t="s">
        <v>50</v>
      </c>
      <c r="W1097" t="s">
        <v>74</v>
      </c>
      <c r="X1097">
        <v>1.4065386597374174E-2</v>
      </c>
      <c r="Y1097">
        <v>4035.6103412835478</v>
      </c>
      <c r="Z1097">
        <v>6</v>
      </c>
      <c r="AA1097">
        <v>13</v>
      </c>
      <c r="AB1097" t="s">
        <v>50</v>
      </c>
      <c r="AC1097" t="s">
        <v>10</v>
      </c>
    </row>
    <row r="1098" spans="1:29" x14ac:dyDescent="0.3">
      <c r="A1098" s="151">
        <v>46073</v>
      </c>
      <c r="B1098" t="s">
        <v>823</v>
      </c>
      <c r="C1098" t="s">
        <v>824</v>
      </c>
      <c r="D1098">
        <v>-286917.84000000003</v>
      </c>
      <c r="E1098" t="s">
        <v>825</v>
      </c>
      <c r="F1098">
        <v>1</v>
      </c>
      <c r="G1098">
        <v>237122.18</v>
      </c>
      <c r="H1098" t="s">
        <v>511</v>
      </c>
      <c r="I1098" t="s">
        <v>10</v>
      </c>
      <c r="J1098" t="s">
        <v>137</v>
      </c>
      <c r="K1098" t="s">
        <v>513</v>
      </c>
      <c r="L1098" t="s">
        <v>156</v>
      </c>
      <c r="M1098">
        <v>0</v>
      </c>
      <c r="N1098" t="s">
        <v>35</v>
      </c>
      <c r="O1098" t="s">
        <v>492</v>
      </c>
      <c r="P1098">
        <v>10</v>
      </c>
      <c r="Q1098" t="s">
        <v>465</v>
      </c>
      <c r="R1098">
        <v>1</v>
      </c>
      <c r="S1098">
        <v>-286917.84000000003</v>
      </c>
      <c r="T1098">
        <v>1</v>
      </c>
      <c r="U1098" t="s">
        <v>199</v>
      </c>
      <c r="V1098" t="s">
        <v>68</v>
      </c>
      <c r="W1098" t="s">
        <v>69</v>
      </c>
      <c r="X1098">
        <v>0.10760032914202722</v>
      </c>
      <c r="Y1098">
        <v>30872.454020719506</v>
      </c>
      <c r="Z1098">
        <v>7</v>
      </c>
      <c r="AA1098">
        <v>13</v>
      </c>
      <c r="AB1098" t="s">
        <v>68</v>
      </c>
      <c r="AC1098" t="s">
        <v>10</v>
      </c>
    </row>
    <row r="1099" spans="1:29" x14ac:dyDescent="0.3">
      <c r="A1099" s="151">
        <v>46073</v>
      </c>
      <c r="B1099" t="s">
        <v>823</v>
      </c>
      <c r="C1099" t="s">
        <v>824</v>
      </c>
      <c r="D1099">
        <v>-286917.84000000003</v>
      </c>
      <c r="E1099" t="s">
        <v>825</v>
      </c>
      <c r="F1099">
        <v>1</v>
      </c>
      <c r="G1099">
        <v>237122.18</v>
      </c>
      <c r="H1099" t="s">
        <v>511</v>
      </c>
      <c r="I1099" t="s">
        <v>10</v>
      </c>
      <c r="J1099" t="s">
        <v>137</v>
      </c>
      <c r="K1099" t="s">
        <v>513</v>
      </c>
      <c r="L1099" t="s">
        <v>156</v>
      </c>
      <c r="M1099">
        <v>0</v>
      </c>
      <c r="N1099" t="s">
        <v>35</v>
      </c>
      <c r="O1099" t="s">
        <v>492</v>
      </c>
      <c r="P1099">
        <v>10</v>
      </c>
      <c r="Q1099" t="s">
        <v>465</v>
      </c>
      <c r="R1099">
        <v>1</v>
      </c>
      <c r="S1099">
        <v>-286917.84000000003</v>
      </c>
      <c r="T1099">
        <v>1</v>
      </c>
      <c r="U1099" t="s">
        <v>199</v>
      </c>
      <c r="V1099" t="s">
        <v>70</v>
      </c>
      <c r="W1099" t="s">
        <v>71</v>
      </c>
      <c r="X1099">
        <v>3.9675420007119738E-2</v>
      </c>
      <c r="Y1099">
        <v>11383.585809535582</v>
      </c>
      <c r="Z1099">
        <v>8</v>
      </c>
      <c r="AA1099">
        <v>13</v>
      </c>
      <c r="AB1099" t="s">
        <v>70</v>
      </c>
      <c r="AC1099" t="s">
        <v>10</v>
      </c>
    </row>
    <row r="1100" spans="1:29" x14ac:dyDescent="0.3">
      <c r="A1100" s="151">
        <v>46073</v>
      </c>
      <c r="B1100" t="s">
        <v>823</v>
      </c>
      <c r="C1100" t="s">
        <v>824</v>
      </c>
      <c r="D1100">
        <v>-286917.84000000003</v>
      </c>
      <c r="E1100" t="s">
        <v>825</v>
      </c>
      <c r="F1100">
        <v>1</v>
      </c>
      <c r="G1100">
        <v>237122.18</v>
      </c>
      <c r="H1100" t="s">
        <v>511</v>
      </c>
      <c r="I1100" t="s">
        <v>10</v>
      </c>
      <c r="J1100" t="s">
        <v>137</v>
      </c>
      <c r="K1100" t="s">
        <v>513</v>
      </c>
      <c r="L1100" t="s">
        <v>156</v>
      </c>
      <c r="M1100">
        <v>0</v>
      </c>
      <c r="N1100" t="s">
        <v>35</v>
      </c>
      <c r="O1100" t="s">
        <v>492</v>
      </c>
      <c r="P1100">
        <v>10</v>
      </c>
      <c r="Q1100" t="s">
        <v>465</v>
      </c>
      <c r="R1100">
        <v>1</v>
      </c>
      <c r="S1100">
        <v>-286917.84000000003</v>
      </c>
      <c r="T1100">
        <v>1</v>
      </c>
      <c r="U1100" t="s">
        <v>199</v>
      </c>
      <c r="V1100" t="s">
        <v>181</v>
      </c>
      <c r="W1100" t="s">
        <v>462</v>
      </c>
      <c r="X1100">
        <v>0</v>
      </c>
      <c r="Y1100">
        <v>0</v>
      </c>
      <c r="Z1100">
        <v>9</v>
      </c>
      <c r="AA1100">
        <v>13</v>
      </c>
      <c r="AB1100" t="s">
        <v>181</v>
      </c>
      <c r="AC1100" t="s">
        <v>10</v>
      </c>
    </row>
    <row r="1101" spans="1:29" x14ac:dyDescent="0.3">
      <c r="A1101" s="151">
        <v>46059</v>
      </c>
      <c r="B1101" t="s">
        <v>1075</v>
      </c>
      <c r="C1101" t="s">
        <v>1077</v>
      </c>
      <c r="D1101">
        <v>-282656</v>
      </c>
      <c r="E1101" t="s">
        <v>1078</v>
      </c>
      <c r="F1101">
        <v>20</v>
      </c>
      <c r="G1101">
        <v>8906</v>
      </c>
      <c r="H1101" t="s">
        <v>511</v>
      </c>
      <c r="I1101" t="s">
        <v>17</v>
      </c>
      <c r="J1101" t="s">
        <v>157</v>
      </c>
      <c r="K1101" t="s">
        <v>473</v>
      </c>
      <c r="L1101" t="s">
        <v>156</v>
      </c>
      <c r="M1101">
        <v>0</v>
      </c>
      <c r="N1101" t="s">
        <v>43</v>
      </c>
      <c r="O1101" t="s">
        <v>492</v>
      </c>
      <c r="P1101">
        <v>1</v>
      </c>
      <c r="Q1101" t="s">
        <v>72</v>
      </c>
      <c r="R1101">
        <v>1</v>
      </c>
      <c r="S1101">
        <v>-282656</v>
      </c>
      <c r="T1101">
        <v>20</v>
      </c>
      <c r="U1101" t="s">
        <v>199</v>
      </c>
      <c r="V1101" t="s">
        <v>72</v>
      </c>
      <c r="W1101" t="s">
        <v>87</v>
      </c>
      <c r="X1101">
        <v>1</v>
      </c>
      <c r="Y1101">
        <v>282656</v>
      </c>
      <c r="Z1101">
        <v>1</v>
      </c>
      <c r="AA1101" t="s">
        <v>157</v>
      </c>
      <c r="AB1101" t="s">
        <v>72</v>
      </c>
      <c r="AC1101" t="s">
        <v>17</v>
      </c>
    </row>
    <row r="1102" spans="1:29" x14ac:dyDescent="0.3">
      <c r="A1102" s="151">
        <v>46081</v>
      </c>
      <c r="B1102" t="s">
        <v>20</v>
      </c>
      <c r="C1102" t="s">
        <v>803</v>
      </c>
      <c r="D1102">
        <v>-274451.49</v>
      </c>
      <c r="E1102" t="s">
        <v>20</v>
      </c>
      <c r="F1102">
        <v>1</v>
      </c>
      <c r="G1102">
        <v>274451.49</v>
      </c>
      <c r="H1102" t="s">
        <v>511</v>
      </c>
      <c r="I1102" t="s">
        <v>20</v>
      </c>
      <c r="J1102" t="s">
        <v>137</v>
      </c>
      <c r="K1102" t="s">
        <v>473</v>
      </c>
      <c r="L1102" t="s">
        <v>156</v>
      </c>
      <c r="M1102">
        <v>0</v>
      </c>
      <c r="N1102" t="s">
        <v>40</v>
      </c>
      <c r="O1102" t="s">
        <v>492</v>
      </c>
      <c r="P1102">
        <v>1</v>
      </c>
      <c r="Q1102" t="s">
        <v>68</v>
      </c>
      <c r="R1102">
        <v>1</v>
      </c>
      <c r="S1102">
        <v>-274451.49</v>
      </c>
      <c r="T1102">
        <v>1</v>
      </c>
      <c r="U1102" t="s">
        <v>199</v>
      </c>
      <c r="V1102" t="s">
        <v>68</v>
      </c>
      <c r="W1102" t="s">
        <v>85</v>
      </c>
      <c r="X1102">
        <v>1</v>
      </c>
      <c r="Y1102">
        <v>274451.49</v>
      </c>
      <c r="Z1102">
        <v>7</v>
      </c>
      <c r="AA1102">
        <v>4</v>
      </c>
      <c r="AB1102" t="s">
        <v>68</v>
      </c>
      <c r="AC1102" t="s">
        <v>20</v>
      </c>
    </row>
    <row r="1103" spans="1:29" x14ac:dyDescent="0.3">
      <c r="A1103" s="151">
        <v>46059</v>
      </c>
      <c r="B1103" t="s">
        <v>922</v>
      </c>
      <c r="C1103" t="s">
        <v>926</v>
      </c>
      <c r="D1103">
        <v>-264625.98</v>
      </c>
      <c r="E1103" t="s">
        <v>927</v>
      </c>
      <c r="F1103">
        <v>1</v>
      </c>
      <c r="G1103">
        <v>89116.39</v>
      </c>
      <c r="H1103" t="s">
        <v>511</v>
      </c>
      <c r="I1103" t="s">
        <v>12</v>
      </c>
      <c r="J1103" t="s">
        <v>137</v>
      </c>
      <c r="K1103" t="s">
        <v>473</v>
      </c>
      <c r="L1103" t="s">
        <v>156</v>
      </c>
      <c r="M1103">
        <v>0</v>
      </c>
      <c r="N1103" t="s">
        <v>45</v>
      </c>
      <c r="O1103" t="s">
        <v>494</v>
      </c>
      <c r="P1103">
        <v>1</v>
      </c>
      <c r="Q1103" t="s">
        <v>70</v>
      </c>
      <c r="R1103">
        <v>1</v>
      </c>
      <c r="S1103">
        <v>-264625.98</v>
      </c>
      <c r="T1103">
        <v>1</v>
      </c>
      <c r="U1103" t="s">
        <v>199</v>
      </c>
      <c r="V1103" t="s">
        <v>70</v>
      </c>
      <c r="W1103" t="s">
        <v>86</v>
      </c>
      <c r="X1103">
        <v>1</v>
      </c>
      <c r="Y1103">
        <v>264625.98</v>
      </c>
      <c r="Z1103">
        <v>8</v>
      </c>
      <c r="AA1103">
        <v>11</v>
      </c>
      <c r="AB1103" t="s">
        <v>70</v>
      </c>
      <c r="AC1103" t="s">
        <v>12</v>
      </c>
    </row>
    <row r="1104" spans="1:29" x14ac:dyDescent="0.3">
      <c r="A1104" s="151">
        <v>46079</v>
      </c>
      <c r="B1104" t="s">
        <v>1006</v>
      </c>
      <c r="C1104" t="s">
        <v>1007</v>
      </c>
      <c r="D1104">
        <v>-253877.72</v>
      </c>
      <c r="E1104" t="s">
        <v>1008</v>
      </c>
      <c r="F1104">
        <v>1</v>
      </c>
      <c r="G1104">
        <v>209816.3</v>
      </c>
      <c r="H1104" t="s">
        <v>511</v>
      </c>
      <c r="I1104" t="s">
        <v>17</v>
      </c>
      <c r="J1104" t="s">
        <v>157</v>
      </c>
      <c r="K1104" t="s">
        <v>473</v>
      </c>
      <c r="L1104" t="s">
        <v>138</v>
      </c>
      <c r="M1104">
        <v>0</v>
      </c>
      <c r="N1104" t="s">
        <v>35</v>
      </c>
      <c r="O1104" t="s">
        <v>494</v>
      </c>
      <c r="P1104">
        <v>10</v>
      </c>
      <c r="Q1104" t="s">
        <v>465</v>
      </c>
      <c r="R1104">
        <v>1</v>
      </c>
      <c r="S1104">
        <v>-253877.72</v>
      </c>
      <c r="T1104">
        <v>1</v>
      </c>
      <c r="U1104" t="s">
        <v>199</v>
      </c>
      <c r="V1104" t="s">
        <v>72</v>
      </c>
      <c r="W1104" t="s">
        <v>73</v>
      </c>
      <c r="X1104">
        <v>3.2417236735101898E-2</v>
      </c>
      <c r="Y1104">
        <v>8230.0141510079138</v>
      </c>
      <c r="Z1104">
        <v>1</v>
      </c>
      <c r="AA1104" t="s">
        <v>157</v>
      </c>
      <c r="AB1104" t="s">
        <v>72</v>
      </c>
      <c r="AC1104" t="s">
        <v>17</v>
      </c>
    </row>
    <row r="1105" spans="1:29" x14ac:dyDescent="0.3">
      <c r="A1105" s="151">
        <v>46079</v>
      </c>
      <c r="B1105" t="s">
        <v>1006</v>
      </c>
      <c r="C1105" t="s">
        <v>1007</v>
      </c>
      <c r="D1105">
        <v>-253877.72</v>
      </c>
      <c r="E1105" t="s">
        <v>1008</v>
      </c>
      <c r="F1105">
        <v>1</v>
      </c>
      <c r="G1105">
        <v>209816.3</v>
      </c>
      <c r="H1105" t="s">
        <v>511</v>
      </c>
      <c r="I1105" t="s">
        <v>17</v>
      </c>
      <c r="J1105" t="s">
        <v>157</v>
      </c>
      <c r="K1105" t="s">
        <v>473</v>
      </c>
      <c r="L1105" t="s">
        <v>138</v>
      </c>
      <c r="M1105">
        <v>0</v>
      </c>
      <c r="N1105" t="s">
        <v>35</v>
      </c>
      <c r="O1105" t="s">
        <v>494</v>
      </c>
      <c r="P1105">
        <v>10</v>
      </c>
      <c r="Q1105" t="s">
        <v>465</v>
      </c>
      <c r="R1105">
        <v>1</v>
      </c>
      <c r="S1105">
        <v>-253877.72</v>
      </c>
      <c r="T1105">
        <v>1</v>
      </c>
      <c r="U1105" t="s">
        <v>199</v>
      </c>
      <c r="V1105" t="s">
        <v>77</v>
      </c>
      <c r="W1105" t="s">
        <v>78</v>
      </c>
      <c r="X1105">
        <v>7.0597149630605652E-3</v>
      </c>
      <c r="Y1105">
        <v>1792.3043386717006</v>
      </c>
      <c r="Z1105">
        <v>2</v>
      </c>
      <c r="AA1105" t="s">
        <v>157</v>
      </c>
      <c r="AB1105" t="s">
        <v>77</v>
      </c>
      <c r="AC1105" t="s">
        <v>17</v>
      </c>
    </row>
    <row r="1106" spans="1:29" x14ac:dyDescent="0.3">
      <c r="A1106" s="151">
        <v>46079</v>
      </c>
      <c r="B1106" t="s">
        <v>1006</v>
      </c>
      <c r="C1106" t="s">
        <v>1007</v>
      </c>
      <c r="D1106">
        <v>-253877.72</v>
      </c>
      <c r="E1106" t="s">
        <v>1008</v>
      </c>
      <c r="F1106">
        <v>1</v>
      </c>
      <c r="G1106">
        <v>209816.3</v>
      </c>
      <c r="H1106" t="s">
        <v>511</v>
      </c>
      <c r="I1106" t="s">
        <v>17</v>
      </c>
      <c r="J1106" t="s">
        <v>157</v>
      </c>
      <c r="K1106" t="s">
        <v>473</v>
      </c>
      <c r="L1106" t="s">
        <v>138</v>
      </c>
      <c r="M1106">
        <v>0</v>
      </c>
      <c r="N1106" t="s">
        <v>35</v>
      </c>
      <c r="O1106" t="s">
        <v>494</v>
      </c>
      <c r="P1106">
        <v>10</v>
      </c>
      <c r="Q1106" t="s">
        <v>465</v>
      </c>
      <c r="R1106">
        <v>1</v>
      </c>
      <c r="S1106">
        <v>-253877.72</v>
      </c>
      <c r="T1106">
        <v>1</v>
      </c>
      <c r="U1106" t="s">
        <v>199</v>
      </c>
      <c r="V1106" t="s">
        <v>75</v>
      </c>
      <c r="W1106" t="s">
        <v>76</v>
      </c>
      <c r="X1106">
        <v>4.0653249223577111E-4</v>
      </c>
      <c r="Y1106">
        <v>103.20954223473527</v>
      </c>
      <c r="Z1106">
        <v>10</v>
      </c>
      <c r="AA1106" t="s">
        <v>157</v>
      </c>
      <c r="AB1106" t="s">
        <v>75</v>
      </c>
      <c r="AC1106" t="s">
        <v>17</v>
      </c>
    </row>
    <row r="1107" spans="1:29" x14ac:dyDescent="0.3">
      <c r="A1107" s="151">
        <v>46079</v>
      </c>
      <c r="B1107" t="s">
        <v>1006</v>
      </c>
      <c r="C1107" t="s">
        <v>1007</v>
      </c>
      <c r="D1107">
        <v>-253877.72</v>
      </c>
      <c r="E1107" t="s">
        <v>1008</v>
      </c>
      <c r="F1107">
        <v>1</v>
      </c>
      <c r="G1107">
        <v>209816.3</v>
      </c>
      <c r="H1107" t="s">
        <v>511</v>
      </c>
      <c r="I1107" t="s">
        <v>17</v>
      </c>
      <c r="J1107" t="s">
        <v>157</v>
      </c>
      <c r="K1107" t="s">
        <v>473</v>
      </c>
      <c r="L1107" t="s">
        <v>138</v>
      </c>
      <c r="M1107">
        <v>0</v>
      </c>
      <c r="N1107" t="s">
        <v>35</v>
      </c>
      <c r="O1107" t="s">
        <v>494</v>
      </c>
      <c r="P1107">
        <v>10</v>
      </c>
      <c r="Q1107" t="s">
        <v>465</v>
      </c>
      <c r="R1107">
        <v>1</v>
      </c>
      <c r="S1107">
        <v>-253877.72</v>
      </c>
      <c r="T1107">
        <v>1</v>
      </c>
      <c r="U1107" t="s">
        <v>199</v>
      </c>
      <c r="V1107" t="s">
        <v>66</v>
      </c>
      <c r="W1107" t="s">
        <v>67</v>
      </c>
      <c r="X1107">
        <v>5.9791078481547098E-2</v>
      </c>
      <c r="Y1107">
        <v>15179.62268123624</v>
      </c>
      <c r="Z1107">
        <v>3</v>
      </c>
      <c r="AA1107" t="s">
        <v>157</v>
      </c>
      <c r="AB1107" t="s">
        <v>682</v>
      </c>
      <c r="AC1107" t="s">
        <v>17</v>
      </c>
    </row>
    <row r="1108" spans="1:29" x14ac:dyDescent="0.3">
      <c r="A1108" s="151">
        <v>46079</v>
      </c>
      <c r="B1108" t="s">
        <v>1006</v>
      </c>
      <c r="C1108" t="s">
        <v>1007</v>
      </c>
      <c r="D1108">
        <v>-253877.72</v>
      </c>
      <c r="E1108" t="s">
        <v>1008</v>
      </c>
      <c r="F1108">
        <v>1</v>
      </c>
      <c r="G1108">
        <v>209816.3</v>
      </c>
      <c r="H1108" t="s">
        <v>511</v>
      </c>
      <c r="I1108" t="s">
        <v>17</v>
      </c>
      <c r="J1108" t="s">
        <v>157</v>
      </c>
      <c r="K1108" t="s">
        <v>473</v>
      </c>
      <c r="L1108" t="s">
        <v>138</v>
      </c>
      <c r="M1108">
        <v>0</v>
      </c>
      <c r="N1108" t="s">
        <v>35</v>
      </c>
      <c r="O1108" t="s">
        <v>494</v>
      </c>
      <c r="P1108">
        <v>10</v>
      </c>
      <c r="Q1108" t="s">
        <v>465</v>
      </c>
      <c r="R1108">
        <v>1</v>
      </c>
      <c r="S1108">
        <v>-253877.72</v>
      </c>
      <c r="T1108">
        <v>1</v>
      </c>
      <c r="U1108" t="s">
        <v>199</v>
      </c>
      <c r="V1108" t="s">
        <v>63</v>
      </c>
      <c r="W1108" t="s">
        <v>64</v>
      </c>
      <c r="X1108">
        <v>4.8738124634855849E-3</v>
      </c>
      <c r="Y1108">
        <v>1237.3523959373035</v>
      </c>
      <c r="Z1108">
        <v>4</v>
      </c>
      <c r="AA1108" t="s">
        <v>157</v>
      </c>
      <c r="AB1108" t="s">
        <v>683</v>
      </c>
      <c r="AC1108" t="s">
        <v>17</v>
      </c>
    </row>
    <row r="1109" spans="1:29" x14ac:dyDescent="0.3">
      <c r="A1109" s="151">
        <v>46079</v>
      </c>
      <c r="B1109" t="s">
        <v>1006</v>
      </c>
      <c r="C1109" t="s">
        <v>1007</v>
      </c>
      <c r="D1109">
        <v>-253877.72</v>
      </c>
      <c r="E1109" t="s">
        <v>1008</v>
      </c>
      <c r="F1109">
        <v>1</v>
      </c>
      <c r="G1109">
        <v>209816.3</v>
      </c>
      <c r="H1109" t="s">
        <v>511</v>
      </c>
      <c r="I1109" t="s">
        <v>17</v>
      </c>
      <c r="J1109" t="s">
        <v>157</v>
      </c>
      <c r="K1109" t="s">
        <v>473</v>
      </c>
      <c r="L1109" t="s">
        <v>138</v>
      </c>
      <c r="M1109">
        <v>0</v>
      </c>
      <c r="N1109" t="s">
        <v>35</v>
      </c>
      <c r="O1109" t="s">
        <v>494</v>
      </c>
      <c r="P1109">
        <v>10</v>
      </c>
      <c r="Q1109" t="s">
        <v>465</v>
      </c>
      <c r="R1109">
        <v>1</v>
      </c>
      <c r="S1109">
        <v>-253877.72</v>
      </c>
      <c r="T1109">
        <v>1</v>
      </c>
      <c r="U1109" t="s">
        <v>199</v>
      </c>
      <c r="V1109" t="s">
        <v>80</v>
      </c>
      <c r="W1109" t="s">
        <v>81</v>
      </c>
      <c r="X1109">
        <v>0.73411048911804788</v>
      </c>
      <c r="Y1109">
        <v>186374.29720537481</v>
      </c>
      <c r="Z1109">
        <v>5</v>
      </c>
      <c r="AA1109" t="s">
        <v>157</v>
      </c>
      <c r="AB1109" t="s">
        <v>80</v>
      </c>
      <c r="AC1109" t="s">
        <v>17</v>
      </c>
    </row>
    <row r="1110" spans="1:29" x14ac:dyDescent="0.3">
      <c r="A1110" s="151">
        <v>46079</v>
      </c>
      <c r="B1110" t="s">
        <v>1006</v>
      </c>
      <c r="C1110" t="s">
        <v>1007</v>
      </c>
      <c r="D1110">
        <v>-253877.72</v>
      </c>
      <c r="E1110" t="s">
        <v>1008</v>
      </c>
      <c r="F1110">
        <v>1</v>
      </c>
      <c r="G1110">
        <v>209816.3</v>
      </c>
      <c r="H1110" t="s">
        <v>511</v>
      </c>
      <c r="I1110" t="s">
        <v>17</v>
      </c>
      <c r="J1110" t="s">
        <v>157</v>
      </c>
      <c r="K1110" t="s">
        <v>473</v>
      </c>
      <c r="L1110" t="s">
        <v>138</v>
      </c>
      <c r="M1110">
        <v>0</v>
      </c>
      <c r="N1110" t="s">
        <v>35</v>
      </c>
      <c r="O1110" t="s">
        <v>494</v>
      </c>
      <c r="P1110">
        <v>10</v>
      </c>
      <c r="Q1110" t="s">
        <v>465</v>
      </c>
      <c r="R1110">
        <v>1</v>
      </c>
      <c r="S1110">
        <v>-253877.72</v>
      </c>
      <c r="T1110">
        <v>1</v>
      </c>
      <c r="U1110" t="s">
        <v>199</v>
      </c>
      <c r="V1110" t="s">
        <v>50</v>
      </c>
      <c r="W1110" t="s">
        <v>74</v>
      </c>
      <c r="X1110">
        <v>1.4065386597374174E-2</v>
      </c>
      <c r="Y1110">
        <v>3570.8882802599132</v>
      </c>
      <c r="Z1110">
        <v>6</v>
      </c>
      <c r="AA1110" t="s">
        <v>157</v>
      </c>
      <c r="AB1110" t="s">
        <v>50</v>
      </c>
      <c r="AC1110" t="s">
        <v>17</v>
      </c>
    </row>
    <row r="1111" spans="1:29" x14ac:dyDescent="0.3">
      <c r="A1111" s="151">
        <v>46079</v>
      </c>
      <c r="B1111" t="s">
        <v>1006</v>
      </c>
      <c r="C1111" t="s">
        <v>1007</v>
      </c>
      <c r="D1111">
        <v>-253877.72</v>
      </c>
      <c r="E1111" t="s">
        <v>1008</v>
      </c>
      <c r="F1111">
        <v>1</v>
      </c>
      <c r="G1111">
        <v>209816.3</v>
      </c>
      <c r="H1111" t="s">
        <v>511</v>
      </c>
      <c r="I1111" t="s">
        <v>17</v>
      </c>
      <c r="J1111" t="s">
        <v>157</v>
      </c>
      <c r="K1111" t="s">
        <v>473</v>
      </c>
      <c r="L1111" t="s">
        <v>138</v>
      </c>
      <c r="M1111">
        <v>0</v>
      </c>
      <c r="N1111" t="s">
        <v>35</v>
      </c>
      <c r="O1111" t="s">
        <v>494</v>
      </c>
      <c r="P1111">
        <v>10</v>
      </c>
      <c r="Q1111" t="s">
        <v>465</v>
      </c>
      <c r="R1111">
        <v>1</v>
      </c>
      <c r="S1111">
        <v>-253877.72</v>
      </c>
      <c r="T1111">
        <v>1</v>
      </c>
      <c r="U1111" t="s">
        <v>199</v>
      </c>
      <c r="V1111" t="s">
        <v>68</v>
      </c>
      <c r="W1111" t="s">
        <v>69</v>
      </c>
      <c r="X1111">
        <v>0.10760032914202722</v>
      </c>
      <c r="Y1111">
        <v>27317.326233827425</v>
      </c>
      <c r="Z1111">
        <v>7</v>
      </c>
      <c r="AA1111" t="s">
        <v>157</v>
      </c>
      <c r="AB1111" t="s">
        <v>68</v>
      </c>
      <c r="AC1111" t="s">
        <v>17</v>
      </c>
    </row>
    <row r="1112" spans="1:29" x14ac:dyDescent="0.3">
      <c r="A1112" s="151">
        <v>46079</v>
      </c>
      <c r="B1112" t="s">
        <v>1006</v>
      </c>
      <c r="C1112" t="s">
        <v>1007</v>
      </c>
      <c r="D1112">
        <v>-253877.72</v>
      </c>
      <c r="E1112" t="s">
        <v>1008</v>
      </c>
      <c r="F1112">
        <v>1</v>
      </c>
      <c r="G1112">
        <v>209816.3</v>
      </c>
      <c r="H1112" t="s">
        <v>511</v>
      </c>
      <c r="I1112" t="s">
        <v>17</v>
      </c>
      <c r="J1112" t="s">
        <v>157</v>
      </c>
      <c r="K1112" t="s">
        <v>473</v>
      </c>
      <c r="L1112" t="s">
        <v>138</v>
      </c>
      <c r="M1112">
        <v>0</v>
      </c>
      <c r="N1112" t="s">
        <v>35</v>
      </c>
      <c r="O1112" t="s">
        <v>494</v>
      </c>
      <c r="P1112">
        <v>10</v>
      </c>
      <c r="Q1112" t="s">
        <v>465</v>
      </c>
      <c r="R1112">
        <v>1</v>
      </c>
      <c r="S1112">
        <v>-253877.72</v>
      </c>
      <c r="T1112">
        <v>1</v>
      </c>
      <c r="U1112" t="s">
        <v>199</v>
      </c>
      <c r="V1112" t="s">
        <v>70</v>
      </c>
      <c r="W1112" t="s">
        <v>71</v>
      </c>
      <c r="X1112">
        <v>3.9675420007119738E-2</v>
      </c>
      <c r="Y1112">
        <v>10072.705171449943</v>
      </c>
      <c r="Z1112">
        <v>8</v>
      </c>
      <c r="AA1112" t="s">
        <v>157</v>
      </c>
      <c r="AB1112" t="s">
        <v>70</v>
      </c>
      <c r="AC1112" t="s">
        <v>17</v>
      </c>
    </row>
    <row r="1113" spans="1:29" x14ac:dyDescent="0.3">
      <c r="A1113" s="151">
        <v>46079</v>
      </c>
      <c r="B1113" t="s">
        <v>1006</v>
      </c>
      <c r="C1113" t="s">
        <v>1007</v>
      </c>
      <c r="D1113">
        <v>-253877.72</v>
      </c>
      <c r="E1113" t="s">
        <v>1008</v>
      </c>
      <c r="F1113">
        <v>1</v>
      </c>
      <c r="G1113">
        <v>209816.3</v>
      </c>
      <c r="H1113" t="s">
        <v>511</v>
      </c>
      <c r="I1113" t="s">
        <v>17</v>
      </c>
      <c r="J1113" t="s">
        <v>157</v>
      </c>
      <c r="K1113" t="s">
        <v>473</v>
      </c>
      <c r="L1113" t="s">
        <v>138</v>
      </c>
      <c r="M1113">
        <v>0</v>
      </c>
      <c r="N1113" t="s">
        <v>35</v>
      </c>
      <c r="O1113" t="s">
        <v>494</v>
      </c>
      <c r="P1113">
        <v>10</v>
      </c>
      <c r="Q1113" t="s">
        <v>465</v>
      </c>
      <c r="R1113">
        <v>1</v>
      </c>
      <c r="S1113">
        <v>-253877.72</v>
      </c>
      <c r="T1113">
        <v>1</v>
      </c>
      <c r="U1113" t="s">
        <v>199</v>
      </c>
      <c r="V1113" t="s">
        <v>181</v>
      </c>
      <c r="W1113" t="s">
        <v>462</v>
      </c>
      <c r="X1113">
        <v>0</v>
      </c>
      <c r="Y1113">
        <v>0</v>
      </c>
      <c r="Z1113">
        <v>9</v>
      </c>
      <c r="AA1113" t="s">
        <v>157</v>
      </c>
      <c r="AB1113" t="s">
        <v>181</v>
      </c>
      <c r="AC1113" t="s">
        <v>17</v>
      </c>
    </row>
    <row r="1114" spans="1:29" x14ac:dyDescent="0.3">
      <c r="A1114" s="151">
        <v>46056</v>
      </c>
      <c r="B1114" t="s">
        <v>907</v>
      </c>
      <c r="C1114" t="s">
        <v>908</v>
      </c>
      <c r="D1114">
        <v>-250000</v>
      </c>
      <c r="E1114" t="s">
        <v>909</v>
      </c>
      <c r="F1114">
        <v>1</v>
      </c>
      <c r="G1114">
        <v>250000</v>
      </c>
      <c r="H1114" t="s">
        <v>511</v>
      </c>
      <c r="I1114" t="s">
        <v>12</v>
      </c>
      <c r="J1114" t="s">
        <v>137</v>
      </c>
      <c r="K1114" t="s">
        <v>473</v>
      </c>
      <c r="L1114" t="s">
        <v>156</v>
      </c>
      <c r="M1114">
        <v>0</v>
      </c>
      <c r="N1114" t="s">
        <v>35</v>
      </c>
      <c r="O1114" t="s">
        <v>492</v>
      </c>
      <c r="P1114">
        <v>10</v>
      </c>
      <c r="Q1114" t="s">
        <v>465</v>
      </c>
      <c r="R1114">
        <v>1</v>
      </c>
      <c r="S1114">
        <v>-250000</v>
      </c>
      <c r="T1114">
        <v>1</v>
      </c>
      <c r="U1114" t="s">
        <v>199</v>
      </c>
      <c r="V1114" t="s">
        <v>72</v>
      </c>
      <c r="W1114" t="s">
        <v>73</v>
      </c>
      <c r="X1114">
        <v>3.2417236735101898E-2</v>
      </c>
      <c r="Y1114">
        <v>8104.3091837754746</v>
      </c>
      <c r="Z1114">
        <v>1</v>
      </c>
      <c r="AA1114">
        <v>11</v>
      </c>
      <c r="AB1114" t="s">
        <v>72</v>
      </c>
      <c r="AC1114" t="s">
        <v>12</v>
      </c>
    </row>
    <row r="1115" spans="1:29" x14ac:dyDescent="0.3">
      <c r="A1115" s="151">
        <v>46056</v>
      </c>
      <c r="B1115" t="s">
        <v>907</v>
      </c>
      <c r="C1115" t="s">
        <v>908</v>
      </c>
      <c r="D1115">
        <v>-250000</v>
      </c>
      <c r="E1115" t="s">
        <v>909</v>
      </c>
      <c r="F1115">
        <v>1</v>
      </c>
      <c r="G1115">
        <v>250000</v>
      </c>
      <c r="H1115" t="s">
        <v>511</v>
      </c>
      <c r="I1115" t="s">
        <v>12</v>
      </c>
      <c r="J1115" t="s">
        <v>137</v>
      </c>
      <c r="K1115" t="s">
        <v>473</v>
      </c>
      <c r="L1115" t="s">
        <v>156</v>
      </c>
      <c r="M1115">
        <v>0</v>
      </c>
      <c r="N1115" t="s">
        <v>35</v>
      </c>
      <c r="O1115" t="s">
        <v>492</v>
      </c>
      <c r="P1115">
        <v>10</v>
      </c>
      <c r="Q1115" t="s">
        <v>465</v>
      </c>
      <c r="R1115">
        <v>1</v>
      </c>
      <c r="S1115">
        <v>-250000</v>
      </c>
      <c r="T1115">
        <v>1</v>
      </c>
      <c r="U1115" t="s">
        <v>199</v>
      </c>
      <c r="V1115" t="s">
        <v>77</v>
      </c>
      <c r="W1115" t="s">
        <v>78</v>
      </c>
      <c r="X1115">
        <v>7.0597149630605652E-3</v>
      </c>
      <c r="Y1115">
        <v>1764.9287407651414</v>
      </c>
      <c r="Z1115">
        <v>2</v>
      </c>
      <c r="AA1115">
        <v>11</v>
      </c>
      <c r="AB1115" t="s">
        <v>77</v>
      </c>
      <c r="AC1115" t="s">
        <v>12</v>
      </c>
    </row>
    <row r="1116" spans="1:29" x14ac:dyDescent="0.3">
      <c r="A1116" s="151">
        <v>46056</v>
      </c>
      <c r="B1116" t="s">
        <v>907</v>
      </c>
      <c r="C1116" t="s">
        <v>908</v>
      </c>
      <c r="D1116">
        <v>-250000</v>
      </c>
      <c r="E1116" t="s">
        <v>909</v>
      </c>
      <c r="F1116">
        <v>1</v>
      </c>
      <c r="G1116">
        <v>250000</v>
      </c>
      <c r="H1116" t="s">
        <v>511</v>
      </c>
      <c r="I1116" t="s">
        <v>12</v>
      </c>
      <c r="J1116" t="s">
        <v>137</v>
      </c>
      <c r="K1116" t="s">
        <v>473</v>
      </c>
      <c r="L1116" t="s">
        <v>156</v>
      </c>
      <c r="M1116">
        <v>0</v>
      </c>
      <c r="N1116" t="s">
        <v>35</v>
      </c>
      <c r="O1116" t="s">
        <v>492</v>
      </c>
      <c r="P1116">
        <v>10</v>
      </c>
      <c r="Q1116" t="s">
        <v>465</v>
      </c>
      <c r="R1116">
        <v>1</v>
      </c>
      <c r="S1116">
        <v>-250000</v>
      </c>
      <c r="T1116">
        <v>1</v>
      </c>
      <c r="U1116" t="s">
        <v>199</v>
      </c>
      <c r="V1116" t="s">
        <v>75</v>
      </c>
      <c r="W1116" t="s">
        <v>76</v>
      </c>
      <c r="X1116">
        <v>4.0653249223577111E-4</v>
      </c>
      <c r="Y1116">
        <v>101.63312305894277</v>
      </c>
      <c r="Z1116">
        <v>10</v>
      </c>
      <c r="AA1116">
        <v>11</v>
      </c>
      <c r="AB1116" t="s">
        <v>75</v>
      </c>
      <c r="AC1116" t="s">
        <v>12</v>
      </c>
    </row>
    <row r="1117" spans="1:29" x14ac:dyDescent="0.3">
      <c r="A1117" s="151">
        <v>46056</v>
      </c>
      <c r="B1117" t="s">
        <v>907</v>
      </c>
      <c r="C1117" t="s">
        <v>908</v>
      </c>
      <c r="D1117">
        <v>-250000</v>
      </c>
      <c r="E1117" t="s">
        <v>909</v>
      </c>
      <c r="F1117">
        <v>1</v>
      </c>
      <c r="G1117">
        <v>250000</v>
      </c>
      <c r="H1117" t="s">
        <v>511</v>
      </c>
      <c r="I1117" t="s">
        <v>12</v>
      </c>
      <c r="J1117" t="s">
        <v>137</v>
      </c>
      <c r="K1117" t="s">
        <v>473</v>
      </c>
      <c r="L1117" t="s">
        <v>156</v>
      </c>
      <c r="M1117">
        <v>0</v>
      </c>
      <c r="N1117" t="s">
        <v>35</v>
      </c>
      <c r="O1117" t="s">
        <v>492</v>
      </c>
      <c r="P1117">
        <v>10</v>
      </c>
      <c r="Q1117" t="s">
        <v>465</v>
      </c>
      <c r="R1117">
        <v>1</v>
      </c>
      <c r="S1117">
        <v>-250000</v>
      </c>
      <c r="T1117">
        <v>1</v>
      </c>
      <c r="U1117" t="s">
        <v>199</v>
      </c>
      <c r="V1117" t="s">
        <v>66</v>
      </c>
      <c r="W1117" t="s">
        <v>67</v>
      </c>
      <c r="X1117">
        <v>5.9791078481547098E-2</v>
      </c>
      <c r="Y1117">
        <v>14947.769620386774</v>
      </c>
      <c r="Z1117">
        <v>3</v>
      </c>
      <c r="AA1117">
        <v>11</v>
      </c>
      <c r="AB1117" t="s">
        <v>682</v>
      </c>
      <c r="AC1117" t="s">
        <v>12</v>
      </c>
    </row>
    <row r="1118" spans="1:29" x14ac:dyDescent="0.3">
      <c r="A1118" s="151">
        <v>46056</v>
      </c>
      <c r="B1118" t="s">
        <v>907</v>
      </c>
      <c r="C1118" t="s">
        <v>908</v>
      </c>
      <c r="D1118">
        <v>-250000</v>
      </c>
      <c r="E1118" t="s">
        <v>909</v>
      </c>
      <c r="F1118">
        <v>1</v>
      </c>
      <c r="G1118">
        <v>250000</v>
      </c>
      <c r="H1118" t="s">
        <v>511</v>
      </c>
      <c r="I1118" t="s">
        <v>12</v>
      </c>
      <c r="J1118" t="s">
        <v>137</v>
      </c>
      <c r="K1118" t="s">
        <v>473</v>
      </c>
      <c r="L1118" t="s">
        <v>156</v>
      </c>
      <c r="M1118">
        <v>0</v>
      </c>
      <c r="N1118" t="s">
        <v>35</v>
      </c>
      <c r="O1118" t="s">
        <v>492</v>
      </c>
      <c r="P1118">
        <v>10</v>
      </c>
      <c r="Q1118" t="s">
        <v>465</v>
      </c>
      <c r="R1118">
        <v>1</v>
      </c>
      <c r="S1118">
        <v>-250000</v>
      </c>
      <c r="T1118">
        <v>1</v>
      </c>
      <c r="U1118" t="s">
        <v>199</v>
      </c>
      <c r="V1118" t="s">
        <v>63</v>
      </c>
      <c r="W1118" t="s">
        <v>64</v>
      </c>
      <c r="X1118">
        <v>4.8738124634855849E-3</v>
      </c>
      <c r="Y1118">
        <v>1218.4531158713962</v>
      </c>
      <c r="Z1118">
        <v>4</v>
      </c>
      <c r="AA1118">
        <v>11</v>
      </c>
      <c r="AB1118" t="s">
        <v>683</v>
      </c>
      <c r="AC1118" t="s">
        <v>12</v>
      </c>
    </row>
    <row r="1119" spans="1:29" x14ac:dyDescent="0.3">
      <c r="A1119" s="151">
        <v>46056</v>
      </c>
      <c r="B1119" t="s">
        <v>907</v>
      </c>
      <c r="C1119" t="s">
        <v>908</v>
      </c>
      <c r="D1119">
        <v>-250000</v>
      </c>
      <c r="E1119" t="s">
        <v>909</v>
      </c>
      <c r="F1119">
        <v>1</v>
      </c>
      <c r="G1119">
        <v>250000</v>
      </c>
      <c r="H1119" t="s">
        <v>511</v>
      </c>
      <c r="I1119" t="s">
        <v>12</v>
      </c>
      <c r="J1119" t="s">
        <v>137</v>
      </c>
      <c r="K1119" t="s">
        <v>473</v>
      </c>
      <c r="L1119" t="s">
        <v>156</v>
      </c>
      <c r="M1119">
        <v>0</v>
      </c>
      <c r="N1119" t="s">
        <v>35</v>
      </c>
      <c r="O1119" t="s">
        <v>492</v>
      </c>
      <c r="P1119">
        <v>10</v>
      </c>
      <c r="Q1119" t="s">
        <v>465</v>
      </c>
      <c r="R1119">
        <v>1</v>
      </c>
      <c r="S1119">
        <v>-250000</v>
      </c>
      <c r="T1119">
        <v>1</v>
      </c>
      <c r="U1119" t="s">
        <v>199</v>
      </c>
      <c r="V1119" t="s">
        <v>80</v>
      </c>
      <c r="W1119" t="s">
        <v>81</v>
      </c>
      <c r="X1119">
        <v>0.73411048911804788</v>
      </c>
      <c r="Y1119">
        <v>183527.62227951197</v>
      </c>
      <c r="Z1119">
        <v>5</v>
      </c>
      <c r="AA1119">
        <v>11</v>
      </c>
      <c r="AB1119" t="s">
        <v>80</v>
      </c>
      <c r="AC1119" t="s">
        <v>12</v>
      </c>
    </row>
    <row r="1120" spans="1:29" x14ac:dyDescent="0.3">
      <c r="A1120" s="151">
        <v>46056</v>
      </c>
      <c r="B1120" t="s">
        <v>907</v>
      </c>
      <c r="C1120" t="s">
        <v>908</v>
      </c>
      <c r="D1120">
        <v>-250000</v>
      </c>
      <c r="E1120" t="s">
        <v>909</v>
      </c>
      <c r="F1120">
        <v>1</v>
      </c>
      <c r="G1120">
        <v>250000</v>
      </c>
      <c r="H1120" t="s">
        <v>511</v>
      </c>
      <c r="I1120" t="s">
        <v>12</v>
      </c>
      <c r="J1120" t="s">
        <v>137</v>
      </c>
      <c r="K1120" t="s">
        <v>473</v>
      </c>
      <c r="L1120" t="s">
        <v>156</v>
      </c>
      <c r="M1120">
        <v>0</v>
      </c>
      <c r="N1120" t="s">
        <v>35</v>
      </c>
      <c r="O1120" t="s">
        <v>492</v>
      </c>
      <c r="P1120">
        <v>10</v>
      </c>
      <c r="Q1120" t="s">
        <v>465</v>
      </c>
      <c r="R1120">
        <v>1</v>
      </c>
      <c r="S1120">
        <v>-250000</v>
      </c>
      <c r="T1120">
        <v>1</v>
      </c>
      <c r="U1120" t="s">
        <v>199</v>
      </c>
      <c r="V1120" t="s">
        <v>50</v>
      </c>
      <c r="W1120" t="s">
        <v>74</v>
      </c>
      <c r="X1120">
        <v>1.4065386597374174E-2</v>
      </c>
      <c r="Y1120">
        <v>3516.3466493435435</v>
      </c>
      <c r="Z1120">
        <v>6</v>
      </c>
      <c r="AA1120">
        <v>11</v>
      </c>
      <c r="AB1120" t="s">
        <v>50</v>
      </c>
      <c r="AC1120" t="s">
        <v>12</v>
      </c>
    </row>
    <row r="1121" spans="1:29" x14ac:dyDescent="0.3">
      <c r="A1121" s="151">
        <v>46056</v>
      </c>
      <c r="B1121" t="s">
        <v>907</v>
      </c>
      <c r="C1121" t="s">
        <v>908</v>
      </c>
      <c r="D1121">
        <v>-250000</v>
      </c>
      <c r="E1121" t="s">
        <v>909</v>
      </c>
      <c r="F1121">
        <v>1</v>
      </c>
      <c r="G1121">
        <v>250000</v>
      </c>
      <c r="H1121" t="s">
        <v>511</v>
      </c>
      <c r="I1121" t="s">
        <v>12</v>
      </c>
      <c r="J1121" t="s">
        <v>137</v>
      </c>
      <c r="K1121" t="s">
        <v>473</v>
      </c>
      <c r="L1121" t="s">
        <v>156</v>
      </c>
      <c r="M1121">
        <v>0</v>
      </c>
      <c r="N1121" t="s">
        <v>35</v>
      </c>
      <c r="O1121" t="s">
        <v>492</v>
      </c>
      <c r="P1121">
        <v>10</v>
      </c>
      <c r="Q1121" t="s">
        <v>465</v>
      </c>
      <c r="R1121">
        <v>1</v>
      </c>
      <c r="S1121">
        <v>-250000</v>
      </c>
      <c r="T1121">
        <v>1</v>
      </c>
      <c r="U1121" t="s">
        <v>199</v>
      </c>
      <c r="V1121" t="s">
        <v>68</v>
      </c>
      <c r="W1121" t="s">
        <v>69</v>
      </c>
      <c r="X1121">
        <v>0.10760032914202722</v>
      </c>
      <c r="Y1121">
        <v>26900.082285506804</v>
      </c>
      <c r="Z1121">
        <v>7</v>
      </c>
      <c r="AA1121">
        <v>11</v>
      </c>
      <c r="AB1121" t="s">
        <v>68</v>
      </c>
      <c r="AC1121" t="s">
        <v>12</v>
      </c>
    </row>
    <row r="1122" spans="1:29" x14ac:dyDescent="0.3">
      <c r="A1122" s="151">
        <v>46056</v>
      </c>
      <c r="B1122" t="s">
        <v>907</v>
      </c>
      <c r="C1122" t="s">
        <v>908</v>
      </c>
      <c r="D1122">
        <v>-250000</v>
      </c>
      <c r="E1122" t="s">
        <v>909</v>
      </c>
      <c r="F1122">
        <v>1</v>
      </c>
      <c r="G1122">
        <v>250000</v>
      </c>
      <c r="H1122" t="s">
        <v>511</v>
      </c>
      <c r="I1122" t="s">
        <v>12</v>
      </c>
      <c r="J1122" t="s">
        <v>137</v>
      </c>
      <c r="K1122" t="s">
        <v>473</v>
      </c>
      <c r="L1122" t="s">
        <v>156</v>
      </c>
      <c r="M1122">
        <v>0</v>
      </c>
      <c r="N1122" t="s">
        <v>35</v>
      </c>
      <c r="O1122" t="s">
        <v>492</v>
      </c>
      <c r="P1122">
        <v>10</v>
      </c>
      <c r="Q1122" t="s">
        <v>465</v>
      </c>
      <c r="R1122">
        <v>1</v>
      </c>
      <c r="S1122">
        <v>-250000</v>
      </c>
      <c r="T1122">
        <v>1</v>
      </c>
      <c r="U1122" t="s">
        <v>199</v>
      </c>
      <c r="V1122" t="s">
        <v>70</v>
      </c>
      <c r="W1122" t="s">
        <v>71</v>
      </c>
      <c r="X1122">
        <v>3.9675420007119738E-2</v>
      </c>
      <c r="Y1122">
        <v>9918.8550017799353</v>
      </c>
      <c r="Z1122">
        <v>8</v>
      </c>
      <c r="AA1122">
        <v>11</v>
      </c>
      <c r="AB1122" t="s">
        <v>70</v>
      </c>
      <c r="AC1122" t="s">
        <v>12</v>
      </c>
    </row>
    <row r="1123" spans="1:29" x14ac:dyDescent="0.3">
      <c r="A1123" s="151">
        <v>46056</v>
      </c>
      <c r="B1123" t="s">
        <v>907</v>
      </c>
      <c r="C1123" t="s">
        <v>908</v>
      </c>
      <c r="D1123">
        <v>-250000</v>
      </c>
      <c r="E1123" t="s">
        <v>909</v>
      </c>
      <c r="F1123">
        <v>1</v>
      </c>
      <c r="G1123">
        <v>250000</v>
      </c>
      <c r="H1123" t="s">
        <v>511</v>
      </c>
      <c r="I1123" t="s">
        <v>12</v>
      </c>
      <c r="J1123" t="s">
        <v>137</v>
      </c>
      <c r="K1123" t="s">
        <v>473</v>
      </c>
      <c r="L1123" t="s">
        <v>156</v>
      </c>
      <c r="M1123">
        <v>0</v>
      </c>
      <c r="N1123" t="s">
        <v>35</v>
      </c>
      <c r="O1123" t="s">
        <v>492</v>
      </c>
      <c r="P1123">
        <v>10</v>
      </c>
      <c r="Q1123" t="s">
        <v>465</v>
      </c>
      <c r="R1123">
        <v>1</v>
      </c>
      <c r="S1123">
        <v>-250000</v>
      </c>
      <c r="T1123">
        <v>1</v>
      </c>
      <c r="U1123" t="s">
        <v>199</v>
      </c>
      <c r="V1123" t="s">
        <v>181</v>
      </c>
      <c r="W1123" t="s">
        <v>462</v>
      </c>
      <c r="X1123">
        <v>0</v>
      </c>
      <c r="Y1123">
        <v>0</v>
      </c>
      <c r="Z1123">
        <v>9</v>
      </c>
      <c r="AA1123">
        <v>11</v>
      </c>
      <c r="AB1123" t="s">
        <v>181</v>
      </c>
      <c r="AC1123" t="s">
        <v>12</v>
      </c>
    </row>
    <row r="1124" spans="1:29" x14ac:dyDescent="0.3">
      <c r="A1124" s="151">
        <v>46055</v>
      </c>
      <c r="B1124" t="s">
        <v>1001</v>
      </c>
      <c r="C1124" t="s">
        <v>1004</v>
      </c>
      <c r="D1124">
        <v>-246000</v>
      </c>
      <c r="E1124" t="s">
        <v>1005</v>
      </c>
      <c r="F1124">
        <v>1</v>
      </c>
      <c r="G1124">
        <v>246000</v>
      </c>
      <c r="H1124" t="s">
        <v>511</v>
      </c>
      <c r="I1124" t="s">
        <v>17</v>
      </c>
      <c r="J1124" t="s">
        <v>157</v>
      </c>
      <c r="K1124" t="s">
        <v>473</v>
      </c>
      <c r="L1124" t="s">
        <v>138</v>
      </c>
      <c r="M1124">
        <v>0</v>
      </c>
      <c r="N1124" t="s">
        <v>40</v>
      </c>
      <c r="O1124" t="s">
        <v>492</v>
      </c>
      <c r="P1124">
        <v>1</v>
      </c>
      <c r="Q1124" t="s">
        <v>68</v>
      </c>
      <c r="R1124">
        <v>1</v>
      </c>
      <c r="S1124">
        <v>-246000</v>
      </c>
      <c r="T1124">
        <v>1</v>
      </c>
      <c r="U1124" t="s">
        <v>199</v>
      </c>
      <c r="V1124" t="s">
        <v>68</v>
      </c>
      <c r="W1124" t="s">
        <v>85</v>
      </c>
      <c r="X1124">
        <v>1</v>
      </c>
      <c r="Y1124">
        <v>246000</v>
      </c>
      <c r="Z1124">
        <v>7</v>
      </c>
      <c r="AA1124" t="s">
        <v>157</v>
      </c>
      <c r="AB1124" t="s">
        <v>68</v>
      </c>
      <c r="AC1124" t="s">
        <v>17</v>
      </c>
    </row>
    <row r="1125" spans="1:29" x14ac:dyDescent="0.3">
      <c r="A1125" s="151">
        <v>46066</v>
      </c>
      <c r="B1125" t="s">
        <v>1071</v>
      </c>
      <c r="C1125" t="s">
        <v>1073</v>
      </c>
      <c r="D1125">
        <v>-233530</v>
      </c>
      <c r="E1125" t="s">
        <v>1074</v>
      </c>
      <c r="F1125">
        <v>2</v>
      </c>
      <c r="G1125">
        <v>62000</v>
      </c>
      <c r="H1125" t="s">
        <v>511</v>
      </c>
      <c r="I1125" t="s">
        <v>14</v>
      </c>
      <c r="J1125" t="s">
        <v>137</v>
      </c>
      <c r="K1125" t="s">
        <v>473</v>
      </c>
      <c r="L1125" t="s">
        <v>156</v>
      </c>
      <c r="M1125">
        <v>0</v>
      </c>
      <c r="N1125" t="s">
        <v>45</v>
      </c>
      <c r="O1125" t="s">
        <v>492</v>
      </c>
      <c r="P1125">
        <v>1</v>
      </c>
      <c r="Q1125" t="s">
        <v>70</v>
      </c>
      <c r="R1125">
        <v>1</v>
      </c>
      <c r="S1125">
        <v>-233530</v>
      </c>
      <c r="T1125">
        <v>2</v>
      </c>
      <c r="U1125" t="s">
        <v>199</v>
      </c>
      <c r="V1125" t="s">
        <v>70</v>
      </c>
      <c r="W1125" t="s">
        <v>86</v>
      </c>
      <c r="X1125">
        <v>1</v>
      </c>
      <c r="Y1125">
        <v>233530</v>
      </c>
      <c r="Z1125">
        <v>8</v>
      </c>
      <c r="AA1125">
        <v>5</v>
      </c>
      <c r="AB1125" t="s">
        <v>70</v>
      </c>
      <c r="AC1125" t="s">
        <v>14</v>
      </c>
    </row>
    <row r="1126" spans="1:29" x14ac:dyDescent="0.3">
      <c r="A1126" s="151">
        <v>46078</v>
      </c>
      <c r="B1126" t="s">
        <v>897</v>
      </c>
      <c r="C1126" t="s">
        <v>900</v>
      </c>
      <c r="D1126">
        <v>-232320</v>
      </c>
      <c r="E1126" t="s">
        <v>899</v>
      </c>
      <c r="F1126">
        <v>1</v>
      </c>
      <c r="G1126">
        <v>192000</v>
      </c>
      <c r="H1126" t="s">
        <v>511</v>
      </c>
      <c r="I1126" t="s">
        <v>15</v>
      </c>
      <c r="J1126" t="s">
        <v>137</v>
      </c>
      <c r="K1126" t="s">
        <v>473</v>
      </c>
      <c r="L1126" t="s">
        <v>156</v>
      </c>
      <c r="M1126">
        <v>0</v>
      </c>
      <c r="N1126" t="s">
        <v>35</v>
      </c>
      <c r="O1126" t="s">
        <v>492</v>
      </c>
      <c r="P1126">
        <v>10</v>
      </c>
      <c r="Q1126" t="s">
        <v>465</v>
      </c>
      <c r="R1126">
        <v>1</v>
      </c>
      <c r="S1126">
        <v>-232320</v>
      </c>
      <c r="T1126">
        <v>1</v>
      </c>
      <c r="U1126" t="s">
        <v>199</v>
      </c>
      <c r="V1126" t="s">
        <v>72</v>
      </c>
      <c r="W1126" t="s">
        <v>73</v>
      </c>
      <c r="X1126">
        <v>3.2417236735101898E-2</v>
      </c>
      <c r="Y1126">
        <v>7531.1724382988732</v>
      </c>
      <c r="Z1126">
        <v>1</v>
      </c>
      <c r="AA1126">
        <v>12</v>
      </c>
      <c r="AB1126" t="s">
        <v>72</v>
      </c>
      <c r="AC1126" t="s">
        <v>15</v>
      </c>
    </row>
    <row r="1127" spans="1:29" x14ac:dyDescent="0.3">
      <c r="A1127" s="151">
        <v>46078</v>
      </c>
      <c r="B1127" t="s">
        <v>897</v>
      </c>
      <c r="C1127" t="s">
        <v>900</v>
      </c>
      <c r="D1127">
        <v>-232320</v>
      </c>
      <c r="E1127" t="s">
        <v>899</v>
      </c>
      <c r="F1127">
        <v>1</v>
      </c>
      <c r="G1127">
        <v>192000</v>
      </c>
      <c r="H1127" t="s">
        <v>511</v>
      </c>
      <c r="I1127" t="s">
        <v>15</v>
      </c>
      <c r="J1127" t="s">
        <v>137</v>
      </c>
      <c r="K1127" t="s">
        <v>473</v>
      </c>
      <c r="L1127" t="s">
        <v>156</v>
      </c>
      <c r="M1127">
        <v>0</v>
      </c>
      <c r="N1127" t="s">
        <v>35</v>
      </c>
      <c r="O1127" t="s">
        <v>492</v>
      </c>
      <c r="P1127">
        <v>10</v>
      </c>
      <c r="Q1127" t="s">
        <v>465</v>
      </c>
      <c r="R1127">
        <v>1</v>
      </c>
      <c r="S1127">
        <v>-232320</v>
      </c>
      <c r="T1127">
        <v>1</v>
      </c>
      <c r="U1127" t="s">
        <v>199</v>
      </c>
      <c r="V1127" t="s">
        <v>77</v>
      </c>
      <c r="W1127" t="s">
        <v>78</v>
      </c>
      <c r="X1127">
        <v>7.0597149630605652E-3</v>
      </c>
      <c r="Y1127">
        <v>1640.1129802182304</v>
      </c>
      <c r="Z1127">
        <v>2</v>
      </c>
      <c r="AA1127">
        <v>12</v>
      </c>
      <c r="AB1127" t="s">
        <v>77</v>
      </c>
      <c r="AC1127" t="s">
        <v>15</v>
      </c>
    </row>
    <row r="1128" spans="1:29" x14ac:dyDescent="0.3">
      <c r="A1128" s="151">
        <v>46078</v>
      </c>
      <c r="B1128" t="s">
        <v>897</v>
      </c>
      <c r="C1128" t="s">
        <v>900</v>
      </c>
      <c r="D1128">
        <v>-232320</v>
      </c>
      <c r="E1128" t="s">
        <v>899</v>
      </c>
      <c r="F1128">
        <v>1</v>
      </c>
      <c r="G1128">
        <v>192000</v>
      </c>
      <c r="H1128" t="s">
        <v>511</v>
      </c>
      <c r="I1128" t="s">
        <v>15</v>
      </c>
      <c r="J1128" t="s">
        <v>137</v>
      </c>
      <c r="K1128" t="s">
        <v>473</v>
      </c>
      <c r="L1128" t="s">
        <v>156</v>
      </c>
      <c r="M1128">
        <v>0</v>
      </c>
      <c r="N1128" t="s">
        <v>35</v>
      </c>
      <c r="O1128" t="s">
        <v>492</v>
      </c>
      <c r="P1128">
        <v>10</v>
      </c>
      <c r="Q1128" t="s">
        <v>465</v>
      </c>
      <c r="R1128">
        <v>1</v>
      </c>
      <c r="S1128">
        <v>-232320</v>
      </c>
      <c r="T1128">
        <v>1</v>
      </c>
      <c r="U1128" t="s">
        <v>199</v>
      </c>
      <c r="V1128" t="s">
        <v>75</v>
      </c>
      <c r="W1128" t="s">
        <v>76</v>
      </c>
      <c r="X1128">
        <v>4.0653249223577111E-4</v>
      </c>
      <c r="Y1128">
        <v>94.445628596214348</v>
      </c>
      <c r="Z1128">
        <v>10</v>
      </c>
      <c r="AA1128">
        <v>12</v>
      </c>
      <c r="AB1128" t="s">
        <v>75</v>
      </c>
      <c r="AC1128" t="s">
        <v>15</v>
      </c>
    </row>
    <row r="1129" spans="1:29" x14ac:dyDescent="0.3">
      <c r="A1129" s="151">
        <v>46078</v>
      </c>
      <c r="B1129" t="s">
        <v>897</v>
      </c>
      <c r="C1129" t="s">
        <v>900</v>
      </c>
      <c r="D1129">
        <v>-232320</v>
      </c>
      <c r="E1129" t="s">
        <v>899</v>
      </c>
      <c r="F1129">
        <v>1</v>
      </c>
      <c r="G1129">
        <v>192000</v>
      </c>
      <c r="H1129" t="s">
        <v>511</v>
      </c>
      <c r="I1129" t="s">
        <v>15</v>
      </c>
      <c r="J1129" t="s">
        <v>137</v>
      </c>
      <c r="K1129" t="s">
        <v>473</v>
      </c>
      <c r="L1129" t="s">
        <v>156</v>
      </c>
      <c r="M1129">
        <v>0</v>
      </c>
      <c r="N1129" t="s">
        <v>35</v>
      </c>
      <c r="O1129" t="s">
        <v>492</v>
      </c>
      <c r="P1129">
        <v>10</v>
      </c>
      <c r="Q1129" t="s">
        <v>465</v>
      </c>
      <c r="R1129">
        <v>1</v>
      </c>
      <c r="S1129">
        <v>-232320</v>
      </c>
      <c r="T1129">
        <v>1</v>
      </c>
      <c r="U1129" t="s">
        <v>199</v>
      </c>
      <c r="V1129" t="s">
        <v>66</v>
      </c>
      <c r="W1129" t="s">
        <v>67</v>
      </c>
      <c r="X1129">
        <v>5.9791078481547098E-2</v>
      </c>
      <c r="Y1129">
        <v>13890.663352833022</v>
      </c>
      <c r="Z1129">
        <v>3</v>
      </c>
      <c r="AA1129">
        <v>12</v>
      </c>
      <c r="AB1129" t="s">
        <v>682</v>
      </c>
      <c r="AC1129" t="s">
        <v>15</v>
      </c>
    </row>
    <row r="1130" spans="1:29" x14ac:dyDescent="0.3">
      <c r="A1130" s="151">
        <v>46078</v>
      </c>
      <c r="B1130" t="s">
        <v>897</v>
      </c>
      <c r="C1130" t="s">
        <v>900</v>
      </c>
      <c r="D1130">
        <v>-232320</v>
      </c>
      <c r="E1130" t="s">
        <v>899</v>
      </c>
      <c r="F1130">
        <v>1</v>
      </c>
      <c r="G1130">
        <v>192000</v>
      </c>
      <c r="H1130" t="s">
        <v>511</v>
      </c>
      <c r="I1130" t="s">
        <v>15</v>
      </c>
      <c r="J1130" t="s">
        <v>137</v>
      </c>
      <c r="K1130" t="s">
        <v>473</v>
      </c>
      <c r="L1130" t="s">
        <v>156</v>
      </c>
      <c r="M1130">
        <v>0</v>
      </c>
      <c r="N1130" t="s">
        <v>35</v>
      </c>
      <c r="O1130" t="s">
        <v>492</v>
      </c>
      <c r="P1130">
        <v>10</v>
      </c>
      <c r="Q1130" t="s">
        <v>465</v>
      </c>
      <c r="R1130">
        <v>1</v>
      </c>
      <c r="S1130">
        <v>-232320</v>
      </c>
      <c r="T1130">
        <v>1</v>
      </c>
      <c r="U1130" t="s">
        <v>199</v>
      </c>
      <c r="V1130" t="s">
        <v>63</v>
      </c>
      <c r="W1130" t="s">
        <v>64</v>
      </c>
      <c r="X1130">
        <v>4.8738124634855849E-3</v>
      </c>
      <c r="Y1130">
        <v>1132.2841115169711</v>
      </c>
      <c r="Z1130">
        <v>4</v>
      </c>
      <c r="AA1130">
        <v>12</v>
      </c>
      <c r="AB1130" t="s">
        <v>683</v>
      </c>
      <c r="AC1130" t="s">
        <v>15</v>
      </c>
    </row>
    <row r="1131" spans="1:29" x14ac:dyDescent="0.3">
      <c r="A1131" s="151">
        <v>46078</v>
      </c>
      <c r="B1131" t="s">
        <v>897</v>
      </c>
      <c r="C1131" t="s">
        <v>900</v>
      </c>
      <c r="D1131">
        <v>-232320</v>
      </c>
      <c r="E1131" t="s">
        <v>899</v>
      </c>
      <c r="F1131">
        <v>1</v>
      </c>
      <c r="G1131">
        <v>192000</v>
      </c>
      <c r="H1131" t="s">
        <v>511</v>
      </c>
      <c r="I1131" t="s">
        <v>15</v>
      </c>
      <c r="J1131" t="s">
        <v>137</v>
      </c>
      <c r="K1131" t="s">
        <v>473</v>
      </c>
      <c r="L1131" t="s">
        <v>156</v>
      </c>
      <c r="M1131">
        <v>0</v>
      </c>
      <c r="N1131" t="s">
        <v>35</v>
      </c>
      <c r="O1131" t="s">
        <v>492</v>
      </c>
      <c r="P1131">
        <v>10</v>
      </c>
      <c r="Q1131" t="s">
        <v>465</v>
      </c>
      <c r="R1131">
        <v>1</v>
      </c>
      <c r="S1131">
        <v>-232320</v>
      </c>
      <c r="T1131">
        <v>1</v>
      </c>
      <c r="U1131" t="s">
        <v>199</v>
      </c>
      <c r="V1131" t="s">
        <v>80</v>
      </c>
      <c r="W1131" t="s">
        <v>81</v>
      </c>
      <c r="X1131">
        <v>0.73411048911804788</v>
      </c>
      <c r="Y1131">
        <v>170548.54883190489</v>
      </c>
      <c r="Z1131">
        <v>5</v>
      </c>
      <c r="AA1131">
        <v>12</v>
      </c>
      <c r="AB1131" t="s">
        <v>80</v>
      </c>
      <c r="AC1131" t="s">
        <v>15</v>
      </c>
    </row>
    <row r="1132" spans="1:29" x14ac:dyDescent="0.3">
      <c r="A1132" s="151">
        <v>46078</v>
      </c>
      <c r="B1132" t="s">
        <v>897</v>
      </c>
      <c r="C1132" t="s">
        <v>900</v>
      </c>
      <c r="D1132">
        <v>-232320</v>
      </c>
      <c r="E1132" t="s">
        <v>899</v>
      </c>
      <c r="F1132">
        <v>1</v>
      </c>
      <c r="G1132">
        <v>192000</v>
      </c>
      <c r="H1132" t="s">
        <v>511</v>
      </c>
      <c r="I1132" t="s">
        <v>15</v>
      </c>
      <c r="J1132" t="s">
        <v>137</v>
      </c>
      <c r="K1132" t="s">
        <v>473</v>
      </c>
      <c r="L1132" t="s">
        <v>156</v>
      </c>
      <c r="M1132">
        <v>0</v>
      </c>
      <c r="N1132" t="s">
        <v>35</v>
      </c>
      <c r="O1132" t="s">
        <v>492</v>
      </c>
      <c r="P1132">
        <v>10</v>
      </c>
      <c r="Q1132" t="s">
        <v>465</v>
      </c>
      <c r="R1132">
        <v>1</v>
      </c>
      <c r="S1132">
        <v>-232320</v>
      </c>
      <c r="T1132">
        <v>1</v>
      </c>
      <c r="U1132" t="s">
        <v>199</v>
      </c>
      <c r="V1132" t="s">
        <v>50</v>
      </c>
      <c r="W1132" t="s">
        <v>74</v>
      </c>
      <c r="X1132">
        <v>1.4065386597374174E-2</v>
      </c>
      <c r="Y1132">
        <v>3267.6706143019678</v>
      </c>
      <c r="Z1132">
        <v>6</v>
      </c>
      <c r="AA1132">
        <v>12</v>
      </c>
      <c r="AB1132" t="s">
        <v>50</v>
      </c>
      <c r="AC1132" t="s">
        <v>15</v>
      </c>
    </row>
    <row r="1133" spans="1:29" x14ac:dyDescent="0.3">
      <c r="A1133" s="151">
        <v>46078</v>
      </c>
      <c r="B1133" t="s">
        <v>897</v>
      </c>
      <c r="C1133" t="s">
        <v>900</v>
      </c>
      <c r="D1133">
        <v>-232320</v>
      </c>
      <c r="E1133" t="s">
        <v>899</v>
      </c>
      <c r="F1133">
        <v>1</v>
      </c>
      <c r="G1133">
        <v>192000</v>
      </c>
      <c r="H1133" t="s">
        <v>511</v>
      </c>
      <c r="I1133" t="s">
        <v>15</v>
      </c>
      <c r="J1133" t="s">
        <v>137</v>
      </c>
      <c r="K1133" t="s">
        <v>473</v>
      </c>
      <c r="L1133" t="s">
        <v>156</v>
      </c>
      <c r="M1133">
        <v>0</v>
      </c>
      <c r="N1133" t="s">
        <v>35</v>
      </c>
      <c r="O1133" t="s">
        <v>492</v>
      </c>
      <c r="P1133">
        <v>10</v>
      </c>
      <c r="Q1133" t="s">
        <v>465</v>
      </c>
      <c r="R1133">
        <v>1</v>
      </c>
      <c r="S1133">
        <v>-232320</v>
      </c>
      <c r="T1133">
        <v>1</v>
      </c>
      <c r="U1133" t="s">
        <v>199</v>
      </c>
      <c r="V1133" t="s">
        <v>68</v>
      </c>
      <c r="W1133" t="s">
        <v>69</v>
      </c>
      <c r="X1133">
        <v>0.10760032914202722</v>
      </c>
      <c r="Y1133">
        <v>24997.708466275762</v>
      </c>
      <c r="Z1133">
        <v>7</v>
      </c>
      <c r="AA1133">
        <v>12</v>
      </c>
      <c r="AB1133" t="s">
        <v>68</v>
      </c>
      <c r="AC1133" t="s">
        <v>15</v>
      </c>
    </row>
    <row r="1134" spans="1:29" x14ac:dyDescent="0.3">
      <c r="A1134" s="151">
        <v>46078</v>
      </c>
      <c r="B1134" t="s">
        <v>897</v>
      </c>
      <c r="C1134" t="s">
        <v>900</v>
      </c>
      <c r="D1134">
        <v>-232320</v>
      </c>
      <c r="E1134" t="s">
        <v>899</v>
      </c>
      <c r="F1134">
        <v>1</v>
      </c>
      <c r="G1134">
        <v>192000</v>
      </c>
      <c r="H1134" t="s">
        <v>511</v>
      </c>
      <c r="I1134" t="s">
        <v>15</v>
      </c>
      <c r="J1134" t="s">
        <v>137</v>
      </c>
      <c r="K1134" t="s">
        <v>473</v>
      </c>
      <c r="L1134" t="s">
        <v>156</v>
      </c>
      <c r="M1134">
        <v>0</v>
      </c>
      <c r="N1134" t="s">
        <v>35</v>
      </c>
      <c r="O1134" t="s">
        <v>492</v>
      </c>
      <c r="P1134">
        <v>10</v>
      </c>
      <c r="Q1134" t="s">
        <v>465</v>
      </c>
      <c r="R1134">
        <v>1</v>
      </c>
      <c r="S1134">
        <v>-232320</v>
      </c>
      <c r="T1134">
        <v>1</v>
      </c>
      <c r="U1134" t="s">
        <v>199</v>
      </c>
      <c r="V1134" t="s">
        <v>70</v>
      </c>
      <c r="W1134" t="s">
        <v>71</v>
      </c>
      <c r="X1134">
        <v>3.9675420007119738E-2</v>
      </c>
      <c r="Y1134">
        <v>9217.3935760540571</v>
      </c>
      <c r="Z1134">
        <v>8</v>
      </c>
      <c r="AA1134">
        <v>12</v>
      </c>
      <c r="AB1134" t="s">
        <v>70</v>
      </c>
      <c r="AC1134" t="s">
        <v>15</v>
      </c>
    </row>
    <row r="1135" spans="1:29" x14ac:dyDescent="0.3">
      <c r="A1135" s="151">
        <v>46078</v>
      </c>
      <c r="B1135" t="s">
        <v>897</v>
      </c>
      <c r="C1135" t="s">
        <v>900</v>
      </c>
      <c r="D1135">
        <v>-232320</v>
      </c>
      <c r="E1135" t="s">
        <v>899</v>
      </c>
      <c r="F1135">
        <v>1</v>
      </c>
      <c r="G1135">
        <v>192000</v>
      </c>
      <c r="H1135" t="s">
        <v>511</v>
      </c>
      <c r="I1135" t="s">
        <v>15</v>
      </c>
      <c r="J1135" t="s">
        <v>137</v>
      </c>
      <c r="K1135" t="s">
        <v>473</v>
      </c>
      <c r="L1135" t="s">
        <v>156</v>
      </c>
      <c r="M1135">
        <v>0</v>
      </c>
      <c r="N1135" t="s">
        <v>35</v>
      </c>
      <c r="O1135" t="s">
        <v>492</v>
      </c>
      <c r="P1135">
        <v>10</v>
      </c>
      <c r="Q1135" t="s">
        <v>465</v>
      </c>
      <c r="R1135">
        <v>1</v>
      </c>
      <c r="S1135">
        <v>-232320</v>
      </c>
      <c r="T1135">
        <v>1</v>
      </c>
      <c r="U1135" t="s">
        <v>199</v>
      </c>
      <c r="V1135" t="s">
        <v>181</v>
      </c>
      <c r="W1135" t="s">
        <v>462</v>
      </c>
      <c r="X1135">
        <v>0</v>
      </c>
      <c r="Y1135">
        <v>0</v>
      </c>
      <c r="Z1135">
        <v>9</v>
      </c>
      <c r="AA1135">
        <v>12</v>
      </c>
      <c r="AB1135" t="s">
        <v>181</v>
      </c>
      <c r="AC1135" t="s">
        <v>15</v>
      </c>
    </row>
    <row r="1136" spans="1:29" x14ac:dyDescent="0.3">
      <c r="A1136" s="151">
        <v>46078</v>
      </c>
      <c r="B1136" t="s">
        <v>1048</v>
      </c>
      <c r="C1136" t="s">
        <v>1049</v>
      </c>
      <c r="D1136">
        <v>-218296.1</v>
      </c>
      <c r="E1136" t="s">
        <v>1050</v>
      </c>
      <c r="F1136">
        <v>1</v>
      </c>
      <c r="G1136">
        <v>180410</v>
      </c>
      <c r="H1136" t="s">
        <v>511</v>
      </c>
      <c r="I1136" t="s">
        <v>14</v>
      </c>
      <c r="J1136" t="s">
        <v>137</v>
      </c>
      <c r="K1136" t="s">
        <v>473</v>
      </c>
      <c r="L1136" t="s">
        <v>156</v>
      </c>
      <c r="M1136">
        <v>0</v>
      </c>
      <c r="N1136" t="s">
        <v>35</v>
      </c>
      <c r="O1136" t="s">
        <v>492</v>
      </c>
      <c r="P1136">
        <v>10</v>
      </c>
      <c r="Q1136" t="s">
        <v>465</v>
      </c>
      <c r="R1136">
        <v>1</v>
      </c>
      <c r="S1136">
        <v>-218296.1</v>
      </c>
      <c r="T1136">
        <v>1</v>
      </c>
      <c r="U1136" t="s">
        <v>199</v>
      </c>
      <c r="V1136" t="s">
        <v>72</v>
      </c>
      <c r="W1136" t="s">
        <v>73</v>
      </c>
      <c r="X1136">
        <v>3.2417236735101898E-2</v>
      </c>
      <c r="Y1136">
        <v>7076.5563520494779</v>
      </c>
      <c r="Z1136">
        <v>1</v>
      </c>
      <c r="AA1136">
        <v>5</v>
      </c>
      <c r="AB1136" t="s">
        <v>72</v>
      </c>
      <c r="AC1136" t="s">
        <v>14</v>
      </c>
    </row>
    <row r="1137" spans="1:29" x14ac:dyDescent="0.3">
      <c r="A1137" s="151">
        <v>46078</v>
      </c>
      <c r="B1137" t="s">
        <v>1048</v>
      </c>
      <c r="C1137" t="s">
        <v>1049</v>
      </c>
      <c r="D1137">
        <v>-218296.1</v>
      </c>
      <c r="E1137" t="s">
        <v>1050</v>
      </c>
      <c r="F1137">
        <v>1</v>
      </c>
      <c r="G1137">
        <v>180410</v>
      </c>
      <c r="H1137" t="s">
        <v>511</v>
      </c>
      <c r="I1137" t="s">
        <v>14</v>
      </c>
      <c r="J1137" t="s">
        <v>137</v>
      </c>
      <c r="K1137" t="s">
        <v>473</v>
      </c>
      <c r="L1137" t="s">
        <v>156</v>
      </c>
      <c r="M1137">
        <v>0</v>
      </c>
      <c r="N1137" t="s">
        <v>35</v>
      </c>
      <c r="O1137" t="s">
        <v>492</v>
      </c>
      <c r="P1137">
        <v>10</v>
      </c>
      <c r="Q1137" t="s">
        <v>465</v>
      </c>
      <c r="R1137">
        <v>1</v>
      </c>
      <c r="S1137">
        <v>-218296.1</v>
      </c>
      <c r="T1137">
        <v>1</v>
      </c>
      <c r="U1137" t="s">
        <v>199</v>
      </c>
      <c r="V1137" t="s">
        <v>77</v>
      </c>
      <c r="W1137" t="s">
        <v>78</v>
      </c>
      <c r="X1137">
        <v>7.0597149630605652E-3</v>
      </c>
      <c r="Y1137">
        <v>1541.1082435477656</v>
      </c>
      <c r="Z1137">
        <v>2</v>
      </c>
      <c r="AA1137">
        <v>5</v>
      </c>
      <c r="AB1137" t="s">
        <v>77</v>
      </c>
      <c r="AC1137" t="s">
        <v>14</v>
      </c>
    </row>
    <row r="1138" spans="1:29" x14ac:dyDescent="0.3">
      <c r="A1138" s="151">
        <v>46078</v>
      </c>
      <c r="B1138" t="s">
        <v>1048</v>
      </c>
      <c r="C1138" t="s">
        <v>1049</v>
      </c>
      <c r="D1138">
        <v>-218296.1</v>
      </c>
      <c r="E1138" t="s">
        <v>1050</v>
      </c>
      <c r="F1138">
        <v>1</v>
      </c>
      <c r="G1138">
        <v>180410</v>
      </c>
      <c r="H1138" t="s">
        <v>511</v>
      </c>
      <c r="I1138" t="s">
        <v>14</v>
      </c>
      <c r="J1138" t="s">
        <v>137</v>
      </c>
      <c r="K1138" t="s">
        <v>473</v>
      </c>
      <c r="L1138" t="s">
        <v>156</v>
      </c>
      <c r="M1138">
        <v>0</v>
      </c>
      <c r="N1138" t="s">
        <v>35</v>
      </c>
      <c r="O1138" t="s">
        <v>492</v>
      </c>
      <c r="P1138">
        <v>10</v>
      </c>
      <c r="Q1138" t="s">
        <v>465</v>
      </c>
      <c r="R1138">
        <v>1</v>
      </c>
      <c r="S1138">
        <v>-218296.1</v>
      </c>
      <c r="T1138">
        <v>1</v>
      </c>
      <c r="U1138" t="s">
        <v>199</v>
      </c>
      <c r="V1138" t="s">
        <v>75</v>
      </c>
      <c r="W1138" t="s">
        <v>76</v>
      </c>
      <c r="X1138">
        <v>4.0653249223577111E-4</v>
      </c>
      <c r="Y1138">
        <v>88.744457578349113</v>
      </c>
      <c r="Z1138">
        <v>10</v>
      </c>
      <c r="AA1138">
        <v>5</v>
      </c>
      <c r="AB1138" t="s">
        <v>75</v>
      </c>
      <c r="AC1138" t="s">
        <v>14</v>
      </c>
    </row>
    <row r="1139" spans="1:29" x14ac:dyDescent="0.3">
      <c r="A1139" s="151">
        <v>46078</v>
      </c>
      <c r="B1139" t="s">
        <v>1048</v>
      </c>
      <c r="C1139" t="s">
        <v>1049</v>
      </c>
      <c r="D1139">
        <v>-218296.1</v>
      </c>
      <c r="E1139" t="s">
        <v>1050</v>
      </c>
      <c r="F1139">
        <v>1</v>
      </c>
      <c r="G1139">
        <v>180410</v>
      </c>
      <c r="H1139" t="s">
        <v>511</v>
      </c>
      <c r="I1139" t="s">
        <v>14</v>
      </c>
      <c r="J1139" t="s">
        <v>137</v>
      </c>
      <c r="K1139" t="s">
        <v>473</v>
      </c>
      <c r="L1139" t="s">
        <v>156</v>
      </c>
      <c r="M1139">
        <v>0</v>
      </c>
      <c r="N1139" t="s">
        <v>35</v>
      </c>
      <c r="O1139" t="s">
        <v>492</v>
      </c>
      <c r="P1139">
        <v>10</v>
      </c>
      <c r="Q1139" t="s">
        <v>465</v>
      </c>
      <c r="R1139">
        <v>1</v>
      </c>
      <c r="S1139">
        <v>-218296.1</v>
      </c>
      <c r="T1139">
        <v>1</v>
      </c>
      <c r="U1139" t="s">
        <v>199</v>
      </c>
      <c r="V1139" t="s">
        <v>66</v>
      </c>
      <c r="W1139" t="s">
        <v>67</v>
      </c>
      <c r="X1139">
        <v>5.9791078481547098E-2</v>
      </c>
      <c r="Y1139">
        <v>13052.159247315654</v>
      </c>
      <c r="Z1139">
        <v>3</v>
      </c>
      <c r="AA1139">
        <v>5</v>
      </c>
      <c r="AB1139" t="s">
        <v>682</v>
      </c>
      <c r="AC1139" t="s">
        <v>14</v>
      </c>
    </row>
    <row r="1140" spans="1:29" x14ac:dyDescent="0.3">
      <c r="A1140" s="151">
        <v>46078</v>
      </c>
      <c r="B1140" t="s">
        <v>1048</v>
      </c>
      <c r="C1140" t="s">
        <v>1049</v>
      </c>
      <c r="D1140">
        <v>-218296.1</v>
      </c>
      <c r="E1140" t="s">
        <v>1050</v>
      </c>
      <c r="F1140">
        <v>1</v>
      </c>
      <c r="G1140">
        <v>180410</v>
      </c>
      <c r="H1140" t="s">
        <v>511</v>
      </c>
      <c r="I1140" t="s">
        <v>14</v>
      </c>
      <c r="J1140" t="s">
        <v>137</v>
      </c>
      <c r="K1140" t="s">
        <v>473</v>
      </c>
      <c r="L1140" t="s">
        <v>156</v>
      </c>
      <c r="M1140">
        <v>0</v>
      </c>
      <c r="N1140" t="s">
        <v>35</v>
      </c>
      <c r="O1140" t="s">
        <v>492</v>
      </c>
      <c r="P1140">
        <v>10</v>
      </c>
      <c r="Q1140" t="s">
        <v>465</v>
      </c>
      <c r="R1140">
        <v>1</v>
      </c>
      <c r="S1140">
        <v>-218296.1</v>
      </c>
      <c r="T1140">
        <v>1</v>
      </c>
      <c r="U1140" t="s">
        <v>199</v>
      </c>
      <c r="V1140" t="s">
        <v>63</v>
      </c>
      <c r="W1140" t="s">
        <v>64</v>
      </c>
      <c r="X1140">
        <v>4.8738124634855849E-3</v>
      </c>
      <c r="Y1140">
        <v>1063.9342529102955</v>
      </c>
      <c r="Z1140">
        <v>4</v>
      </c>
      <c r="AA1140">
        <v>5</v>
      </c>
      <c r="AB1140" t="s">
        <v>683</v>
      </c>
      <c r="AC1140" t="s">
        <v>14</v>
      </c>
    </row>
    <row r="1141" spans="1:29" x14ac:dyDescent="0.3">
      <c r="A1141" s="151">
        <v>46078</v>
      </c>
      <c r="B1141" t="s">
        <v>1048</v>
      </c>
      <c r="C1141" t="s">
        <v>1049</v>
      </c>
      <c r="D1141">
        <v>-218296.1</v>
      </c>
      <c r="E1141" t="s">
        <v>1050</v>
      </c>
      <c r="F1141">
        <v>1</v>
      </c>
      <c r="G1141">
        <v>180410</v>
      </c>
      <c r="H1141" t="s">
        <v>511</v>
      </c>
      <c r="I1141" t="s">
        <v>14</v>
      </c>
      <c r="J1141" t="s">
        <v>137</v>
      </c>
      <c r="K1141" t="s">
        <v>473</v>
      </c>
      <c r="L1141" t="s">
        <v>156</v>
      </c>
      <c r="M1141">
        <v>0</v>
      </c>
      <c r="N1141" t="s">
        <v>35</v>
      </c>
      <c r="O1141" t="s">
        <v>492</v>
      </c>
      <c r="P1141">
        <v>10</v>
      </c>
      <c r="Q1141" t="s">
        <v>465</v>
      </c>
      <c r="R1141">
        <v>1</v>
      </c>
      <c r="S1141">
        <v>-218296.1</v>
      </c>
      <c r="T1141">
        <v>1</v>
      </c>
      <c r="U1141" t="s">
        <v>199</v>
      </c>
      <c r="V1141" t="s">
        <v>80</v>
      </c>
      <c r="W1141" t="s">
        <v>81</v>
      </c>
      <c r="X1141">
        <v>0.73411048911804788</v>
      </c>
      <c r="Y1141">
        <v>160253.4567435623</v>
      </c>
      <c r="Z1141">
        <v>5</v>
      </c>
      <c r="AA1141">
        <v>5</v>
      </c>
      <c r="AB1141" t="s">
        <v>80</v>
      </c>
      <c r="AC1141" t="s">
        <v>14</v>
      </c>
    </row>
    <row r="1142" spans="1:29" x14ac:dyDescent="0.3">
      <c r="A1142" s="151">
        <v>46078</v>
      </c>
      <c r="B1142" t="s">
        <v>1048</v>
      </c>
      <c r="C1142" t="s">
        <v>1049</v>
      </c>
      <c r="D1142">
        <v>-218296.1</v>
      </c>
      <c r="E1142" t="s">
        <v>1050</v>
      </c>
      <c r="F1142">
        <v>1</v>
      </c>
      <c r="G1142">
        <v>180410</v>
      </c>
      <c r="H1142" t="s">
        <v>511</v>
      </c>
      <c r="I1142" t="s">
        <v>14</v>
      </c>
      <c r="J1142" t="s">
        <v>137</v>
      </c>
      <c r="K1142" t="s">
        <v>473</v>
      </c>
      <c r="L1142" t="s">
        <v>156</v>
      </c>
      <c r="M1142">
        <v>0</v>
      </c>
      <c r="N1142" t="s">
        <v>35</v>
      </c>
      <c r="O1142" t="s">
        <v>492</v>
      </c>
      <c r="P1142">
        <v>10</v>
      </c>
      <c r="Q1142" t="s">
        <v>465</v>
      </c>
      <c r="R1142">
        <v>1</v>
      </c>
      <c r="S1142">
        <v>-218296.1</v>
      </c>
      <c r="T1142">
        <v>1</v>
      </c>
      <c r="U1142" t="s">
        <v>199</v>
      </c>
      <c r="V1142" t="s">
        <v>50</v>
      </c>
      <c r="W1142" t="s">
        <v>74</v>
      </c>
      <c r="X1142">
        <v>1.4065386597374174E-2</v>
      </c>
      <c r="Y1142">
        <v>3070.4190391990523</v>
      </c>
      <c r="Z1142">
        <v>6</v>
      </c>
      <c r="AA1142">
        <v>5</v>
      </c>
      <c r="AB1142" t="s">
        <v>50</v>
      </c>
      <c r="AC1142" t="s">
        <v>14</v>
      </c>
    </row>
    <row r="1143" spans="1:29" x14ac:dyDescent="0.3">
      <c r="A1143" s="151">
        <v>46078</v>
      </c>
      <c r="B1143" t="s">
        <v>1048</v>
      </c>
      <c r="C1143" t="s">
        <v>1049</v>
      </c>
      <c r="D1143">
        <v>-218296.1</v>
      </c>
      <c r="E1143" t="s">
        <v>1050</v>
      </c>
      <c r="F1143">
        <v>1</v>
      </c>
      <c r="G1143">
        <v>180410</v>
      </c>
      <c r="H1143" t="s">
        <v>511</v>
      </c>
      <c r="I1143" t="s">
        <v>14</v>
      </c>
      <c r="J1143" t="s">
        <v>137</v>
      </c>
      <c r="K1143" t="s">
        <v>473</v>
      </c>
      <c r="L1143" t="s">
        <v>156</v>
      </c>
      <c r="M1143">
        <v>0</v>
      </c>
      <c r="N1143" t="s">
        <v>35</v>
      </c>
      <c r="O1143" t="s">
        <v>492</v>
      </c>
      <c r="P1143">
        <v>10</v>
      </c>
      <c r="Q1143" t="s">
        <v>465</v>
      </c>
      <c r="R1143">
        <v>1</v>
      </c>
      <c r="S1143">
        <v>-218296.1</v>
      </c>
      <c r="T1143">
        <v>1</v>
      </c>
      <c r="U1143" t="s">
        <v>199</v>
      </c>
      <c r="V1143" t="s">
        <v>68</v>
      </c>
      <c r="W1143" t="s">
        <v>69</v>
      </c>
      <c r="X1143">
        <v>0.10760032914202722</v>
      </c>
      <c r="Y1143">
        <v>23488.732210420887</v>
      </c>
      <c r="Z1143">
        <v>7</v>
      </c>
      <c r="AA1143">
        <v>5</v>
      </c>
      <c r="AB1143" t="s">
        <v>68</v>
      </c>
      <c r="AC1143" t="s">
        <v>14</v>
      </c>
    </row>
    <row r="1144" spans="1:29" x14ac:dyDescent="0.3">
      <c r="A1144" s="151">
        <v>46078</v>
      </c>
      <c r="B1144" t="s">
        <v>1048</v>
      </c>
      <c r="C1144" t="s">
        <v>1049</v>
      </c>
      <c r="D1144">
        <v>-218296.1</v>
      </c>
      <c r="E1144" t="s">
        <v>1050</v>
      </c>
      <c r="F1144">
        <v>1</v>
      </c>
      <c r="G1144">
        <v>180410</v>
      </c>
      <c r="H1144" t="s">
        <v>511</v>
      </c>
      <c r="I1144" t="s">
        <v>14</v>
      </c>
      <c r="J1144" t="s">
        <v>137</v>
      </c>
      <c r="K1144" t="s">
        <v>473</v>
      </c>
      <c r="L1144" t="s">
        <v>156</v>
      </c>
      <c r="M1144">
        <v>0</v>
      </c>
      <c r="N1144" t="s">
        <v>35</v>
      </c>
      <c r="O1144" t="s">
        <v>492</v>
      </c>
      <c r="P1144">
        <v>10</v>
      </c>
      <c r="Q1144" t="s">
        <v>465</v>
      </c>
      <c r="R1144">
        <v>1</v>
      </c>
      <c r="S1144">
        <v>-218296.1</v>
      </c>
      <c r="T1144">
        <v>1</v>
      </c>
      <c r="U1144" t="s">
        <v>199</v>
      </c>
      <c r="V1144" t="s">
        <v>70</v>
      </c>
      <c r="W1144" t="s">
        <v>71</v>
      </c>
      <c r="X1144">
        <v>3.9675420007119738E-2</v>
      </c>
      <c r="Y1144">
        <v>8660.9894534162122</v>
      </c>
      <c r="Z1144">
        <v>8</v>
      </c>
      <c r="AA1144">
        <v>5</v>
      </c>
      <c r="AB1144" t="s">
        <v>70</v>
      </c>
      <c r="AC1144" t="s">
        <v>14</v>
      </c>
    </row>
    <row r="1145" spans="1:29" x14ac:dyDescent="0.3">
      <c r="A1145" s="151">
        <v>46078</v>
      </c>
      <c r="B1145" t="s">
        <v>1048</v>
      </c>
      <c r="C1145" t="s">
        <v>1049</v>
      </c>
      <c r="D1145">
        <v>-218296.1</v>
      </c>
      <c r="E1145" t="s">
        <v>1050</v>
      </c>
      <c r="F1145">
        <v>1</v>
      </c>
      <c r="G1145">
        <v>180410</v>
      </c>
      <c r="H1145" t="s">
        <v>511</v>
      </c>
      <c r="I1145" t="s">
        <v>14</v>
      </c>
      <c r="J1145" t="s">
        <v>137</v>
      </c>
      <c r="K1145" t="s">
        <v>473</v>
      </c>
      <c r="L1145" t="s">
        <v>156</v>
      </c>
      <c r="M1145">
        <v>0</v>
      </c>
      <c r="N1145" t="s">
        <v>35</v>
      </c>
      <c r="O1145" t="s">
        <v>492</v>
      </c>
      <c r="P1145">
        <v>10</v>
      </c>
      <c r="Q1145" t="s">
        <v>465</v>
      </c>
      <c r="R1145">
        <v>1</v>
      </c>
      <c r="S1145">
        <v>-218296.1</v>
      </c>
      <c r="T1145">
        <v>1</v>
      </c>
      <c r="U1145" t="s">
        <v>199</v>
      </c>
      <c r="V1145" t="s">
        <v>181</v>
      </c>
      <c r="W1145" t="s">
        <v>462</v>
      </c>
      <c r="X1145">
        <v>0</v>
      </c>
      <c r="Y1145">
        <v>0</v>
      </c>
      <c r="Z1145">
        <v>9</v>
      </c>
      <c r="AA1145">
        <v>5</v>
      </c>
      <c r="AB1145" t="s">
        <v>181</v>
      </c>
      <c r="AC1145" t="s">
        <v>14</v>
      </c>
    </row>
    <row r="1146" spans="1:29" x14ac:dyDescent="0.3">
      <c r="A1146" s="151">
        <v>46072</v>
      </c>
      <c r="B1146" t="s">
        <v>1035</v>
      </c>
      <c r="C1146" t="s">
        <v>1036</v>
      </c>
      <c r="D1146">
        <v>-215815.24</v>
      </c>
      <c r="E1146" t="s">
        <v>1037</v>
      </c>
      <c r="F1146">
        <v>1</v>
      </c>
      <c r="G1146">
        <v>178359.7</v>
      </c>
      <c r="H1146" t="s">
        <v>511</v>
      </c>
      <c r="I1146" t="s">
        <v>17</v>
      </c>
      <c r="J1146" t="s">
        <v>157</v>
      </c>
      <c r="K1146" t="s">
        <v>473</v>
      </c>
      <c r="L1146" t="s">
        <v>156</v>
      </c>
      <c r="M1146">
        <v>0</v>
      </c>
      <c r="N1146" t="s">
        <v>35</v>
      </c>
      <c r="O1146" t="s">
        <v>492</v>
      </c>
      <c r="P1146">
        <v>10</v>
      </c>
      <c r="Q1146" t="s">
        <v>465</v>
      </c>
      <c r="R1146">
        <v>1</v>
      </c>
      <c r="S1146">
        <v>-215815.24</v>
      </c>
      <c r="T1146">
        <v>1</v>
      </c>
      <c r="U1146" t="s">
        <v>199</v>
      </c>
      <c r="V1146" t="s">
        <v>72</v>
      </c>
      <c r="W1146" t="s">
        <v>73</v>
      </c>
      <c r="X1146">
        <v>3.2417236735101898E-2</v>
      </c>
      <c r="Y1146">
        <v>6996.1337261228318</v>
      </c>
      <c r="Z1146">
        <v>1</v>
      </c>
      <c r="AA1146" t="s">
        <v>157</v>
      </c>
      <c r="AB1146" t="s">
        <v>72</v>
      </c>
      <c r="AC1146" t="s">
        <v>17</v>
      </c>
    </row>
    <row r="1147" spans="1:29" x14ac:dyDescent="0.3">
      <c r="A1147" s="151">
        <v>46072</v>
      </c>
      <c r="B1147" t="s">
        <v>1035</v>
      </c>
      <c r="C1147" t="s">
        <v>1036</v>
      </c>
      <c r="D1147">
        <v>-215815.24</v>
      </c>
      <c r="E1147" t="s">
        <v>1037</v>
      </c>
      <c r="F1147">
        <v>1</v>
      </c>
      <c r="G1147">
        <v>178359.7</v>
      </c>
      <c r="H1147" t="s">
        <v>511</v>
      </c>
      <c r="I1147" t="s">
        <v>17</v>
      </c>
      <c r="J1147" t="s">
        <v>157</v>
      </c>
      <c r="K1147" t="s">
        <v>473</v>
      </c>
      <c r="L1147" t="s">
        <v>156</v>
      </c>
      <c r="M1147">
        <v>0</v>
      </c>
      <c r="N1147" t="s">
        <v>35</v>
      </c>
      <c r="O1147" t="s">
        <v>492</v>
      </c>
      <c r="P1147">
        <v>10</v>
      </c>
      <c r="Q1147" t="s">
        <v>465</v>
      </c>
      <c r="R1147">
        <v>1</v>
      </c>
      <c r="S1147">
        <v>-215815.24</v>
      </c>
      <c r="T1147">
        <v>1</v>
      </c>
      <c r="U1147" t="s">
        <v>199</v>
      </c>
      <c r="V1147" t="s">
        <v>77</v>
      </c>
      <c r="W1147" t="s">
        <v>78</v>
      </c>
      <c r="X1147">
        <v>7.0597149630605652E-3</v>
      </c>
      <c r="Y1147">
        <v>1523.594079084507</v>
      </c>
      <c r="Z1147">
        <v>2</v>
      </c>
      <c r="AA1147" t="s">
        <v>157</v>
      </c>
      <c r="AB1147" t="s">
        <v>77</v>
      </c>
      <c r="AC1147" t="s">
        <v>17</v>
      </c>
    </row>
    <row r="1148" spans="1:29" x14ac:dyDescent="0.3">
      <c r="A1148" s="151">
        <v>46072</v>
      </c>
      <c r="B1148" t="s">
        <v>1035</v>
      </c>
      <c r="C1148" t="s">
        <v>1036</v>
      </c>
      <c r="D1148">
        <v>-215815.24</v>
      </c>
      <c r="E1148" t="s">
        <v>1037</v>
      </c>
      <c r="F1148">
        <v>1</v>
      </c>
      <c r="G1148">
        <v>178359.7</v>
      </c>
      <c r="H1148" t="s">
        <v>511</v>
      </c>
      <c r="I1148" t="s">
        <v>17</v>
      </c>
      <c r="J1148" t="s">
        <v>157</v>
      </c>
      <c r="K1148" t="s">
        <v>473</v>
      </c>
      <c r="L1148" t="s">
        <v>156</v>
      </c>
      <c r="M1148">
        <v>0</v>
      </c>
      <c r="N1148" t="s">
        <v>35</v>
      </c>
      <c r="O1148" t="s">
        <v>492</v>
      </c>
      <c r="P1148">
        <v>10</v>
      </c>
      <c r="Q1148" t="s">
        <v>465</v>
      </c>
      <c r="R1148">
        <v>1</v>
      </c>
      <c r="S1148">
        <v>-215815.24</v>
      </c>
      <c r="T1148">
        <v>1</v>
      </c>
      <c r="U1148" t="s">
        <v>199</v>
      </c>
      <c r="V1148" t="s">
        <v>75</v>
      </c>
      <c r="W1148" t="s">
        <v>76</v>
      </c>
      <c r="X1148">
        <v>4.0653249223577111E-4</v>
      </c>
      <c r="Y1148">
        <v>87.735907379661072</v>
      </c>
      <c r="Z1148">
        <v>10</v>
      </c>
      <c r="AA1148" t="s">
        <v>157</v>
      </c>
      <c r="AB1148" t="s">
        <v>75</v>
      </c>
      <c r="AC1148" t="s">
        <v>17</v>
      </c>
    </row>
    <row r="1149" spans="1:29" x14ac:dyDescent="0.3">
      <c r="A1149" s="151">
        <v>46072</v>
      </c>
      <c r="B1149" t="s">
        <v>1035</v>
      </c>
      <c r="C1149" t="s">
        <v>1036</v>
      </c>
      <c r="D1149">
        <v>-215815.24</v>
      </c>
      <c r="E1149" t="s">
        <v>1037</v>
      </c>
      <c r="F1149">
        <v>1</v>
      </c>
      <c r="G1149">
        <v>178359.7</v>
      </c>
      <c r="H1149" t="s">
        <v>511</v>
      </c>
      <c r="I1149" t="s">
        <v>17</v>
      </c>
      <c r="J1149" t="s">
        <v>157</v>
      </c>
      <c r="K1149" t="s">
        <v>473</v>
      </c>
      <c r="L1149" t="s">
        <v>156</v>
      </c>
      <c r="M1149">
        <v>0</v>
      </c>
      <c r="N1149" t="s">
        <v>35</v>
      </c>
      <c r="O1149" t="s">
        <v>492</v>
      </c>
      <c r="P1149">
        <v>10</v>
      </c>
      <c r="Q1149" t="s">
        <v>465</v>
      </c>
      <c r="R1149">
        <v>1</v>
      </c>
      <c r="S1149">
        <v>-215815.24</v>
      </c>
      <c r="T1149">
        <v>1</v>
      </c>
      <c r="U1149" t="s">
        <v>199</v>
      </c>
      <c r="V1149" t="s">
        <v>66</v>
      </c>
      <c r="W1149" t="s">
        <v>67</v>
      </c>
      <c r="X1149">
        <v>5.9791078481547098E-2</v>
      </c>
      <c r="Y1149">
        <v>12903.825952353922</v>
      </c>
      <c r="Z1149">
        <v>3</v>
      </c>
      <c r="AA1149" t="s">
        <v>157</v>
      </c>
      <c r="AB1149" t="s">
        <v>682</v>
      </c>
      <c r="AC1149" t="s">
        <v>17</v>
      </c>
    </row>
    <row r="1150" spans="1:29" x14ac:dyDescent="0.3">
      <c r="A1150" s="151">
        <v>46072</v>
      </c>
      <c r="B1150" t="s">
        <v>1035</v>
      </c>
      <c r="C1150" t="s">
        <v>1036</v>
      </c>
      <c r="D1150">
        <v>-215815.24</v>
      </c>
      <c r="E1150" t="s">
        <v>1037</v>
      </c>
      <c r="F1150">
        <v>1</v>
      </c>
      <c r="G1150">
        <v>178359.7</v>
      </c>
      <c r="H1150" t="s">
        <v>511</v>
      </c>
      <c r="I1150" t="s">
        <v>17</v>
      </c>
      <c r="J1150" t="s">
        <v>157</v>
      </c>
      <c r="K1150" t="s">
        <v>473</v>
      </c>
      <c r="L1150" t="s">
        <v>156</v>
      </c>
      <c r="M1150">
        <v>0</v>
      </c>
      <c r="N1150" t="s">
        <v>35</v>
      </c>
      <c r="O1150" t="s">
        <v>492</v>
      </c>
      <c r="P1150">
        <v>10</v>
      </c>
      <c r="Q1150" t="s">
        <v>465</v>
      </c>
      <c r="R1150">
        <v>1</v>
      </c>
      <c r="S1150">
        <v>-215815.24</v>
      </c>
      <c r="T1150">
        <v>1</v>
      </c>
      <c r="U1150" t="s">
        <v>199</v>
      </c>
      <c r="V1150" t="s">
        <v>63</v>
      </c>
      <c r="W1150" t="s">
        <v>64</v>
      </c>
      <c r="X1150">
        <v>4.8738124634855849E-3</v>
      </c>
      <c r="Y1150">
        <v>1051.8430065221328</v>
      </c>
      <c r="Z1150">
        <v>4</v>
      </c>
      <c r="AA1150" t="s">
        <v>157</v>
      </c>
      <c r="AB1150" t="s">
        <v>683</v>
      </c>
      <c r="AC1150" t="s">
        <v>17</v>
      </c>
    </row>
    <row r="1151" spans="1:29" x14ac:dyDescent="0.3">
      <c r="A1151" s="151">
        <v>46072</v>
      </c>
      <c r="B1151" t="s">
        <v>1035</v>
      </c>
      <c r="C1151" t="s">
        <v>1036</v>
      </c>
      <c r="D1151">
        <v>-215815.24</v>
      </c>
      <c r="E1151" t="s">
        <v>1037</v>
      </c>
      <c r="F1151">
        <v>1</v>
      </c>
      <c r="G1151">
        <v>178359.7</v>
      </c>
      <c r="H1151" t="s">
        <v>511</v>
      </c>
      <c r="I1151" t="s">
        <v>17</v>
      </c>
      <c r="J1151" t="s">
        <v>157</v>
      </c>
      <c r="K1151" t="s">
        <v>473</v>
      </c>
      <c r="L1151" t="s">
        <v>156</v>
      </c>
      <c r="M1151">
        <v>0</v>
      </c>
      <c r="N1151" t="s">
        <v>35</v>
      </c>
      <c r="O1151" t="s">
        <v>492</v>
      </c>
      <c r="P1151">
        <v>10</v>
      </c>
      <c r="Q1151" t="s">
        <v>465</v>
      </c>
      <c r="R1151">
        <v>1</v>
      </c>
      <c r="S1151">
        <v>-215815.24</v>
      </c>
      <c r="T1151">
        <v>1</v>
      </c>
      <c r="U1151" t="s">
        <v>199</v>
      </c>
      <c r="V1151" t="s">
        <v>80</v>
      </c>
      <c r="W1151" t="s">
        <v>81</v>
      </c>
      <c r="X1151">
        <v>0.73411048911804788</v>
      </c>
      <c r="Y1151">
        <v>158432.23139552888</v>
      </c>
      <c r="Z1151">
        <v>5</v>
      </c>
      <c r="AA1151" t="s">
        <v>157</v>
      </c>
      <c r="AB1151" t="s">
        <v>80</v>
      </c>
      <c r="AC1151" t="s">
        <v>17</v>
      </c>
    </row>
    <row r="1152" spans="1:29" x14ac:dyDescent="0.3">
      <c r="A1152" s="151">
        <v>46072</v>
      </c>
      <c r="B1152" t="s">
        <v>1035</v>
      </c>
      <c r="C1152" t="s">
        <v>1036</v>
      </c>
      <c r="D1152">
        <v>-215815.24</v>
      </c>
      <c r="E1152" t="s">
        <v>1037</v>
      </c>
      <c r="F1152">
        <v>1</v>
      </c>
      <c r="G1152">
        <v>178359.7</v>
      </c>
      <c r="H1152" t="s">
        <v>511</v>
      </c>
      <c r="I1152" t="s">
        <v>17</v>
      </c>
      <c r="J1152" t="s">
        <v>157</v>
      </c>
      <c r="K1152" t="s">
        <v>473</v>
      </c>
      <c r="L1152" t="s">
        <v>156</v>
      </c>
      <c r="M1152">
        <v>0</v>
      </c>
      <c r="N1152" t="s">
        <v>35</v>
      </c>
      <c r="O1152" t="s">
        <v>492</v>
      </c>
      <c r="P1152">
        <v>10</v>
      </c>
      <c r="Q1152" t="s">
        <v>465</v>
      </c>
      <c r="R1152">
        <v>1</v>
      </c>
      <c r="S1152">
        <v>-215815.24</v>
      </c>
      <c r="T1152">
        <v>1</v>
      </c>
      <c r="U1152" t="s">
        <v>199</v>
      </c>
      <c r="V1152" t="s">
        <v>50</v>
      </c>
      <c r="W1152" t="s">
        <v>74</v>
      </c>
      <c r="X1152">
        <v>1.4065386597374174E-2</v>
      </c>
      <c r="Y1152">
        <v>3035.5247842050903</v>
      </c>
      <c r="Z1152">
        <v>6</v>
      </c>
      <c r="AA1152" t="s">
        <v>157</v>
      </c>
      <c r="AB1152" t="s">
        <v>50</v>
      </c>
      <c r="AC1152" t="s">
        <v>17</v>
      </c>
    </row>
    <row r="1153" spans="1:29" x14ac:dyDescent="0.3">
      <c r="A1153" s="151">
        <v>46072</v>
      </c>
      <c r="B1153" t="s">
        <v>1035</v>
      </c>
      <c r="C1153" t="s">
        <v>1036</v>
      </c>
      <c r="D1153">
        <v>-215815.24</v>
      </c>
      <c r="E1153" t="s">
        <v>1037</v>
      </c>
      <c r="F1153">
        <v>1</v>
      </c>
      <c r="G1153">
        <v>178359.7</v>
      </c>
      <c r="H1153" t="s">
        <v>511</v>
      </c>
      <c r="I1153" t="s">
        <v>17</v>
      </c>
      <c r="J1153" t="s">
        <v>157</v>
      </c>
      <c r="K1153" t="s">
        <v>473</v>
      </c>
      <c r="L1153" t="s">
        <v>156</v>
      </c>
      <c r="M1153">
        <v>0</v>
      </c>
      <c r="N1153" t="s">
        <v>35</v>
      </c>
      <c r="O1153" t="s">
        <v>492</v>
      </c>
      <c r="P1153">
        <v>10</v>
      </c>
      <c r="Q1153" t="s">
        <v>465</v>
      </c>
      <c r="R1153">
        <v>1</v>
      </c>
      <c r="S1153">
        <v>-215815.24</v>
      </c>
      <c r="T1153">
        <v>1</v>
      </c>
      <c r="U1153" t="s">
        <v>199</v>
      </c>
      <c r="V1153" t="s">
        <v>68</v>
      </c>
      <c r="W1153" t="s">
        <v>69</v>
      </c>
      <c r="X1153">
        <v>0.10760032914202722</v>
      </c>
      <c r="Y1153">
        <v>23221.790857865599</v>
      </c>
      <c r="Z1153">
        <v>7</v>
      </c>
      <c r="AA1153" t="s">
        <v>157</v>
      </c>
      <c r="AB1153" t="s">
        <v>68</v>
      </c>
      <c r="AC1153" t="s">
        <v>17</v>
      </c>
    </row>
    <row r="1154" spans="1:29" x14ac:dyDescent="0.3">
      <c r="A1154" s="151">
        <v>46072</v>
      </c>
      <c r="B1154" t="s">
        <v>1035</v>
      </c>
      <c r="C1154" t="s">
        <v>1036</v>
      </c>
      <c r="D1154">
        <v>-215815.24</v>
      </c>
      <c r="E1154" t="s">
        <v>1037</v>
      </c>
      <c r="F1154">
        <v>1</v>
      </c>
      <c r="G1154">
        <v>178359.7</v>
      </c>
      <c r="H1154" t="s">
        <v>511</v>
      </c>
      <c r="I1154" t="s">
        <v>17</v>
      </c>
      <c r="J1154" t="s">
        <v>157</v>
      </c>
      <c r="K1154" t="s">
        <v>473</v>
      </c>
      <c r="L1154" t="s">
        <v>156</v>
      </c>
      <c r="M1154">
        <v>0</v>
      </c>
      <c r="N1154" t="s">
        <v>35</v>
      </c>
      <c r="O1154" t="s">
        <v>492</v>
      </c>
      <c r="P1154">
        <v>10</v>
      </c>
      <c r="Q1154" t="s">
        <v>465</v>
      </c>
      <c r="R1154">
        <v>1</v>
      </c>
      <c r="S1154">
        <v>-215815.24</v>
      </c>
      <c r="T1154">
        <v>1</v>
      </c>
      <c r="U1154" t="s">
        <v>199</v>
      </c>
      <c r="V1154" t="s">
        <v>70</v>
      </c>
      <c r="W1154" t="s">
        <v>71</v>
      </c>
      <c r="X1154">
        <v>3.9675420007119738E-2</v>
      </c>
      <c r="Y1154">
        <v>8562.5602909373483</v>
      </c>
      <c r="Z1154">
        <v>8</v>
      </c>
      <c r="AA1154" t="s">
        <v>157</v>
      </c>
      <c r="AB1154" t="s">
        <v>70</v>
      </c>
      <c r="AC1154" t="s">
        <v>17</v>
      </c>
    </row>
    <row r="1155" spans="1:29" x14ac:dyDescent="0.3">
      <c r="A1155" s="151">
        <v>46072</v>
      </c>
      <c r="B1155" t="s">
        <v>1035</v>
      </c>
      <c r="C1155" t="s">
        <v>1036</v>
      </c>
      <c r="D1155">
        <v>-215815.24</v>
      </c>
      <c r="E1155" t="s">
        <v>1037</v>
      </c>
      <c r="F1155">
        <v>1</v>
      </c>
      <c r="G1155">
        <v>178359.7</v>
      </c>
      <c r="H1155" t="s">
        <v>511</v>
      </c>
      <c r="I1155" t="s">
        <v>17</v>
      </c>
      <c r="J1155" t="s">
        <v>157</v>
      </c>
      <c r="K1155" t="s">
        <v>473</v>
      </c>
      <c r="L1155" t="s">
        <v>156</v>
      </c>
      <c r="M1155">
        <v>0</v>
      </c>
      <c r="N1155" t="s">
        <v>35</v>
      </c>
      <c r="O1155" t="s">
        <v>492</v>
      </c>
      <c r="P1155">
        <v>10</v>
      </c>
      <c r="Q1155" t="s">
        <v>465</v>
      </c>
      <c r="R1155">
        <v>1</v>
      </c>
      <c r="S1155">
        <v>-215815.24</v>
      </c>
      <c r="T1155">
        <v>1</v>
      </c>
      <c r="U1155" t="s">
        <v>199</v>
      </c>
      <c r="V1155" t="s">
        <v>181</v>
      </c>
      <c r="W1155" t="s">
        <v>462</v>
      </c>
      <c r="X1155">
        <v>0</v>
      </c>
      <c r="Y1155">
        <v>0</v>
      </c>
      <c r="Z1155">
        <v>9</v>
      </c>
      <c r="AA1155" t="s">
        <v>157</v>
      </c>
      <c r="AB1155" t="s">
        <v>181</v>
      </c>
      <c r="AC1155" t="s">
        <v>17</v>
      </c>
    </row>
    <row r="1156" spans="1:29" x14ac:dyDescent="0.3">
      <c r="A1156" s="151">
        <v>46059</v>
      </c>
      <c r="B1156" t="s">
        <v>1028</v>
      </c>
      <c r="C1156" t="s">
        <v>1033</v>
      </c>
      <c r="D1156">
        <v>-196100.66</v>
      </c>
      <c r="E1156" t="s">
        <v>1034</v>
      </c>
      <c r="F1156">
        <v>74</v>
      </c>
      <c r="G1156">
        <v>2190.09</v>
      </c>
      <c r="H1156" t="s">
        <v>511</v>
      </c>
      <c r="I1156" t="s">
        <v>17</v>
      </c>
      <c r="J1156" t="s">
        <v>157</v>
      </c>
      <c r="K1156" t="s">
        <v>473</v>
      </c>
      <c r="L1156" t="s">
        <v>156</v>
      </c>
      <c r="M1156">
        <v>0</v>
      </c>
      <c r="N1156" t="s">
        <v>35</v>
      </c>
      <c r="O1156" t="s">
        <v>492</v>
      </c>
      <c r="P1156">
        <v>10</v>
      </c>
      <c r="Q1156" t="s">
        <v>465</v>
      </c>
      <c r="R1156">
        <v>1</v>
      </c>
      <c r="S1156">
        <v>-196100.66</v>
      </c>
      <c r="T1156">
        <v>74</v>
      </c>
      <c r="U1156" t="s">
        <v>199</v>
      </c>
      <c r="V1156" t="s">
        <v>72</v>
      </c>
      <c r="W1156" t="s">
        <v>73</v>
      </c>
      <c r="X1156">
        <v>3.2417236735101898E-2</v>
      </c>
      <c r="Y1156">
        <v>6357.0415191297279</v>
      </c>
      <c r="Z1156">
        <v>1</v>
      </c>
      <c r="AA1156" t="s">
        <v>157</v>
      </c>
      <c r="AB1156" t="s">
        <v>72</v>
      </c>
      <c r="AC1156" t="s">
        <v>17</v>
      </c>
    </row>
    <row r="1157" spans="1:29" x14ac:dyDescent="0.3">
      <c r="A1157" s="151">
        <v>46059</v>
      </c>
      <c r="B1157" t="s">
        <v>1028</v>
      </c>
      <c r="C1157" t="s">
        <v>1033</v>
      </c>
      <c r="D1157">
        <v>-196100.66</v>
      </c>
      <c r="E1157" t="s">
        <v>1034</v>
      </c>
      <c r="F1157">
        <v>74</v>
      </c>
      <c r="G1157">
        <v>2190.09</v>
      </c>
      <c r="H1157" t="s">
        <v>511</v>
      </c>
      <c r="I1157" t="s">
        <v>17</v>
      </c>
      <c r="J1157" t="s">
        <v>157</v>
      </c>
      <c r="K1157" t="s">
        <v>473</v>
      </c>
      <c r="L1157" t="s">
        <v>156</v>
      </c>
      <c r="M1157">
        <v>0</v>
      </c>
      <c r="N1157" t="s">
        <v>35</v>
      </c>
      <c r="O1157" t="s">
        <v>492</v>
      </c>
      <c r="P1157">
        <v>10</v>
      </c>
      <c r="Q1157" t="s">
        <v>465</v>
      </c>
      <c r="R1157">
        <v>1</v>
      </c>
      <c r="S1157">
        <v>-196100.66</v>
      </c>
      <c r="T1157">
        <v>74</v>
      </c>
      <c r="U1157" t="s">
        <v>199</v>
      </c>
      <c r="V1157" t="s">
        <v>77</v>
      </c>
      <c r="W1157" t="s">
        <v>78</v>
      </c>
      <c r="X1157">
        <v>7.0597149630605652E-3</v>
      </c>
      <c r="Y1157">
        <v>1384.4147636680525</v>
      </c>
      <c r="Z1157">
        <v>2</v>
      </c>
      <c r="AA1157" t="s">
        <v>157</v>
      </c>
      <c r="AB1157" t="s">
        <v>77</v>
      </c>
      <c r="AC1157" t="s">
        <v>17</v>
      </c>
    </row>
    <row r="1158" spans="1:29" x14ac:dyDescent="0.3">
      <c r="A1158" s="151">
        <v>46059</v>
      </c>
      <c r="B1158" t="s">
        <v>1028</v>
      </c>
      <c r="C1158" t="s">
        <v>1033</v>
      </c>
      <c r="D1158">
        <v>-196100.66</v>
      </c>
      <c r="E1158" t="s">
        <v>1034</v>
      </c>
      <c r="F1158">
        <v>74</v>
      </c>
      <c r="G1158">
        <v>2190.09</v>
      </c>
      <c r="H1158" t="s">
        <v>511</v>
      </c>
      <c r="I1158" t="s">
        <v>17</v>
      </c>
      <c r="J1158" t="s">
        <v>157</v>
      </c>
      <c r="K1158" t="s">
        <v>473</v>
      </c>
      <c r="L1158" t="s">
        <v>156</v>
      </c>
      <c r="M1158">
        <v>0</v>
      </c>
      <c r="N1158" t="s">
        <v>35</v>
      </c>
      <c r="O1158" t="s">
        <v>492</v>
      </c>
      <c r="P1158">
        <v>10</v>
      </c>
      <c r="Q1158" t="s">
        <v>465</v>
      </c>
      <c r="R1158">
        <v>1</v>
      </c>
      <c r="S1158">
        <v>-196100.66</v>
      </c>
      <c r="T1158">
        <v>74</v>
      </c>
      <c r="U1158" t="s">
        <v>199</v>
      </c>
      <c r="V1158" t="s">
        <v>75</v>
      </c>
      <c r="W1158" t="s">
        <v>76</v>
      </c>
      <c r="X1158">
        <v>4.0653249223577111E-4</v>
      </c>
      <c r="Y1158">
        <v>79.721290038879587</v>
      </c>
      <c r="Z1158">
        <v>10</v>
      </c>
      <c r="AA1158" t="s">
        <v>157</v>
      </c>
      <c r="AB1158" t="s">
        <v>75</v>
      </c>
      <c r="AC1158" t="s">
        <v>17</v>
      </c>
    </row>
    <row r="1159" spans="1:29" x14ac:dyDescent="0.3">
      <c r="A1159" s="151">
        <v>46059</v>
      </c>
      <c r="B1159" t="s">
        <v>1028</v>
      </c>
      <c r="C1159" t="s">
        <v>1033</v>
      </c>
      <c r="D1159">
        <v>-196100.66</v>
      </c>
      <c r="E1159" t="s">
        <v>1034</v>
      </c>
      <c r="F1159">
        <v>74</v>
      </c>
      <c r="G1159">
        <v>2190.09</v>
      </c>
      <c r="H1159" t="s">
        <v>511</v>
      </c>
      <c r="I1159" t="s">
        <v>17</v>
      </c>
      <c r="J1159" t="s">
        <v>157</v>
      </c>
      <c r="K1159" t="s">
        <v>473</v>
      </c>
      <c r="L1159" t="s">
        <v>156</v>
      </c>
      <c r="M1159">
        <v>0</v>
      </c>
      <c r="N1159" t="s">
        <v>35</v>
      </c>
      <c r="O1159" t="s">
        <v>492</v>
      </c>
      <c r="P1159">
        <v>10</v>
      </c>
      <c r="Q1159" t="s">
        <v>465</v>
      </c>
      <c r="R1159">
        <v>1</v>
      </c>
      <c r="S1159">
        <v>-196100.66</v>
      </c>
      <c r="T1159">
        <v>74</v>
      </c>
      <c r="U1159" t="s">
        <v>199</v>
      </c>
      <c r="V1159" t="s">
        <v>66</v>
      </c>
      <c r="W1159" t="s">
        <v>67</v>
      </c>
      <c r="X1159">
        <v>5.9791078481547098E-2</v>
      </c>
      <c r="Y1159">
        <v>11725.069952343183</v>
      </c>
      <c r="Z1159">
        <v>3</v>
      </c>
      <c r="AA1159" t="s">
        <v>157</v>
      </c>
      <c r="AB1159" t="s">
        <v>682</v>
      </c>
      <c r="AC1159" t="s">
        <v>17</v>
      </c>
    </row>
    <row r="1160" spans="1:29" x14ac:dyDescent="0.3">
      <c r="A1160" s="151">
        <v>46059</v>
      </c>
      <c r="B1160" t="s">
        <v>1028</v>
      </c>
      <c r="C1160" t="s">
        <v>1033</v>
      </c>
      <c r="D1160">
        <v>-196100.66</v>
      </c>
      <c r="E1160" t="s">
        <v>1034</v>
      </c>
      <c r="F1160">
        <v>74</v>
      </c>
      <c r="G1160">
        <v>2190.09</v>
      </c>
      <c r="H1160" t="s">
        <v>511</v>
      </c>
      <c r="I1160" t="s">
        <v>17</v>
      </c>
      <c r="J1160" t="s">
        <v>157</v>
      </c>
      <c r="K1160" t="s">
        <v>473</v>
      </c>
      <c r="L1160" t="s">
        <v>156</v>
      </c>
      <c r="M1160">
        <v>0</v>
      </c>
      <c r="N1160" t="s">
        <v>35</v>
      </c>
      <c r="O1160" t="s">
        <v>492</v>
      </c>
      <c r="P1160">
        <v>10</v>
      </c>
      <c r="Q1160" t="s">
        <v>465</v>
      </c>
      <c r="R1160">
        <v>1</v>
      </c>
      <c r="S1160">
        <v>-196100.66</v>
      </c>
      <c r="T1160">
        <v>74</v>
      </c>
      <c r="U1160" t="s">
        <v>199</v>
      </c>
      <c r="V1160" t="s">
        <v>63</v>
      </c>
      <c r="W1160" t="s">
        <v>64</v>
      </c>
      <c r="X1160">
        <v>4.8738124634855849E-3</v>
      </c>
      <c r="Y1160">
        <v>955.75784080574908</v>
      </c>
      <c r="Z1160">
        <v>4</v>
      </c>
      <c r="AA1160" t="s">
        <v>157</v>
      </c>
      <c r="AB1160" t="s">
        <v>683</v>
      </c>
      <c r="AC1160" t="s">
        <v>17</v>
      </c>
    </row>
    <row r="1161" spans="1:29" x14ac:dyDescent="0.3">
      <c r="A1161" s="151">
        <v>46059</v>
      </c>
      <c r="B1161" t="s">
        <v>1028</v>
      </c>
      <c r="C1161" t="s">
        <v>1033</v>
      </c>
      <c r="D1161">
        <v>-196100.66</v>
      </c>
      <c r="E1161" t="s">
        <v>1034</v>
      </c>
      <c r="F1161">
        <v>74</v>
      </c>
      <c r="G1161">
        <v>2190.09</v>
      </c>
      <c r="H1161" t="s">
        <v>511</v>
      </c>
      <c r="I1161" t="s">
        <v>17</v>
      </c>
      <c r="J1161" t="s">
        <v>157</v>
      </c>
      <c r="K1161" t="s">
        <v>473</v>
      </c>
      <c r="L1161" t="s">
        <v>156</v>
      </c>
      <c r="M1161">
        <v>0</v>
      </c>
      <c r="N1161" t="s">
        <v>35</v>
      </c>
      <c r="O1161" t="s">
        <v>492</v>
      </c>
      <c r="P1161">
        <v>10</v>
      </c>
      <c r="Q1161" t="s">
        <v>465</v>
      </c>
      <c r="R1161">
        <v>1</v>
      </c>
      <c r="S1161">
        <v>-196100.66</v>
      </c>
      <c r="T1161">
        <v>74</v>
      </c>
      <c r="U1161" t="s">
        <v>199</v>
      </c>
      <c r="V1161" t="s">
        <v>80</v>
      </c>
      <c r="W1161" t="s">
        <v>81</v>
      </c>
      <c r="X1161">
        <v>0.73411048911804788</v>
      </c>
      <c r="Y1161">
        <v>143959.55142897202</v>
      </c>
      <c r="Z1161">
        <v>5</v>
      </c>
      <c r="AA1161" t="s">
        <v>157</v>
      </c>
      <c r="AB1161" t="s">
        <v>80</v>
      </c>
      <c r="AC1161" t="s">
        <v>17</v>
      </c>
    </row>
    <row r="1162" spans="1:29" x14ac:dyDescent="0.3">
      <c r="A1162" s="151">
        <v>46059</v>
      </c>
      <c r="B1162" t="s">
        <v>1028</v>
      </c>
      <c r="C1162" t="s">
        <v>1033</v>
      </c>
      <c r="D1162">
        <v>-196100.66</v>
      </c>
      <c r="E1162" t="s">
        <v>1034</v>
      </c>
      <c r="F1162">
        <v>74</v>
      </c>
      <c r="G1162">
        <v>2190.09</v>
      </c>
      <c r="H1162" t="s">
        <v>511</v>
      </c>
      <c r="I1162" t="s">
        <v>17</v>
      </c>
      <c r="J1162" t="s">
        <v>157</v>
      </c>
      <c r="K1162" t="s">
        <v>473</v>
      </c>
      <c r="L1162" t="s">
        <v>156</v>
      </c>
      <c r="M1162">
        <v>0</v>
      </c>
      <c r="N1162" t="s">
        <v>35</v>
      </c>
      <c r="O1162" t="s">
        <v>492</v>
      </c>
      <c r="P1162">
        <v>10</v>
      </c>
      <c r="Q1162" t="s">
        <v>465</v>
      </c>
      <c r="R1162">
        <v>1</v>
      </c>
      <c r="S1162">
        <v>-196100.66</v>
      </c>
      <c r="T1162">
        <v>74</v>
      </c>
      <c r="U1162" t="s">
        <v>199</v>
      </c>
      <c r="V1162" t="s">
        <v>50</v>
      </c>
      <c r="W1162" t="s">
        <v>74</v>
      </c>
      <c r="X1162">
        <v>1.4065386597374174E-2</v>
      </c>
      <c r="Y1162">
        <v>2758.2315949002295</v>
      </c>
      <c r="Z1162">
        <v>6</v>
      </c>
      <c r="AA1162" t="s">
        <v>157</v>
      </c>
      <c r="AB1162" t="s">
        <v>50</v>
      </c>
      <c r="AC1162" t="s">
        <v>17</v>
      </c>
    </row>
    <row r="1163" spans="1:29" x14ac:dyDescent="0.3">
      <c r="A1163" s="151">
        <v>46059</v>
      </c>
      <c r="B1163" t="s">
        <v>1028</v>
      </c>
      <c r="C1163" t="s">
        <v>1033</v>
      </c>
      <c r="D1163">
        <v>-196100.66</v>
      </c>
      <c r="E1163" t="s">
        <v>1034</v>
      </c>
      <c r="F1163">
        <v>74</v>
      </c>
      <c r="G1163">
        <v>2190.09</v>
      </c>
      <c r="H1163" t="s">
        <v>511</v>
      </c>
      <c r="I1163" t="s">
        <v>17</v>
      </c>
      <c r="J1163" t="s">
        <v>157</v>
      </c>
      <c r="K1163" t="s">
        <v>473</v>
      </c>
      <c r="L1163" t="s">
        <v>156</v>
      </c>
      <c r="M1163">
        <v>0</v>
      </c>
      <c r="N1163" t="s">
        <v>35</v>
      </c>
      <c r="O1163" t="s">
        <v>492</v>
      </c>
      <c r="P1163">
        <v>10</v>
      </c>
      <c r="Q1163" t="s">
        <v>465</v>
      </c>
      <c r="R1163">
        <v>1</v>
      </c>
      <c r="S1163">
        <v>-196100.66</v>
      </c>
      <c r="T1163">
        <v>74</v>
      </c>
      <c r="U1163" t="s">
        <v>199</v>
      </c>
      <c r="V1163" t="s">
        <v>68</v>
      </c>
      <c r="W1163" t="s">
        <v>69</v>
      </c>
      <c r="X1163">
        <v>0.10760032914202722</v>
      </c>
      <c r="Y1163">
        <v>21100.495560968771</v>
      </c>
      <c r="Z1163">
        <v>7</v>
      </c>
      <c r="AA1163" t="s">
        <v>157</v>
      </c>
      <c r="AB1163" t="s">
        <v>68</v>
      </c>
      <c r="AC1163" t="s">
        <v>17</v>
      </c>
    </row>
    <row r="1164" spans="1:29" x14ac:dyDescent="0.3">
      <c r="A1164" s="151">
        <v>46059</v>
      </c>
      <c r="B1164" t="s">
        <v>1028</v>
      </c>
      <c r="C1164" t="s">
        <v>1033</v>
      </c>
      <c r="D1164">
        <v>-196100.66</v>
      </c>
      <c r="E1164" t="s">
        <v>1034</v>
      </c>
      <c r="F1164">
        <v>74</v>
      </c>
      <c r="G1164">
        <v>2190.09</v>
      </c>
      <c r="H1164" t="s">
        <v>511</v>
      </c>
      <c r="I1164" t="s">
        <v>17</v>
      </c>
      <c r="J1164" t="s">
        <v>157</v>
      </c>
      <c r="K1164" t="s">
        <v>473</v>
      </c>
      <c r="L1164" t="s">
        <v>156</v>
      </c>
      <c r="M1164">
        <v>0</v>
      </c>
      <c r="N1164" t="s">
        <v>35</v>
      </c>
      <c r="O1164" t="s">
        <v>492</v>
      </c>
      <c r="P1164">
        <v>10</v>
      </c>
      <c r="Q1164" t="s">
        <v>465</v>
      </c>
      <c r="R1164">
        <v>1</v>
      </c>
      <c r="S1164">
        <v>-196100.66</v>
      </c>
      <c r="T1164">
        <v>74</v>
      </c>
      <c r="U1164" t="s">
        <v>199</v>
      </c>
      <c r="V1164" t="s">
        <v>70</v>
      </c>
      <c r="W1164" t="s">
        <v>71</v>
      </c>
      <c r="X1164">
        <v>3.9675420007119738E-2</v>
      </c>
      <c r="Y1164">
        <v>7780.3760491733856</v>
      </c>
      <c r="Z1164">
        <v>8</v>
      </c>
      <c r="AA1164" t="s">
        <v>157</v>
      </c>
      <c r="AB1164" t="s">
        <v>70</v>
      </c>
      <c r="AC1164" t="s">
        <v>17</v>
      </c>
    </row>
    <row r="1165" spans="1:29" x14ac:dyDescent="0.3">
      <c r="A1165" s="151">
        <v>46059</v>
      </c>
      <c r="B1165" t="s">
        <v>1028</v>
      </c>
      <c r="C1165" t="s">
        <v>1033</v>
      </c>
      <c r="D1165">
        <v>-196100.66</v>
      </c>
      <c r="E1165" t="s">
        <v>1034</v>
      </c>
      <c r="F1165">
        <v>74</v>
      </c>
      <c r="G1165">
        <v>2190.09</v>
      </c>
      <c r="H1165" t="s">
        <v>511</v>
      </c>
      <c r="I1165" t="s">
        <v>17</v>
      </c>
      <c r="J1165" t="s">
        <v>157</v>
      </c>
      <c r="K1165" t="s">
        <v>473</v>
      </c>
      <c r="L1165" t="s">
        <v>156</v>
      </c>
      <c r="M1165">
        <v>0</v>
      </c>
      <c r="N1165" t="s">
        <v>35</v>
      </c>
      <c r="O1165" t="s">
        <v>492</v>
      </c>
      <c r="P1165">
        <v>10</v>
      </c>
      <c r="Q1165" t="s">
        <v>465</v>
      </c>
      <c r="R1165">
        <v>1</v>
      </c>
      <c r="S1165">
        <v>-196100.66</v>
      </c>
      <c r="T1165">
        <v>74</v>
      </c>
      <c r="U1165" t="s">
        <v>199</v>
      </c>
      <c r="V1165" t="s">
        <v>181</v>
      </c>
      <c r="W1165" t="s">
        <v>462</v>
      </c>
      <c r="X1165">
        <v>0</v>
      </c>
      <c r="Y1165">
        <v>0</v>
      </c>
      <c r="Z1165">
        <v>9</v>
      </c>
      <c r="AA1165" t="s">
        <v>157</v>
      </c>
      <c r="AB1165" t="s">
        <v>181</v>
      </c>
      <c r="AC1165" t="s">
        <v>17</v>
      </c>
    </row>
    <row r="1166" spans="1:29" x14ac:dyDescent="0.3">
      <c r="A1166" s="151">
        <v>46081</v>
      </c>
      <c r="B1166" t="s">
        <v>664</v>
      </c>
      <c r="C1166" t="s">
        <v>772</v>
      </c>
      <c r="D1166">
        <v>-194350</v>
      </c>
      <c r="E1166" t="s">
        <v>667</v>
      </c>
      <c r="F1166">
        <v>130</v>
      </c>
      <c r="G1166">
        <v>1495</v>
      </c>
      <c r="H1166" t="s">
        <v>144</v>
      </c>
      <c r="I1166" t="s">
        <v>18</v>
      </c>
      <c r="J1166" t="s">
        <v>137</v>
      </c>
      <c r="K1166" t="s">
        <v>473</v>
      </c>
      <c r="L1166" t="s">
        <v>138</v>
      </c>
      <c r="M1166">
        <v>0</v>
      </c>
      <c r="N1166" t="s">
        <v>43</v>
      </c>
      <c r="O1166" t="s">
        <v>492</v>
      </c>
      <c r="P1166">
        <v>1</v>
      </c>
      <c r="Q1166" t="s">
        <v>72</v>
      </c>
      <c r="R1166">
        <v>1</v>
      </c>
      <c r="S1166">
        <v>-194350</v>
      </c>
      <c r="T1166">
        <v>130</v>
      </c>
      <c r="U1166" t="s">
        <v>199</v>
      </c>
      <c r="V1166" t="s">
        <v>72</v>
      </c>
      <c r="W1166" t="s">
        <v>87</v>
      </c>
      <c r="X1166">
        <v>1</v>
      </c>
      <c r="Y1166">
        <v>194350</v>
      </c>
      <c r="Z1166">
        <v>1</v>
      </c>
      <c r="AA1166">
        <v>1</v>
      </c>
      <c r="AB1166" t="s">
        <v>72</v>
      </c>
      <c r="AC1166" t="s">
        <v>18</v>
      </c>
    </row>
    <row r="1167" spans="1:29" x14ac:dyDescent="0.3">
      <c r="A1167" s="151">
        <v>46079</v>
      </c>
      <c r="B1167" t="s">
        <v>1082</v>
      </c>
      <c r="C1167" t="s">
        <v>1083</v>
      </c>
      <c r="D1167">
        <v>-187343.73</v>
      </c>
      <c r="E1167" t="s">
        <v>1084</v>
      </c>
      <c r="F1167">
        <v>1</v>
      </c>
      <c r="G1167">
        <v>187343.73</v>
      </c>
      <c r="H1167" t="s">
        <v>511</v>
      </c>
      <c r="I1167" t="s">
        <v>10</v>
      </c>
      <c r="J1167" t="s">
        <v>137</v>
      </c>
      <c r="K1167" t="s">
        <v>473</v>
      </c>
      <c r="L1167" t="s">
        <v>156</v>
      </c>
      <c r="M1167">
        <v>0</v>
      </c>
      <c r="N1167" t="s">
        <v>35</v>
      </c>
      <c r="O1167" t="s">
        <v>492</v>
      </c>
      <c r="P1167">
        <v>10</v>
      </c>
      <c r="Q1167" t="s">
        <v>465</v>
      </c>
      <c r="R1167">
        <v>1</v>
      </c>
      <c r="S1167">
        <v>-187343.73</v>
      </c>
      <c r="T1167">
        <v>1</v>
      </c>
      <c r="U1167" t="s">
        <v>199</v>
      </c>
      <c r="V1167" t="s">
        <v>72</v>
      </c>
      <c r="W1167" t="s">
        <v>73</v>
      </c>
      <c r="X1167">
        <v>3.2417236735101898E-2</v>
      </c>
      <c r="Y1167">
        <v>6073.1660462470118</v>
      </c>
      <c r="Z1167">
        <v>1</v>
      </c>
      <c r="AA1167">
        <v>13</v>
      </c>
      <c r="AB1167" t="s">
        <v>72</v>
      </c>
      <c r="AC1167" t="s">
        <v>10</v>
      </c>
    </row>
    <row r="1168" spans="1:29" x14ac:dyDescent="0.3">
      <c r="A1168" s="151">
        <v>46079</v>
      </c>
      <c r="B1168" t="s">
        <v>1082</v>
      </c>
      <c r="C1168" t="s">
        <v>1083</v>
      </c>
      <c r="D1168">
        <v>-187343.73</v>
      </c>
      <c r="E1168" t="s">
        <v>1084</v>
      </c>
      <c r="F1168">
        <v>1</v>
      </c>
      <c r="G1168">
        <v>187343.73</v>
      </c>
      <c r="H1168" t="s">
        <v>511</v>
      </c>
      <c r="I1168" t="s">
        <v>10</v>
      </c>
      <c r="J1168" t="s">
        <v>137</v>
      </c>
      <c r="K1168" t="s">
        <v>473</v>
      </c>
      <c r="L1168" t="s">
        <v>156</v>
      </c>
      <c r="M1168">
        <v>0</v>
      </c>
      <c r="N1168" t="s">
        <v>35</v>
      </c>
      <c r="O1168" t="s">
        <v>492</v>
      </c>
      <c r="P1168">
        <v>10</v>
      </c>
      <c r="Q1168" t="s">
        <v>465</v>
      </c>
      <c r="R1168">
        <v>1</v>
      </c>
      <c r="S1168">
        <v>-187343.73</v>
      </c>
      <c r="T1168">
        <v>1</v>
      </c>
      <c r="U1168" t="s">
        <v>199</v>
      </c>
      <c r="V1168" t="s">
        <v>77</v>
      </c>
      <c r="W1168" t="s">
        <v>78</v>
      </c>
      <c r="X1168">
        <v>7.0597149630605652E-3</v>
      </c>
      <c r="Y1168">
        <v>1322.5933339165786</v>
      </c>
      <c r="Z1168">
        <v>2</v>
      </c>
      <c r="AA1168">
        <v>13</v>
      </c>
      <c r="AB1168" t="s">
        <v>77</v>
      </c>
      <c r="AC1168" t="s">
        <v>10</v>
      </c>
    </row>
    <row r="1169" spans="1:29" x14ac:dyDescent="0.3">
      <c r="A1169" s="151">
        <v>46079</v>
      </c>
      <c r="B1169" t="s">
        <v>1082</v>
      </c>
      <c r="C1169" t="s">
        <v>1083</v>
      </c>
      <c r="D1169">
        <v>-187343.73</v>
      </c>
      <c r="E1169" t="s">
        <v>1084</v>
      </c>
      <c r="F1169">
        <v>1</v>
      </c>
      <c r="G1169">
        <v>187343.73</v>
      </c>
      <c r="H1169" t="s">
        <v>511</v>
      </c>
      <c r="I1169" t="s">
        <v>10</v>
      </c>
      <c r="J1169" t="s">
        <v>137</v>
      </c>
      <c r="K1169" t="s">
        <v>473</v>
      </c>
      <c r="L1169" t="s">
        <v>156</v>
      </c>
      <c r="M1169">
        <v>0</v>
      </c>
      <c r="N1169" t="s">
        <v>35</v>
      </c>
      <c r="O1169" t="s">
        <v>492</v>
      </c>
      <c r="P1169">
        <v>10</v>
      </c>
      <c r="Q1169" t="s">
        <v>465</v>
      </c>
      <c r="R1169">
        <v>1</v>
      </c>
      <c r="S1169">
        <v>-187343.73</v>
      </c>
      <c r="T1169">
        <v>1</v>
      </c>
      <c r="U1169" t="s">
        <v>199</v>
      </c>
      <c r="V1169" t="s">
        <v>75</v>
      </c>
      <c r="W1169" t="s">
        <v>76</v>
      </c>
      <c r="X1169">
        <v>4.0653249223577111E-4</v>
      </c>
      <c r="Y1169">
        <v>76.161313461645406</v>
      </c>
      <c r="Z1169">
        <v>10</v>
      </c>
      <c r="AA1169">
        <v>13</v>
      </c>
      <c r="AB1169" t="s">
        <v>75</v>
      </c>
      <c r="AC1169" t="s">
        <v>10</v>
      </c>
    </row>
    <row r="1170" spans="1:29" x14ac:dyDescent="0.3">
      <c r="A1170" s="151">
        <v>46079</v>
      </c>
      <c r="B1170" t="s">
        <v>1082</v>
      </c>
      <c r="C1170" t="s">
        <v>1083</v>
      </c>
      <c r="D1170">
        <v>-187343.73</v>
      </c>
      <c r="E1170" t="s">
        <v>1084</v>
      </c>
      <c r="F1170">
        <v>1</v>
      </c>
      <c r="G1170">
        <v>187343.73</v>
      </c>
      <c r="H1170" t="s">
        <v>511</v>
      </c>
      <c r="I1170" t="s">
        <v>10</v>
      </c>
      <c r="J1170" t="s">
        <v>137</v>
      </c>
      <c r="K1170" t="s">
        <v>473</v>
      </c>
      <c r="L1170" t="s">
        <v>156</v>
      </c>
      <c r="M1170">
        <v>0</v>
      </c>
      <c r="N1170" t="s">
        <v>35</v>
      </c>
      <c r="O1170" t="s">
        <v>492</v>
      </c>
      <c r="P1170">
        <v>10</v>
      </c>
      <c r="Q1170" t="s">
        <v>465</v>
      </c>
      <c r="R1170">
        <v>1</v>
      </c>
      <c r="S1170">
        <v>-187343.73</v>
      </c>
      <c r="T1170">
        <v>1</v>
      </c>
      <c r="U1170" t="s">
        <v>199</v>
      </c>
      <c r="V1170" t="s">
        <v>66</v>
      </c>
      <c r="W1170" t="s">
        <v>67</v>
      </c>
      <c r="X1170">
        <v>5.9791078481547098E-2</v>
      </c>
      <c r="Y1170">
        <v>11201.483663455771</v>
      </c>
      <c r="Z1170">
        <v>3</v>
      </c>
      <c r="AA1170">
        <v>13</v>
      </c>
      <c r="AB1170" t="s">
        <v>682</v>
      </c>
      <c r="AC1170" t="s">
        <v>10</v>
      </c>
    </row>
    <row r="1171" spans="1:29" x14ac:dyDescent="0.3">
      <c r="A1171" s="151">
        <v>46079</v>
      </c>
      <c r="B1171" t="s">
        <v>1082</v>
      </c>
      <c r="C1171" t="s">
        <v>1083</v>
      </c>
      <c r="D1171">
        <v>-187343.73</v>
      </c>
      <c r="E1171" t="s">
        <v>1084</v>
      </c>
      <c r="F1171">
        <v>1</v>
      </c>
      <c r="G1171">
        <v>187343.73</v>
      </c>
      <c r="H1171" t="s">
        <v>511</v>
      </c>
      <c r="I1171" t="s">
        <v>10</v>
      </c>
      <c r="J1171" t="s">
        <v>137</v>
      </c>
      <c r="K1171" t="s">
        <v>473</v>
      </c>
      <c r="L1171" t="s">
        <v>156</v>
      </c>
      <c r="M1171">
        <v>0</v>
      </c>
      <c r="N1171" t="s">
        <v>35</v>
      </c>
      <c r="O1171" t="s">
        <v>492</v>
      </c>
      <c r="P1171">
        <v>10</v>
      </c>
      <c r="Q1171" t="s">
        <v>465</v>
      </c>
      <c r="R1171">
        <v>1</v>
      </c>
      <c r="S1171">
        <v>-187343.73</v>
      </c>
      <c r="T1171">
        <v>1</v>
      </c>
      <c r="U1171" t="s">
        <v>199</v>
      </c>
      <c r="V1171" t="s">
        <v>63</v>
      </c>
      <c r="W1171" t="s">
        <v>64</v>
      </c>
      <c r="X1171">
        <v>4.8738124634855849E-3</v>
      </c>
      <c r="Y1171">
        <v>913.07820622987833</v>
      </c>
      <c r="Z1171">
        <v>4</v>
      </c>
      <c r="AA1171">
        <v>13</v>
      </c>
      <c r="AB1171" t="s">
        <v>683</v>
      </c>
      <c r="AC1171" t="s">
        <v>10</v>
      </c>
    </row>
    <row r="1172" spans="1:29" x14ac:dyDescent="0.3">
      <c r="A1172" s="151">
        <v>46079</v>
      </c>
      <c r="B1172" t="s">
        <v>1082</v>
      </c>
      <c r="C1172" t="s">
        <v>1083</v>
      </c>
      <c r="D1172">
        <v>-187343.73</v>
      </c>
      <c r="E1172" t="s">
        <v>1084</v>
      </c>
      <c r="F1172">
        <v>1</v>
      </c>
      <c r="G1172">
        <v>187343.73</v>
      </c>
      <c r="H1172" t="s">
        <v>511</v>
      </c>
      <c r="I1172" t="s">
        <v>10</v>
      </c>
      <c r="J1172" t="s">
        <v>137</v>
      </c>
      <c r="K1172" t="s">
        <v>473</v>
      </c>
      <c r="L1172" t="s">
        <v>156</v>
      </c>
      <c r="M1172">
        <v>0</v>
      </c>
      <c r="N1172" t="s">
        <v>35</v>
      </c>
      <c r="O1172" t="s">
        <v>492</v>
      </c>
      <c r="P1172">
        <v>10</v>
      </c>
      <c r="Q1172" t="s">
        <v>465</v>
      </c>
      <c r="R1172">
        <v>1</v>
      </c>
      <c r="S1172">
        <v>-187343.73</v>
      </c>
      <c r="T1172">
        <v>1</v>
      </c>
      <c r="U1172" t="s">
        <v>199</v>
      </c>
      <c r="V1172" t="s">
        <v>80</v>
      </c>
      <c r="W1172" t="s">
        <v>81</v>
      </c>
      <c r="X1172">
        <v>0.73411048911804788</v>
      </c>
      <c r="Y1172">
        <v>137530.99726349951</v>
      </c>
      <c r="Z1172">
        <v>5</v>
      </c>
      <c r="AA1172">
        <v>13</v>
      </c>
      <c r="AB1172" t="s">
        <v>80</v>
      </c>
      <c r="AC1172" t="s">
        <v>10</v>
      </c>
    </row>
    <row r="1173" spans="1:29" x14ac:dyDescent="0.3">
      <c r="A1173" s="151">
        <v>46079</v>
      </c>
      <c r="B1173" t="s">
        <v>1082</v>
      </c>
      <c r="C1173" t="s">
        <v>1083</v>
      </c>
      <c r="D1173">
        <v>-187343.73</v>
      </c>
      <c r="E1173" t="s">
        <v>1084</v>
      </c>
      <c r="F1173">
        <v>1</v>
      </c>
      <c r="G1173">
        <v>187343.73</v>
      </c>
      <c r="H1173" t="s">
        <v>511</v>
      </c>
      <c r="I1173" t="s">
        <v>10</v>
      </c>
      <c r="J1173" t="s">
        <v>137</v>
      </c>
      <c r="K1173" t="s">
        <v>473</v>
      </c>
      <c r="L1173" t="s">
        <v>156</v>
      </c>
      <c r="M1173">
        <v>0</v>
      </c>
      <c r="N1173" t="s">
        <v>35</v>
      </c>
      <c r="O1173" t="s">
        <v>492</v>
      </c>
      <c r="P1173">
        <v>10</v>
      </c>
      <c r="Q1173" t="s">
        <v>465</v>
      </c>
      <c r="R1173">
        <v>1</v>
      </c>
      <c r="S1173">
        <v>-187343.73</v>
      </c>
      <c r="T1173">
        <v>1</v>
      </c>
      <c r="U1173" t="s">
        <v>199</v>
      </c>
      <c r="V1173" t="s">
        <v>50</v>
      </c>
      <c r="W1173" t="s">
        <v>74</v>
      </c>
      <c r="X1173">
        <v>1.4065386597374174E-2</v>
      </c>
      <c r="Y1173">
        <v>2635.0619890440862</v>
      </c>
      <c r="Z1173">
        <v>6</v>
      </c>
      <c r="AA1173">
        <v>13</v>
      </c>
      <c r="AB1173" t="s">
        <v>50</v>
      </c>
      <c r="AC1173" t="s">
        <v>10</v>
      </c>
    </row>
    <row r="1174" spans="1:29" x14ac:dyDescent="0.3">
      <c r="A1174" s="151">
        <v>46079</v>
      </c>
      <c r="B1174" t="s">
        <v>1082</v>
      </c>
      <c r="C1174" t="s">
        <v>1083</v>
      </c>
      <c r="D1174">
        <v>-187343.73</v>
      </c>
      <c r="E1174" t="s">
        <v>1084</v>
      </c>
      <c r="F1174">
        <v>1</v>
      </c>
      <c r="G1174">
        <v>187343.73</v>
      </c>
      <c r="H1174" t="s">
        <v>511</v>
      </c>
      <c r="I1174" t="s">
        <v>10</v>
      </c>
      <c r="J1174" t="s">
        <v>137</v>
      </c>
      <c r="K1174" t="s">
        <v>473</v>
      </c>
      <c r="L1174" t="s">
        <v>156</v>
      </c>
      <c r="M1174">
        <v>0</v>
      </c>
      <c r="N1174" t="s">
        <v>35</v>
      </c>
      <c r="O1174" t="s">
        <v>492</v>
      </c>
      <c r="P1174">
        <v>10</v>
      </c>
      <c r="Q1174" t="s">
        <v>465</v>
      </c>
      <c r="R1174">
        <v>1</v>
      </c>
      <c r="S1174">
        <v>-187343.73</v>
      </c>
      <c r="T1174">
        <v>1</v>
      </c>
      <c r="U1174" t="s">
        <v>199</v>
      </c>
      <c r="V1174" t="s">
        <v>68</v>
      </c>
      <c r="W1174" t="s">
        <v>69</v>
      </c>
      <c r="X1174">
        <v>0.10760032914202722</v>
      </c>
      <c r="Y1174">
        <v>20158.247010695079</v>
      </c>
      <c r="Z1174">
        <v>7</v>
      </c>
      <c r="AA1174">
        <v>13</v>
      </c>
      <c r="AB1174" t="s">
        <v>68</v>
      </c>
      <c r="AC1174" t="s">
        <v>10</v>
      </c>
    </row>
    <row r="1175" spans="1:29" x14ac:dyDescent="0.3">
      <c r="A1175" s="151">
        <v>46079</v>
      </c>
      <c r="B1175" t="s">
        <v>1082</v>
      </c>
      <c r="C1175" t="s">
        <v>1083</v>
      </c>
      <c r="D1175">
        <v>-187343.73</v>
      </c>
      <c r="E1175" t="s">
        <v>1084</v>
      </c>
      <c r="F1175">
        <v>1</v>
      </c>
      <c r="G1175">
        <v>187343.73</v>
      </c>
      <c r="H1175" t="s">
        <v>511</v>
      </c>
      <c r="I1175" t="s">
        <v>10</v>
      </c>
      <c r="J1175" t="s">
        <v>137</v>
      </c>
      <c r="K1175" t="s">
        <v>473</v>
      </c>
      <c r="L1175" t="s">
        <v>156</v>
      </c>
      <c r="M1175">
        <v>0</v>
      </c>
      <c r="N1175" t="s">
        <v>35</v>
      </c>
      <c r="O1175" t="s">
        <v>492</v>
      </c>
      <c r="P1175">
        <v>10</v>
      </c>
      <c r="Q1175" t="s">
        <v>465</v>
      </c>
      <c r="R1175">
        <v>1</v>
      </c>
      <c r="S1175">
        <v>-187343.73</v>
      </c>
      <c r="T1175">
        <v>1</v>
      </c>
      <c r="U1175" t="s">
        <v>199</v>
      </c>
      <c r="V1175" t="s">
        <v>70</v>
      </c>
      <c r="W1175" t="s">
        <v>71</v>
      </c>
      <c r="X1175">
        <v>3.9675420007119738E-2</v>
      </c>
      <c r="Y1175">
        <v>7432.9411734504383</v>
      </c>
      <c r="Z1175">
        <v>8</v>
      </c>
      <c r="AA1175">
        <v>13</v>
      </c>
      <c r="AB1175" t="s">
        <v>70</v>
      </c>
      <c r="AC1175" t="s">
        <v>10</v>
      </c>
    </row>
    <row r="1176" spans="1:29" x14ac:dyDescent="0.3">
      <c r="A1176" s="151">
        <v>46079</v>
      </c>
      <c r="B1176" t="s">
        <v>1082</v>
      </c>
      <c r="C1176" t="s">
        <v>1083</v>
      </c>
      <c r="D1176">
        <v>-187343.73</v>
      </c>
      <c r="E1176" t="s">
        <v>1084</v>
      </c>
      <c r="F1176">
        <v>1</v>
      </c>
      <c r="G1176">
        <v>187343.73</v>
      </c>
      <c r="H1176" t="s">
        <v>511</v>
      </c>
      <c r="I1176" t="s">
        <v>10</v>
      </c>
      <c r="J1176" t="s">
        <v>137</v>
      </c>
      <c r="K1176" t="s">
        <v>473</v>
      </c>
      <c r="L1176" t="s">
        <v>156</v>
      </c>
      <c r="M1176">
        <v>0</v>
      </c>
      <c r="N1176" t="s">
        <v>35</v>
      </c>
      <c r="O1176" t="s">
        <v>492</v>
      </c>
      <c r="P1176">
        <v>10</v>
      </c>
      <c r="Q1176" t="s">
        <v>465</v>
      </c>
      <c r="R1176">
        <v>1</v>
      </c>
      <c r="S1176">
        <v>-187343.73</v>
      </c>
      <c r="T1176">
        <v>1</v>
      </c>
      <c r="U1176" t="s">
        <v>199</v>
      </c>
      <c r="V1176" t="s">
        <v>181</v>
      </c>
      <c r="W1176" t="s">
        <v>462</v>
      </c>
      <c r="X1176">
        <v>0</v>
      </c>
      <c r="Y1176">
        <v>0</v>
      </c>
      <c r="Z1176">
        <v>9</v>
      </c>
      <c r="AA1176">
        <v>13</v>
      </c>
      <c r="AB1176" t="s">
        <v>181</v>
      </c>
      <c r="AC1176" t="s">
        <v>10</v>
      </c>
    </row>
    <row r="1177" spans="1:29" x14ac:dyDescent="0.3">
      <c r="A1177" s="151">
        <v>46063</v>
      </c>
      <c r="B1177" t="s">
        <v>1048</v>
      </c>
      <c r="C1177" t="s">
        <v>1053</v>
      </c>
      <c r="D1177">
        <v>-180120.6</v>
      </c>
      <c r="E1177" t="s">
        <v>1054</v>
      </c>
      <c r="F1177">
        <v>60</v>
      </c>
      <c r="G1177">
        <v>2481</v>
      </c>
      <c r="H1177" t="s">
        <v>511</v>
      </c>
      <c r="I1177" t="s">
        <v>14</v>
      </c>
      <c r="J1177" t="s">
        <v>137</v>
      </c>
      <c r="K1177" t="s">
        <v>473</v>
      </c>
      <c r="L1177" t="s">
        <v>156</v>
      </c>
      <c r="M1177">
        <v>0</v>
      </c>
      <c r="N1177" t="s">
        <v>35</v>
      </c>
      <c r="O1177" t="s">
        <v>492</v>
      </c>
      <c r="P1177">
        <v>10</v>
      </c>
      <c r="Q1177" t="s">
        <v>465</v>
      </c>
      <c r="R1177">
        <v>1</v>
      </c>
      <c r="S1177">
        <v>-180120.6</v>
      </c>
      <c r="T1177">
        <v>60</v>
      </c>
      <c r="U1177" t="s">
        <v>199</v>
      </c>
      <c r="V1177" t="s">
        <v>72</v>
      </c>
      <c r="W1177" t="s">
        <v>73</v>
      </c>
      <c r="X1177">
        <v>3.2417236735101898E-2</v>
      </c>
      <c r="Y1177">
        <v>5839.0121310685954</v>
      </c>
      <c r="Z1177">
        <v>1</v>
      </c>
      <c r="AA1177">
        <v>5</v>
      </c>
      <c r="AB1177" t="s">
        <v>72</v>
      </c>
      <c r="AC1177" t="s">
        <v>14</v>
      </c>
    </row>
    <row r="1178" spans="1:29" x14ac:dyDescent="0.3">
      <c r="A1178" s="151">
        <v>46063</v>
      </c>
      <c r="B1178" t="s">
        <v>1048</v>
      </c>
      <c r="C1178" t="s">
        <v>1053</v>
      </c>
      <c r="D1178">
        <v>-180120.6</v>
      </c>
      <c r="E1178" t="s">
        <v>1054</v>
      </c>
      <c r="F1178">
        <v>60</v>
      </c>
      <c r="G1178">
        <v>2481</v>
      </c>
      <c r="H1178" t="s">
        <v>511</v>
      </c>
      <c r="I1178" t="s">
        <v>14</v>
      </c>
      <c r="J1178" t="s">
        <v>137</v>
      </c>
      <c r="K1178" t="s">
        <v>473</v>
      </c>
      <c r="L1178" t="s">
        <v>156</v>
      </c>
      <c r="M1178">
        <v>0</v>
      </c>
      <c r="N1178" t="s">
        <v>35</v>
      </c>
      <c r="O1178" t="s">
        <v>492</v>
      </c>
      <c r="P1178">
        <v>10</v>
      </c>
      <c r="Q1178" t="s">
        <v>465</v>
      </c>
      <c r="R1178">
        <v>1</v>
      </c>
      <c r="S1178">
        <v>-180120.6</v>
      </c>
      <c r="T1178">
        <v>60</v>
      </c>
      <c r="U1178" t="s">
        <v>199</v>
      </c>
      <c r="V1178" t="s">
        <v>77</v>
      </c>
      <c r="W1178" t="s">
        <v>78</v>
      </c>
      <c r="X1178">
        <v>7.0597149630605652E-3</v>
      </c>
      <c r="Y1178">
        <v>1271.6000949754468</v>
      </c>
      <c r="Z1178">
        <v>2</v>
      </c>
      <c r="AA1178">
        <v>5</v>
      </c>
      <c r="AB1178" t="s">
        <v>77</v>
      </c>
      <c r="AC1178" t="s">
        <v>14</v>
      </c>
    </row>
    <row r="1179" spans="1:29" x14ac:dyDescent="0.3">
      <c r="A1179" s="151">
        <v>46063</v>
      </c>
      <c r="B1179" t="s">
        <v>1048</v>
      </c>
      <c r="C1179" t="s">
        <v>1053</v>
      </c>
      <c r="D1179">
        <v>-180120.6</v>
      </c>
      <c r="E1179" t="s">
        <v>1054</v>
      </c>
      <c r="F1179">
        <v>60</v>
      </c>
      <c r="G1179">
        <v>2481</v>
      </c>
      <c r="H1179" t="s">
        <v>511</v>
      </c>
      <c r="I1179" t="s">
        <v>14</v>
      </c>
      <c r="J1179" t="s">
        <v>137</v>
      </c>
      <c r="K1179" t="s">
        <v>473</v>
      </c>
      <c r="L1179" t="s">
        <v>156</v>
      </c>
      <c r="M1179">
        <v>0</v>
      </c>
      <c r="N1179" t="s">
        <v>35</v>
      </c>
      <c r="O1179" t="s">
        <v>492</v>
      </c>
      <c r="P1179">
        <v>10</v>
      </c>
      <c r="Q1179" t="s">
        <v>465</v>
      </c>
      <c r="R1179">
        <v>1</v>
      </c>
      <c r="S1179">
        <v>-180120.6</v>
      </c>
      <c r="T1179">
        <v>60</v>
      </c>
      <c r="U1179" t="s">
        <v>199</v>
      </c>
      <c r="V1179" t="s">
        <v>75</v>
      </c>
      <c r="W1179" t="s">
        <v>76</v>
      </c>
      <c r="X1179">
        <v>4.0653249223577111E-4</v>
      </c>
      <c r="Y1179">
        <v>73.224876421002435</v>
      </c>
      <c r="Z1179">
        <v>10</v>
      </c>
      <c r="AA1179">
        <v>5</v>
      </c>
      <c r="AB1179" t="s">
        <v>75</v>
      </c>
      <c r="AC1179" t="s">
        <v>14</v>
      </c>
    </row>
    <row r="1180" spans="1:29" x14ac:dyDescent="0.3">
      <c r="A1180" s="151">
        <v>46063</v>
      </c>
      <c r="B1180" t="s">
        <v>1048</v>
      </c>
      <c r="C1180" t="s">
        <v>1053</v>
      </c>
      <c r="D1180">
        <v>-180120.6</v>
      </c>
      <c r="E1180" t="s">
        <v>1054</v>
      </c>
      <c r="F1180">
        <v>60</v>
      </c>
      <c r="G1180">
        <v>2481</v>
      </c>
      <c r="H1180" t="s">
        <v>511</v>
      </c>
      <c r="I1180" t="s">
        <v>14</v>
      </c>
      <c r="J1180" t="s">
        <v>137</v>
      </c>
      <c r="K1180" t="s">
        <v>473</v>
      </c>
      <c r="L1180" t="s">
        <v>156</v>
      </c>
      <c r="M1180">
        <v>0</v>
      </c>
      <c r="N1180" t="s">
        <v>35</v>
      </c>
      <c r="O1180" t="s">
        <v>492</v>
      </c>
      <c r="P1180">
        <v>10</v>
      </c>
      <c r="Q1180" t="s">
        <v>465</v>
      </c>
      <c r="R1180">
        <v>1</v>
      </c>
      <c r="S1180">
        <v>-180120.6</v>
      </c>
      <c r="T1180">
        <v>60</v>
      </c>
      <c r="U1180" t="s">
        <v>199</v>
      </c>
      <c r="V1180" t="s">
        <v>66</v>
      </c>
      <c r="W1180" t="s">
        <v>67</v>
      </c>
      <c r="X1180">
        <v>5.9791078481547098E-2</v>
      </c>
      <c r="Y1180">
        <v>10769.604930743353</v>
      </c>
      <c r="Z1180">
        <v>3</v>
      </c>
      <c r="AA1180">
        <v>5</v>
      </c>
      <c r="AB1180" t="s">
        <v>682</v>
      </c>
      <c r="AC1180" t="s">
        <v>14</v>
      </c>
    </row>
    <row r="1181" spans="1:29" x14ac:dyDescent="0.3">
      <c r="A1181" s="151">
        <v>46063</v>
      </c>
      <c r="B1181" t="s">
        <v>1048</v>
      </c>
      <c r="C1181" t="s">
        <v>1053</v>
      </c>
      <c r="D1181">
        <v>-180120.6</v>
      </c>
      <c r="E1181" t="s">
        <v>1054</v>
      </c>
      <c r="F1181">
        <v>60</v>
      </c>
      <c r="G1181">
        <v>2481</v>
      </c>
      <c r="H1181" t="s">
        <v>511</v>
      </c>
      <c r="I1181" t="s">
        <v>14</v>
      </c>
      <c r="J1181" t="s">
        <v>137</v>
      </c>
      <c r="K1181" t="s">
        <v>473</v>
      </c>
      <c r="L1181" t="s">
        <v>156</v>
      </c>
      <c r="M1181">
        <v>0</v>
      </c>
      <c r="N1181" t="s">
        <v>35</v>
      </c>
      <c r="O1181" t="s">
        <v>492</v>
      </c>
      <c r="P1181">
        <v>10</v>
      </c>
      <c r="Q1181" t="s">
        <v>465</v>
      </c>
      <c r="R1181">
        <v>1</v>
      </c>
      <c r="S1181">
        <v>-180120.6</v>
      </c>
      <c r="T1181">
        <v>60</v>
      </c>
      <c r="U1181" t="s">
        <v>199</v>
      </c>
      <c r="V1181" t="s">
        <v>63</v>
      </c>
      <c r="W1181" t="s">
        <v>64</v>
      </c>
      <c r="X1181">
        <v>4.8738124634855849E-3</v>
      </c>
      <c r="Y1181">
        <v>877.87402521050171</v>
      </c>
      <c r="Z1181">
        <v>4</v>
      </c>
      <c r="AA1181">
        <v>5</v>
      </c>
      <c r="AB1181" t="s">
        <v>683</v>
      </c>
      <c r="AC1181" t="s">
        <v>14</v>
      </c>
    </row>
    <row r="1182" spans="1:29" x14ac:dyDescent="0.3">
      <c r="A1182" s="151">
        <v>46063</v>
      </c>
      <c r="B1182" t="s">
        <v>1048</v>
      </c>
      <c r="C1182" t="s">
        <v>1053</v>
      </c>
      <c r="D1182">
        <v>-180120.6</v>
      </c>
      <c r="E1182" t="s">
        <v>1054</v>
      </c>
      <c r="F1182">
        <v>60</v>
      </c>
      <c r="G1182">
        <v>2481</v>
      </c>
      <c r="H1182" t="s">
        <v>511</v>
      </c>
      <c r="I1182" t="s">
        <v>14</v>
      </c>
      <c r="J1182" t="s">
        <v>137</v>
      </c>
      <c r="K1182" t="s">
        <v>473</v>
      </c>
      <c r="L1182" t="s">
        <v>156</v>
      </c>
      <c r="M1182">
        <v>0</v>
      </c>
      <c r="N1182" t="s">
        <v>35</v>
      </c>
      <c r="O1182" t="s">
        <v>492</v>
      </c>
      <c r="P1182">
        <v>10</v>
      </c>
      <c r="Q1182" t="s">
        <v>465</v>
      </c>
      <c r="R1182">
        <v>1</v>
      </c>
      <c r="S1182">
        <v>-180120.6</v>
      </c>
      <c r="T1182">
        <v>60</v>
      </c>
      <c r="U1182" t="s">
        <v>199</v>
      </c>
      <c r="V1182" t="s">
        <v>80</v>
      </c>
      <c r="W1182" t="s">
        <v>81</v>
      </c>
      <c r="X1182">
        <v>0.73411048911804788</v>
      </c>
      <c r="Y1182">
        <v>132228.42176623625</v>
      </c>
      <c r="Z1182">
        <v>5</v>
      </c>
      <c r="AA1182">
        <v>5</v>
      </c>
      <c r="AB1182" t="s">
        <v>80</v>
      </c>
      <c r="AC1182" t="s">
        <v>14</v>
      </c>
    </row>
    <row r="1183" spans="1:29" x14ac:dyDescent="0.3">
      <c r="A1183" s="151">
        <v>46063</v>
      </c>
      <c r="B1183" t="s">
        <v>1048</v>
      </c>
      <c r="C1183" t="s">
        <v>1053</v>
      </c>
      <c r="D1183">
        <v>-180120.6</v>
      </c>
      <c r="E1183" t="s">
        <v>1054</v>
      </c>
      <c r="F1183">
        <v>60</v>
      </c>
      <c r="G1183">
        <v>2481</v>
      </c>
      <c r="H1183" t="s">
        <v>511</v>
      </c>
      <c r="I1183" t="s">
        <v>14</v>
      </c>
      <c r="J1183" t="s">
        <v>137</v>
      </c>
      <c r="K1183" t="s">
        <v>473</v>
      </c>
      <c r="L1183" t="s">
        <v>156</v>
      </c>
      <c r="M1183">
        <v>0</v>
      </c>
      <c r="N1183" t="s">
        <v>35</v>
      </c>
      <c r="O1183" t="s">
        <v>492</v>
      </c>
      <c r="P1183">
        <v>10</v>
      </c>
      <c r="Q1183" t="s">
        <v>465</v>
      </c>
      <c r="R1183">
        <v>1</v>
      </c>
      <c r="S1183">
        <v>-180120.6</v>
      </c>
      <c r="T1183">
        <v>60</v>
      </c>
      <c r="U1183" t="s">
        <v>199</v>
      </c>
      <c r="V1183" t="s">
        <v>50</v>
      </c>
      <c r="W1183" t="s">
        <v>74</v>
      </c>
      <c r="X1183">
        <v>1.4065386597374174E-2</v>
      </c>
      <c r="Y1183">
        <v>2533.4658731509949</v>
      </c>
      <c r="Z1183">
        <v>6</v>
      </c>
      <c r="AA1183">
        <v>5</v>
      </c>
      <c r="AB1183" t="s">
        <v>50</v>
      </c>
      <c r="AC1183" t="s">
        <v>14</v>
      </c>
    </row>
    <row r="1184" spans="1:29" x14ac:dyDescent="0.3">
      <c r="A1184" s="151">
        <v>46063</v>
      </c>
      <c r="B1184" t="s">
        <v>1048</v>
      </c>
      <c r="C1184" t="s">
        <v>1053</v>
      </c>
      <c r="D1184">
        <v>-180120.6</v>
      </c>
      <c r="E1184" t="s">
        <v>1054</v>
      </c>
      <c r="F1184">
        <v>60</v>
      </c>
      <c r="G1184">
        <v>2481</v>
      </c>
      <c r="H1184" t="s">
        <v>511</v>
      </c>
      <c r="I1184" t="s">
        <v>14</v>
      </c>
      <c r="J1184" t="s">
        <v>137</v>
      </c>
      <c r="K1184" t="s">
        <v>473</v>
      </c>
      <c r="L1184" t="s">
        <v>156</v>
      </c>
      <c r="M1184">
        <v>0</v>
      </c>
      <c r="N1184" t="s">
        <v>35</v>
      </c>
      <c r="O1184" t="s">
        <v>492</v>
      </c>
      <c r="P1184">
        <v>10</v>
      </c>
      <c r="Q1184" t="s">
        <v>465</v>
      </c>
      <c r="R1184">
        <v>1</v>
      </c>
      <c r="S1184">
        <v>-180120.6</v>
      </c>
      <c r="T1184">
        <v>60</v>
      </c>
      <c r="U1184" t="s">
        <v>199</v>
      </c>
      <c r="V1184" t="s">
        <v>68</v>
      </c>
      <c r="W1184" t="s">
        <v>69</v>
      </c>
      <c r="X1184">
        <v>0.10760032914202722</v>
      </c>
      <c r="Y1184">
        <v>19381.03584525943</v>
      </c>
      <c r="Z1184">
        <v>7</v>
      </c>
      <c r="AA1184">
        <v>5</v>
      </c>
      <c r="AB1184" t="s">
        <v>68</v>
      </c>
      <c r="AC1184" t="s">
        <v>14</v>
      </c>
    </row>
    <row r="1185" spans="1:29" x14ac:dyDescent="0.3">
      <c r="A1185" s="151">
        <v>46063</v>
      </c>
      <c r="B1185" t="s">
        <v>1048</v>
      </c>
      <c r="C1185" t="s">
        <v>1053</v>
      </c>
      <c r="D1185">
        <v>-180120.6</v>
      </c>
      <c r="E1185" t="s">
        <v>1054</v>
      </c>
      <c r="F1185">
        <v>60</v>
      </c>
      <c r="G1185">
        <v>2481</v>
      </c>
      <c r="H1185" t="s">
        <v>511</v>
      </c>
      <c r="I1185" t="s">
        <v>14</v>
      </c>
      <c r="J1185" t="s">
        <v>137</v>
      </c>
      <c r="K1185" t="s">
        <v>473</v>
      </c>
      <c r="L1185" t="s">
        <v>156</v>
      </c>
      <c r="M1185">
        <v>0</v>
      </c>
      <c r="N1185" t="s">
        <v>35</v>
      </c>
      <c r="O1185" t="s">
        <v>492</v>
      </c>
      <c r="P1185">
        <v>10</v>
      </c>
      <c r="Q1185" t="s">
        <v>465</v>
      </c>
      <c r="R1185">
        <v>1</v>
      </c>
      <c r="S1185">
        <v>-180120.6</v>
      </c>
      <c r="T1185">
        <v>60</v>
      </c>
      <c r="U1185" t="s">
        <v>199</v>
      </c>
      <c r="V1185" t="s">
        <v>70</v>
      </c>
      <c r="W1185" t="s">
        <v>71</v>
      </c>
      <c r="X1185">
        <v>3.9675420007119738E-2</v>
      </c>
      <c r="Y1185">
        <v>7146.3604569344116</v>
      </c>
      <c r="Z1185">
        <v>8</v>
      </c>
      <c r="AA1185">
        <v>5</v>
      </c>
      <c r="AB1185" t="s">
        <v>70</v>
      </c>
      <c r="AC1185" t="s">
        <v>14</v>
      </c>
    </row>
    <row r="1186" spans="1:29" x14ac:dyDescent="0.3">
      <c r="A1186" s="151">
        <v>46063</v>
      </c>
      <c r="B1186" t="s">
        <v>1048</v>
      </c>
      <c r="C1186" t="s">
        <v>1053</v>
      </c>
      <c r="D1186">
        <v>-180120.6</v>
      </c>
      <c r="E1186" t="s">
        <v>1054</v>
      </c>
      <c r="F1186">
        <v>60</v>
      </c>
      <c r="G1186">
        <v>2481</v>
      </c>
      <c r="H1186" t="s">
        <v>511</v>
      </c>
      <c r="I1186" t="s">
        <v>14</v>
      </c>
      <c r="J1186" t="s">
        <v>137</v>
      </c>
      <c r="K1186" t="s">
        <v>473</v>
      </c>
      <c r="L1186" t="s">
        <v>156</v>
      </c>
      <c r="M1186">
        <v>0</v>
      </c>
      <c r="N1186" t="s">
        <v>35</v>
      </c>
      <c r="O1186" t="s">
        <v>492</v>
      </c>
      <c r="P1186">
        <v>10</v>
      </c>
      <c r="Q1186" t="s">
        <v>465</v>
      </c>
      <c r="R1186">
        <v>1</v>
      </c>
      <c r="S1186">
        <v>-180120.6</v>
      </c>
      <c r="T1186">
        <v>60</v>
      </c>
      <c r="U1186" t="s">
        <v>199</v>
      </c>
      <c r="V1186" t="s">
        <v>181</v>
      </c>
      <c r="W1186" t="s">
        <v>462</v>
      </c>
      <c r="X1186">
        <v>0</v>
      </c>
      <c r="Y1186">
        <v>0</v>
      </c>
      <c r="Z1186">
        <v>9</v>
      </c>
      <c r="AA1186">
        <v>5</v>
      </c>
      <c r="AB1186" t="s">
        <v>181</v>
      </c>
      <c r="AC1186" t="s">
        <v>14</v>
      </c>
    </row>
    <row r="1187" spans="1:29" x14ac:dyDescent="0.3">
      <c r="A1187" s="151">
        <v>46081</v>
      </c>
      <c r="B1187" t="s">
        <v>664</v>
      </c>
      <c r="C1187" t="s">
        <v>774</v>
      </c>
      <c r="D1187">
        <v>-179400</v>
      </c>
      <c r="E1187" t="s">
        <v>667</v>
      </c>
      <c r="F1187">
        <v>120</v>
      </c>
      <c r="G1187">
        <v>1495</v>
      </c>
      <c r="H1187" t="s">
        <v>144</v>
      </c>
      <c r="I1187" t="s">
        <v>18</v>
      </c>
      <c r="J1187" t="s">
        <v>137</v>
      </c>
      <c r="K1187" t="s">
        <v>473</v>
      </c>
      <c r="L1187" t="s">
        <v>138</v>
      </c>
      <c r="M1187">
        <v>0</v>
      </c>
      <c r="N1187" t="s">
        <v>83</v>
      </c>
      <c r="O1187" t="s">
        <v>494</v>
      </c>
      <c r="P1187">
        <v>1</v>
      </c>
      <c r="Q1187" t="s">
        <v>66</v>
      </c>
      <c r="R1187">
        <v>1</v>
      </c>
      <c r="S1187">
        <v>-179400</v>
      </c>
      <c r="T1187">
        <v>120</v>
      </c>
      <c r="U1187" t="s">
        <v>199</v>
      </c>
      <c r="V1187" t="s">
        <v>66</v>
      </c>
      <c r="W1187" t="s">
        <v>84</v>
      </c>
      <c r="X1187">
        <v>1</v>
      </c>
      <c r="Y1187">
        <v>179400</v>
      </c>
      <c r="Z1187">
        <v>3</v>
      </c>
      <c r="AA1187">
        <v>1</v>
      </c>
      <c r="AB1187" t="s">
        <v>682</v>
      </c>
      <c r="AC1187" t="s">
        <v>18</v>
      </c>
    </row>
    <row r="1188" spans="1:29" x14ac:dyDescent="0.3">
      <c r="A1188" s="151">
        <v>46066</v>
      </c>
      <c r="B1188" t="s">
        <v>838</v>
      </c>
      <c r="C1188" t="s">
        <v>841</v>
      </c>
      <c r="D1188">
        <v>-170000</v>
      </c>
      <c r="E1188" t="s">
        <v>842</v>
      </c>
      <c r="F1188">
        <v>1</v>
      </c>
      <c r="G1188">
        <v>170000</v>
      </c>
      <c r="H1188" t="s">
        <v>511</v>
      </c>
      <c r="I1188" t="s">
        <v>16</v>
      </c>
      <c r="J1188" t="s">
        <v>137</v>
      </c>
      <c r="K1188" t="s">
        <v>473</v>
      </c>
      <c r="L1188" t="s">
        <v>156</v>
      </c>
      <c r="M1188">
        <v>0</v>
      </c>
      <c r="N1188" t="s">
        <v>35</v>
      </c>
      <c r="O1188" t="s">
        <v>492</v>
      </c>
      <c r="P1188">
        <v>10</v>
      </c>
      <c r="Q1188" t="s">
        <v>465</v>
      </c>
      <c r="R1188">
        <v>1</v>
      </c>
      <c r="S1188">
        <v>-170000</v>
      </c>
      <c r="T1188">
        <v>1</v>
      </c>
      <c r="U1188" t="s">
        <v>199</v>
      </c>
      <c r="V1188" t="s">
        <v>72</v>
      </c>
      <c r="W1188" t="s">
        <v>73</v>
      </c>
      <c r="X1188">
        <v>3.2417236735101898E-2</v>
      </c>
      <c r="Y1188">
        <v>5510.9302449673223</v>
      </c>
      <c r="Z1188">
        <v>1</v>
      </c>
      <c r="AA1188">
        <v>9</v>
      </c>
      <c r="AB1188" t="s">
        <v>72</v>
      </c>
      <c r="AC1188" t="s">
        <v>16</v>
      </c>
    </row>
    <row r="1189" spans="1:29" x14ac:dyDescent="0.3">
      <c r="A1189" s="151">
        <v>46066</v>
      </c>
      <c r="B1189" t="s">
        <v>838</v>
      </c>
      <c r="C1189" t="s">
        <v>841</v>
      </c>
      <c r="D1189">
        <v>-170000</v>
      </c>
      <c r="E1189" t="s">
        <v>842</v>
      </c>
      <c r="F1189">
        <v>1</v>
      </c>
      <c r="G1189">
        <v>170000</v>
      </c>
      <c r="H1189" t="s">
        <v>511</v>
      </c>
      <c r="I1189" t="s">
        <v>16</v>
      </c>
      <c r="J1189" t="s">
        <v>137</v>
      </c>
      <c r="K1189" t="s">
        <v>473</v>
      </c>
      <c r="L1189" t="s">
        <v>156</v>
      </c>
      <c r="M1189">
        <v>0</v>
      </c>
      <c r="N1189" t="s">
        <v>35</v>
      </c>
      <c r="O1189" t="s">
        <v>492</v>
      </c>
      <c r="P1189">
        <v>10</v>
      </c>
      <c r="Q1189" t="s">
        <v>465</v>
      </c>
      <c r="R1189">
        <v>1</v>
      </c>
      <c r="S1189">
        <v>-170000</v>
      </c>
      <c r="T1189">
        <v>1</v>
      </c>
      <c r="U1189" t="s">
        <v>199</v>
      </c>
      <c r="V1189" t="s">
        <v>77</v>
      </c>
      <c r="W1189" t="s">
        <v>78</v>
      </c>
      <c r="X1189">
        <v>7.0597149630605652E-3</v>
      </c>
      <c r="Y1189">
        <v>1200.1515437202961</v>
      </c>
      <c r="Z1189">
        <v>2</v>
      </c>
      <c r="AA1189">
        <v>9</v>
      </c>
      <c r="AB1189" t="s">
        <v>77</v>
      </c>
      <c r="AC1189" t="s">
        <v>16</v>
      </c>
    </row>
    <row r="1190" spans="1:29" x14ac:dyDescent="0.3">
      <c r="A1190" s="151">
        <v>46066</v>
      </c>
      <c r="B1190" t="s">
        <v>838</v>
      </c>
      <c r="C1190" t="s">
        <v>841</v>
      </c>
      <c r="D1190">
        <v>-170000</v>
      </c>
      <c r="E1190" t="s">
        <v>842</v>
      </c>
      <c r="F1190">
        <v>1</v>
      </c>
      <c r="G1190">
        <v>170000</v>
      </c>
      <c r="H1190" t="s">
        <v>511</v>
      </c>
      <c r="I1190" t="s">
        <v>16</v>
      </c>
      <c r="J1190" t="s">
        <v>137</v>
      </c>
      <c r="K1190" t="s">
        <v>473</v>
      </c>
      <c r="L1190" t="s">
        <v>156</v>
      </c>
      <c r="M1190">
        <v>0</v>
      </c>
      <c r="N1190" t="s">
        <v>35</v>
      </c>
      <c r="O1190" t="s">
        <v>492</v>
      </c>
      <c r="P1190">
        <v>10</v>
      </c>
      <c r="Q1190" t="s">
        <v>465</v>
      </c>
      <c r="R1190">
        <v>1</v>
      </c>
      <c r="S1190">
        <v>-170000</v>
      </c>
      <c r="T1190">
        <v>1</v>
      </c>
      <c r="U1190" t="s">
        <v>199</v>
      </c>
      <c r="V1190" t="s">
        <v>75</v>
      </c>
      <c r="W1190" t="s">
        <v>76</v>
      </c>
      <c r="X1190">
        <v>4.0653249223577111E-4</v>
      </c>
      <c r="Y1190">
        <v>69.110523680081087</v>
      </c>
      <c r="Z1190">
        <v>10</v>
      </c>
      <c r="AA1190">
        <v>9</v>
      </c>
      <c r="AB1190" t="s">
        <v>75</v>
      </c>
      <c r="AC1190" t="s">
        <v>16</v>
      </c>
    </row>
    <row r="1191" spans="1:29" x14ac:dyDescent="0.3">
      <c r="A1191" s="151">
        <v>46066</v>
      </c>
      <c r="B1191" t="s">
        <v>838</v>
      </c>
      <c r="C1191" t="s">
        <v>841</v>
      </c>
      <c r="D1191">
        <v>-170000</v>
      </c>
      <c r="E1191" t="s">
        <v>842</v>
      </c>
      <c r="F1191">
        <v>1</v>
      </c>
      <c r="G1191">
        <v>170000</v>
      </c>
      <c r="H1191" t="s">
        <v>511</v>
      </c>
      <c r="I1191" t="s">
        <v>16</v>
      </c>
      <c r="J1191" t="s">
        <v>137</v>
      </c>
      <c r="K1191" t="s">
        <v>473</v>
      </c>
      <c r="L1191" t="s">
        <v>156</v>
      </c>
      <c r="M1191">
        <v>0</v>
      </c>
      <c r="N1191" t="s">
        <v>35</v>
      </c>
      <c r="O1191" t="s">
        <v>492</v>
      </c>
      <c r="P1191">
        <v>10</v>
      </c>
      <c r="Q1191" t="s">
        <v>465</v>
      </c>
      <c r="R1191">
        <v>1</v>
      </c>
      <c r="S1191">
        <v>-170000</v>
      </c>
      <c r="T1191">
        <v>1</v>
      </c>
      <c r="U1191" t="s">
        <v>199</v>
      </c>
      <c r="V1191" t="s">
        <v>66</v>
      </c>
      <c r="W1191" t="s">
        <v>67</v>
      </c>
      <c r="X1191">
        <v>5.9791078481547098E-2</v>
      </c>
      <c r="Y1191">
        <v>10164.483341863006</v>
      </c>
      <c r="Z1191">
        <v>3</v>
      </c>
      <c r="AA1191">
        <v>9</v>
      </c>
      <c r="AB1191" t="s">
        <v>682</v>
      </c>
      <c r="AC1191" t="s">
        <v>16</v>
      </c>
    </row>
    <row r="1192" spans="1:29" x14ac:dyDescent="0.3">
      <c r="A1192" s="151">
        <v>46066</v>
      </c>
      <c r="B1192" t="s">
        <v>838</v>
      </c>
      <c r="C1192" t="s">
        <v>841</v>
      </c>
      <c r="D1192">
        <v>-170000</v>
      </c>
      <c r="E1192" t="s">
        <v>842</v>
      </c>
      <c r="F1192">
        <v>1</v>
      </c>
      <c r="G1192">
        <v>170000</v>
      </c>
      <c r="H1192" t="s">
        <v>511</v>
      </c>
      <c r="I1192" t="s">
        <v>16</v>
      </c>
      <c r="J1192" t="s">
        <v>137</v>
      </c>
      <c r="K1192" t="s">
        <v>473</v>
      </c>
      <c r="L1192" t="s">
        <v>156</v>
      </c>
      <c r="M1192">
        <v>0</v>
      </c>
      <c r="N1192" t="s">
        <v>35</v>
      </c>
      <c r="O1192" t="s">
        <v>492</v>
      </c>
      <c r="P1192">
        <v>10</v>
      </c>
      <c r="Q1192" t="s">
        <v>465</v>
      </c>
      <c r="R1192">
        <v>1</v>
      </c>
      <c r="S1192">
        <v>-170000</v>
      </c>
      <c r="T1192">
        <v>1</v>
      </c>
      <c r="U1192" t="s">
        <v>199</v>
      </c>
      <c r="V1192" t="s">
        <v>63</v>
      </c>
      <c r="W1192" t="s">
        <v>64</v>
      </c>
      <c r="X1192">
        <v>4.8738124634855849E-3</v>
      </c>
      <c r="Y1192">
        <v>828.54811879254942</v>
      </c>
      <c r="Z1192">
        <v>4</v>
      </c>
      <c r="AA1192">
        <v>9</v>
      </c>
      <c r="AB1192" t="s">
        <v>683</v>
      </c>
      <c r="AC1192" t="s">
        <v>16</v>
      </c>
    </row>
    <row r="1193" spans="1:29" x14ac:dyDescent="0.3">
      <c r="A1193" s="151">
        <v>46066</v>
      </c>
      <c r="B1193" t="s">
        <v>838</v>
      </c>
      <c r="C1193" t="s">
        <v>841</v>
      </c>
      <c r="D1193">
        <v>-170000</v>
      </c>
      <c r="E1193" t="s">
        <v>842</v>
      </c>
      <c r="F1193">
        <v>1</v>
      </c>
      <c r="G1193">
        <v>170000</v>
      </c>
      <c r="H1193" t="s">
        <v>511</v>
      </c>
      <c r="I1193" t="s">
        <v>16</v>
      </c>
      <c r="J1193" t="s">
        <v>137</v>
      </c>
      <c r="K1193" t="s">
        <v>473</v>
      </c>
      <c r="L1193" t="s">
        <v>156</v>
      </c>
      <c r="M1193">
        <v>0</v>
      </c>
      <c r="N1193" t="s">
        <v>35</v>
      </c>
      <c r="O1193" t="s">
        <v>492</v>
      </c>
      <c r="P1193">
        <v>10</v>
      </c>
      <c r="Q1193" t="s">
        <v>465</v>
      </c>
      <c r="R1193">
        <v>1</v>
      </c>
      <c r="S1193">
        <v>-170000</v>
      </c>
      <c r="T1193">
        <v>1</v>
      </c>
      <c r="U1193" t="s">
        <v>199</v>
      </c>
      <c r="V1193" t="s">
        <v>80</v>
      </c>
      <c r="W1193" t="s">
        <v>81</v>
      </c>
      <c r="X1193">
        <v>0.73411048911804788</v>
      </c>
      <c r="Y1193">
        <v>124798.78315006814</v>
      </c>
      <c r="Z1193">
        <v>5</v>
      </c>
      <c r="AA1193">
        <v>9</v>
      </c>
      <c r="AB1193" t="s">
        <v>80</v>
      </c>
      <c r="AC1193" t="s">
        <v>16</v>
      </c>
    </row>
    <row r="1194" spans="1:29" x14ac:dyDescent="0.3">
      <c r="A1194" s="151">
        <v>46066</v>
      </c>
      <c r="B1194" t="s">
        <v>838</v>
      </c>
      <c r="C1194" t="s">
        <v>841</v>
      </c>
      <c r="D1194">
        <v>-170000</v>
      </c>
      <c r="E1194" t="s">
        <v>842</v>
      </c>
      <c r="F1194">
        <v>1</v>
      </c>
      <c r="G1194">
        <v>170000</v>
      </c>
      <c r="H1194" t="s">
        <v>511</v>
      </c>
      <c r="I1194" t="s">
        <v>16</v>
      </c>
      <c r="J1194" t="s">
        <v>137</v>
      </c>
      <c r="K1194" t="s">
        <v>473</v>
      </c>
      <c r="L1194" t="s">
        <v>156</v>
      </c>
      <c r="M1194">
        <v>0</v>
      </c>
      <c r="N1194" t="s">
        <v>35</v>
      </c>
      <c r="O1194" t="s">
        <v>492</v>
      </c>
      <c r="P1194">
        <v>10</v>
      </c>
      <c r="Q1194" t="s">
        <v>465</v>
      </c>
      <c r="R1194">
        <v>1</v>
      </c>
      <c r="S1194">
        <v>-170000</v>
      </c>
      <c r="T1194">
        <v>1</v>
      </c>
      <c r="U1194" t="s">
        <v>199</v>
      </c>
      <c r="V1194" t="s">
        <v>50</v>
      </c>
      <c r="W1194" t="s">
        <v>74</v>
      </c>
      <c r="X1194">
        <v>1.4065386597374174E-2</v>
      </c>
      <c r="Y1194">
        <v>2391.1157215536095</v>
      </c>
      <c r="Z1194">
        <v>6</v>
      </c>
      <c r="AA1194">
        <v>9</v>
      </c>
      <c r="AB1194" t="s">
        <v>50</v>
      </c>
      <c r="AC1194" t="s">
        <v>16</v>
      </c>
    </row>
    <row r="1195" spans="1:29" x14ac:dyDescent="0.3">
      <c r="A1195" s="151">
        <v>46066</v>
      </c>
      <c r="B1195" t="s">
        <v>838</v>
      </c>
      <c r="C1195" t="s">
        <v>841</v>
      </c>
      <c r="D1195">
        <v>-170000</v>
      </c>
      <c r="E1195" t="s">
        <v>842</v>
      </c>
      <c r="F1195">
        <v>1</v>
      </c>
      <c r="G1195">
        <v>170000</v>
      </c>
      <c r="H1195" t="s">
        <v>511</v>
      </c>
      <c r="I1195" t="s">
        <v>16</v>
      </c>
      <c r="J1195" t="s">
        <v>137</v>
      </c>
      <c r="K1195" t="s">
        <v>473</v>
      </c>
      <c r="L1195" t="s">
        <v>156</v>
      </c>
      <c r="M1195">
        <v>0</v>
      </c>
      <c r="N1195" t="s">
        <v>35</v>
      </c>
      <c r="O1195" t="s">
        <v>492</v>
      </c>
      <c r="P1195">
        <v>10</v>
      </c>
      <c r="Q1195" t="s">
        <v>465</v>
      </c>
      <c r="R1195">
        <v>1</v>
      </c>
      <c r="S1195">
        <v>-170000</v>
      </c>
      <c r="T1195">
        <v>1</v>
      </c>
      <c r="U1195" t="s">
        <v>199</v>
      </c>
      <c r="V1195" t="s">
        <v>68</v>
      </c>
      <c r="W1195" t="s">
        <v>69</v>
      </c>
      <c r="X1195">
        <v>0.10760032914202722</v>
      </c>
      <c r="Y1195">
        <v>18292.055954144627</v>
      </c>
      <c r="Z1195">
        <v>7</v>
      </c>
      <c r="AA1195">
        <v>9</v>
      </c>
      <c r="AB1195" t="s">
        <v>68</v>
      </c>
      <c r="AC1195" t="s">
        <v>16</v>
      </c>
    </row>
    <row r="1196" spans="1:29" x14ac:dyDescent="0.3">
      <c r="A1196" s="151">
        <v>46066</v>
      </c>
      <c r="B1196" t="s">
        <v>838</v>
      </c>
      <c r="C1196" t="s">
        <v>841</v>
      </c>
      <c r="D1196">
        <v>-170000</v>
      </c>
      <c r="E1196" t="s">
        <v>842</v>
      </c>
      <c r="F1196">
        <v>1</v>
      </c>
      <c r="G1196">
        <v>170000</v>
      </c>
      <c r="H1196" t="s">
        <v>511</v>
      </c>
      <c r="I1196" t="s">
        <v>16</v>
      </c>
      <c r="J1196" t="s">
        <v>137</v>
      </c>
      <c r="K1196" t="s">
        <v>473</v>
      </c>
      <c r="L1196" t="s">
        <v>156</v>
      </c>
      <c r="M1196">
        <v>0</v>
      </c>
      <c r="N1196" t="s">
        <v>35</v>
      </c>
      <c r="O1196" t="s">
        <v>492</v>
      </c>
      <c r="P1196">
        <v>10</v>
      </c>
      <c r="Q1196" t="s">
        <v>465</v>
      </c>
      <c r="R1196">
        <v>1</v>
      </c>
      <c r="S1196">
        <v>-170000</v>
      </c>
      <c r="T1196">
        <v>1</v>
      </c>
      <c r="U1196" t="s">
        <v>199</v>
      </c>
      <c r="V1196" t="s">
        <v>70</v>
      </c>
      <c r="W1196" t="s">
        <v>71</v>
      </c>
      <c r="X1196">
        <v>3.9675420007119738E-2</v>
      </c>
      <c r="Y1196">
        <v>6744.8214012103554</v>
      </c>
      <c r="Z1196">
        <v>8</v>
      </c>
      <c r="AA1196">
        <v>9</v>
      </c>
      <c r="AB1196" t="s">
        <v>70</v>
      </c>
      <c r="AC1196" t="s">
        <v>16</v>
      </c>
    </row>
    <row r="1197" spans="1:29" x14ac:dyDescent="0.3">
      <c r="A1197" s="151">
        <v>46066</v>
      </c>
      <c r="B1197" t="s">
        <v>838</v>
      </c>
      <c r="C1197" t="s">
        <v>841</v>
      </c>
      <c r="D1197">
        <v>-170000</v>
      </c>
      <c r="E1197" t="s">
        <v>842</v>
      </c>
      <c r="F1197">
        <v>1</v>
      </c>
      <c r="G1197">
        <v>170000</v>
      </c>
      <c r="H1197" t="s">
        <v>511</v>
      </c>
      <c r="I1197" t="s">
        <v>16</v>
      </c>
      <c r="J1197" t="s">
        <v>137</v>
      </c>
      <c r="K1197" t="s">
        <v>473</v>
      </c>
      <c r="L1197" t="s">
        <v>156</v>
      </c>
      <c r="M1197">
        <v>0</v>
      </c>
      <c r="N1197" t="s">
        <v>35</v>
      </c>
      <c r="O1197" t="s">
        <v>492</v>
      </c>
      <c r="P1197">
        <v>10</v>
      </c>
      <c r="Q1197" t="s">
        <v>465</v>
      </c>
      <c r="R1197">
        <v>1</v>
      </c>
      <c r="S1197">
        <v>-170000</v>
      </c>
      <c r="T1197">
        <v>1</v>
      </c>
      <c r="U1197" t="s">
        <v>199</v>
      </c>
      <c r="V1197" t="s">
        <v>181</v>
      </c>
      <c r="W1197" t="s">
        <v>462</v>
      </c>
      <c r="X1197">
        <v>0</v>
      </c>
      <c r="Y1197">
        <v>0</v>
      </c>
      <c r="Z1197">
        <v>9</v>
      </c>
      <c r="AA1197">
        <v>9</v>
      </c>
      <c r="AB1197" t="s">
        <v>181</v>
      </c>
      <c r="AC1197" t="s">
        <v>16</v>
      </c>
    </row>
    <row r="1198" spans="1:29" x14ac:dyDescent="0.3">
      <c r="A1198" s="151">
        <v>46081</v>
      </c>
      <c r="B1198" t="s">
        <v>20</v>
      </c>
      <c r="C1198" t="s">
        <v>802</v>
      </c>
      <c r="D1198">
        <v>-166429.71</v>
      </c>
      <c r="E1198" t="s">
        <v>20</v>
      </c>
      <c r="F1198">
        <v>1</v>
      </c>
      <c r="G1198">
        <v>166429.71</v>
      </c>
      <c r="H1198" t="s">
        <v>511</v>
      </c>
      <c r="I1198" t="s">
        <v>20</v>
      </c>
      <c r="J1198" t="s">
        <v>137</v>
      </c>
      <c r="K1198" t="s">
        <v>473</v>
      </c>
      <c r="L1198" t="s">
        <v>156</v>
      </c>
      <c r="M1198">
        <v>0</v>
      </c>
      <c r="N1198" t="s">
        <v>89</v>
      </c>
      <c r="O1198" t="s">
        <v>492</v>
      </c>
      <c r="P1198">
        <v>1</v>
      </c>
      <c r="Q1198" t="s">
        <v>75</v>
      </c>
      <c r="R1198">
        <v>1</v>
      </c>
      <c r="S1198">
        <v>-166429.71</v>
      </c>
      <c r="T1198">
        <v>1</v>
      </c>
      <c r="U1198" t="s">
        <v>199</v>
      </c>
      <c r="V1198" t="s">
        <v>75</v>
      </c>
      <c r="W1198" t="s">
        <v>90</v>
      </c>
      <c r="X1198">
        <v>1</v>
      </c>
      <c r="Y1198">
        <v>166429.71</v>
      </c>
      <c r="Z1198">
        <v>10</v>
      </c>
      <c r="AA1198">
        <v>4</v>
      </c>
      <c r="AB1198" t="s">
        <v>75</v>
      </c>
      <c r="AC1198" t="s">
        <v>20</v>
      </c>
    </row>
    <row r="1199" spans="1:29" x14ac:dyDescent="0.3">
      <c r="A1199" s="151">
        <v>46078</v>
      </c>
      <c r="B1199" t="s">
        <v>869</v>
      </c>
      <c r="C1199" t="s">
        <v>870</v>
      </c>
      <c r="D1199">
        <v>-154000</v>
      </c>
      <c r="E1199" t="s">
        <v>871</v>
      </c>
      <c r="F1199">
        <v>1</v>
      </c>
      <c r="G1199">
        <v>154000</v>
      </c>
      <c r="H1199" t="s">
        <v>511</v>
      </c>
      <c r="I1199" t="s">
        <v>10</v>
      </c>
      <c r="J1199" t="s">
        <v>137</v>
      </c>
      <c r="K1199" t="s">
        <v>473</v>
      </c>
      <c r="L1199" t="s">
        <v>156</v>
      </c>
      <c r="M1199">
        <v>0</v>
      </c>
      <c r="N1199" t="s">
        <v>35</v>
      </c>
      <c r="O1199" t="s">
        <v>492</v>
      </c>
      <c r="P1199">
        <v>10</v>
      </c>
      <c r="Q1199" t="s">
        <v>465</v>
      </c>
      <c r="R1199">
        <v>1</v>
      </c>
      <c r="S1199">
        <v>-154000</v>
      </c>
      <c r="T1199">
        <v>1</v>
      </c>
      <c r="U1199" t="s">
        <v>199</v>
      </c>
      <c r="V1199" t="s">
        <v>72</v>
      </c>
      <c r="W1199" t="s">
        <v>73</v>
      </c>
      <c r="X1199">
        <v>3.2417236735101898E-2</v>
      </c>
      <c r="Y1199">
        <v>4992.2544572056922</v>
      </c>
      <c r="Z1199">
        <v>1</v>
      </c>
      <c r="AA1199">
        <v>13</v>
      </c>
      <c r="AB1199" t="s">
        <v>72</v>
      </c>
      <c r="AC1199" t="s">
        <v>10</v>
      </c>
    </row>
    <row r="1200" spans="1:29" x14ac:dyDescent="0.3">
      <c r="A1200" s="151">
        <v>46078</v>
      </c>
      <c r="B1200" t="s">
        <v>869</v>
      </c>
      <c r="C1200" t="s">
        <v>870</v>
      </c>
      <c r="D1200">
        <v>-154000</v>
      </c>
      <c r="E1200" t="s">
        <v>871</v>
      </c>
      <c r="F1200">
        <v>1</v>
      </c>
      <c r="G1200">
        <v>154000</v>
      </c>
      <c r="H1200" t="s">
        <v>511</v>
      </c>
      <c r="I1200" t="s">
        <v>10</v>
      </c>
      <c r="J1200" t="s">
        <v>137</v>
      </c>
      <c r="K1200" t="s">
        <v>473</v>
      </c>
      <c r="L1200" t="s">
        <v>156</v>
      </c>
      <c r="M1200">
        <v>0</v>
      </c>
      <c r="N1200" t="s">
        <v>35</v>
      </c>
      <c r="O1200" t="s">
        <v>492</v>
      </c>
      <c r="P1200">
        <v>10</v>
      </c>
      <c r="Q1200" t="s">
        <v>465</v>
      </c>
      <c r="R1200">
        <v>1</v>
      </c>
      <c r="S1200">
        <v>-154000</v>
      </c>
      <c r="T1200">
        <v>1</v>
      </c>
      <c r="U1200" t="s">
        <v>199</v>
      </c>
      <c r="V1200" t="s">
        <v>77</v>
      </c>
      <c r="W1200" t="s">
        <v>78</v>
      </c>
      <c r="X1200">
        <v>7.0597149630605652E-3</v>
      </c>
      <c r="Y1200">
        <v>1087.196104311327</v>
      </c>
      <c r="Z1200">
        <v>2</v>
      </c>
      <c r="AA1200">
        <v>13</v>
      </c>
      <c r="AB1200" t="s">
        <v>77</v>
      </c>
      <c r="AC1200" t="s">
        <v>10</v>
      </c>
    </row>
    <row r="1201" spans="1:29" x14ac:dyDescent="0.3">
      <c r="A1201" s="151">
        <v>46078</v>
      </c>
      <c r="B1201" t="s">
        <v>869</v>
      </c>
      <c r="C1201" t="s">
        <v>870</v>
      </c>
      <c r="D1201">
        <v>-154000</v>
      </c>
      <c r="E1201" t="s">
        <v>871</v>
      </c>
      <c r="F1201">
        <v>1</v>
      </c>
      <c r="G1201">
        <v>154000</v>
      </c>
      <c r="H1201" t="s">
        <v>511</v>
      </c>
      <c r="I1201" t="s">
        <v>10</v>
      </c>
      <c r="J1201" t="s">
        <v>137</v>
      </c>
      <c r="K1201" t="s">
        <v>473</v>
      </c>
      <c r="L1201" t="s">
        <v>156</v>
      </c>
      <c r="M1201">
        <v>0</v>
      </c>
      <c r="N1201" t="s">
        <v>35</v>
      </c>
      <c r="O1201" t="s">
        <v>492</v>
      </c>
      <c r="P1201">
        <v>10</v>
      </c>
      <c r="Q1201" t="s">
        <v>465</v>
      </c>
      <c r="R1201">
        <v>1</v>
      </c>
      <c r="S1201">
        <v>-154000</v>
      </c>
      <c r="T1201">
        <v>1</v>
      </c>
      <c r="U1201" t="s">
        <v>199</v>
      </c>
      <c r="V1201" t="s">
        <v>75</v>
      </c>
      <c r="W1201" t="s">
        <v>76</v>
      </c>
      <c r="X1201">
        <v>4.0653249223577111E-4</v>
      </c>
      <c r="Y1201">
        <v>62.606003804308749</v>
      </c>
      <c r="Z1201">
        <v>10</v>
      </c>
      <c r="AA1201">
        <v>13</v>
      </c>
      <c r="AB1201" t="s">
        <v>75</v>
      </c>
      <c r="AC1201" t="s">
        <v>10</v>
      </c>
    </row>
    <row r="1202" spans="1:29" x14ac:dyDescent="0.3">
      <c r="A1202" s="151">
        <v>46078</v>
      </c>
      <c r="B1202" t="s">
        <v>869</v>
      </c>
      <c r="C1202" t="s">
        <v>870</v>
      </c>
      <c r="D1202">
        <v>-154000</v>
      </c>
      <c r="E1202" t="s">
        <v>871</v>
      </c>
      <c r="F1202">
        <v>1</v>
      </c>
      <c r="G1202">
        <v>154000</v>
      </c>
      <c r="H1202" t="s">
        <v>511</v>
      </c>
      <c r="I1202" t="s">
        <v>10</v>
      </c>
      <c r="J1202" t="s">
        <v>137</v>
      </c>
      <c r="K1202" t="s">
        <v>473</v>
      </c>
      <c r="L1202" t="s">
        <v>156</v>
      </c>
      <c r="M1202">
        <v>0</v>
      </c>
      <c r="N1202" t="s">
        <v>35</v>
      </c>
      <c r="O1202" t="s">
        <v>492</v>
      </c>
      <c r="P1202">
        <v>10</v>
      </c>
      <c r="Q1202" t="s">
        <v>465</v>
      </c>
      <c r="R1202">
        <v>1</v>
      </c>
      <c r="S1202">
        <v>-154000</v>
      </c>
      <c r="T1202">
        <v>1</v>
      </c>
      <c r="U1202" t="s">
        <v>199</v>
      </c>
      <c r="V1202" t="s">
        <v>66</v>
      </c>
      <c r="W1202" t="s">
        <v>67</v>
      </c>
      <c r="X1202">
        <v>5.9791078481547098E-2</v>
      </c>
      <c r="Y1202">
        <v>9207.826086158253</v>
      </c>
      <c r="Z1202">
        <v>3</v>
      </c>
      <c r="AA1202">
        <v>13</v>
      </c>
      <c r="AB1202" t="s">
        <v>682</v>
      </c>
      <c r="AC1202" t="s">
        <v>10</v>
      </c>
    </row>
    <row r="1203" spans="1:29" x14ac:dyDescent="0.3">
      <c r="A1203" s="151">
        <v>46078</v>
      </c>
      <c r="B1203" t="s">
        <v>869</v>
      </c>
      <c r="C1203" t="s">
        <v>870</v>
      </c>
      <c r="D1203">
        <v>-154000</v>
      </c>
      <c r="E1203" t="s">
        <v>871</v>
      </c>
      <c r="F1203">
        <v>1</v>
      </c>
      <c r="G1203">
        <v>154000</v>
      </c>
      <c r="H1203" t="s">
        <v>511</v>
      </c>
      <c r="I1203" t="s">
        <v>10</v>
      </c>
      <c r="J1203" t="s">
        <v>137</v>
      </c>
      <c r="K1203" t="s">
        <v>473</v>
      </c>
      <c r="L1203" t="s">
        <v>156</v>
      </c>
      <c r="M1203">
        <v>0</v>
      </c>
      <c r="N1203" t="s">
        <v>35</v>
      </c>
      <c r="O1203" t="s">
        <v>492</v>
      </c>
      <c r="P1203">
        <v>10</v>
      </c>
      <c r="Q1203" t="s">
        <v>465</v>
      </c>
      <c r="R1203">
        <v>1</v>
      </c>
      <c r="S1203">
        <v>-154000</v>
      </c>
      <c r="T1203">
        <v>1</v>
      </c>
      <c r="U1203" t="s">
        <v>199</v>
      </c>
      <c r="V1203" t="s">
        <v>63</v>
      </c>
      <c r="W1203" t="s">
        <v>64</v>
      </c>
      <c r="X1203">
        <v>4.8738124634855849E-3</v>
      </c>
      <c r="Y1203">
        <v>750.56711937678006</v>
      </c>
      <c r="Z1203">
        <v>4</v>
      </c>
      <c r="AA1203">
        <v>13</v>
      </c>
      <c r="AB1203" t="s">
        <v>683</v>
      </c>
      <c r="AC1203" t="s">
        <v>10</v>
      </c>
    </row>
    <row r="1204" spans="1:29" x14ac:dyDescent="0.3">
      <c r="A1204" s="151">
        <v>46078</v>
      </c>
      <c r="B1204" t="s">
        <v>869</v>
      </c>
      <c r="C1204" t="s">
        <v>870</v>
      </c>
      <c r="D1204">
        <v>-154000</v>
      </c>
      <c r="E1204" t="s">
        <v>871</v>
      </c>
      <c r="F1204">
        <v>1</v>
      </c>
      <c r="G1204">
        <v>154000</v>
      </c>
      <c r="H1204" t="s">
        <v>511</v>
      </c>
      <c r="I1204" t="s">
        <v>10</v>
      </c>
      <c r="J1204" t="s">
        <v>137</v>
      </c>
      <c r="K1204" t="s">
        <v>473</v>
      </c>
      <c r="L1204" t="s">
        <v>156</v>
      </c>
      <c r="M1204">
        <v>0</v>
      </c>
      <c r="N1204" t="s">
        <v>35</v>
      </c>
      <c r="O1204" t="s">
        <v>492</v>
      </c>
      <c r="P1204">
        <v>10</v>
      </c>
      <c r="Q1204" t="s">
        <v>465</v>
      </c>
      <c r="R1204">
        <v>1</v>
      </c>
      <c r="S1204">
        <v>-154000</v>
      </c>
      <c r="T1204">
        <v>1</v>
      </c>
      <c r="U1204" t="s">
        <v>199</v>
      </c>
      <c r="V1204" t="s">
        <v>80</v>
      </c>
      <c r="W1204" t="s">
        <v>81</v>
      </c>
      <c r="X1204">
        <v>0.73411048911804788</v>
      </c>
      <c r="Y1204">
        <v>113053.01532417937</v>
      </c>
      <c r="Z1204">
        <v>5</v>
      </c>
      <c r="AA1204">
        <v>13</v>
      </c>
      <c r="AB1204" t="s">
        <v>80</v>
      </c>
      <c r="AC1204" t="s">
        <v>10</v>
      </c>
    </row>
    <row r="1205" spans="1:29" x14ac:dyDescent="0.3">
      <c r="A1205" s="151">
        <v>46078</v>
      </c>
      <c r="B1205" t="s">
        <v>869</v>
      </c>
      <c r="C1205" t="s">
        <v>870</v>
      </c>
      <c r="D1205">
        <v>-154000</v>
      </c>
      <c r="E1205" t="s">
        <v>871</v>
      </c>
      <c r="F1205">
        <v>1</v>
      </c>
      <c r="G1205">
        <v>154000</v>
      </c>
      <c r="H1205" t="s">
        <v>511</v>
      </c>
      <c r="I1205" t="s">
        <v>10</v>
      </c>
      <c r="J1205" t="s">
        <v>137</v>
      </c>
      <c r="K1205" t="s">
        <v>473</v>
      </c>
      <c r="L1205" t="s">
        <v>156</v>
      </c>
      <c r="M1205">
        <v>0</v>
      </c>
      <c r="N1205" t="s">
        <v>35</v>
      </c>
      <c r="O1205" t="s">
        <v>492</v>
      </c>
      <c r="P1205">
        <v>10</v>
      </c>
      <c r="Q1205" t="s">
        <v>465</v>
      </c>
      <c r="R1205">
        <v>1</v>
      </c>
      <c r="S1205">
        <v>-154000</v>
      </c>
      <c r="T1205">
        <v>1</v>
      </c>
      <c r="U1205" t="s">
        <v>199</v>
      </c>
      <c r="V1205" t="s">
        <v>50</v>
      </c>
      <c r="W1205" t="s">
        <v>74</v>
      </c>
      <c r="X1205">
        <v>1.4065386597374174E-2</v>
      </c>
      <c r="Y1205">
        <v>2166.0695359956226</v>
      </c>
      <c r="Z1205">
        <v>6</v>
      </c>
      <c r="AA1205">
        <v>13</v>
      </c>
      <c r="AB1205" t="s">
        <v>50</v>
      </c>
      <c r="AC1205" t="s">
        <v>10</v>
      </c>
    </row>
    <row r="1206" spans="1:29" x14ac:dyDescent="0.3">
      <c r="A1206" s="151">
        <v>46078</v>
      </c>
      <c r="B1206" t="s">
        <v>869</v>
      </c>
      <c r="C1206" t="s">
        <v>870</v>
      </c>
      <c r="D1206">
        <v>-154000</v>
      </c>
      <c r="E1206" t="s">
        <v>871</v>
      </c>
      <c r="F1206">
        <v>1</v>
      </c>
      <c r="G1206">
        <v>154000</v>
      </c>
      <c r="H1206" t="s">
        <v>511</v>
      </c>
      <c r="I1206" t="s">
        <v>10</v>
      </c>
      <c r="J1206" t="s">
        <v>137</v>
      </c>
      <c r="K1206" t="s">
        <v>473</v>
      </c>
      <c r="L1206" t="s">
        <v>156</v>
      </c>
      <c r="M1206">
        <v>0</v>
      </c>
      <c r="N1206" t="s">
        <v>35</v>
      </c>
      <c r="O1206" t="s">
        <v>492</v>
      </c>
      <c r="P1206">
        <v>10</v>
      </c>
      <c r="Q1206" t="s">
        <v>465</v>
      </c>
      <c r="R1206">
        <v>1</v>
      </c>
      <c r="S1206">
        <v>-154000</v>
      </c>
      <c r="T1206">
        <v>1</v>
      </c>
      <c r="U1206" t="s">
        <v>199</v>
      </c>
      <c r="V1206" t="s">
        <v>68</v>
      </c>
      <c r="W1206" t="s">
        <v>69</v>
      </c>
      <c r="X1206">
        <v>0.10760032914202722</v>
      </c>
      <c r="Y1206">
        <v>16570.450687872191</v>
      </c>
      <c r="Z1206">
        <v>7</v>
      </c>
      <c r="AA1206">
        <v>13</v>
      </c>
      <c r="AB1206" t="s">
        <v>68</v>
      </c>
      <c r="AC1206" t="s">
        <v>10</v>
      </c>
    </row>
    <row r="1207" spans="1:29" x14ac:dyDescent="0.3">
      <c r="A1207" s="151">
        <v>46078</v>
      </c>
      <c r="B1207" t="s">
        <v>869</v>
      </c>
      <c r="C1207" t="s">
        <v>870</v>
      </c>
      <c r="D1207">
        <v>-154000</v>
      </c>
      <c r="E1207" t="s">
        <v>871</v>
      </c>
      <c r="F1207">
        <v>1</v>
      </c>
      <c r="G1207">
        <v>154000</v>
      </c>
      <c r="H1207" t="s">
        <v>511</v>
      </c>
      <c r="I1207" t="s">
        <v>10</v>
      </c>
      <c r="J1207" t="s">
        <v>137</v>
      </c>
      <c r="K1207" t="s">
        <v>473</v>
      </c>
      <c r="L1207" t="s">
        <v>156</v>
      </c>
      <c r="M1207">
        <v>0</v>
      </c>
      <c r="N1207" t="s">
        <v>35</v>
      </c>
      <c r="O1207" t="s">
        <v>492</v>
      </c>
      <c r="P1207">
        <v>10</v>
      </c>
      <c r="Q1207" t="s">
        <v>465</v>
      </c>
      <c r="R1207">
        <v>1</v>
      </c>
      <c r="S1207">
        <v>-154000</v>
      </c>
      <c r="T1207">
        <v>1</v>
      </c>
      <c r="U1207" t="s">
        <v>199</v>
      </c>
      <c r="V1207" t="s">
        <v>70</v>
      </c>
      <c r="W1207" t="s">
        <v>71</v>
      </c>
      <c r="X1207">
        <v>3.9675420007119738E-2</v>
      </c>
      <c r="Y1207">
        <v>6110.0146810964397</v>
      </c>
      <c r="Z1207">
        <v>8</v>
      </c>
      <c r="AA1207">
        <v>13</v>
      </c>
      <c r="AB1207" t="s">
        <v>70</v>
      </c>
      <c r="AC1207" t="s">
        <v>10</v>
      </c>
    </row>
    <row r="1208" spans="1:29" x14ac:dyDescent="0.3">
      <c r="A1208" s="151">
        <v>46078</v>
      </c>
      <c r="B1208" t="s">
        <v>869</v>
      </c>
      <c r="C1208" t="s">
        <v>870</v>
      </c>
      <c r="D1208">
        <v>-154000</v>
      </c>
      <c r="E1208" t="s">
        <v>871</v>
      </c>
      <c r="F1208">
        <v>1</v>
      </c>
      <c r="G1208">
        <v>154000</v>
      </c>
      <c r="H1208" t="s">
        <v>511</v>
      </c>
      <c r="I1208" t="s">
        <v>10</v>
      </c>
      <c r="J1208" t="s">
        <v>137</v>
      </c>
      <c r="K1208" t="s">
        <v>473</v>
      </c>
      <c r="L1208" t="s">
        <v>156</v>
      </c>
      <c r="M1208">
        <v>0</v>
      </c>
      <c r="N1208" t="s">
        <v>35</v>
      </c>
      <c r="O1208" t="s">
        <v>492</v>
      </c>
      <c r="P1208">
        <v>10</v>
      </c>
      <c r="Q1208" t="s">
        <v>465</v>
      </c>
      <c r="R1208">
        <v>1</v>
      </c>
      <c r="S1208">
        <v>-154000</v>
      </c>
      <c r="T1208">
        <v>1</v>
      </c>
      <c r="U1208" t="s">
        <v>199</v>
      </c>
      <c r="V1208" t="s">
        <v>181</v>
      </c>
      <c r="W1208" t="s">
        <v>462</v>
      </c>
      <c r="X1208">
        <v>0</v>
      </c>
      <c r="Y1208">
        <v>0</v>
      </c>
      <c r="Z1208">
        <v>9</v>
      </c>
      <c r="AA1208">
        <v>13</v>
      </c>
      <c r="AB1208" t="s">
        <v>181</v>
      </c>
      <c r="AC1208" t="s">
        <v>10</v>
      </c>
    </row>
    <row r="1209" spans="1:29" x14ac:dyDescent="0.3">
      <c r="A1209" s="151">
        <v>46078</v>
      </c>
      <c r="B1209" t="s">
        <v>1057</v>
      </c>
      <c r="C1209" t="s">
        <v>1058</v>
      </c>
      <c r="D1209">
        <v>-152017.32999999999</v>
      </c>
      <c r="E1209" t="s">
        <v>1059</v>
      </c>
      <c r="F1209">
        <v>1</v>
      </c>
      <c r="G1209">
        <v>125634.16</v>
      </c>
      <c r="H1209" t="s">
        <v>511</v>
      </c>
      <c r="I1209" t="s">
        <v>17</v>
      </c>
      <c r="J1209" t="s">
        <v>157</v>
      </c>
      <c r="K1209" t="s">
        <v>473</v>
      </c>
      <c r="L1209" t="s">
        <v>156</v>
      </c>
      <c r="M1209">
        <v>0</v>
      </c>
      <c r="N1209" t="s">
        <v>40</v>
      </c>
      <c r="O1209" t="s">
        <v>492</v>
      </c>
      <c r="P1209">
        <v>1</v>
      </c>
      <c r="Q1209" t="s">
        <v>68</v>
      </c>
      <c r="R1209">
        <v>1</v>
      </c>
      <c r="S1209">
        <v>-152017.32999999999</v>
      </c>
      <c r="T1209">
        <v>1</v>
      </c>
      <c r="U1209" t="s">
        <v>199</v>
      </c>
      <c r="V1209" t="s">
        <v>68</v>
      </c>
      <c r="W1209" t="s">
        <v>85</v>
      </c>
      <c r="X1209">
        <v>1</v>
      </c>
      <c r="Y1209">
        <v>152017.32999999999</v>
      </c>
      <c r="Z1209">
        <v>7</v>
      </c>
      <c r="AA1209" t="s">
        <v>157</v>
      </c>
      <c r="AB1209" t="s">
        <v>68</v>
      </c>
      <c r="AC1209" t="s">
        <v>17</v>
      </c>
    </row>
    <row r="1210" spans="1:29" x14ac:dyDescent="0.3">
      <c r="A1210" s="151">
        <v>46056</v>
      </c>
      <c r="B1210" t="s">
        <v>838</v>
      </c>
      <c r="C1210" t="s">
        <v>843</v>
      </c>
      <c r="D1210">
        <v>-150000</v>
      </c>
      <c r="E1210" t="s">
        <v>844</v>
      </c>
      <c r="F1210">
        <v>1</v>
      </c>
      <c r="G1210">
        <v>150000</v>
      </c>
      <c r="H1210" t="s">
        <v>511</v>
      </c>
      <c r="I1210" t="s">
        <v>16</v>
      </c>
      <c r="J1210" t="s">
        <v>137</v>
      </c>
      <c r="K1210" t="s">
        <v>473</v>
      </c>
      <c r="L1210" t="s">
        <v>156</v>
      </c>
      <c r="M1210">
        <v>0</v>
      </c>
      <c r="N1210" t="s">
        <v>35</v>
      </c>
      <c r="O1210" t="s">
        <v>493</v>
      </c>
      <c r="P1210">
        <v>10</v>
      </c>
      <c r="Q1210" t="s">
        <v>465</v>
      </c>
      <c r="R1210">
        <v>1</v>
      </c>
      <c r="S1210">
        <v>-150000</v>
      </c>
      <c r="T1210">
        <v>1</v>
      </c>
      <c r="U1210" t="s">
        <v>199</v>
      </c>
      <c r="V1210" t="s">
        <v>72</v>
      </c>
      <c r="W1210" t="s">
        <v>73</v>
      </c>
      <c r="X1210">
        <v>3.2417236735101898E-2</v>
      </c>
      <c r="Y1210">
        <v>4862.5855102652849</v>
      </c>
      <c r="Z1210">
        <v>1</v>
      </c>
      <c r="AA1210">
        <v>9</v>
      </c>
      <c r="AB1210" t="s">
        <v>72</v>
      </c>
      <c r="AC1210" t="s">
        <v>16</v>
      </c>
    </row>
    <row r="1211" spans="1:29" x14ac:dyDescent="0.3">
      <c r="A1211" s="151">
        <v>46056</v>
      </c>
      <c r="B1211" t="s">
        <v>838</v>
      </c>
      <c r="C1211" t="s">
        <v>843</v>
      </c>
      <c r="D1211">
        <v>-150000</v>
      </c>
      <c r="E1211" t="s">
        <v>844</v>
      </c>
      <c r="F1211">
        <v>1</v>
      </c>
      <c r="G1211">
        <v>150000</v>
      </c>
      <c r="H1211" t="s">
        <v>511</v>
      </c>
      <c r="I1211" t="s">
        <v>16</v>
      </c>
      <c r="J1211" t="s">
        <v>137</v>
      </c>
      <c r="K1211" t="s">
        <v>473</v>
      </c>
      <c r="L1211" t="s">
        <v>156</v>
      </c>
      <c r="M1211">
        <v>0</v>
      </c>
      <c r="N1211" t="s">
        <v>35</v>
      </c>
      <c r="O1211" t="s">
        <v>493</v>
      </c>
      <c r="P1211">
        <v>10</v>
      </c>
      <c r="Q1211" t="s">
        <v>465</v>
      </c>
      <c r="R1211">
        <v>1</v>
      </c>
      <c r="S1211">
        <v>-150000</v>
      </c>
      <c r="T1211">
        <v>1</v>
      </c>
      <c r="U1211" t="s">
        <v>199</v>
      </c>
      <c r="V1211" t="s">
        <v>77</v>
      </c>
      <c r="W1211" t="s">
        <v>78</v>
      </c>
      <c r="X1211">
        <v>7.0597149630605652E-3</v>
      </c>
      <c r="Y1211">
        <v>1058.9572444590847</v>
      </c>
      <c r="Z1211">
        <v>2</v>
      </c>
      <c r="AA1211">
        <v>9</v>
      </c>
      <c r="AB1211" t="s">
        <v>77</v>
      </c>
      <c r="AC1211" t="s">
        <v>16</v>
      </c>
    </row>
    <row r="1212" spans="1:29" x14ac:dyDescent="0.3">
      <c r="A1212" s="151">
        <v>46056</v>
      </c>
      <c r="B1212" t="s">
        <v>838</v>
      </c>
      <c r="C1212" t="s">
        <v>843</v>
      </c>
      <c r="D1212">
        <v>-150000</v>
      </c>
      <c r="E1212" t="s">
        <v>844</v>
      </c>
      <c r="F1212">
        <v>1</v>
      </c>
      <c r="G1212">
        <v>150000</v>
      </c>
      <c r="H1212" t="s">
        <v>511</v>
      </c>
      <c r="I1212" t="s">
        <v>16</v>
      </c>
      <c r="J1212" t="s">
        <v>137</v>
      </c>
      <c r="K1212" t="s">
        <v>473</v>
      </c>
      <c r="L1212" t="s">
        <v>156</v>
      </c>
      <c r="M1212">
        <v>0</v>
      </c>
      <c r="N1212" t="s">
        <v>35</v>
      </c>
      <c r="O1212" t="s">
        <v>493</v>
      </c>
      <c r="P1212">
        <v>10</v>
      </c>
      <c r="Q1212" t="s">
        <v>465</v>
      </c>
      <c r="R1212">
        <v>1</v>
      </c>
      <c r="S1212">
        <v>-150000</v>
      </c>
      <c r="T1212">
        <v>1</v>
      </c>
      <c r="U1212" t="s">
        <v>199</v>
      </c>
      <c r="V1212" t="s">
        <v>75</v>
      </c>
      <c r="W1212" t="s">
        <v>76</v>
      </c>
      <c r="X1212">
        <v>4.0653249223577111E-4</v>
      </c>
      <c r="Y1212">
        <v>60.979873835365666</v>
      </c>
      <c r="Z1212">
        <v>10</v>
      </c>
      <c r="AA1212">
        <v>9</v>
      </c>
      <c r="AB1212" t="s">
        <v>75</v>
      </c>
      <c r="AC1212" t="s">
        <v>16</v>
      </c>
    </row>
    <row r="1213" spans="1:29" x14ac:dyDescent="0.3">
      <c r="A1213" s="151">
        <v>46056</v>
      </c>
      <c r="B1213" t="s">
        <v>838</v>
      </c>
      <c r="C1213" t="s">
        <v>843</v>
      </c>
      <c r="D1213">
        <v>-150000</v>
      </c>
      <c r="E1213" t="s">
        <v>844</v>
      </c>
      <c r="F1213">
        <v>1</v>
      </c>
      <c r="G1213">
        <v>150000</v>
      </c>
      <c r="H1213" t="s">
        <v>511</v>
      </c>
      <c r="I1213" t="s">
        <v>16</v>
      </c>
      <c r="J1213" t="s">
        <v>137</v>
      </c>
      <c r="K1213" t="s">
        <v>473</v>
      </c>
      <c r="L1213" t="s">
        <v>156</v>
      </c>
      <c r="M1213">
        <v>0</v>
      </c>
      <c r="N1213" t="s">
        <v>35</v>
      </c>
      <c r="O1213" t="s">
        <v>493</v>
      </c>
      <c r="P1213">
        <v>10</v>
      </c>
      <c r="Q1213" t="s">
        <v>465</v>
      </c>
      <c r="R1213">
        <v>1</v>
      </c>
      <c r="S1213">
        <v>-150000</v>
      </c>
      <c r="T1213">
        <v>1</v>
      </c>
      <c r="U1213" t="s">
        <v>199</v>
      </c>
      <c r="V1213" t="s">
        <v>66</v>
      </c>
      <c r="W1213" t="s">
        <v>67</v>
      </c>
      <c r="X1213">
        <v>5.9791078481547098E-2</v>
      </c>
      <c r="Y1213">
        <v>8968.6617722320643</v>
      </c>
      <c r="Z1213">
        <v>3</v>
      </c>
      <c r="AA1213">
        <v>9</v>
      </c>
      <c r="AB1213" t="s">
        <v>682</v>
      </c>
      <c r="AC1213" t="s">
        <v>16</v>
      </c>
    </row>
    <row r="1214" spans="1:29" x14ac:dyDescent="0.3">
      <c r="A1214" s="151">
        <v>46056</v>
      </c>
      <c r="B1214" t="s">
        <v>838</v>
      </c>
      <c r="C1214" t="s">
        <v>843</v>
      </c>
      <c r="D1214">
        <v>-150000</v>
      </c>
      <c r="E1214" t="s">
        <v>844</v>
      </c>
      <c r="F1214">
        <v>1</v>
      </c>
      <c r="G1214">
        <v>150000</v>
      </c>
      <c r="H1214" t="s">
        <v>511</v>
      </c>
      <c r="I1214" t="s">
        <v>16</v>
      </c>
      <c r="J1214" t="s">
        <v>137</v>
      </c>
      <c r="K1214" t="s">
        <v>473</v>
      </c>
      <c r="L1214" t="s">
        <v>156</v>
      </c>
      <c r="M1214">
        <v>0</v>
      </c>
      <c r="N1214" t="s">
        <v>35</v>
      </c>
      <c r="O1214" t="s">
        <v>493</v>
      </c>
      <c r="P1214">
        <v>10</v>
      </c>
      <c r="Q1214" t="s">
        <v>465</v>
      </c>
      <c r="R1214">
        <v>1</v>
      </c>
      <c r="S1214">
        <v>-150000</v>
      </c>
      <c r="T1214">
        <v>1</v>
      </c>
      <c r="U1214" t="s">
        <v>199</v>
      </c>
      <c r="V1214" t="s">
        <v>63</v>
      </c>
      <c r="W1214" t="s">
        <v>64</v>
      </c>
      <c r="X1214">
        <v>4.8738124634855849E-3</v>
      </c>
      <c r="Y1214">
        <v>731.07186952283769</v>
      </c>
      <c r="Z1214">
        <v>4</v>
      </c>
      <c r="AA1214">
        <v>9</v>
      </c>
      <c r="AB1214" t="s">
        <v>683</v>
      </c>
      <c r="AC1214" t="s">
        <v>16</v>
      </c>
    </row>
    <row r="1215" spans="1:29" x14ac:dyDescent="0.3">
      <c r="A1215" s="151">
        <v>46056</v>
      </c>
      <c r="B1215" t="s">
        <v>838</v>
      </c>
      <c r="C1215" t="s">
        <v>843</v>
      </c>
      <c r="D1215">
        <v>-150000</v>
      </c>
      <c r="E1215" t="s">
        <v>844</v>
      </c>
      <c r="F1215">
        <v>1</v>
      </c>
      <c r="G1215">
        <v>150000</v>
      </c>
      <c r="H1215" t="s">
        <v>511</v>
      </c>
      <c r="I1215" t="s">
        <v>16</v>
      </c>
      <c r="J1215" t="s">
        <v>137</v>
      </c>
      <c r="K1215" t="s">
        <v>473</v>
      </c>
      <c r="L1215" t="s">
        <v>156</v>
      </c>
      <c r="M1215">
        <v>0</v>
      </c>
      <c r="N1215" t="s">
        <v>35</v>
      </c>
      <c r="O1215" t="s">
        <v>493</v>
      </c>
      <c r="P1215">
        <v>10</v>
      </c>
      <c r="Q1215" t="s">
        <v>465</v>
      </c>
      <c r="R1215">
        <v>1</v>
      </c>
      <c r="S1215">
        <v>-150000</v>
      </c>
      <c r="T1215">
        <v>1</v>
      </c>
      <c r="U1215" t="s">
        <v>199</v>
      </c>
      <c r="V1215" t="s">
        <v>80</v>
      </c>
      <c r="W1215" t="s">
        <v>81</v>
      </c>
      <c r="X1215">
        <v>0.73411048911804788</v>
      </c>
      <c r="Y1215">
        <v>110116.57336770718</v>
      </c>
      <c r="Z1215">
        <v>5</v>
      </c>
      <c r="AA1215">
        <v>9</v>
      </c>
      <c r="AB1215" t="s">
        <v>80</v>
      </c>
      <c r="AC1215" t="s">
        <v>16</v>
      </c>
    </row>
    <row r="1216" spans="1:29" x14ac:dyDescent="0.3">
      <c r="A1216" s="151">
        <v>46056</v>
      </c>
      <c r="B1216" t="s">
        <v>838</v>
      </c>
      <c r="C1216" t="s">
        <v>843</v>
      </c>
      <c r="D1216">
        <v>-150000</v>
      </c>
      <c r="E1216" t="s">
        <v>844</v>
      </c>
      <c r="F1216">
        <v>1</v>
      </c>
      <c r="G1216">
        <v>150000</v>
      </c>
      <c r="H1216" t="s">
        <v>511</v>
      </c>
      <c r="I1216" t="s">
        <v>16</v>
      </c>
      <c r="J1216" t="s">
        <v>137</v>
      </c>
      <c r="K1216" t="s">
        <v>473</v>
      </c>
      <c r="L1216" t="s">
        <v>156</v>
      </c>
      <c r="M1216">
        <v>0</v>
      </c>
      <c r="N1216" t="s">
        <v>35</v>
      </c>
      <c r="O1216" t="s">
        <v>493</v>
      </c>
      <c r="P1216">
        <v>10</v>
      </c>
      <c r="Q1216" t="s">
        <v>465</v>
      </c>
      <c r="R1216">
        <v>1</v>
      </c>
      <c r="S1216">
        <v>-150000</v>
      </c>
      <c r="T1216">
        <v>1</v>
      </c>
      <c r="U1216" t="s">
        <v>199</v>
      </c>
      <c r="V1216" t="s">
        <v>50</v>
      </c>
      <c r="W1216" t="s">
        <v>74</v>
      </c>
      <c r="X1216">
        <v>1.4065386597374174E-2</v>
      </c>
      <c r="Y1216">
        <v>2109.8079896061258</v>
      </c>
      <c r="Z1216">
        <v>6</v>
      </c>
      <c r="AA1216">
        <v>9</v>
      </c>
      <c r="AB1216" t="s">
        <v>50</v>
      </c>
      <c r="AC1216" t="s">
        <v>16</v>
      </c>
    </row>
    <row r="1217" spans="1:29" x14ac:dyDescent="0.3">
      <c r="A1217" s="151">
        <v>46056</v>
      </c>
      <c r="B1217" t="s">
        <v>838</v>
      </c>
      <c r="C1217" t="s">
        <v>843</v>
      </c>
      <c r="D1217">
        <v>-150000</v>
      </c>
      <c r="E1217" t="s">
        <v>844</v>
      </c>
      <c r="F1217">
        <v>1</v>
      </c>
      <c r="G1217">
        <v>150000</v>
      </c>
      <c r="H1217" t="s">
        <v>511</v>
      </c>
      <c r="I1217" t="s">
        <v>16</v>
      </c>
      <c r="J1217" t="s">
        <v>137</v>
      </c>
      <c r="K1217" t="s">
        <v>473</v>
      </c>
      <c r="L1217" t="s">
        <v>156</v>
      </c>
      <c r="M1217">
        <v>0</v>
      </c>
      <c r="N1217" t="s">
        <v>35</v>
      </c>
      <c r="O1217" t="s">
        <v>493</v>
      </c>
      <c r="P1217">
        <v>10</v>
      </c>
      <c r="Q1217" t="s">
        <v>465</v>
      </c>
      <c r="R1217">
        <v>1</v>
      </c>
      <c r="S1217">
        <v>-150000</v>
      </c>
      <c r="T1217">
        <v>1</v>
      </c>
      <c r="U1217" t="s">
        <v>199</v>
      </c>
      <c r="V1217" t="s">
        <v>68</v>
      </c>
      <c r="W1217" t="s">
        <v>69</v>
      </c>
      <c r="X1217">
        <v>0.10760032914202722</v>
      </c>
      <c r="Y1217">
        <v>16140.049371304083</v>
      </c>
      <c r="Z1217">
        <v>7</v>
      </c>
      <c r="AA1217">
        <v>9</v>
      </c>
      <c r="AB1217" t="s">
        <v>68</v>
      </c>
      <c r="AC1217" t="s">
        <v>16</v>
      </c>
    </row>
    <row r="1218" spans="1:29" x14ac:dyDescent="0.3">
      <c r="A1218" s="151">
        <v>46056</v>
      </c>
      <c r="B1218" t="s">
        <v>838</v>
      </c>
      <c r="C1218" t="s">
        <v>843</v>
      </c>
      <c r="D1218">
        <v>-150000</v>
      </c>
      <c r="E1218" t="s">
        <v>844</v>
      </c>
      <c r="F1218">
        <v>1</v>
      </c>
      <c r="G1218">
        <v>150000</v>
      </c>
      <c r="H1218" t="s">
        <v>511</v>
      </c>
      <c r="I1218" t="s">
        <v>16</v>
      </c>
      <c r="J1218" t="s">
        <v>137</v>
      </c>
      <c r="K1218" t="s">
        <v>473</v>
      </c>
      <c r="L1218" t="s">
        <v>156</v>
      </c>
      <c r="M1218">
        <v>0</v>
      </c>
      <c r="N1218" t="s">
        <v>35</v>
      </c>
      <c r="O1218" t="s">
        <v>493</v>
      </c>
      <c r="P1218">
        <v>10</v>
      </c>
      <c r="Q1218" t="s">
        <v>465</v>
      </c>
      <c r="R1218">
        <v>1</v>
      </c>
      <c r="S1218">
        <v>-150000</v>
      </c>
      <c r="T1218">
        <v>1</v>
      </c>
      <c r="U1218" t="s">
        <v>199</v>
      </c>
      <c r="V1218" t="s">
        <v>70</v>
      </c>
      <c r="W1218" t="s">
        <v>71</v>
      </c>
      <c r="X1218">
        <v>3.9675420007119738E-2</v>
      </c>
      <c r="Y1218">
        <v>5951.3130010679606</v>
      </c>
      <c r="Z1218">
        <v>8</v>
      </c>
      <c r="AA1218">
        <v>9</v>
      </c>
      <c r="AB1218" t="s">
        <v>70</v>
      </c>
      <c r="AC1218" t="s">
        <v>16</v>
      </c>
    </row>
    <row r="1219" spans="1:29" x14ac:dyDescent="0.3">
      <c r="A1219" s="151">
        <v>46056</v>
      </c>
      <c r="B1219" t="s">
        <v>838</v>
      </c>
      <c r="C1219" t="s">
        <v>843</v>
      </c>
      <c r="D1219">
        <v>-150000</v>
      </c>
      <c r="E1219" t="s">
        <v>844</v>
      </c>
      <c r="F1219">
        <v>1</v>
      </c>
      <c r="G1219">
        <v>150000</v>
      </c>
      <c r="H1219" t="s">
        <v>511</v>
      </c>
      <c r="I1219" t="s">
        <v>16</v>
      </c>
      <c r="J1219" t="s">
        <v>137</v>
      </c>
      <c r="K1219" t="s">
        <v>473</v>
      </c>
      <c r="L1219" t="s">
        <v>156</v>
      </c>
      <c r="M1219">
        <v>0</v>
      </c>
      <c r="N1219" t="s">
        <v>35</v>
      </c>
      <c r="O1219" t="s">
        <v>493</v>
      </c>
      <c r="P1219">
        <v>10</v>
      </c>
      <c r="Q1219" t="s">
        <v>465</v>
      </c>
      <c r="R1219">
        <v>1</v>
      </c>
      <c r="S1219">
        <v>-150000</v>
      </c>
      <c r="T1219">
        <v>1</v>
      </c>
      <c r="U1219" t="s">
        <v>199</v>
      </c>
      <c r="V1219" t="s">
        <v>181</v>
      </c>
      <c r="W1219" t="s">
        <v>462</v>
      </c>
      <c r="X1219">
        <v>0</v>
      </c>
      <c r="Y1219">
        <v>0</v>
      </c>
      <c r="Z1219">
        <v>9</v>
      </c>
      <c r="AA1219">
        <v>9</v>
      </c>
      <c r="AB1219" t="s">
        <v>181</v>
      </c>
      <c r="AC1219" t="s">
        <v>16</v>
      </c>
    </row>
    <row r="1220" spans="1:29" x14ac:dyDescent="0.3">
      <c r="A1220" s="151">
        <v>46071</v>
      </c>
      <c r="B1220" t="s">
        <v>1127</v>
      </c>
      <c r="C1220" t="s">
        <v>1128</v>
      </c>
      <c r="D1220">
        <v>-145200</v>
      </c>
      <c r="E1220" t="s">
        <v>1129</v>
      </c>
      <c r="F1220">
        <v>1</v>
      </c>
      <c r="G1220">
        <v>120000</v>
      </c>
      <c r="H1220" t="s">
        <v>511</v>
      </c>
      <c r="I1220" t="s">
        <v>12</v>
      </c>
      <c r="J1220" t="s">
        <v>137</v>
      </c>
      <c r="K1220" t="s">
        <v>473</v>
      </c>
      <c r="L1220" t="s">
        <v>156</v>
      </c>
      <c r="M1220">
        <v>0</v>
      </c>
      <c r="N1220" t="s">
        <v>35</v>
      </c>
      <c r="O1220" t="s">
        <v>492</v>
      </c>
      <c r="P1220">
        <v>10</v>
      </c>
      <c r="Q1220" t="s">
        <v>465</v>
      </c>
      <c r="R1220">
        <v>1</v>
      </c>
      <c r="S1220">
        <v>-145200</v>
      </c>
      <c r="T1220">
        <v>1</v>
      </c>
      <c r="U1220" t="s">
        <v>199</v>
      </c>
      <c r="V1220" t="s">
        <v>72</v>
      </c>
      <c r="W1220" t="s">
        <v>73</v>
      </c>
      <c r="X1220">
        <v>3.2417236735101898E-2</v>
      </c>
      <c r="Y1220">
        <v>4706.9827739367956</v>
      </c>
      <c r="Z1220">
        <v>1</v>
      </c>
      <c r="AA1220">
        <v>11</v>
      </c>
      <c r="AB1220" t="s">
        <v>72</v>
      </c>
      <c r="AC1220" t="s">
        <v>12</v>
      </c>
    </row>
    <row r="1221" spans="1:29" x14ac:dyDescent="0.3">
      <c r="A1221" s="151">
        <v>46071</v>
      </c>
      <c r="B1221" t="s">
        <v>1127</v>
      </c>
      <c r="C1221" t="s">
        <v>1128</v>
      </c>
      <c r="D1221">
        <v>-145200</v>
      </c>
      <c r="E1221" t="s">
        <v>1129</v>
      </c>
      <c r="F1221">
        <v>1</v>
      </c>
      <c r="G1221">
        <v>120000</v>
      </c>
      <c r="H1221" t="s">
        <v>511</v>
      </c>
      <c r="I1221" t="s">
        <v>12</v>
      </c>
      <c r="J1221" t="s">
        <v>137</v>
      </c>
      <c r="K1221" t="s">
        <v>473</v>
      </c>
      <c r="L1221" t="s">
        <v>156</v>
      </c>
      <c r="M1221">
        <v>0</v>
      </c>
      <c r="N1221" t="s">
        <v>35</v>
      </c>
      <c r="O1221" t="s">
        <v>492</v>
      </c>
      <c r="P1221">
        <v>10</v>
      </c>
      <c r="Q1221" t="s">
        <v>465</v>
      </c>
      <c r="R1221">
        <v>1</v>
      </c>
      <c r="S1221">
        <v>-145200</v>
      </c>
      <c r="T1221">
        <v>1</v>
      </c>
      <c r="U1221" t="s">
        <v>199</v>
      </c>
      <c r="V1221" t="s">
        <v>77</v>
      </c>
      <c r="W1221" t="s">
        <v>78</v>
      </c>
      <c r="X1221">
        <v>7.0597149630605652E-3</v>
      </c>
      <c r="Y1221">
        <v>1025.0706126363941</v>
      </c>
      <c r="Z1221">
        <v>2</v>
      </c>
      <c r="AA1221">
        <v>11</v>
      </c>
      <c r="AB1221" t="s">
        <v>77</v>
      </c>
      <c r="AC1221" t="s">
        <v>12</v>
      </c>
    </row>
    <row r="1222" spans="1:29" x14ac:dyDescent="0.3">
      <c r="A1222" s="151">
        <v>46071</v>
      </c>
      <c r="B1222" t="s">
        <v>1127</v>
      </c>
      <c r="C1222" t="s">
        <v>1128</v>
      </c>
      <c r="D1222">
        <v>-145200</v>
      </c>
      <c r="E1222" t="s">
        <v>1129</v>
      </c>
      <c r="F1222">
        <v>1</v>
      </c>
      <c r="G1222">
        <v>120000</v>
      </c>
      <c r="H1222" t="s">
        <v>511</v>
      </c>
      <c r="I1222" t="s">
        <v>12</v>
      </c>
      <c r="J1222" t="s">
        <v>137</v>
      </c>
      <c r="K1222" t="s">
        <v>473</v>
      </c>
      <c r="L1222" t="s">
        <v>156</v>
      </c>
      <c r="M1222">
        <v>0</v>
      </c>
      <c r="N1222" t="s">
        <v>35</v>
      </c>
      <c r="O1222" t="s">
        <v>492</v>
      </c>
      <c r="P1222">
        <v>10</v>
      </c>
      <c r="Q1222" t="s">
        <v>465</v>
      </c>
      <c r="R1222">
        <v>1</v>
      </c>
      <c r="S1222">
        <v>-145200</v>
      </c>
      <c r="T1222">
        <v>1</v>
      </c>
      <c r="U1222" t="s">
        <v>199</v>
      </c>
      <c r="V1222" t="s">
        <v>75</v>
      </c>
      <c r="W1222" t="s">
        <v>76</v>
      </c>
      <c r="X1222">
        <v>4.0653249223577111E-4</v>
      </c>
      <c r="Y1222">
        <v>59.028517872633962</v>
      </c>
      <c r="Z1222">
        <v>10</v>
      </c>
      <c r="AA1222">
        <v>11</v>
      </c>
      <c r="AB1222" t="s">
        <v>75</v>
      </c>
      <c r="AC1222" t="s">
        <v>12</v>
      </c>
    </row>
    <row r="1223" spans="1:29" x14ac:dyDescent="0.3">
      <c r="A1223" s="151">
        <v>46071</v>
      </c>
      <c r="B1223" t="s">
        <v>1127</v>
      </c>
      <c r="C1223" t="s">
        <v>1128</v>
      </c>
      <c r="D1223">
        <v>-145200</v>
      </c>
      <c r="E1223" t="s">
        <v>1129</v>
      </c>
      <c r="F1223">
        <v>1</v>
      </c>
      <c r="G1223">
        <v>120000</v>
      </c>
      <c r="H1223" t="s">
        <v>511</v>
      </c>
      <c r="I1223" t="s">
        <v>12</v>
      </c>
      <c r="J1223" t="s">
        <v>137</v>
      </c>
      <c r="K1223" t="s">
        <v>473</v>
      </c>
      <c r="L1223" t="s">
        <v>156</v>
      </c>
      <c r="M1223">
        <v>0</v>
      </c>
      <c r="N1223" t="s">
        <v>35</v>
      </c>
      <c r="O1223" t="s">
        <v>492</v>
      </c>
      <c r="P1223">
        <v>10</v>
      </c>
      <c r="Q1223" t="s">
        <v>465</v>
      </c>
      <c r="R1223">
        <v>1</v>
      </c>
      <c r="S1223">
        <v>-145200</v>
      </c>
      <c r="T1223">
        <v>1</v>
      </c>
      <c r="U1223" t="s">
        <v>199</v>
      </c>
      <c r="V1223" t="s">
        <v>66</v>
      </c>
      <c r="W1223" t="s">
        <v>67</v>
      </c>
      <c r="X1223">
        <v>5.9791078481547098E-2</v>
      </c>
      <c r="Y1223">
        <v>8681.6645955206386</v>
      </c>
      <c r="Z1223">
        <v>3</v>
      </c>
      <c r="AA1223">
        <v>11</v>
      </c>
      <c r="AB1223" t="s">
        <v>682</v>
      </c>
      <c r="AC1223" t="s">
        <v>12</v>
      </c>
    </row>
    <row r="1224" spans="1:29" x14ac:dyDescent="0.3">
      <c r="A1224" s="151">
        <v>46071</v>
      </c>
      <c r="B1224" t="s">
        <v>1127</v>
      </c>
      <c r="C1224" t="s">
        <v>1128</v>
      </c>
      <c r="D1224">
        <v>-145200</v>
      </c>
      <c r="E1224" t="s">
        <v>1129</v>
      </c>
      <c r="F1224">
        <v>1</v>
      </c>
      <c r="G1224">
        <v>120000</v>
      </c>
      <c r="H1224" t="s">
        <v>511</v>
      </c>
      <c r="I1224" t="s">
        <v>12</v>
      </c>
      <c r="J1224" t="s">
        <v>137</v>
      </c>
      <c r="K1224" t="s">
        <v>473</v>
      </c>
      <c r="L1224" t="s">
        <v>156</v>
      </c>
      <c r="M1224">
        <v>0</v>
      </c>
      <c r="N1224" t="s">
        <v>35</v>
      </c>
      <c r="O1224" t="s">
        <v>492</v>
      </c>
      <c r="P1224">
        <v>10</v>
      </c>
      <c r="Q1224" t="s">
        <v>465</v>
      </c>
      <c r="R1224">
        <v>1</v>
      </c>
      <c r="S1224">
        <v>-145200</v>
      </c>
      <c r="T1224">
        <v>1</v>
      </c>
      <c r="U1224" t="s">
        <v>199</v>
      </c>
      <c r="V1224" t="s">
        <v>63</v>
      </c>
      <c r="W1224" t="s">
        <v>64</v>
      </c>
      <c r="X1224">
        <v>4.8738124634855849E-3</v>
      </c>
      <c r="Y1224">
        <v>707.67756969810694</v>
      </c>
      <c r="Z1224">
        <v>4</v>
      </c>
      <c r="AA1224">
        <v>11</v>
      </c>
      <c r="AB1224" t="s">
        <v>683</v>
      </c>
      <c r="AC1224" t="s">
        <v>12</v>
      </c>
    </row>
    <row r="1225" spans="1:29" x14ac:dyDescent="0.3">
      <c r="A1225" s="151">
        <v>46071</v>
      </c>
      <c r="B1225" t="s">
        <v>1127</v>
      </c>
      <c r="C1225" t="s">
        <v>1128</v>
      </c>
      <c r="D1225">
        <v>-145200</v>
      </c>
      <c r="E1225" t="s">
        <v>1129</v>
      </c>
      <c r="F1225">
        <v>1</v>
      </c>
      <c r="G1225">
        <v>120000</v>
      </c>
      <c r="H1225" t="s">
        <v>511</v>
      </c>
      <c r="I1225" t="s">
        <v>12</v>
      </c>
      <c r="J1225" t="s">
        <v>137</v>
      </c>
      <c r="K1225" t="s">
        <v>473</v>
      </c>
      <c r="L1225" t="s">
        <v>156</v>
      </c>
      <c r="M1225">
        <v>0</v>
      </c>
      <c r="N1225" t="s">
        <v>35</v>
      </c>
      <c r="O1225" t="s">
        <v>492</v>
      </c>
      <c r="P1225">
        <v>10</v>
      </c>
      <c r="Q1225" t="s">
        <v>465</v>
      </c>
      <c r="R1225">
        <v>1</v>
      </c>
      <c r="S1225">
        <v>-145200</v>
      </c>
      <c r="T1225">
        <v>1</v>
      </c>
      <c r="U1225" t="s">
        <v>199</v>
      </c>
      <c r="V1225" t="s">
        <v>80</v>
      </c>
      <c r="W1225" t="s">
        <v>81</v>
      </c>
      <c r="X1225">
        <v>0.73411048911804788</v>
      </c>
      <c r="Y1225">
        <v>106592.84301994056</v>
      </c>
      <c r="Z1225">
        <v>5</v>
      </c>
      <c r="AA1225">
        <v>11</v>
      </c>
      <c r="AB1225" t="s">
        <v>80</v>
      </c>
      <c r="AC1225" t="s">
        <v>12</v>
      </c>
    </row>
    <row r="1226" spans="1:29" x14ac:dyDescent="0.3">
      <c r="A1226" s="151">
        <v>46071</v>
      </c>
      <c r="B1226" t="s">
        <v>1127</v>
      </c>
      <c r="C1226" t="s">
        <v>1128</v>
      </c>
      <c r="D1226">
        <v>-145200</v>
      </c>
      <c r="E1226" t="s">
        <v>1129</v>
      </c>
      <c r="F1226">
        <v>1</v>
      </c>
      <c r="G1226">
        <v>120000</v>
      </c>
      <c r="H1226" t="s">
        <v>511</v>
      </c>
      <c r="I1226" t="s">
        <v>12</v>
      </c>
      <c r="J1226" t="s">
        <v>137</v>
      </c>
      <c r="K1226" t="s">
        <v>473</v>
      </c>
      <c r="L1226" t="s">
        <v>156</v>
      </c>
      <c r="M1226">
        <v>0</v>
      </c>
      <c r="N1226" t="s">
        <v>35</v>
      </c>
      <c r="O1226" t="s">
        <v>492</v>
      </c>
      <c r="P1226">
        <v>10</v>
      </c>
      <c r="Q1226" t="s">
        <v>465</v>
      </c>
      <c r="R1226">
        <v>1</v>
      </c>
      <c r="S1226">
        <v>-145200</v>
      </c>
      <c r="T1226">
        <v>1</v>
      </c>
      <c r="U1226" t="s">
        <v>199</v>
      </c>
      <c r="V1226" t="s">
        <v>50</v>
      </c>
      <c r="W1226" t="s">
        <v>74</v>
      </c>
      <c r="X1226">
        <v>1.4065386597374174E-2</v>
      </c>
      <c r="Y1226">
        <v>2042.2941339387301</v>
      </c>
      <c r="Z1226">
        <v>6</v>
      </c>
      <c r="AA1226">
        <v>11</v>
      </c>
      <c r="AB1226" t="s">
        <v>50</v>
      </c>
      <c r="AC1226" t="s">
        <v>12</v>
      </c>
    </row>
    <row r="1227" spans="1:29" x14ac:dyDescent="0.3">
      <c r="A1227" s="151">
        <v>46071</v>
      </c>
      <c r="B1227" t="s">
        <v>1127</v>
      </c>
      <c r="C1227" t="s">
        <v>1128</v>
      </c>
      <c r="D1227">
        <v>-145200</v>
      </c>
      <c r="E1227" t="s">
        <v>1129</v>
      </c>
      <c r="F1227">
        <v>1</v>
      </c>
      <c r="G1227">
        <v>120000</v>
      </c>
      <c r="H1227" t="s">
        <v>511</v>
      </c>
      <c r="I1227" t="s">
        <v>12</v>
      </c>
      <c r="J1227" t="s">
        <v>137</v>
      </c>
      <c r="K1227" t="s">
        <v>473</v>
      </c>
      <c r="L1227" t="s">
        <v>156</v>
      </c>
      <c r="M1227">
        <v>0</v>
      </c>
      <c r="N1227" t="s">
        <v>35</v>
      </c>
      <c r="O1227" t="s">
        <v>492</v>
      </c>
      <c r="P1227">
        <v>10</v>
      </c>
      <c r="Q1227" t="s">
        <v>465</v>
      </c>
      <c r="R1227">
        <v>1</v>
      </c>
      <c r="S1227">
        <v>-145200</v>
      </c>
      <c r="T1227">
        <v>1</v>
      </c>
      <c r="U1227" t="s">
        <v>199</v>
      </c>
      <c r="V1227" t="s">
        <v>68</v>
      </c>
      <c r="W1227" t="s">
        <v>69</v>
      </c>
      <c r="X1227">
        <v>0.10760032914202722</v>
      </c>
      <c r="Y1227">
        <v>15623.567791422352</v>
      </c>
      <c r="Z1227">
        <v>7</v>
      </c>
      <c r="AA1227">
        <v>11</v>
      </c>
      <c r="AB1227" t="s">
        <v>68</v>
      </c>
      <c r="AC1227" t="s">
        <v>12</v>
      </c>
    </row>
    <row r="1228" spans="1:29" x14ac:dyDescent="0.3">
      <c r="A1228" s="151">
        <v>46071</v>
      </c>
      <c r="B1228" t="s">
        <v>1127</v>
      </c>
      <c r="C1228" t="s">
        <v>1128</v>
      </c>
      <c r="D1228">
        <v>-145200</v>
      </c>
      <c r="E1228" t="s">
        <v>1129</v>
      </c>
      <c r="F1228">
        <v>1</v>
      </c>
      <c r="G1228">
        <v>120000</v>
      </c>
      <c r="H1228" t="s">
        <v>511</v>
      </c>
      <c r="I1228" t="s">
        <v>12</v>
      </c>
      <c r="J1228" t="s">
        <v>137</v>
      </c>
      <c r="K1228" t="s">
        <v>473</v>
      </c>
      <c r="L1228" t="s">
        <v>156</v>
      </c>
      <c r="M1228">
        <v>0</v>
      </c>
      <c r="N1228" t="s">
        <v>35</v>
      </c>
      <c r="O1228" t="s">
        <v>492</v>
      </c>
      <c r="P1228">
        <v>10</v>
      </c>
      <c r="Q1228" t="s">
        <v>465</v>
      </c>
      <c r="R1228">
        <v>1</v>
      </c>
      <c r="S1228">
        <v>-145200</v>
      </c>
      <c r="T1228">
        <v>1</v>
      </c>
      <c r="U1228" t="s">
        <v>199</v>
      </c>
      <c r="V1228" t="s">
        <v>70</v>
      </c>
      <c r="W1228" t="s">
        <v>71</v>
      </c>
      <c r="X1228">
        <v>3.9675420007119738E-2</v>
      </c>
      <c r="Y1228">
        <v>5760.8709850337864</v>
      </c>
      <c r="Z1228">
        <v>8</v>
      </c>
      <c r="AA1228">
        <v>11</v>
      </c>
      <c r="AB1228" t="s">
        <v>70</v>
      </c>
      <c r="AC1228" t="s">
        <v>12</v>
      </c>
    </row>
    <row r="1229" spans="1:29" x14ac:dyDescent="0.3">
      <c r="A1229" s="151">
        <v>46071</v>
      </c>
      <c r="B1229" t="s">
        <v>1127</v>
      </c>
      <c r="C1229" t="s">
        <v>1128</v>
      </c>
      <c r="D1229">
        <v>-145200</v>
      </c>
      <c r="E1229" t="s">
        <v>1129</v>
      </c>
      <c r="F1229">
        <v>1</v>
      </c>
      <c r="G1229">
        <v>120000</v>
      </c>
      <c r="H1229" t="s">
        <v>511</v>
      </c>
      <c r="I1229" t="s">
        <v>12</v>
      </c>
      <c r="J1229" t="s">
        <v>137</v>
      </c>
      <c r="K1229" t="s">
        <v>473</v>
      </c>
      <c r="L1229" t="s">
        <v>156</v>
      </c>
      <c r="M1229">
        <v>0</v>
      </c>
      <c r="N1229" t="s">
        <v>35</v>
      </c>
      <c r="O1229" t="s">
        <v>492</v>
      </c>
      <c r="P1229">
        <v>10</v>
      </c>
      <c r="Q1229" t="s">
        <v>465</v>
      </c>
      <c r="R1229">
        <v>1</v>
      </c>
      <c r="S1229">
        <v>-145200</v>
      </c>
      <c r="T1229">
        <v>1</v>
      </c>
      <c r="U1229" t="s">
        <v>199</v>
      </c>
      <c r="V1229" t="s">
        <v>181</v>
      </c>
      <c r="W1229" t="s">
        <v>462</v>
      </c>
      <c r="X1229">
        <v>0</v>
      </c>
      <c r="Y1229">
        <v>0</v>
      </c>
      <c r="Z1229">
        <v>9</v>
      </c>
      <c r="AA1229">
        <v>11</v>
      </c>
      <c r="AB1229" t="s">
        <v>181</v>
      </c>
      <c r="AC1229" t="s">
        <v>12</v>
      </c>
    </row>
    <row r="1230" spans="1:29" x14ac:dyDescent="0.3">
      <c r="A1230" s="151">
        <v>46066</v>
      </c>
      <c r="B1230" t="s">
        <v>1035</v>
      </c>
      <c r="C1230" t="s">
        <v>1039</v>
      </c>
      <c r="D1230">
        <v>-137600</v>
      </c>
      <c r="E1230" t="s">
        <v>1040</v>
      </c>
      <c r="F1230">
        <v>1</v>
      </c>
      <c r="G1230">
        <v>113719.01</v>
      </c>
      <c r="H1230" t="s">
        <v>511</v>
      </c>
      <c r="I1230" t="s">
        <v>17</v>
      </c>
      <c r="J1230" t="s">
        <v>157</v>
      </c>
      <c r="K1230" t="s">
        <v>473</v>
      </c>
      <c r="L1230" t="s">
        <v>156</v>
      </c>
      <c r="M1230">
        <v>0</v>
      </c>
      <c r="N1230" t="s">
        <v>35</v>
      </c>
      <c r="O1230" t="s">
        <v>492</v>
      </c>
      <c r="P1230">
        <v>10</v>
      </c>
      <c r="Q1230" t="s">
        <v>465</v>
      </c>
      <c r="R1230">
        <v>1</v>
      </c>
      <c r="S1230">
        <v>-137600</v>
      </c>
      <c r="T1230">
        <v>1</v>
      </c>
      <c r="U1230" t="s">
        <v>199</v>
      </c>
      <c r="V1230" t="s">
        <v>72</v>
      </c>
      <c r="W1230" t="s">
        <v>73</v>
      </c>
      <c r="X1230">
        <v>3.2417236735101898E-2</v>
      </c>
      <c r="Y1230">
        <v>4460.6117747500211</v>
      </c>
      <c r="Z1230">
        <v>1</v>
      </c>
      <c r="AA1230" t="s">
        <v>157</v>
      </c>
      <c r="AB1230" t="s">
        <v>72</v>
      </c>
      <c r="AC1230" t="s">
        <v>17</v>
      </c>
    </row>
    <row r="1231" spans="1:29" x14ac:dyDescent="0.3">
      <c r="A1231" s="151">
        <v>46066</v>
      </c>
      <c r="B1231" t="s">
        <v>1035</v>
      </c>
      <c r="C1231" t="s">
        <v>1039</v>
      </c>
      <c r="D1231">
        <v>-137600</v>
      </c>
      <c r="E1231" t="s">
        <v>1040</v>
      </c>
      <c r="F1231">
        <v>1</v>
      </c>
      <c r="G1231">
        <v>113719.01</v>
      </c>
      <c r="H1231" t="s">
        <v>511</v>
      </c>
      <c r="I1231" t="s">
        <v>17</v>
      </c>
      <c r="J1231" t="s">
        <v>157</v>
      </c>
      <c r="K1231" t="s">
        <v>473</v>
      </c>
      <c r="L1231" t="s">
        <v>156</v>
      </c>
      <c r="M1231">
        <v>0</v>
      </c>
      <c r="N1231" t="s">
        <v>35</v>
      </c>
      <c r="O1231" t="s">
        <v>492</v>
      </c>
      <c r="P1231">
        <v>10</v>
      </c>
      <c r="Q1231" t="s">
        <v>465</v>
      </c>
      <c r="R1231">
        <v>1</v>
      </c>
      <c r="S1231">
        <v>-137600</v>
      </c>
      <c r="T1231">
        <v>1</v>
      </c>
      <c r="U1231" t="s">
        <v>199</v>
      </c>
      <c r="V1231" t="s">
        <v>77</v>
      </c>
      <c r="W1231" t="s">
        <v>78</v>
      </c>
      <c r="X1231">
        <v>7.0597149630605652E-3</v>
      </c>
      <c r="Y1231">
        <v>971.4167789171338</v>
      </c>
      <c r="Z1231">
        <v>2</v>
      </c>
      <c r="AA1231" t="s">
        <v>157</v>
      </c>
      <c r="AB1231" t="s">
        <v>77</v>
      </c>
      <c r="AC1231" t="s">
        <v>17</v>
      </c>
    </row>
    <row r="1232" spans="1:29" x14ac:dyDescent="0.3">
      <c r="A1232" s="151">
        <v>46066</v>
      </c>
      <c r="B1232" t="s">
        <v>1035</v>
      </c>
      <c r="C1232" t="s">
        <v>1039</v>
      </c>
      <c r="D1232">
        <v>-137600</v>
      </c>
      <c r="E1232" t="s">
        <v>1040</v>
      </c>
      <c r="F1232">
        <v>1</v>
      </c>
      <c r="G1232">
        <v>113719.01</v>
      </c>
      <c r="H1232" t="s">
        <v>511</v>
      </c>
      <c r="I1232" t="s">
        <v>17</v>
      </c>
      <c r="J1232" t="s">
        <v>157</v>
      </c>
      <c r="K1232" t="s">
        <v>473</v>
      </c>
      <c r="L1232" t="s">
        <v>156</v>
      </c>
      <c r="M1232">
        <v>0</v>
      </c>
      <c r="N1232" t="s">
        <v>35</v>
      </c>
      <c r="O1232" t="s">
        <v>492</v>
      </c>
      <c r="P1232">
        <v>10</v>
      </c>
      <c r="Q1232" t="s">
        <v>465</v>
      </c>
      <c r="R1232">
        <v>1</v>
      </c>
      <c r="S1232">
        <v>-137600</v>
      </c>
      <c r="T1232">
        <v>1</v>
      </c>
      <c r="U1232" t="s">
        <v>199</v>
      </c>
      <c r="V1232" t="s">
        <v>75</v>
      </c>
      <c r="W1232" t="s">
        <v>76</v>
      </c>
      <c r="X1232">
        <v>4.0653249223577111E-4</v>
      </c>
      <c r="Y1232">
        <v>55.938870931642107</v>
      </c>
      <c r="Z1232">
        <v>10</v>
      </c>
      <c r="AA1232" t="s">
        <v>157</v>
      </c>
      <c r="AB1232" t="s">
        <v>75</v>
      </c>
      <c r="AC1232" t="s">
        <v>17</v>
      </c>
    </row>
    <row r="1233" spans="1:29" x14ac:dyDescent="0.3">
      <c r="A1233" s="151">
        <v>46066</v>
      </c>
      <c r="B1233" t="s">
        <v>1035</v>
      </c>
      <c r="C1233" t="s">
        <v>1039</v>
      </c>
      <c r="D1233">
        <v>-137600</v>
      </c>
      <c r="E1233" t="s">
        <v>1040</v>
      </c>
      <c r="F1233">
        <v>1</v>
      </c>
      <c r="G1233">
        <v>113719.01</v>
      </c>
      <c r="H1233" t="s">
        <v>511</v>
      </c>
      <c r="I1233" t="s">
        <v>17</v>
      </c>
      <c r="J1233" t="s">
        <v>157</v>
      </c>
      <c r="K1233" t="s">
        <v>473</v>
      </c>
      <c r="L1233" t="s">
        <v>156</v>
      </c>
      <c r="M1233">
        <v>0</v>
      </c>
      <c r="N1233" t="s">
        <v>35</v>
      </c>
      <c r="O1233" t="s">
        <v>492</v>
      </c>
      <c r="P1233">
        <v>10</v>
      </c>
      <c r="Q1233" t="s">
        <v>465</v>
      </c>
      <c r="R1233">
        <v>1</v>
      </c>
      <c r="S1233">
        <v>-137600</v>
      </c>
      <c r="T1233">
        <v>1</v>
      </c>
      <c r="U1233" t="s">
        <v>199</v>
      </c>
      <c r="V1233" t="s">
        <v>66</v>
      </c>
      <c r="W1233" t="s">
        <v>67</v>
      </c>
      <c r="X1233">
        <v>5.9791078481547098E-2</v>
      </c>
      <c r="Y1233">
        <v>8227.2523990608806</v>
      </c>
      <c r="Z1233">
        <v>3</v>
      </c>
      <c r="AA1233" t="s">
        <v>157</v>
      </c>
      <c r="AB1233" t="s">
        <v>682</v>
      </c>
      <c r="AC1233" t="s">
        <v>17</v>
      </c>
    </row>
    <row r="1234" spans="1:29" x14ac:dyDescent="0.3">
      <c r="A1234" s="151">
        <v>46066</v>
      </c>
      <c r="B1234" t="s">
        <v>1035</v>
      </c>
      <c r="C1234" t="s">
        <v>1039</v>
      </c>
      <c r="D1234">
        <v>-137600</v>
      </c>
      <c r="E1234" t="s">
        <v>1040</v>
      </c>
      <c r="F1234">
        <v>1</v>
      </c>
      <c r="G1234">
        <v>113719.01</v>
      </c>
      <c r="H1234" t="s">
        <v>511</v>
      </c>
      <c r="I1234" t="s">
        <v>17</v>
      </c>
      <c r="J1234" t="s">
        <v>157</v>
      </c>
      <c r="K1234" t="s">
        <v>473</v>
      </c>
      <c r="L1234" t="s">
        <v>156</v>
      </c>
      <c r="M1234">
        <v>0</v>
      </c>
      <c r="N1234" t="s">
        <v>35</v>
      </c>
      <c r="O1234" t="s">
        <v>492</v>
      </c>
      <c r="P1234">
        <v>10</v>
      </c>
      <c r="Q1234" t="s">
        <v>465</v>
      </c>
      <c r="R1234">
        <v>1</v>
      </c>
      <c r="S1234">
        <v>-137600</v>
      </c>
      <c r="T1234">
        <v>1</v>
      </c>
      <c r="U1234" t="s">
        <v>199</v>
      </c>
      <c r="V1234" t="s">
        <v>63</v>
      </c>
      <c r="W1234" t="s">
        <v>64</v>
      </c>
      <c r="X1234">
        <v>4.8738124634855849E-3</v>
      </c>
      <c r="Y1234">
        <v>670.6365949756165</v>
      </c>
      <c r="Z1234">
        <v>4</v>
      </c>
      <c r="AA1234" t="s">
        <v>157</v>
      </c>
      <c r="AB1234" t="s">
        <v>683</v>
      </c>
      <c r="AC1234" t="s">
        <v>17</v>
      </c>
    </row>
    <row r="1235" spans="1:29" x14ac:dyDescent="0.3">
      <c r="A1235" s="151">
        <v>46066</v>
      </c>
      <c r="B1235" t="s">
        <v>1035</v>
      </c>
      <c r="C1235" t="s">
        <v>1039</v>
      </c>
      <c r="D1235">
        <v>-137600</v>
      </c>
      <c r="E1235" t="s">
        <v>1040</v>
      </c>
      <c r="F1235">
        <v>1</v>
      </c>
      <c r="G1235">
        <v>113719.01</v>
      </c>
      <c r="H1235" t="s">
        <v>511</v>
      </c>
      <c r="I1235" t="s">
        <v>17</v>
      </c>
      <c r="J1235" t="s">
        <v>157</v>
      </c>
      <c r="K1235" t="s">
        <v>473</v>
      </c>
      <c r="L1235" t="s">
        <v>156</v>
      </c>
      <c r="M1235">
        <v>0</v>
      </c>
      <c r="N1235" t="s">
        <v>35</v>
      </c>
      <c r="O1235" t="s">
        <v>492</v>
      </c>
      <c r="P1235">
        <v>10</v>
      </c>
      <c r="Q1235" t="s">
        <v>465</v>
      </c>
      <c r="R1235">
        <v>1</v>
      </c>
      <c r="S1235">
        <v>-137600</v>
      </c>
      <c r="T1235">
        <v>1</v>
      </c>
      <c r="U1235" t="s">
        <v>199</v>
      </c>
      <c r="V1235" t="s">
        <v>80</v>
      </c>
      <c r="W1235" t="s">
        <v>81</v>
      </c>
      <c r="X1235">
        <v>0.73411048911804788</v>
      </c>
      <c r="Y1235">
        <v>101013.60330264339</v>
      </c>
      <c r="Z1235">
        <v>5</v>
      </c>
      <c r="AA1235" t="s">
        <v>157</v>
      </c>
      <c r="AB1235" t="s">
        <v>80</v>
      </c>
      <c r="AC1235" t="s">
        <v>17</v>
      </c>
    </row>
    <row r="1236" spans="1:29" x14ac:dyDescent="0.3">
      <c r="A1236" s="151">
        <v>46066</v>
      </c>
      <c r="B1236" t="s">
        <v>1035</v>
      </c>
      <c r="C1236" t="s">
        <v>1039</v>
      </c>
      <c r="D1236">
        <v>-137600</v>
      </c>
      <c r="E1236" t="s">
        <v>1040</v>
      </c>
      <c r="F1236">
        <v>1</v>
      </c>
      <c r="G1236">
        <v>113719.01</v>
      </c>
      <c r="H1236" t="s">
        <v>511</v>
      </c>
      <c r="I1236" t="s">
        <v>17</v>
      </c>
      <c r="J1236" t="s">
        <v>157</v>
      </c>
      <c r="K1236" t="s">
        <v>473</v>
      </c>
      <c r="L1236" t="s">
        <v>156</v>
      </c>
      <c r="M1236">
        <v>0</v>
      </c>
      <c r="N1236" t="s">
        <v>35</v>
      </c>
      <c r="O1236" t="s">
        <v>492</v>
      </c>
      <c r="P1236">
        <v>10</v>
      </c>
      <c r="Q1236" t="s">
        <v>465</v>
      </c>
      <c r="R1236">
        <v>1</v>
      </c>
      <c r="S1236">
        <v>-137600</v>
      </c>
      <c r="T1236">
        <v>1</v>
      </c>
      <c r="U1236" t="s">
        <v>199</v>
      </c>
      <c r="V1236" t="s">
        <v>50</v>
      </c>
      <c r="W1236" t="s">
        <v>74</v>
      </c>
      <c r="X1236">
        <v>1.4065386597374174E-2</v>
      </c>
      <c r="Y1236">
        <v>1935.3971957986862</v>
      </c>
      <c r="Z1236">
        <v>6</v>
      </c>
      <c r="AA1236" t="s">
        <v>157</v>
      </c>
      <c r="AB1236" t="s">
        <v>50</v>
      </c>
      <c r="AC1236" t="s">
        <v>17</v>
      </c>
    </row>
    <row r="1237" spans="1:29" x14ac:dyDescent="0.3">
      <c r="A1237" s="151">
        <v>46066</v>
      </c>
      <c r="B1237" t="s">
        <v>1035</v>
      </c>
      <c r="C1237" t="s">
        <v>1039</v>
      </c>
      <c r="D1237">
        <v>-137600</v>
      </c>
      <c r="E1237" t="s">
        <v>1040</v>
      </c>
      <c r="F1237">
        <v>1</v>
      </c>
      <c r="G1237">
        <v>113719.01</v>
      </c>
      <c r="H1237" t="s">
        <v>511</v>
      </c>
      <c r="I1237" t="s">
        <v>17</v>
      </c>
      <c r="J1237" t="s">
        <v>157</v>
      </c>
      <c r="K1237" t="s">
        <v>473</v>
      </c>
      <c r="L1237" t="s">
        <v>156</v>
      </c>
      <c r="M1237">
        <v>0</v>
      </c>
      <c r="N1237" t="s">
        <v>35</v>
      </c>
      <c r="O1237" t="s">
        <v>492</v>
      </c>
      <c r="P1237">
        <v>10</v>
      </c>
      <c r="Q1237" t="s">
        <v>465</v>
      </c>
      <c r="R1237">
        <v>1</v>
      </c>
      <c r="S1237">
        <v>-137600</v>
      </c>
      <c r="T1237">
        <v>1</v>
      </c>
      <c r="U1237" t="s">
        <v>199</v>
      </c>
      <c r="V1237" t="s">
        <v>68</v>
      </c>
      <c r="W1237" t="s">
        <v>69</v>
      </c>
      <c r="X1237">
        <v>0.10760032914202722</v>
      </c>
      <c r="Y1237">
        <v>14805.805289942946</v>
      </c>
      <c r="Z1237">
        <v>7</v>
      </c>
      <c r="AA1237" t="s">
        <v>157</v>
      </c>
      <c r="AB1237" t="s">
        <v>68</v>
      </c>
      <c r="AC1237" t="s">
        <v>17</v>
      </c>
    </row>
    <row r="1238" spans="1:29" x14ac:dyDescent="0.3">
      <c r="A1238" s="151">
        <v>46066</v>
      </c>
      <c r="B1238" t="s">
        <v>1035</v>
      </c>
      <c r="C1238" t="s">
        <v>1039</v>
      </c>
      <c r="D1238">
        <v>-137600</v>
      </c>
      <c r="E1238" t="s">
        <v>1040</v>
      </c>
      <c r="F1238">
        <v>1</v>
      </c>
      <c r="G1238">
        <v>113719.01</v>
      </c>
      <c r="H1238" t="s">
        <v>511</v>
      </c>
      <c r="I1238" t="s">
        <v>17</v>
      </c>
      <c r="J1238" t="s">
        <v>157</v>
      </c>
      <c r="K1238" t="s">
        <v>473</v>
      </c>
      <c r="L1238" t="s">
        <v>156</v>
      </c>
      <c r="M1238">
        <v>0</v>
      </c>
      <c r="N1238" t="s">
        <v>35</v>
      </c>
      <c r="O1238" t="s">
        <v>492</v>
      </c>
      <c r="P1238">
        <v>10</v>
      </c>
      <c r="Q1238" t="s">
        <v>465</v>
      </c>
      <c r="R1238">
        <v>1</v>
      </c>
      <c r="S1238">
        <v>-137600</v>
      </c>
      <c r="T1238">
        <v>1</v>
      </c>
      <c r="U1238" t="s">
        <v>199</v>
      </c>
      <c r="V1238" t="s">
        <v>70</v>
      </c>
      <c r="W1238" t="s">
        <v>71</v>
      </c>
      <c r="X1238">
        <v>3.9675420007119738E-2</v>
      </c>
      <c r="Y1238">
        <v>5459.3377929796761</v>
      </c>
      <c r="Z1238">
        <v>8</v>
      </c>
      <c r="AA1238" t="s">
        <v>157</v>
      </c>
      <c r="AB1238" t="s">
        <v>70</v>
      </c>
      <c r="AC1238" t="s">
        <v>17</v>
      </c>
    </row>
    <row r="1239" spans="1:29" x14ac:dyDescent="0.3">
      <c r="A1239" s="151">
        <v>46066</v>
      </c>
      <c r="B1239" t="s">
        <v>1035</v>
      </c>
      <c r="C1239" t="s">
        <v>1039</v>
      </c>
      <c r="D1239">
        <v>-137600</v>
      </c>
      <c r="E1239" t="s">
        <v>1040</v>
      </c>
      <c r="F1239">
        <v>1</v>
      </c>
      <c r="G1239">
        <v>113719.01</v>
      </c>
      <c r="H1239" t="s">
        <v>511</v>
      </c>
      <c r="I1239" t="s">
        <v>17</v>
      </c>
      <c r="J1239" t="s">
        <v>157</v>
      </c>
      <c r="K1239" t="s">
        <v>473</v>
      </c>
      <c r="L1239" t="s">
        <v>156</v>
      </c>
      <c r="M1239">
        <v>0</v>
      </c>
      <c r="N1239" t="s">
        <v>35</v>
      </c>
      <c r="O1239" t="s">
        <v>492</v>
      </c>
      <c r="P1239">
        <v>10</v>
      </c>
      <c r="Q1239" t="s">
        <v>465</v>
      </c>
      <c r="R1239">
        <v>1</v>
      </c>
      <c r="S1239">
        <v>-137600</v>
      </c>
      <c r="T1239">
        <v>1</v>
      </c>
      <c r="U1239" t="s">
        <v>199</v>
      </c>
      <c r="V1239" t="s">
        <v>181</v>
      </c>
      <c r="W1239" t="s">
        <v>462</v>
      </c>
      <c r="X1239">
        <v>0</v>
      </c>
      <c r="Y1239">
        <v>0</v>
      </c>
      <c r="Z1239">
        <v>9</v>
      </c>
      <c r="AA1239" t="s">
        <v>157</v>
      </c>
      <c r="AB1239" t="s">
        <v>181</v>
      </c>
      <c r="AC1239" t="s">
        <v>17</v>
      </c>
    </row>
    <row r="1240" spans="1:29" x14ac:dyDescent="0.3">
      <c r="A1240" s="151">
        <v>46055</v>
      </c>
      <c r="B1240" t="s">
        <v>813</v>
      </c>
      <c r="C1240" t="s">
        <v>816</v>
      </c>
      <c r="D1240">
        <v>-132330</v>
      </c>
      <c r="E1240" t="s">
        <v>817</v>
      </c>
      <c r="F1240">
        <v>1</v>
      </c>
      <c r="G1240">
        <v>132330</v>
      </c>
      <c r="H1240" t="s">
        <v>511</v>
      </c>
      <c r="I1240" t="s">
        <v>10</v>
      </c>
      <c r="J1240" t="s">
        <v>137</v>
      </c>
      <c r="K1240" t="s">
        <v>473</v>
      </c>
      <c r="L1240" t="s">
        <v>156</v>
      </c>
      <c r="M1240">
        <v>0</v>
      </c>
      <c r="N1240" t="s">
        <v>35</v>
      </c>
      <c r="O1240" t="s">
        <v>492</v>
      </c>
      <c r="P1240">
        <v>10</v>
      </c>
      <c r="Q1240" t="s">
        <v>465</v>
      </c>
      <c r="R1240">
        <v>1</v>
      </c>
      <c r="S1240">
        <v>-132330</v>
      </c>
      <c r="T1240">
        <v>1</v>
      </c>
      <c r="U1240" t="s">
        <v>199</v>
      </c>
      <c r="V1240" t="s">
        <v>72</v>
      </c>
      <c r="W1240" t="s">
        <v>73</v>
      </c>
      <c r="X1240">
        <v>3.2417236735101898E-2</v>
      </c>
      <c r="Y1240">
        <v>4289.7729371560345</v>
      </c>
      <c r="Z1240">
        <v>1</v>
      </c>
      <c r="AA1240">
        <v>13</v>
      </c>
      <c r="AB1240" t="s">
        <v>72</v>
      </c>
      <c r="AC1240" t="s">
        <v>10</v>
      </c>
    </row>
    <row r="1241" spans="1:29" x14ac:dyDescent="0.3">
      <c r="A1241" s="151">
        <v>46055</v>
      </c>
      <c r="B1241" t="s">
        <v>813</v>
      </c>
      <c r="C1241" t="s">
        <v>816</v>
      </c>
      <c r="D1241">
        <v>-132330</v>
      </c>
      <c r="E1241" t="s">
        <v>817</v>
      </c>
      <c r="F1241">
        <v>1</v>
      </c>
      <c r="G1241">
        <v>132330</v>
      </c>
      <c r="H1241" t="s">
        <v>511</v>
      </c>
      <c r="I1241" t="s">
        <v>10</v>
      </c>
      <c r="J1241" t="s">
        <v>137</v>
      </c>
      <c r="K1241" t="s">
        <v>473</v>
      </c>
      <c r="L1241" t="s">
        <v>156</v>
      </c>
      <c r="M1241">
        <v>0</v>
      </c>
      <c r="N1241" t="s">
        <v>35</v>
      </c>
      <c r="O1241" t="s">
        <v>492</v>
      </c>
      <c r="P1241">
        <v>10</v>
      </c>
      <c r="Q1241" t="s">
        <v>465</v>
      </c>
      <c r="R1241">
        <v>1</v>
      </c>
      <c r="S1241">
        <v>-132330</v>
      </c>
      <c r="T1241">
        <v>1</v>
      </c>
      <c r="U1241" t="s">
        <v>199</v>
      </c>
      <c r="V1241" t="s">
        <v>77</v>
      </c>
      <c r="W1241" t="s">
        <v>78</v>
      </c>
      <c r="X1241">
        <v>7.0597149630605652E-3</v>
      </c>
      <c r="Y1241">
        <v>934.21208106180461</v>
      </c>
      <c r="Z1241">
        <v>2</v>
      </c>
      <c r="AA1241">
        <v>13</v>
      </c>
      <c r="AB1241" t="s">
        <v>77</v>
      </c>
      <c r="AC1241" t="s">
        <v>10</v>
      </c>
    </row>
    <row r="1242" spans="1:29" x14ac:dyDescent="0.3">
      <c r="A1242" s="151">
        <v>46055</v>
      </c>
      <c r="B1242" t="s">
        <v>813</v>
      </c>
      <c r="C1242" t="s">
        <v>816</v>
      </c>
      <c r="D1242">
        <v>-132330</v>
      </c>
      <c r="E1242" t="s">
        <v>817</v>
      </c>
      <c r="F1242">
        <v>1</v>
      </c>
      <c r="G1242">
        <v>132330</v>
      </c>
      <c r="H1242" t="s">
        <v>511</v>
      </c>
      <c r="I1242" t="s">
        <v>10</v>
      </c>
      <c r="J1242" t="s">
        <v>137</v>
      </c>
      <c r="K1242" t="s">
        <v>473</v>
      </c>
      <c r="L1242" t="s">
        <v>156</v>
      </c>
      <c r="M1242">
        <v>0</v>
      </c>
      <c r="N1242" t="s">
        <v>35</v>
      </c>
      <c r="O1242" t="s">
        <v>492</v>
      </c>
      <c r="P1242">
        <v>10</v>
      </c>
      <c r="Q1242" t="s">
        <v>465</v>
      </c>
      <c r="R1242">
        <v>1</v>
      </c>
      <c r="S1242">
        <v>-132330</v>
      </c>
      <c r="T1242">
        <v>1</v>
      </c>
      <c r="U1242" t="s">
        <v>199</v>
      </c>
      <c r="V1242" t="s">
        <v>75</v>
      </c>
      <c r="W1242" t="s">
        <v>76</v>
      </c>
      <c r="X1242">
        <v>4.0653249223577111E-4</v>
      </c>
      <c r="Y1242">
        <v>53.796444697559593</v>
      </c>
      <c r="Z1242">
        <v>10</v>
      </c>
      <c r="AA1242">
        <v>13</v>
      </c>
      <c r="AB1242" t="s">
        <v>75</v>
      </c>
      <c r="AC1242" t="s">
        <v>10</v>
      </c>
    </row>
    <row r="1243" spans="1:29" x14ac:dyDescent="0.3">
      <c r="A1243" s="151">
        <v>46055</v>
      </c>
      <c r="B1243" t="s">
        <v>813</v>
      </c>
      <c r="C1243" t="s">
        <v>816</v>
      </c>
      <c r="D1243">
        <v>-132330</v>
      </c>
      <c r="E1243" t="s">
        <v>817</v>
      </c>
      <c r="F1243">
        <v>1</v>
      </c>
      <c r="G1243">
        <v>132330</v>
      </c>
      <c r="H1243" t="s">
        <v>511</v>
      </c>
      <c r="I1243" t="s">
        <v>10</v>
      </c>
      <c r="J1243" t="s">
        <v>137</v>
      </c>
      <c r="K1243" t="s">
        <v>473</v>
      </c>
      <c r="L1243" t="s">
        <v>156</v>
      </c>
      <c r="M1243">
        <v>0</v>
      </c>
      <c r="N1243" t="s">
        <v>35</v>
      </c>
      <c r="O1243" t="s">
        <v>492</v>
      </c>
      <c r="P1243">
        <v>10</v>
      </c>
      <c r="Q1243" t="s">
        <v>465</v>
      </c>
      <c r="R1243">
        <v>1</v>
      </c>
      <c r="S1243">
        <v>-132330</v>
      </c>
      <c r="T1243">
        <v>1</v>
      </c>
      <c r="U1243" t="s">
        <v>199</v>
      </c>
      <c r="V1243" t="s">
        <v>66</v>
      </c>
      <c r="W1243" t="s">
        <v>67</v>
      </c>
      <c r="X1243">
        <v>5.9791078481547098E-2</v>
      </c>
      <c r="Y1243">
        <v>7912.1534154631272</v>
      </c>
      <c r="Z1243">
        <v>3</v>
      </c>
      <c r="AA1243">
        <v>13</v>
      </c>
      <c r="AB1243" t="s">
        <v>682</v>
      </c>
      <c r="AC1243" t="s">
        <v>10</v>
      </c>
    </row>
    <row r="1244" spans="1:29" x14ac:dyDescent="0.3">
      <c r="A1244" s="151">
        <v>46055</v>
      </c>
      <c r="B1244" t="s">
        <v>813</v>
      </c>
      <c r="C1244" t="s">
        <v>816</v>
      </c>
      <c r="D1244">
        <v>-132330</v>
      </c>
      <c r="E1244" t="s">
        <v>817</v>
      </c>
      <c r="F1244">
        <v>1</v>
      </c>
      <c r="G1244">
        <v>132330</v>
      </c>
      <c r="H1244" t="s">
        <v>511</v>
      </c>
      <c r="I1244" t="s">
        <v>10</v>
      </c>
      <c r="J1244" t="s">
        <v>137</v>
      </c>
      <c r="K1244" t="s">
        <v>473</v>
      </c>
      <c r="L1244" t="s">
        <v>156</v>
      </c>
      <c r="M1244">
        <v>0</v>
      </c>
      <c r="N1244" t="s">
        <v>35</v>
      </c>
      <c r="O1244" t="s">
        <v>492</v>
      </c>
      <c r="P1244">
        <v>10</v>
      </c>
      <c r="Q1244" t="s">
        <v>465</v>
      </c>
      <c r="R1244">
        <v>1</v>
      </c>
      <c r="S1244">
        <v>-132330</v>
      </c>
      <c r="T1244">
        <v>1</v>
      </c>
      <c r="U1244" t="s">
        <v>199</v>
      </c>
      <c r="V1244" t="s">
        <v>63</v>
      </c>
      <c r="W1244" t="s">
        <v>64</v>
      </c>
      <c r="X1244">
        <v>4.8738124634855849E-3</v>
      </c>
      <c r="Y1244">
        <v>644.95160329304747</v>
      </c>
      <c r="Z1244">
        <v>4</v>
      </c>
      <c r="AA1244">
        <v>13</v>
      </c>
      <c r="AB1244" t="s">
        <v>683</v>
      </c>
      <c r="AC1244" t="s">
        <v>10</v>
      </c>
    </row>
    <row r="1245" spans="1:29" x14ac:dyDescent="0.3">
      <c r="A1245" s="151">
        <v>46055</v>
      </c>
      <c r="B1245" t="s">
        <v>813</v>
      </c>
      <c r="C1245" t="s">
        <v>816</v>
      </c>
      <c r="D1245">
        <v>-132330</v>
      </c>
      <c r="E1245" t="s">
        <v>817</v>
      </c>
      <c r="F1245">
        <v>1</v>
      </c>
      <c r="G1245">
        <v>132330</v>
      </c>
      <c r="H1245" t="s">
        <v>511</v>
      </c>
      <c r="I1245" t="s">
        <v>10</v>
      </c>
      <c r="J1245" t="s">
        <v>137</v>
      </c>
      <c r="K1245" t="s">
        <v>473</v>
      </c>
      <c r="L1245" t="s">
        <v>156</v>
      </c>
      <c r="M1245">
        <v>0</v>
      </c>
      <c r="N1245" t="s">
        <v>35</v>
      </c>
      <c r="O1245" t="s">
        <v>492</v>
      </c>
      <c r="P1245">
        <v>10</v>
      </c>
      <c r="Q1245" t="s">
        <v>465</v>
      </c>
      <c r="R1245">
        <v>1</v>
      </c>
      <c r="S1245">
        <v>-132330</v>
      </c>
      <c r="T1245">
        <v>1</v>
      </c>
      <c r="U1245" t="s">
        <v>199</v>
      </c>
      <c r="V1245" t="s">
        <v>80</v>
      </c>
      <c r="W1245" t="s">
        <v>81</v>
      </c>
      <c r="X1245">
        <v>0.73411048911804788</v>
      </c>
      <c r="Y1245">
        <v>97144.84102499127</v>
      </c>
      <c r="Z1245">
        <v>5</v>
      </c>
      <c r="AA1245">
        <v>13</v>
      </c>
      <c r="AB1245" t="s">
        <v>80</v>
      </c>
      <c r="AC1245" t="s">
        <v>10</v>
      </c>
    </row>
    <row r="1246" spans="1:29" x14ac:dyDescent="0.3">
      <c r="A1246" s="151">
        <v>46055</v>
      </c>
      <c r="B1246" t="s">
        <v>813</v>
      </c>
      <c r="C1246" t="s">
        <v>816</v>
      </c>
      <c r="D1246">
        <v>-132330</v>
      </c>
      <c r="E1246" t="s">
        <v>817</v>
      </c>
      <c r="F1246">
        <v>1</v>
      </c>
      <c r="G1246">
        <v>132330</v>
      </c>
      <c r="H1246" t="s">
        <v>511</v>
      </c>
      <c r="I1246" t="s">
        <v>10</v>
      </c>
      <c r="J1246" t="s">
        <v>137</v>
      </c>
      <c r="K1246" t="s">
        <v>473</v>
      </c>
      <c r="L1246" t="s">
        <v>156</v>
      </c>
      <c r="M1246">
        <v>0</v>
      </c>
      <c r="N1246" t="s">
        <v>35</v>
      </c>
      <c r="O1246" t="s">
        <v>492</v>
      </c>
      <c r="P1246">
        <v>10</v>
      </c>
      <c r="Q1246" t="s">
        <v>465</v>
      </c>
      <c r="R1246">
        <v>1</v>
      </c>
      <c r="S1246">
        <v>-132330</v>
      </c>
      <c r="T1246">
        <v>1</v>
      </c>
      <c r="U1246" t="s">
        <v>199</v>
      </c>
      <c r="V1246" t="s">
        <v>50</v>
      </c>
      <c r="W1246" t="s">
        <v>74</v>
      </c>
      <c r="X1246">
        <v>1.4065386597374174E-2</v>
      </c>
      <c r="Y1246">
        <v>1861.2726084305243</v>
      </c>
      <c r="Z1246">
        <v>6</v>
      </c>
      <c r="AA1246">
        <v>13</v>
      </c>
      <c r="AB1246" t="s">
        <v>50</v>
      </c>
      <c r="AC1246" t="s">
        <v>10</v>
      </c>
    </row>
    <row r="1247" spans="1:29" x14ac:dyDescent="0.3">
      <c r="A1247" s="151">
        <v>46055</v>
      </c>
      <c r="B1247" t="s">
        <v>813</v>
      </c>
      <c r="C1247" t="s">
        <v>816</v>
      </c>
      <c r="D1247">
        <v>-132330</v>
      </c>
      <c r="E1247" t="s">
        <v>817</v>
      </c>
      <c r="F1247">
        <v>1</v>
      </c>
      <c r="G1247">
        <v>132330</v>
      </c>
      <c r="H1247" t="s">
        <v>511</v>
      </c>
      <c r="I1247" t="s">
        <v>10</v>
      </c>
      <c r="J1247" t="s">
        <v>137</v>
      </c>
      <c r="K1247" t="s">
        <v>473</v>
      </c>
      <c r="L1247" t="s">
        <v>156</v>
      </c>
      <c r="M1247">
        <v>0</v>
      </c>
      <c r="N1247" t="s">
        <v>35</v>
      </c>
      <c r="O1247" t="s">
        <v>492</v>
      </c>
      <c r="P1247">
        <v>10</v>
      </c>
      <c r="Q1247" t="s">
        <v>465</v>
      </c>
      <c r="R1247">
        <v>1</v>
      </c>
      <c r="S1247">
        <v>-132330</v>
      </c>
      <c r="T1247">
        <v>1</v>
      </c>
      <c r="U1247" t="s">
        <v>199</v>
      </c>
      <c r="V1247" t="s">
        <v>68</v>
      </c>
      <c r="W1247" t="s">
        <v>69</v>
      </c>
      <c r="X1247">
        <v>0.10760032914202722</v>
      </c>
      <c r="Y1247">
        <v>14238.751555364463</v>
      </c>
      <c r="Z1247">
        <v>7</v>
      </c>
      <c r="AA1247">
        <v>13</v>
      </c>
      <c r="AB1247" t="s">
        <v>68</v>
      </c>
      <c r="AC1247" t="s">
        <v>10</v>
      </c>
    </row>
    <row r="1248" spans="1:29" x14ac:dyDescent="0.3">
      <c r="A1248" s="151">
        <v>46055</v>
      </c>
      <c r="B1248" t="s">
        <v>813</v>
      </c>
      <c r="C1248" t="s">
        <v>816</v>
      </c>
      <c r="D1248">
        <v>-132330</v>
      </c>
      <c r="E1248" t="s">
        <v>817</v>
      </c>
      <c r="F1248">
        <v>1</v>
      </c>
      <c r="G1248">
        <v>132330</v>
      </c>
      <c r="H1248" t="s">
        <v>511</v>
      </c>
      <c r="I1248" t="s">
        <v>10</v>
      </c>
      <c r="J1248" t="s">
        <v>137</v>
      </c>
      <c r="K1248" t="s">
        <v>473</v>
      </c>
      <c r="L1248" t="s">
        <v>156</v>
      </c>
      <c r="M1248">
        <v>0</v>
      </c>
      <c r="N1248" t="s">
        <v>35</v>
      </c>
      <c r="O1248" t="s">
        <v>492</v>
      </c>
      <c r="P1248">
        <v>10</v>
      </c>
      <c r="Q1248" t="s">
        <v>465</v>
      </c>
      <c r="R1248">
        <v>1</v>
      </c>
      <c r="S1248">
        <v>-132330</v>
      </c>
      <c r="T1248">
        <v>1</v>
      </c>
      <c r="U1248" t="s">
        <v>199</v>
      </c>
      <c r="V1248" t="s">
        <v>70</v>
      </c>
      <c r="W1248" t="s">
        <v>71</v>
      </c>
      <c r="X1248">
        <v>3.9675420007119738E-2</v>
      </c>
      <c r="Y1248">
        <v>5250.2483295421553</v>
      </c>
      <c r="Z1248">
        <v>8</v>
      </c>
      <c r="AA1248">
        <v>13</v>
      </c>
      <c r="AB1248" t="s">
        <v>70</v>
      </c>
      <c r="AC1248" t="s">
        <v>10</v>
      </c>
    </row>
    <row r="1249" spans="1:29" x14ac:dyDescent="0.3">
      <c r="A1249" s="151">
        <v>46055</v>
      </c>
      <c r="B1249" t="s">
        <v>813</v>
      </c>
      <c r="C1249" t="s">
        <v>816</v>
      </c>
      <c r="D1249">
        <v>-132330</v>
      </c>
      <c r="E1249" t="s">
        <v>817</v>
      </c>
      <c r="F1249">
        <v>1</v>
      </c>
      <c r="G1249">
        <v>132330</v>
      </c>
      <c r="H1249" t="s">
        <v>511</v>
      </c>
      <c r="I1249" t="s">
        <v>10</v>
      </c>
      <c r="J1249" t="s">
        <v>137</v>
      </c>
      <c r="K1249" t="s">
        <v>473</v>
      </c>
      <c r="L1249" t="s">
        <v>156</v>
      </c>
      <c r="M1249">
        <v>0</v>
      </c>
      <c r="N1249" t="s">
        <v>35</v>
      </c>
      <c r="O1249" t="s">
        <v>492</v>
      </c>
      <c r="P1249">
        <v>10</v>
      </c>
      <c r="Q1249" t="s">
        <v>465</v>
      </c>
      <c r="R1249">
        <v>1</v>
      </c>
      <c r="S1249">
        <v>-132330</v>
      </c>
      <c r="T1249">
        <v>1</v>
      </c>
      <c r="U1249" t="s">
        <v>199</v>
      </c>
      <c r="V1249" t="s">
        <v>181</v>
      </c>
      <c r="W1249" t="s">
        <v>462</v>
      </c>
      <c r="X1249">
        <v>0</v>
      </c>
      <c r="Y1249">
        <v>0</v>
      </c>
      <c r="Z1249">
        <v>9</v>
      </c>
      <c r="AA1249">
        <v>13</v>
      </c>
      <c r="AB1249" t="s">
        <v>181</v>
      </c>
      <c r="AC1249" t="s">
        <v>10</v>
      </c>
    </row>
    <row r="1250" spans="1:29" x14ac:dyDescent="0.3">
      <c r="A1250" s="151">
        <v>46078</v>
      </c>
      <c r="B1250" t="s">
        <v>941</v>
      </c>
      <c r="C1250" t="s">
        <v>942</v>
      </c>
      <c r="D1250">
        <v>-126126</v>
      </c>
      <c r="E1250" t="s">
        <v>943</v>
      </c>
      <c r="F1250">
        <v>1</v>
      </c>
      <c r="G1250">
        <v>126126</v>
      </c>
      <c r="H1250" t="s">
        <v>511</v>
      </c>
      <c r="I1250" t="s">
        <v>10</v>
      </c>
      <c r="J1250" t="s">
        <v>137</v>
      </c>
      <c r="K1250" t="s">
        <v>513</v>
      </c>
      <c r="L1250" t="s">
        <v>156</v>
      </c>
      <c r="M1250">
        <v>0</v>
      </c>
      <c r="N1250" t="s">
        <v>39</v>
      </c>
      <c r="O1250" t="s">
        <v>492</v>
      </c>
      <c r="P1250">
        <v>2</v>
      </c>
      <c r="Q1250" t="s">
        <v>50</v>
      </c>
      <c r="R1250">
        <v>1</v>
      </c>
      <c r="S1250">
        <v>-126126</v>
      </c>
      <c r="T1250">
        <v>1</v>
      </c>
      <c r="U1250" t="s">
        <v>199</v>
      </c>
      <c r="V1250" t="s">
        <v>50</v>
      </c>
      <c r="W1250" t="s">
        <v>88</v>
      </c>
      <c r="X1250">
        <v>1</v>
      </c>
      <c r="Y1250">
        <v>126126</v>
      </c>
      <c r="Z1250">
        <v>6</v>
      </c>
      <c r="AA1250">
        <v>13</v>
      </c>
      <c r="AB1250" t="s">
        <v>50</v>
      </c>
      <c r="AC1250" t="s">
        <v>10</v>
      </c>
    </row>
    <row r="1251" spans="1:29" x14ac:dyDescent="0.3">
      <c r="A1251" s="151">
        <v>46063</v>
      </c>
      <c r="B1251" t="s">
        <v>977</v>
      </c>
      <c r="C1251" t="s">
        <v>978</v>
      </c>
      <c r="D1251">
        <v>-124387.06</v>
      </c>
      <c r="E1251" t="s">
        <v>979</v>
      </c>
      <c r="F1251">
        <v>1</v>
      </c>
      <c r="G1251">
        <v>102799.22</v>
      </c>
      <c r="H1251" t="s">
        <v>511</v>
      </c>
      <c r="I1251" t="s">
        <v>15</v>
      </c>
      <c r="J1251" t="s">
        <v>137</v>
      </c>
      <c r="K1251" t="s">
        <v>473</v>
      </c>
      <c r="L1251" t="s">
        <v>156</v>
      </c>
      <c r="M1251">
        <v>0</v>
      </c>
      <c r="N1251" t="s">
        <v>40</v>
      </c>
      <c r="O1251" t="s">
        <v>494</v>
      </c>
      <c r="P1251">
        <v>1</v>
      </c>
      <c r="Q1251" t="s">
        <v>68</v>
      </c>
      <c r="R1251">
        <v>1</v>
      </c>
      <c r="S1251">
        <v>-124387.06</v>
      </c>
      <c r="T1251">
        <v>1</v>
      </c>
      <c r="U1251" t="s">
        <v>199</v>
      </c>
      <c r="V1251" t="s">
        <v>68</v>
      </c>
      <c r="W1251" t="s">
        <v>85</v>
      </c>
      <c r="X1251">
        <v>1</v>
      </c>
      <c r="Y1251">
        <v>124387.06</v>
      </c>
      <c r="Z1251">
        <v>7</v>
      </c>
      <c r="AA1251">
        <v>12</v>
      </c>
      <c r="AB1251" t="s">
        <v>68</v>
      </c>
      <c r="AC1251" t="s">
        <v>15</v>
      </c>
    </row>
    <row r="1252" spans="1:29" x14ac:dyDescent="0.3">
      <c r="A1252" s="151">
        <v>46063</v>
      </c>
      <c r="B1252" t="s">
        <v>1057</v>
      </c>
      <c r="C1252" t="s">
        <v>1061</v>
      </c>
      <c r="D1252">
        <v>-112356.75</v>
      </c>
      <c r="E1252" t="s">
        <v>1062</v>
      </c>
      <c r="F1252">
        <v>1</v>
      </c>
      <c r="G1252">
        <v>92856.82</v>
      </c>
      <c r="H1252" t="s">
        <v>511</v>
      </c>
      <c r="I1252" t="s">
        <v>17</v>
      </c>
      <c r="J1252" t="s">
        <v>157</v>
      </c>
      <c r="K1252" t="s">
        <v>473</v>
      </c>
      <c r="L1252" t="s">
        <v>156</v>
      </c>
      <c r="M1252">
        <v>0</v>
      </c>
      <c r="N1252" t="s">
        <v>40</v>
      </c>
      <c r="O1252" t="s">
        <v>492</v>
      </c>
      <c r="P1252">
        <v>1</v>
      </c>
      <c r="Q1252" t="s">
        <v>68</v>
      </c>
      <c r="R1252">
        <v>1</v>
      </c>
      <c r="S1252">
        <v>-112356.75</v>
      </c>
      <c r="T1252">
        <v>1</v>
      </c>
      <c r="U1252" t="s">
        <v>199</v>
      </c>
      <c r="V1252" t="s">
        <v>68</v>
      </c>
      <c r="W1252" t="s">
        <v>85</v>
      </c>
      <c r="X1252">
        <v>1</v>
      </c>
      <c r="Y1252">
        <v>112356.75</v>
      </c>
      <c r="Z1252">
        <v>7</v>
      </c>
      <c r="AA1252" t="s">
        <v>157</v>
      </c>
      <c r="AB1252" t="s">
        <v>68</v>
      </c>
      <c r="AC1252" t="s">
        <v>17</v>
      </c>
    </row>
    <row r="1253" spans="1:29" x14ac:dyDescent="0.3">
      <c r="A1253" s="151">
        <v>46057</v>
      </c>
      <c r="B1253" t="s">
        <v>869</v>
      </c>
      <c r="C1253" t="s">
        <v>872</v>
      </c>
      <c r="D1253">
        <v>-111730</v>
      </c>
      <c r="E1253" t="s">
        <v>873</v>
      </c>
      <c r="F1253">
        <v>1</v>
      </c>
      <c r="G1253">
        <v>71370</v>
      </c>
      <c r="H1253" t="s">
        <v>511</v>
      </c>
      <c r="I1253" t="s">
        <v>9</v>
      </c>
      <c r="J1253" t="s">
        <v>137</v>
      </c>
      <c r="K1253" t="s">
        <v>473</v>
      </c>
      <c r="L1253" t="s">
        <v>156</v>
      </c>
      <c r="M1253">
        <v>0</v>
      </c>
      <c r="N1253" t="s">
        <v>35</v>
      </c>
      <c r="O1253" t="s">
        <v>492</v>
      </c>
      <c r="P1253">
        <v>10</v>
      </c>
      <c r="Q1253" t="s">
        <v>465</v>
      </c>
      <c r="R1253">
        <v>1</v>
      </c>
      <c r="S1253">
        <v>-111730</v>
      </c>
      <c r="T1253">
        <v>1</v>
      </c>
      <c r="U1253" t="s">
        <v>199</v>
      </c>
      <c r="V1253" t="s">
        <v>72</v>
      </c>
      <c r="W1253" t="s">
        <v>73</v>
      </c>
      <c r="X1253">
        <v>3.2417236735101898E-2</v>
      </c>
      <c r="Y1253">
        <v>3621.9778604129351</v>
      </c>
      <c r="Z1253">
        <v>1</v>
      </c>
      <c r="AA1253">
        <v>10</v>
      </c>
      <c r="AB1253" t="s">
        <v>72</v>
      </c>
      <c r="AC1253" t="s">
        <v>9</v>
      </c>
    </row>
    <row r="1254" spans="1:29" x14ac:dyDescent="0.3">
      <c r="A1254" s="151">
        <v>46057</v>
      </c>
      <c r="B1254" t="s">
        <v>869</v>
      </c>
      <c r="C1254" t="s">
        <v>872</v>
      </c>
      <c r="D1254">
        <v>-111730</v>
      </c>
      <c r="E1254" t="s">
        <v>873</v>
      </c>
      <c r="F1254">
        <v>1</v>
      </c>
      <c r="G1254">
        <v>71370</v>
      </c>
      <c r="H1254" t="s">
        <v>511</v>
      </c>
      <c r="I1254" t="s">
        <v>9</v>
      </c>
      <c r="J1254" t="s">
        <v>137</v>
      </c>
      <c r="K1254" t="s">
        <v>473</v>
      </c>
      <c r="L1254" t="s">
        <v>156</v>
      </c>
      <c r="M1254">
        <v>0</v>
      </c>
      <c r="N1254" t="s">
        <v>35</v>
      </c>
      <c r="O1254" t="s">
        <v>492</v>
      </c>
      <c r="P1254">
        <v>10</v>
      </c>
      <c r="Q1254" t="s">
        <v>465</v>
      </c>
      <c r="R1254">
        <v>1</v>
      </c>
      <c r="S1254">
        <v>-111730</v>
      </c>
      <c r="T1254">
        <v>1</v>
      </c>
      <c r="U1254" t="s">
        <v>199</v>
      </c>
      <c r="V1254" t="s">
        <v>77</v>
      </c>
      <c r="W1254" t="s">
        <v>78</v>
      </c>
      <c r="X1254">
        <v>7.0597149630605652E-3</v>
      </c>
      <c r="Y1254">
        <v>788.78195282275692</v>
      </c>
      <c r="Z1254">
        <v>2</v>
      </c>
      <c r="AA1254">
        <v>10</v>
      </c>
      <c r="AB1254" t="s">
        <v>77</v>
      </c>
      <c r="AC1254" t="s">
        <v>9</v>
      </c>
    </row>
    <row r="1255" spans="1:29" x14ac:dyDescent="0.3">
      <c r="A1255" s="151">
        <v>46057</v>
      </c>
      <c r="B1255" t="s">
        <v>869</v>
      </c>
      <c r="C1255" t="s">
        <v>872</v>
      </c>
      <c r="D1255">
        <v>-111730</v>
      </c>
      <c r="E1255" t="s">
        <v>873</v>
      </c>
      <c r="F1255">
        <v>1</v>
      </c>
      <c r="G1255">
        <v>71370</v>
      </c>
      <c r="H1255" t="s">
        <v>511</v>
      </c>
      <c r="I1255" t="s">
        <v>9</v>
      </c>
      <c r="J1255" t="s">
        <v>137</v>
      </c>
      <c r="K1255" t="s">
        <v>473</v>
      </c>
      <c r="L1255" t="s">
        <v>156</v>
      </c>
      <c r="M1255">
        <v>0</v>
      </c>
      <c r="N1255" t="s">
        <v>35</v>
      </c>
      <c r="O1255" t="s">
        <v>492</v>
      </c>
      <c r="P1255">
        <v>10</v>
      </c>
      <c r="Q1255" t="s">
        <v>465</v>
      </c>
      <c r="R1255">
        <v>1</v>
      </c>
      <c r="S1255">
        <v>-111730</v>
      </c>
      <c r="T1255">
        <v>1</v>
      </c>
      <c r="U1255" t="s">
        <v>199</v>
      </c>
      <c r="V1255" t="s">
        <v>75</v>
      </c>
      <c r="W1255" t="s">
        <v>76</v>
      </c>
      <c r="X1255">
        <v>4.0653249223577111E-4</v>
      </c>
      <c r="Y1255">
        <v>45.421875357502707</v>
      </c>
      <c r="Z1255">
        <v>10</v>
      </c>
      <c r="AA1255">
        <v>10</v>
      </c>
      <c r="AB1255" t="s">
        <v>75</v>
      </c>
      <c r="AC1255" t="s">
        <v>9</v>
      </c>
    </row>
    <row r="1256" spans="1:29" x14ac:dyDescent="0.3">
      <c r="A1256" s="151">
        <v>46057</v>
      </c>
      <c r="B1256" t="s">
        <v>869</v>
      </c>
      <c r="C1256" t="s">
        <v>872</v>
      </c>
      <c r="D1256">
        <v>-111730</v>
      </c>
      <c r="E1256" t="s">
        <v>873</v>
      </c>
      <c r="F1256">
        <v>1</v>
      </c>
      <c r="G1256">
        <v>71370</v>
      </c>
      <c r="H1256" t="s">
        <v>511</v>
      </c>
      <c r="I1256" t="s">
        <v>9</v>
      </c>
      <c r="J1256" t="s">
        <v>137</v>
      </c>
      <c r="K1256" t="s">
        <v>473</v>
      </c>
      <c r="L1256" t="s">
        <v>156</v>
      </c>
      <c r="M1256">
        <v>0</v>
      </c>
      <c r="N1256" t="s">
        <v>35</v>
      </c>
      <c r="O1256" t="s">
        <v>492</v>
      </c>
      <c r="P1256">
        <v>10</v>
      </c>
      <c r="Q1256" t="s">
        <v>465</v>
      </c>
      <c r="R1256">
        <v>1</v>
      </c>
      <c r="S1256">
        <v>-111730</v>
      </c>
      <c r="T1256">
        <v>1</v>
      </c>
      <c r="U1256" t="s">
        <v>199</v>
      </c>
      <c r="V1256" t="s">
        <v>66</v>
      </c>
      <c r="W1256" t="s">
        <v>67</v>
      </c>
      <c r="X1256">
        <v>5.9791078481547098E-2</v>
      </c>
      <c r="Y1256">
        <v>6680.4571987432573</v>
      </c>
      <c r="Z1256">
        <v>3</v>
      </c>
      <c r="AA1256">
        <v>10</v>
      </c>
      <c r="AB1256" t="s">
        <v>682</v>
      </c>
      <c r="AC1256" t="s">
        <v>9</v>
      </c>
    </row>
    <row r="1257" spans="1:29" x14ac:dyDescent="0.3">
      <c r="A1257" s="151">
        <v>46057</v>
      </c>
      <c r="B1257" t="s">
        <v>869</v>
      </c>
      <c r="C1257" t="s">
        <v>872</v>
      </c>
      <c r="D1257">
        <v>-111730</v>
      </c>
      <c r="E1257" t="s">
        <v>873</v>
      </c>
      <c r="F1257">
        <v>1</v>
      </c>
      <c r="G1257">
        <v>71370</v>
      </c>
      <c r="H1257" t="s">
        <v>511</v>
      </c>
      <c r="I1257" t="s">
        <v>9</v>
      </c>
      <c r="J1257" t="s">
        <v>137</v>
      </c>
      <c r="K1257" t="s">
        <v>473</v>
      </c>
      <c r="L1257" t="s">
        <v>156</v>
      </c>
      <c r="M1257">
        <v>0</v>
      </c>
      <c r="N1257" t="s">
        <v>35</v>
      </c>
      <c r="O1257" t="s">
        <v>492</v>
      </c>
      <c r="P1257">
        <v>10</v>
      </c>
      <c r="Q1257" t="s">
        <v>465</v>
      </c>
      <c r="R1257">
        <v>1</v>
      </c>
      <c r="S1257">
        <v>-111730</v>
      </c>
      <c r="T1257">
        <v>1</v>
      </c>
      <c r="U1257" t="s">
        <v>199</v>
      </c>
      <c r="V1257" t="s">
        <v>63</v>
      </c>
      <c r="W1257" t="s">
        <v>64</v>
      </c>
      <c r="X1257">
        <v>4.8738124634855849E-3</v>
      </c>
      <c r="Y1257">
        <v>544.55106654524445</v>
      </c>
      <c r="Z1257">
        <v>4</v>
      </c>
      <c r="AA1257">
        <v>10</v>
      </c>
      <c r="AB1257" t="s">
        <v>683</v>
      </c>
      <c r="AC1257" t="s">
        <v>9</v>
      </c>
    </row>
    <row r="1258" spans="1:29" x14ac:dyDescent="0.3">
      <c r="A1258" s="151">
        <v>46057</v>
      </c>
      <c r="B1258" t="s">
        <v>869</v>
      </c>
      <c r="C1258" t="s">
        <v>872</v>
      </c>
      <c r="D1258">
        <v>-111730</v>
      </c>
      <c r="E1258" t="s">
        <v>873</v>
      </c>
      <c r="F1258">
        <v>1</v>
      </c>
      <c r="G1258">
        <v>71370</v>
      </c>
      <c r="H1258" t="s">
        <v>511</v>
      </c>
      <c r="I1258" t="s">
        <v>9</v>
      </c>
      <c r="J1258" t="s">
        <v>137</v>
      </c>
      <c r="K1258" t="s">
        <v>473</v>
      </c>
      <c r="L1258" t="s">
        <v>156</v>
      </c>
      <c r="M1258">
        <v>0</v>
      </c>
      <c r="N1258" t="s">
        <v>35</v>
      </c>
      <c r="O1258" t="s">
        <v>492</v>
      </c>
      <c r="P1258">
        <v>10</v>
      </c>
      <c r="Q1258" t="s">
        <v>465</v>
      </c>
      <c r="R1258">
        <v>1</v>
      </c>
      <c r="S1258">
        <v>-111730</v>
      </c>
      <c r="T1258">
        <v>1</v>
      </c>
      <c r="U1258" t="s">
        <v>199</v>
      </c>
      <c r="V1258" t="s">
        <v>80</v>
      </c>
      <c r="W1258" t="s">
        <v>81</v>
      </c>
      <c r="X1258">
        <v>0.73411048911804788</v>
      </c>
      <c r="Y1258">
        <v>82022.164949159487</v>
      </c>
      <c r="Z1258">
        <v>5</v>
      </c>
      <c r="AA1258">
        <v>10</v>
      </c>
      <c r="AB1258" t="s">
        <v>80</v>
      </c>
      <c r="AC1258" t="s">
        <v>9</v>
      </c>
    </row>
    <row r="1259" spans="1:29" x14ac:dyDescent="0.3">
      <c r="A1259" s="151">
        <v>46057</v>
      </c>
      <c r="B1259" t="s">
        <v>869</v>
      </c>
      <c r="C1259" t="s">
        <v>872</v>
      </c>
      <c r="D1259">
        <v>-111730</v>
      </c>
      <c r="E1259" t="s">
        <v>873</v>
      </c>
      <c r="F1259">
        <v>1</v>
      </c>
      <c r="G1259">
        <v>71370</v>
      </c>
      <c r="H1259" t="s">
        <v>511</v>
      </c>
      <c r="I1259" t="s">
        <v>9</v>
      </c>
      <c r="J1259" t="s">
        <v>137</v>
      </c>
      <c r="K1259" t="s">
        <v>473</v>
      </c>
      <c r="L1259" t="s">
        <v>156</v>
      </c>
      <c r="M1259">
        <v>0</v>
      </c>
      <c r="N1259" t="s">
        <v>35</v>
      </c>
      <c r="O1259" t="s">
        <v>492</v>
      </c>
      <c r="P1259">
        <v>10</v>
      </c>
      <c r="Q1259" t="s">
        <v>465</v>
      </c>
      <c r="R1259">
        <v>1</v>
      </c>
      <c r="S1259">
        <v>-111730</v>
      </c>
      <c r="T1259">
        <v>1</v>
      </c>
      <c r="U1259" t="s">
        <v>199</v>
      </c>
      <c r="V1259" t="s">
        <v>50</v>
      </c>
      <c r="W1259" t="s">
        <v>74</v>
      </c>
      <c r="X1259">
        <v>1.4065386597374174E-2</v>
      </c>
      <c r="Y1259">
        <v>1571.5256445246164</v>
      </c>
      <c r="Z1259">
        <v>6</v>
      </c>
      <c r="AA1259">
        <v>10</v>
      </c>
      <c r="AB1259" t="s">
        <v>50</v>
      </c>
      <c r="AC1259" t="s">
        <v>9</v>
      </c>
    </row>
    <row r="1260" spans="1:29" x14ac:dyDescent="0.3">
      <c r="A1260" s="151">
        <v>46057</v>
      </c>
      <c r="B1260" t="s">
        <v>869</v>
      </c>
      <c r="C1260" t="s">
        <v>872</v>
      </c>
      <c r="D1260">
        <v>-111730</v>
      </c>
      <c r="E1260" t="s">
        <v>873</v>
      </c>
      <c r="F1260">
        <v>1</v>
      </c>
      <c r="G1260">
        <v>71370</v>
      </c>
      <c r="H1260" t="s">
        <v>511</v>
      </c>
      <c r="I1260" t="s">
        <v>9</v>
      </c>
      <c r="J1260" t="s">
        <v>137</v>
      </c>
      <c r="K1260" t="s">
        <v>473</v>
      </c>
      <c r="L1260" t="s">
        <v>156</v>
      </c>
      <c r="M1260">
        <v>0</v>
      </c>
      <c r="N1260" t="s">
        <v>35</v>
      </c>
      <c r="O1260" t="s">
        <v>492</v>
      </c>
      <c r="P1260">
        <v>10</v>
      </c>
      <c r="Q1260" t="s">
        <v>465</v>
      </c>
      <c r="R1260">
        <v>1</v>
      </c>
      <c r="S1260">
        <v>-111730</v>
      </c>
      <c r="T1260">
        <v>1</v>
      </c>
      <c r="U1260" t="s">
        <v>199</v>
      </c>
      <c r="V1260" t="s">
        <v>68</v>
      </c>
      <c r="W1260" t="s">
        <v>69</v>
      </c>
      <c r="X1260">
        <v>0.10760032914202722</v>
      </c>
      <c r="Y1260">
        <v>12022.184775038701</v>
      </c>
      <c r="Z1260">
        <v>7</v>
      </c>
      <c r="AA1260">
        <v>10</v>
      </c>
      <c r="AB1260" t="s">
        <v>68</v>
      </c>
      <c r="AC1260" t="s">
        <v>9</v>
      </c>
    </row>
    <row r="1261" spans="1:29" x14ac:dyDescent="0.3">
      <c r="A1261" s="151">
        <v>46057</v>
      </c>
      <c r="B1261" t="s">
        <v>869</v>
      </c>
      <c r="C1261" t="s">
        <v>872</v>
      </c>
      <c r="D1261">
        <v>-111730</v>
      </c>
      <c r="E1261" t="s">
        <v>873</v>
      </c>
      <c r="F1261">
        <v>1</v>
      </c>
      <c r="G1261">
        <v>71370</v>
      </c>
      <c r="H1261" t="s">
        <v>511</v>
      </c>
      <c r="I1261" t="s">
        <v>9</v>
      </c>
      <c r="J1261" t="s">
        <v>137</v>
      </c>
      <c r="K1261" t="s">
        <v>473</v>
      </c>
      <c r="L1261" t="s">
        <v>156</v>
      </c>
      <c r="M1261">
        <v>0</v>
      </c>
      <c r="N1261" t="s">
        <v>35</v>
      </c>
      <c r="O1261" t="s">
        <v>492</v>
      </c>
      <c r="P1261">
        <v>10</v>
      </c>
      <c r="Q1261" t="s">
        <v>465</v>
      </c>
      <c r="R1261">
        <v>1</v>
      </c>
      <c r="S1261">
        <v>-111730</v>
      </c>
      <c r="T1261">
        <v>1</v>
      </c>
      <c r="U1261" t="s">
        <v>199</v>
      </c>
      <c r="V1261" t="s">
        <v>70</v>
      </c>
      <c r="W1261" t="s">
        <v>71</v>
      </c>
      <c r="X1261">
        <v>3.9675420007119738E-2</v>
      </c>
      <c r="Y1261">
        <v>4432.9346773954885</v>
      </c>
      <c r="Z1261">
        <v>8</v>
      </c>
      <c r="AA1261">
        <v>10</v>
      </c>
      <c r="AB1261" t="s">
        <v>70</v>
      </c>
      <c r="AC1261" t="s">
        <v>9</v>
      </c>
    </row>
    <row r="1262" spans="1:29" x14ac:dyDescent="0.3">
      <c r="A1262" s="151">
        <v>46057</v>
      </c>
      <c r="B1262" t="s">
        <v>869</v>
      </c>
      <c r="C1262" t="s">
        <v>872</v>
      </c>
      <c r="D1262">
        <v>-111730</v>
      </c>
      <c r="E1262" t="s">
        <v>873</v>
      </c>
      <c r="F1262">
        <v>1</v>
      </c>
      <c r="G1262">
        <v>71370</v>
      </c>
      <c r="H1262" t="s">
        <v>511</v>
      </c>
      <c r="I1262" t="s">
        <v>9</v>
      </c>
      <c r="J1262" t="s">
        <v>137</v>
      </c>
      <c r="K1262" t="s">
        <v>473</v>
      </c>
      <c r="L1262" t="s">
        <v>156</v>
      </c>
      <c r="M1262">
        <v>0</v>
      </c>
      <c r="N1262" t="s">
        <v>35</v>
      </c>
      <c r="O1262" t="s">
        <v>492</v>
      </c>
      <c r="P1262">
        <v>10</v>
      </c>
      <c r="Q1262" t="s">
        <v>465</v>
      </c>
      <c r="R1262">
        <v>1</v>
      </c>
      <c r="S1262">
        <v>-111730</v>
      </c>
      <c r="T1262">
        <v>1</v>
      </c>
      <c r="U1262" t="s">
        <v>199</v>
      </c>
      <c r="V1262" t="s">
        <v>181</v>
      </c>
      <c r="W1262" t="s">
        <v>462</v>
      </c>
      <c r="X1262">
        <v>0</v>
      </c>
      <c r="Y1262">
        <v>0</v>
      </c>
      <c r="Z1262">
        <v>9</v>
      </c>
      <c r="AA1262">
        <v>10</v>
      </c>
      <c r="AB1262" t="s">
        <v>181</v>
      </c>
      <c r="AC1262" t="s">
        <v>9</v>
      </c>
    </row>
    <row r="1263" spans="1:29" x14ac:dyDescent="0.3">
      <c r="A1263" s="151">
        <v>46055</v>
      </c>
      <c r="B1263" t="s">
        <v>998</v>
      </c>
      <c r="C1263" t="s">
        <v>999</v>
      </c>
      <c r="D1263">
        <v>-100088.78</v>
      </c>
      <c r="E1263" t="s">
        <v>1000</v>
      </c>
      <c r="F1263">
        <v>100</v>
      </c>
      <c r="G1263">
        <v>357.83</v>
      </c>
      <c r="H1263" t="s">
        <v>511</v>
      </c>
      <c r="I1263" t="s">
        <v>14</v>
      </c>
      <c r="J1263" t="s">
        <v>137</v>
      </c>
      <c r="K1263" t="s">
        <v>473</v>
      </c>
      <c r="L1263" t="s">
        <v>156</v>
      </c>
      <c r="M1263">
        <v>0</v>
      </c>
      <c r="N1263" t="s">
        <v>35</v>
      </c>
      <c r="O1263" t="s">
        <v>492</v>
      </c>
      <c r="P1263">
        <v>10</v>
      </c>
      <c r="Q1263" t="s">
        <v>465</v>
      </c>
      <c r="R1263">
        <v>1</v>
      </c>
      <c r="S1263">
        <v>-100088.78</v>
      </c>
      <c r="T1263">
        <v>100</v>
      </c>
      <c r="U1263" t="s">
        <v>199</v>
      </c>
      <c r="V1263" t="s">
        <v>72</v>
      </c>
      <c r="W1263" t="s">
        <v>73</v>
      </c>
      <c r="X1263">
        <v>3.2417236735101898E-2</v>
      </c>
      <c r="Y1263">
        <v>3244.6016757875323</v>
      </c>
      <c r="Z1263">
        <v>1</v>
      </c>
      <c r="AA1263">
        <v>5</v>
      </c>
      <c r="AB1263" t="s">
        <v>72</v>
      </c>
      <c r="AC1263" t="s">
        <v>14</v>
      </c>
    </row>
    <row r="1264" spans="1:29" x14ac:dyDescent="0.3">
      <c r="A1264" s="151">
        <v>46055</v>
      </c>
      <c r="B1264" t="s">
        <v>998</v>
      </c>
      <c r="C1264" t="s">
        <v>999</v>
      </c>
      <c r="D1264">
        <v>-100088.78</v>
      </c>
      <c r="E1264" t="s">
        <v>1000</v>
      </c>
      <c r="F1264">
        <v>100</v>
      </c>
      <c r="G1264">
        <v>357.83</v>
      </c>
      <c r="H1264" t="s">
        <v>511</v>
      </c>
      <c r="I1264" t="s">
        <v>14</v>
      </c>
      <c r="J1264" t="s">
        <v>137</v>
      </c>
      <c r="K1264" t="s">
        <v>473</v>
      </c>
      <c r="L1264" t="s">
        <v>156</v>
      </c>
      <c r="M1264">
        <v>0</v>
      </c>
      <c r="N1264" t="s">
        <v>35</v>
      </c>
      <c r="O1264" t="s">
        <v>492</v>
      </c>
      <c r="P1264">
        <v>10</v>
      </c>
      <c r="Q1264" t="s">
        <v>465</v>
      </c>
      <c r="R1264">
        <v>1</v>
      </c>
      <c r="S1264">
        <v>-100088.78</v>
      </c>
      <c r="T1264">
        <v>100</v>
      </c>
      <c r="U1264" t="s">
        <v>199</v>
      </c>
      <c r="V1264" t="s">
        <v>77</v>
      </c>
      <c r="W1264" t="s">
        <v>78</v>
      </c>
      <c r="X1264">
        <v>7.0597149630605652E-3</v>
      </c>
      <c r="Y1264">
        <v>706.59825780047709</v>
      </c>
      <c r="Z1264">
        <v>2</v>
      </c>
      <c r="AA1264">
        <v>5</v>
      </c>
      <c r="AB1264" t="s">
        <v>77</v>
      </c>
      <c r="AC1264" t="s">
        <v>14</v>
      </c>
    </row>
    <row r="1265" spans="1:29" x14ac:dyDescent="0.3">
      <c r="A1265" s="151">
        <v>46055</v>
      </c>
      <c r="B1265" t="s">
        <v>998</v>
      </c>
      <c r="C1265" t="s">
        <v>999</v>
      </c>
      <c r="D1265">
        <v>-100088.78</v>
      </c>
      <c r="E1265" t="s">
        <v>1000</v>
      </c>
      <c r="F1265">
        <v>100</v>
      </c>
      <c r="G1265">
        <v>357.83</v>
      </c>
      <c r="H1265" t="s">
        <v>511</v>
      </c>
      <c r="I1265" t="s">
        <v>14</v>
      </c>
      <c r="J1265" t="s">
        <v>137</v>
      </c>
      <c r="K1265" t="s">
        <v>473</v>
      </c>
      <c r="L1265" t="s">
        <v>156</v>
      </c>
      <c r="M1265">
        <v>0</v>
      </c>
      <c r="N1265" t="s">
        <v>35</v>
      </c>
      <c r="O1265" t="s">
        <v>492</v>
      </c>
      <c r="P1265">
        <v>10</v>
      </c>
      <c r="Q1265" t="s">
        <v>465</v>
      </c>
      <c r="R1265">
        <v>1</v>
      </c>
      <c r="S1265">
        <v>-100088.78</v>
      </c>
      <c r="T1265">
        <v>100</v>
      </c>
      <c r="U1265" t="s">
        <v>199</v>
      </c>
      <c r="V1265" t="s">
        <v>75</v>
      </c>
      <c r="W1265" t="s">
        <v>76</v>
      </c>
      <c r="X1265">
        <v>4.0653249223577111E-4</v>
      </c>
      <c r="Y1265">
        <v>40.689341178237804</v>
      </c>
      <c r="Z1265">
        <v>10</v>
      </c>
      <c r="AA1265">
        <v>5</v>
      </c>
      <c r="AB1265" t="s">
        <v>75</v>
      </c>
      <c r="AC1265" t="s">
        <v>14</v>
      </c>
    </row>
    <row r="1266" spans="1:29" x14ac:dyDescent="0.3">
      <c r="A1266" s="151">
        <v>46055</v>
      </c>
      <c r="B1266" t="s">
        <v>998</v>
      </c>
      <c r="C1266" t="s">
        <v>999</v>
      </c>
      <c r="D1266">
        <v>-100088.78</v>
      </c>
      <c r="E1266" t="s">
        <v>1000</v>
      </c>
      <c r="F1266">
        <v>100</v>
      </c>
      <c r="G1266">
        <v>357.83</v>
      </c>
      <c r="H1266" t="s">
        <v>511</v>
      </c>
      <c r="I1266" t="s">
        <v>14</v>
      </c>
      <c r="J1266" t="s">
        <v>137</v>
      </c>
      <c r="K1266" t="s">
        <v>473</v>
      </c>
      <c r="L1266" t="s">
        <v>156</v>
      </c>
      <c r="M1266">
        <v>0</v>
      </c>
      <c r="N1266" t="s">
        <v>35</v>
      </c>
      <c r="O1266" t="s">
        <v>492</v>
      </c>
      <c r="P1266">
        <v>10</v>
      </c>
      <c r="Q1266" t="s">
        <v>465</v>
      </c>
      <c r="R1266">
        <v>1</v>
      </c>
      <c r="S1266">
        <v>-100088.78</v>
      </c>
      <c r="T1266">
        <v>100</v>
      </c>
      <c r="U1266" t="s">
        <v>199</v>
      </c>
      <c r="V1266" t="s">
        <v>66</v>
      </c>
      <c r="W1266" t="s">
        <v>67</v>
      </c>
      <c r="X1266">
        <v>5.9791078481547098E-2</v>
      </c>
      <c r="Y1266">
        <v>5984.4161001023012</v>
      </c>
      <c r="Z1266">
        <v>3</v>
      </c>
      <c r="AA1266">
        <v>5</v>
      </c>
      <c r="AB1266" t="s">
        <v>682</v>
      </c>
      <c r="AC1266" t="s">
        <v>14</v>
      </c>
    </row>
    <row r="1267" spans="1:29" x14ac:dyDescent="0.3">
      <c r="A1267" s="151">
        <v>46055</v>
      </c>
      <c r="B1267" t="s">
        <v>998</v>
      </c>
      <c r="C1267" t="s">
        <v>999</v>
      </c>
      <c r="D1267">
        <v>-100088.78</v>
      </c>
      <c r="E1267" t="s">
        <v>1000</v>
      </c>
      <c r="F1267">
        <v>100</v>
      </c>
      <c r="G1267">
        <v>357.83</v>
      </c>
      <c r="H1267" t="s">
        <v>511</v>
      </c>
      <c r="I1267" t="s">
        <v>14</v>
      </c>
      <c r="J1267" t="s">
        <v>137</v>
      </c>
      <c r="K1267" t="s">
        <v>473</v>
      </c>
      <c r="L1267" t="s">
        <v>156</v>
      </c>
      <c r="M1267">
        <v>0</v>
      </c>
      <c r="N1267" t="s">
        <v>35</v>
      </c>
      <c r="O1267" t="s">
        <v>492</v>
      </c>
      <c r="P1267">
        <v>10</v>
      </c>
      <c r="Q1267" t="s">
        <v>465</v>
      </c>
      <c r="R1267">
        <v>1</v>
      </c>
      <c r="S1267">
        <v>-100088.78</v>
      </c>
      <c r="T1267">
        <v>100</v>
      </c>
      <c r="U1267" t="s">
        <v>199</v>
      </c>
      <c r="V1267" t="s">
        <v>63</v>
      </c>
      <c r="W1267" t="s">
        <v>64</v>
      </c>
      <c r="X1267">
        <v>4.8738124634855849E-3</v>
      </c>
      <c r="Y1267">
        <v>487.81394341906673</v>
      </c>
      <c r="Z1267">
        <v>4</v>
      </c>
      <c r="AA1267">
        <v>5</v>
      </c>
      <c r="AB1267" t="s">
        <v>683</v>
      </c>
      <c r="AC1267" t="s">
        <v>14</v>
      </c>
    </row>
    <row r="1268" spans="1:29" x14ac:dyDescent="0.3">
      <c r="A1268" s="151">
        <v>46055</v>
      </c>
      <c r="B1268" t="s">
        <v>998</v>
      </c>
      <c r="C1268" t="s">
        <v>999</v>
      </c>
      <c r="D1268">
        <v>-100088.78</v>
      </c>
      <c r="E1268" t="s">
        <v>1000</v>
      </c>
      <c r="F1268">
        <v>100</v>
      </c>
      <c r="G1268">
        <v>357.83</v>
      </c>
      <c r="H1268" t="s">
        <v>511</v>
      </c>
      <c r="I1268" t="s">
        <v>14</v>
      </c>
      <c r="J1268" t="s">
        <v>137</v>
      </c>
      <c r="K1268" t="s">
        <v>473</v>
      </c>
      <c r="L1268" t="s">
        <v>156</v>
      </c>
      <c r="M1268">
        <v>0</v>
      </c>
      <c r="N1268" t="s">
        <v>35</v>
      </c>
      <c r="O1268" t="s">
        <v>492</v>
      </c>
      <c r="P1268">
        <v>10</v>
      </c>
      <c r="Q1268" t="s">
        <v>465</v>
      </c>
      <c r="R1268">
        <v>1</v>
      </c>
      <c r="S1268">
        <v>-100088.78</v>
      </c>
      <c r="T1268">
        <v>100</v>
      </c>
      <c r="U1268" t="s">
        <v>199</v>
      </c>
      <c r="V1268" t="s">
        <v>80</v>
      </c>
      <c r="W1268" t="s">
        <v>81</v>
      </c>
      <c r="X1268">
        <v>0.73411048911804788</v>
      </c>
      <c r="Y1268">
        <v>73476.223241028682</v>
      </c>
      <c r="Z1268">
        <v>5</v>
      </c>
      <c r="AA1268">
        <v>5</v>
      </c>
      <c r="AB1268" t="s">
        <v>80</v>
      </c>
      <c r="AC1268" t="s">
        <v>14</v>
      </c>
    </row>
    <row r="1269" spans="1:29" x14ac:dyDescent="0.3">
      <c r="A1269" s="151">
        <v>46055</v>
      </c>
      <c r="B1269" t="s">
        <v>998</v>
      </c>
      <c r="C1269" t="s">
        <v>999</v>
      </c>
      <c r="D1269">
        <v>-100088.78</v>
      </c>
      <c r="E1269" t="s">
        <v>1000</v>
      </c>
      <c r="F1269">
        <v>100</v>
      </c>
      <c r="G1269">
        <v>357.83</v>
      </c>
      <c r="H1269" t="s">
        <v>511</v>
      </c>
      <c r="I1269" t="s">
        <v>14</v>
      </c>
      <c r="J1269" t="s">
        <v>137</v>
      </c>
      <c r="K1269" t="s">
        <v>473</v>
      </c>
      <c r="L1269" t="s">
        <v>156</v>
      </c>
      <c r="M1269">
        <v>0</v>
      </c>
      <c r="N1269" t="s">
        <v>35</v>
      </c>
      <c r="O1269" t="s">
        <v>492</v>
      </c>
      <c r="P1269">
        <v>10</v>
      </c>
      <c r="Q1269" t="s">
        <v>465</v>
      </c>
      <c r="R1269">
        <v>1</v>
      </c>
      <c r="S1269">
        <v>-100088.78</v>
      </c>
      <c r="T1269">
        <v>100</v>
      </c>
      <c r="U1269" t="s">
        <v>199</v>
      </c>
      <c r="V1269" t="s">
        <v>50</v>
      </c>
      <c r="W1269" t="s">
        <v>74</v>
      </c>
      <c r="X1269">
        <v>1.4065386597374174E-2</v>
      </c>
      <c r="Y1269">
        <v>1407.7873847595322</v>
      </c>
      <c r="Z1269">
        <v>6</v>
      </c>
      <c r="AA1269">
        <v>5</v>
      </c>
      <c r="AB1269" t="s">
        <v>50</v>
      </c>
      <c r="AC1269" t="s">
        <v>14</v>
      </c>
    </row>
    <row r="1270" spans="1:29" x14ac:dyDescent="0.3">
      <c r="A1270" s="151">
        <v>46055</v>
      </c>
      <c r="B1270" t="s">
        <v>998</v>
      </c>
      <c r="C1270" t="s">
        <v>999</v>
      </c>
      <c r="D1270">
        <v>-100088.78</v>
      </c>
      <c r="E1270" t="s">
        <v>1000</v>
      </c>
      <c r="F1270">
        <v>100</v>
      </c>
      <c r="G1270">
        <v>357.83</v>
      </c>
      <c r="H1270" t="s">
        <v>511</v>
      </c>
      <c r="I1270" t="s">
        <v>14</v>
      </c>
      <c r="J1270" t="s">
        <v>137</v>
      </c>
      <c r="K1270" t="s">
        <v>473</v>
      </c>
      <c r="L1270" t="s">
        <v>156</v>
      </c>
      <c r="M1270">
        <v>0</v>
      </c>
      <c r="N1270" t="s">
        <v>35</v>
      </c>
      <c r="O1270" t="s">
        <v>492</v>
      </c>
      <c r="P1270">
        <v>10</v>
      </c>
      <c r="Q1270" t="s">
        <v>465</v>
      </c>
      <c r="R1270">
        <v>1</v>
      </c>
      <c r="S1270">
        <v>-100088.78</v>
      </c>
      <c r="T1270">
        <v>100</v>
      </c>
      <c r="U1270" t="s">
        <v>199</v>
      </c>
      <c r="V1270" t="s">
        <v>68</v>
      </c>
      <c r="W1270" t="s">
        <v>69</v>
      </c>
      <c r="X1270">
        <v>0.10760032914202722</v>
      </c>
      <c r="Y1270">
        <v>10769.585671423951</v>
      </c>
      <c r="Z1270">
        <v>7</v>
      </c>
      <c r="AA1270">
        <v>5</v>
      </c>
      <c r="AB1270" t="s">
        <v>68</v>
      </c>
      <c r="AC1270" t="s">
        <v>14</v>
      </c>
    </row>
    <row r="1271" spans="1:29" x14ac:dyDescent="0.3">
      <c r="A1271" s="151">
        <v>46055</v>
      </c>
      <c r="B1271" t="s">
        <v>998</v>
      </c>
      <c r="C1271" t="s">
        <v>999</v>
      </c>
      <c r="D1271">
        <v>-100088.78</v>
      </c>
      <c r="E1271" t="s">
        <v>1000</v>
      </c>
      <c r="F1271">
        <v>100</v>
      </c>
      <c r="G1271">
        <v>357.83</v>
      </c>
      <c r="H1271" t="s">
        <v>511</v>
      </c>
      <c r="I1271" t="s">
        <v>14</v>
      </c>
      <c r="J1271" t="s">
        <v>137</v>
      </c>
      <c r="K1271" t="s">
        <v>473</v>
      </c>
      <c r="L1271" t="s">
        <v>156</v>
      </c>
      <c r="M1271">
        <v>0</v>
      </c>
      <c r="N1271" t="s">
        <v>35</v>
      </c>
      <c r="O1271" t="s">
        <v>492</v>
      </c>
      <c r="P1271">
        <v>10</v>
      </c>
      <c r="Q1271" t="s">
        <v>465</v>
      </c>
      <c r="R1271">
        <v>1</v>
      </c>
      <c r="S1271">
        <v>-100088.78</v>
      </c>
      <c r="T1271">
        <v>100</v>
      </c>
      <c r="U1271" t="s">
        <v>199</v>
      </c>
      <c r="V1271" t="s">
        <v>70</v>
      </c>
      <c r="W1271" t="s">
        <v>71</v>
      </c>
      <c r="X1271">
        <v>3.9675420007119738E-2</v>
      </c>
      <c r="Y1271">
        <v>3971.064384500206</v>
      </c>
      <c r="Z1271">
        <v>8</v>
      </c>
      <c r="AA1271">
        <v>5</v>
      </c>
      <c r="AB1271" t="s">
        <v>70</v>
      </c>
      <c r="AC1271" t="s">
        <v>14</v>
      </c>
    </row>
    <row r="1272" spans="1:29" x14ac:dyDescent="0.3">
      <c r="A1272" s="151">
        <v>46055</v>
      </c>
      <c r="B1272" t="s">
        <v>998</v>
      </c>
      <c r="C1272" t="s">
        <v>999</v>
      </c>
      <c r="D1272">
        <v>-100088.78</v>
      </c>
      <c r="E1272" t="s">
        <v>1000</v>
      </c>
      <c r="F1272">
        <v>100</v>
      </c>
      <c r="G1272">
        <v>357.83</v>
      </c>
      <c r="H1272" t="s">
        <v>511</v>
      </c>
      <c r="I1272" t="s">
        <v>14</v>
      </c>
      <c r="J1272" t="s">
        <v>137</v>
      </c>
      <c r="K1272" t="s">
        <v>473</v>
      </c>
      <c r="L1272" t="s">
        <v>156</v>
      </c>
      <c r="M1272">
        <v>0</v>
      </c>
      <c r="N1272" t="s">
        <v>35</v>
      </c>
      <c r="O1272" t="s">
        <v>492</v>
      </c>
      <c r="P1272">
        <v>10</v>
      </c>
      <c r="Q1272" t="s">
        <v>465</v>
      </c>
      <c r="R1272">
        <v>1</v>
      </c>
      <c r="S1272">
        <v>-100088.78</v>
      </c>
      <c r="T1272">
        <v>100</v>
      </c>
      <c r="U1272" t="s">
        <v>199</v>
      </c>
      <c r="V1272" t="s">
        <v>181</v>
      </c>
      <c r="W1272" t="s">
        <v>462</v>
      </c>
      <c r="X1272">
        <v>0</v>
      </c>
      <c r="Y1272">
        <v>0</v>
      </c>
      <c r="Z1272">
        <v>9</v>
      </c>
      <c r="AA1272">
        <v>5</v>
      </c>
      <c r="AB1272" t="s">
        <v>181</v>
      </c>
      <c r="AC1272" t="s">
        <v>14</v>
      </c>
    </row>
    <row r="1273" spans="1:29" x14ac:dyDescent="0.3">
      <c r="A1273" s="151">
        <v>46057</v>
      </c>
      <c r="B1273" t="s">
        <v>1018</v>
      </c>
      <c r="C1273" t="s">
        <v>1023</v>
      </c>
      <c r="D1273">
        <v>-100000</v>
      </c>
      <c r="E1273" t="s">
        <v>1024</v>
      </c>
      <c r="F1273">
        <v>1</v>
      </c>
      <c r="G1273">
        <v>100000</v>
      </c>
      <c r="H1273" t="s">
        <v>511</v>
      </c>
      <c r="I1273" t="s">
        <v>10</v>
      </c>
      <c r="J1273" t="s">
        <v>137</v>
      </c>
      <c r="K1273" t="s">
        <v>473</v>
      </c>
      <c r="L1273" t="s">
        <v>138</v>
      </c>
      <c r="M1273">
        <v>0</v>
      </c>
      <c r="N1273" t="s">
        <v>35</v>
      </c>
      <c r="O1273" t="s">
        <v>492</v>
      </c>
      <c r="P1273">
        <v>10</v>
      </c>
      <c r="Q1273" t="s">
        <v>465</v>
      </c>
      <c r="R1273">
        <v>1</v>
      </c>
      <c r="S1273">
        <v>-100000</v>
      </c>
      <c r="T1273">
        <v>1</v>
      </c>
      <c r="U1273" t="s">
        <v>199</v>
      </c>
      <c r="V1273" t="s">
        <v>72</v>
      </c>
      <c r="W1273" t="s">
        <v>73</v>
      </c>
      <c r="X1273">
        <v>3.2417236735101898E-2</v>
      </c>
      <c r="Y1273">
        <v>3241.7236735101897</v>
      </c>
      <c r="Z1273">
        <v>1</v>
      </c>
      <c r="AA1273">
        <v>13</v>
      </c>
      <c r="AB1273" t="s">
        <v>72</v>
      </c>
      <c r="AC1273" t="s">
        <v>10</v>
      </c>
    </row>
    <row r="1274" spans="1:29" x14ac:dyDescent="0.3">
      <c r="A1274" s="151">
        <v>46057</v>
      </c>
      <c r="B1274" t="s">
        <v>1018</v>
      </c>
      <c r="C1274" t="s">
        <v>1023</v>
      </c>
      <c r="D1274">
        <v>-100000</v>
      </c>
      <c r="E1274" t="s">
        <v>1024</v>
      </c>
      <c r="F1274">
        <v>1</v>
      </c>
      <c r="G1274">
        <v>100000</v>
      </c>
      <c r="H1274" t="s">
        <v>511</v>
      </c>
      <c r="I1274" t="s">
        <v>10</v>
      </c>
      <c r="J1274" t="s">
        <v>137</v>
      </c>
      <c r="K1274" t="s">
        <v>473</v>
      </c>
      <c r="L1274" t="s">
        <v>138</v>
      </c>
      <c r="M1274">
        <v>0</v>
      </c>
      <c r="N1274" t="s">
        <v>35</v>
      </c>
      <c r="O1274" t="s">
        <v>492</v>
      </c>
      <c r="P1274">
        <v>10</v>
      </c>
      <c r="Q1274" t="s">
        <v>465</v>
      </c>
      <c r="R1274">
        <v>1</v>
      </c>
      <c r="S1274">
        <v>-100000</v>
      </c>
      <c r="T1274">
        <v>1</v>
      </c>
      <c r="U1274" t="s">
        <v>199</v>
      </c>
      <c r="V1274" t="s">
        <v>77</v>
      </c>
      <c r="W1274" t="s">
        <v>78</v>
      </c>
      <c r="X1274">
        <v>7.0597149630605652E-3</v>
      </c>
      <c r="Y1274">
        <v>705.97149630605657</v>
      </c>
      <c r="Z1274">
        <v>2</v>
      </c>
      <c r="AA1274">
        <v>13</v>
      </c>
      <c r="AB1274" t="s">
        <v>77</v>
      </c>
      <c r="AC1274" t="s">
        <v>10</v>
      </c>
    </row>
    <row r="1275" spans="1:29" x14ac:dyDescent="0.3">
      <c r="A1275" s="151">
        <v>46057</v>
      </c>
      <c r="B1275" t="s">
        <v>1018</v>
      </c>
      <c r="C1275" t="s">
        <v>1023</v>
      </c>
      <c r="D1275">
        <v>-100000</v>
      </c>
      <c r="E1275" t="s">
        <v>1024</v>
      </c>
      <c r="F1275">
        <v>1</v>
      </c>
      <c r="G1275">
        <v>100000</v>
      </c>
      <c r="H1275" t="s">
        <v>511</v>
      </c>
      <c r="I1275" t="s">
        <v>10</v>
      </c>
      <c r="J1275" t="s">
        <v>137</v>
      </c>
      <c r="K1275" t="s">
        <v>473</v>
      </c>
      <c r="L1275" t="s">
        <v>138</v>
      </c>
      <c r="M1275">
        <v>0</v>
      </c>
      <c r="N1275" t="s">
        <v>35</v>
      </c>
      <c r="O1275" t="s">
        <v>492</v>
      </c>
      <c r="P1275">
        <v>10</v>
      </c>
      <c r="Q1275" t="s">
        <v>465</v>
      </c>
      <c r="R1275">
        <v>1</v>
      </c>
      <c r="S1275">
        <v>-100000</v>
      </c>
      <c r="T1275">
        <v>1</v>
      </c>
      <c r="U1275" t="s">
        <v>199</v>
      </c>
      <c r="V1275" t="s">
        <v>75</v>
      </c>
      <c r="W1275" t="s">
        <v>76</v>
      </c>
      <c r="X1275">
        <v>4.0653249223577111E-4</v>
      </c>
      <c r="Y1275">
        <v>40.653249223577113</v>
      </c>
      <c r="Z1275">
        <v>10</v>
      </c>
      <c r="AA1275">
        <v>13</v>
      </c>
      <c r="AB1275" t="s">
        <v>75</v>
      </c>
      <c r="AC1275" t="s">
        <v>10</v>
      </c>
    </row>
    <row r="1276" spans="1:29" x14ac:dyDescent="0.3">
      <c r="A1276" s="151">
        <v>46057</v>
      </c>
      <c r="B1276" t="s">
        <v>1018</v>
      </c>
      <c r="C1276" t="s">
        <v>1023</v>
      </c>
      <c r="D1276">
        <v>-100000</v>
      </c>
      <c r="E1276" t="s">
        <v>1024</v>
      </c>
      <c r="F1276">
        <v>1</v>
      </c>
      <c r="G1276">
        <v>100000</v>
      </c>
      <c r="H1276" t="s">
        <v>511</v>
      </c>
      <c r="I1276" t="s">
        <v>10</v>
      </c>
      <c r="J1276" t="s">
        <v>137</v>
      </c>
      <c r="K1276" t="s">
        <v>473</v>
      </c>
      <c r="L1276" t="s">
        <v>138</v>
      </c>
      <c r="M1276">
        <v>0</v>
      </c>
      <c r="N1276" t="s">
        <v>35</v>
      </c>
      <c r="O1276" t="s">
        <v>492</v>
      </c>
      <c r="P1276">
        <v>10</v>
      </c>
      <c r="Q1276" t="s">
        <v>465</v>
      </c>
      <c r="R1276">
        <v>1</v>
      </c>
      <c r="S1276">
        <v>-100000</v>
      </c>
      <c r="T1276">
        <v>1</v>
      </c>
      <c r="U1276" t="s">
        <v>199</v>
      </c>
      <c r="V1276" t="s">
        <v>66</v>
      </c>
      <c r="W1276" t="s">
        <v>67</v>
      </c>
      <c r="X1276">
        <v>5.9791078481547098E-2</v>
      </c>
      <c r="Y1276">
        <v>5979.1078481547102</v>
      </c>
      <c r="Z1276">
        <v>3</v>
      </c>
      <c r="AA1276">
        <v>13</v>
      </c>
      <c r="AB1276" t="s">
        <v>682</v>
      </c>
      <c r="AC1276" t="s">
        <v>10</v>
      </c>
    </row>
    <row r="1277" spans="1:29" x14ac:dyDescent="0.3">
      <c r="A1277" s="151">
        <v>46057</v>
      </c>
      <c r="B1277" t="s">
        <v>1018</v>
      </c>
      <c r="C1277" t="s">
        <v>1023</v>
      </c>
      <c r="D1277">
        <v>-100000</v>
      </c>
      <c r="E1277" t="s">
        <v>1024</v>
      </c>
      <c r="F1277">
        <v>1</v>
      </c>
      <c r="G1277">
        <v>100000</v>
      </c>
      <c r="H1277" t="s">
        <v>511</v>
      </c>
      <c r="I1277" t="s">
        <v>10</v>
      </c>
      <c r="J1277" t="s">
        <v>137</v>
      </c>
      <c r="K1277" t="s">
        <v>473</v>
      </c>
      <c r="L1277" t="s">
        <v>138</v>
      </c>
      <c r="M1277">
        <v>0</v>
      </c>
      <c r="N1277" t="s">
        <v>35</v>
      </c>
      <c r="O1277" t="s">
        <v>492</v>
      </c>
      <c r="P1277">
        <v>10</v>
      </c>
      <c r="Q1277" t="s">
        <v>465</v>
      </c>
      <c r="R1277">
        <v>1</v>
      </c>
      <c r="S1277">
        <v>-100000</v>
      </c>
      <c r="T1277">
        <v>1</v>
      </c>
      <c r="U1277" t="s">
        <v>199</v>
      </c>
      <c r="V1277" t="s">
        <v>63</v>
      </c>
      <c r="W1277" t="s">
        <v>64</v>
      </c>
      <c r="X1277">
        <v>4.8738124634855849E-3</v>
      </c>
      <c r="Y1277">
        <v>487.38124634855848</v>
      </c>
      <c r="Z1277">
        <v>4</v>
      </c>
      <c r="AA1277">
        <v>13</v>
      </c>
      <c r="AB1277" t="s">
        <v>683</v>
      </c>
      <c r="AC1277" t="s">
        <v>10</v>
      </c>
    </row>
    <row r="1278" spans="1:29" x14ac:dyDescent="0.3">
      <c r="A1278" s="151">
        <v>46057</v>
      </c>
      <c r="B1278" t="s">
        <v>1018</v>
      </c>
      <c r="C1278" t="s">
        <v>1023</v>
      </c>
      <c r="D1278">
        <v>-100000</v>
      </c>
      <c r="E1278" t="s">
        <v>1024</v>
      </c>
      <c r="F1278">
        <v>1</v>
      </c>
      <c r="G1278">
        <v>100000</v>
      </c>
      <c r="H1278" t="s">
        <v>511</v>
      </c>
      <c r="I1278" t="s">
        <v>10</v>
      </c>
      <c r="J1278" t="s">
        <v>137</v>
      </c>
      <c r="K1278" t="s">
        <v>473</v>
      </c>
      <c r="L1278" t="s">
        <v>138</v>
      </c>
      <c r="M1278">
        <v>0</v>
      </c>
      <c r="N1278" t="s">
        <v>35</v>
      </c>
      <c r="O1278" t="s">
        <v>492</v>
      </c>
      <c r="P1278">
        <v>10</v>
      </c>
      <c r="Q1278" t="s">
        <v>465</v>
      </c>
      <c r="R1278">
        <v>1</v>
      </c>
      <c r="S1278">
        <v>-100000</v>
      </c>
      <c r="T1278">
        <v>1</v>
      </c>
      <c r="U1278" t="s">
        <v>199</v>
      </c>
      <c r="V1278" t="s">
        <v>80</v>
      </c>
      <c r="W1278" t="s">
        <v>81</v>
      </c>
      <c r="X1278">
        <v>0.73411048911804788</v>
      </c>
      <c r="Y1278">
        <v>73411.048911804784</v>
      </c>
      <c r="Z1278">
        <v>5</v>
      </c>
      <c r="AA1278">
        <v>13</v>
      </c>
      <c r="AB1278" t="s">
        <v>80</v>
      </c>
      <c r="AC1278" t="s">
        <v>10</v>
      </c>
    </row>
    <row r="1279" spans="1:29" x14ac:dyDescent="0.3">
      <c r="A1279" s="151">
        <v>46057</v>
      </c>
      <c r="B1279" t="s">
        <v>1018</v>
      </c>
      <c r="C1279" t="s">
        <v>1023</v>
      </c>
      <c r="D1279">
        <v>-100000</v>
      </c>
      <c r="E1279" t="s">
        <v>1024</v>
      </c>
      <c r="F1279">
        <v>1</v>
      </c>
      <c r="G1279">
        <v>100000</v>
      </c>
      <c r="H1279" t="s">
        <v>511</v>
      </c>
      <c r="I1279" t="s">
        <v>10</v>
      </c>
      <c r="J1279" t="s">
        <v>137</v>
      </c>
      <c r="K1279" t="s">
        <v>473</v>
      </c>
      <c r="L1279" t="s">
        <v>138</v>
      </c>
      <c r="M1279">
        <v>0</v>
      </c>
      <c r="N1279" t="s">
        <v>35</v>
      </c>
      <c r="O1279" t="s">
        <v>492</v>
      </c>
      <c r="P1279">
        <v>10</v>
      </c>
      <c r="Q1279" t="s">
        <v>465</v>
      </c>
      <c r="R1279">
        <v>1</v>
      </c>
      <c r="S1279">
        <v>-100000</v>
      </c>
      <c r="T1279">
        <v>1</v>
      </c>
      <c r="U1279" t="s">
        <v>199</v>
      </c>
      <c r="V1279" t="s">
        <v>50</v>
      </c>
      <c r="W1279" t="s">
        <v>74</v>
      </c>
      <c r="X1279">
        <v>1.4065386597374174E-2</v>
      </c>
      <c r="Y1279">
        <v>1406.5386597374174</v>
      </c>
      <c r="Z1279">
        <v>6</v>
      </c>
      <c r="AA1279">
        <v>13</v>
      </c>
      <c r="AB1279" t="s">
        <v>50</v>
      </c>
      <c r="AC1279" t="s">
        <v>10</v>
      </c>
    </row>
    <row r="1280" spans="1:29" x14ac:dyDescent="0.3">
      <c r="A1280" s="151">
        <v>46057</v>
      </c>
      <c r="B1280" t="s">
        <v>1018</v>
      </c>
      <c r="C1280" t="s">
        <v>1023</v>
      </c>
      <c r="D1280">
        <v>-100000</v>
      </c>
      <c r="E1280" t="s">
        <v>1024</v>
      </c>
      <c r="F1280">
        <v>1</v>
      </c>
      <c r="G1280">
        <v>100000</v>
      </c>
      <c r="H1280" t="s">
        <v>511</v>
      </c>
      <c r="I1280" t="s">
        <v>10</v>
      </c>
      <c r="J1280" t="s">
        <v>137</v>
      </c>
      <c r="K1280" t="s">
        <v>473</v>
      </c>
      <c r="L1280" t="s">
        <v>138</v>
      </c>
      <c r="M1280">
        <v>0</v>
      </c>
      <c r="N1280" t="s">
        <v>35</v>
      </c>
      <c r="O1280" t="s">
        <v>492</v>
      </c>
      <c r="P1280">
        <v>10</v>
      </c>
      <c r="Q1280" t="s">
        <v>465</v>
      </c>
      <c r="R1280">
        <v>1</v>
      </c>
      <c r="S1280">
        <v>-100000</v>
      </c>
      <c r="T1280">
        <v>1</v>
      </c>
      <c r="U1280" t="s">
        <v>199</v>
      </c>
      <c r="V1280" t="s">
        <v>68</v>
      </c>
      <c r="W1280" t="s">
        <v>69</v>
      </c>
      <c r="X1280">
        <v>0.10760032914202722</v>
      </c>
      <c r="Y1280">
        <v>10760.032914202722</v>
      </c>
      <c r="Z1280">
        <v>7</v>
      </c>
      <c r="AA1280">
        <v>13</v>
      </c>
      <c r="AB1280" t="s">
        <v>68</v>
      </c>
      <c r="AC1280" t="s">
        <v>10</v>
      </c>
    </row>
    <row r="1281" spans="1:29" x14ac:dyDescent="0.3">
      <c r="A1281" s="151">
        <v>46057</v>
      </c>
      <c r="B1281" t="s">
        <v>1018</v>
      </c>
      <c r="C1281" t="s">
        <v>1023</v>
      </c>
      <c r="D1281">
        <v>-100000</v>
      </c>
      <c r="E1281" t="s">
        <v>1024</v>
      </c>
      <c r="F1281">
        <v>1</v>
      </c>
      <c r="G1281">
        <v>100000</v>
      </c>
      <c r="H1281" t="s">
        <v>511</v>
      </c>
      <c r="I1281" t="s">
        <v>10</v>
      </c>
      <c r="J1281" t="s">
        <v>137</v>
      </c>
      <c r="K1281" t="s">
        <v>473</v>
      </c>
      <c r="L1281" t="s">
        <v>138</v>
      </c>
      <c r="M1281">
        <v>0</v>
      </c>
      <c r="N1281" t="s">
        <v>35</v>
      </c>
      <c r="O1281" t="s">
        <v>492</v>
      </c>
      <c r="P1281">
        <v>10</v>
      </c>
      <c r="Q1281" t="s">
        <v>465</v>
      </c>
      <c r="R1281">
        <v>1</v>
      </c>
      <c r="S1281">
        <v>-100000</v>
      </c>
      <c r="T1281">
        <v>1</v>
      </c>
      <c r="U1281" t="s">
        <v>199</v>
      </c>
      <c r="V1281" t="s">
        <v>70</v>
      </c>
      <c r="W1281" t="s">
        <v>71</v>
      </c>
      <c r="X1281">
        <v>3.9675420007119738E-2</v>
      </c>
      <c r="Y1281">
        <v>3967.5420007119737</v>
      </c>
      <c r="Z1281">
        <v>8</v>
      </c>
      <c r="AA1281">
        <v>13</v>
      </c>
      <c r="AB1281" t="s">
        <v>70</v>
      </c>
      <c r="AC1281" t="s">
        <v>10</v>
      </c>
    </row>
    <row r="1282" spans="1:29" x14ac:dyDescent="0.3">
      <c r="A1282" s="151">
        <v>46057</v>
      </c>
      <c r="B1282" t="s">
        <v>1018</v>
      </c>
      <c r="C1282" t="s">
        <v>1023</v>
      </c>
      <c r="D1282">
        <v>-100000</v>
      </c>
      <c r="E1282" t="s">
        <v>1024</v>
      </c>
      <c r="F1282">
        <v>1</v>
      </c>
      <c r="G1282">
        <v>100000</v>
      </c>
      <c r="H1282" t="s">
        <v>511</v>
      </c>
      <c r="I1282" t="s">
        <v>10</v>
      </c>
      <c r="J1282" t="s">
        <v>137</v>
      </c>
      <c r="K1282" t="s">
        <v>473</v>
      </c>
      <c r="L1282" t="s">
        <v>138</v>
      </c>
      <c r="M1282">
        <v>0</v>
      </c>
      <c r="N1282" t="s">
        <v>35</v>
      </c>
      <c r="O1282" t="s">
        <v>492</v>
      </c>
      <c r="P1282">
        <v>10</v>
      </c>
      <c r="Q1282" t="s">
        <v>465</v>
      </c>
      <c r="R1282">
        <v>1</v>
      </c>
      <c r="S1282">
        <v>-100000</v>
      </c>
      <c r="T1282">
        <v>1</v>
      </c>
      <c r="U1282" t="s">
        <v>199</v>
      </c>
      <c r="V1282" t="s">
        <v>181</v>
      </c>
      <c r="W1282" t="s">
        <v>462</v>
      </c>
      <c r="X1282">
        <v>0</v>
      </c>
      <c r="Y1282">
        <v>0</v>
      </c>
      <c r="Z1282">
        <v>9</v>
      </c>
      <c r="AA1282">
        <v>13</v>
      </c>
      <c r="AB1282" t="s">
        <v>181</v>
      </c>
      <c r="AC1282" t="s">
        <v>10</v>
      </c>
    </row>
    <row r="1283" spans="1:29" x14ac:dyDescent="0.3">
      <c r="A1283" s="151">
        <v>46058</v>
      </c>
      <c r="B1283" t="s">
        <v>1132</v>
      </c>
      <c r="C1283" t="s">
        <v>1133</v>
      </c>
      <c r="D1283">
        <v>-99012.64</v>
      </c>
      <c r="E1283" t="s">
        <v>1134</v>
      </c>
      <c r="F1283">
        <v>1</v>
      </c>
      <c r="G1283">
        <v>81828.63</v>
      </c>
      <c r="H1283" t="s">
        <v>511</v>
      </c>
      <c r="I1283" t="s">
        <v>16</v>
      </c>
      <c r="J1283" t="s">
        <v>137</v>
      </c>
      <c r="K1283" t="s">
        <v>473</v>
      </c>
      <c r="L1283" t="s">
        <v>156</v>
      </c>
      <c r="M1283">
        <v>0</v>
      </c>
      <c r="N1283" t="s">
        <v>35</v>
      </c>
      <c r="O1283" t="s">
        <v>492</v>
      </c>
      <c r="P1283">
        <v>10</v>
      </c>
      <c r="Q1283" t="s">
        <v>465</v>
      </c>
      <c r="R1283">
        <v>1</v>
      </c>
      <c r="S1283">
        <v>-99012.64</v>
      </c>
      <c r="T1283">
        <v>1</v>
      </c>
      <c r="U1283" t="s">
        <v>199</v>
      </c>
      <c r="V1283" t="s">
        <v>72</v>
      </c>
      <c r="W1283" t="s">
        <v>73</v>
      </c>
      <c r="X1283">
        <v>3.2417236735101898E-2</v>
      </c>
      <c r="Y1283">
        <v>3209.7161906474194</v>
      </c>
      <c r="Z1283">
        <v>1</v>
      </c>
      <c r="AA1283">
        <v>9</v>
      </c>
      <c r="AB1283" t="s">
        <v>72</v>
      </c>
      <c r="AC1283" t="s">
        <v>16</v>
      </c>
    </row>
    <row r="1284" spans="1:29" x14ac:dyDescent="0.3">
      <c r="A1284" s="151">
        <v>46058</v>
      </c>
      <c r="B1284" t="s">
        <v>1132</v>
      </c>
      <c r="C1284" t="s">
        <v>1133</v>
      </c>
      <c r="D1284">
        <v>-99012.64</v>
      </c>
      <c r="E1284" t="s">
        <v>1134</v>
      </c>
      <c r="F1284">
        <v>1</v>
      </c>
      <c r="G1284">
        <v>81828.63</v>
      </c>
      <c r="H1284" t="s">
        <v>511</v>
      </c>
      <c r="I1284" t="s">
        <v>16</v>
      </c>
      <c r="J1284" t="s">
        <v>137</v>
      </c>
      <c r="K1284" t="s">
        <v>473</v>
      </c>
      <c r="L1284" t="s">
        <v>156</v>
      </c>
      <c r="M1284">
        <v>0</v>
      </c>
      <c r="N1284" t="s">
        <v>35</v>
      </c>
      <c r="O1284" t="s">
        <v>492</v>
      </c>
      <c r="P1284">
        <v>10</v>
      </c>
      <c r="Q1284" t="s">
        <v>465</v>
      </c>
      <c r="R1284">
        <v>1</v>
      </c>
      <c r="S1284">
        <v>-99012.64</v>
      </c>
      <c r="T1284">
        <v>1</v>
      </c>
      <c r="U1284" t="s">
        <v>199</v>
      </c>
      <c r="V1284" t="s">
        <v>77</v>
      </c>
      <c r="W1284" t="s">
        <v>78</v>
      </c>
      <c r="X1284">
        <v>7.0597149630605652E-3</v>
      </c>
      <c r="Y1284">
        <v>699.00101614012908</v>
      </c>
      <c r="Z1284">
        <v>2</v>
      </c>
      <c r="AA1284">
        <v>9</v>
      </c>
      <c r="AB1284" t="s">
        <v>77</v>
      </c>
      <c r="AC1284" t="s">
        <v>16</v>
      </c>
    </row>
    <row r="1285" spans="1:29" x14ac:dyDescent="0.3">
      <c r="A1285" s="151">
        <v>46058</v>
      </c>
      <c r="B1285" t="s">
        <v>1132</v>
      </c>
      <c r="C1285" t="s">
        <v>1133</v>
      </c>
      <c r="D1285">
        <v>-99012.64</v>
      </c>
      <c r="E1285" t="s">
        <v>1134</v>
      </c>
      <c r="F1285">
        <v>1</v>
      </c>
      <c r="G1285">
        <v>81828.63</v>
      </c>
      <c r="H1285" t="s">
        <v>511</v>
      </c>
      <c r="I1285" t="s">
        <v>16</v>
      </c>
      <c r="J1285" t="s">
        <v>137</v>
      </c>
      <c r="K1285" t="s">
        <v>473</v>
      </c>
      <c r="L1285" t="s">
        <v>156</v>
      </c>
      <c r="M1285">
        <v>0</v>
      </c>
      <c r="N1285" t="s">
        <v>35</v>
      </c>
      <c r="O1285" t="s">
        <v>492</v>
      </c>
      <c r="P1285">
        <v>10</v>
      </c>
      <c r="Q1285" t="s">
        <v>465</v>
      </c>
      <c r="R1285">
        <v>1</v>
      </c>
      <c r="S1285">
        <v>-99012.64</v>
      </c>
      <c r="T1285">
        <v>1</v>
      </c>
      <c r="U1285" t="s">
        <v>199</v>
      </c>
      <c r="V1285" t="s">
        <v>75</v>
      </c>
      <c r="W1285" t="s">
        <v>76</v>
      </c>
      <c r="X1285">
        <v>4.0653249223577111E-4</v>
      </c>
      <c r="Y1285">
        <v>40.251855302043197</v>
      </c>
      <c r="Z1285">
        <v>10</v>
      </c>
      <c r="AA1285">
        <v>9</v>
      </c>
      <c r="AB1285" t="s">
        <v>75</v>
      </c>
      <c r="AC1285" t="s">
        <v>16</v>
      </c>
    </row>
    <row r="1286" spans="1:29" x14ac:dyDescent="0.3">
      <c r="A1286" s="151">
        <v>46058</v>
      </c>
      <c r="B1286" t="s">
        <v>1132</v>
      </c>
      <c r="C1286" t="s">
        <v>1133</v>
      </c>
      <c r="D1286">
        <v>-99012.64</v>
      </c>
      <c r="E1286" t="s">
        <v>1134</v>
      </c>
      <c r="F1286">
        <v>1</v>
      </c>
      <c r="G1286">
        <v>81828.63</v>
      </c>
      <c r="H1286" t="s">
        <v>511</v>
      </c>
      <c r="I1286" t="s">
        <v>16</v>
      </c>
      <c r="J1286" t="s">
        <v>137</v>
      </c>
      <c r="K1286" t="s">
        <v>473</v>
      </c>
      <c r="L1286" t="s">
        <v>156</v>
      </c>
      <c r="M1286">
        <v>0</v>
      </c>
      <c r="N1286" t="s">
        <v>35</v>
      </c>
      <c r="O1286" t="s">
        <v>492</v>
      </c>
      <c r="P1286">
        <v>10</v>
      </c>
      <c r="Q1286" t="s">
        <v>465</v>
      </c>
      <c r="R1286">
        <v>1</v>
      </c>
      <c r="S1286">
        <v>-99012.64</v>
      </c>
      <c r="T1286">
        <v>1</v>
      </c>
      <c r="U1286" t="s">
        <v>199</v>
      </c>
      <c r="V1286" t="s">
        <v>66</v>
      </c>
      <c r="W1286" t="s">
        <v>67</v>
      </c>
      <c r="X1286">
        <v>5.9791078481547098E-2</v>
      </c>
      <c r="Y1286">
        <v>5920.0725289051697</v>
      </c>
      <c r="Z1286">
        <v>3</v>
      </c>
      <c r="AA1286">
        <v>9</v>
      </c>
      <c r="AB1286" t="s">
        <v>682</v>
      </c>
      <c r="AC1286" t="s">
        <v>16</v>
      </c>
    </row>
    <row r="1287" spans="1:29" x14ac:dyDescent="0.3">
      <c r="A1287" s="151">
        <v>46058</v>
      </c>
      <c r="B1287" t="s">
        <v>1132</v>
      </c>
      <c r="C1287" t="s">
        <v>1133</v>
      </c>
      <c r="D1287">
        <v>-99012.64</v>
      </c>
      <c r="E1287" t="s">
        <v>1134</v>
      </c>
      <c r="F1287">
        <v>1</v>
      </c>
      <c r="G1287">
        <v>81828.63</v>
      </c>
      <c r="H1287" t="s">
        <v>511</v>
      </c>
      <c r="I1287" t="s">
        <v>16</v>
      </c>
      <c r="J1287" t="s">
        <v>137</v>
      </c>
      <c r="K1287" t="s">
        <v>473</v>
      </c>
      <c r="L1287" t="s">
        <v>156</v>
      </c>
      <c r="M1287">
        <v>0</v>
      </c>
      <c r="N1287" t="s">
        <v>35</v>
      </c>
      <c r="O1287" t="s">
        <v>492</v>
      </c>
      <c r="P1287">
        <v>10</v>
      </c>
      <c r="Q1287" t="s">
        <v>465</v>
      </c>
      <c r="R1287">
        <v>1</v>
      </c>
      <c r="S1287">
        <v>-99012.64</v>
      </c>
      <c r="T1287">
        <v>1</v>
      </c>
      <c r="U1287" t="s">
        <v>199</v>
      </c>
      <c r="V1287" t="s">
        <v>63</v>
      </c>
      <c r="W1287" t="s">
        <v>64</v>
      </c>
      <c r="X1287">
        <v>4.8738124634855849E-3</v>
      </c>
      <c r="Y1287">
        <v>482.56903887461135</v>
      </c>
      <c r="Z1287">
        <v>4</v>
      </c>
      <c r="AA1287">
        <v>9</v>
      </c>
      <c r="AB1287" t="s">
        <v>683</v>
      </c>
      <c r="AC1287" t="s">
        <v>16</v>
      </c>
    </row>
    <row r="1288" spans="1:29" x14ac:dyDescent="0.3">
      <c r="A1288" s="151">
        <v>46058</v>
      </c>
      <c r="B1288" t="s">
        <v>1132</v>
      </c>
      <c r="C1288" t="s">
        <v>1133</v>
      </c>
      <c r="D1288">
        <v>-99012.64</v>
      </c>
      <c r="E1288" t="s">
        <v>1134</v>
      </c>
      <c r="F1288">
        <v>1</v>
      </c>
      <c r="G1288">
        <v>81828.63</v>
      </c>
      <c r="H1288" t="s">
        <v>511</v>
      </c>
      <c r="I1288" t="s">
        <v>16</v>
      </c>
      <c r="J1288" t="s">
        <v>137</v>
      </c>
      <c r="K1288" t="s">
        <v>473</v>
      </c>
      <c r="L1288" t="s">
        <v>156</v>
      </c>
      <c r="M1288">
        <v>0</v>
      </c>
      <c r="N1288" t="s">
        <v>35</v>
      </c>
      <c r="O1288" t="s">
        <v>492</v>
      </c>
      <c r="P1288">
        <v>10</v>
      </c>
      <c r="Q1288" t="s">
        <v>465</v>
      </c>
      <c r="R1288">
        <v>1</v>
      </c>
      <c r="S1288">
        <v>-99012.64</v>
      </c>
      <c r="T1288">
        <v>1</v>
      </c>
      <c r="U1288" t="s">
        <v>199</v>
      </c>
      <c r="V1288" t="s">
        <v>80</v>
      </c>
      <c r="W1288" t="s">
        <v>81</v>
      </c>
      <c r="X1288">
        <v>0.73411048911804788</v>
      </c>
      <c r="Y1288">
        <v>72686.217579269185</v>
      </c>
      <c r="Z1288">
        <v>5</v>
      </c>
      <c r="AA1288">
        <v>9</v>
      </c>
      <c r="AB1288" t="s">
        <v>80</v>
      </c>
      <c r="AC1288" t="s">
        <v>16</v>
      </c>
    </row>
    <row r="1289" spans="1:29" x14ac:dyDescent="0.3">
      <c r="A1289" s="151">
        <v>46058</v>
      </c>
      <c r="B1289" t="s">
        <v>1132</v>
      </c>
      <c r="C1289" t="s">
        <v>1133</v>
      </c>
      <c r="D1289">
        <v>-99012.64</v>
      </c>
      <c r="E1289" t="s">
        <v>1134</v>
      </c>
      <c r="F1289">
        <v>1</v>
      </c>
      <c r="G1289">
        <v>81828.63</v>
      </c>
      <c r="H1289" t="s">
        <v>511</v>
      </c>
      <c r="I1289" t="s">
        <v>16</v>
      </c>
      <c r="J1289" t="s">
        <v>137</v>
      </c>
      <c r="K1289" t="s">
        <v>473</v>
      </c>
      <c r="L1289" t="s">
        <v>156</v>
      </c>
      <c r="M1289">
        <v>0</v>
      </c>
      <c r="N1289" t="s">
        <v>35</v>
      </c>
      <c r="O1289" t="s">
        <v>492</v>
      </c>
      <c r="P1289">
        <v>10</v>
      </c>
      <c r="Q1289" t="s">
        <v>465</v>
      </c>
      <c r="R1289">
        <v>1</v>
      </c>
      <c r="S1289">
        <v>-99012.64</v>
      </c>
      <c r="T1289">
        <v>1</v>
      </c>
      <c r="U1289" t="s">
        <v>199</v>
      </c>
      <c r="V1289" t="s">
        <v>50</v>
      </c>
      <c r="W1289" t="s">
        <v>74</v>
      </c>
      <c r="X1289">
        <v>1.4065386597374174E-2</v>
      </c>
      <c r="Y1289">
        <v>1392.6510596266339</v>
      </c>
      <c r="Z1289">
        <v>6</v>
      </c>
      <c r="AA1289">
        <v>9</v>
      </c>
      <c r="AB1289" t="s">
        <v>50</v>
      </c>
      <c r="AC1289" t="s">
        <v>16</v>
      </c>
    </row>
    <row r="1290" spans="1:29" x14ac:dyDescent="0.3">
      <c r="A1290" s="151">
        <v>46058</v>
      </c>
      <c r="B1290" t="s">
        <v>1132</v>
      </c>
      <c r="C1290" t="s">
        <v>1133</v>
      </c>
      <c r="D1290">
        <v>-99012.64</v>
      </c>
      <c r="E1290" t="s">
        <v>1134</v>
      </c>
      <c r="F1290">
        <v>1</v>
      </c>
      <c r="G1290">
        <v>81828.63</v>
      </c>
      <c r="H1290" t="s">
        <v>511</v>
      </c>
      <c r="I1290" t="s">
        <v>16</v>
      </c>
      <c r="J1290" t="s">
        <v>137</v>
      </c>
      <c r="K1290" t="s">
        <v>473</v>
      </c>
      <c r="L1290" t="s">
        <v>156</v>
      </c>
      <c r="M1290">
        <v>0</v>
      </c>
      <c r="N1290" t="s">
        <v>35</v>
      </c>
      <c r="O1290" t="s">
        <v>492</v>
      </c>
      <c r="P1290">
        <v>10</v>
      </c>
      <c r="Q1290" t="s">
        <v>465</v>
      </c>
      <c r="R1290">
        <v>1</v>
      </c>
      <c r="S1290">
        <v>-99012.64</v>
      </c>
      <c r="T1290">
        <v>1</v>
      </c>
      <c r="U1290" t="s">
        <v>199</v>
      </c>
      <c r="V1290" t="s">
        <v>68</v>
      </c>
      <c r="W1290" t="s">
        <v>69</v>
      </c>
      <c r="X1290">
        <v>0.10760032914202722</v>
      </c>
      <c r="Y1290">
        <v>10653.792653221049</v>
      </c>
      <c r="Z1290">
        <v>7</v>
      </c>
      <c r="AA1290">
        <v>9</v>
      </c>
      <c r="AB1290" t="s">
        <v>68</v>
      </c>
      <c r="AC1290" t="s">
        <v>16</v>
      </c>
    </row>
    <row r="1291" spans="1:29" x14ac:dyDescent="0.3">
      <c r="A1291" s="151">
        <v>46058</v>
      </c>
      <c r="B1291" t="s">
        <v>1132</v>
      </c>
      <c r="C1291" t="s">
        <v>1133</v>
      </c>
      <c r="D1291">
        <v>-99012.64</v>
      </c>
      <c r="E1291" t="s">
        <v>1134</v>
      </c>
      <c r="F1291">
        <v>1</v>
      </c>
      <c r="G1291">
        <v>81828.63</v>
      </c>
      <c r="H1291" t="s">
        <v>511</v>
      </c>
      <c r="I1291" t="s">
        <v>16</v>
      </c>
      <c r="J1291" t="s">
        <v>137</v>
      </c>
      <c r="K1291" t="s">
        <v>473</v>
      </c>
      <c r="L1291" t="s">
        <v>156</v>
      </c>
      <c r="M1291">
        <v>0</v>
      </c>
      <c r="N1291" t="s">
        <v>35</v>
      </c>
      <c r="O1291" t="s">
        <v>492</v>
      </c>
      <c r="P1291">
        <v>10</v>
      </c>
      <c r="Q1291" t="s">
        <v>465</v>
      </c>
      <c r="R1291">
        <v>1</v>
      </c>
      <c r="S1291">
        <v>-99012.64</v>
      </c>
      <c r="T1291">
        <v>1</v>
      </c>
      <c r="U1291" t="s">
        <v>199</v>
      </c>
      <c r="V1291" t="s">
        <v>70</v>
      </c>
      <c r="W1291" t="s">
        <v>71</v>
      </c>
      <c r="X1291">
        <v>3.9675420007119738E-2</v>
      </c>
      <c r="Y1291">
        <v>3928.3680780137443</v>
      </c>
      <c r="Z1291">
        <v>8</v>
      </c>
      <c r="AA1291">
        <v>9</v>
      </c>
      <c r="AB1291" t="s">
        <v>70</v>
      </c>
      <c r="AC1291" t="s">
        <v>16</v>
      </c>
    </row>
    <row r="1292" spans="1:29" x14ac:dyDescent="0.3">
      <c r="A1292" s="151">
        <v>46058</v>
      </c>
      <c r="B1292" t="s">
        <v>1132</v>
      </c>
      <c r="C1292" t="s">
        <v>1133</v>
      </c>
      <c r="D1292">
        <v>-99012.64</v>
      </c>
      <c r="E1292" t="s">
        <v>1134</v>
      </c>
      <c r="F1292">
        <v>1</v>
      </c>
      <c r="G1292">
        <v>81828.63</v>
      </c>
      <c r="H1292" t="s">
        <v>511</v>
      </c>
      <c r="I1292" t="s">
        <v>16</v>
      </c>
      <c r="J1292" t="s">
        <v>137</v>
      </c>
      <c r="K1292" t="s">
        <v>473</v>
      </c>
      <c r="L1292" t="s">
        <v>156</v>
      </c>
      <c r="M1292">
        <v>0</v>
      </c>
      <c r="N1292" t="s">
        <v>35</v>
      </c>
      <c r="O1292" t="s">
        <v>492</v>
      </c>
      <c r="P1292">
        <v>10</v>
      </c>
      <c r="Q1292" t="s">
        <v>465</v>
      </c>
      <c r="R1292">
        <v>1</v>
      </c>
      <c r="S1292">
        <v>-99012.64</v>
      </c>
      <c r="T1292">
        <v>1</v>
      </c>
      <c r="U1292" t="s">
        <v>199</v>
      </c>
      <c r="V1292" t="s">
        <v>181</v>
      </c>
      <c r="W1292" t="s">
        <v>462</v>
      </c>
      <c r="X1292">
        <v>0</v>
      </c>
      <c r="Y1292">
        <v>0</v>
      </c>
      <c r="Z1292">
        <v>9</v>
      </c>
      <c r="AA1292">
        <v>9</v>
      </c>
      <c r="AB1292" t="s">
        <v>181</v>
      </c>
      <c r="AC1292" t="s">
        <v>16</v>
      </c>
    </row>
    <row r="1293" spans="1:29" x14ac:dyDescent="0.3">
      <c r="A1293" s="151">
        <v>46077</v>
      </c>
      <c r="B1293" t="s">
        <v>1071</v>
      </c>
      <c r="C1293" t="s">
        <v>1072</v>
      </c>
      <c r="D1293">
        <v>-83490</v>
      </c>
      <c r="E1293" t="s">
        <v>14</v>
      </c>
      <c r="F1293">
        <v>1</v>
      </c>
      <c r="G1293">
        <v>69000</v>
      </c>
      <c r="H1293" t="s">
        <v>511</v>
      </c>
      <c r="I1293" t="s">
        <v>14</v>
      </c>
      <c r="J1293" t="s">
        <v>137</v>
      </c>
      <c r="K1293" t="s">
        <v>473</v>
      </c>
      <c r="L1293" t="s">
        <v>156</v>
      </c>
      <c r="M1293">
        <v>0</v>
      </c>
      <c r="N1293" t="s">
        <v>45</v>
      </c>
      <c r="O1293" t="s">
        <v>492</v>
      </c>
      <c r="P1293">
        <v>1</v>
      </c>
      <c r="Q1293" t="s">
        <v>70</v>
      </c>
      <c r="R1293">
        <v>1</v>
      </c>
      <c r="S1293">
        <v>-83490</v>
      </c>
      <c r="T1293">
        <v>1</v>
      </c>
      <c r="U1293" t="s">
        <v>199</v>
      </c>
      <c r="V1293" t="s">
        <v>70</v>
      </c>
      <c r="W1293" t="s">
        <v>86</v>
      </c>
      <c r="X1293">
        <v>1</v>
      </c>
      <c r="Y1293">
        <v>83490</v>
      </c>
      <c r="Z1293">
        <v>8</v>
      </c>
      <c r="AA1293">
        <v>5</v>
      </c>
      <c r="AB1293" t="s">
        <v>70</v>
      </c>
      <c r="AC1293" t="s">
        <v>14</v>
      </c>
    </row>
    <row r="1294" spans="1:29" x14ac:dyDescent="0.3">
      <c r="A1294" s="151">
        <v>46071</v>
      </c>
      <c r="B1294" t="s">
        <v>996</v>
      </c>
      <c r="C1294" t="s">
        <v>997</v>
      </c>
      <c r="D1294">
        <v>-80000</v>
      </c>
      <c r="E1294" t="s">
        <v>14</v>
      </c>
      <c r="F1294">
        <v>5</v>
      </c>
      <c r="G1294">
        <v>13223.14</v>
      </c>
      <c r="H1294" t="s">
        <v>511</v>
      </c>
      <c r="I1294" t="s">
        <v>14</v>
      </c>
      <c r="J1294" t="s">
        <v>137</v>
      </c>
      <c r="K1294" t="s">
        <v>473</v>
      </c>
      <c r="L1294" t="s">
        <v>156</v>
      </c>
      <c r="M1294">
        <v>0</v>
      </c>
      <c r="N1294" t="s">
        <v>34</v>
      </c>
      <c r="O1294" t="s">
        <v>492</v>
      </c>
      <c r="P1294">
        <v>1</v>
      </c>
      <c r="Q1294" t="s">
        <v>80</v>
      </c>
      <c r="R1294">
        <v>1</v>
      </c>
      <c r="S1294">
        <v>-80000</v>
      </c>
      <c r="T1294">
        <v>5</v>
      </c>
      <c r="U1294" t="s">
        <v>199</v>
      </c>
      <c r="V1294" t="s">
        <v>80</v>
      </c>
      <c r="W1294" t="s">
        <v>93</v>
      </c>
      <c r="X1294">
        <v>1</v>
      </c>
      <c r="Y1294">
        <v>80000</v>
      </c>
      <c r="Z1294">
        <v>5</v>
      </c>
      <c r="AA1294">
        <v>5</v>
      </c>
      <c r="AB1294" t="s">
        <v>80</v>
      </c>
      <c r="AC1294" t="s">
        <v>14</v>
      </c>
    </row>
    <row r="1295" spans="1:29" x14ac:dyDescent="0.3">
      <c r="A1295" s="151">
        <v>46079</v>
      </c>
      <c r="B1295" t="s">
        <v>838</v>
      </c>
      <c r="C1295" t="s">
        <v>839</v>
      </c>
      <c r="D1295">
        <v>-70000</v>
      </c>
      <c r="E1295" t="s">
        <v>840</v>
      </c>
      <c r="F1295">
        <v>1</v>
      </c>
      <c r="G1295">
        <v>70000</v>
      </c>
      <c r="H1295" t="s">
        <v>511</v>
      </c>
      <c r="I1295" t="s">
        <v>16</v>
      </c>
      <c r="J1295" t="s">
        <v>137</v>
      </c>
      <c r="K1295" t="s">
        <v>473</v>
      </c>
      <c r="L1295" t="s">
        <v>156</v>
      </c>
      <c r="M1295">
        <v>0</v>
      </c>
      <c r="N1295" t="s">
        <v>35</v>
      </c>
      <c r="O1295" t="s">
        <v>492</v>
      </c>
      <c r="P1295">
        <v>10</v>
      </c>
      <c r="Q1295" t="s">
        <v>465</v>
      </c>
      <c r="R1295">
        <v>1</v>
      </c>
      <c r="S1295">
        <v>-70000</v>
      </c>
      <c r="T1295">
        <v>1</v>
      </c>
      <c r="U1295" t="s">
        <v>199</v>
      </c>
      <c r="V1295" t="s">
        <v>72</v>
      </c>
      <c r="W1295" t="s">
        <v>73</v>
      </c>
      <c r="X1295">
        <v>3.2417236735101898E-2</v>
      </c>
      <c r="Y1295">
        <v>2269.2065714571327</v>
      </c>
      <c r="Z1295">
        <v>1</v>
      </c>
      <c r="AA1295">
        <v>9</v>
      </c>
      <c r="AB1295" t="s">
        <v>72</v>
      </c>
      <c r="AC1295" t="s">
        <v>16</v>
      </c>
    </row>
    <row r="1296" spans="1:29" x14ac:dyDescent="0.3">
      <c r="A1296" s="151">
        <v>46079</v>
      </c>
      <c r="B1296" t="s">
        <v>838</v>
      </c>
      <c r="C1296" t="s">
        <v>839</v>
      </c>
      <c r="D1296">
        <v>-70000</v>
      </c>
      <c r="E1296" t="s">
        <v>840</v>
      </c>
      <c r="F1296">
        <v>1</v>
      </c>
      <c r="G1296">
        <v>70000</v>
      </c>
      <c r="H1296" t="s">
        <v>511</v>
      </c>
      <c r="I1296" t="s">
        <v>16</v>
      </c>
      <c r="J1296" t="s">
        <v>137</v>
      </c>
      <c r="K1296" t="s">
        <v>473</v>
      </c>
      <c r="L1296" t="s">
        <v>156</v>
      </c>
      <c r="M1296">
        <v>0</v>
      </c>
      <c r="N1296" t="s">
        <v>35</v>
      </c>
      <c r="O1296" t="s">
        <v>492</v>
      </c>
      <c r="P1296">
        <v>10</v>
      </c>
      <c r="Q1296" t="s">
        <v>465</v>
      </c>
      <c r="R1296">
        <v>1</v>
      </c>
      <c r="S1296">
        <v>-70000</v>
      </c>
      <c r="T1296">
        <v>1</v>
      </c>
      <c r="U1296" t="s">
        <v>199</v>
      </c>
      <c r="V1296" t="s">
        <v>77</v>
      </c>
      <c r="W1296" t="s">
        <v>78</v>
      </c>
      <c r="X1296">
        <v>7.0597149630605652E-3</v>
      </c>
      <c r="Y1296">
        <v>494.18004741423954</v>
      </c>
      <c r="Z1296">
        <v>2</v>
      </c>
      <c r="AA1296">
        <v>9</v>
      </c>
      <c r="AB1296" t="s">
        <v>77</v>
      </c>
      <c r="AC1296" t="s">
        <v>16</v>
      </c>
    </row>
    <row r="1297" spans="1:29" x14ac:dyDescent="0.3">
      <c r="A1297" s="151">
        <v>46079</v>
      </c>
      <c r="B1297" t="s">
        <v>838</v>
      </c>
      <c r="C1297" t="s">
        <v>839</v>
      </c>
      <c r="D1297">
        <v>-70000</v>
      </c>
      <c r="E1297" t="s">
        <v>840</v>
      </c>
      <c r="F1297">
        <v>1</v>
      </c>
      <c r="G1297">
        <v>70000</v>
      </c>
      <c r="H1297" t="s">
        <v>511</v>
      </c>
      <c r="I1297" t="s">
        <v>16</v>
      </c>
      <c r="J1297" t="s">
        <v>137</v>
      </c>
      <c r="K1297" t="s">
        <v>473</v>
      </c>
      <c r="L1297" t="s">
        <v>156</v>
      </c>
      <c r="M1297">
        <v>0</v>
      </c>
      <c r="N1297" t="s">
        <v>35</v>
      </c>
      <c r="O1297" t="s">
        <v>492</v>
      </c>
      <c r="P1297">
        <v>10</v>
      </c>
      <c r="Q1297" t="s">
        <v>465</v>
      </c>
      <c r="R1297">
        <v>1</v>
      </c>
      <c r="S1297">
        <v>-70000</v>
      </c>
      <c r="T1297">
        <v>1</v>
      </c>
      <c r="U1297" t="s">
        <v>199</v>
      </c>
      <c r="V1297" t="s">
        <v>75</v>
      </c>
      <c r="W1297" t="s">
        <v>76</v>
      </c>
      <c r="X1297">
        <v>4.0653249223577111E-4</v>
      </c>
      <c r="Y1297">
        <v>28.457274456503978</v>
      </c>
      <c r="Z1297">
        <v>10</v>
      </c>
      <c r="AA1297">
        <v>9</v>
      </c>
      <c r="AB1297" t="s">
        <v>75</v>
      </c>
      <c r="AC1297" t="s">
        <v>16</v>
      </c>
    </row>
    <row r="1298" spans="1:29" x14ac:dyDescent="0.3">
      <c r="A1298" s="151">
        <v>46079</v>
      </c>
      <c r="B1298" t="s">
        <v>838</v>
      </c>
      <c r="C1298" t="s">
        <v>839</v>
      </c>
      <c r="D1298">
        <v>-70000</v>
      </c>
      <c r="E1298" t="s">
        <v>840</v>
      </c>
      <c r="F1298">
        <v>1</v>
      </c>
      <c r="G1298">
        <v>70000</v>
      </c>
      <c r="H1298" t="s">
        <v>511</v>
      </c>
      <c r="I1298" t="s">
        <v>16</v>
      </c>
      <c r="J1298" t="s">
        <v>137</v>
      </c>
      <c r="K1298" t="s">
        <v>473</v>
      </c>
      <c r="L1298" t="s">
        <v>156</v>
      </c>
      <c r="M1298">
        <v>0</v>
      </c>
      <c r="N1298" t="s">
        <v>35</v>
      </c>
      <c r="O1298" t="s">
        <v>492</v>
      </c>
      <c r="P1298">
        <v>10</v>
      </c>
      <c r="Q1298" t="s">
        <v>465</v>
      </c>
      <c r="R1298">
        <v>1</v>
      </c>
      <c r="S1298">
        <v>-70000</v>
      </c>
      <c r="T1298">
        <v>1</v>
      </c>
      <c r="U1298" t="s">
        <v>199</v>
      </c>
      <c r="V1298" t="s">
        <v>66</v>
      </c>
      <c r="W1298" t="s">
        <v>67</v>
      </c>
      <c r="X1298">
        <v>5.9791078481547098E-2</v>
      </c>
      <c r="Y1298">
        <v>4185.3754937082967</v>
      </c>
      <c r="Z1298">
        <v>3</v>
      </c>
      <c r="AA1298">
        <v>9</v>
      </c>
      <c r="AB1298" t="s">
        <v>682</v>
      </c>
      <c r="AC1298" t="s">
        <v>16</v>
      </c>
    </row>
    <row r="1299" spans="1:29" x14ac:dyDescent="0.3">
      <c r="A1299" s="151">
        <v>46079</v>
      </c>
      <c r="B1299" t="s">
        <v>838</v>
      </c>
      <c r="C1299" t="s">
        <v>839</v>
      </c>
      <c r="D1299">
        <v>-70000</v>
      </c>
      <c r="E1299" t="s">
        <v>840</v>
      </c>
      <c r="F1299">
        <v>1</v>
      </c>
      <c r="G1299">
        <v>70000</v>
      </c>
      <c r="H1299" t="s">
        <v>511</v>
      </c>
      <c r="I1299" t="s">
        <v>16</v>
      </c>
      <c r="J1299" t="s">
        <v>137</v>
      </c>
      <c r="K1299" t="s">
        <v>473</v>
      </c>
      <c r="L1299" t="s">
        <v>156</v>
      </c>
      <c r="M1299">
        <v>0</v>
      </c>
      <c r="N1299" t="s">
        <v>35</v>
      </c>
      <c r="O1299" t="s">
        <v>492</v>
      </c>
      <c r="P1299">
        <v>10</v>
      </c>
      <c r="Q1299" t="s">
        <v>465</v>
      </c>
      <c r="R1299">
        <v>1</v>
      </c>
      <c r="S1299">
        <v>-70000</v>
      </c>
      <c r="T1299">
        <v>1</v>
      </c>
      <c r="U1299" t="s">
        <v>199</v>
      </c>
      <c r="V1299" t="s">
        <v>63</v>
      </c>
      <c r="W1299" t="s">
        <v>64</v>
      </c>
      <c r="X1299">
        <v>4.8738124634855849E-3</v>
      </c>
      <c r="Y1299">
        <v>341.16687244399094</v>
      </c>
      <c r="Z1299">
        <v>4</v>
      </c>
      <c r="AA1299">
        <v>9</v>
      </c>
      <c r="AB1299" t="s">
        <v>683</v>
      </c>
      <c r="AC1299" t="s">
        <v>16</v>
      </c>
    </row>
    <row r="1300" spans="1:29" x14ac:dyDescent="0.3">
      <c r="A1300" s="151">
        <v>46079</v>
      </c>
      <c r="B1300" t="s">
        <v>838</v>
      </c>
      <c r="C1300" t="s">
        <v>839</v>
      </c>
      <c r="D1300">
        <v>-70000</v>
      </c>
      <c r="E1300" t="s">
        <v>840</v>
      </c>
      <c r="F1300">
        <v>1</v>
      </c>
      <c r="G1300">
        <v>70000</v>
      </c>
      <c r="H1300" t="s">
        <v>511</v>
      </c>
      <c r="I1300" t="s">
        <v>16</v>
      </c>
      <c r="J1300" t="s">
        <v>137</v>
      </c>
      <c r="K1300" t="s">
        <v>473</v>
      </c>
      <c r="L1300" t="s">
        <v>156</v>
      </c>
      <c r="M1300">
        <v>0</v>
      </c>
      <c r="N1300" t="s">
        <v>35</v>
      </c>
      <c r="O1300" t="s">
        <v>492</v>
      </c>
      <c r="P1300">
        <v>10</v>
      </c>
      <c r="Q1300" t="s">
        <v>465</v>
      </c>
      <c r="R1300">
        <v>1</v>
      </c>
      <c r="S1300">
        <v>-70000</v>
      </c>
      <c r="T1300">
        <v>1</v>
      </c>
      <c r="U1300" t="s">
        <v>199</v>
      </c>
      <c r="V1300" t="s">
        <v>80</v>
      </c>
      <c r="W1300" t="s">
        <v>81</v>
      </c>
      <c r="X1300">
        <v>0.73411048911804788</v>
      </c>
      <c r="Y1300">
        <v>51387.734238263351</v>
      </c>
      <c r="Z1300">
        <v>5</v>
      </c>
      <c r="AA1300">
        <v>9</v>
      </c>
      <c r="AB1300" t="s">
        <v>80</v>
      </c>
      <c r="AC1300" t="s">
        <v>16</v>
      </c>
    </row>
    <row r="1301" spans="1:29" x14ac:dyDescent="0.3">
      <c r="A1301" s="151">
        <v>46079</v>
      </c>
      <c r="B1301" t="s">
        <v>838</v>
      </c>
      <c r="C1301" t="s">
        <v>839</v>
      </c>
      <c r="D1301">
        <v>-70000</v>
      </c>
      <c r="E1301" t="s">
        <v>840</v>
      </c>
      <c r="F1301">
        <v>1</v>
      </c>
      <c r="G1301">
        <v>70000</v>
      </c>
      <c r="H1301" t="s">
        <v>511</v>
      </c>
      <c r="I1301" t="s">
        <v>16</v>
      </c>
      <c r="J1301" t="s">
        <v>137</v>
      </c>
      <c r="K1301" t="s">
        <v>473</v>
      </c>
      <c r="L1301" t="s">
        <v>156</v>
      </c>
      <c r="M1301">
        <v>0</v>
      </c>
      <c r="N1301" t="s">
        <v>35</v>
      </c>
      <c r="O1301" t="s">
        <v>492</v>
      </c>
      <c r="P1301">
        <v>10</v>
      </c>
      <c r="Q1301" t="s">
        <v>465</v>
      </c>
      <c r="R1301">
        <v>1</v>
      </c>
      <c r="S1301">
        <v>-70000</v>
      </c>
      <c r="T1301">
        <v>1</v>
      </c>
      <c r="U1301" t="s">
        <v>199</v>
      </c>
      <c r="V1301" t="s">
        <v>50</v>
      </c>
      <c r="W1301" t="s">
        <v>74</v>
      </c>
      <c r="X1301">
        <v>1.4065386597374174E-2</v>
      </c>
      <c r="Y1301">
        <v>984.5770618161921</v>
      </c>
      <c r="Z1301">
        <v>6</v>
      </c>
      <c r="AA1301">
        <v>9</v>
      </c>
      <c r="AB1301" t="s">
        <v>50</v>
      </c>
      <c r="AC1301" t="s">
        <v>16</v>
      </c>
    </row>
    <row r="1302" spans="1:29" x14ac:dyDescent="0.3">
      <c r="A1302" s="151">
        <v>46079</v>
      </c>
      <c r="B1302" t="s">
        <v>838</v>
      </c>
      <c r="C1302" t="s">
        <v>839</v>
      </c>
      <c r="D1302">
        <v>-70000</v>
      </c>
      <c r="E1302" t="s">
        <v>840</v>
      </c>
      <c r="F1302">
        <v>1</v>
      </c>
      <c r="G1302">
        <v>70000</v>
      </c>
      <c r="H1302" t="s">
        <v>511</v>
      </c>
      <c r="I1302" t="s">
        <v>16</v>
      </c>
      <c r="J1302" t="s">
        <v>137</v>
      </c>
      <c r="K1302" t="s">
        <v>473</v>
      </c>
      <c r="L1302" t="s">
        <v>156</v>
      </c>
      <c r="M1302">
        <v>0</v>
      </c>
      <c r="N1302" t="s">
        <v>35</v>
      </c>
      <c r="O1302" t="s">
        <v>492</v>
      </c>
      <c r="P1302">
        <v>10</v>
      </c>
      <c r="Q1302" t="s">
        <v>465</v>
      </c>
      <c r="R1302">
        <v>1</v>
      </c>
      <c r="S1302">
        <v>-70000</v>
      </c>
      <c r="T1302">
        <v>1</v>
      </c>
      <c r="U1302" t="s">
        <v>199</v>
      </c>
      <c r="V1302" t="s">
        <v>68</v>
      </c>
      <c r="W1302" t="s">
        <v>69</v>
      </c>
      <c r="X1302">
        <v>0.10760032914202722</v>
      </c>
      <c r="Y1302">
        <v>7532.0230399419052</v>
      </c>
      <c r="Z1302">
        <v>7</v>
      </c>
      <c r="AA1302">
        <v>9</v>
      </c>
      <c r="AB1302" t="s">
        <v>68</v>
      </c>
      <c r="AC1302" t="s">
        <v>16</v>
      </c>
    </row>
    <row r="1303" spans="1:29" x14ac:dyDescent="0.3">
      <c r="A1303" s="151">
        <v>46079</v>
      </c>
      <c r="B1303" t="s">
        <v>838</v>
      </c>
      <c r="C1303" t="s">
        <v>839</v>
      </c>
      <c r="D1303">
        <v>-70000</v>
      </c>
      <c r="E1303" t="s">
        <v>840</v>
      </c>
      <c r="F1303">
        <v>1</v>
      </c>
      <c r="G1303">
        <v>70000</v>
      </c>
      <c r="H1303" t="s">
        <v>511</v>
      </c>
      <c r="I1303" t="s">
        <v>16</v>
      </c>
      <c r="J1303" t="s">
        <v>137</v>
      </c>
      <c r="K1303" t="s">
        <v>473</v>
      </c>
      <c r="L1303" t="s">
        <v>156</v>
      </c>
      <c r="M1303">
        <v>0</v>
      </c>
      <c r="N1303" t="s">
        <v>35</v>
      </c>
      <c r="O1303" t="s">
        <v>492</v>
      </c>
      <c r="P1303">
        <v>10</v>
      </c>
      <c r="Q1303" t="s">
        <v>465</v>
      </c>
      <c r="R1303">
        <v>1</v>
      </c>
      <c r="S1303">
        <v>-70000</v>
      </c>
      <c r="T1303">
        <v>1</v>
      </c>
      <c r="U1303" t="s">
        <v>199</v>
      </c>
      <c r="V1303" t="s">
        <v>70</v>
      </c>
      <c r="W1303" t="s">
        <v>71</v>
      </c>
      <c r="X1303">
        <v>3.9675420007119738E-2</v>
      </c>
      <c r="Y1303">
        <v>2777.2794004983816</v>
      </c>
      <c r="Z1303">
        <v>8</v>
      </c>
      <c r="AA1303">
        <v>9</v>
      </c>
      <c r="AB1303" t="s">
        <v>70</v>
      </c>
      <c r="AC1303" t="s">
        <v>16</v>
      </c>
    </row>
    <row r="1304" spans="1:29" x14ac:dyDescent="0.3">
      <c r="A1304" s="151">
        <v>46079</v>
      </c>
      <c r="B1304" t="s">
        <v>838</v>
      </c>
      <c r="C1304" t="s">
        <v>839</v>
      </c>
      <c r="D1304">
        <v>-70000</v>
      </c>
      <c r="E1304" t="s">
        <v>840</v>
      </c>
      <c r="F1304">
        <v>1</v>
      </c>
      <c r="G1304">
        <v>70000</v>
      </c>
      <c r="H1304" t="s">
        <v>511</v>
      </c>
      <c r="I1304" t="s">
        <v>16</v>
      </c>
      <c r="J1304" t="s">
        <v>137</v>
      </c>
      <c r="K1304" t="s">
        <v>473</v>
      </c>
      <c r="L1304" t="s">
        <v>156</v>
      </c>
      <c r="M1304">
        <v>0</v>
      </c>
      <c r="N1304" t="s">
        <v>35</v>
      </c>
      <c r="O1304" t="s">
        <v>492</v>
      </c>
      <c r="P1304">
        <v>10</v>
      </c>
      <c r="Q1304" t="s">
        <v>465</v>
      </c>
      <c r="R1304">
        <v>1</v>
      </c>
      <c r="S1304">
        <v>-70000</v>
      </c>
      <c r="T1304">
        <v>1</v>
      </c>
      <c r="U1304" t="s">
        <v>199</v>
      </c>
      <c r="V1304" t="s">
        <v>181</v>
      </c>
      <c r="W1304" t="s">
        <v>462</v>
      </c>
      <c r="X1304">
        <v>0</v>
      </c>
      <c r="Y1304">
        <v>0</v>
      </c>
      <c r="Z1304">
        <v>9</v>
      </c>
      <c r="AA1304">
        <v>9</v>
      </c>
      <c r="AB1304" t="s">
        <v>181</v>
      </c>
      <c r="AC1304" t="s">
        <v>16</v>
      </c>
    </row>
    <row r="1305" spans="1:29" x14ac:dyDescent="0.3">
      <c r="A1305" s="151">
        <v>46066</v>
      </c>
      <c r="B1305" t="s">
        <v>854</v>
      </c>
      <c r="C1305" t="s">
        <v>857</v>
      </c>
      <c r="D1305">
        <v>-69635.67</v>
      </c>
      <c r="E1305" t="s">
        <v>858</v>
      </c>
      <c r="F1305">
        <v>1</v>
      </c>
      <c r="G1305">
        <v>39337.410000000003</v>
      </c>
      <c r="H1305" t="s">
        <v>511</v>
      </c>
      <c r="I1305" t="s">
        <v>17</v>
      </c>
      <c r="J1305" t="s">
        <v>157</v>
      </c>
      <c r="K1305" t="s">
        <v>473</v>
      </c>
      <c r="L1305" t="s">
        <v>138</v>
      </c>
      <c r="M1305">
        <v>0</v>
      </c>
      <c r="N1305" t="s">
        <v>40</v>
      </c>
      <c r="O1305" t="s">
        <v>492</v>
      </c>
      <c r="P1305">
        <v>1</v>
      </c>
      <c r="Q1305" t="s">
        <v>68</v>
      </c>
      <c r="R1305">
        <v>1</v>
      </c>
      <c r="S1305">
        <v>-69635.67</v>
      </c>
      <c r="T1305">
        <v>1</v>
      </c>
      <c r="U1305" t="s">
        <v>199</v>
      </c>
      <c r="V1305" t="s">
        <v>68</v>
      </c>
      <c r="W1305" t="s">
        <v>85</v>
      </c>
      <c r="X1305">
        <v>1</v>
      </c>
      <c r="Y1305">
        <v>69635.67</v>
      </c>
      <c r="Z1305">
        <v>7</v>
      </c>
      <c r="AA1305" t="s">
        <v>157</v>
      </c>
      <c r="AB1305" t="s">
        <v>68</v>
      </c>
      <c r="AC1305" t="s">
        <v>17</v>
      </c>
    </row>
    <row r="1306" spans="1:29" x14ac:dyDescent="0.3">
      <c r="A1306" s="151">
        <v>46055</v>
      </c>
      <c r="B1306" t="s">
        <v>1096</v>
      </c>
      <c r="C1306" t="s">
        <v>1036</v>
      </c>
      <c r="D1306">
        <v>-63041</v>
      </c>
      <c r="E1306" t="s">
        <v>1097</v>
      </c>
      <c r="F1306">
        <v>2</v>
      </c>
      <c r="G1306">
        <v>26050</v>
      </c>
      <c r="H1306" t="s">
        <v>511</v>
      </c>
      <c r="I1306" t="s">
        <v>9</v>
      </c>
      <c r="J1306" t="s">
        <v>137</v>
      </c>
      <c r="K1306" t="s">
        <v>473</v>
      </c>
      <c r="L1306" t="s">
        <v>138</v>
      </c>
      <c r="M1306">
        <v>0</v>
      </c>
      <c r="N1306" t="s">
        <v>35</v>
      </c>
      <c r="O1306" t="s">
        <v>492</v>
      </c>
      <c r="P1306">
        <v>10</v>
      </c>
      <c r="Q1306" t="s">
        <v>465</v>
      </c>
      <c r="R1306">
        <v>1</v>
      </c>
      <c r="S1306">
        <v>-63041</v>
      </c>
      <c r="T1306">
        <v>2</v>
      </c>
      <c r="U1306" t="s">
        <v>199</v>
      </c>
      <c r="V1306" t="s">
        <v>72</v>
      </c>
      <c r="W1306" t="s">
        <v>73</v>
      </c>
      <c r="X1306">
        <v>3.2417236735101898E-2</v>
      </c>
      <c r="Y1306">
        <v>2043.6150210175588</v>
      </c>
      <c r="Z1306">
        <v>1</v>
      </c>
      <c r="AA1306">
        <v>10</v>
      </c>
      <c r="AB1306" t="s">
        <v>72</v>
      </c>
      <c r="AC1306" t="s">
        <v>9</v>
      </c>
    </row>
    <row r="1307" spans="1:29" x14ac:dyDescent="0.3">
      <c r="A1307" s="151">
        <v>46055</v>
      </c>
      <c r="B1307" t="s">
        <v>1096</v>
      </c>
      <c r="C1307" t="s">
        <v>1036</v>
      </c>
      <c r="D1307">
        <v>-63041</v>
      </c>
      <c r="E1307" t="s">
        <v>1097</v>
      </c>
      <c r="F1307">
        <v>2</v>
      </c>
      <c r="G1307">
        <v>26050</v>
      </c>
      <c r="H1307" t="s">
        <v>511</v>
      </c>
      <c r="I1307" t="s">
        <v>9</v>
      </c>
      <c r="J1307" t="s">
        <v>137</v>
      </c>
      <c r="K1307" t="s">
        <v>473</v>
      </c>
      <c r="L1307" t="s">
        <v>138</v>
      </c>
      <c r="M1307">
        <v>0</v>
      </c>
      <c r="N1307" t="s">
        <v>35</v>
      </c>
      <c r="O1307" t="s">
        <v>492</v>
      </c>
      <c r="P1307">
        <v>10</v>
      </c>
      <c r="Q1307" t="s">
        <v>465</v>
      </c>
      <c r="R1307">
        <v>1</v>
      </c>
      <c r="S1307">
        <v>-63041</v>
      </c>
      <c r="T1307">
        <v>2</v>
      </c>
      <c r="U1307" t="s">
        <v>199</v>
      </c>
      <c r="V1307" t="s">
        <v>77</v>
      </c>
      <c r="W1307" t="s">
        <v>78</v>
      </c>
      <c r="X1307">
        <v>7.0597149630605652E-3</v>
      </c>
      <c r="Y1307">
        <v>445.05149098630108</v>
      </c>
      <c r="Z1307">
        <v>2</v>
      </c>
      <c r="AA1307">
        <v>10</v>
      </c>
      <c r="AB1307" t="s">
        <v>77</v>
      </c>
      <c r="AC1307" t="s">
        <v>9</v>
      </c>
    </row>
    <row r="1308" spans="1:29" x14ac:dyDescent="0.3">
      <c r="A1308" s="151">
        <v>46055</v>
      </c>
      <c r="B1308" t="s">
        <v>1096</v>
      </c>
      <c r="C1308" t="s">
        <v>1036</v>
      </c>
      <c r="D1308">
        <v>-63041</v>
      </c>
      <c r="E1308" t="s">
        <v>1097</v>
      </c>
      <c r="F1308">
        <v>2</v>
      </c>
      <c r="G1308">
        <v>26050</v>
      </c>
      <c r="H1308" t="s">
        <v>511</v>
      </c>
      <c r="I1308" t="s">
        <v>9</v>
      </c>
      <c r="J1308" t="s">
        <v>137</v>
      </c>
      <c r="K1308" t="s">
        <v>473</v>
      </c>
      <c r="L1308" t="s">
        <v>138</v>
      </c>
      <c r="M1308">
        <v>0</v>
      </c>
      <c r="N1308" t="s">
        <v>35</v>
      </c>
      <c r="O1308" t="s">
        <v>492</v>
      </c>
      <c r="P1308">
        <v>10</v>
      </c>
      <c r="Q1308" t="s">
        <v>465</v>
      </c>
      <c r="R1308">
        <v>1</v>
      </c>
      <c r="S1308">
        <v>-63041</v>
      </c>
      <c r="T1308">
        <v>2</v>
      </c>
      <c r="U1308" t="s">
        <v>199</v>
      </c>
      <c r="V1308" t="s">
        <v>75</v>
      </c>
      <c r="W1308" t="s">
        <v>76</v>
      </c>
      <c r="X1308">
        <v>4.0653249223577111E-4</v>
      </c>
      <c r="Y1308">
        <v>25.628214843035245</v>
      </c>
      <c r="Z1308">
        <v>10</v>
      </c>
      <c r="AA1308">
        <v>10</v>
      </c>
      <c r="AB1308" t="s">
        <v>75</v>
      </c>
      <c r="AC1308" t="s">
        <v>9</v>
      </c>
    </row>
    <row r="1309" spans="1:29" x14ac:dyDescent="0.3">
      <c r="A1309" s="151">
        <v>46055</v>
      </c>
      <c r="B1309" t="s">
        <v>1096</v>
      </c>
      <c r="C1309" t="s">
        <v>1036</v>
      </c>
      <c r="D1309">
        <v>-63041</v>
      </c>
      <c r="E1309" t="s">
        <v>1097</v>
      </c>
      <c r="F1309">
        <v>2</v>
      </c>
      <c r="G1309">
        <v>26050</v>
      </c>
      <c r="H1309" t="s">
        <v>511</v>
      </c>
      <c r="I1309" t="s">
        <v>9</v>
      </c>
      <c r="J1309" t="s">
        <v>137</v>
      </c>
      <c r="K1309" t="s">
        <v>473</v>
      </c>
      <c r="L1309" t="s">
        <v>138</v>
      </c>
      <c r="M1309">
        <v>0</v>
      </c>
      <c r="N1309" t="s">
        <v>35</v>
      </c>
      <c r="O1309" t="s">
        <v>492</v>
      </c>
      <c r="P1309">
        <v>10</v>
      </c>
      <c r="Q1309" t="s">
        <v>465</v>
      </c>
      <c r="R1309">
        <v>1</v>
      </c>
      <c r="S1309">
        <v>-63041</v>
      </c>
      <c r="T1309">
        <v>2</v>
      </c>
      <c r="U1309" t="s">
        <v>199</v>
      </c>
      <c r="V1309" t="s">
        <v>66</v>
      </c>
      <c r="W1309" t="s">
        <v>67</v>
      </c>
      <c r="X1309">
        <v>5.9791078481547098E-2</v>
      </c>
      <c r="Y1309">
        <v>3769.2893785552105</v>
      </c>
      <c r="Z1309">
        <v>3</v>
      </c>
      <c r="AA1309">
        <v>10</v>
      </c>
      <c r="AB1309" t="s">
        <v>682</v>
      </c>
      <c r="AC1309" t="s">
        <v>9</v>
      </c>
    </row>
    <row r="1310" spans="1:29" x14ac:dyDescent="0.3">
      <c r="A1310" s="151">
        <v>46055</v>
      </c>
      <c r="B1310" t="s">
        <v>1096</v>
      </c>
      <c r="C1310" t="s">
        <v>1036</v>
      </c>
      <c r="D1310">
        <v>-63041</v>
      </c>
      <c r="E1310" t="s">
        <v>1097</v>
      </c>
      <c r="F1310">
        <v>2</v>
      </c>
      <c r="G1310">
        <v>26050</v>
      </c>
      <c r="H1310" t="s">
        <v>511</v>
      </c>
      <c r="I1310" t="s">
        <v>9</v>
      </c>
      <c r="J1310" t="s">
        <v>137</v>
      </c>
      <c r="K1310" t="s">
        <v>473</v>
      </c>
      <c r="L1310" t="s">
        <v>138</v>
      </c>
      <c r="M1310">
        <v>0</v>
      </c>
      <c r="N1310" t="s">
        <v>35</v>
      </c>
      <c r="O1310" t="s">
        <v>492</v>
      </c>
      <c r="P1310">
        <v>10</v>
      </c>
      <c r="Q1310" t="s">
        <v>465</v>
      </c>
      <c r="R1310">
        <v>1</v>
      </c>
      <c r="S1310">
        <v>-63041</v>
      </c>
      <c r="T1310">
        <v>2</v>
      </c>
      <c r="U1310" t="s">
        <v>199</v>
      </c>
      <c r="V1310" t="s">
        <v>63</v>
      </c>
      <c r="W1310" t="s">
        <v>64</v>
      </c>
      <c r="X1310">
        <v>4.8738124634855849E-3</v>
      </c>
      <c r="Y1310">
        <v>307.25001151059473</v>
      </c>
      <c r="Z1310">
        <v>4</v>
      </c>
      <c r="AA1310">
        <v>10</v>
      </c>
      <c r="AB1310" t="s">
        <v>683</v>
      </c>
      <c r="AC1310" t="s">
        <v>9</v>
      </c>
    </row>
    <row r="1311" spans="1:29" x14ac:dyDescent="0.3">
      <c r="A1311" s="151">
        <v>46055</v>
      </c>
      <c r="B1311" t="s">
        <v>1096</v>
      </c>
      <c r="C1311" t="s">
        <v>1036</v>
      </c>
      <c r="D1311">
        <v>-63041</v>
      </c>
      <c r="E1311" t="s">
        <v>1097</v>
      </c>
      <c r="F1311">
        <v>2</v>
      </c>
      <c r="G1311">
        <v>26050</v>
      </c>
      <c r="H1311" t="s">
        <v>511</v>
      </c>
      <c r="I1311" t="s">
        <v>9</v>
      </c>
      <c r="J1311" t="s">
        <v>137</v>
      </c>
      <c r="K1311" t="s">
        <v>473</v>
      </c>
      <c r="L1311" t="s">
        <v>138</v>
      </c>
      <c r="M1311">
        <v>0</v>
      </c>
      <c r="N1311" t="s">
        <v>35</v>
      </c>
      <c r="O1311" t="s">
        <v>492</v>
      </c>
      <c r="P1311">
        <v>10</v>
      </c>
      <c r="Q1311" t="s">
        <v>465</v>
      </c>
      <c r="R1311">
        <v>1</v>
      </c>
      <c r="S1311">
        <v>-63041</v>
      </c>
      <c r="T1311">
        <v>2</v>
      </c>
      <c r="U1311" t="s">
        <v>199</v>
      </c>
      <c r="V1311" t="s">
        <v>80</v>
      </c>
      <c r="W1311" t="s">
        <v>81</v>
      </c>
      <c r="X1311">
        <v>0.73411048911804788</v>
      </c>
      <c r="Y1311">
        <v>46279.059344490859</v>
      </c>
      <c r="Z1311">
        <v>5</v>
      </c>
      <c r="AA1311">
        <v>10</v>
      </c>
      <c r="AB1311" t="s">
        <v>80</v>
      </c>
      <c r="AC1311" t="s">
        <v>9</v>
      </c>
    </row>
    <row r="1312" spans="1:29" x14ac:dyDescent="0.3">
      <c r="A1312" s="151">
        <v>46055</v>
      </c>
      <c r="B1312" t="s">
        <v>1096</v>
      </c>
      <c r="C1312" t="s">
        <v>1036</v>
      </c>
      <c r="D1312">
        <v>-63041</v>
      </c>
      <c r="E1312" t="s">
        <v>1097</v>
      </c>
      <c r="F1312">
        <v>2</v>
      </c>
      <c r="G1312">
        <v>26050</v>
      </c>
      <c r="H1312" t="s">
        <v>511</v>
      </c>
      <c r="I1312" t="s">
        <v>9</v>
      </c>
      <c r="J1312" t="s">
        <v>137</v>
      </c>
      <c r="K1312" t="s">
        <v>473</v>
      </c>
      <c r="L1312" t="s">
        <v>138</v>
      </c>
      <c r="M1312">
        <v>0</v>
      </c>
      <c r="N1312" t="s">
        <v>35</v>
      </c>
      <c r="O1312" t="s">
        <v>492</v>
      </c>
      <c r="P1312">
        <v>10</v>
      </c>
      <c r="Q1312" t="s">
        <v>465</v>
      </c>
      <c r="R1312">
        <v>1</v>
      </c>
      <c r="S1312">
        <v>-63041</v>
      </c>
      <c r="T1312">
        <v>2</v>
      </c>
      <c r="U1312" t="s">
        <v>199</v>
      </c>
      <c r="V1312" t="s">
        <v>50</v>
      </c>
      <c r="W1312" t="s">
        <v>74</v>
      </c>
      <c r="X1312">
        <v>1.4065386597374174E-2</v>
      </c>
      <c r="Y1312">
        <v>886.69603648506529</v>
      </c>
      <c r="Z1312">
        <v>6</v>
      </c>
      <c r="AA1312">
        <v>10</v>
      </c>
      <c r="AB1312" t="s">
        <v>50</v>
      </c>
      <c r="AC1312" t="s">
        <v>9</v>
      </c>
    </row>
    <row r="1313" spans="1:29" x14ac:dyDescent="0.3">
      <c r="A1313" s="151">
        <v>46055</v>
      </c>
      <c r="B1313" t="s">
        <v>1096</v>
      </c>
      <c r="C1313" t="s">
        <v>1036</v>
      </c>
      <c r="D1313">
        <v>-63041</v>
      </c>
      <c r="E1313" t="s">
        <v>1097</v>
      </c>
      <c r="F1313">
        <v>2</v>
      </c>
      <c r="G1313">
        <v>26050</v>
      </c>
      <c r="H1313" t="s">
        <v>511</v>
      </c>
      <c r="I1313" t="s">
        <v>9</v>
      </c>
      <c r="J1313" t="s">
        <v>137</v>
      </c>
      <c r="K1313" t="s">
        <v>473</v>
      </c>
      <c r="L1313" t="s">
        <v>138</v>
      </c>
      <c r="M1313">
        <v>0</v>
      </c>
      <c r="N1313" t="s">
        <v>35</v>
      </c>
      <c r="O1313" t="s">
        <v>492</v>
      </c>
      <c r="P1313">
        <v>10</v>
      </c>
      <c r="Q1313" t="s">
        <v>465</v>
      </c>
      <c r="R1313">
        <v>1</v>
      </c>
      <c r="S1313">
        <v>-63041</v>
      </c>
      <c r="T1313">
        <v>2</v>
      </c>
      <c r="U1313" t="s">
        <v>199</v>
      </c>
      <c r="V1313" t="s">
        <v>68</v>
      </c>
      <c r="W1313" t="s">
        <v>69</v>
      </c>
      <c r="X1313">
        <v>0.10760032914202722</v>
      </c>
      <c r="Y1313">
        <v>6783.2323494425382</v>
      </c>
      <c r="Z1313">
        <v>7</v>
      </c>
      <c r="AA1313">
        <v>10</v>
      </c>
      <c r="AB1313" t="s">
        <v>68</v>
      </c>
      <c r="AC1313" t="s">
        <v>9</v>
      </c>
    </row>
    <row r="1314" spans="1:29" x14ac:dyDescent="0.3">
      <c r="A1314" s="151">
        <v>46055</v>
      </c>
      <c r="B1314" t="s">
        <v>1096</v>
      </c>
      <c r="C1314" t="s">
        <v>1036</v>
      </c>
      <c r="D1314">
        <v>-63041</v>
      </c>
      <c r="E1314" t="s">
        <v>1097</v>
      </c>
      <c r="F1314">
        <v>2</v>
      </c>
      <c r="G1314">
        <v>26050</v>
      </c>
      <c r="H1314" t="s">
        <v>511</v>
      </c>
      <c r="I1314" t="s">
        <v>9</v>
      </c>
      <c r="J1314" t="s">
        <v>137</v>
      </c>
      <c r="K1314" t="s">
        <v>473</v>
      </c>
      <c r="L1314" t="s">
        <v>138</v>
      </c>
      <c r="M1314">
        <v>0</v>
      </c>
      <c r="N1314" t="s">
        <v>35</v>
      </c>
      <c r="O1314" t="s">
        <v>492</v>
      </c>
      <c r="P1314">
        <v>10</v>
      </c>
      <c r="Q1314" t="s">
        <v>465</v>
      </c>
      <c r="R1314">
        <v>1</v>
      </c>
      <c r="S1314">
        <v>-63041</v>
      </c>
      <c r="T1314">
        <v>2</v>
      </c>
      <c r="U1314" t="s">
        <v>199</v>
      </c>
      <c r="V1314" t="s">
        <v>70</v>
      </c>
      <c r="W1314" t="s">
        <v>71</v>
      </c>
      <c r="X1314">
        <v>3.9675420007119738E-2</v>
      </c>
      <c r="Y1314">
        <v>2501.1781526688355</v>
      </c>
      <c r="Z1314">
        <v>8</v>
      </c>
      <c r="AA1314">
        <v>10</v>
      </c>
      <c r="AB1314" t="s">
        <v>70</v>
      </c>
      <c r="AC1314" t="s">
        <v>9</v>
      </c>
    </row>
    <row r="1315" spans="1:29" x14ac:dyDescent="0.3">
      <c r="A1315" s="151">
        <v>46055</v>
      </c>
      <c r="B1315" t="s">
        <v>1096</v>
      </c>
      <c r="C1315" t="s">
        <v>1036</v>
      </c>
      <c r="D1315">
        <v>-63041</v>
      </c>
      <c r="E1315" t="s">
        <v>1097</v>
      </c>
      <c r="F1315">
        <v>2</v>
      </c>
      <c r="G1315">
        <v>26050</v>
      </c>
      <c r="H1315" t="s">
        <v>511</v>
      </c>
      <c r="I1315" t="s">
        <v>9</v>
      </c>
      <c r="J1315" t="s">
        <v>137</v>
      </c>
      <c r="K1315" t="s">
        <v>473</v>
      </c>
      <c r="L1315" t="s">
        <v>138</v>
      </c>
      <c r="M1315">
        <v>0</v>
      </c>
      <c r="N1315" t="s">
        <v>35</v>
      </c>
      <c r="O1315" t="s">
        <v>492</v>
      </c>
      <c r="P1315">
        <v>10</v>
      </c>
      <c r="Q1315" t="s">
        <v>465</v>
      </c>
      <c r="R1315">
        <v>1</v>
      </c>
      <c r="S1315">
        <v>-63041</v>
      </c>
      <c r="T1315">
        <v>2</v>
      </c>
      <c r="U1315" t="s">
        <v>199</v>
      </c>
      <c r="V1315" t="s">
        <v>181</v>
      </c>
      <c r="W1315" t="s">
        <v>462</v>
      </c>
      <c r="X1315">
        <v>0</v>
      </c>
      <c r="Y1315">
        <v>0</v>
      </c>
      <c r="Z1315">
        <v>9</v>
      </c>
      <c r="AA1315">
        <v>10</v>
      </c>
      <c r="AB1315" t="s">
        <v>181</v>
      </c>
      <c r="AC1315" t="s">
        <v>9</v>
      </c>
    </row>
    <row r="1316" spans="1:29" x14ac:dyDescent="0.3">
      <c r="A1316" s="151">
        <v>46079</v>
      </c>
      <c r="B1316" t="s">
        <v>864</v>
      </c>
      <c r="C1316" t="s">
        <v>865</v>
      </c>
      <c r="D1316">
        <v>-59200</v>
      </c>
      <c r="E1316" t="s">
        <v>866</v>
      </c>
      <c r="F1316">
        <v>1</v>
      </c>
      <c r="G1316">
        <v>59200</v>
      </c>
      <c r="H1316" t="s">
        <v>511</v>
      </c>
      <c r="I1316" t="s">
        <v>10</v>
      </c>
      <c r="J1316" t="s">
        <v>137</v>
      </c>
      <c r="K1316" t="s">
        <v>473</v>
      </c>
      <c r="L1316" t="s">
        <v>156</v>
      </c>
      <c r="M1316">
        <v>0</v>
      </c>
      <c r="N1316" t="s">
        <v>35</v>
      </c>
      <c r="O1316" t="s">
        <v>493</v>
      </c>
      <c r="P1316">
        <v>10</v>
      </c>
      <c r="Q1316" t="s">
        <v>465</v>
      </c>
      <c r="R1316">
        <v>1</v>
      </c>
      <c r="S1316">
        <v>-59200</v>
      </c>
      <c r="T1316">
        <v>1</v>
      </c>
      <c r="U1316" t="s">
        <v>199</v>
      </c>
      <c r="V1316" t="s">
        <v>72</v>
      </c>
      <c r="W1316" t="s">
        <v>73</v>
      </c>
      <c r="X1316">
        <v>3.2417236735101898E-2</v>
      </c>
      <c r="Y1316">
        <v>1919.1004147180324</v>
      </c>
      <c r="Z1316">
        <v>1</v>
      </c>
      <c r="AA1316">
        <v>13</v>
      </c>
      <c r="AB1316" t="s">
        <v>72</v>
      </c>
      <c r="AC1316" t="s">
        <v>10</v>
      </c>
    </row>
    <row r="1317" spans="1:29" x14ac:dyDescent="0.3">
      <c r="A1317" s="151">
        <v>46079</v>
      </c>
      <c r="B1317" t="s">
        <v>864</v>
      </c>
      <c r="C1317" t="s">
        <v>865</v>
      </c>
      <c r="D1317">
        <v>-59200</v>
      </c>
      <c r="E1317" t="s">
        <v>866</v>
      </c>
      <c r="F1317">
        <v>1</v>
      </c>
      <c r="G1317">
        <v>59200</v>
      </c>
      <c r="H1317" t="s">
        <v>511</v>
      </c>
      <c r="I1317" t="s">
        <v>10</v>
      </c>
      <c r="J1317" t="s">
        <v>137</v>
      </c>
      <c r="K1317" t="s">
        <v>473</v>
      </c>
      <c r="L1317" t="s">
        <v>156</v>
      </c>
      <c r="M1317">
        <v>0</v>
      </c>
      <c r="N1317" t="s">
        <v>35</v>
      </c>
      <c r="O1317" t="s">
        <v>493</v>
      </c>
      <c r="P1317">
        <v>10</v>
      </c>
      <c r="Q1317" t="s">
        <v>465</v>
      </c>
      <c r="R1317">
        <v>1</v>
      </c>
      <c r="S1317">
        <v>-59200</v>
      </c>
      <c r="T1317">
        <v>1</v>
      </c>
      <c r="U1317" t="s">
        <v>199</v>
      </c>
      <c r="V1317" t="s">
        <v>77</v>
      </c>
      <c r="W1317" t="s">
        <v>78</v>
      </c>
      <c r="X1317">
        <v>7.0597149630605652E-3</v>
      </c>
      <c r="Y1317">
        <v>417.93512581318544</v>
      </c>
      <c r="Z1317">
        <v>2</v>
      </c>
      <c r="AA1317">
        <v>13</v>
      </c>
      <c r="AB1317" t="s">
        <v>77</v>
      </c>
      <c r="AC1317" t="s">
        <v>10</v>
      </c>
    </row>
    <row r="1318" spans="1:29" x14ac:dyDescent="0.3">
      <c r="A1318" s="151">
        <v>46079</v>
      </c>
      <c r="B1318" t="s">
        <v>864</v>
      </c>
      <c r="C1318" t="s">
        <v>865</v>
      </c>
      <c r="D1318">
        <v>-59200</v>
      </c>
      <c r="E1318" t="s">
        <v>866</v>
      </c>
      <c r="F1318">
        <v>1</v>
      </c>
      <c r="G1318">
        <v>59200</v>
      </c>
      <c r="H1318" t="s">
        <v>511</v>
      </c>
      <c r="I1318" t="s">
        <v>10</v>
      </c>
      <c r="J1318" t="s">
        <v>137</v>
      </c>
      <c r="K1318" t="s">
        <v>473</v>
      </c>
      <c r="L1318" t="s">
        <v>156</v>
      </c>
      <c r="M1318">
        <v>0</v>
      </c>
      <c r="N1318" t="s">
        <v>35</v>
      </c>
      <c r="O1318" t="s">
        <v>493</v>
      </c>
      <c r="P1318">
        <v>10</v>
      </c>
      <c r="Q1318" t="s">
        <v>465</v>
      </c>
      <c r="R1318">
        <v>1</v>
      </c>
      <c r="S1318">
        <v>-59200</v>
      </c>
      <c r="T1318">
        <v>1</v>
      </c>
      <c r="U1318" t="s">
        <v>199</v>
      </c>
      <c r="V1318" t="s">
        <v>75</v>
      </c>
      <c r="W1318" t="s">
        <v>76</v>
      </c>
      <c r="X1318">
        <v>4.0653249223577111E-4</v>
      </c>
      <c r="Y1318">
        <v>24.06672354035765</v>
      </c>
      <c r="Z1318">
        <v>10</v>
      </c>
      <c r="AA1318">
        <v>13</v>
      </c>
      <c r="AB1318" t="s">
        <v>75</v>
      </c>
      <c r="AC1318" t="s">
        <v>10</v>
      </c>
    </row>
    <row r="1319" spans="1:29" x14ac:dyDescent="0.3">
      <c r="A1319" s="151">
        <v>46079</v>
      </c>
      <c r="B1319" t="s">
        <v>864</v>
      </c>
      <c r="C1319" t="s">
        <v>865</v>
      </c>
      <c r="D1319">
        <v>-59200</v>
      </c>
      <c r="E1319" t="s">
        <v>866</v>
      </c>
      <c r="F1319">
        <v>1</v>
      </c>
      <c r="G1319">
        <v>59200</v>
      </c>
      <c r="H1319" t="s">
        <v>511</v>
      </c>
      <c r="I1319" t="s">
        <v>10</v>
      </c>
      <c r="J1319" t="s">
        <v>137</v>
      </c>
      <c r="K1319" t="s">
        <v>473</v>
      </c>
      <c r="L1319" t="s">
        <v>156</v>
      </c>
      <c r="M1319">
        <v>0</v>
      </c>
      <c r="N1319" t="s">
        <v>35</v>
      </c>
      <c r="O1319" t="s">
        <v>493</v>
      </c>
      <c r="P1319">
        <v>10</v>
      </c>
      <c r="Q1319" t="s">
        <v>465</v>
      </c>
      <c r="R1319">
        <v>1</v>
      </c>
      <c r="S1319">
        <v>-59200</v>
      </c>
      <c r="T1319">
        <v>1</v>
      </c>
      <c r="U1319" t="s">
        <v>199</v>
      </c>
      <c r="V1319" t="s">
        <v>66</v>
      </c>
      <c r="W1319" t="s">
        <v>67</v>
      </c>
      <c r="X1319">
        <v>5.9791078481547098E-2</v>
      </c>
      <c r="Y1319">
        <v>3539.6318461075884</v>
      </c>
      <c r="Z1319">
        <v>3</v>
      </c>
      <c r="AA1319">
        <v>13</v>
      </c>
      <c r="AB1319" t="s">
        <v>682</v>
      </c>
      <c r="AC1319" t="s">
        <v>10</v>
      </c>
    </row>
    <row r="1320" spans="1:29" x14ac:dyDescent="0.3">
      <c r="A1320" s="151">
        <v>46079</v>
      </c>
      <c r="B1320" t="s">
        <v>864</v>
      </c>
      <c r="C1320" t="s">
        <v>865</v>
      </c>
      <c r="D1320">
        <v>-59200</v>
      </c>
      <c r="E1320" t="s">
        <v>866</v>
      </c>
      <c r="F1320">
        <v>1</v>
      </c>
      <c r="G1320">
        <v>59200</v>
      </c>
      <c r="H1320" t="s">
        <v>511</v>
      </c>
      <c r="I1320" t="s">
        <v>10</v>
      </c>
      <c r="J1320" t="s">
        <v>137</v>
      </c>
      <c r="K1320" t="s">
        <v>473</v>
      </c>
      <c r="L1320" t="s">
        <v>156</v>
      </c>
      <c r="M1320">
        <v>0</v>
      </c>
      <c r="N1320" t="s">
        <v>35</v>
      </c>
      <c r="O1320" t="s">
        <v>493</v>
      </c>
      <c r="P1320">
        <v>10</v>
      </c>
      <c r="Q1320" t="s">
        <v>465</v>
      </c>
      <c r="R1320">
        <v>1</v>
      </c>
      <c r="S1320">
        <v>-59200</v>
      </c>
      <c r="T1320">
        <v>1</v>
      </c>
      <c r="U1320" t="s">
        <v>199</v>
      </c>
      <c r="V1320" t="s">
        <v>63</v>
      </c>
      <c r="W1320" t="s">
        <v>64</v>
      </c>
      <c r="X1320">
        <v>4.8738124634855849E-3</v>
      </c>
      <c r="Y1320">
        <v>288.52969783834664</v>
      </c>
      <c r="Z1320">
        <v>4</v>
      </c>
      <c r="AA1320">
        <v>13</v>
      </c>
      <c r="AB1320" t="s">
        <v>683</v>
      </c>
      <c r="AC1320" t="s">
        <v>10</v>
      </c>
    </row>
    <row r="1321" spans="1:29" x14ac:dyDescent="0.3">
      <c r="A1321" s="151">
        <v>46079</v>
      </c>
      <c r="B1321" t="s">
        <v>864</v>
      </c>
      <c r="C1321" t="s">
        <v>865</v>
      </c>
      <c r="D1321">
        <v>-59200</v>
      </c>
      <c r="E1321" t="s">
        <v>866</v>
      </c>
      <c r="F1321">
        <v>1</v>
      </c>
      <c r="G1321">
        <v>59200</v>
      </c>
      <c r="H1321" t="s">
        <v>511</v>
      </c>
      <c r="I1321" t="s">
        <v>10</v>
      </c>
      <c r="J1321" t="s">
        <v>137</v>
      </c>
      <c r="K1321" t="s">
        <v>473</v>
      </c>
      <c r="L1321" t="s">
        <v>156</v>
      </c>
      <c r="M1321">
        <v>0</v>
      </c>
      <c r="N1321" t="s">
        <v>35</v>
      </c>
      <c r="O1321" t="s">
        <v>493</v>
      </c>
      <c r="P1321">
        <v>10</v>
      </c>
      <c r="Q1321" t="s">
        <v>465</v>
      </c>
      <c r="R1321">
        <v>1</v>
      </c>
      <c r="S1321">
        <v>-59200</v>
      </c>
      <c r="T1321">
        <v>1</v>
      </c>
      <c r="U1321" t="s">
        <v>199</v>
      </c>
      <c r="V1321" t="s">
        <v>80</v>
      </c>
      <c r="W1321" t="s">
        <v>81</v>
      </c>
      <c r="X1321">
        <v>0.73411048911804788</v>
      </c>
      <c r="Y1321">
        <v>43459.340955788437</v>
      </c>
      <c r="Z1321">
        <v>5</v>
      </c>
      <c r="AA1321">
        <v>13</v>
      </c>
      <c r="AB1321" t="s">
        <v>80</v>
      </c>
      <c r="AC1321" t="s">
        <v>10</v>
      </c>
    </row>
    <row r="1322" spans="1:29" x14ac:dyDescent="0.3">
      <c r="A1322" s="151">
        <v>46079</v>
      </c>
      <c r="B1322" t="s">
        <v>864</v>
      </c>
      <c r="C1322" t="s">
        <v>865</v>
      </c>
      <c r="D1322">
        <v>-59200</v>
      </c>
      <c r="E1322" t="s">
        <v>866</v>
      </c>
      <c r="F1322">
        <v>1</v>
      </c>
      <c r="G1322">
        <v>59200</v>
      </c>
      <c r="H1322" t="s">
        <v>511</v>
      </c>
      <c r="I1322" t="s">
        <v>10</v>
      </c>
      <c r="J1322" t="s">
        <v>137</v>
      </c>
      <c r="K1322" t="s">
        <v>473</v>
      </c>
      <c r="L1322" t="s">
        <v>156</v>
      </c>
      <c r="M1322">
        <v>0</v>
      </c>
      <c r="N1322" t="s">
        <v>35</v>
      </c>
      <c r="O1322" t="s">
        <v>493</v>
      </c>
      <c r="P1322">
        <v>10</v>
      </c>
      <c r="Q1322" t="s">
        <v>465</v>
      </c>
      <c r="R1322">
        <v>1</v>
      </c>
      <c r="S1322">
        <v>-59200</v>
      </c>
      <c r="T1322">
        <v>1</v>
      </c>
      <c r="U1322" t="s">
        <v>199</v>
      </c>
      <c r="V1322" t="s">
        <v>50</v>
      </c>
      <c r="W1322" t="s">
        <v>74</v>
      </c>
      <c r="X1322">
        <v>1.4065386597374174E-2</v>
      </c>
      <c r="Y1322">
        <v>832.6708865645511</v>
      </c>
      <c r="Z1322">
        <v>6</v>
      </c>
      <c r="AA1322">
        <v>13</v>
      </c>
      <c r="AB1322" t="s">
        <v>50</v>
      </c>
      <c r="AC1322" t="s">
        <v>10</v>
      </c>
    </row>
    <row r="1323" spans="1:29" x14ac:dyDescent="0.3">
      <c r="A1323" s="151">
        <v>46079</v>
      </c>
      <c r="B1323" t="s">
        <v>864</v>
      </c>
      <c r="C1323" t="s">
        <v>865</v>
      </c>
      <c r="D1323">
        <v>-59200</v>
      </c>
      <c r="E1323" t="s">
        <v>866</v>
      </c>
      <c r="F1323">
        <v>1</v>
      </c>
      <c r="G1323">
        <v>59200</v>
      </c>
      <c r="H1323" t="s">
        <v>511</v>
      </c>
      <c r="I1323" t="s">
        <v>10</v>
      </c>
      <c r="J1323" t="s">
        <v>137</v>
      </c>
      <c r="K1323" t="s">
        <v>473</v>
      </c>
      <c r="L1323" t="s">
        <v>156</v>
      </c>
      <c r="M1323">
        <v>0</v>
      </c>
      <c r="N1323" t="s">
        <v>35</v>
      </c>
      <c r="O1323" t="s">
        <v>493</v>
      </c>
      <c r="P1323">
        <v>10</v>
      </c>
      <c r="Q1323" t="s">
        <v>465</v>
      </c>
      <c r="R1323">
        <v>1</v>
      </c>
      <c r="S1323">
        <v>-59200</v>
      </c>
      <c r="T1323">
        <v>1</v>
      </c>
      <c r="U1323" t="s">
        <v>199</v>
      </c>
      <c r="V1323" t="s">
        <v>68</v>
      </c>
      <c r="W1323" t="s">
        <v>69</v>
      </c>
      <c r="X1323">
        <v>0.10760032914202722</v>
      </c>
      <c r="Y1323">
        <v>6369.9394852080113</v>
      </c>
      <c r="Z1323">
        <v>7</v>
      </c>
      <c r="AA1323">
        <v>13</v>
      </c>
      <c r="AB1323" t="s">
        <v>68</v>
      </c>
      <c r="AC1323" t="s">
        <v>10</v>
      </c>
    </row>
    <row r="1324" spans="1:29" x14ac:dyDescent="0.3">
      <c r="A1324" s="151">
        <v>46079</v>
      </c>
      <c r="B1324" t="s">
        <v>864</v>
      </c>
      <c r="C1324" t="s">
        <v>865</v>
      </c>
      <c r="D1324">
        <v>-59200</v>
      </c>
      <c r="E1324" t="s">
        <v>866</v>
      </c>
      <c r="F1324">
        <v>1</v>
      </c>
      <c r="G1324">
        <v>59200</v>
      </c>
      <c r="H1324" t="s">
        <v>511</v>
      </c>
      <c r="I1324" t="s">
        <v>10</v>
      </c>
      <c r="J1324" t="s">
        <v>137</v>
      </c>
      <c r="K1324" t="s">
        <v>473</v>
      </c>
      <c r="L1324" t="s">
        <v>156</v>
      </c>
      <c r="M1324">
        <v>0</v>
      </c>
      <c r="N1324" t="s">
        <v>35</v>
      </c>
      <c r="O1324" t="s">
        <v>493</v>
      </c>
      <c r="P1324">
        <v>10</v>
      </c>
      <c r="Q1324" t="s">
        <v>465</v>
      </c>
      <c r="R1324">
        <v>1</v>
      </c>
      <c r="S1324">
        <v>-59200</v>
      </c>
      <c r="T1324">
        <v>1</v>
      </c>
      <c r="U1324" t="s">
        <v>199</v>
      </c>
      <c r="V1324" t="s">
        <v>70</v>
      </c>
      <c r="W1324" t="s">
        <v>71</v>
      </c>
      <c r="X1324">
        <v>3.9675420007119738E-2</v>
      </c>
      <c r="Y1324">
        <v>2348.7848644214887</v>
      </c>
      <c r="Z1324">
        <v>8</v>
      </c>
      <c r="AA1324">
        <v>13</v>
      </c>
      <c r="AB1324" t="s">
        <v>70</v>
      </c>
      <c r="AC1324" t="s">
        <v>10</v>
      </c>
    </row>
    <row r="1325" spans="1:29" x14ac:dyDescent="0.3">
      <c r="A1325" s="151">
        <v>46079</v>
      </c>
      <c r="B1325" t="s">
        <v>864</v>
      </c>
      <c r="C1325" t="s">
        <v>865</v>
      </c>
      <c r="D1325">
        <v>-59200</v>
      </c>
      <c r="E1325" t="s">
        <v>866</v>
      </c>
      <c r="F1325">
        <v>1</v>
      </c>
      <c r="G1325">
        <v>59200</v>
      </c>
      <c r="H1325" t="s">
        <v>511</v>
      </c>
      <c r="I1325" t="s">
        <v>10</v>
      </c>
      <c r="J1325" t="s">
        <v>137</v>
      </c>
      <c r="K1325" t="s">
        <v>473</v>
      </c>
      <c r="L1325" t="s">
        <v>156</v>
      </c>
      <c r="M1325">
        <v>0</v>
      </c>
      <c r="N1325" t="s">
        <v>35</v>
      </c>
      <c r="O1325" t="s">
        <v>493</v>
      </c>
      <c r="P1325">
        <v>10</v>
      </c>
      <c r="Q1325" t="s">
        <v>465</v>
      </c>
      <c r="R1325">
        <v>1</v>
      </c>
      <c r="S1325">
        <v>-59200</v>
      </c>
      <c r="T1325">
        <v>1</v>
      </c>
      <c r="U1325" t="s">
        <v>199</v>
      </c>
      <c r="V1325" t="s">
        <v>181</v>
      </c>
      <c r="W1325" t="s">
        <v>462</v>
      </c>
      <c r="X1325">
        <v>0</v>
      </c>
      <c r="Y1325">
        <v>0</v>
      </c>
      <c r="Z1325">
        <v>9</v>
      </c>
      <c r="AA1325">
        <v>13</v>
      </c>
      <c r="AB1325" t="s">
        <v>181</v>
      </c>
      <c r="AC1325" t="s">
        <v>10</v>
      </c>
    </row>
    <row r="1326" spans="1:29" x14ac:dyDescent="0.3">
      <c r="A1326" s="151">
        <v>46059</v>
      </c>
      <c r="B1326" t="s">
        <v>1028</v>
      </c>
      <c r="C1326" t="s">
        <v>1029</v>
      </c>
      <c r="D1326">
        <v>-58700</v>
      </c>
      <c r="E1326" t="s">
        <v>1030</v>
      </c>
      <c r="F1326">
        <v>1</v>
      </c>
      <c r="G1326">
        <v>48512.4</v>
      </c>
      <c r="H1326" t="s">
        <v>511</v>
      </c>
      <c r="I1326" t="s">
        <v>11</v>
      </c>
      <c r="J1326" t="s">
        <v>137</v>
      </c>
      <c r="K1326" t="s">
        <v>473</v>
      </c>
      <c r="L1326" t="s">
        <v>138</v>
      </c>
      <c r="M1326">
        <v>0</v>
      </c>
      <c r="N1326" t="s">
        <v>35</v>
      </c>
      <c r="O1326" t="s">
        <v>492</v>
      </c>
      <c r="P1326">
        <v>10</v>
      </c>
      <c r="Q1326" t="s">
        <v>465</v>
      </c>
      <c r="R1326">
        <v>1</v>
      </c>
      <c r="S1326">
        <v>-58700</v>
      </c>
      <c r="T1326">
        <v>1</v>
      </c>
      <c r="U1326" t="s">
        <v>199</v>
      </c>
      <c r="V1326" t="s">
        <v>72</v>
      </c>
      <c r="W1326" t="s">
        <v>73</v>
      </c>
      <c r="X1326">
        <v>3.2417236735101898E-2</v>
      </c>
      <c r="Y1326">
        <v>1902.8917963504814</v>
      </c>
      <c r="Z1326">
        <v>1</v>
      </c>
      <c r="AA1326">
        <v>3</v>
      </c>
      <c r="AB1326" t="s">
        <v>72</v>
      </c>
      <c r="AC1326" t="s">
        <v>11</v>
      </c>
    </row>
    <row r="1327" spans="1:29" x14ac:dyDescent="0.3">
      <c r="A1327" s="151">
        <v>46059</v>
      </c>
      <c r="B1327" t="s">
        <v>1028</v>
      </c>
      <c r="C1327" t="s">
        <v>1029</v>
      </c>
      <c r="D1327">
        <v>-58700</v>
      </c>
      <c r="E1327" t="s">
        <v>1030</v>
      </c>
      <c r="F1327">
        <v>1</v>
      </c>
      <c r="G1327">
        <v>48512.4</v>
      </c>
      <c r="H1327" t="s">
        <v>511</v>
      </c>
      <c r="I1327" t="s">
        <v>11</v>
      </c>
      <c r="J1327" t="s">
        <v>137</v>
      </c>
      <c r="K1327" t="s">
        <v>473</v>
      </c>
      <c r="L1327" t="s">
        <v>138</v>
      </c>
      <c r="M1327">
        <v>0</v>
      </c>
      <c r="N1327" t="s">
        <v>35</v>
      </c>
      <c r="O1327" t="s">
        <v>492</v>
      </c>
      <c r="P1327">
        <v>10</v>
      </c>
      <c r="Q1327" t="s">
        <v>465</v>
      </c>
      <c r="R1327">
        <v>1</v>
      </c>
      <c r="S1327">
        <v>-58700</v>
      </c>
      <c r="T1327">
        <v>1</v>
      </c>
      <c r="U1327" t="s">
        <v>199</v>
      </c>
      <c r="V1327" t="s">
        <v>77</v>
      </c>
      <c r="W1327" t="s">
        <v>78</v>
      </c>
      <c r="X1327">
        <v>7.0597149630605652E-3</v>
      </c>
      <c r="Y1327">
        <v>414.40526833165518</v>
      </c>
      <c r="Z1327">
        <v>2</v>
      </c>
      <c r="AA1327">
        <v>3</v>
      </c>
      <c r="AB1327" t="s">
        <v>77</v>
      </c>
      <c r="AC1327" t="s">
        <v>11</v>
      </c>
    </row>
    <row r="1328" spans="1:29" x14ac:dyDescent="0.3">
      <c r="A1328" s="151">
        <v>46059</v>
      </c>
      <c r="B1328" t="s">
        <v>1028</v>
      </c>
      <c r="C1328" t="s">
        <v>1029</v>
      </c>
      <c r="D1328">
        <v>-58700</v>
      </c>
      <c r="E1328" t="s">
        <v>1030</v>
      </c>
      <c r="F1328">
        <v>1</v>
      </c>
      <c r="G1328">
        <v>48512.4</v>
      </c>
      <c r="H1328" t="s">
        <v>511</v>
      </c>
      <c r="I1328" t="s">
        <v>11</v>
      </c>
      <c r="J1328" t="s">
        <v>137</v>
      </c>
      <c r="K1328" t="s">
        <v>473</v>
      </c>
      <c r="L1328" t="s">
        <v>138</v>
      </c>
      <c r="M1328">
        <v>0</v>
      </c>
      <c r="N1328" t="s">
        <v>35</v>
      </c>
      <c r="O1328" t="s">
        <v>492</v>
      </c>
      <c r="P1328">
        <v>10</v>
      </c>
      <c r="Q1328" t="s">
        <v>465</v>
      </c>
      <c r="R1328">
        <v>1</v>
      </c>
      <c r="S1328">
        <v>-58700</v>
      </c>
      <c r="T1328">
        <v>1</v>
      </c>
      <c r="U1328" t="s">
        <v>199</v>
      </c>
      <c r="V1328" t="s">
        <v>75</v>
      </c>
      <c r="W1328" t="s">
        <v>76</v>
      </c>
      <c r="X1328">
        <v>4.0653249223577111E-4</v>
      </c>
      <c r="Y1328">
        <v>23.863457294239765</v>
      </c>
      <c r="Z1328">
        <v>10</v>
      </c>
      <c r="AA1328">
        <v>3</v>
      </c>
      <c r="AB1328" t="s">
        <v>75</v>
      </c>
      <c r="AC1328" t="s">
        <v>11</v>
      </c>
    </row>
    <row r="1329" spans="1:29" x14ac:dyDescent="0.3">
      <c r="A1329" s="151">
        <v>46059</v>
      </c>
      <c r="B1329" t="s">
        <v>1028</v>
      </c>
      <c r="C1329" t="s">
        <v>1029</v>
      </c>
      <c r="D1329">
        <v>-58700</v>
      </c>
      <c r="E1329" t="s">
        <v>1030</v>
      </c>
      <c r="F1329">
        <v>1</v>
      </c>
      <c r="G1329">
        <v>48512.4</v>
      </c>
      <c r="H1329" t="s">
        <v>511</v>
      </c>
      <c r="I1329" t="s">
        <v>11</v>
      </c>
      <c r="J1329" t="s">
        <v>137</v>
      </c>
      <c r="K1329" t="s">
        <v>473</v>
      </c>
      <c r="L1329" t="s">
        <v>138</v>
      </c>
      <c r="M1329">
        <v>0</v>
      </c>
      <c r="N1329" t="s">
        <v>35</v>
      </c>
      <c r="O1329" t="s">
        <v>492</v>
      </c>
      <c r="P1329">
        <v>10</v>
      </c>
      <c r="Q1329" t="s">
        <v>465</v>
      </c>
      <c r="R1329">
        <v>1</v>
      </c>
      <c r="S1329">
        <v>-58700</v>
      </c>
      <c r="T1329">
        <v>1</v>
      </c>
      <c r="U1329" t="s">
        <v>199</v>
      </c>
      <c r="V1329" t="s">
        <v>66</v>
      </c>
      <c r="W1329" t="s">
        <v>67</v>
      </c>
      <c r="X1329">
        <v>5.9791078481547098E-2</v>
      </c>
      <c r="Y1329">
        <v>3509.7363068668146</v>
      </c>
      <c r="Z1329">
        <v>3</v>
      </c>
      <c r="AA1329">
        <v>3</v>
      </c>
      <c r="AB1329" t="s">
        <v>682</v>
      </c>
      <c r="AC1329" t="s">
        <v>11</v>
      </c>
    </row>
    <row r="1330" spans="1:29" x14ac:dyDescent="0.3">
      <c r="A1330" s="151">
        <v>46059</v>
      </c>
      <c r="B1330" t="s">
        <v>1028</v>
      </c>
      <c r="C1330" t="s">
        <v>1029</v>
      </c>
      <c r="D1330">
        <v>-58700</v>
      </c>
      <c r="E1330" t="s">
        <v>1030</v>
      </c>
      <c r="F1330">
        <v>1</v>
      </c>
      <c r="G1330">
        <v>48512.4</v>
      </c>
      <c r="H1330" t="s">
        <v>511</v>
      </c>
      <c r="I1330" t="s">
        <v>11</v>
      </c>
      <c r="J1330" t="s">
        <v>137</v>
      </c>
      <c r="K1330" t="s">
        <v>473</v>
      </c>
      <c r="L1330" t="s">
        <v>138</v>
      </c>
      <c r="M1330">
        <v>0</v>
      </c>
      <c r="N1330" t="s">
        <v>35</v>
      </c>
      <c r="O1330" t="s">
        <v>492</v>
      </c>
      <c r="P1330">
        <v>10</v>
      </c>
      <c r="Q1330" t="s">
        <v>465</v>
      </c>
      <c r="R1330">
        <v>1</v>
      </c>
      <c r="S1330">
        <v>-58700</v>
      </c>
      <c r="T1330">
        <v>1</v>
      </c>
      <c r="U1330" t="s">
        <v>199</v>
      </c>
      <c r="V1330" t="s">
        <v>63</v>
      </c>
      <c r="W1330" t="s">
        <v>64</v>
      </c>
      <c r="X1330">
        <v>4.8738124634855849E-3</v>
      </c>
      <c r="Y1330">
        <v>286.09279160660384</v>
      </c>
      <c r="Z1330">
        <v>4</v>
      </c>
      <c r="AA1330">
        <v>3</v>
      </c>
      <c r="AB1330" t="s">
        <v>683</v>
      </c>
      <c r="AC1330" t="s">
        <v>11</v>
      </c>
    </row>
    <row r="1331" spans="1:29" x14ac:dyDescent="0.3">
      <c r="A1331" s="151">
        <v>46059</v>
      </c>
      <c r="B1331" t="s">
        <v>1028</v>
      </c>
      <c r="C1331" t="s">
        <v>1029</v>
      </c>
      <c r="D1331">
        <v>-58700</v>
      </c>
      <c r="E1331" t="s">
        <v>1030</v>
      </c>
      <c r="F1331">
        <v>1</v>
      </c>
      <c r="G1331">
        <v>48512.4</v>
      </c>
      <c r="H1331" t="s">
        <v>511</v>
      </c>
      <c r="I1331" t="s">
        <v>11</v>
      </c>
      <c r="J1331" t="s">
        <v>137</v>
      </c>
      <c r="K1331" t="s">
        <v>473</v>
      </c>
      <c r="L1331" t="s">
        <v>138</v>
      </c>
      <c r="M1331">
        <v>0</v>
      </c>
      <c r="N1331" t="s">
        <v>35</v>
      </c>
      <c r="O1331" t="s">
        <v>492</v>
      </c>
      <c r="P1331">
        <v>10</v>
      </c>
      <c r="Q1331" t="s">
        <v>465</v>
      </c>
      <c r="R1331">
        <v>1</v>
      </c>
      <c r="S1331">
        <v>-58700</v>
      </c>
      <c r="T1331">
        <v>1</v>
      </c>
      <c r="U1331" t="s">
        <v>199</v>
      </c>
      <c r="V1331" t="s">
        <v>80</v>
      </c>
      <c r="W1331" t="s">
        <v>81</v>
      </c>
      <c r="X1331">
        <v>0.73411048911804788</v>
      </c>
      <c r="Y1331">
        <v>43092.285711229408</v>
      </c>
      <c r="Z1331">
        <v>5</v>
      </c>
      <c r="AA1331">
        <v>3</v>
      </c>
      <c r="AB1331" t="s">
        <v>80</v>
      </c>
      <c r="AC1331" t="s">
        <v>11</v>
      </c>
    </row>
    <row r="1332" spans="1:29" x14ac:dyDescent="0.3">
      <c r="A1332" s="151">
        <v>46059</v>
      </c>
      <c r="B1332" t="s">
        <v>1028</v>
      </c>
      <c r="C1332" t="s">
        <v>1029</v>
      </c>
      <c r="D1332">
        <v>-58700</v>
      </c>
      <c r="E1332" t="s">
        <v>1030</v>
      </c>
      <c r="F1332">
        <v>1</v>
      </c>
      <c r="G1332">
        <v>48512.4</v>
      </c>
      <c r="H1332" t="s">
        <v>511</v>
      </c>
      <c r="I1332" t="s">
        <v>11</v>
      </c>
      <c r="J1332" t="s">
        <v>137</v>
      </c>
      <c r="K1332" t="s">
        <v>473</v>
      </c>
      <c r="L1332" t="s">
        <v>138</v>
      </c>
      <c r="M1332">
        <v>0</v>
      </c>
      <c r="N1332" t="s">
        <v>35</v>
      </c>
      <c r="O1332" t="s">
        <v>492</v>
      </c>
      <c r="P1332">
        <v>10</v>
      </c>
      <c r="Q1332" t="s">
        <v>465</v>
      </c>
      <c r="R1332">
        <v>1</v>
      </c>
      <c r="S1332">
        <v>-58700</v>
      </c>
      <c r="T1332">
        <v>1</v>
      </c>
      <c r="U1332" t="s">
        <v>199</v>
      </c>
      <c r="V1332" t="s">
        <v>50</v>
      </c>
      <c r="W1332" t="s">
        <v>74</v>
      </c>
      <c r="X1332">
        <v>1.4065386597374174E-2</v>
      </c>
      <c r="Y1332">
        <v>825.63819326586395</v>
      </c>
      <c r="Z1332">
        <v>6</v>
      </c>
      <c r="AA1332">
        <v>3</v>
      </c>
      <c r="AB1332" t="s">
        <v>50</v>
      </c>
      <c r="AC1332" t="s">
        <v>11</v>
      </c>
    </row>
    <row r="1333" spans="1:29" x14ac:dyDescent="0.3">
      <c r="A1333" s="151">
        <v>46059</v>
      </c>
      <c r="B1333" t="s">
        <v>1028</v>
      </c>
      <c r="C1333" t="s">
        <v>1029</v>
      </c>
      <c r="D1333">
        <v>-58700</v>
      </c>
      <c r="E1333" t="s">
        <v>1030</v>
      </c>
      <c r="F1333">
        <v>1</v>
      </c>
      <c r="G1333">
        <v>48512.4</v>
      </c>
      <c r="H1333" t="s">
        <v>511</v>
      </c>
      <c r="I1333" t="s">
        <v>11</v>
      </c>
      <c r="J1333" t="s">
        <v>137</v>
      </c>
      <c r="K1333" t="s">
        <v>473</v>
      </c>
      <c r="L1333" t="s">
        <v>138</v>
      </c>
      <c r="M1333">
        <v>0</v>
      </c>
      <c r="N1333" t="s">
        <v>35</v>
      </c>
      <c r="O1333" t="s">
        <v>492</v>
      </c>
      <c r="P1333">
        <v>10</v>
      </c>
      <c r="Q1333" t="s">
        <v>465</v>
      </c>
      <c r="R1333">
        <v>1</v>
      </c>
      <c r="S1333">
        <v>-58700</v>
      </c>
      <c r="T1333">
        <v>1</v>
      </c>
      <c r="U1333" t="s">
        <v>199</v>
      </c>
      <c r="V1333" t="s">
        <v>68</v>
      </c>
      <c r="W1333" t="s">
        <v>69</v>
      </c>
      <c r="X1333">
        <v>0.10760032914202722</v>
      </c>
      <c r="Y1333">
        <v>6316.1393206369976</v>
      </c>
      <c r="Z1333">
        <v>7</v>
      </c>
      <c r="AA1333">
        <v>3</v>
      </c>
      <c r="AB1333" t="s">
        <v>68</v>
      </c>
      <c r="AC1333" t="s">
        <v>11</v>
      </c>
    </row>
    <row r="1334" spans="1:29" x14ac:dyDescent="0.3">
      <c r="A1334" s="151">
        <v>46059</v>
      </c>
      <c r="B1334" t="s">
        <v>1028</v>
      </c>
      <c r="C1334" t="s">
        <v>1029</v>
      </c>
      <c r="D1334">
        <v>-58700</v>
      </c>
      <c r="E1334" t="s">
        <v>1030</v>
      </c>
      <c r="F1334">
        <v>1</v>
      </c>
      <c r="G1334">
        <v>48512.4</v>
      </c>
      <c r="H1334" t="s">
        <v>511</v>
      </c>
      <c r="I1334" t="s">
        <v>11</v>
      </c>
      <c r="J1334" t="s">
        <v>137</v>
      </c>
      <c r="K1334" t="s">
        <v>473</v>
      </c>
      <c r="L1334" t="s">
        <v>138</v>
      </c>
      <c r="M1334">
        <v>0</v>
      </c>
      <c r="N1334" t="s">
        <v>35</v>
      </c>
      <c r="O1334" t="s">
        <v>492</v>
      </c>
      <c r="P1334">
        <v>10</v>
      </c>
      <c r="Q1334" t="s">
        <v>465</v>
      </c>
      <c r="R1334">
        <v>1</v>
      </c>
      <c r="S1334">
        <v>-58700</v>
      </c>
      <c r="T1334">
        <v>1</v>
      </c>
      <c r="U1334" t="s">
        <v>199</v>
      </c>
      <c r="V1334" t="s">
        <v>70</v>
      </c>
      <c r="W1334" t="s">
        <v>71</v>
      </c>
      <c r="X1334">
        <v>3.9675420007119738E-2</v>
      </c>
      <c r="Y1334">
        <v>2328.9471544179287</v>
      </c>
      <c r="Z1334">
        <v>8</v>
      </c>
      <c r="AA1334">
        <v>3</v>
      </c>
      <c r="AB1334" t="s">
        <v>70</v>
      </c>
      <c r="AC1334" t="s">
        <v>11</v>
      </c>
    </row>
    <row r="1335" spans="1:29" x14ac:dyDescent="0.3">
      <c r="A1335" s="151">
        <v>46059</v>
      </c>
      <c r="B1335" t="s">
        <v>1028</v>
      </c>
      <c r="C1335" t="s">
        <v>1029</v>
      </c>
      <c r="D1335">
        <v>-58700</v>
      </c>
      <c r="E1335" t="s">
        <v>1030</v>
      </c>
      <c r="F1335">
        <v>1</v>
      </c>
      <c r="G1335">
        <v>48512.4</v>
      </c>
      <c r="H1335" t="s">
        <v>511</v>
      </c>
      <c r="I1335" t="s">
        <v>11</v>
      </c>
      <c r="J1335" t="s">
        <v>137</v>
      </c>
      <c r="K1335" t="s">
        <v>473</v>
      </c>
      <c r="L1335" t="s">
        <v>138</v>
      </c>
      <c r="M1335">
        <v>0</v>
      </c>
      <c r="N1335" t="s">
        <v>35</v>
      </c>
      <c r="O1335" t="s">
        <v>492</v>
      </c>
      <c r="P1335">
        <v>10</v>
      </c>
      <c r="Q1335" t="s">
        <v>465</v>
      </c>
      <c r="R1335">
        <v>1</v>
      </c>
      <c r="S1335">
        <v>-58700</v>
      </c>
      <c r="T1335">
        <v>1</v>
      </c>
      <c r="U1335" t="s">
        <v>199</v>
      </c>
      <c r="V1335" t="s">
        <v>181</v>
      </c>
      <c r="W1335" t="s">
        <v>462</v>
      </c>
      <c r="X1335">
        <v>0</v>
      </c>
      <c r="Y1335">
        <v>0</v>
      </c>
      <c r="Z1335">
        <v>9</v>
      </c>
      <c r="AA1335">
        <v>3</v>
      </c>
      <c r="AB1335" t="s">
        <v>181</v>
      </c>
      <c r="AC1335" t="s">
        <v>11</v>
      </c>
    </row>
    <row r="1336" spans="1:29" x14ac:dyDescent="0.3">
      <c r="A1336" s="151">
        <v>46058</v>
      </c>
      <c r="B1336" t="s">
        <v>1101</v>
      </c>
      <c r="C1336" t="s">
        <v>1109</v>
      </c>
      <c r="D1336">
        <v>-49874.43</v>
      </c>
      <c r="E1336" t="s">
        <v>1110</v>
      </c>
      <c r="F1336">
        <v>1</v>
      </c>
      <c r="G1336">
        <v>41218.54</v>
      </c>
      <c r="H1336" t="s">
        <v>511</v>
      </c>
      <c r="I1336" t="s">
        <v>10</v>
      </c>
      <c r="J1336" t="s">
        <v>137</v>
      </c>
      <c r="K1336" t="s">
        <v>473</v>
      </c>
      <c r="L1336" t="s">
        <v>156</v>
      </c>
      <c r="M1336">
        <v>0</v>
      </c>
      <c r="N1336" t="s">
        <v>35</v>
      </c>
      <c r="O1336" t="s">
        <v>492</v>
      </c>
      <c r="P1336">
        <v>10</v>
      </c>
      <c r="Q1336" t="s">
        <v>465</v>
      </c>
      <c r="R1336">
        <v>1</v>
      </c>
      <c r="S1336">
        <v>-49874.43</v>
      </c>
      <c r="T1336">
        <v>1</v>
      </c>
      <c r="U1336" t="s">
        <v>199</v>
      </c>
      <c r="V1336" t="s">
        <v>72</v>
      </c>
      <c r="W1336" t="s">
        <v>73</v>
      </c>
      <c r="X1336">
        <v>3.2417236735101898E-2</v>
      </c>
      <c r="Y1336">
        <v>1616.7912043382682</v>
      </c>
      <c r="Z1336">
        <v>1</v>
      </c>
      <c r="AA1336">
        <v>13</v>
      </c>
      <c r="AB1336" t="s">
        <v>72</v>
      </c>
      <c r="AC1336" t="s">
        <v>10</v>
      </c>
    </row>
    <row r="1337" spans="1:29" x14ac:dyDescent="0.3">
      <c r="A1337" s="151">
        <v>46058</v>
      </c>
      <c r="B1337" t="s">
        <v>1101</v>
      </c>
      <c r="C1337" t="s">
        <v>1109</v>
      </c>
      <c r="D1337">
        <v>-49874.43</v>
      </c>
      <c r="E1337" t="s">
        <v>1110</v>
      </c>
      <c r="F1337">
        <v>1</v>
      </c>
      <c r="G1337">
        <v>41218.54</v>
      </c>
      <c r="H1337" t="s">
        <v>511</v>
      </c>
      <c r="I1337" t="s">
        <v>10</v>
      </c>
      <c r="J1337" t="s">
        <v>137</v>
      </c>
      <c r="K1337" t="s">
        <v>473</v>
      </c>
      <c r="L1337" t="s">
        <v>156</v>
      </c>
      <c r="M1337">
        <v>0</v>
      </c>
      <c r="N1337" t="s">
        <v>35</v>
      </c>
      <c r="O1337" t="s">
        <v>492</v>
      </c>
      <c r="P1337">
        <v>10</v>
      </c>
      <c r="Q1337" t="s">
        <v>465</v>
      </c>
      <c r="R1337">
        <v>1</v>
      </c>
      <c r="S1337">
        <v>-49874.43</v>
      </c>
      <c r="T1337">
        <v>1</v>
      </c>
      <c r="U1337" t="s">
        <v>199</v>
      </c>
      <c r="V1337" t="s">
        <v>77</v>
      </c>
      <c r="W1337" t="s">
        <v>78</v>
      </c>
      <c r="X1337">
        <v>7.0597149630605652E-3</v>
      </c>
      <c r="Y1337">
        <v>352.09925974511674</v>
      </c>
      <c r="Z1337">
        <v>2</v>
      </c>
      <c r="AA1337">
        <v>13</v>
      </c>
      <c r="AB1337" t="s">
        <v>77</v>
      </c>
      <c r="AC1337" t="s">
        <v>10</v>
      </c>
    </row>
    <row r="1338" spans="1:29" x14ac:dyDescent="0.3">
      <c r="A1338" s="151">
        <v>46058</v>
      </c>
      <c r="B1338" t="s">
        <v>1101</v>
      </c>
      <c r="C1338" t="s">
        <v>1109</v>
      </c>
      <c r="D1338">
        <v>-49874.43</v>
      </c>
      <c r="E1338" t="s">
        <v>1110</v>
      </c>
      <c r="F1338">
        <v>1</v>
      </c>
      <c r="G1338">
        <v>41218.54</v>
      </c>
      <c r="H1338" t="s">
        <v>511</v>
      </c>
      <c r="I1338" t="s">
        <v>10</v>
      </c>
      <c r="J1338" t="s">
        <v>137</v>
      </c>
      <c r="K1338" t="s">
        <v>473</v>
      </c>
      <c r="L1338" t="s">
        <v>156</v>
      </c>
      <c r="M1338">
        <v>0</v>
      </c>
      <c r="N1338" t="s">
        <v>35</v>
      </c>
      <c r="O1338" t="s">
        <v>492</v>
      </c>
      <c r="P1338">
        <v>10</v>
      </c>
      <c r="Q1338" t="s">
        <v>465</v>
      </c>
      <c r="R1338">
        <v>1</v>
      </c>
      <c r="S1338">
        <v>-49874.43</v>
      </c>
      <c r="T1338">
        <v>1</v>
      </c>
      <c r="U1338" t="s">
        <v>199</v>
      </c>
      <c r="V1338" t="s">
        <v>75</v>
      </c>
      <c r="W1338" t="s">
        <v>76</v>
      </c>
      <c r="X1338">
        <v>4.0653249223577111E-4</v>
      </c>
      <c r="Y1338">
        <v>20.275576326738509</v>
      </c>
      <c r="Z1338">
        <v>10</v>
      </c>
      <c r="AA1338">
        <v>13</v>
      </c>
      <c r="AB1338" t="s">
        <v>75</v>
      </c>
      <c r="AC1338" t="s">
        <v>10</v>
      </c>
    </row>
    <row r="1339" spans="1:29" x14ac:dyDescent="0.3">
      <c r="A1339" s="151">
        <v>46058</v>
      </c>
      <c r="B1339" t="s">
        <v>1101</v>
      </c>
      <c r="C1339" t="s">
        <v>1109</v>
      </c>
      <c r="D1339">
        <v>-49874.43</v>
      </c>
      <c r="E1339" t="s">
        <v>1110</v>
      </c>
      <c r="F1339">
        <v>1</v>
      </c>
      <c r="G1339">
        <v>41218.54</v>
      </c>
      <c r="H1339" t="s">
        <v>511</v>
      </c>
      <c r="I1339" t="s">
        <v>10</v>
      </c>
      <c r="J1339" t="s">
        <v>137</v>
      </c>
      <c r="K1339" t="s">
        <v>473</v>
      </c>
      <c r="L1339" t="s">
        <v>156</v>
      </c>
      <c r="M1339">
        <v>0</v>
      </c>
      <c r="N1339" t="s">
        <v>35</v>
      </c>
      <c r="O1339" t="s">
        <v>492</v>
      </c>
      <c r="P1339">
        <v>10</v>
      </c>
      <c r="Q1339" t="s">
        <v>465</v>
      </c>
      <c r="R1339">
        <v>1</v>
      </c>
      <c r="S1339">
        <v>-49874.43</v>
      </c>
      <c r="T1339">
        <v>1</v>
      </c>
      <c r="U1339" t="s">
        <v>199</v>
      </c>
      <c r="V1339" t="s">
        <v>66</v>
      </c>
      <c r="W1339" t="s">
        <v>67</v>
      </c>
      <c r="X1339">
        <v>5.9791078481547098E-2</v>
      </c>
      <c r="Y1339">
        <v>2982.0459583524271</v>
      </c>
      <c r="Z1339">
        <v>3</v>
      </c>
      <c r="AA1339">
        <v>13</v>
      </c>
      <c r="AB1339" t="s">
        <v>682</v>
      </c>
      <c r="AC1339" t="s">
        <v>10</v>
      </c>
    </row>
    <row r="1340" spans="1:29" x14ac:dyDescent="0.3">
      <c r="A1340" s="151">
        <v>46058</v>
      </c>
      <c r="B1340" t="s">
        <v>1101</v>
      </c>
      <c r="C1340" t="s">
        <v>1109</v>
      </c>
      <c r="D1340">
        <v>-49874.43</v>
      </c>
      <c r="E1340" t="s">
        <v>1110</v>
      </c>
      <c r="F1340">
        <v>1</v>
      </c>
      <c r="G1340">
        <v>41218.54</v>
      </c>
      <c r="H1340" t="s">
        <v>511</v>
      </c>
      <c r="I1340" t="s">
        <v>10</v>
      </c>
      <c r="J1340" t="s">
        <v>137</v>
      </c>
      <c r="K1340" t="s">
        <v>473</v>
      </c>
      <c r="L1340" t="s">
        <v>156</v>
      </c>
      <c r="M1340">
        <v>0</v>
      </c>
      <c r="N1340" t="s">
        <v>35</v>
      </c>
      <c r="O1340" t="s">
        <v>492</v>
      </c>
      <c r="P1340">
        <v>10</v>
      </c>
      <c r="Q1340" t="s">
        <v>465</v>
      </c>
      <c r="R1340">
        <v>1</v>
      </c>
      <c r="S1340">
        <v>-49874.43</v>
      </c>
      <c r="T1340">
        <v>1</v>
      </c>
      <c r="U1340" t="s">
        <v>199</v>
      </c>
      <c r="V1340" t="s">
        <v>63</v>
      </c>
      <c r="W1340" t="s">
        <v>64</v>
      </c>
      <c r="X1340">
        <v>4.8738124634855849E-3</v>
      </c>
      <c r="Y1340">
        <v>243.07861854323937</v>
      </c>
      <c r="Z1340">
        <v>4</v>
      </c>
      <c r="AA1340">
        <v>13</v>
      </c>
      <c r="AB1340" t="s">
        <v>683</v>
      </c>
      <c r="AC1340" t="s">
        <v>10</v>
      </c>
    </row>
    <row r="1341" spans="1:29" x14ac:dyDescent="0.3">
      <c r="A1341" s="151">
        <v>46058</v>
      </c>
      <c r="B1341" t="s">
        <v>1101</v>
      </c>
      <c r="C1341" t="s">
        <v>1109</v>
      </c>
      <c r="D1341">
        <v>-49874.43</v>
      </c>
      <c r="E1341" t="s">
        <v>1110</v>
      </c>
      <c r="F1341">
        <v>1</v>
      </c>
      <c r="G1341">
        <v>41218.54</v>
      </c>
      <c r="H1341" t="s">
        <v>511</v>
      </c>
      <c r="I1341" t="s">
        <v>10</v>
      </c>
      <c r="J1341" t="s">
        <v>137</v>
      </c>
      <c r="K1341" t="s">
        <v>473</v>
      </c>
      <c r="L1341" t="s">
        <v>156</v>
      </c>
      <c r="M1341">
        <v>0</v>
      </c>
      <c r="N1341" t="s">
        <v>35</v>
      </c>
      <c r="O1341" t="s">
        <v>492</v>
      </c>
      <c r="P1341">
        <v>10</v>
      </c>
      <c r="Q1341" t="s">
        <v>465</v>
      </c>
      <c r="R1341">
        <v>1</v>
      </c>
      <c r="S1341">
        <v>-49874.43</v>
      </c>
      <c r="T1341">
        <v>1</v>
      </c>
      <c r="U1341" t="s">
        <v>199</v>
      </c>
      <c r="V1341" t="s">
        <v>80</v>
      </c>
      <c r="W1341" t="s">
        <v>81</v>
      </c>
      <c r="X1341">
        <v>0.73411048911804788</v>
      </c>
      <c r="Y1341">
        <v>36613.342201783838</v>
      </c>
      <c r="Z1341">
        <v>5</v>
      </c>
      <c r="AA1341">
        <v>13</v>
      </c>
      <c r="AB1341" t="s">
        <v>80</v>
      </c>
      <c r="AC1341" t="s">
        <v>10</v>
      </c>
    </row>
    <row r="1342" spans="1:29" x14ac:dyDescent="0.3">
      <c r="A1342" s="151">
        <v>46058</v>
      </c>
      <c r="B1342" t="s">
        <v>1101</v>
      </c>
      <c r="C1342" t="s">
        <v>1109</v>
      </c>
      <c r="D1342">
        <v>-49874.43</v>
      </c>
      <c r="E1342" t="s">
        <v>1110</v>
      </c>
      <c r="F1342">
        <v>1</v>
      </c>
      <c r="G1342">
        <v>41218.54</v>
      </c>
      <c r="H1342" t="s">
        <v>511</v>
      </c>
      <c r="I1342" t="s">
        <v>10</v>
      </c>
      <c r="J1342" t="s">
        <v>137</v>
      </c>
      <c r="K1342" t="s">
        <v>473</v>
      </c>
      <c r="L1342" t="s">
        <v>156</v>
      </c>
      <c r="M1342">
        <v>0</v>
      </c>
      <c r="N1342" t="s">
        <v>35</v>
      </c>
      <c r="O1342" t="s">
        <v>492</v>
      </c>
      <c r="P1342">
        <v>10</v>
      </c>
      <c r="Q1342" t="s">
        <v>465</v>
      </c>
      <c r="R1342">
        <v>1</v>
      </c>
      <c r="S1342">
        <v>-49874.43</v>
      </c>
      <c r="T1342">
        <v>1</v>
      </c>
      <c r="U1342" t="s">
        <v>199</v>
      </c>
      <c r="V1342" t="s">
        <v>50</v>
      </c>
      <c r="W1342" t="s">
        <v>74</v>
      </c>
      <c r="X1342">
        <v>1.4065386597374174E-2</v>
      </c>
      <c r="Y1342">
        <v>701.50313927367642</v>
      </c>
      <c r="Z1342">
        <v>6</v>
      </c>
      <c r="AA1342">
        <v>13</v>
      </c>
      <c r="AB1342" t="s">
        <v>50</v>
      </c>
      <c r="AC1342" t="s">
        <v>10</v>
      </c>
    </row>
    <row r="1343" spans="1:29" x14ac:dyDescent="0.3">
      <c r="A1343" s="151">
        <v>46058</v>
      </c>
      <c r="B1343" t="s">
        <v>1101</v>
      </c>
      <c r="C1343" t="s">
        <v>1109</v>
      </c>
      <c r="D1343">
        <v>-49874.43</v>
      </c>
      <c r="E1343" t="s">
        <v>1110</v>
      </c>
      <c r="F1343">
        <v>1</v>
      </c>
      <c r="G1343">
        <v>41218.54</v>
      </c>
      <c r="H1343" t="s">
        <v>511</v>
      </c>
      <c r="I1343" t="s">
        <v>10</v>
      </c>
      <c r="J1343" t="s">
        <v>137</v>
      </c>
      <c r="K1343" t="s">
        <v>473</v>
      </c>
      <c r="L1343" t="s">
        <v>156</v>
      </c>
      <c r="M1343">
        <v>0</v>
      </c>
      <c r="N1343" t="s">
        <v>35</v>
      </c>
      <c r="O1343" t="s">
        <v>492</v>
      </c>
      <c r="P1343">
        <v>10</v>
      </c>
      <c r="Q1343" t="s">
        <v>465</v>
      </c>
      <c r="R1343">
        <v>1</v>
      </c>
      <c r="S1343">
        <v>-49874.43</v>
      </c>
      <c r="T1343">
        <v>1</v>
      </c>
      <c r="U1343" t="s">
        <v>199</v>
      </c>
      <c r="V1343" t="s">
        <v>68</v>
      </c>
      <c r="W1343" t="s">
        <v>69</v>
      </c>
      <c r="X1343">
        <v>0.10760032914202722</v>
      </c>
      <c r="Y1343">
        <v>5366.5050837709969</v>
      </c>
      <c r="Z1343">
        <v>7</v>
      </c>
      <c r="AA1343">
        <v>13</v>
      </c>
      <c r="AB1343" t="s">
        <v>68</v>
      </c>
      <c r="AC1343" t="s">
        <v>10</v>
      </c>
    </row>
    <row r="1344" spans="1:29" x14ac:dyDescent="0.3">
      <c r="A1344" s="151">
        <v>46058</v>
      </c>
      <c r="B1344" t="s">
        <v>1101</v>
      </c>
      <c r="C1344" t="s">
        <v>1109</v>
      </c>
      <c r="D1344">
        <v>-49874.43</v>
      </c>
      <c r="E1344" t="s">
        <v>1110</v>
      </c>
      <c r="F1344">
        <v>1</v>
      </c>
      <c r="G1344">
        <v>41218.54</v>
      </c>
      <c r="H1344" t="s">
        <v>511</v>
      </c>
      <c r="I1344" t="s">
        <v>10</v>
      </c>
      <c r="J1344" t="s">
        <v>137</v>
      </c>
      <c r="K1344" t="s">
        <v>473</v>
      </c>
      <c r="L1344" t="s">
        <v>156</v>
      </c>
      <c r="M1344">
        <v>0</v>
      </c>
      <c r="N1344" t="s">
        <v>35</v>
      </c>
      <c r="O1344" t="s">
        <v>492</v>
      </c>
      <c r="P1344">
        <v>10</v>
      </c>
      <c r="Q1344" t="s">
        <v>465</v>
      </c>
      <c r="R1344">
        <v>1</v>
      </c>
      <c r="S1344">
        <v>-49874.43</v>
      </c>
      <c r="T1344">
        <v>1</v>
      </c>
      <c r="U1344" t="s">
        <v>199</v>
      </c>
      <c r="V1344" t="s">
        <v>70</v>
      </c>
      <c r="W1344" t="s">
        <v>71</v>
      </c>
      <c r="X1344">
        <v>3.9675420007119738E-2</v>
      </c>
      <c r="Y1344">
        <v>1978.788957865693</v>
      </c>
      <c r="Z1344">
        <v>8</v>
      </c>
      <c r="AA1344">
        <v>13</v>
      </c>
      <c r="AB1344" t="s">
        <v>70</v>
      </c>
      <c r="AC1344" t="s">
        <v>10</v>
      </c>
    </row>
    <row r="1345" spans="1:29" x14ac:dyDescent="0.3">
      <c r="A1345" s="151">
        <v>46058</v>
      </c>
      <c r="B1345" t="s">
        <v>1101</v>
      </c>
      <c r="C1345" t="s">
        <v>1109</v>
      </c>
      <c r="D1345">
        <v>-49874.43</v>
      </c>
      <c r="E1345" t="s">
        <v>1110</v>
      </c>
      <c r="F1345">
        <v>1</v>
      </c>
      <c r="G1345">
        <v>41218.54</v>
      </c>
      <c r="H1345" t="s">
        <v>511</v>
      </c>
      <c r="I1345" t="s">
        <v>10</v>
      </c>
      <c r="J1345" t="s">
        <v>137</v>
      </c>
      <c r="K1345" t="s">
        <v>473</v>
      </c>
      <c r="L1345" t="s">
        <v>156</v>
      </c>
      <c r="M1345">
        <v>0</v>
      </c>
      <c r="N1345" t="s">
        <v>35</v>
      </c>
      <c r="O1345" t="s">
        <v>492</v>
      </c>
      <c r="P1345">
        <v>10</v>
      </c>
      <c r="Q1345" t="s">
        <v>465</v>
      </c>
      <c r="R1345">
        <v>1</v>
      </c>
      <c r="S1345">
        <v>-49874.43</v>
      </c>
      <c r="T1345">
        <v>1</v>
      </c>
      <c r="U1345" t="s">
        <v>199</v>
      </c>
      <c r="V1345" t="s">
        <v>181</v>
      </c>
      <c r="W1345" t="s">
        <v>462</v>
      </c>
      <c r="X1345">
        <v>0</v>
      </c>
      <c r="Y1345">
        <v>0</v>
      </c>
      <c r="Z1345">
        <v>9</v>
      </c>
      <c r="AA1345">
        <v>13</v>
      </c>
      <c r="AB1345" t="s">
        <v>181</v>
      </c>
      <c r="AC1345" t="s">
        <v>10</v>
      </c>
    </row>
    <row r="1346" spans="1:29" x14ac:dyDescent="0.3">
      <c r="A1346" s="151">
        <v>46058</v>
      </c>
      <c r="B1346" t="s">
        <v>1101</v>
      </c>
      <c r="C1346" t="s">
        <v>1111</v>
      </c>
      <c r="D1346">
        <v>-49874.43</v>
      </c>
      <c r="E1346" t="s">
        <v>1112</v>
      </c>
      <c r="F1346">
        <v>1</v>
      </c>
      <c r="G1346">
        <v>41218.54</v>
      </c>
      <c r="H1346" t="s">
        <v>511</v>
      </c>
      <c r="I1346" t="s">
        <v>10</v>
      </c>
      <c r="J1346" t="s">
        <v>137</v>
      </c>
      <c r="K1346" t="s">
        <v>473</v>
      </c>
      <c r="L1346" t="s">
        <v>156</v>
      </c>
      <c r="M1346">
        <v>0</v>
      </c>
      <c r="N1346" t="s">
        <v>35</v>
      </c>
      <c r="O1346" t="s">
        <v>492</v>
      </c>
      <c r="P1346">
        <v>10</v>
      </c>
      <c r="Q1346" t="s">
        <v>465</v>
      </c>
      <c r="R1346">
        <v>1</v>
      </c>
      <c r="S1346">
        <v>-49874.43</v>
      </c>
      <c r="T1346">
        <v>1</v>
      </c>
      <c r="U1346" t="s">
        <v>199</v>
      </c>
      <c r="V1346" t="s">
        <v>72</v>
      </c>
      <c r="W1346" t="s">
        <v>73</v>
      </c>
      <c r="X1346">
        <v>3.2417236735101898E-2</v>
      </c>
      <c r="Y1346">
        <v>1616.7912043382682</v>
      </c>
      <c r="Z1346">
        <v>1</v>
      </c>
      <c r="AA1346">
        <v>13</v>
      </c>
      <c r="AB1346" t="s">
        <v>72</v>
      </c>
      <c r="AC1346" t="s">
        <v>10</v>
      </c>
    </row>
    <row r="1347" spans="1:29" x14ac:dyDescent="0.3">
      <c r="A1347" s="151">
        <v>46058</v>
      </c>
      <c r="B1347" t="s">
        <v>1101</v>
      </c>
      <c r="C1347" t="s">
        <v>1111</v>
      </c>
      <c r="D1347">
        <v>-49874.43</v>
      </c>
      <c r="E1347" t="s">
        <v>1112</v>
      </c>
      <c r="F1347">
        <v>1</v>
      </c>
      <c r="G1347">
        <v>41218.54</v>
      </c>
      <c r="H1347" t="s">
        <v>511</v>
      </c>
      <c r="I1347" t="s">
        <v>10</v>
      </c>
      <c r="J1347" t="s">
        <v>137</v>
      </c>
      <c r="K1347" t="s">
        <v>473</v>
      </c>
      <c r="L1347" t="s">
        <v>156</v>
      </c>
      <c r="M1347">
        <v>0</v>
      </c>
      <c r="N1347" t="s">
        <v>35</v>
      </c>
      <c r="O1347" t="s">
        <v>492</v>
      </c>
      <c r="P1347">
        <v>10</v>
      </c>
      <c r="Q1347" t="s">
        <v>465</v>
      </c>
      <c r="R1347">
        <v>1</v>
      </c>
      <c r="S1347">
        <v>-49874.43</v>
      </c>
      <c r="T1347">
        <v>1</v>
      </c>
      <c r="U1347" t="s">
        <v>199</v>
      </c>
      <c r="V1347" t="s">
        <v>77</v>
      </c>
      <c r="W1347" t="s">
        <v>78</v>
      </c>
      <c r="X1347">
        <v>7.0597149630605652E-3</v>
      </c>
      <c r="Y1347">
        <v>352.09925974511674</v>
      </c>
      <c r="Z1347">
        <v>2</v>
      </c>
      <c r="AA1347">
        <v>13</v>
      </c>
      <c r="AB1347" t="s">
        <v>77</v>
      </c>
      <c r="AC1347" t="s">
        <v>10</v>
      </c>
    </row>
    <row r="1348" spans="1:29" x14ac:dyDescent="0.3">
      <c r="A1348" s="151">
        <v>46058</v>
      </c>
      <c r="B1348" t="s">
        <v>1101</v>
      </c>
      <c r="C1348" t="s">
        <v>1111</v>
      </c>
      <c r="D1348">
        <v>-49874.43</v>
      </c>
      <c r="E1348" t="s">
        <v>1112</v>
      </c>
      <c r="F1348">
        <v>1</v>
      </c>
      <c r="G1348">
        <v>41218.54</v>
      </c>
      <c r="H1348" t="s">
        <v>511</v>
      </c>
      <c r="I1348" t="s">
        <v>10</v>
      </c>
      <c r="J1348" t="s">
        <v>137</v>
      </c>
      <c r="K1348" t="s">
        <v>473</v>
      </c>
      <c r="L1348" t="s">
        <v>156</v>
      </c>
      <c r="M1348">
        <v>0</v>
      </c>
      <c r="N1348" t="s">
        <v>35</v>
      </c>
      <c r="O1348" t="s">
        <v>492</v>
      </c>
      <c r="P1348">
        <v>10</v>
      </c>
      <c r="Q1348" t="s">
        <v>465</v>
      </c>
      <c r="R1348">
        <v>1</v>
      </c>
      <c r="S1348">
        <v>-49874.43</v>
      </c>
      <c r="T1348">
        <v>1</v>
      </c>
      <c r="U1348" t="s">
        <v>199</v>
      </c>
      <c r="V1348" t="s">
        <v>75</v>
      </c>
      <c r="W1348" t="s">
        <v>76</v>
      </c>
      <c r="X1348">
        <v>4.0653249223577111E-4</v>
      </c>
      <c r="Y1348">
        <v>20.275576326738509</v>
      </c>
      <c r="Z1348">
        <v>10</v>
      </c>
      <c r="AA1348">
        <v>13</v>
      </c>
      <c r="AB1348" t="s">
        <v>75</v>
      </c>
      <c r="AC1348" t="s">
        <v>10</v>
      </c>
    </row>
    <row r="1349" spans="1:29" x14ac:dyDescent="0.3">
      <c r="A1349" s="151">
        <v>46058</v>
      </c>
      <c r="B1349" t="s">
        <v>1101</v>
      </c>
      <c r="C1349" t="s">
        <v>1111</v>
      </c>
      <c r="D1349">
        <v>-49874.43</v>
      </c>
      <c r="E1349" t="s">
        <v>1112</v>
      </c>
      <c r="F1349">
        <v>1</v>
      </c>
      <c r="G1349">
        <v>41218.54</v>
      </c>
      <c r="H1349" t="s">
        <v>511</v>
      </c>
      <c r="I1349" t="s">
        <v>10</v>
      </c>
      <c r="J1349" t="s">
        <v>137</v>
      </c>
      <c r="K1349" t="s">
        <v>473</v>
      </c>
      <c r="L1349" t="s">
        <v>156</v>
      </c>
      <c r="M1349">
        <v>0</v>
      </c>
      <c r="N1349" t="s">
        <v>35</v>
      </c>
      <c r="O1349" t="s">
        <v>492</v>
      </c>
      <c r="P1349">
        <v>10</v>
      </c>
      <c r="Q1349" t="s">
        <v>465</v>
      </c>
      <c r="R1349">
        <v>1</v>
      </c>
      <c r="S1349">
        <v>-49874.43</v>
      </c>
      <c r="T1349">
        <v>1</v>
      </c>
      <c r="U1349" t="s">
        <v>199</v>
      </c>
      <c r="V1349" t="s">
        <v>66</v>
      </c>
      <c r="W1349" t="s">
        <v>67</v>
      </c>
      <c r="X1349">
        <v>5.9791078481547098E-2</v>
      </c>
      <c r="Y1349">
        <v>2982.0459583524271</v>
      </c>
      <c r="Z1349">
        <v>3</v>
      </c>
      <c r="AA1349">
        <v>13</v>
      </c>
      <c r="AB1349" t="s">
        <v>682</v>
      </c>
      <c r="AC1349" t="s">
        <v>10</v>
      </c>
    </row>
    <row r="1350" spans="1:29" x14ac:dyDescent="0.3">
      <c r="A1350" s="151">
        <v>46058</v>
      </c>
      <c r="B1350" t="s">
        <v>1101</v>
      </c>
      <c r="C1350" t="s">
        <v>1111</v>
      </c>
      <c r="D1350">
        <v>-49874.43</v>
      </c>
      <c r="E1350" t="s">
        <v>1112</v>
      </c>
      <c r="F1350">
        <v>1</v>
      </c>
      <c r="G1350">
        <v>41218.54</v>
      </c>
      <c r="H1350" t="s">
        <v>511</v>
      </c>
      <c r="I1350" t="s">
        <v>10</v>
      </c>
      <c r="J1350" t="s">
        <v>137</v>
      </c>
      <c r="K1350" t="s">
        <v>473</v>
      </c>
      <c r="L1350" t="s">
        <v>156</v>
      </c>
      <c r="M1350">
        <v>0</v>
      </c>
      <c r="N1350" t="s">
        <v>35</v>
      </c>
      <c r="O1350" t="s">
        <v>492</v>
      </c>
      <c r="P1350">
        <v>10</v>
      </c>
      <c r="Q1350" t="s">
        <v>465</v>
      </c>
      <c r="R1350">
        <v>1</v>
      </c>
      <c r="S1350">
        <v>-49874.43</v>
      </c>
      <c r="T1350">
        <v>1</v>
      </c>
      <c r="U1350" t="s">
        <v>199</v>
      </c>
      <c r="V1350" t="s">
        <v>63</v>
      </c>
      <c r="W1350" t="s">
        <v>64</v>
      </c>
      <c r="X1350">
        <v>4.8738124634855849E-3</v>
      </c>
      <c r="Y1350">
        <v>243.07861854323937</v>
      </c>
      <c r="Z1350">
        <v>4</v>
      </c>
      <c r="AA1350">
        <v>13</v>
      </c>
      <c r="AB1350" t="s">
        <v>683</v>
      </c>
      <c r="AC1350" t="s">
        <v>10</v>
      </c>
    </row>
    <row r="1351" spans="1:29" x14ac:dyDescent="0.3">
      <c r="A1351" s="151">
        <v>46058</v>
      </c>
      <c r="B1351" t="s">
        <v>1101</v>
      </c>
      <c r="C1351" t="s">
        <v>1111</v>
      </c>
      <c r="D1351">
        <v>-49874.43</v>
      </c>
      <c r="E1351" t="s">
        <v>1112</v>
      </c>
      <c r="F1351">
        <v>1</v>
      </c>
      <c r="G1351">
        <v>41218.54</v>
      </c>
      <c r="H1351" t="s">
        <v>511</v>
      </c>
      <c r="I1351" t="s">
        <v>10</v>
      </c>
      <c r="J1351" t="s">
        <v>137</v>
      </c>
      <c r="K1351" t="s">
        <v>473</v>
      </c>
      <c r="L1351" t="s">
        <v>156</v>
      </c>
      <c r="M1351">
        <v>0</v>
      </c>
      <c r="N1351" t="s">
        <v>35</v>
      </c>
      <c r="O1351" t="s">
        <v>492</v>
      </c>
      <c r="P1351">
        <v>10</v>
      </c>
      <c r="Q1351" t="s">
        <v>465</v>
      </c>
      <c r="R1351">
        <v>1</v>
      </c>
      <c r="S1351">
        <v>-49874.43</v>
      </c>
      <c r="T1351">
        <v>1</v>
      </c>
      <c r="U1351" t="s">
        <v>199</v>
      </c>
      <c r="V1351" t="s">
        <v>80</v>
      </c>
      <c r="W1351" t="s">
        <v>81</v>
      </c>
      <c r="X1351">
        <v>0.73411048911804788</v>
      </c>
      <c r="Y1351">
        <v>36613.342201783838</v>
      </c>
      <c r="Z1351">
        <v>5</v>
      </c>
      <c r="AA1351">
        <v>13</v>
      </c>
      <c r="AB1351" t="s">
        <v>80</v>
      </c>
      <c r="AC1351" t="s">
        <v>10</v>
      </c>
    </row>
    <row r="1352" spans="1:29" x14ac:dyDescent="0.3">
      <c r="A1352" s="151">
        <v>46058</v>
      </c>
      <c r="B1352" t="s">
        <v>1101</v>
      </c>
      <c r="C1352" t="s">
        <v>1111</v>
      </c>
      <c r="D1352">
        <v>-49874.43</v>
      </c>
      <c r="E1352" t="s">
        <v>1112</v>
      </c>
      <c r="F1352">
        <v>1</v>
      </c>
      <c r="G1352">
        <v>41218.54</v>
      </c>
      <c r="H1352" t="s">
        <v>511</v>
      </c>
      <c r="I1352" t="s">
        <v>10</v>
      </c>
      <c r="J1352" t="s">
        <v>137</v>
      </c>
      <c r="K1352" t="s">
        <v>473</v>
      </c>
      <c r="L1352" t="s">
        <v>156</v>
      </c>
      <c r="M1352">
        <v>0</v>
      </c>
      <c r="N1352" t="s">
        <v>35</v>
      </c>
      <c r="O1352" t="s">
        <v>492</v>
      </c>
      <c r="P1352">
        <v>10</v>
      </c>
      <c r="Q1352" t="s">
        <v>465</v>
      </c>
      <c r="R1352">
        <v>1</v>
      </c>
      <c r="S1352">
        <v>-49874.43</v>
      </c>
      <c r="T1352">
        <v>1</v>
      </c>
      <c r="U1352" t="s">
        <v>199</v>
      </c>
      <c r="V1352" t="s">
        <v>50</v>
      </c>
      <c r="W1352" t="s">
        <v>74</v>
      </c>
      <c r="X1352">
        <v>1.4065386597374174E-2</v>
      </c>
      <c r="Y1352">
        <v>701.50313927367642</v>
      </c>
      <c r="Z1352">
        <v>6</v>
      </c>
      <c r="AA1352">
        <v>13</v>
      </c>
      <c r="AB1352" t="s">
        <v>50</v>
      </c>
      <c r="AC1352" t="s">
        <v>10</v>
      </c>
    </row>
    <row r="1353" spans="1:29" x14ac:dyDescent="0.3">
      <c r="A1353" s="151">
        <v>46058</v>
      </c>
      <c r="B1353" t="s">
        <v>1101</v>
      </c>
      <c r="C1353" t="s">
        <v>1111</v>
      </c>
      <c r="D1353">
        <v>-49874.43</v>
      </c>
      <c r="E1353" t="s">
        <v>1112</v>
      </c>
      <c r="F1353">
        <v>1</v>
      </c>
      <c r="G1353">
        <v>41218.54</v>
      </c>
      <c r="H1353" t="s">
        <v>511</v>
      </c>
      <c r="I1353" t="s">
        <v>10</v>
      </c>
      <c r="J1353" t="s">
        <v>137</v>
      </c>
      <c r="K1353" t="s">
        <v>473</v>
      </c>
      <c r="L1353" t="s">
        <v>156</v>
      </c>
      <c r="M1353">
        <v>0</v>
      </c>
      <c r="N1353" t="s">
        <v>35</v>
      </c>
      <c r="O1353" t="s">
        <v>492</v>
      </c>
      <c r="P1353">
        <v>10</v>
      </c>
      <c r="Q1353" t="s">
        <v>465</v>
      </c>
      <c r="R1353">
        <v>1</v>
      </c>
      <c r="S1353">
        <v>-49874.43</v>
      </c>
      <c r="T1353">
        <v>1</v>
      </c>
      <c r="U1353" t="s">
        <v>199</v>
      </c>
      <c r="V1353" t="s">
        <v>68</v>
      </c>
      <c r="W1353" t="s">
        <v>69</v>
      </c>
      <c r="X1353">
        <v>0.10760032914202722</v>
      </c>
      <c r="Y1353">
        <v>5366.5050837709969</v>
      </c>
      <c r="Z1353">
        <v>7</v>
      </c>
      <c r="AA1353">
        <v>13</v>
      </c>
      <c r="AB1353" t="s">
        <v>68</v>
      </c>
      <c r="AC1353" t="s">
        <v>10</v>
      </c>
    </row>
    <row r="1354" spans="1:29" x14ac:dyDescent="0.3">
      <c r="A1354" s="151">
        <v>46058</v>
      </c>
      <c r="B1354" t="s">
        <v>1101</v>
      </c>
      <c r="C1354" t="s">
        <v>1111</v>
      </c>
      <c r="D1354">
        <v>-49874.43</v>
      </c>
      <c r="E1354" t="s">
        <v>1112</v>
      </c>
      <c r="F1354">
        <v>1</v>
      </c>
      <c r="G1354">
        <v>41218.54</v>
      </c>
      <c r="H1354" t="s">
        <v>511</v>
      </c>
      <c r="I1354" t="s">
        <v>10</v>
      </c>
      <c r="J1354" t="s">
        <v>137</v>
      </c>
      <c r="K1354" t="s">
        <v>473</v>
      </c>
      <c r="L1354" t="s">
        <v>156</v>
      </c>
      <c r="M1354">
        <v>0</v>
      </c>
      <c r="N1354" t="s">
        <v>35</v>
      </c>
      <c r="O1354" t="s">
        <v>492</v>
      </c>
      <c r="P1354">
        <v>10</v>
      </c>
      <c r="Q1354" t="s">
        <v>465</v>
      </c>
      <c r="R1354">
        <v>1</v>
      </c>
      <c r="S1354">
        <v>-49874.43</v>
      </c>
      <c r="T1354">
        <v>1</v>
      </c>
      <c r="U1354" t="s">
        <v>199</v>
      </c>
      <c r="V1354" t="s">
        <v>70</v>
      </c>
      <c r="W1354" t="s">
        <v>71</v>
      </c>
      <c r="X1354">
        <v>3.9675420007119738E-2</v>
      </c>
      <c r="Y1354">
        <v>1978.788957865693</v>
      </c>
      <c r="Z1354">
        <v>8</v>
      </c>
      <c r="AA1354">
        <v>13</v>
      </c>
      <c r="AB1354" t="s">
        <v>70</v>
      </c>
      <c r="AC1354" t="s">
        <v>10</v>
      </c>
    </row>
    <row r="1355" spans="1:29" x14ac:dyDescent="0.3">
      <c r="A1355" s="151">
        <v>46058</v>
      </c>
      <c r="B1355" t="s">
        <v>1101</v>
      </c>
      <c r="C1355" t="s">
        <v>1111</v>
      </c>
      <c r="D1355">
        <v>-49874.43</v>
      </c>
      <c r="E1355" t="s">
        <v>1112</v>
      </c>
      <c r="F1355">
        <v>1</v>
      </c>
      <c r="G1355">
        <v>41218.54</v>
      </c>
      <c r="H1355" t="s">
        <v>511</v>
      </c>
      <c r="I1355" t="s">
        <v>10</v>
      </c>
      <c r="J1355" t="s">
        <v>137</v>
      </c>
      <c r="K1355" t="s">
        <v>473</v>
      </c>
      <c r="L1355" t="s">
        <v>156</v>
      </c>
      <c r="M1355">
        <v>0</v>
      </c>
      <c r="N1355" t="s">
        <v>35</v>
      </c>
      <c r="O1355" t="s">
        <v>492</v>
      </c>
      <c r="P1355">
        <v>10</v>
      </c>
      <c r="Q1355" t="s">
        <v>465</v>
      </c>
      <c r="R1355">
        <v>1</v>
      </c>
      <c r="S1355">
        <v>-49874.43</v>
      </c>
      <c r="T1355">
        <v>1</v>
      </c>
      <c r="U1355" t="s">
        <v>199</v>
      </c>
      <c r="V1355" t="s">
        <v>181</v>
      </c>
      <c r="W1355" t="s">
        <v>462</v>
      </c>
      <c r="X1355">
        <v>0</v>
      </c>
      <c r="Y1355">
        <v>0</v>
      </c>
      <c r="Z1355">
        <v>9</v>
      </c>
      <c r="AA1355">
        <v>13</v>
      </c>
      <c r="AB1355" t="s">
        <v>181</v>
      </c>
      <c r="AC1355" t="s">
        <v>10</v>
      </c>
    </row>
    <row r="1356" spans="1:29" x14ac:dyDescent="0.3">
      <c r="A1356" s="151">
        <v>46079</v>
      </c>
      <c r="B1356" t="s">
        <v>1122</v>
      </c>
      <c r="C1356" t="s">
        <v>1123</v>
      </c>
      <c r="D1356">
        <v>-48400</v>
      </c>
      <c r="E1356" t="s">
        <v>1124</v>
      </c>
      <c r="F1356">
        <v>1</v>
      </c>
      <c r="G1356">
        <v>40000</v>
      </c>
      <c r="H1356" t="s">
        <v>511</v>
      </c>
      <c r="I1356" t="s">
        <v>15</v>
      </c>
      <c r="J1356" t="s">
        <v>137</v>
      </c>
      <c r="K1356" t="s">
        <v>473</v>
      </c>
      <c r="L1356" t="s">
        <v>156</v>
      </c>
      <c r="M1356">
        <v>0</v>
      </c>
      <c r="N1356" t="s">
        <v>35</v>
      </c>
      <c r="O1356" t="s">
        <v>492</v>
      </c>
      <c r="P1356">
        <v>10</v>
      </c>
      <c r="Q1356" t="s">
        <v>465</v>
      </c>
      <c r="R1356">
        <v>1</v>
      </c>
      <c r="S1356">
        <v>-48400</v>
      </c>
      <c r="T1356">
        <v>1</v>
      </c>
      <c r="U1356" t="s">
        <v>199</v>
      </c>
      <c r="V1356" t="s">
        <v>72</v>
      </c>
      <c r="W1356" t="s">
        <v>73</v>
      </c>
      <c r="X1356">
        <v>3.2417236735101898E-2</v>
      </c>
      <c r="Y1356">
        <v>1568.994257978932</v>
      </c>
      <c r="Z1356">
        <v>1</v>
      </c>
      <c r="AA1356">
        <v>12</v>
      </c>
      <c r="AB1356" t="s">
        <v>72</v>
      </c>
      <c r="AC1356" t="s">
        <v>15</v>
      </c>
    </row>
    <row r="1357" spans="1:29" x14ac:dyDescent="0.3">
      <c r="A1357" s="151">
        <v>46079</v>
      </c>
      <c r="B1357" t="s">
        <v>1122</v>
      </c>
      <c r="C1357" t="s">
        <v>1123</v>
      </c>
      <c r="D1357">
        <v>-48400</v>
      </c>
      <c r="E1357" t="s">
        <v>1124</v>
      </c>
      <c r="F1357">
        <v>1</v>
      </c>
      <c r="G1357">
        <v>40000</v>
      </c>
      <c r="H1357" t="s">
        <v>511</v>
      </c>
      <c r="I1357" t="s">
        <v>15</v>
      </c>
      <c r="J1357" t="s">
        <v>137</v>
      </c>
      <c r="K1357" t="s">
        <v>473</v>
      </c>
      <c r="L1357" t="s">
        <v>156</v>
      </c>
      <c r="M1357">
        <v>0</v>
      </c>
      <c r="N1357" t="s">
        <v>35</v>
      </c>
      <c r="O1357" t="s">
        <v>492</v>
      </c>
      <c r="P1357">
        <v>10</v>
      </c>
      <c r="Q1357" t="s">
        <v>465</v>
      </c>
      <c r="R1357">
        <v>1</v>
      </c>
      <c r="S1357">
        <v>-48400</v>
      </c>
      <c r="T1357">
        <v>1</v>
      </c>
      <c r="U1357" t="s">
        <v>199</v>
      </c>
      <c r="V1357" t="s">
        <v>77</v>
      </c>
      <c r="W1357" t="s">
        <v>78</v>
      </c>
      <c r="X1357">
        <v>7.0597149630605652E-3</v>
      </c>
      <c r="Y1357">
        <v>341.69020421213133</v>
      </c>
      <c r="Z1357">
        <v>2</v>
      </c>
      <c r="AA1357">
        <v>12</v>
      </c>
      <c r="AB1357" t="s">
        <v>77</v>
      </c>
      <c r="AC1357" t="s">
        <v>15</v>
      </c>
    </row>
    <row r="1358" spans="1:29" x14ac:dyDescent="0.3">
      <c r="A1358" s="151">
        <v>46079</v>
      </c>
      <c r="B1358" t="s">
        <v>1122</v>
      </c>
      <c r="C1358" t="s">
        <v>1123</v>
      </c>
      <c r="D1358">
        <v>-48400</v>
      </c>
      <c r="E1358" t="s">
        <v>1124</v>
      </c>
      <c r="F1358">
        <v>1</v>
      </c>
      <c r="G1358">
        <v>40000</v>
      </c>
      <c r="H1358" t="s">
        <v>511</v>
      </c>
      <c r="I1358" t="s">
        <v>15</v>
      </c>
      <c r="J1358" t="s">
        <v>137</v>
      </c>
      <c r="K1358" t="s">
        <v>473</v>
      </c>
      <c r="L1358" t="s">
        <v>156</v>
      </c>
      <c r="M1358">
        <v>0</v>
      </c>
      <c r="N1358" t="s">
        <v>35</v>
      </c>
      <c r="O1358" t="s">
        <v>492</v>
      </c>
      <c r="P1358">
        <v>10</v>
      </c>
      <c r="Q1358" t="s">
        <v>465</v>
      </c>
      <c r="R1358">
        <v>1</v>
      </c>
      <c r="S1358">
        <v>-48400</v>
      </c>
      <c r="T1358">
        <v>1</v>
      </c>
      <c r="U1358" t="s">
        <v>199</v>
      </c>
      <c r="V1358" t="s">
        <v>75</v>
      </c>
      <c r="W1358" t="s">
        <v>76</v>
      </c>
      <c r="X1358">
        <v>4.0653249223577111E-4</v>
      </c>
      <c r="Y1358">
        <v>19.676172624211322</v>
      </c>
      <c r="Z1358">
        <v>10</v>
      </c>
      <c r="AA1358">
        <v>12</v>
      </c>
      <c r="AB1358" t="s">
        <v>75</v>
      </c>
      <c r="AC1358" t="s">
        <v>15</v>
      </c>
    </row>
    <row r="1359" spans="1:29" x14ac:dyDescent="0.3">
      <c r="A1359" s="151">
        <v>46079</v>
      </c>
      <c r="B1359" t="s">
        <v>1122</v>
      </c>
      <c r="C1359" t="s">
        <v>1123</v>
      </c>
      <c r="D1359">
        <v>-48400</v>
      </c>
      <c r="E1359" t="s">
        <v>1124</v>
      </c>
      <c r="F1359">
        <v>1</v>
      </c>
      <c r="G1359">
        <v>40000</v>
      </c>
      <c r="H1359" t="s">
        <v>511</v>
      </c>
      <c r="I1359" t="s">
        <v>15</v>
      </c>
      <c r="J1359" t="s">
        <v>137</v>
      </c>
      <c r="K1359" t="s">
        <v>473</v>
      </c>
      <c r="L1359" t="s">
        <v>156</v>
      </c>
      <c r="M1359">
        <v>0</v>
      </c>
      <c r="N1359" t="s">
        <v>35</v>
      </c>
      <c r="O1359" t="s">
        <v>492</v>
      </c>
      <c r="P1359">
        <v>10</v>
      </c>
      <c r="Q1359" t="s">
        <v>465</v>
      </c>
      <c r="R1359">
        <v>1</v>
      </c>
      <c r="S1359">
        <v>-48400</v>
      </c>
      <c r="T1359">
        <v>1</v>
      </c>
      <c r="U1359" t="s">
        <v>199</v>
      </c>
      <c r="V1359" t="s">
        <v>66</v>
      </c>
      <c r="W1359" t="s">
        <v>67</v>
      </c>
      <c r="X1359">
        <v>5.9791078481547098E-2</v>
      </c>
      <c r="Y1359">
        <v>2893.8881985068797</v>
      </c>
      <c r="Z1359">
        <v>3</v>
      </c>
      <c r="AA1359">
        <v>12</v>
      </c>
      <c r="AB1359" t="s">
        <v>682</v>
      </c>
      <c r="AC1359" t="s">
        <v>15</v>
      </c>
    </row>
    <row r="1360" spans="1:29" x14ac:dyDescent="0.3">
      <c r="A1360" s="151">
        <v>46079</v>
      </c>
      <c r="B1360" t="s">
        <v>1122</v>
      </c>
      <c r="C1360" t="s">
        <v>1123</v>
      </c>
      <c r="D1360">
        <v>-48400</v>
      </c>
      <c r="E1360" t="s">
        <v>1124</v>
      </c>
      <c r="F1360">
        <v>1</v>
      </c>
      <c r="G1360">
        <v>40000</v>
      </c>
      <c r="H1360" t="s">
        <v>511</v>
      </c>
      <c r="I1360" t="s">
        <v>15</v>
      </c>
      <c r="J1360" t="s">
        <v>137</v>
      </c>
      <c r="K1360" t="s">
        <v>473</v>
      </c>
      <c r="L1360" t="s">
        <v>156</v>
      </c>
      <c r="M1360">
        <v>0</v>
      </c>
      <c r="N1360" t="s">
        <v>35</v>
      </c>
      <c r="O1360" t="s">
        <v>492</v>
      </c>
      <c r="P1360">
        <v>10</v>
      </c>
      <c r="Q1360" t="s">
        <v>465</v>
      </c>
      <c r="R1360">
        <v>1</v>
      </c>
      <c r="S1360">
        <v>-48400</v>
      </c>
      <c r="T1360">
        <v>1</v>
      </c>
      <c r="U1360" t="s">
        <v>199</v>
      </c>
      <c r="V1360" t="s">
        <v>63</v>
      </c>
      <c r="W1360" t="s">
        <v>64</v>
      </c>
      <c r="X1360">
        <v>4.8738124634855849E-3</v>
      </c>
      <c r="Y1360">
        <v>235.8925232327023</v>
      </c>
      <c r="Z1360">
        <v>4</v>
      </c>
      <c r="AA1360">
        <v>12</v>
      </c>
      <c r="AB1360" t="s">
        <v>683</v>
      </c>
      <c r="AC1360" t="s">
        <v>15</v>
      </c>
    </row>
    <row r="1361" spans="1:29" x14ac:dyDescent="0.3">
      <c r="A1361" s="151">
        <v>46079</v>
      </c>
      <c r="B1361" t="s">
        <v>1122</v>
      </c>
      <c r="C1361" t="s">
        <v>1123</v>
      </c>
      <c r="D1361">
        <v>-48400</v>
      </c>
      <c r="E1361" t="s">
        <v>1124</v>
      </c>
      <c r="F1361">
        <v>1</v>
      </c>
      <c r="G1361">
        <v>40000</v>
      </c>
      <c r="H1361" t="s">
        <v>511</v>
      </c>
      <c r="I1361" t="s">
        <v>15</v>
      </c>
      <c r="J1361" t="s">
        <v>137</v>
      </c>
      <c r="K1361" t="s">
        <v>473</v>
      </c>
      <c r="L1361" t="s">
        <v>156</v>
      </c>
      <c r="M1361">
        <v>0</v>
      </c>
      <c r="N1361" t="s">
        <v>35</v>
      </c>
      <c r="O1361" t="s">
        <v>492</v>
      </c>
      <c r="P1361">
        <v>10</v>
      </c>
      <c r="Q1361" t="s">
        <v>465</v>
      </c>
      <c r="R1361">
        <v>1</v>
      </c>
      <c r="S1361">
        <v>-48400</v>
      </c>
      <c r="T1361">
        <v>1</v>
      </c>
      <c r="U1361" t="s">
        <v>199</v>
      </c>
      <c r="V1361" t="s">
        <v>80</v>
      </c>
      <c r="W1361" t="s">
        <v>81</v>
      </c>
      <c r="X1361">
        <v>0.73411048911804788</v>
      </c>
      <c r="Y1361">
        <v>35530.947673313516</v>
      </c>
      <c r="Z1361">
        <v>5</v>
      </c>
      <c r="AA1361">
        <v>12</v>
      </c>
      <c r="AB1361" t="s">
        <v>80</v>
      </c>
      <c r="AC1361" t="s">
        <v>15</v>
      </c>
    </row>
    <row r="1362" spans="1:29" x14ac:dyDescent="0.3">
      <c r="A1362" s="151">
        <v>46079</v>
      </c>
      <c r="B1362" t="s">
        <v>1122</v>
      </c>
      <c r="C1362" t="s">
        <v>1123</v>
      </c>
      <c r="D1362">
        <v>-48400</v>
      </c>
      <c r="E1362" t="s">
        <v>1124</v>
      </c>
      <c r="F1362">
        <v>1</v>
      </c>
      <c r="G1362">
        <v>40000</v>
      </c>
      <c r="H1362" t="s">
        <v>511</v>
      </c>
      <c r="I1362" t="s">
        <v>15</v>
      </c>
      <c r="J1362" t="s">
        <v>137</v>
      </c>
      <c r="K1362" t="s">
        <v>473</v>
      </c>
      <c r="L1362" t="s">
        <v>156</v>
      </c>
      <c r="M1362">
        <v>0</v>
      </c>
      <c r="N1362" t="s">
        <v>35</v>
      </c>
      <c r="O1362" t="s">
        <v>492</v>
      </c>
      <c r="P1362">
        <v>10</v>
      </c>
      <c r="Q1362" t="s">
        <v>465</v>
      </c>
      <c r="R1362">
        <v>1</v>
      </c>
      <c r="S1362">
        <v>-48400</v>
      </c>
      <c r="T1362">
        <v>1</v>
      </c>
      <c r="U1362" t="s">
        <v>199</v>
      </c>
      <c r="V1362" t="s">
        <v>50</v>
      </c>
      <c r="W1362" t="s">
        <v>74</v>
      </c>
      <c r="X1362">
        <v>1.4065386597374174E-2</v>
      </c>
      <c r="Y1362">
        <v>680.76471131290998</v>
      </c>
      <c r="Z1362">
        <v>6</v>
      </c>
      <c r="AA1362">
        <v>12</v>
      </c>
      <c r="AB1362" t="s">
        <v>50</v>
      </c>
      <c r="AC1362" t="s">
        <v>15</v>
      </c>
    </row>
    <row r="1363" spans="1:29" x14ac:dyDescent="0.3">
      <c r="A1363" s="151">
        <v>46079</v>
      </c>
      <c r="B1363" t="s">
        <v>1122</v>
      </c>
      <c r="C1363" t="s">
        <v>1123</v>
      </c>
      <c r="D1363">
        <v>-48400</v>
      </c>
      <c r="E1363" t="s">
        <v>1124</v>
      </c>
      <c r="F1363">
        <v>1</v>
      </c>
      <c r="G1363">
        <v>40000</v>
      </c>
      <c r="H1363" t="s">
        <v>511</v>
      </c>
      <c r="I1363" t="s">
        <v>15</v>
      </c>
      <c r="J1363" t="s">
        <v>137</v>
      </c>
      <c r="K1363" t="s">
        <v>473</v>
      </c>
      <c r="L1363" t="s">
        <v>156</v>
      </c>
      <c r="M1363">
        <v>0</v>
      </c>
      <c r="N1363" t="s">
        <v>35</v>
      </c>
      <c r="O1363" t="s">
        <v>492</v>
      </c>
      <c r="P1363">
        <v>10</v>
      </c>
      <c r="Q1363" t="s">
        <v>465</v>
      </c>
      <c r="R1363">
        <v>1</v>
      </c>
      <c r="S1363">
        <v>-48400</v>
      </c>
      <c r="T1363">
        <v>1</v>
      </c>
      <c r="U1363" t="s">
        <v>199</v>
      </c>
      <c r="V1363" t="s">
        <v>68</v>
      </c>
      <c r="W1363" t="s">
        <v>69</v>
      </c>
      <c r="X1363">
        <v>0.10760032914202722</v>
      </c>
      <c r="Y1363">
        <v>5207.8559304741175</v>
      </c>
      <c r="Z1363">
        <v>7</v>
      </c>
      <c r="AA1363">
        <v>12</v>
      </c>
      <c r="AB1363" t="s">
        <v>68</v>
      </c>
      <c r="AC1363" t="s">
        <v>15</v>
      </c>
    </row>
    <row r="1364" spans="1:29" x14ac:dyDescent="0.3">
      <c r="A1364" s="151">
        <v>46079</v>
      </c>
      <c r="B1364" t="s">
        <v>1122</v>
      </c>
      <c r="C1364" t="s">
        <v>1123</v>
      </c>
      <c r="D1364">
        <v>-48400</v>
      </c>
      <c r="E1364" t="s">
        <v>1124</v>
      </c>
      <c r="F1364">
        <v>1</v>
      </c>
      <c r="G1364">
        <v>40000</v>
      </c>
      <c r="H1364" t="s">
        <v>511</v>
      </c>
      <c r="I1364" t="s">
        <v>15</v>
      </c>
      <c r="J1364" t="s">
        <v>137</v>
      </c>
      <c r="K1364" t="s">
        <v>473</v>
      </c>
      <c r="L1364" t="s">
        <v>156</v>
      </c>
      <c r="M1364">
        <v>0</v>
      </c>
      <c r="N1364" t="s">
        <v>35</v>
      </c>
      <c r="O1364" t="s">
        <v>492</v>
      </c>
      <c r="P1364">
        <v>10</v>
      </c>
      <c r="Q1364" t="s">
        <v>465</v>
      </c>
      <c r="R1364">
        <v>1</v>
      </c>
      <c r="S1364">
        <v>-48400</v>
      </c>
      <c r="T1364">
        <v>1</v>
      </c>
      <c r="U1364" t="s">
        <v>199</v>
      </c>
      <c r="V1364" t="s">
        <v>70</v>
      </c>
      <c r="W1364" t="s">
        <v>71</v>
      </c>
      <c r="X1364">
        <v>3.9675420007119738E-2</v>
      </c>
      <c r="Y1364">
        <v>1920.2903283445953</v>
      </c>
      <c r="Z1364">
        <v>8</v>
      </c>
      <c r="AA1364">
        <v>12</v>
      </c>
      <c r="AB1364" t="s">
        <v>70</v>
      </c>
      <c r="AC1364" t="s">
        <v>15</v>
      </c>
    </row>
    <row r="1365" spans="1:29" x14ac:dyDescent="0.3">
      <c r="A1365" s="151">
        <v>46079</v>
      </c>
      <c r="B1365" t="s">
        <v>1122</v>
      </c>
      <c r="C1365" t="s">
        <v>1123</v>
      </c>
      <c r="D1365">
        <v>-48400</v>
      </c>
      <c r="E1365" t="s">
        <v>1124</v>
      </c>
      <c r="F1365">
        <v>1</v>
      </c>
      <c r="G1365">
        <v>40000</v>
      </c>
      <c r="H1365" t="s">
        <v>511</v>
      </c>
      <c r="I1365" t="s">
        <v>15</v>
      </c>
      <c r="J1365" t="s">
        <v>137</v>
      </c>
      <c r="K1365" t="s">
        <v>473</v>
      </c>
      <c r="L1365" t="s">
        <v>156</v>
      </c>
      <c r="M1365">
        <v>0</v>
      </c>
      <c r="N1365" t="s">
        <v>35</v>
      </c>
      <c r="O1365" t="s">
        <v>492</v>
      </c>
      <c r="P1365">
        <v>10</v>
      </c>
      <c r="Q1365" t="s">
        <v>465</v>
      </c>
      <c r="R1365">
        <v>1</v>
      </c>
      <c r="S1365">
        <v>-48400</v>
      </c>
      <c r="T1365">
        <v>1</v>
      </c>
      <c r="U1365" t="s">
        <v>199</v>
      </c>
      <c r="V1365" t="s">
        <v>181</v>
      </c>
      <c r="W1365" t="s">
        <v>462</v>
      </c>
      <c r="X1365">
        <v>0</v>
      </c>
      <c r="Y1365">
        <v>0</v>
      </c>
      <c r="Z1365">
        <v>9</v>
      </c>
      <c r="AA1365">
        <v>12</v>
      </c>
      <c r="AB1365" t="s">
        <v>181</v>
      </c>
      <c r="AC1365" t="s">
        <v>15</v>
      </c>
    </row>
    <row r="1366" spans="1:29" x14ac:dyDescent="0.3">
      <c r="A1366" s="151">
        <v>46066</v>
      </c>
      <c r="B1366" t="s">
        <v>1122</v>
      </c>
      <c r="C1366" t="s">
        <v>1125</v>
      </c>
      <c r="D1366">
        <v>-48400</v>
      </c>
      <c r="E1366" t="s">
        <v>1126</v>
      </c>
      <c r="F1366">
        <v>1</v>
      </c>
      <c r="G1366">
        <v>40000</v>
      </c>
      <c r="H1366" t="s">
        <v>511</v>
      </c>
      <c r="I1366" t="s">
        <v>15</v>
      </c>
      <c r="J1366" t="s">
        <v>137</v>
      </c>
      <c r="K1366" t="s">
        <v>473</v>
      </c>
      <c r="L1366" t="s">
        <v>156</v>
      </c>
      <c r="M1366">
        <v>0</v>
      </c>
      <c r="N1366" t="s">
        <v>35</v>
      </c>
      <c r="O1366" t="s">
        <v>492</v>
      </c>
      <c r="P1366">
        <v>10</v>
      </c>
      <c r="Q1366" t="s">
        <v>465</v>
      </c>
      <c r="R1366">
        <v>1</v>
      </c>
      <c r="S1366">
        <v>-48400</v>
      </c>
      <c r="T1366">
        <v>1</v>
      </c>
      <c r="U1366" t="s">
        <v>199</v>
      </c>
      <c r="V1366" t="s">
        <v>72</v>
      </c>
      <c r="W1366" t="s">
        <v>73</v>
      </c>
      <c r="X1366">
        <v>3.2417236735101898E-2</v>
      </c>
      <c r="Y1366">
        <v>1568.994257978932</v>
      </c>
      <c r="Z1366">
        <v>1</v>
      </c>
      <c r="AA1366">
        <v>12</v>
      </c>
      <c r="AB1366" t="s">
        <v>72</v>
      </c>
      <c r="AC1366" t="s">
        <v>15</v>
      </c>
    </row>
    <row r="1367" spans="1:29" x14ac:dyDescent="0.3">
      <c r="A1367" s="151">
        <v>46066</v>
      </c>
      <c r="B1367" t="s">
        <v>1122</v>
      </c>
      <c r="C1367" t="s">
        <v>1125</v>
      </c>
      <c r="D1367">
        <v>-48400</v>
      </c>
      <c r="E1367" t="s">
        <v>1126</v>
      </c>
      <c r="F1367">
        <v>1</v>
      </c>
      <c r="G1367">
        <v>40000</v>
      </c>
      <c r="H1367" t="s">
        <v>511</v>
      </c>
      <c r="I1367" t="s">
        <v>15</v>
      </c>
      <c r="J1367" t="s">
        <v>137</v>
      </c>
      <c r="K1367" t="s">
        <v>473</v>
      </c>
      <c r="L1367" t="s">
        <v>156</v>
      </c>
      <c r="M1367">
        <v>0</v>
      </c>
      <c r="N1367" t="s">
        <v>35</v>
      </c>
      <c r="O1367" t="s">
        <v>492</v>
      </c>
      <c r="P1367">
        <v>10</v>
      </c>
      <c r="Q1367" t="s">
        <v>465</v>
      </c>
      <c r="R1367">
        <v>1</v>
      </c>
      <c r="S1367">
        <v>-48400</v>
      </c>
      <c r="T1367">
        <v>1</v>
      </c>
      <c r="U1367" t="s">
        <v>199</v>
      </c>
      <c r="V1367" t="s">
        <v>77</v>
      </c>
      <c r="W1367" t="s">
        <v>78</v>
      </c>
      <c r="X1367">
        <v>7.0597149630605652E-3</v>
      </c>
      <c r="Y1367">
        <v>341.69020421213133</v>
      </c>
      <c r="Z1367">
        <v>2</v>
      </c>
      <c r="AA1367">
        <v>12</v>
      </c>
      <c r="AB1367" t="s">
        <v>77</v>
      </c>
      <c r="AC1367" t="s">
        <v>15</v>
      </c>
    </row>
    <row r="1368" spans="1:29" x14ac:dyDescent="0.3">
      <c r="A1368" s="151">
        <v>46066</v>
      </c>
      <c r="B1368" t="s">
        <v>1122</v>
      </c>
      <c r="C1368" t="s">
        <v>1125</v>
      </c>
      <c r="D1368">
        <v>-48400</v>
      </c>
      <c r="E1368" t="s">
        <v>1126</v>
      </c>
      <c r="F1368">
        <v>1</v>
      </c>
      <c r="G1368">
        <v>40000</v>
      </c>
      <c r="H1368" t="s">
        <v>511</v>
      </c>
      <c r="I1368" t="s">
        <v>15</v>
      </c>
      <c r="J1368" t="s">
        <v>137</v>
      </c>
      <c r="K1368" t="s">
        <v>473</v>
      </c>
      <c r="L1368" t="s">
        <v>156</v>
      </c>
      <c r="M1368">
        <v>0</v>
      </c>
      <c r="N1368" t="s">
        <v>35</v>
      </c>
      <c r="O1368" t="s">
        <v>492</v>
      </c>
      <c r="P1368">
        <v>10</v>
      </c>
      <c r="Q1368" t="s">
        <v>465</v>
      </c>
      <c r="R1368">
        <v>1</v>
      </c>
      <c r="S1368">
        <v>-48400</v>
      </c>
      <c r="T1368">
        <v>1</v>
      </c>
      <c r="U1368" t="s">
        <v>199</v>
      </c>
      <c r="V1368" t="s">
        <v>75</v>
      </c>
      <c r="W1368" t="s">
        <v>76</v>
      </c>
      <c r="X1368">
        <v>4.0653249223577111E-4</v>
      </c>
      <c r="Y1368">
        <v>19.676172624211322</v>
      </c>
      <c r="Z1368">
        <v>10</v>
      </c>
      <c r="AA1368">
        <v>12</v>
      </c>
      <c r="AB1368" t="s">
        <v>75</v>
      </c>
      <c r="AC1368" t="s">
        <v>15</v>
      </c>
    </row>
    <row r="1369" spans="1:29" x14ac:dyDescent="0.3">
      <c r="A1369" s="151">
        <v>46066</v>
      </c>
      <c r="B1369" t="s">
        <v>1122</v>
      </c>
      <c r="C1369" t="s">
        <v>1125</v>
      </c>
      <c r="D1369">
        <v>-48400</v>
      </c>
      <c r="E1369" t="s">
        <v>1126</v>
      </c>
      <c r="F1369">
        <v>1</v>
      </c>
      <c r="G1369">
        <v>40000</v>
      </c>
      <c r="H1369" t="s">
        <v>511</v>
      </c>
      <c r="I1369" t="s">
        <v>15</v>
      </c>
      <c r="J1369" t="s">
        <v>137</v>
      </c>
      <c r="K1369" t="s">
        <v>473</v>
      </c>
      <c r="L1369" t="s">
        <v>156</v>
      </c>
      <c r="M1369">
        <v>0</v>
      </c>
      <c r="N1369" t="s">
        <v>35</v>
      </c>
      <c r="O1369" t="s">
        <v>492</v>
      </c>
      <c r="P1369">
        <v>10</v>
      </c>
      <c r="Q1369" t="s">
        <v>465</v>
      </c>
      <c r="R1369">
        <v>1</v>
      </c>
      <c r="S1369">
        <v>-48400</v>
      </c>
      <c r="T1369">
        <v>1</v>
      </c>
      <c r="U1369" t="s">
        <v>199</v>
      </c>
      <c r="V1369" t="s">
        <v>66</v>
      </c>
      <c r="W1369" t="s">
        <v>67</v>
      </c>
      <c r="X1369">
        <v>5.9791078481547098E-2</v>
      </c>
      <c r="Y1369">
        <v>2893.8881985068797</v>
      </c>
      <c r="Z1369">
        <v>3</v>
      </c>
      <c r="AA1369">
        <v>12</v>
      </c>
      <c r="AB1369" t="s">
        <v>682</v>
      </c>
      <c r="AC1369" t="s">
        <v>15</v>
      </c>
    </row>
    <row r="1370" spans="1:29" x14ac:dyDescent="0.3">
      <c r="A1370" s="151">
        <v>46066</v>
      </c>
      <c r="B1370" t="s">
        <v>1122</v>
      </c>
      <c r="C1370" t="s">
        <v>1125</v>
      </c>
      <c r="D1370">
        <v>-48400</v>
      </c>
      <c r="E1370" t="s">
        <v>1126</v>
      </c>
      <c r="F1370">
        <v>1</v>
      </c>
      <c r="G1370">
        <v>40000</v>
      </c>
      <c r="H1370" t="s">
        <v>511</v>
      </c>
      <c r="I1370" t="s">
        <v>15</v>
      </c>
      <c r="J1370" t="s">
        <v>137</v>
      </c>
      <c r="K1370" t="s">
        <v>473</v>
      </c>
      <c r="L1370" t="s">
        <v>156</v>
      </c>
      <c r="M1370">
        <v>0</v>
      </c>
      <c r="N1370" t="s">
        <v>35</v>
      </c>
      <c r="O1370" t="s">
        <v>492</v>
      </c>
      <c r="P1370">
        <v>10</v>
      </c>
      <c r="Q1370" t="s">
        <v>465</v>
      </c>
      <c r="R1370">
        <v>1</v>
      </c>
      <c r="S1370">
        <v>-48400</v>
      </c>
      <c r="T1370">
        <v>1</v>
      </c>
      <c r="U1370" t="s">
        <v>199</v>
      </c>
      <c r="V1370" t="s">
        <v>63</v>
      </c>
      <c r="W1370" t="s">
        <v>64</v>
      </c>
      <c r="X1370">
        <v>4.8738124634855849E-3</v>
      </c>
      <c r="Y1370">
        <v>235.8925232327023</v>
      </c>
      <c r="Z1370">
        <v>4</v>
      </c>
      <c r="AA1370">
        <v>12</v>
      </c>
      <c r="AB1370" t="s">
        <v>683</v>
      </c>
      <c r="AC1370" t="s">
        <v>15</v>
      </c>
    </row>
    <row r="1371" spans="1:29" x14ac:dyDescent="0.3">
      <c r="A1371" s="151">
        <v>46066</v>
      </c>
      <c r="B1371" t="s">
        <v>1122</v>
      </c>
      <c r="C1371" t="s">
        <v>1125</v>
      </c>
      <c r="D1371">
        <v>-48400</v>
      </c>
      <c r="E1371" t="s">
        <v>1126</v>
      </c>
      <c r="F1371">
        <v>1</v>
      </c>
      <c r="G1371">
        <v>40000</v>
      </c>
      <c r="H1371" t="s">
        <v>511</v>
      </c>
      <c r="I1371" t="s">
        <v>15</v>
      </c>
      <c r="J1371" t="s">
        <v>137</v>
      </c>
      <c r="K1371" t="s">
        <v>473</v>
      </c>
      <c r="L1371" t="s">
        <v>156</v>
      </c>
      <c r="M1371">
        <v>0</v>
      </c>
      <c r="N1371" t="s">
        <v>35</v>
      </c>
      <c r="O1371" t="s">
        <v>492</v>
      </c>
      <c r="P1371">
        <v>10</v>
      </c>
      <c r="Q1371" t="s">
        <v>465</v>
      </c>
      <c r="R1371">
        <v>1</v>
      </c>
      <c r="S1371">
        <v>-48400</v>
      </c>
      <c r="T1371">
        <v>1</v>
      </c>
      <c r="U1371" t="s">
        <v>199</v>
      </c>
      <c r="V1371" t="s">
        <v>80</v>
      </c>
      <c r="W1371" t="s">
        <v>81</v>
      </c>
      <c r="X1371">
        <v>0.73411048911804788</v>
      </c>
      <c r="Y1371">
        <v>35530.947673313516</v>
      </c>
      <c r="Z1371">
        <v>5</v>
      </c>
      <c r="AA1371">
        <v>12</v>
      </c>
      <c r="AB1371" t="s">
        <v>80</v>
      </c>
      <c r="AC1371" t="s">
        <v>15</v>
      </c>
    </row>
    <row r="1372" spans="1:29" x14ac:dyDescent="0.3">
      <c r="A1372" s="151">
        <v>46066</v>
      </c>
      <c r="B1372" t="s">
        <v>1122</v>
      </c>
      <c r="C1372" t="s">
        <v>1125</v>
      </c>
      <c r="D1372">
        <v>-48400</v>
      </c>
      <c r="E1372" t="s">
        <v>1126</v>
      </c>
      <c r="F1372">
        <v>1</v>
      </c>
      <c r="G1372">
        <v>40000</v>
      </c>
      <c r="H1372" t="s">
        <v>511</v>
      </c>
      <c r="I1372" t="s">
        <v>15</v>
      </c>
      <c r="J1372" t="s">
        <v>137</v>
      </c>
      <c r="K1372" t="s">
        <v>473</v>
      </c>
      <c r="L1372" t="s">
        <v>156</v>
      </c>
      <c r="M1372">
        <v>0</v>
      </c>
      <c r="N1372" t="s">
        <v>35</v>
      </c>
      <c r="O1372" t="s">
        <v>492</v>
      </c>
      <c r="P1372">
        <v>10</v>
      </c>
      <c r="Q1372" t="s">
        <v>465</v>
      </c>
      <c r="R1372">
        <v>1</v>
      </c>
      <c r="S1372">
        <v>-48400</v>
      </c>
      <c r="T1372">
        <v>1</v>
      </c>
      <c r="U1372" t="s">
        <v>199</v>
      </c>
      <c r="V1372" t="s">
        <v>50</v>
      </c>
      <c r="W1372" t="s">
        <v>74</v>
      </c>
      <c r="X1372">
        <v>1.4065386597374174E-2</v>
      </c>
      <c r="Y1372">
        <v>680.76471131290998</v>
      </c>
      <c r="Z1372">
        <v>6</v>
      </c>
      <c r="AA1372">
        <v>12</v>
      </c>
      <c r="AB1372" t="s">
        <v>50</v>
      </c>
      <c r="AC1372" t="s">
        <v>15</v>
      </c>
    </row>
    <row r="1373" spans="1:29" x14ac:dyDescent="0.3">
      <c r="A1373" s="151">
        <v>46066</v>
      </c>
      <c r="B1373" t="s">
        <v>1122</v>
      </c>
      <c r="C1373" t="s">
        <v>1125</v>
      </c>
      <c r="D1373">
        <v>-48400</v>
      </c>
      <c r="E1373" t="s">
        <v>1126</v>
      </c>
      <c r="F1373">
        <v>1</v>
      </c>
      <c r="G1373">
        <v>40000</v>
      </c>
      <c r="H1373" t="s">
        <v>511</v>
      </c>
      <c r="I1373" t="s">
        <v>15</v>
      </c>
      <c r="J1373" t="s">
        <v>137</v>
      </c>
      <c r="K1373" t="s">
        <v>473</v>
      </c>
      <c r="L1373" t="s">
        <v>156</v>
      </c>
      <c r="M1373">
        <v>0</v>
      </c>
      <c r="N1373" t="s">
        <v>35</v>
      </c>
      <c r="O1373" t="s">
        <v>492</v>
      </c>
      <c r="P1373">
        <v>10</v>
      </c>
      <c r="Q1373" t="s">
        <v>465</v>
      </c>
      <c r="R1373">
        <v>1</v>
      </c>
      <c r="S1373">
        <v>-48400</v>
      </c>
      <c r="T1373">
        <v>1</v>
      </c>
      <c r="U1373" t="s">
        <v>199</v>
      </c>
      <c r="V1373" t="s">
        <v>68</v>
      </c>
      <c r="W1373" t="s">
        <v>69</v>
      </c>
      <c r="X1373">
        <v>0.10760032914202722</v>
      </c>
      <c r="Y1373">
        <v>5207.8559304741175</v>
      </c>
      <c r="Z1373">
        <v>7</v>
      </c>
      <c r="AA1373">
        <v>12</v>
      </c>
      <c r="AB1373" t="s">
        <v>68</v>
      </c>
      <c r="AC1373" t="s">
        <v>15</v>
      </c>
    </row>
    <row r="1374" spans="1:29" x14ac:dyDescent="0.3">
      <c r="A1374" s="151">
        <v>46066</v>
      </c>
      <c r="B1374" t="s">
        <v>1122</v>
      </c>
      <c r="C1374" t="s">
        <v>1125</v>
      </c>
      <c r="D1374">
        <v>-48400</v>
      </c>
      <c r="E1374" t="s">
        <v>1126</v>
      </c>
      <c r="F1374">
        <v>1</v>
      </c>
      <c r="G1374">
        <v>40000</v>
      </c>
      <c r="H1374" t="s">
        <v>511</v>
      </c>
      <c r="I1374" t="s">
        <v>15</v>
      </c>
      <c r="J1374" t="s">
        <v>137</v>
      </c>
      <c r="K1374" t="s">
        <v>473</v>
      </c>
      <c r="L1374" t="s">
        <v>156</v>
      </c>
      <c r="M1374">
        <v>0</v>
      </c>
      <c r="N1374" t="s">
        <v>35</v>
      </c>
      <c r="O1374" t="s">
        <v>492</v>
      </c>
      <c r="P1374">
        <v>10</v>
      </c>
      <c r="Q1374" t="s">
        <v>465</v>
      </c>
      <c r="R1374">
        <v>1</v>
      </c>
      <c r="S1374">
        <v>-48400</v>
      </c>
      <c r="T1374">
        <v>1</v>
      </c>
      <c r="U1374" t="s">
        <v>199</v>
      </c>
      <c r="V1374" t="s">
        <v>70</v>
      </c>
      <c r="W1374" t="s">
        <v>71</v>
      </c>
      <c r="X1374">
        <v>3.9675420007119738E-2</v>
      </c>
      <c r="Y1374">
        <v>1920.2903283445953</v>
      </c>
      <c r="Z1374">
        <v>8</v>
      </c>
      <c r="AA1374">
        <v>12</v>
      </c>
      <c r="AB1374" t="s">
        <v>70</v>
      </c>
      <c r="AC1374" t="s">
        <v>15</v>
      </c>
    </row>
    <row r="1375" spans="1:29" x14ac:dyDescent="0.3">
      <c r="A1375" s="151">
        <v>46066</v>
      </c>
      <c r="B1375" t="s">
        <v>1122</v>
      </c>
      <c r="C1375" t="s">
        <v>1125</v>
      </c>
      <c r="D1375">
        <v>-48400</v>
      </c>
      <c r="E1375" t="s">
        <v>1126</v>
      </c>
      <c r="F1375">
        <v>1</v>
      </c>
      <c r="G1375">
        <v>40000</v>
      </c>
      <c r="H1375" t="s">
        <v>511</v>
      </c>
      <c r="I1375" t="s">
        <v>15</v>
      </c>
      <c r="J1375" t="s">
        <v>137</v>
      </c>
      <c r="K1375" t="s">
        <v>473</v>
      </c>
      <c r="L1375" t="s">
        <v>156</v>
      </c>
      <c r="M1375">
        <v>0</v>
      </c>
      <c r="N1375" t="s">
        <v>35</v>
      </c>
      <c r="O1375" t="s">
        <v>492</v>
      </c>
      <c r="P1375">
        <v>10</v>
      </c>
      <c r="Q1375" t="s">
        <v>465</v>
      </c>
      <c r="R1375">
        <v>1</v>
      </c>
      <c r="S1375">
        <v>-48400</v>
      </c>
      <c r="T1375">
        <v>1</v>
      </c>
      <c r="U1375" t="s">
        <v>199</v>
      </c>
      <c r="V1375" t="s">
        <v>181</v>
      </c>
      <c r="W1375" t="s">
        <v>462</v>
      </c>
      <c r="X1375">
        <v>0</v>
      </c>
      <c r="Y1375">
        <v>0</v>
      </c>
      <c r="Z1375">
        <v>9</v>
      </c>
      <c r="AA1375">
        <v>12</v>
      </c>
      <c r="AB1375" t="s">
        <v>181</v>
      </c>
      <c r="AC1375" t="s">
        <v>15</v>
      </c>
    </row>
    <row r="1376" spans="1:29" x14ac:dyDescent="0.3">
      <c r="A1376" s="151">
        <v>46056</v>
      </c>
      <c r="B1376" t="s">
        <v>984</v>
      </c>
      <c r="C1376" t="s">
        <v>989</v>
      </c>
      <c r="D1376">
        <v>-42000</v>
      </c>
      <c r="E1376" t="s">
        <v>990</v>
      </c>
      <c r="F1376">
        <v>1</v>
      </c>
      <c r="G1376">
        <v>34710.74</v>
      </c>
      <c r="H1376" t="s">
        <v>511</v>
      </c>
      <c r="I1376" t="s">
        <v>12</v>
      </c>
      <c r="J1376" t="s">
        <v>137</v>
      </c>
      <c r="K1376" t="s">
        <v>473</v>
      </c>
      <c r="L1376" t="s">
        <v>138</v>
      </c>
      <c r="M1376">
        <v>0</v>
      </c>
      <c r="N1376" t="s">
        <v>35</v>
      </c>
      <c r="O1376" t="s">
        <v>492</v>
      </c>
      <c r="P1376">
        <v>10</v>
      </c>
      <c r="Q1376" t="s">
        <v>465</v>
      </c>
      <c r="R1376">
        <v>1</v>
      </c>
      <c r="S1376">
        <v>-42000</v>
      </c>
      <c r="T1376">
        <v>1</v>
      </c>
      <c r="U1376" t="s">
        <v>199</v>
      </c>
      <c r="V1376" t="s">
        <v>72</v>
      </c>
      <c r="W1376" t="s">
        <v>73</v>
      </c>
      <c r="X1376">
        <v>3.2417236735101898E-2</v>
      </c>
      <c r="Y1376">
        <v>1361.5239428742798</v>
      </c>
      <c r="Z1376">
        <v>1</v>
      </c>
      <c r="AA1376">
        <v>11</v>
      </c>
      <c r="AB1376" t="s">
        <v>72</v>
      </c>
      <c r="AC1376" t="s">
        <v>12</v>
      </c>
    </row>
    <row r="1377" spans="1:29" x14ac:dyDescent="0.3">
      <c r="A1377" s="151">
        <v>46056</v>
      </c>
      <c r="B1377" t="s">
        <v>984</v>
      </c>
      <c r="C1377" t="s">
        <v>989</v>
      </c>
      <c r="D1377">
        <v>-42000</v>
      </c>
      <c r="E1377" t="s">
        <v>990</v>
      </c>
      <c r="F1377">
        <v>1</v>
      </c>
      <c r="G1377">
        <v>34710.74</v>
      </c>
      <c r="H1377" t="s">
        <v>511</v>
      </c>
      <c r="I1377" t="s">
        <v>12</v>
      </c>
      <c r="J1377" t="s">
        <v>137</v>
      </c>
      <c r="K1377" t="s">
        <v>473</v>
      </c>
      <c r="L1377" t="s">
        <v>138</v>
      </c>
      <c r="M1377">
        <v>0</v>
      </c>
      <c r="N1377" t="s">
        <v>35</v>
      </c>
      <c r="O1377" t="s">
        <v>492</v>
      </c>
      <c r="P1377">
        <v>10</v>
      </c>
      <c r="Q1377" t="s">
        <v>465</v>
      </c>
      <c r="R1377">
        <v>1</v>
      </c>
      <c r="S1377">
        <v>-42000</v>
      </c>
      <c r="T1377">
        <v>1</v>
      </c>
      <c r="U1377" t="s">
        <v>199</v>
      </c>
      <c r="V1377" t="s">
        <v>77</v>
      </c>
      <c r="W1377" t="s">
        <v>78</v>
      </c>
      <c r="X1377">
        <v>7.0597149630605652E-3</v>
      </c>
      <c r="Y1377">
        <v>296.50802844854371</v>
      </c>
      <c r="Z1377">
        <v>2</v>
      </c>
      <c r="AA1377">
        <v>11</v>
      </c>
      <c r="AB1377" t="s">
        <v>77</v>
      </c>
      <c r="AC1377" t="s">
        <v>12</v>
      </c>
    </row>
    <row r="1378" spans="1:29" x14ac:dyDescent="0.3">
      <c r="A1378" s="151">
        <v>46056</v>
      </c>
      <c r="B1378" t="s">
        <v>984</v>
      </c>
      <c r="C1378" t="s">
        <v>989</v>
      </c>
      <c r="D1378">
        <v>-42000</v>
      </c>
      <c r="E1378" t="s">
        <v>990</v>
      </c>
      <c r="F1378">
        <v>1</v>
      </c>
      <c r="G1378">
        <v>34710.74</v>
      </c>
      <c r="H1378" t="s">
        <v>511</v>
      </c>
      <c r="I1378" t="s">
        <v>12</v>
      </c>
      <c r="J1378" t="s">
        <v>137</v>
      </c>
      <c r="K1378" t="s">
        <v>473</v>
      </c>
      <c r="L1378" t="s">
        <v>138</v>
      </c>
      <c r="M1378">
        <v>0</v>
      </c>
      <c r="N1378" t="s">
        <v>35</v>
      </c>
      <c r="O1378" t="s">
        <v>492</v>
      </c>
      <c r="P1378">
        <v>10</v>
      </c>
      <c r="Q1378" t="s">
        <v>465</v>
      </c>
      <c r="R1378">
        <v>1</v>
      </c>
      <c r="S1378">
        <v>-42000</v>
      </c>
      <c r="T1378">
        <v>1</v>
      </c>
      <c r="U1378" t="s">
        <v>199</v>
      </c>
      <c r="V1378" t="s">
        <v>75</v>
      </c>
      <c r="W1378" t="s">
        <v>76</v>
      </c>
      <c r="X1378">
        <v>4.0653249223577111E-4</v>
      </c>
      <c r="Y1378">
        <v>17.074364673902387</v>
      </c>
      <c r="Z1378">
        <v>10</v>
      </c>
      <c r="AA1378">
        <v>11</v>
      </c>
      <c r="AB1378" t="s">
        <v>75</v>
      </c>
      <c r="AC1378" t="s">
        <v>12</v>
      </c>
    </row>
    <row r="1379" spans="1:29" x14ac:dyDescent="0.3">
      <c r="A1379" s="151">
        <v>46056</v>
      </c>
      <c r="B1379" t="s">
        <v>984</v>
      </c>
      <c r="C1379" t="s">
        <v>989</v>
      </c>
      <c r="D1379">
        <v>-42000</v>
      </c>
      <c r="E1379" t="s">
        <v>990</v>
      </c>
      <c r="F1379">
        <v>1</v>
      </c>
      <c r="G1379">
        <v>34710.74</v>
      </c>
      <c r="H1379" t="s">
        <v>511</v>
      </c>
      <c r="I1379" t="s">
        <v>12</v>
      </c>
      <c r="J1379" t="s">
        <v>137</v>
      </c>
      <c r="K1379" t="s">
        <v>473</v>
      </c>
      <c r="L1379" t="s">
        <v>138</v>
      </c>
      <c r="M1379">
        <v>0</v>
      </c>
      <c r="N1379" t="s">
        <v>35</v>
      </c>
      <c r="O1379" t="s">
        <v>492</v>
      </c>
      <c r="P1379">
        <v>10</v>
      </c>
      <c r="Q1379" t="s">
        <v>465</v>
      </c>
      <c r="R1379">
        <v>1</v>
      </c>
      <c r="S1379">
        <v>-42000</v>
      </c>
      <c r="T1379">
        <v>1</v>
      </c>
      <c r="U1379" t="s">
        <v>199</v>
      </c>
      <c r="V1379" t="s">
        <v>66</v>
      </c>
      <c r="W1379" t="s">
        <v>67</v>
      </c>
      <c r="X1379">
        <v>5.9791078481547098E-2</v>
      </c>
      <c r="Y1379">
        <v>2511.2252962249781</v>
      </c>
      <c r="Z1379">
        <v>3</v>
      </c>
      <c r="AA1379">
        <v>11</v>
      </c>
      <c r="AB1379" t="s">
        <v>682</v>
      </c>
      <c r="AC1379" t="s">
        <v>12</v>
      </c>
    </row>
    <row r="1380" spans="1:29" x14ac:dyDescent="0.3">
      <c r="A1380" s="151">
        <v>46056</v>
      </c>
      <c r="B1380" t="s">
        <v>984</v>
      </c>
      <c r="C1380" t="s">
        <v>989</v>
      </c>
      <c r="D1380">
        <v>-42000</v>
      </c>
      <c r="E1380" t="s">
        <v>990</v>
      </c>
      <c r="F1380">
        <v>1</v>
      </c>
      <c r="G1380">
        <v>34710.74</v>
      </c>
      <c r="H1380" t="s">
        <v>511</v>
      </c>
      <c r="I1380" t="s">
        <v>12</v>
      </c>
      <c r="J1380" t="s">
        <v>137</v>
      </c>
      <c r="K1380" t="s">
        <v>473</v>
      </c>
      <c r="L1380" t="s">
        <v>138</v>
      </c>
      <c r="M1380">
        <v>0</v>
      </c>
      <c r="N1380" t="s">
        <v>35</v>
      </c>
      <c r="O1380" t="s">
        <v>492</v>
      </c>
      <c r="P1380">
        <v>10</v>
      </c>
      <c r="Q1380" t="s">
        <v>465</v>
      </c>
      <c r="R1380">
        <v>1</v>
      </c>
      <c r="S1380">
        <v>-42000</v>
      </c>
      <c r="T1380">
        <v>1</v>
      </c>
      <c r="U1380" t="s">
        <v>199</v>
      </c>
      <c r="V1380" t="s">
        <v>63</v>
      </c>
      <c r="W1380" t="s">
        <v>64</v>
      </c>
      <c r="X1380">
        <v>4.8738124634855849E-3</v>
      </c>
      <c r="Y1380">
        <v>204.70012346639456</v>
      </c>
      <c r="Z1380">
        <v>4</v>
      </c>
      <c r="AA1380">
        <v>11</v>
      </c>
      <c r="AB1380" t="s">
        <v>683</v>
      </c>
      <c r="AC1380" t="s">
        <v>12</v>
      </c>
    </row>
    <row r="1381" spans="1:29" x14ac:dyDescent="0.3">
      <c r="A1381" s="151">
        <v>46056</v>
      </c>
      <c r="B1381" t="s">
        <v>984</v>
      </c>
      <c r="C1381" t="s">
        <v>989</v>
      </c>
      <c r="D1381">
        <v>-42000</v>
      </c>
      <c r="E1381" t="s">
        <v>990</v>
      </c>
      <c r="F1381">
        <v>1</v>
      </c>
      <c r="G1381">
        <v>34710.74</v>
      </c>
      <c r="H1381" t="s">
        <v>511</v>
      </c>
      <c r="I1381" t="s">
        <v>12</v>
      </c>
      <c r="J1381" t="s">
        <v>137</v>
      </c>
      <c r="K1381" t="s">
        <v>473</v>
      </c>
      <c r="L1381" t="s">
        <v>138</v>
      </c>
      <c r="M1381">
        <v>0</v>
      </c>
      <c r="N1381" t="s">
        <v>35</v>
      </c>
      <c r="O1381" t="s">
        <v>492</v>
      </c>
      <c r="P1381">
        <v>10</v>
      </c>
      <c r="Q1381" t="s">
        <v>465</v>
      </c>
      <c r="R1381">
        <v>1</v>
      </c>
      <c r="S1381">
        <v>-42000</v>
      </c>
      <c r="T1381">
        <v>1</v>
      </c>
      <c r="U1381" t="s">
        <v>199</v>
      </c>
      <c r="V1381" t="s">
        <v>80</v>
      </c>
      <c r="W1381" t="s">
        <v>81</v>
      </c>
      <c r="X1381">
        <v>0.73411048911804788</v>
      </c>
      <c r="Y1381">
        <v>30832.640542958012</v>
      </c>
      <c r="Z1381">
        <v>5</v>
      </c>
      <c r="AA1381">
        <v>11</v>
      </c>
      <c r="AB1381" t="s">
        <v>80</v>
      </c>
      <c r="AC1381" t="s">
        <v>12</v>
      </c>
    </row>
    <row r="1382" spans="1:29" x14ac:dyDescent="0.3">
      <c r="A1382" s="151">
        <v>46056</v>
      </c>
      <c r="B1382" t="s">
        <v>984</v>
      </c>
      <c r="C1382" t="s">
        <v>989</v>
      </c>
      <c r="D1382">
        <v>-42000</v>
      </c>
      <c r="E1382" t="s">
        <v>990</v>
      </c>
      <c r="F1382">
        <v>1</v>
      </c>
      <c r="G1382">
        <v>34710.74</v>
      </c>
      <c r="H1382" t="s">
        <v>511</v>
      </c>
      <c r="I1382" t="s">
        <v>12</v>
      </c>
      <c r="J1382" t="s">
        <v>137</v>
      </c>
      <c r="K1382" t="s">
        <v>473</v>
      </c>
      <c r="L1382" t="s">
        <v>138</v>
      </c>
      <c r="M1382">
        <v>0</v>
      </c>
      <c r="N1382" t="s">
        <v>35</v>
      </c>
      <c r="O1382" t="s">
        <v>492</v>
      </c>
      <c r="P1382">
        <v>10</v>
      </c>
      <c r="Q1382" t="s">
        <v>465</v>
      </c>
      <c r="R1382">
        <v>1</v>
      </c>
      <c r="S1382">
        <v>-42000</v>
      </c>
      <c r="T1382">
        <v>1</v>
      </c>
      <c r="U1382" t="s">
        <v>199</v>
      </c>
      <c r="V1382" t="s">
        <v>50</v>
      </c>
      <c r="W1382" t="s">
        <v>74</v>
      </c>
      <c r="X1382">
        <v>1.4065386597374174E-2</v>
      </c>
      <c r="Y1382">
        <v>590.74623708971524</v>
      </c>
      <c r="Z1382">
        <v>6</v>
      </c>
      <c r="AA1382">
        <v>11</v>
      </c>
      <c r="AB1382" t="s">
        <v>50</v>
      </c>
      <c r="AC1382" t="s">
        <v>12</v>
      </c>
    </row>
    <row r="1383" spans="1:29" x14ac:dyDescent="0.3">
      <c r="A1383" s="151">
        <v>46056</v>
      </c>
      <c r="B1383" t="s">
        <v>984</v>
      </c>
      <c r="C1383" t="s">
        <v>989</v>
      </c>
      <c r="D1383">
        <v>-42000</v>
      </c>
      <c r="E1383" t="s">
        <v>990</v>
      </c>
      <c r="F1383">
        <v>1</v>
      </c>
      <c r="G1383">
        <v>34710.74</v>
      </c>
      <c r="H1383" t="s">
        <v>511</v>
      </c>
      <c r="I1383" t="s">
        <v>12</v>
      </c>
      <c r="J1383" t="s">
        <v>137</v>
      </c>
      <c r="K1383" t="s">
        <v>473</v>
      </c>
      <c r="L1383" t="s">
        <v>138</v>
      </c>
      <c r="M1383">
        <v>0</v>
      </c>
      <c r="N1383" t="s">
        <v>35</v>
      </c>
      <c r="O1383" t="s">
        <v>492</v>
      </c>
      <c r="P1383">
        <v>10</v>
      </c>
      <c r="Q1383" t="s">
        <v>465</v>
      </c>
      <c r="R1383">
        <v>1</v>
      </c>
      <c r="S1383">
        <v>-42000</v>
      </c>
      <c r="T1383">
        <v>1</v>
      </c>
      <c r="U1383" t="s">
        <v>199</v>
      </c>
      <c r="V1383" t="s">
        <v>68</v>
      </c>
      <c r="W1383" t="s">
        <v>69</v>
      </c>
      <c r="X1383">
        <v>0.10760032914202722</v>
      </c>
      <c r="Y1383">
        <v>4519.2138239651431</v>
      </c>
      <c r="Z1383">
        <v>7</v>
      </c>
      <c r="AA1383">
        <v>11</v>
      </c>
      <c r="AB1383" t="s">
        <v>68</v>
      </c>
      <c r="AC1383" t="s">
        <v>12</v>
      </c>
    </row>
    <row r="1384" spans="1:29" x14ac:dyDescent="0.3">
      <c r="A1384" s="151">
        <v>46056</v>
      </c>
      <c r="B1384" t="s">
        <v>984</v>
      </c>
      <c r="C1384" t="s">
        <v>989</v>
      </c>
      <c r="D1384">
        <v>-42000</v>
      </c>
      <c r="E1384" t="s">
        <v>990</v>
      </c>
      <c r="F1384">
        <v>1</v>
      </c>
      <c r="G1384">
        <v>34710.74</v>
      </c>
      <c r="H1384" t="s">
        <v>511</v>
      </c>
      <c r="I1384" t="s">
        <v>12</v>
      </c>
      <c r="J1384" t="s">
        <v>137</v>
      </c>
      <c r="K1384" t="s">
        <v>473</v>
      </c>
      <c r="L1384" t="s">
        <v>138</v>
      </c>
      <c r="M1384">
        <v>0</v>
      </c>
      <c r="N1384" t="s">
        <v>35</v>
      </c>
      <c r="O1384" t="s">
        <v>492</v>
      </c>
      <c r="P1384">
        <v>10</v>
      </c>
      <c r="Q1384" t="s">
        <v>465</v>
      </c>
      <c r="R1384">
        <v>1</v>
      </c>
      <c r="S1384">
        <v>-42000</v>
      </c>
      <c r="T1384">
        <v>1</v>
      </c>
      <c r="U1384" t="s">
        <v>199</v>
      </c>
      <c r="V1384" t="s">
        <v>70</v>
      </c>
      <c r="W1384" t="s">
        <v>71</v>
      </c>
      <c r="X1384">
        <v>3.9675420007119738E-2</v>
      </c>
      <c r="Y1384">
        <v>1666.3676402990291</v>
      </c>
      <c r="Z1384">
        <v>8</v>
      </c>
      <c r="AA1384">
        <v>11</v>
      </c>
      <c r="AB1384" t="s">
        <v>70</v>
      </c>
      <c r="AC1384" t="s">
        <v>12</v>
      </c>
    </row>
    <row r="1385" spans="1:29" x14ac:dyDescent="0.3">
      <c r="A1385" s="151">
        <v>46056</v>
      </c>
      <c r="B1385" t="s">
        <v>984</v>
      </c>
      <c r="C1385" t="s">
        <v>989</v>
      </c>
      <c r="D1385">
        <v>-42000</v>
      </c>
      <c r="E1385" t="s">
        <v>990</v>
      </c>
      <c r="F1385">
        <v>1</v>
      </c>
      <c r="G1385">
        <v>34710.74</v>
      </c>
      <c r="H1385" t="s">
        <v>511</v>
      </c>
      <c r="I1385" t="s">
        <v>12</v>
      </c>
      <c r="J1385" t="s">
        <v>137</v>
      </c>
      <c r="K1385" t="s">
        <v>473</v>
      </c>
      <c r="L1385" t="s">
        <v>138</v>
      </c>
      <c r="M1385">
        <v>0</v>
      </c>
      <c r="N1385" t="s">
        <v>35</v>
      </c>
      <c r="O1385" t="s">
        <v>492</v>
      </c>
      <c r="P1385">
        <v>10</v>
      </c>
      <c r="Q1385" t="s">
        <v>465</v>
      </c>
      <c r="R1385">
        <v>1</v>
      </c>
      <c r="S1385">
        <v>-42000</v>
      </c>
      <c r="T1385">
        <v>1</v>
      </c>
      <c r="U1385" t="s">
        <v>199</v>
      </c>
      <c r="V1385" t="s">
        <v>181</v>
      </c>
      <c r="W1385" t="s">
        <v>462</v>
      </c>
      <c r="X1385">
        <v>0</v>
      </c>
      <c r="Y1385">
        <v>0</v>
      </c>
      <c r="Z1385">
        <v>9</v>
      </c>
      <c r="AA1385">
        <v>11</v>
      </c>
      <c r="AB1385" t="s">
        <v>181</v>
      </c>
      <c r="AC1385" t="s">
        <v>12</v>
      </c>
    </row>
    <row r="1386" spans="1:29" x14ac:dyDescent="0.3">
      <c r="A1386" s="151">
        <v>46059</v>
      </c>
      <c r="B1386" t="s">
        <v>1035</v>
      </c>
      <c r="C1386" t="s">
        <v>1041</v>
      </c>
      <c r="D1386">
        <v>-40080.21</v>
      </c>
      <c r="E1386" t="s">
        <v>1042</v>
      </c>
      <c r="F1386">
        <v>1</v>
      </c>
      <c r="G1386">
        <v>33124.14</v>
      </c>
      <c r="H1386" t="s">
        <v>511</v>
      </c>
      <c r="I1386" t="s">
        <v>17</v>
      </c>
      <c r="J1386" t="s">
        <v>157</v>
      </c>
      <c r="K1386" t="s">
        <v>473</v>
      </c>
      <c r="L1386" t="s">
        <v>156</v>
      </c>
      <c r="M1386">
        <v>0</v>
      </c>
      <c r="N1386" t="s">
        <v>35</v>
      </c>
      <c r="O1386" t="s">
        <v>492</v>
      </c>
      <c r="P1386">
        <v>10</v>
      </c>
      <c r="Q1386" t="s">
        <v>465</v>
      </c>
      <c r="R1386">
        <v>1</v>
      </c>
      <c r="S1386">
        <v>-40080.21</v>
      </c>
      <c r="T1386">
        <v>1</v>
      </c>
      <c r="U1386" t="s">
        <v>199</v>
      </c>
      <c r="V1386" t="s">
        <v>72</v>
      </c>
      <c r="W1386" t="s">
        <v>73</v>
      </c>
      <c r="X1386">
        <v>3.2417236735101898E-2</v>
      </c>
      <c r="Y1386">
        <v>1299.2896559625983</v>
      </c>
      <c r="Z1386">
        <v>1</v>
      </c>
      <c r="AA1386" t="s">
        <v>157</v>
      </c>
      <c r="AB1386" t="s">
        <v>72</v>
      </c>
      <c r="AC1386" t="s">
        <v>17</v>
      </c>
    </row>
    <row r="1387" spans="1:29" x14ac:dyDescent="0.3">
      <c r="A1387" s="151">
        <v>46059</v>
      </c>
      <c r="B1387" t="s">
        <v>1035</v>
      </c>
      <c r="C1387" t="s">
        <v>1041</v>
      </c>
      <c r="D1387">
        <v>-40080.21</v>
      </c>
      <c r="E1387" t="s">
        <v>1042</v>
      </c>
      <c r="F1387">
        <v>1</v>
      </c>
      <c r="G1387">
        <v>33124.14</v>
      </c>
      <c r="H1387" t="s">
        <v>511</v>
      </c>
      <c r="I1387" t="s">
        <v>17</v>
      </c>
      <c r="J1387" t="s">
        <v>157</v>
      </c>
      <c r="K1387" t="s">
        <v>473</v>
      </c>
      <c r="L1387" t="s">
        <v>156</v>
      </c>
      <c r="M1387">
        <v>0</v>
      </c>
      <c r="N1387" t="s">
        <v>35</v>
      </c>
      <c r="O1387" t="s">
        <v>492</v>
      </c>
      <c r="P1387">
        <v>10</v>
      </c>
      <c r="Q1387" t="s">
        <v>465</v>
      </c>
      <c r="R1387">
        <v>1</v>
      </c>
      <c r="S1387">
        <v>-40080.21</v>
      </c>
      <c r="T1387">
        <v>1</v>
      </c>
      <c r="U1387" t="s">
        <v>199</v>
      </c>
      <c r="V1387" t="s">
        <v>77</v>
      </c>
      <c r="W1387" t="s">
        <v>78</v>
      </c>
      <c r="X1387">
        <v>7.0597149630605652E-3</v>
      </c>
      <c r="Y1387">
        <v>282.95485825960969</v>
      </c>
      <c r="Z1387">
        <v>2</v>
      </c>
      <c r="AA1387" t="s">
        <v>157</v>
      </c>
      <c r="AB1387" t="s">
        <v>77</v>
      </c>
      <c r="AC1387" t="s">
        <v>17</v>
      </c>
    </row>
    <row r="1388" spans="1:29" x14ac:dyDescent="0.3">
      <c r="A1388" s="151">
        <v>46059</v>
      </c>
      <c r="B1388" t="s">
        <v>1035</v>
      </c>
      <c r="C1388" t="s">
        <v>1041</v>
      </c>
      <c r="D1388">
        <v>-40080.21</v>
      </c>
      <c r="E1388" t="s">
        <v>1042</v>
      </c>
      <c r="F1388">
        <v>1</v>
      </c>
      <c r="G1388">
        <v>33124.14</v>
      </c>
      <c r="H1388" t="s">
        <v>511</v>
      </c>
      <c r="I1388" t="s">
        <v>17</v>
      </c>
      <c r="J1388" t="s">
        <v>157</v>
      </c>
      <c r="K1388" t="s">
        <v>473</v>
      </c>
      <c r="L1388" t="s">
        <v>156</v>
      </c>
      <c r="M1388">
        <v>0</v>
      </c>
      <c r="N1388" t="s">
        <v>35</v>
      </c>
      <c r="O1388" t="s">
        <v>492</v>
      </c>
      <c r="P1388">
        <v>10</v>
      </c>
      <c r="Q1388" t="s">
        <v>465</v>
      </c>
      <c r="R1388">
        <v>1</v>
      </c>
      <c r="S1388">
        <v>-40080.21</v>
      </c>
      <c r="T1388">
        <v>1</v>
      </c>
      <c r="U1388" t="s">
        <v>199</v>
      </c>
      <c r="V1388" t="s">
        <v>75</v>
      </c>
      <c r="W1388" t="s">
        <v>76</v>
      </c>
      <c r="X1388">
        <v>4.0653249223577111E-4</v>
      </c>
      <c r="Y1388">
        <v>16.293907660633074</v>
      </c>
      <c r="Z1388">
        <v>10</v>
      </c>
      <c r="AA1388" t="s">
        <v>157</v>
      </c>
      <c r="AB1388" t="s">
        <v>75</v>
      </c>
      <c r="AC1388" t="s">
        <v>17</v>
      </c>
    </row>
    <row r="1389" spans="1:29" x14ac:dyDescent="0.3">
      <c r="A1389" s="151">
        <v>46059</v>
      </c>
      <c r="B1389" t="s">
        <v>1035</v>
      </c>
      <c r="C1389" t="s">
        <v>1041</v>
      </c>
      <c r="D1389">
        <v>-40080.21</v>
      </c>
      <c r="E1389" t="s">
        <v>1042</v>
      </c>
      <c r="F1389">
        <v>1</v>
      </c>
      <c r="G1389">
        <v>33124.14</v>
      </c>
      <c r="H1389" t="s">
        <v>511</v>
      </c>
      <c r="I1389" t="s">
        <v>17</v>
      </c>
      <c r="J1389" t="s">
        <v>157</v>
      </c>
      <c r="K1389" t="s">
        <v>473</v>
      </c>
      <c r="L1389" t="s">
        <v>156</v>
      </c>
      <c r="M1389">
        <v>0</v>
      </c>
      <c r="N1389" t="s">
        <v>35</v>
      </c>
      <c r="O1389" t="s">
        <v>492</v>
      </c>
      <c r="P1389">
        <v>10</v>
      </c>
      <c r="Q1389" t="s">
        <v>465</v>
      </c>
      <c r="R1389">
        <v>1</v>
      </c>
      <c r="S1389">
        <v>-40080.21</v>
      </c>
      <c r="T1389">
        <v>1</v>
      </c>
      <c r="U1389" t="s">
        <v>199</v>
      </c>
      <c r="V1389" t="s">
        <v>66</v>
      </c>
      <c r="W1389" t="s">
        <v>67</v>
      </c>
      <c r="X1389">
        <v>5.9791078481547098E-2</v>
      </c>
      <c r="Y1389">
        <v>2396.4389816668886</v>
      </c>
      <c r="Z1389">
        <v>3</v>
      </c>
      <c r="AA1389" t="s">
        <v>157</v>
      </c>
      <c r="AB1389" t="s">
        <v>682</v>
      </c>
      <c r="AC1389" t="s">
        <v>17</v>
      </c>
    </row>
    <row r="1390" spans="1:29" x14ac:dyDescent="0.3">
      <c r="A1390" s="151">
        <v>46059</v>
      </c>
      <c r="B1390" t="s">
        <v>1035</v>
      </c>
      <c r="C1390" t="s">
        <v>1041</v>
      </c>
      <c r="D1390">
        <v>-40080.21</v>
      </c>
      <c r="E1390" t="s">
        <v>1042</v>
      </c>
      <c r="F1390">
        <v>1</v>
      </c>
      <c r="G1390">
        <v>33124.14</v>
      </c>
      <c r="H1390" t="s">
        <v>511</v>
      </c>
      <c r="I1390" t="s">
        <v>17</v>
      </c>
      <c r="J1390" t="s">
        <v>157</v>
      </c>
      <c r="K1390" t="s">
        <v>473</v>
      </c>
      <c r="L1390" t="s">
        <v>156</v>
      </c>
      <c r="M1390">
        <v>0</v>
      </c>
      <c r="N1390" t="s">
        <v>35</v>
      </c>
      <c r="O1390" t="s">
        <v>492</v>
      </c>
      <c r="P1390">
        <v>10</v>
      </c>
      <c r="Q1390" t="s">
        <v>465</v>
      </c>
      <c r="R1390">
        <v>1</v>
      </c>
      <c r="S1390">
        <v>-40080.21</v>
      </c>
      <c r="T1390">
        <v>1</v>
      </c>
      <c r="U1390" t="s">
        <v>199</v>
      </c>
      <c r="V1390" t="s">
        <v>63</v>
      </c>
      <c r="W1390" t="s">
        <v>64</v>
      </c>
      <c r="X1390">
        <v>4.8738124634855849E-3</v>
      </c>
      <c r="Y1390">
        <v>195.34342703711957</v>
      </c>
      <c r="Z1390">
        <v>4</v>
      </c>
      <c r="AA1390" t="s">
        <v>157</v>
      </c>
      <c r="AB1390" t="s">
        <v>683</v>
      </c>
      <c r="AC1390" t="s">
        <v>17</v>
      </c>
    </row>
    <row r="1391" spans="1:29" x14ac:dyDescent="0.3">
      <c r="A1391" s="151">
        <v>46059</v>
      </c>
      <c r="B1391" t="s">
        <v>1035</v>
      </c>
      <c r="C1391" t="s">
        <v>1041</v>
      </c>
      <c r="D1391">
        <v>-40080.21</v>
      </c>
      <c r="E1391" t="s">
        <v>1042</v>
      </c>
      <c r="F1391">
        <v>1</v>
      </c>
      <c r="G1391">
        <v>33124.14</v>
      </c>
      <c r="H1391" t="s">
        <v>511</v>
      </c>
      <c r="I1391" t="s">
        <v>17</v>
      </c>
      <c r="J1391" t="s">
        <v>157</v>
      </c>
      <c r="K1391" t="s">
        <v>473</v>
      </c>
      <c r="L1391" t="s">
        <v>156</v>
      </c>
      <c r="M1391">
        <v>0</v>
      </c>
      <c r="N1391" t="s">
        <v>35</v>
      </c>
      <c r="O1391" t="s">
        <v>492</v>
      </c>
      <c r="P1391">
        <v>10</v>
      </c>
      <c r="Q1391" t="s">
        <v>465</v>
      </c>
      <c r="R1391">
        <v>1</v>
      </c>
      <c r="S1391">
        <v>-40080.21</v>
      </c>
      <c r="T1391">
        <v>1</v>
      </c>
      <c r="U1391" t="s">
        <v>199</v>
      </c>
      <c r="V1391" t="s">
        <v>80</v>
      </c>
      <c r="W1391" t="s">
        <v>81</v>
      </c>
      <c r="X1391">
        <v>0.73411048911804788</v>
      </c>
      <c r="Y1391">
        <v>29423.302567054074</v>
      </c>
      <c r="Z1391">
        <v>5</v>
      </c>
      <c r="AA1391" t="s">
        <v>157</v>
      </c>
      <c r="AB1391" t="s">
        <v>80</v>
      </c>
      <c r="AC1391" t="s">
        <v>17</v>
      </c>
    </row>
    <row r="1392" spans="1:29" x14ac:dyDescent="0.3">
      <c r="A1392" s="151">
        <v>46059</v>
      </c>
      <c r="B1392" t="s">
        <v>1035</v>
      </c>
      <c r="C1392" t="s">
        <v>1041</v>
      </c>
      <c r="D1392">
        <v>-40080.21</v>
      </c>
      <c r="E1392" t="s">
        <v>1042</v>
      </c>
      <c r="F1392">
        <v>1</v>
      </c>
      <c r="G1392">
        <v>33124.14</v>
      </c>
      <c r="H1392" t="s">
        <v>511</v>
      </c>
      <c r="I1392" t="s">
        <v>17</v>
      </c>
      <c r="J1392" t="s">
        <v>157</v>
      </c>
      <c r="K1392" t="s">
        <v>473</v>
      </c>
      <c r="L1392" t="s">
        <v>156</v>
      </c>
      <c r="M1392">
        <v>0</v>
      </c>
      <c r="N1392" t="s">
        <v>35</v>
      </c>
      <c r="O1392" t="s">
        <v>492</v>
      </c>
      <c r="P1392">
        <v>10</v>
      </c>
      <c r="Q1392" t="s">
        <v>465</v>
      </c>
      <c r="R1392">
        <v>1</v>
      </c>
      <c r="S1392">
        <v>-40080.21</v>
      </c>
      <c r="T1392">
        <v>1</v>
      </c>
      <c r="U1392" t="s">
        <v>199</v>
      </c>
      <c r="V1392" t="s">
        <v>50</v>
      </c>
      <c r="W1392" t="s">
        <v>74</v>
      </c>
      <c r="X1392">
        <v>1.4065386597374174E-2</v>
      </c>
      <c r="Y1392">
        <v>563.74364855394231</v>
      </c>
      <c r="Z1392">
        <v>6</v>
      </c>
      <c r="AA1392" t="s">
        <v>157</v>
      </c>
      <c r="AB1392" t="s">
        <v>50</v>
      </c>
      <c r="AC1392" t="s">
        <v>17</v>
      </c>
    </row>
    <row r="1393" spans="1:29" x14ac:dyDescent="0.3">
      <c r="A1393" s="151">
        <v>46059</v>
      </c>
      <c r="B1393" t="s">
        <v>1035</v>
      </c>
      <c r="C1393" t="s">
        <v>1041</v>
      </c>
      <c r="D1393">
        <v>-40080.21</v>
      </c>
      <c r="E1393" t="s">
        <v>1042</v>
      </c>
      <c r="F1393">
        <v>1</v>
      </c>
      <c r="G1393">
        <v>33124.14</v>
      </c>
      <c r="H1393" t="s">
        <v>511</v>
      </c>
      <c r="I1393" t="s">
        <v>17</v>
      </c>
      <c r="J1393" t="s">
        <v>157</v>
      </c>
      <c r="K1393" t="s">
        <v>473</v>
      </c>
      <c r="L1393" t="s">
        <v>156</v>
      </c>
      <c r="M1393">
        <v>0</v>
      </c>
      <c r="N1393" t="s">
        <v>35</v>
      </c>
      <c r="O1393" t="s">
        <v>492</v>
      </c>
      <c r="P1393">
        <v>10</v>
      </c>
      <c r="Q1393" t="s">
        <v>465</v>
      </c>
      <c r="R1393">
        <v>1</v>
      </c>
      <c r="S1393">
        <v>-40080.21</v>
      </c>
      <c r="T1393">
        <v>1</v>
      </c>
      <c r="U1393" t="s">
        <v>199</v>
      </c>
      <c r="V1393" t="s">
        <v>68</v>
      </c>
      <c r="W1393" t="s">
        <v>69</v>
      </c>
      <c r="X1393">
        <v>0.10760032914202722</v>
      </c>
      <c r="Y1393">
        <v>4312.6437880815711</v>
      </c>
      <c r="Z1393">
        <v>7</v>
      </c>
      <c r="AA1393" t="s">
        <v>157</v>
      </c>
      <c r="AB1393" t="s">
        <v>68</v>
      </c>
      <c r="AC1393" t="s">
        <v>17</v>
      </c>
    </row>
    <row r="1394" spans="1:29" x14ac:dyDescent="0.3">
      <c r="A1394" s="151">
        <v>46059</v>
      </c>
      <c r="B1394" t="s">
        <v>1035</v>
      </c>
      <c r="C1394" t="s">
        <v>1041</v>
      </c>
      <c r="D1394">
        <v>-40080.21</v>
      </c>
      <c r="E1394" t="s">
        <v>1042</v>
      </c>
      <c r="F1394">
        <v>1</v>
      </c>
      <c r="G1394">
        <v>33124.14</v>
      </c>
      <c r="H1394" t="s">
        <v>511</v>
      </c>
      <c r="I1394" t="s">
        <v>17</v>
      </c>
      <c r="J1394" t="s">
        <v>157</v>
      </c>
      <c r="K1394" t="s">
        <v>473</v>
      </c>
      <c r="L1394" t="s">
        <v>156</v>
      </c>
      <c r="M1394">
        <v>0</v>
      </c>
      <c r="N1394" t="s">
        <v>35</v>
      </c>
      <c r="O1394" t="s">
        <v>492</v>
      </c>
      <c r="P1394">
        <v>10</v>
      </c>
      <c r="Q1394" t="s">
        <v>465</v>
      </c>
      <c r="R1394">
        <v>1</v>
      </c>
      <c r="S1394">
        <v>-40080.21</v>
      </c>
      <c r="T1394">
        <v>1</v>
      </c>
      <c r="U1394" t="s">
        <v>199</v>
      </c>
      <c r="V1394" t="s">
        <v>70</v>
      </c>
      <c r="W1394" t="s">
        <v>71</v>
      </c>
      <c r="X1394">
        <v>3.9675420007119738E-2</v>
      </c>
      <c r="Y1394">
        <v>1590.1991657235606</v>
      </c>
      <c r="Z1394">
        <v>8</v>
      </c>
      <c r="AA1394" t="s">
        <v>157</v>
      </c>
      <c r="AB1394" t="s">
        <v>70</v>
      </c>
      <c r="AC1394" t="s">
        <v>17</v>
      </c>
    </row>
    <row r="1395" spans="1:29" x14ac:dyDescent="0.3">
      <c r="A1395" s="151">
        <v>46059</v>
      </c>
      <c r="B1395" t="s">
        <v>1035</v>
      </c>
      <c r="C1395" t="s">
        <v>1041</v>
      </c>
      <c r="D1395">
        <v>-40080.21</v>
      </c>
      <c r="E1395" t="s">
        <v>1042</v>
      </c>
      <c r="F1395">
        <v>1</v>
      </c>
      <c r="G1395">
        <v>33124.14</v>
      </c>
      <c r="H1395" t="s">
        <v>511</v>
      </c>
      <c r="I1395" t="s">
        <v>17</v>
      </c>
      <c r="J1395" t="s">
        <v>157</v>
      </c>
      <c r="K1395" t="s">
        <v>473</v>
      </c>
      <c r="L1395" t="s">
        <v>156</v>
      </c>
      <c r="M1395">
        <v>0</v>
      </c>
      <c r="N1395" t="s">
        <v>35</v>
      </c>
      <c r="O1395" t="s">
        <v>492</v>
      </c>
      <c r="P1395">
        <v>10</v>
      </c>
      <c r="Q1395" t="s">
        <v>465</v>
      </c>
      <c r="R1395">
        <v>1</v>
      </c>
      <c r="S1395">
        <v>-40080.21</v>
      </c>
      <c r="T1395">
        <v>1</v>
      </c>
      <c r="U1395" t="s">
        <v>199</v>
      </c>
      <c r="V1395" t="s">
        <v>181</v>
      </c>
      <c r="W1395" t="s">
        <v>462</v>
      </c>
      <c r="X1395">
        <v>0</v>
      </c>
      <c r="Y1395">
        <v>0</v>
      </c>
      <c r="Z1395">
        <v>9</v>
      </c>
      <c r="AA1395" t="s">
        <v>157</v>
      </c>
      <c r="AB1395" t="s">
        <v>181</v>
      </c>
      <c r="AC1395" t="s">
        <v>17</v>
      </c>
    </row>
    <row r="1396" spans="1:29" x14ac:dyDescent="0.3">
      <c r="A1396" s="151">
        <v>46078</v>
      </c>
      <c r="B1396" t="s">
        <v>1079</v>
      </c>
      <c r="C1396" t="s">
        <v>1080</v>
      </c>
      <c r="D1396">
        <v>-40000</v>
      </c>
      <c r="E1396" t="s">
        <v>1081</v>
      </c>
      <c r="F1396">
        <v>1</v>
      </c>
      <c r="G1396">
        <v>40000</v>
      </c>
      <c r="H1396" t="s">
        <v>511</v>
      </c>
      <c r="I1396" t="s">
        <v>10</v>
      </c>
      <c r="J1396" t="s">
        <v>137</v>
      </c>
      <c r="K1396" t="s">
        <v>473</v>
      </c>
      <c r="L1396" t="s">
        <v>156</v>
      </c>
      <c r="M1396">
        <v>0</v>
      </c>
      <c r="N1396" t="s">
        <v>35</v>
      </c>
      <c r="O1396" t="s">
        <v>492</v>
      </c>
      <c r="P1396">
        <v>10</v>
      </c>
      <c r="Q1396" t="s">
        <v>465</v>
      </c>
      <c r="R1396">
        <v>1</v>
      </c>
      <c r="S1396">
        <v>-40000</v>
      </c>
      <c r="T1396">
        <v>1</v>
      </c>
      <c r="U1396" t="s">
        <v>199</v>
      </c>
      <c r="V1396" t="s">
        <v>72</v>
      </c>
      <c r="W1396" t="s">
        <v>73</v>
      </c>
      <c r="X1396">
        <v>3.2417236735101898E-2</v>
      </c>
      <c r="Y1396">
        <v>1296.6894694040759</v>
      </c>
      <c r="Z1396">
        <v>1</v>
      </c>
      <c r="AA1396">
        <v>13</v>
      </c>
      <c r="AB1396" t="s">
        <v>72</v>
      </c>
      <c r="AC1396" t="s">
        <v>10</v>
      </c>
    </row>
    <row r="1397" spans="1:29" x14ac:dyDescent="0.3">
      <c r="A1397" s="151">
        <v>46078</v>
      </c>
      <c r="B1397" t="s">
        <v>1079</v>
      </c>
      <c r="C1397" t="s">
        <v>1080</v>
      </c>
      <c r="D1397">
        <v>-40000</v>
      </c>
      <c r="E1397" t="s">
        <v>1081</v>
      </c>
      <c r="F1397">
        <v>1</v>
      </c>
      <c r="G1397">
        <v>40000</v>
      </c>
      <c r="H1397" t="s">
        <v>511</v>
      </c>
      <c r="I1397" t="s">
        <v>10</v>
      </c>
      <c r="J1397" t="s">
        <v>137</v>
      </c>
      <c r="K1397" t="s">
        <v>473</v>
      </c>
      <c r="L1397" t="s">
        <v>156</v>
      </c>
      <c r="M1397">
        <v>0</v>
      </c>
      <c r="N1397" t="s">
        <v>35</v>
      </c>
      <c r="O1397" t="s">
        <v>492</v>
      </c>
      <c r="P1397">
        <v>10</v>
      </c>
      <c r="Q1397" t="s">
        <v>465</v>
      </c>
      <c r="R1397">
        <v>1</v>
      </c>
      <c r="S1397">
        <v>-40000</v>
      </c>
      <c r="T1397">
        <v>1</v>
      </c>
      <c r="U1397" t="s">
        <v>199</v>
      </c>
      <c r="V1397" t="s">
        <v>77</v>
      </c>
      <c r="W1397" t="s">
        <v>78</v>
      </c>
      <c r="X1397">
        <v>7.0597149630605652E-3</v>
      </c>
      <c r="Y1397">
        <v>282.38859852242263</v>
      </c>
      <c r="Z1397">
        <v>2</v>
      </c>
      <c r="AA1397">
        <v>13</v>
      </c>
      <c r="AB1397" t="s">
        <v>77</v>
      </c>
      <c r="AC1397" t="s">
        <v>10</v>
      </c>
    </row>
    <row r="1398" spans="1:29" x14ac:dyDescent="0.3">
      <c r="A1398" s="151">
        <v>46078</v>
      </c>
      <c r="B1398" t="s">
        <v>1079</v>
      </c>
      <c r="C1398" t="s">
        <v>1080</v>
      </c>
      <c r="D1398">
        <v>-40000</v>
      </c>
      <c r="E1398" t="s">
        <v>1081</v>
      </c>
      <c r="F1398">
        <v>1</v>
      </c>
      <c r="G1398">
        <v>40000</v>
      </c>
      <c r="H1398" t="s">
        <v>511</v>
      </c>
      <c r="I1398" t="s">
        <v>10</v>
      </c>
      <c r="J1398" t="s">
        <v>137</v>
      </c>
      <c r="K1398" t="s">
        <v>473</v>
      </c>
      <c r="L1398" t="s">
        <v>156</v>
      </c>
      <c r="M1398">
        <v>0</v>
      </c>
      <c r="N1398" t="s">
        <v>35</v>
      </c>
      <c r="O1398" t="s">
        <v>492</v>
      </c>
      <c r="P1398">
        <v>10</v>
      </c>
      <c r="Q1398" t="s">
        <v>465</v>
      </c>
      <c r="R1398">
        <v>1</v>
      </c>
      <c r="S1398">
        <v>-40000</v>
      </c>
      <c r="T1398">
        <v>1</v>
      </c>
      <c r="U1398" t="s">
        <v>199</v>
      </c>
      <c r="V1398" t="s">
        <v>75</v>
      </c>
      <c r="W1398" t="s">
        <v>76</v>
      </c>
      <c r="X1398">
        <v>4.0653249223577111E-4</v>
      </c>
      <c r="Y1398">
        <v>16.261299689430846</v>
      </c>
      <c r="Z1398">
        <v>10</v>
      </c>
      <c r="AA1398">
        <v>13</v>
      </c>
      <c r="AB1398" t="s">
        <v>75</v>
      </c>
      <c r="AC1398" t="s">
        <v>10</v>
      </c>
    </row>
    <row r="1399" spans="1:29" x14ac:dyDescent="0.3">
      <c r="A1399" s="151">
        <v>46078</v>
      </c>
      <c r="B1399" t="s">
        <v>1079</v>
      </c>
      <c r="C1399" t="s">
        <v>1080</v>
      </c>
      <c r="D1399">
        <v>-40000</v>
      </c>
      <c r="E1399" t="s">
        <v>1081</v>
      </c>
      <c r="F1399">
        <v>1</v>
      </c>
      <c r="G1399">
        <v>40000</v>
      </c>
      <c r="H1399" t="s">
        <v>511</v>
      </c>
      <c r="I1399" t="s">
        <v>10</v>
      </c>
      <c r="J1399" t="s">
        <v>137</v>
      </c>
      <c r="K1399" t="s">
        <v>473</v>
      </c>
      <c r="L1399" t="s">
        <v>156</v>
      </c>
      <c r="M1399">
        <v>0</v>
      </c>
      <c r="N1399" t="s">
        <v>35</v>
      </c>
      <c r="O1399" t="s">
        <v>492</v>
      </c>
      <c r="P1399">
        <v>10</v>
      </c>
      <c r="Q1399" t="s">
        <v>465</v>
      </c>
      <c r="R1399">
        <v>1</v>
      </c>
      <c r="S1399">
        <v>-40000</v>
      </c>
      <c r="T1399">
        <v>1</v>
      </c>
      <c r="U1399" t="s">
        <v>199</v>
      </c>
      <c r="V1399" t="s">
        <v>66</v>
      </c>
      <c r="W1399" t="s">
        <v>67</v>
      </c>
      <c r="X1399">
        <v>5.9791078481547098E-2</v>
      </c>
      <c r="Y1399">
        <v>2391.6431392618838</v>
      </c>
      <c r="Z1399">
        <v>3</v>
      </c>
      <c r="AA1399">
        <v>13</v>
      </c>
      <c r="AB1399" t="s">
        <v>682</v>
      </c>
      <c r="AC1399" t="s">
        <v>10</v>
      </c>
    </row>
    <row r="1400" spans="1:29" x14ac:dyDescent="0.3">
      <c r="A1400" s="151">
        <v>46078</v>
      </c>
      <c r="B1400" t="s">
        <v>1079</v>
      </c>
      <c r="C1400" t="s">
        <v>1080</v>
      </c>
      <c r="D1400">
        <v>-40000</v>
      </c>
      <c r="E1400" t="s">
        <v>1081</v>
      </c>
      <c r="F1400">
        <v>1</v>
      </c>
      <c r="G1400">
        <v>40000</v>
      </c>
      <c r="H1400" t="s">
        <v>511</v>
      </c>
      <c r="I1400" t="s">
        <v>10</v>
      </c>
      <c r="J1400" t="s">
        <v>137</v>
      </c>
      <c r="K1400" t="s">
        <v>473</v>
      </c>
      <c r="L1400" t="s">
        <v>156</v>
      </c>
      <c r="M1400">
        <v>0</v>
      </c>
      <c r="N1400" t="s">
        <v>35</v>
      </c>
      <c r="O1400" t="s">
        <v>492</v>
      </c>
      <c r="P1400">
        <v>10</v>
      </c>
      <c r="Q1400" t="s">
        <v>465</v>
      </c>
      <c r="R1400">
        <v>1</v>
      </c>
      <c r="S1400">
        <v>-40000</v>
      </c>
      <c r="T1400">
        <v>1</v>
      </c>
      <c r="U1400" t="s">
        <v>199</v>
      </c>
      <c r="V1400" t="s">
        <v>63</v>
      </c>
      <c r="W1400" t="s">
        <v>64</v>
      </c>
      <c r="X1400">
        <v>4.8738124634855849E-3</v>
      </c>
      <c r="Y1400">
        <v>194.9524985394234</v>
      </c>
      <c r="Z1400">
        <v>4</v>
      </c>
      <c r="AA1400">
        <v>13</v>
      </c>
      <c r="AB1400" t="s">
        <v>683</v>
      </c>
      <c r="AC1400" t="s">
        <v>10</v>
      </c>
    </row>
    <row r="1401" spans="1:29" x14ac:dyDescent="0.3">
      <c r="A1401" s="151">
        <v>46078</v>
      </c>
      <c r="B1401" t="s">
        <v>1079</v>
      </c>
      <c r="C1401" t="s">
        <v>1080</v>
      </c>
      <c r="D1401">
        <v>-40000</v>
      </c>
      <c r="E1401" t="s">
        <v>1081</v>
      </c>
      <c r="F1401">
        <v>1</v>
      </c>
      <c r="G1401">
        <v>40000</v>
      </c>
      <c r="H1401" t="s">
        <v>511</v>
      </c>
      <c r="I1401" t="s">
        <v>10</v>
      </c>
      <c r="J1401" t="s">
        <v>137</v>
      </c>
      <c r="K1401" t="s">
        <v>473</v>
      </c>
      <c r="L1401" t="s">
        <v>156</v>
      </c>
      <c r="M1401">
        <v>0</v>
      </c>
      <c r="N1401" t="s">
        <v>35</v>
      </c>
      <c r="O1401" t="s">
        <v>492</v>
      </c>
      <c r="P1401">
        <v>10</v>
      </c>
      <c r="Q1401" t="s">
        <v>465</v>
      </c>
      <c r="R1401">
        <v>1</v>
      </c>
      <c r="S1401">
        <v>-40000</v>
      </c>
      <c r="T1401">
        <v>1</v>
      </c>
      <c r="U1401" t="s">
        <v>199</v>
      </c>
      <c r="V1401" t="s">
        <v>80</v>
      </c>
      <c r="W1401" t="s">
        <v>81</v>
      </c>
      <c r="X1401">
        <v>0.73411048911804788</v>
      </c>
      <c r="Y1401">
        <v>29364.419564721917</v>
      </c>
      <c r="Z1401">
        <v>5</v>
      </c>
      <c r="AA1401">
        <v>13</v>
      </c>
      <c r="AB1401" t="s">
        <v>80</v>
      </c>
      <c r="AC1401" t="s">
        <v>10</v>
      </c>
    </row>
    <row r="1402" spans="1:29" x14ac:dyDescent="0.3">
      <c r="A1402" s="151">
        <v>46078</v>
      </c>
      <c r="B1402" t="s">
        <v>1079</v>
      </c>
      <c r="C1402" t="s">
        <v>1080</v>
      </c>
      <c r="D1402">
        <v>-40000</v>
      </c>
      <c r="E1402" t="s">
        <v>1081</v>
      </c>
      <c r="F1402">
        <v>1</v>
      </c>
      <c r="G1402">
        <v>40000</v>
      </c>
      <c r="H1402" t="s">
        <v>511</v>
      </c>
      <c r="I1402" t="s">
        <v>10</v>
      </c>
      <c r="J1402" t="s">
        <v>137</v>
      </c>
      <c r="K1402" t="s">
        <v>473</v>
      </c>
      <c r="L1402" t="s">
        <v>156</v>
      </c>
      <c r="M1402">
        <v>0</v>
      </c>
      <c r="N1402" t="s">
        <v>35</v>
      </c>
      <c r="O1402" t="s">
        <v>492</v>
      </c>
      <c r="P1402">
        <v>10</v>
      </c>
      <c r="Q1402" t="s">
        <v>465</v>
      </c>
      <c r="R1402">
        <v>1</v>
      </c>
      <c r="S1402">
        <v>-40000</v>
      </c>
      <c r="T1402">
        <v>1</v>
      </c>
      <c r="U1402" t="s">
        <v>199</v>
      </c>
      <c r="V1402" t="s">
        <v>50</v>
      </c>
      <c r="W1402" t="s">
        <v>74</v>
      </c>
      <c r="X1402">
        <v>1.4065386597374174E-2</v>
      </c>
      <c r="Y1402">
        <v>562.61546389496698</v>
      </c>
      <c r="Z1402">
        <v>6</v>
      </c>
      <c r="AA1402">
        <v>13</v>
      </c>
      <c r="AB1402" t="s">
        <v>50</v>
      </c>
      <c r="AC1402" t="s">
        <v>10</v>
      </c>
    </row>
    <row r="1403" spans="1:29" x14ac:dyDescent="0.3">
      <c r="A1403" s="151">
        <v>46078</v>
      </c>
      <c r="B1403" t="s">
        <v>1079</v>
      </c>
      <c r="C1403" t="s">
        <v>1080</v>
      </c>
      <c r="D1403">
        <v>-40000</v>
      </c>
      <c r="E1403" t="s">
        <v>1081</v>
      </c>
      <c r="F1403">
        <v>1</v>
      </c>
      <c r="G1403">
        <v>40000</v>
      </c>
      <c r="H1403" t="s">
        <v>511</v>
      </c>
      <c r="I1403" t="s">
        <v>10</v>
      </c>
      <c r="J1403" t="s">
        <v>137</v>
      </c>
      <c r="K1403" t="s">
        <v>473</v>
      </c>
      <c r="L1403" t="s">
        <v>156</v>
      </c>
      <c r="M1403">
        <v>0</v>
      </c>
      <c r="N1403" t="s">
        <v>35</v>
      </c>
      <c r="O1403" t="s">
        <v>492</v>
      </c>
      <c r="P1403">
        <v>10</v>
      </c>
      <c r="Q1403" t="s">
        <v>465</v>
      </c>
      <c r="R1403">
        <v>1</v>
      </c>
      <c r="S1403">
        <v>-40000</v>
      </c>
      <c r="T1403">
        <v>1</v>
      </c>
      <c r="U1403" t="s">
        <v>199</v>
      </c>
      <c r="V1403" t="s">
        <v>68</v>
      </c>
      <c r="W1403" t="s">
        <v>69</v>
      </c>
      <c r="X1403">
        <v>0.10760032914202722</v>
      </c>
      <c r="Y1403">
        <v>4304.013165681089</v>
      </c>
      <c r="Z1403">
        <v>7</v>
      </c>
      <c r="AA1403">
        <v>13</v>
      </c>
      <c r="AB1403" t="s">
        <v>68</v>
      </c>
      <c r="AC1403" t="s">
        <v>10</v>
      </c>
    </row>
    <row r="1404" spans="1:29" x14ac:dyDescent="0.3">
      <c r="A1404" s="151">
        <v>46078</v>
      </c>
      <c r="B1404" t="s">
        <v>1079</v>
      </c>
      <c r="C1404" t="s">
        <v>1080</v>
      </c>
      <c r="D1404">
        <v>-40000</v>
      </c>
      <c r="E1404" t="s">
        <v>1081</v>
      </c>
      <c r="F1404">
        <v>1</v>
      </c>
      <c r="G1404">
        <v>40000</v>
      </c>
      <c r="H1404" t="s">
        <v>511</v>
      </c>
      <c r="I1404" t="s">
        <v>10</v>
      </c>
      <c r="J1404" t="s">
        <v>137</v>
      </c>
      <c r="K1404" t="s">
        <v>473</v>
      </c>
      <c r="L1404" t="s">
        <v>156</v>
      </c>
      <c r="M1404">
        <v>0</v>
      </c>
      <c r="N1404" t="s">
        <v>35</v>
      </c>
      <c r="O1404" t="s">
        <v>492</v>
      </c>
      <c r="P1404">
        <v>10</v>
      </c>
      <c r="Q1404" t="s">
        <v>465</v>
      </c>
      <c r="R1404">
        <v>1</v>
      </c>
      <c r="S1404">
        <v>-40000</v>
      </c>
      <c r="T1404">
        <v>1</v>
      </c>
      <c r="U1404" t="s">
        <v>199</v>
      </c>
      <c r="V1404" t="s">
        <v>70</v>
      </c>
      <c r="W1404" t="s">
        <v>71</v>
      </c>
      <c r="X1404">
        <v>3.9675420007119738E-2</v>
      </c>
      <c r="Y1404">
        <v>1587.0168002847895</v>
      </c>
      <c r="Z1404">
        <v>8</v>
      </c>
      <c r="AA1404">
        <v>13</v>
      </c>
      <c r="AB1404" t="s">
        <v>70</v>
      </c>
      <c r="AC1404" t="s">
        <v>10</v>
      </c>
    </row>
    <row r="1405" spans="1:29" x14ac:dyDescent="0.3">
      <c r="A1405" s="151">
        <v>46078</v>
      </c>
      <c r="B1405" t="s">
        <v>1079</v>
      </c>
      <c r="C1405" t="s">
        <v>1080</v>
      </c>
      <c r="D1405">
        <v>-40000</v>
      </c>
      <c r="E1405" t="s">
        <v>1081</v>
      </c>
      <c r="F1405">
        <v>1</v>
      </c>
      <c r="G1405">
        <v>40000</v>
      </c>
      <c r="H1405" t="s">
        <v>511</v>
      </c>
      <c r="I1405" t="s">
        <v>10</v>
      </c>
      <c r="J1405" t="s">
        <v>137</v>
      </c>
      <c r="K1405" t="s">
        <v>473</v>
      </c>
      <c r="L1405" t="s">
        <v>156</v>
      </c>
      <c r="M1405">
        <v>0</v>
      </c>
      <c r="N1405" t="s">
        <v>35</v>
      </c>
      <c r="O1405" t="s">
        <v>492</v>
      </c>
      <c r="P1405">
        <v>10</v>
      </c>
      <c r="Q1405" t="s">
        <v>465</v>
      </c>
      <c r="R1405">
        <v>1</v>
      </c>
      <c r="S1405">
        <v>-40000</v>
      </c>
      <c r="T1405">
        <v>1</v>
      </c>
      <c r="U1405" t="s">
        <v>199</v>
      </c>
      <c r="V1405" t="s">
        <v>181</v>
      </c>
      <c r="W1405" t="s">
        <v>462</v>
      </c>
      <c r="X1405">
        <v>0</v>
      </c>
      <c r="Y1405">
        <v>0</v>
      </c>
      <c r="Z1405">
        <v>9</v>
      </c>
      <c r="AA1405">
        <v>13</v>
      </c>
      <c r="AB1405" t="s">
        <v>181</v>
      </c>
      <c r="AC1405" t="s">
        <v>10</v>
      </c>
    </row>
    <row r="1406" spans="1:29" x14ac:dyDescent="0.3">
      <c r="A1406" s="151">
        <v>46071</v>
      </c>
      <c r="B1406" t="s">
        <v>935</v>
      </c>
      <c r="C1406" t="s">
        <v>936</v>
      </c>
      <c r="D1406">
        <v>-36600</v>
      </c>
      <c r="E1406" t="s">
        <v>937</v>
      </c>
      <c r="F1406">
        <v>1</v>
      </c>
      <c r="G1406">
        <v>36600</v>
      </c>
      <c r="H1406" t="s">
        <v>511</v>
      </c>
      <c r="I1406" t="s">
        <v>530</v>
      </c>
      <c r="J1406" t="s">
        <v>137</v>
      </c>
      <c r="K1406" t="s">
        <v>473</v>
      </c>
      <c r="L1406" t="s">
        <v>156</v>
      </c>
      <c r="M1406">
        <v>0</v>
      </c>
      <c r="N1406" t="s">
        <v>35</v>
      </c>
      <c r="O1406" t="s">
        <v>492</v>
      </c>
      <c r="P1406">
        <v>10</v>
      </c>
      <c r="Q1406" t="s">
        <v>465</v>
      </c>
      <c r="R1406">
        <v>1</v>
      </c>
      <c r="S1406">
        <v>-36600</v>
      </c>
      <c r="T1406">
        <v>1</v>
      </c>
      <c r="U1406" t="s">
        <v>199</v>
      </c>
      <c r="V1406" t="s">
        <v>72</v>
      </c>
      <c r="W1406" t="s">
        <v>73</v>
      </c>
      <c r="X1406">
        <v>3.2417236735101898E-2</v>
      </c>
      <c r="Y1406">
        <v>1186.4708645047294</v>
      </c>
      <c r="Z1406">
        <v>1</v>
      </c>
      <c r="AA1406">
        <v>13</v>
      </c>
      <c r="AB1406" t="s">
        <v>72</v>
      </c>
      <c r="AC1406" t="s">
        <v>10</v>
      </c>
    </row>
    <row r="1407" spans="1:29" x14ac:dyDescent="0.3">
      <c r="A1407" s="151">
        <v>46071</v>
      </c>
      <c r="B1407" t="s">
        <v>935</v>
      </c>
      <c r="C1407" t="s">
        <v>936</v>
      </c>
      <c r="D1407">
        <v>-36600</v>
      </c>
      <c r="E1407" t="s">
        <v>937</v>
      </c>
      <c r="F1407">
        <v>1</v>
      </c>
      <c r="G1407">
        <v>36600</v>
      </c>
      <c r="H1407" t="s">
        <v>511</v>
      </c>
      <c r="I1407" t="s">
        <v>530</v>
      </c>
      <c r="J1407" t="s">
        <v>137</v>
      </c>
      <c r="K1407" t="s">
        <v>473</v>
      </c>
      <c r="L1407" t="s">
        <v>156</v>
      </c>
      <c r="M1407">
        <v>0</v>
      </c>
      <c r="N1407" t="s">
        <v>35</v>
      </c>
      <c r="O1407" t="s">
        <v>492</v>
      </c>
      <c r="P1407">
        <v>10</v>
      </c>
      <c r="Q1407" t="s">
        <v>465</v>
      </c>
      <c r="R1407">
        <v>1</v>
      </c>
      <c r="S1407">
        <v>-36600</v>
      </c>
      <c r="T1407">
        <v>1</v>
      </c>
      <c r="U1407" t="s">
        <v>199</v>
      </c>
      <c r="V1407" t="s">
        <v>77</v>
      </c>
      <c r="W1407" t="s">
        <v>78</v>
      </c>
      <c r="X1407">
        <v>7.0597149630605652E-3</v>
      </c>
      <c r="Y1407">
        <v>258.38556764801666</v>
      </c>
      <c r="Z1407">
        <v>2</v>
      </c>
      <c r="AA1407">
        <v>13</v>
      </c>
      <c r="AB1407" t="s">
        <v>77</v>
      </c>
      <c r="AC1407" t="s">
        <v>10</v>
      </c>
    </row>
    <row r="1408" spans="1:29" x14ac:dyDescent="0.3">
      <c r="A1408" s="151">
        <v>46071</v>
      </c>
      <c r="B1408" t="s">
        <v>935</v>
      </c>
      <c r="C1408" t="s">
        <v>936</v>
      </c>
      <c r="D1408">
        <v>-36600</v>
      </c>
      <c r="E1408" t="s">
        <v>937</v>
      </c>
      <c r="F1408">
        <v>1</v>
      </c>
      <c r="G1408">
        <v>36600</v>
      </c>
      <c r="H1408" t="s">
        <v>511</v>
      </c>
      <c r="I1408" t="s">
        <v>530</v>
      </c>
      <c r="J1408" t="s">
        <v>137</v>
      </c>
      <c r="K1408" t="s">
        <v>473</v>
      </c>
      <c r="L1408" t="s">
        <v>156</v>
      </c>
      <c r="M1408">
        <v>0</v>
      </c>
      <c r="N1408" t="s">
        <v>35</v>
      </c>
      <c r="O1408" t="s">
        <v>492</v>
      </c>
      <c r="P1408">
        <v>10</v>
      </c>
      <c r="Q1408" t="s">
        <v>465</v>
      </c>
      <c r="R1408">
        <v>1</v>
      </c>
      <c r="S1408">
        <v>-36600</v>
      </c>
      <c r="T1408">
        <v>1</v>
      </c>
      <c r="U1408" t="s">
        <v>199</v>
      </c>
      <c r="V1408" t="s">
        <v>75</v>
      </c>
      <c r="W1408" t="s">
        <v>76</v>
      </c>
      <c r="X1408">
        <v>4.0653249223577111E-4</v>
      </c>
      <c r="Y1408">
        <v>14.879089215829223</v>
      </c>
      <c r="Z1408">
        <v>10</v>
      </c>
      <c r="AA1408">
        <v>13</v>
      </c>
      <c r="AB1408" t="s">
        <v>75</v>
      </c>
      <c r="AC1408" t="s">
        <v>10</v>
      </c>
    </row>
    <row r="1409" spans="1:29" x14ac:dyDescent="0.3">
      <c r="A1409" s="151">
        <v>46071</v>
      </c>
      <c r="B1409" t="s">
        <v>935</v>
      </c>
      <c r="C1409" t="s">
        <v>936</v>
      </c>
      <c r="D1409">
        <v>-36600</v>
      </c>
      <c r="E1409" t="s">
        <v>937</v>
      </c>
      <c r="F1409">
        <v>1</v>
      </c>
      <c r="G1409">
        <v>36600</v>
      </c>
      <c r="H1409" t="s">
        <v>511</v>
      </c>
      <c r="I1409" t="s">
        <v>530</v>
      </c>
      <c r="J1409" t="s">
        <v>137</v>
      </c>
      <c r="K1409" t="s">
        <v>473</v>
      </c>
      <c r="L1409" t="s">
        <v>156</v>
      </c>
      <c r="M1409">
        <v>0</v>
      </c>
      <c r="N1409" t="s">
        <v>35</v>
      </c>
      <c r="O1409" t="s">
        <v>492</v>
      </c>
      <c r="P1409">
        <v>10</v>
      </c>
      <c r="Q1409" t="s">
        <v>465</v>
      </c>
      <c r="R1409">
        <v>1</v>
      </c>
      <c r="S1409">
        <v>-36600</v>
      </c>
      <c r="T1409">
        <v>1</v>
      </c>
      <c r="U1409" t="s">
        <v>199</v>
      </c>
      <c r="V1409" t="s">
        <v>66</v>
      </c>
      <c r="W1409" t="s">
        <v>67</v>
      </c>
      <c r="X1409">
        <v>5.9791078481547098E-2</v>
      </c>
      <c r="Y1409">
        <v>2188.3534724246238</v>
      </c>
      <c r="Z1409">
        <v>3</v>
      </c>
      <c r="AA1409">
        <v>13</v>
      </c>
      <c r="AB1409" t="s">
        <v>682</v>
      </c>
      <c r="AC1409" t="s">
        <v>10</v>
      </c>
    </row>
    <row r="1410" spans="1:29" x14ac:dyDescent="0.3">
      <c r="A1410" s="151">
        <v>46071</v>
      </c>
      <c r="B1410" t="s">
        <v>935</v>
      </c>
      <c r="C1410" t="s">
        <v>936</v>
      </c>
      <c r="D1410">
        <v>-36600</v>
      </c>
      <c r="E1410" t="s">
        <v>937</v>
      </c>
      <c r="F1410">
        <v>1</v>
      </c>
      <c r="G1410">
        <v>36600</v>
      </c>
      <c r="H1410" t="s">
        <v>511</v>
      </c>
      <c r="I1410" t="s">
        <v>530</v>
      </c>
      <c r="J1410" t="s">
        <v>137</v>
      </c>
      <c r="K1410" t="s">
        <v>473</v>
      </c>
      <c r="L1410" t="s">
        <v>156</v>
      </c>
      <c r="M1410">
        <v>0</v>
      </c>
      <c r="N1410" t="s">
        <v>35</v>
      </c>
      <c r="O1410" t="s">
        <v>492</v>
      </c>
      <c r="P1410">
        <v>10</v>
      </c>
      <c r="Q1410" t="s">
        <v>465</v>
      </c>
      <c r="R1410">
        <v>1</v>
      </c>
      <c r="S1410">
        <v>-36600</v>
      </c>
      <c r="T1410">
        <v>1</v>
      </c>
      <c r="U1410" t="s">
        <v>199</v>
      </c>
      <c r="V1410" t="s">
        <v>63</v>
      </c>
      <c r="W1410" t="s">
        <v>64</v>
      </c>
      <c r="X1410">
        <v>4.8738124634855849E-3</v>
      </c>
      <c r="Y1410">
        <v>178.38153616357241</v>
      </c>
      <c r="Z1410">
        <v>4</v>
      </c>
      <c r="AA1410">
        <v>13</v>
      </c>
      <c r="AB1410" t="s">
        <v>683</v>
      </c>
      <c r="AC1410" t="s">
        <v>10</v>
      </c>
    </row>
    <row r="1411" spans="1:29" x14ac:dyDescent="0.3">
      <c r="A1411" s="151">
        <v>46071</v>
      </c>
      <c r="B1411" t="s">
        <v>935</v>
      </c>
      <c r="C1411" t="s">
        <v>936</v>
      </c>
      <c r="D1411">
        <v>-36600</v>
      </c>
      <c r="E1411" t="s">
        <v>937</v>
      </c>
      <c r="F1411">
        <v>1</v>
      </c>
      <c r="G1411">
        <v>36600</v>
      </c>
      <c r="H1411" t="s">
        <v>511</v>
      </c>
      <c r="I1411" t="s">
        <v>530</v>
      </c>
      <c r="J1411" t="s">
        <v>137</v>
      </c>
      <c r="K1411" t="s">
        <v>473</v>
      </c>
      <c r="L1411" t="s">
        <v>156</v>
      </c>
      <c r="M1411">
        <v>0</v>
      </c>
      <c r="N1411" t="s">
        <v>35</v>
      </c>
      <c r="O1411" t="s">
        <v>492</v>
      </c>
      <c r="P1411">
        <v>10</v>
      </c>
      <c r="Q1411" t="s">
        <v>465</v>
      </c>
      <c r="R1411">
        <v>1</v>
      </c>
      <c r="S1411">
        <v>-36600</v>
      </c>
      <c r="T1411">
        <v>1</v>
      </c>
      <c r="U1411" t="s">
        <v>199</v>
      </c>
      <c r="V1411" t="s">
        <v>80</v>
      </c>
      <c r="W1411" t="s">
        <v>81</v>
      </c>
      <c r="X1411">
        <v>0.73411048911804788</v>
      </c>
      <c r="Y1411">
        <v>26868.443901720551</v>
      </c>
      <c r="Z1411">
        <v>5</v>
      </c>
      <c r="AA1411">
        <v>13</v>
      </c>
      <c r="AB1411" t="s">
        <v>80</v>
      </c>
      <c r="AC1411" t="s">
        <v>10</v>
      </c>
    </row>
    <row r="1412" spans="1:29" x14ac:dyDescent="0.3">
      <c r="A1412" s="151">
        <v>46071</v>
      </c>
      <c r="B1412" t="s">
        <v>935</v>
      </c>
      <c r="C1412" t="s">
        <v>936</v>
      </c>
      <c r="D1412">
        <v>-36600</v>
      </c>
      <c r="E1412" t="s">
        <v>937</v>
      </c>
      <c r="F1412">
        <v>1</v>
      </c>
      <c r="G1412">
        <v>36600</v>
      </c>
      <c r="H1412" t="s">
        <v>511</v>
      </c>
      <c r="I1412" t="s">
        <v>530</v>
      </c>
      <c r="J1412" t="s">
        <v>137</v>
      </c>
      <c r="K1412" t="s">
        <v>473</v>
      </c>
      <c r="L1412" t="s">
        <v>156</v>
      </c>
      <c r="M1412">
        <v>0</v>
      </c>
      <c r="N1412" t="s">
        <v>35</v>
      </c>
      <c r="O1412" t="s">
        <v>492</v>
      </c>
      <c r="P1412">
        <v>10</v>
      </c>
      <c r="Q1412" t="s">
        <v>465</v>
      </c>
      <c r="R1412">
        <v>1</v>
      </c>
      <c r="S1412">
        <v>-36600</v>
      </c>
      <c r="T1412">
        <v>1</v>
      </c>
      <c r="U1412" t="s">
        <v>199</v>
      </c>
      <c r="V1412" t="s">
        <v>50</v>
      </c>
      <c r="W1412" t="s">
        <v>74</v>
      </c>
      <c r="X1412">
        <v>1.4065386597374174E-2</v>
      </c>
      <c r="Y1412">
        <v>514.79314946389479</v>
      </c>
      <c r="Z1412">
        <v>6</v>
      </c>
      <c r="AA1412">
        <v>13</v>
      </c>
      <c r="AB1412" t="s">
        <v>50</v>
      </c>
      <c r="AC1412" t="s">
        <v>10</v>
      </c>
    </row>
    <row r="1413" spans="1:29" x14ac:dyDescent="0.3">
      <c r="A1413" s="151">
        <v>46071</v>
      </c>
      <c r="B1413" t="s">
        <v>935</v>
      </c>
      <c r="C1413" t="s">
        <v>936</v>
      </c>
      <c r="D1413">
        <v>-36600</v>
      </c>
      <c r="E1413" t="s">
        <v>937</v>
      </c>
      <c r="F1413">
        <v>1</v>
      </c>
      <c r="G1413">
        <v>36600</v>
      </c>
      <c r="H1413" t="s">
        <v>511</v>
      </c>
      <c r="I1413" t="s">
        <v>530</v>
      </c>
      <c r="J1413" t="s">
        <v>137</v>
      </c>
      <c r="K1413" t="s">
        <v>473</v>
      </c>
      <c r="L1413" t="s">
        <v>156</v>
      </c>
      <c r="M1413">
        <v>0</v>
      </c>
      <c r="N1413" t="s">
        <v>35</v>
      </c>
      <c r="O1413" t="s">
        <v>492</v>
      </c>
      <c r="P1413">
        <v>10</v>
      </c>
      <c r="Q1413" t="s">
        <v>465</v>
      </c>
      <c r="R1413">
        <v>1</v>
      </c>
      <c r="S1413">
        <v>-36600</v>
      </c>
      <c r="T1413">
        <v>1</v>
      </c>
      <c r="U1413" t="s">
        <v>199</v>
      </c>
      <c r="V1413" t="s">
        <v>68</v>
      </c>
      <c r="W1413" t="s">
        <v>69</v>
      </c>
      <c r="X1413">
        <v>0.10760032914202722</v>
      </c>
      <c r="Y1413">
        <v>3938.1720465981962</v>
      </c>
      <c r="Z1413">
        <v>7</v>
      </c>
      <c r="AA1413">
        <v>13</v>
      </c>
      <c r="AB1413" t="s">
        <v>68</v>
      </c>
      <c r="AC1413" t="s">
        <v>10</v>
      </c>
    </row>
    <row r="1414" spans="1:29" x14ac:dyDescent="0.3">
      <c r="A1414" s="151">
        <v>46071</v>
      </c>
      <c r="B1414" t="s">
        <v>935</v>
      </c>
      <c r="C1414" t="s">
        <v>936</v>
      </c>
      <c r="D1414">
        <v>-36600</v>
      </c>
      <c r="E1414" t="s">
        <v>937</v>
      </c>
      <c r="F1414">
        <v>1</v>
      </c>
      <c r="G1414">
        <v>36600</v>
      </c>
      <c r="H1414" t="s">
        <v>511</v>
      </c>
      <c r="I1414" t="s">
        <v>530</v>
      </c>
      <c r="J1414" t="s">
        <v>137</v>
      </c>
      <c r="K1414" t="s">
        <v>473</v>
      </c>
      <c r="L1414" t="s">
        <v>156</v>
      </c>
      <c r="M1414">
        <v>0</v>
      </c>
      <c r="N1414" t="s">
        <v>35</v>
      </c>
      <c r="O1414" t="s">
        <v>492</v>
      </c>
      <c r="P1414">
        <v>10</v>
      </c>
      <c r="Q1414" t="s">
        <v>465</v>
      </c>
      <c r="R1414">
        <v>1</v>
      </c>
      <c r="S1414">
        <v>-36600</v>
      </c>
      <c r="T1414">
        <v>1</v>
      </c>
      <c r="U1414" t="s">
        <v>199</v>
      </c>
      <c r="V1414" t="s">
        <v>70</v>
      </c>
      <c r="W1414" t="s">
        <v>71</v>
      </c>
      <c r="X1414">
        <v>3.9675420007119738E-2</v>
      </c>
      <c r="Y1414">
        <v>1452.1203722605824</v>
      </c>
      <c r="Z1414">
        <v>8</v>
      </c>
      <c r="AA1414">
        <v>13</v>
      </c>
      <c r="AB1414" t="s">
        <v>70</v>
      </c>
      <c r="AC1414" t="s">
        <v>10</v>
      </c>
    </row>
    <row r="1415" spans="1:29" x14ac:dyDescent="0.3">
      <c r="A1415" s="151">
        <v>46071</v>
      </c>
      <c r="B1415" t="s">
        <v>935</v>
      </c>
      <c r="C1415" t="s">
        <v>936</v>
      </c>
      <c r="D1415">
        <v>-36600</v>
      </c>
      <c r="E1415" t="s">
        <v>937</v>
      </c>
      <c r="F1415">
        <v>1</v>
      </c>
      <c r="G1415">
        <v>36600</v>
      </c>
      <c r="H1415" t="s">
        <v>511</v>
      </c>
      <c r="I1415" t="s">
        <v>530</v>
      </c>
      <c r="J1415" t="s">
        <v>137</v>
      </c>
      <c r="K1415" t="s">
        <v>473</v>
      </c>
      <c r="L1415" t="s">
        <v>156</v>
      </c>
      <c r="M1415">
        <v>0</v>
      </c>
      <c r="N1415" t="s">
        <v>35</v>
      </c>
      <c r="O1415" t="s">
        <v>492</v>
      </c>
      <c r="P1415">
        <v>10</v>
      </c>
      <c r="Q1415" t="s">
        <v>465</v>
      </c>
      <c r="R1415">
        <v>1</v>
      </c>
      <c r="S1415">
        <v>-36600</v>
      </c>
      <c r="T1415">
        <v>1</v>
      </c>
      <c r="U1415" t="s">
        <v>199</v>
      </c>
      <c r="V1415" t="s">
        <v>181</v>
      </c>
      <c r="W1415" t="s">
        <v>462</v>
      </c>
      <c r="X1415">
        <v>0</v>
      </c>
      <c r="Y1415">
        <v>0</v>
      </c>
      <c r="Z1415">
        <v>9</v>
      </c>
      <c r="AA1415">
        <v>13</v>
      </c>
      <c r="AB1415" t="s">
        <v>181</v>
      </c>
      <c r="AC1415" t="s">
        <v>10</v>
      </c>
    </row>
    <row r="1416" spans="1:29" x14ac:dyDescent="0.3">
      <c r="A1416" s="151">
        <v>46058</v>
      </c>
      <c r="B1416" t="s">
        <v>1127</v>
      </c>
      <c r="C1416" t="s">
        <v>1130</v>
      </c>
      <c r="D1416">
        <v>-36300</v>
      </c>
      <c r="E1416" t="s">
        <v>1131</v>
      </c>
      <c r="F1416">
        <v>1</v>
      </c>
      <c r="G1416">
        <v>30000</v>
      </c>
      <c r="H1416" t="s">
        <v>511</v>
      </c>
      <c r="I1416" t="s">
        <v>12</v>
      </c>
      <c r="J1416" t="s">
        <v>137</v>
      </c>
      <c r="K1416" t="s">
        <v>473</v>
      </c>
      <c r="L1416" t="s">
        <v>156</v>
      </c>
      <c r="M1416">
        <v>0</v>
      </c>
      <c r="N1416" t="s">
        <v>35</v>
      </c>
      <c r="O1416" t="s">
        <v>492</v>
      </c>
      <c r="P1416">
        <v>10</v>
      </c>
      <c r="Q1416" t="s">
        <v>465</v>
      </c>
      <c r="R1416">
        <v>1</v>
      </c>
      <c r="S1416">
        <v>-36300</v>
      </c>
      <c r="T1416">
        <v>1</v>
      </c>
      <c r="U1416" t="s">
        <v>199</v>
      </c>
      <c r="V1416" t="s">
        <v>72</v>
      </c>
      <c r="W1416" t="s">
        <v>73</v>
      </c>
      <c r="X1416">
        <v>3.2417236735101898E-2</v>
      </c>
      <c r="Y1416">
        <v>1176.7456934841989</v>
      </c>
      <c r="Z1416">
        <v>1</v>
      </c>
      <c r="AA1416">
        <v>11</v>
      </c>
      <c r="AB1416" t="s">
        <v>72</v>
      </c>
      <c r="AC1416" t="s">
        <v>12</v>
      </c>
    </row>
    <row r="1417" spans="1:29" x14ac:dyDescent="0.3">
      <c r="A1417" s="151">
        <v>46058</v>
      </c>
      <c r="B1417" t="s">
        <v>1127</v>
      </c>
      <c r="C1417" t="s">
        <v>1130</v>
      </c>
      <c r="D1417">
        <v>-36300</v>
      </c>
      <c r="E1417" t="s">
        <v>1131</v>
      </c>
      <c r="F1417">
        <v>1</v>
      </c>
      <c r="G1417">
        <v>30000</v>
      </c>
      <c r="H1417" t="s">
        <v>511</v>
      </c>
      <c r="I1417" t="s">
        <v>12</v>
      </c>
      <c r="J1417" t="s">
        <v>137</v>
      </c>
      <c r="K1417" t="s">
        <v>473</v>
      </c>
      <c r="L1417" t="s">
        <v>156</v>
      </c>
      <c r="M1417">
        <v>0</v>
      </c>
      <c r="N1417" t="s">
        <v>35</v>
      </c>
      <c r="O1417" t="s">
        <v>492</v>
      </c>
      <c r="P1417">
        <v>10</v>
      </c>
      <c r="Q1417" t="s">
        <v>465</v>
      </c>
      <c r="R1417">
        <v>1</v>
      </c>
      <c r="S1417">
        <v>-36300</v>
      </c>
      <c r="T1417">
        <v>1</v>
      </c>
      <c r="U1417" t="s">
        <v>199</v>
      </c>
      <c r="V1417" t="s">
        <v>77</v>
      </c>
      <c r="W1417" t="s">
        <v>78</v>
      </c>
      <c r="X1417">
        <v>7.0597149630605652E-3</v>
      </c>
      <c r="Y1417">
        <v>256.26765315909853</v>
      </c>
      <c r="Z1417">
        <v>2</v>
      </c>
      <c r="AA1417">
        <v>11</v>
      </c>
      <c r="AB1417" t="s">
        <v>77</v>
      </c>
      <c r="AC1417" t="s">
        <v>12</v>
      </c>
    </row>
    <row r="1418" spans="1:29" x14ac:dyDescent="0.3">
      <c r="A1418" s="151">
        <v>46058</v>
      </c>
      <c r="B1418" t="s">
        <v>1127</v>
      </c>
      <c r="C1418" t="s">
        <v>1130</v>
      </c>
      <c r="D1418">
        <v>-36300</v>
      </c>
      <c r="E1418" t="s">
        <v>1131</v>
      </c>
      <c r="F1418">
        <v>1</v>
      </c>
      <c r="G1418">
        <v>30000</v>
      </c>
      <c r="H1418" t="s">
        <v>511</v>
      </c>
      <c r="I1418" t="s">
        <v>12</v>
      </c>
      <c r="J1418" t="s">
        <v>137</v>
      </c>
      <c r="K1418" t="s">
        <v>473</v>
      </c>
      <c r="L1418" t="s">
        <v>156</v>
      </c>
      <c r="M1418">
        <v>0</v>
      </c>
      <c r="N1418" t="s">
        <v>35</v>
      </c>
      <c r="O1418" t="s">
        <v>492</v>
      </c>
      <c r="P1418">
        <v>10</v>
      </c>
      <c r="Q1418" t="s">
        <v>465</v>
      </c>
      <c r="R1418">
        <v>1</v>
      </c>
      <c r="S1418">
        <v>-36300</v>
      </c>
      <c r="T1418">
        <v>1</v>
      </c>
      <c r="U1418" t="s">
        <v>199</v>
      </c>
      <c r="V1418" t="s">
        <v>75</v>
      </c>
      <c r="W1418" t="s">
        <v>76</v>
      </c>
      <c r="X1418">
        <v>4.0653249223577111E-4</v>
      </c>
      <c r="Y1418">
        <v>14.757129468158491</v>
      </c>
      <c r="Z1418">
        <v>10</v>
      </c>
      <c r="AA1418">
        <v>11</v>
      </c>
      <c r="AB1418" t="s">
        <v>75</v>
      </c>
      <c r="AC1418" t="s">
        <v>12</v>
      </c>
    </row>
    <row r="1419" spans="1:29" x14ac:dyDescent="0.3">
      <c r="A1419" s="151">
        <v>46058</v>
      </c>
      <c r="B1419" t="s">
        <v>1127</v>
      </c>
      <c r="C1419" t="s">
        <v>1130</v>
      </c>
      <c r="D1419">
        <v>-36300</v>
      </c>
      <c r="E1419" t="s">
        <v>1131</v>
      </c>
      <c r="F1419">
        <v>1</v>
      </c>
      <c r="G1419">
        <v>30000</v>
      </c>
      <c r="H1419" t="s">
        <v>511</v>
      </c>
      <c r="I1419" t="s">
        <v>12</v>
      </c>
      <c r="J1419" t="s">
        <v>137</v>
      </c>
      <c r="K1419" t="s">
        <v>473</v>
      </c>
      <c r="L1419" t="s">
        <v>156</v>
      </c>
      <c r="M1419">
        <v>0</v>
      </c>
      <c r="N1419" t="s">
        <v>35</v>
      </c>
      <c r="O1419" t="s">
        <v>492</v>
      </c>
      <c r="P1419">
        <v>10</v>
      </c>
      <c r="Q1419" t="s">
        <v>465</v>
      </c>
      <c r="R1419">
        <v>1</v>
      </c>
      <c r="S1419">
        <v>-36300</v>
      </c>
      <c r="T1419">
        <v>1</v>
      </c>
      <c r="U1419" t="s">
        <v>199</v>
      </c>
      <c r="V1419" t="s">
        <v>66</v>
      </c>
      <c r="W1419" t="s">
        <v>67</v>
      </c>
      <c r="X1419">
        <v>5.9791078481547098E-2</v>
      </c>
      <c r="Y1419">
        <v>2170.4161488801597</v>
      </c>
      <c r="Z1419">
        <v>3</v>
      </c>
      <c r="AA1419">
        <v>11</v>
      </c>
      <c r="AB1419" t="s">
        <v>682</v>
      </c>
      <c r="AC1419" t="s">
        <v>12</v>
      </c>
    </row>
    <row r="1420" spans="1:29" x14ac:dyDescent="0.3">
      <c r="A1420" s="151">
        <v>46058</v>
      </c>
      <c r="B1420" t="s">
        <v>1127</v>
      </c>
      <c r="C1420" t="s">
        <v>1130</v>
      </c>
      <c r="D1420">
        <v>-36300</v>
      </c>
      <c r="E1420" t="s">
        <v>1131</v>
      </c>
      <c r="F1420">
        <v>1</v>
      </c>
      <c r="G1420">
        <v>30000</v>
      </c>
      <c r="H1420" t="s">
        <v>511</v>
      </c>
      <c r="I1420" t="s">
        <v>12</v>
      </c>
      <c r="J1420" t="s">
        <v>137</v>
      </c>
      <c r="K1420" t="s">
        <v>473</v>
      </c>
      <c r="L1420" t="s">
        <v>156</v>
      </c>
      <c r="M1420">
        <v>0</v>
      </c>
      <c r="N1420" t="s">
        <v>35</v>
      </c>
      <c r="O1420" t="s">
        <v>492</v>
      </c>
      <c r="P1420">
        <v>10</v>
      </c>
      <c r="Q1420" t="s">
        <v>465</v>
      </c>
      <c r="R1420">
        <v>1</v>
      </c>
      <c r="S1420">
        <v>-36300</v>
      </c>
      <c r="T1420">
        <v>1</v>
      </c>
      <c r="U1420" t="s">
        <v>199</v>
      </c>
      <c r="V1420" t="s">
        <v>63</v>
      </c>
      <c r="W1420" t="s">
        <v>64</v>
      </c>
      <c r="X1420">
        <v>4.8738124634855849E-3</v>
      </c>
      <c r="Y1420">
        <v>176.91939242452673</v>
      </c>
      <c r="Z1420">
        <v>4</v>
      </c>
      <c r="AA1420">
        <v>11</v>
      </c>
      <c r="AB1420" t="s">
        <v>683</v>
      </c>
      <c r="AC1420" t="s">
        <v>12</v>
      </c>
    </row>
    <row r="1421" spans="1:29" x14ac:dyDescent="0.3">
      <c r="A1421" s="151">
        <v>46058</v>
      </c>
      <c r="B1421" t="s">
        <v>1127</v>
      </c>
      <c r="C1421" t="s">
        <v>1130</v>
      </c>
      <c r="D1421">
        <v>-36300</v>
      </c>
      <c r="E1421" t="s">
        <v>1131</v>
      </c>
      <c r="F1421">
        <v>1</v>
      </c>
      <c r="G1421">
        <v>30000</v>
      </c>
      <c r="H1421" t="s">
        <v>511</v>
      </c>
      <c r="I1421" t="s">
        <v>12</v>
      </c>
      <c r="J1421" t="s">
        <v>137</v>
      </c>
      <c r="K1421" t="s">
        <v>473</v>
      </c>
      <c r="L1421" t="s">
        <v>156</v>
      </c>
      <c r="M1421">
        <v>0</v>
      </c>
      <c r="N1421" t="s">
        <v>35</v>
      </c>
      <c r="O1421" t="s">
        <v>492</v>
      </c>
      <c r="P1421">
        <v>10</v>
      </c>
      <c r="Q1421" t="s">
        <v>465</v>
      </c>
      <c r="R1421">
        <v>1</v>
      </c>
      <c r="S1421">
        <v>-36300</v>
      </c>
      <c r="T1421">
        <v>1</v>
      </c>
      <c r="U1421" t="s">
        <v>199</v>
      </c>
      <c r="V1421" t="s">
        <v>80</v>
      </c>
      <c r="W1421" t="s">
        <v>81</v>
      </c>
      <c r="X1421">
        <v>0.73411048911804788</v>
      </c>
      <c r="Y1421">
        <v>26648.210754985139</v>
      </c>
      <c r="Z1421">
        <v>5</v>
      </c>
      <c r="AA1421">
        <v>11</v>
      </c>
      <c r="AB1421" t="s">
        <v>80</v>
      </c>
      <c r="AC1421" t="s">
        <v>12</v>
      </c>
    </row>
    <row r="1422" spans="1:29" x14ac:dyDescent="0.3">
      <c r="A1422" s="151">
        <v>46058</v>
      </c>
      <c r="B1422" t="s">
        <v>1127</v>
      </c>
      <c r="C1422" t="s">
        <v>1130</v>
      </c>
      <c r="D1422">
        <v>-36300</v>
      </c>
      <c r="E1422" t="s">
        <v>1131</v>
      </c>
      <c r="F1422">
        <v>1</v>
      </c>
      <c r="G1422">
        <v>30000</v>
      </c>
      <c r="H1422" t="s">
        <v>511</v>
      </c>
      <c r="I1422" t="s">
        <v>12</v>
      </c>
      <c r="J1422" t="s">
        <v>137</v>
      </c>
      <c r="K1422" t="s">
        <v>473</v>
      </c>
      <c r="L1422" t="s">
        <v>156</v>
      </c>
      <c r="M1422">
        <v>0</v>
      </c>
      <c r="N1422" t="s">
        <v>35</v>
      </c>
      <c r="O1422" t="s">
        <v>492</v>
      </c>
      <c r="P1422">
        <v>10</v>
      </c>
      <c r="Q1422" t="s">
        <v>465</v>
      </c>
      <c r="R1422">
        <v>1</v>
      </c>
      <c r="S1422">
        <v>-36300</v>
      </c>
      <c r="T1422">
        <v>1</v>
      </c>
      <c r="U1422" t="s">
        <v>199</v>
      </c>
      <c r="V1422" t="s">
        <v>50</v>
      </c>
      <c r="W1422" t="s">
        <v>74</v>
      </c>
      <c r="X1422">
        <v>1.4065386597374174E-2</v>
      </c>
      <c r="Y1422">
        <v>510.57353348468251</v>
      </c>
      <c r="Z1422">
        <v>6</v>
      </c>
      <c r="AA1422">
        <v>11</v>
      </c>
      <c r="AB1422" t="s">
        <v>50</v>
      </c>
      <c r="AC1422" t="s">
        <v>12</v>
      </c>
    </row>
    <row r="1423" spans="1:29" x14ac:dyDescent="0.3">
      <c r="A1423" s="151">
        <v>46058</v>
      </c>
      <c r="B1423" t="s">
        <v>1127</v>
      </c>
      <c r="C1423" t="s">
        <v>1130</v>
      </c>
      <c r="D1423">
        <v>-36300</v>
      </c>
      <c r="E1423" t="s">
        <v>1131</v>
      </c>
      <c r="F1423">
        <v>1</v>
      </c>
      <c r="G1423">
        <v>30000</v>
      </c>
      <c r="H1423" t="s">
        <v>511</v>
      </c>
      <c r="I1423" t="s">
        <v>12</v>
      </c>
      <c r="J1423" t="s">
        <v>137</v>
      </c>
      <c r="K1423" t="s">
        <v>473</v>
      </c>
      <c r="L1423" t="s">
        <v>156</v>
      </c>
      <c r="M1423">
        <v>0</v>
      </c>
      <c r="N1423" t="s">
        <v>35</v>
      </c>
      <c r="O1423" t="s">
        <v>492</v>
      </c>
      <c r="P1423">
        <v>10</v>
      </c>
      <c r="Q1423" t="s">
        <v>465</v>
      </c>
      <c r="R1423">
        <v>1</v>
      </c>
      <c r="S1423">
        <v>-36300</v>
      </c>
      <c r="T1423">
        <v>1</v>
      </c>
      <c r="U1423" t="s">
        <v>199</v>
      </c>
      <c r="V1423" t="s">
        <v>68</v>
      </c>
      <c r="W1423" t="s">
        <v>69</v>
      </c>
      <c r="X1423">
        <v>0.10760032914202722</v>
      </c>
      <c r="Y1423">
        <v>3905.8919478555881</v>
      </c>
      <c r="Z1423">
        <v>7</v>
      </c>
      <c r="AA1423">
        <v>11</v>
      </c>
      <c r="AB1423" t="s">
        <v>68</v>
      </c>
      <c r="AC1423" t="s">
        <v>12</v>
      </c>
    </row>
    <row r="1424" spans="1:29" x14ac:dyDescent="0.3">
      <c r="A1424" s="151">
        <v>46058</v>
      </c>
      <c r="B1424" t="s">
        <v>1127</v>
      </c>
      <c r="C1424" t="s">
        <v>1130</v>
      </c>
      <c r="D1424">
        <v>-36300</v>
      </c>
      <c r="E1424" t="s">
        <v>1131</v>
      </c>
      <c r="F1424">
        <v>1</v>
      </c>
      <c r="G1424">
        <v>30000</v>
      </c>
      <c r="H1424" t="s">
        <v>511</v>
      </c>
      <c r="I1424" t="s">
        <v>12</v>
      </c>
      <c r="J1424" t="s">
        <v>137</v>
      </c>
      <c r="K1424" t="s">
        <v>473</v>
      </c>
      <c r="L1424" t="s">
        <v>156</v>
      </c>
      <c r="M1424">
        <v>0</v>
      </c>
      <c r="N1424" t="s">
        <v>35</v>
      </c>
      <c r="O1424" t="s">
        <v>492</v>
      </c>
      <c r="P1424">
        <v>10</v>
      </c>
      <c r="Q1424" t="s">
        <v>465</v>
      </c>
      <c r="R1424">
        <v>1</v>
      </c>
      <c r="S1424">
        <v>-36300</v>
      </c>
      <c r="T1424">
        <v>1</v>
      </c>
      <c r="U1424" t="s">
        <v>199</v>
      </c>
      <c r="V1424" t="s">
        <v>70</v>
      </c>
      <c r="W1424" t="s">
        <v>71</v>
      </c>
      <c r="X1424">
        <v>3.9675420007119738E-2</v>
      </c>
      <c r="Y1424">
        <v>1440.2177462584466</v>
      </c>
      <c r="Z1424">
        <v>8</v>
      </c>
      <c r="AA1424">
        <v>11</v>
      </c>
      <c r="AB1424" t="s">
        <v>70</v>
      </c>
      <c r="AC1424" t="s">
        <v>12</v>
      </c>
    </row>
    <row r="1425" spans="1:29" x14ac:dyDescent="0.3">
      <c r="A1425" s="151">
        <v>46058</v>
      </c>
      <c r="B1425" t="s">
        <v>1127</v>
      </c>
      <c r="C1425" t="s">
        <v>1130</v>
      </c>
      <c r="D1425">
        <v>-36300</v>
      </c>
      <c r="E1425" t="s">
        <v>1131</v>
      </c>
      <c r="F1425">
        <v>1</v>
      </c>
      <c r="G1425">
        <v>30000</v>
      </c>
      <c r="H1425" t="s">
        <v>511</v>
      </c>
      <c r="I1425" t="s">
        <v>12</v>
      </c>
      <c r="J1425" t="s">
        <v>137</v>
      </c>
      <c r="K1425" t="s">
        <v>473</v>
      </c>
      <c r="L1425" t="s">
        <v>156</v>
      </c>
      <c r="M1425">
        <v>0</v>
      </c>
      <c r="N1425" t="s">
        <v>35</v>
      </c>
      <c r="O1425" t="s">
        <v>492</v>
      </c>
      <c r="P1425">
        <v>10</v>
      </c>
      <c r="Q1425" t="s">
        <v>465</v>
      </c>
      <c r="R1425">
        <v>1</v>
      </c>
      <c r="S1425">
        <v>-36300</v>
      </c>
      <c r="T1425">
        <v>1</v>
      </c>
      <c r="U1425" t="s">
        <v>199</v>
      </c>
      <c r="V1425" t="s">
        <v>181</v>
      </c>
      <c r="W1425" t="s">
        <v>462</v>
      </c>
      <c r="X1425">
        <v>0</v>
      </c>
      <c r="Y1425">
        <v>0</v>
      </c>
      <c r="Z1425">
        <v>9</v>
      </c>
      <c r="AA1425">
        <v>11</v>
      </c>
      <c r="AB1425" t="s">
        <v>181</v>
      </c>
      <c r="AC1425" t="s">
        <v>12</v>
      </c>
    </row>
    <row r="1426" spans="1:29" x14ac:dyDescent="0.3">
      <c r="A1426" s="151">
        <v>46081</v>
      </c>
      <c r="B1426" t="s">
        <v>20</v>
      </c>
      <c r="C1426" t="s">
        <v>800</v>
      </c>
      <c r="D1426">
        <v>-32811.49</v>
      </c>
      <c r="E1426" t="s">
        <v>20</v>
      </c>
      <c r="F1426">
        <v>1</v>
      </c>
      <c r="G1426">
        <v>32811.49</v>
      </c>
      <c r="H1426" t="s">
        <v>511</v>
      </c>
      <c r="I1426" t="s">
        <v>20</v>
      </c>
      <c r="J1426" t="s">
        <v>137</v>
      </c>
      <c r="K1426" t="s">
        <v>473</v>
      </c>
      <c r="L1426" t="s">
        <v>156</v>
      </c>
      <c r="M1426">
        <v>0</v>
      </c>
      <c r="N1426" t="s">
        <v>35</v>
      </c>
      <c r="O1426" t="s">
        <v>492</v>
      </c>
      <c r="P1426">
        <v>10</v>
      </c>
      <c r="Q1426" t="s">
        <v>465</v>
      </c>
      <c r="R1426">
        <v>1</v>
      </c>
      <c r="S1426">
        <v>-32811.49</v>
      </c>
      <c r="T1426">
        <v>1</v>
      </c>
      <c r="U1426" t="s">
        <v>199</v>
      </c>
      <c r="V1426" t="s">
        <v>72</v>
      </c>
      <c r="W1426" t="s">
        <v>73</v>
      </c>
      <c r="X1426">
        <v>3.2417236735101898E-2</v>
      </c>
      <c r="Y1426">
        <v>1063.6578389614285</v>
      </c>
      <c r="Z1426">
        <v>1</v>
      </c>
      <c r="AA1426">
        <v>4</v>
      </c>
      <c r="AB1426" t="s">
        <v>72</v>
      </c>
      <c r="AC1426" t="s">
        <v>20</v>
      </c>
    </row>
    <row r="1427" spans="1:29" x14ac:dyDescent="0.3">
      <c r="A1427" s="151">
        <v>46081</v>
      </c>
      <c r="B1427" t="s">
        <v>20</v>
      </c>
      <c r="C1427" t="s">
        <v>800</v>
      </c>
      <c r="D1427">
        <v>-32811.49</v>
      </c>
      <c r="E1427" t="s">
        <v>20</v>
      </c>
      <c r="F1427">
        <v>1</v>
      </c>
      <c r="G1427">
        <v>32811.49</v>
      </c>
      <c r="H1427" t="s">
        <v>511</v>
      </c>
      <c r="I1427" t="s">
        <v>20</v>
      </c>
      <c r="J1427" t="s">
        <v>137</v>
      </c>
      <c r="K1427" t="s">
        <v>473</v>
      </c>
      <c r="L1427" t="s">
        <v>156</v>
      </c>
      <c r="M1427">
        <v>0</v>
      </c>
      <c r="N1427" t="s">
        <v>35</v>
      </c>
      <c r="O1427" t="s">
        <v>492</v>
      </c>
      <c r="P1427">
        <v>10</v>
      </c>
      <c r="Q1427" t="s">
        <v>465</v>
      </c>
      <c r="R1427">
        <v>1</v>
      </c>
      <c r="S1427">
        <v>-32811.49</v>
      </c>
      <c r="T1427">
        <v>1</v>
      </c>
      <c r="U1427" t="s">
        <v>199</v>
      </c>
      <c r="V1427" t="s">
        <v>77</v>
      </c>
      <c r="W1427" t="s">
        <v>78</v>
      </c>
      <c r="X1427">
        <v>7.0597149630605652E-3</v>
      </c>
      <c r="Y1427">
        <v>231.63976691331209</v>
      </c>
      <c r="Z1427">
        <v>2</v>
      </c>
      <c r="AA1427">
        <v>4</v>
      </c>
      <c r="AB1427" t="s">
        <v>77</v>
      </c>
      <c r="AC1427" t="s">
        <v>20</v>
      </c>
    </row>
    <row r="1428" spans="1:29" x14ac:dyDescent="0.3">
      <c r="A1428" s="151">
        <v>46081</v>
      </c>
      <c r="B1428" t="s">
        <v>20</v>
      </c>
      <c r="C1428" t="s">
        <v>800</v>
      </c>
      <c r="D1428">
        <v>-32811.49</v>
      </c>
      <c r="E1428" t="s">
        <v>20</v>
      </c>
      <c r="F1428">
        <v>1</v>
      </c>
      <c r="G1428">
        <v>32811.49</v>
      </c>
      <c r="H1428" t="s">
        <v>511</v>
      </c>
      <c r="I1428" t="s">
        <v>20</v>
      </c>
      <c r="J1428" t="s">
        <v>137</v>
      </c>
      <c r="K1428" t="s">
        <v>473</v>
      </c>
      <c r="L1428" t="s">
        <v>156</v>
      </c>
      <c r="M1428">
        <v>0</v>
      </c>
      <c r="N1428" t="s">
        <v>35</v>
      </c>
      <c r="O1428" t="s">
        <v>492</v>
      </c>
      <c r="P1428">
        <v>10</v>
      </c>
      <c r="Q1428" t="s">
        <v>465</v>
      </c>
      <c r="R1428">
        <v>1</v>
      </c>
      <c r="S1428">
        <v>-32811.49</v>
      </c>
      <c r="T1428">
        <v>1</v>
      </c>
      <c r="U1428" t="s">
        <v>199</v>
      </c>
      <c r="V1428" t="s">
        <v>75</v>
      </c>
      <c r="W1428" t="s">
        <v>76</v>
      </c>
      <c r="X1428">
        <v>4.0653249223577111E-4</v>
      </c>
      <c r="Y1428">
        <v>13.33893680366908</v>
      </c>
      <c r="Z1428">
        <v>10</v>
      </c>
      <c r="AA1428">
        <v>4</v>
      </c>
      <c r="AB1428" t="s">
        <v>75</v>
      </c>
      <c r="AC1428" t="s">
        <v>20</v>
      </c>
    </row>
    <row r="1429" spans="1:29" x14ac:dyDescent="0.3">
      <c r="A1429" s="151">
        <v>46081</v>
      </c>
      <c r="B1429" t="s">
        <v>20</v>
      </c>
      <c r="C1429" t="s">
        <v>800</v>
      </c>
      <c r="D1429">
        <v>-32811.49</v>
      </c>
      <c r="E1429" t="s">
        <v>20</v>
      </c>
      <c r="F1429">
        <v>1</v>
      </c>
      <c r="G1429">
        <v>32811.49</v>
      </c>
      <c r="H1429" t="s">
        <v>511</v>
      </c>
      <c r="I1429" t="s">
        <v>20</v>
      </c>
      <c r="J1429" t="s">
        <v>137</v>
      </c>
      <c r="K1429" t="s">
        <v>473</v>
      </c>
      <c r="L1429" t="s">
        <v>156</v>
      </c>
      <c r="M1429">
        <v>0</v>
      </c>
      <c r="N1429" t="s">
        <v>35</v>
      </c>
      <c r="O1429" t="s">
        <v>492</v>
      </c>
      <c r="P1429">
        <v>10</v>
      </c>
      <c r="Q1429" t="s">
        <v>465</v>
      </c>
      <c r="R1429">
        <v>1</v>
      </c>
      <c r="S1429">
        <v>-32811.49</v>
      </c>
      <c r="T1429">
        <v>1</v>
      </c>
      <c r="U1429" t="s">
        <v>199</v>
      </c>
      <c r="V1429" t="s">
        <v>66</v>
      </c>
      <c r="W1429" t="s">
        <v>67</v>
      </c>
      <c r="X1429">
        <v>5.9791078481547098E-2</v>
      </c>
      <c r="Y1429">
        <v>1961.8343736864977</v>
      </c>
      <c r="Z1429">
        <v>3</v>
      </c>
      <c r="AA1429">
        <v>4</v>
      </c>
      <c r="AB1429" t="s">
        <v>682</v>
      </c>
      <c r="AC1429" t="s">
        <v>20</v>
      </c>
    </row>
    <row r="1430" spans="1:29" x14ac:dyDescent="0.3">
      <c r="A1430" s="151">
        <v>46081</v>
      </c>
      <c r="B1430" t="s">
        <v>20</v>
      </c>
      <c r="C1430" t="s">
        <v>800</v>
      </c>
      <c r="D1430">
        <v>-32811.49</v>
      </c>
      <c r="E1430" t="s">
        <v>20</v>
      </c>
      <c r="F1430">
        <v>1</v>
      </c>
      <c r="G1430">
        <v>32811.49</v>
      </c>
      <c r="H1430" t="s">
        <v>511</v>
      </c>
      <c r="I1430" t="s">
        <v>20</v>
      </c>
      <c r="J1430" t="s">
        <v>137</v>
      </c>
      <c r="K1430" t="s">
        <v>473</v>
      </c>
      <c r="L1430" t="s">
        <v>156</v>
      </c>
      <c r="M1430">
        <v>0</v>
      </c>
      <c r="N1430" t="s">
        <v>35</v>
      </c>
      <c r="O1430" t="s">
        <v>492</v>
      </c>
      <c r="P1430">
        <v>10</v>
      </c>
      <c r="Q1430" t="s">
        <v>465</v>
      </c>
      <c r="R1430">
        <v>1</v>
      </c>
      <c r="S1430">
        <v>-32811.49</v>
      </c>
      <c r="T1430">
        <v>1</v>
      </c>
      <c r="U1430" t="s">
        <v>199</v>
      </c>
      <c r="V1430" t="s">
        <v>63</v>
      </c>
      <c r="W1430" t="s">
        <v>64</v>
      </c>
      <c r="X1430">
        <v>4.8738124634855849E-3</v>
      </c>
      <c r="Y1430">
        <v>159.91704890753263</v>
      </c>
      <c r="Z1430">
        <v>4</v>
      </c>
      <c r="AA1430">
        <v>4</v>
      </c>
      <c r="AB1430" t="s">
        <v>683</v>
      </c>
      <c r="AC1430" t="s">
        <v>20</v>
      </c>
    </row>
    <row r="1431" spans="1:29" x14ac:dyDescent="0.3">
      <c r="A1431" s="151">
        <v>46081</v>
      </c>
      <c r="B1431" t="s">
        <v>20</v>
      </c>
      <c r="C1431" t="s">
        <v>800</v>
      </c>
      <c r="D1431">
        <v>-32811.49</v>
      </c>
      <c r="E1431" t="s">
        <v>20</v>
      </c>
      <c r="F1431">
        <v>1</v>
      </c>
      <c r="G1431">
        <v>32811.49</v>
      </c>
      <c r="H1431" t="s">
        <v>511</v>
      </c>
      <c r="I1431" t="s">
        <v>20</v>
      </c>
      <c r="J1431" t="s">
        <v>137</v>
      </c>
      <c r="K1431" t="s">
        <v>473</v>
      </c>
      <c r="L1431" t="s">
        <v>156</v>
      </c>
      <c r="M1431">
        <v>0</v>
      </c>
      <c r="N1431" t="s">
        <v>35</v>
      </c>
      <c r="O1431" t="s">
        <v>492</v>
      </c>
      <c r="P1431">
        <v>10</v>
      </c>
      <c r="Q1431" t="s">
        <v>465</v>
      </c>
      <c r="R1431">
        <v>1</v>
      </c>
      <c r="S1431">
        <v>-32811.49</v>
      </c>
      <c r="T1431">
        <v>1</v>
      </c>
      <c r="U1431" t="s">
        <v>199</v>
      </c>
      <c r="V1431" t="s">
        <v>80</v>
      </c>
      <c r="W1431" t="s">
        <v>81</v>
      </c>
      <c r="X1431">
        <v>0.73411048911804788</v>
      </c>
      <c r="Y1431">
        <v>24087.258972591935</v>
      </c>
      <c r="Z1431">
        <v>5</v>
      </c>
      <c r="AA1431">
        <v>4</v>
      </c>
      <c r="AB1431" t="s">
        <v>80</v>
      </c>
      <c r="AC1431" t="s">
        <v>20</v>
      </c>
    </row>
    <row r="1432" spans="1:29" x14ac:dyDescent="0.3">
      <c r="A1432" s="151">
        <v>46081</v>
      </c>
      <c r="B1432" t="s">
        <v>20</v>
      </c>
      <c r="C1432" t="s">
        <v>800</v>
      </c>
      <c r="D1432">
        <v>-32811.49</v>
      </c>
      <c r="E1432" t="s">
        <v>20</v>
      </c>
      <c r="F1432">
        <v>1</v>
      </c>
      <c r="G1432">
        <v>32811.49</v>
      </c>
      <c r="H1432" t="s">
        <v>511</v>
      </c>
      <c r="I1432" t="s">
        <v>20</v>
      </c>
      <c r="J1432" t="s">
        <v>137</v>
      </c>
      <c r="K1432" t="s">
        <v>473</v>
      </c>
      <c r="L1432" t="s">
        <v>156</v>
      </c>
      <c r="M1432">
        <v>0</v>
      </c>
      <c r="N1432" t="s">
        <v>35</v>
      </c>
      <c r="O1432" t="s">
        <v>492</v>
      </c>
      <c r="P1432">
        <v>10</v>
      </c>
      <c r="Q1432" t="s">
        <v>465</v>
      </c>
      <c r="R1432">
        <v>1</v>
      </c>
      <c r="S1432">
        <v>-32811.49</v>
      </c>
      <c r="T1432">
        <v>1</v>
      </c>
      <c r="U1432" t="s">
        <v>199</v>
      </c>
      <c r="V1432" t="s">
        <v>50</v>
      </c>
      <c r="W1432" t="s">
        <v>74</v>
      </c>
      <c r="X1432">
        <v>1.4065386597374174E-2</v>
      </c>
      <c r="Y1432">
        <v>461.5062916858767</v>
      </c>
      <c r="Z1432">
        <v>6</v>
      </c>
      <c r="AA1432">
        <v>4</v>
      </c>
      <c r="AB1432" t="s">
        <v>50</v>
      </c>
      <c r="AC1432" t="s">
        <v>20</v>
      </c>
    </row>
    <row r="1433" spans="1:29" x14ac:dyDescent="0.3">
      <c r="A1433" s="151">
        <v>46081</v>
      </c>
      <c r="B1433" t="s">
        <v>20</v>
      </c>
      <c r="C1433" t="s">
        <v>800</v>
      </c>
      <c r="D1433">
        <v>-32811.49</v>
      </c>
      <c r="E1433" t="s">
        <v>20</v>
      </c>
      <c r="F1433">
        <v>1</v>
      </c>
      <c r="G1433">
        <v>32811.49</v>
      </c>
      <c r="H1433" t="s">
        <v>511</v>
      </c>
      <c r="I1433" t="s">
        <v>20</v>
      </c>
      <c r="J1433" t="s">
        <v>137</v>
      </c>
      <c r="K1433" t="s">
        <v>473</v>
      </c>
      <c r="L1433" t="s">
        <v>156</v>
      </c>
      <c r="M1433">
        <v>0</v>
      </c>
      <c r="N1433" t="s">
        <v>35</v>
      </c>
      <c r="O1433" t="s">
        <v>492</v>
      </c>
      <c r="P1433">
        <v>10</v>
      </c>
      <c r="Q1433" t="s">
        <v>465</v>
      </c>
      <c r="R1433">
        <v>1</v>
      </c>
      <c r="S1433">
        <v>-32811.49</v>
      </c>
      <c r="T1433">
        <v>1</v>
      </c>
      <c r="U1433" t="s">
        <v>199</v>
      </c>
      <c r="V1433" t="s">
        <v>68</v>
      </c>
      <c r="W1433" t="s">
        <v>69</v>
      </c>
      <c r="X1433">
        <v>0.10760032914202722</v>
      </c>
      <c r="Y1433">
        <v>3530.5271236403346</v>
      </c>
      <c r="Z1433">
        <v>7</v>
      </c>
      <c r="AA1433">
        <v>4</v>
      </c>
      <c r="AB1433" t="s">
        <v>68</v>
      </c>
      <c r="AC1433" t="s">
        <v>20</v>
      </c>
    </row>
    <row r="1434" spans="1:29" x14ac:dyDescent="0.3">
      <c r="A1434" s="151">
        <v>46081</v>
      </c>
      <c r="B1434" t="s">
        <v>20</v>
      </c>
      <c r="C1434" t="s">
        <v>800</v>
      </c>
      <c r="D1434">
        <v>-32811.49</v>
      </c>
      <c r="E1434" t="s">
        <v>20</v>
      </c>
      <c r="F1434">
        <v>1</v>
      </c>
      <c r="G1434">
        <v>32811.49</v>
      </c>
      <c r="H1434" t="s">
        <v>511</v>
      </c>
      <c r="I1434" t="s">
        <v>20</v>
      </c>
      <c r="J1434" t="s">
        <v>137</v>
      </c>
      <c r="K1434" t="s">
        <v>473</v>
      </c>
      <c r="L1434" t="s">
        <v>156</v>
      </c>
      <c r="M1434">
        <v>0</v>
      </c>
      <c r="N1434" t="s">
        <v>35</v>
      </c>
      <c r="O1434" t="s">
        <v>492</v>
      </c>
      <c r="P1434">
        <v>10</v>
      </c>
      <c r="Q1434" t="s">
        <v>465</v>
      </c>
      <c r="R1434">
        <v>1</v>
      </c>
      <c r="S1434">
        <v>-32811.49</v>
      </c>
      <c r="T1434">
        <v>1</v>
      </c>
      <c r="U1434" t="s">
        <v>199</v>
      </c>
      <c r="V1434" t="s">
        <v>70</v>
      </c>
      <c r="W1434" t="s">
        <v>71</v>
      </c>
      <c r="X1434">
        <v>3.9675420007119738E-2</v>
      </c>
      <c r="Y1434">
        <v>1301.8096468094091</v>
      </c>
      <c r="Z1434">
        <v>8</v>
      </c>
      <c r="AA1434">
        <v>4</v>
      </c>
      <c r="AB1434" t="s">
        <v>70</v>
      </c>
      <c r="AC1434" t="s">
        <v>20</v>
      </c>
    </row>
    <row r="1435" spans="1:29" x14ac:dyDescent="0.3">
      <c r="A1435" s="151">
        <v>46081</v>
      </c>
      <c r="B1435" t="s">
        <v>20</v>
      </c>
      <c r="C1435" t="s">
        <v>800</v>
      </c>
      <c r="D1435">
        <v>-32811.49</v>
      </c>
      <c r="E1435" t="s">
        <v>20</v>
      </c>
      <c r="F1435">
        <v>1</v>
      </c>
      <c r="G1435">
        <v>32811.49</v>
      </c>
      <c r="H1435" t="s">
        <v>511</v>
      </c>
      <c r="I1435" t="s">
        <v>20</v>
      </c>
      <c r="J1435" t="s">
        <v>137</v>
      </c>
      <c r="K1435" t="s">
        <v>473</v>
      </c>
      <c r="L1435" t="s">
        <v>156</v>
      </c>
      <c r="M1435">
        <v>0</v>
      </c>
      <c r="N1435" t="s">
        <v>35</v>
      </c>
      <c r="O1435" t="s">
        <v>492</v>
      </c>
      <c r="P1435">
        <v>10</v>
      </c>
      <c r="Q1435" t="s">
        <v>465</v>
      </c>
      <c r="R1435">
        <v>1</v>
      </c>
      <c r="S1435">
        <v>-32811.49</v>
      </c>
      <c r="T1435">
        <v>1</v>
      </c>
      <c r="U1435" t="s">
        <v>199</v>
      </c>
      <c r="V1435" t="s">
        <v>181</v>
      </c>
      <c r="W1435" t="s">
        <v>462</v>
      </c>
      <c r="X1435">
        <v>0</v>
      </c>
      <c r="Y1435">
        <v>0</v>
      </c>
      <c r="Z1435">
        <v>9</v>
      </c>
      <c r="AA1435">
        <v>4</v>
      </c>
      <c r="AB1435" t="s">
        <v>181</v>
      </c>
      <c r="AC1435" t="s">
        <v>20</v>
      </c>
    </row>
    <row r="1436" spans="1:29" x14ac:dyDescent="0.3">
      <c r="A1436" s="151">
        <v>46079</v>
      </c>
      <c r="B1436" t="s">
        <v>882</v>
      </c>
      <c r="C1436" t="s">
        <v>885</v>
      </c>
      <c r="D1436">
        <v>-28733.439999999999</v>
      </c>
      <c r="E1436" t="s">
        <v>884</v>
      </c>
      <c r="F1436">
        <v>235520</v>
      </c>
      <c r="G1436">
        <v>0.1</v>
      </c>
      <c r="H1436" t="s">
        <v>511</v>
      </c>
      <c r="I1436" t="s">
        <v>477</v>
      </c>
      <c r="J1436" t="s">
        <v>137</v>
      </c>
      <c r="K1436" t="s">
        <v>473</v>
      </c>
      <c r="L1436" t="s">
        <v>138</v>
      </c>
      <c r="M1436">
        <v>0</v>
      </c>
      <c r="N1436" t="s">
        <v>46</v>
      </c>
      <c r="O1436" t="s">
        <v>492</v>
      </c>
      <c r="P1436">
        <v>1</v>
      </c>
      <c r="Q1436" t="s">
        <v>63</v>
      </c>
      <c r="R1436">
        <v>1</v>
      </c>
      <c r="S1436">
        <v>-28733.439999999999</v>
      </c>
      <c r="T1436">
        <v>235520</v>
      </c>
      <c r="U1436" t="s">
        <v>199</v>
      </c>
      <c r="V1436" t="s">
        <v>63</v>
      </c>
      <c r="W1436" t="s">
        <v>82</v>
      </c>
      <c r="X1436">
        <v>1</v>
      </c>
      <c r="Y1436">
        <v>28733.439999999999</v>
      </c>
      <c r="Z1436">
        <v>4</v>
      </c>
      <c r="AA1436">
        <v>8</v>
      </c>
      <c r="AB1436" t="s">
        <v>683</v>
      </c>
      <c r="AC1436" t="s">
        <v>136</v>
      </c>
    </row>
    <row r="1437" spans="1:29" x14ac:dyDescent="0.3">
      <c r="A1437" s="151">
        <v>46055</v>
      </c>
      <c r="B1437" t="s">
        <v>813</v>
      </c>
      <c r="C1437" t="s">
        <v>814</v>
      </c>
      <c r="D1437">
        <v>-27000</v>
      </c>
      <c r="E1437" t="s">
        <v>815</v>
      </c>
      <c r="F1437">
        <v>1</v>
      </c>
      <c r="G1437">
        <v>27000</v>
      </c>
      <c r="H1437" t="s">
        <v>511</v>
      </c>
      <c r="I1437" t="s">
        <v>14</v>
      </c>
      <c r="J1437" t="s">
        <v>137</v>
      </c>
      <c r="K1437" t="s">
        <v>473</v>
      </c>
      <c r="L1437" t="s">
        <v>156</v>
      </c>
      <c r="M1437">
        <v>0</v>
      </c>
      <c r="N1437" t="s">
        <v>35</v>
      </c>
      <c r="O1437" t="s">
        <v>492</v>
      </c>
      <c r="P1437">
        <v>10</v>
      </c>
      <c r="Q1437" t="s">
        <v>465</v>
      </c>
      <c r="R1437">
        <v>1</v>
      </c>
      <c r="S1437">
        <v>-27000</v>
      </c>
      <c r="T1437">
        <v>1</v>
      </c>
      <c r="U1437" t="s">
        <v>199</v>
      </c>
      <c r="V1437" t="s">
        <v>72</v>
      </c>
      <c r="W1437" t="s">
        <v>73</v>
      </c>
      <c r="X1437">
        <v>3.2417236735101898E-2</v>
      </c>
      <c r="Y1437">
        <v>875.26539184775129</v>
      </c>
      <c r="Z1437">
        <v>1</v>
      </c>
      <c r="AA1437">
        <v>5</v>
      </c>
      <c r="AB1437" t="s">
        <v>72</v>
      </c>
      <c r="AC1437" t="s">
        <v>14</v>
      </c>
    </row>
    <row r="1438" spans="1:29" x14ac:dyDescent="0.3">
      <c r="A1438" s="151">
        <v>46055</v>
      </c>
      <c r="B1438" t="s">
        <v>813</v>
      </c>
      <c r="C1438" t="s">
        <v>814</v>
      </c>
      <c r="D1438">
        <v>-27000</v>
      </c>
      <c r="E1438" t="s">
        <v>815</v>
      </c>
      <c r="F1438">
        <v>1</v>
      </c>
      <c r="G1438">
        <v>27000</v>
      </c>
      <c r="H1438" t="s">
        <v>511</v>
      </c>
      <c r="I1438" t="s">
        <v>14</v>
      </c>
      <c r="J1438" t="s">
        <v>137</v>
      </c>
      <c r="K1438" t="s">
        <v>473</v>
      </c>
      <c r="L1438" t="s">
        <v>156</v>
      </c>
      <c r="M1438">
        <v>0</v>
      </c>
      <c r="N1438" t="s">
        <v>35</v>
      </c>
      <c r="O1438" t="s">
        <v>492</v>
      </c>
      <c r="P1438">
        <v>10</v>
      </c>
      <c r="Q1438" t="s">
        <v>465</v>
      </c>
      <c r="R1438">
        <v>1</v>
      </c>
      <c r="S1438">
        <v>-27000</v>
      </c>
      <c r="T1438">
        <v>1</v>
      </c>
      <c r="U1438" t="s">
        <v>199</v>
      </c>
      <c r="V1438" t="s">
        <v>77</v>
      </c>
      <c r="W1438" t="s">
        <v>78</v>
      </c>
      <c r="X1438">
        <v>7.0597149630605652E-3</v>
      </c>
      <c r="Y1438">
        <v>190.61230400263526</v>
      </c>
      <c r="Z1438">
        <v>2</v>
      </c>
      <c r="AA1438">
        <v>5</v>
      </c>
      <c r="AB1438" t="s">
        <v>77</v>
      </c>
      <c r="AC1438" t="s">
        <v>14</v>
      </c>
    </row>
    <row r="1439" spans="1:29" x14ac:dyDescent="0.3">
      <c r="A1439" s="151">
        <v>46055</v>
      </c>
      <c r="B1439" t="s">
        <v>813</v>
      </c>
      <c r="C1439" t="s">
        <v>814</v>
      </c>
      <c r="D1439">
        <v>-27000</v>
      </c>
      <c r="E1439" t="s">
        <v>815</v>
      </c>
      <c r="F1439">
        <v>1</v>
      </c>
      <c r="G1439">
        <v>27000</v>
      </c>
      <c r="H1439" t="s">
        <v>511</v>
      </c>
      <c r="I1439" t="s">
        <v>14</v>
      </c>
      <c r="J1439" t="s">
        <v>137</v>
      </c>
      <c r="K1439" t="s">
        <v>473</v>
      </c>
      <c r="L1439" t="s">
        <v>156</v>
      </c>
      <c r="M1439">
        <v>0</v>
      </c>
      <c r="N1439" t="s">
        <v>35</v>
      </c>
      <c r="O1439" t="s">
        <v>492</v>
      </c>
      <c r="P1439">
        <v>10</v>
      </c>
      <c r="Q1439" t="s">
        <v>465</v>
      </c>
      <c r="R1439">
        <v>1</v>
      </c>
      <c r="S1439">
        <v>-27000</v>
      </c>
      <c r="T1439">
        <v>1</v>
      </c>
      <c r="U1439" t="s">
        <v>199</v>
      </c>
      <c r="V1439" t="s">
        <v>75</v>
      </c>
      <c r="W1439" t="s">
        <v>76</v>
      </c>
      <c r="X1439">
        <v>4.0653249223577111E-4</v>
      </c>
      <c r="Y1439">
        <v>10.97637729036582</v>
      </c>
      <c r="Z1439">
        <v>10</v>
      </c>
      <c r="AA1439">
        <v>5</v>
      </c>
      <c r="AB1439" t="s">
        <v>75</v>
      </c>
      <c r="AC1439" t="s">
        <v>14</v>
      </c>
    </row>
    <row r="1440" spans="1:29" x14ac:dyDescent="0.3">
      <c r="A1440" s="151">
        <v>46055</v>
      </c>
      <c r="B1440" t="s">
        <v>813</v>
      </c>
      <c r="C1440" t="s">
        <v>814</v>
      </c>
      <c r="D1440">
        <v>-27000</v>
      </c>
      <c r="E1440" t="s">
        <v>815</v>
      </c>
      <c r="F1440">
        <v>1</v>
      </c>
      <c r="G1440">
        <v>27000</v>
      </c>
      <c r="H1440" t="s">
        <v>511</v>
      </c>
      <c r="I1440" t="s">
        <v>14</v>
      </c>
      <c r="J1440" t="s">
        <v>137</v>
      </c>
      <c r="K1440" t="s">
        <v>473</v>
      </c>
      <c r="L1440" t="s">
        <v>156</v>
      </c>
      <c r="M1440">
        <v>0</v>
      </c>
      <c r="N1440" t="s">
        <v>35</v>
      </c>
      <c r="O1440" t="s">
        <v>492</v>
      </c>
      <c r="P1440">
        <v>10</v>
      </c>
      <c r="Q1440" t="s">
        <v>465</v>
      </c>
      <c r="R1440">
        <v>1</v>
      </c>
      <c r="S1440">
        <v>-27000</v>
      </c>
      <c r="T1440">
        <v>1</v>
      </c>
      <c r="U1440" t="s">
        <v>199</v>
      </c>
      <c r="V1440" t="s">
        <v>66</v>
      </c>
      <c r="W1440" t="s">
        <v>67</v>
      </c>
      <c r="X1440">
        <v>5.9791078481547098E-2</v>
      </c>
      <c r="Y1440">
        <v>1614.3591190017717</v>
      </c>
      <c r="Z1440">
        <v>3</v>
      </c>
      <c r="AA1440">
        <v>5</v>
      </c>
      <c r="AB1440" t="s">
        <v>682</v>
      </c>
      <c r="AC1440" t="s">
        <v>14</v>
      </c>
    </row>
    <row r="1441" spans="1:29" x14ac:dyDescent="0.3">
      <c r="A1441" s="151">
        <v>46055</v>
      </c>
      <c r="B1441" t="s">
        <v>813</v>
      </c>
      <c r="C1441" t="s">
        <v>814</v>
      </c>
      <c r="D1441">
        <v>-27000</v>
      </c>
      <c r="E1441" t="s">
        <v>815</v>
      </c>
      <c r="F1441">
        <v>1</v>
      </c>
      <c r="G1441">
        <v>27000</v>
      </c>
      <c r="H1441" t="s">
        <v>511</v>
      </c>
      <c r="I1441" t="s">
        <v>14</v>
      </c>
      <c r="J1441" t="s">
        <v>137</v>
      </c>
      <c r="K1441" t="s">
        <v>473</v>
      </c>
      <c r="L1441" t="s">
        <v>156</v>
      </c>
      <c r="M1441">
        <v>0</v>
      </c>
      <c r="N1441" t="s">
        <v>35</v>
      </c>
      <c r="O1441" t="s">
        <v>492</v>
      </c>
      <c r="P1441">
        <v>10</v>
      </c>
      <c r="Q1441" t="s">
        <v>465</v>
      </c>
      <c r="R1441">
        <v>1</v>
      </c>
      <c r="S1441">
        <v>-27000</v>
      </c>
      <c r="T1441">
        <v>1</v>
      </c>
      <c r="U1441" t="s">
        <v>199</v>
      </c>
      <c r="V1441" t="s">
        <v>63</v>
      </c>
      <c r="W1441" t="s">
        <v>64</v>
      </c>
      <c r="X1441">
        <v>4.8738124634855849E-3</v>
      </c>
      <c r="Y1441">
        <v>131.59293651411079</v>
      </c>
      <c r="Z1441">
        <v>4</v>
      </c>
      <c r="AA1441">
        <v>5</v>
      </c>
      <c r="AB1441" t="s">
        <v>683</v>
      </c>
      <c r="AC1441" t="s">
        <v>14</v>
      </c>
    </row>
    <row r="1442" spans="1:29" x14ac:dyDescent="0.3">
      <c r="A1442" s="151">
        <v>46055</v>
      </c>
      <c r="B1442" t="s">
        <v>813</v>
      </c>
      <c r="C1442" t="s">
        <v>814</v>
      </c>
      <c r="D1442">
        <v>-27000</v>
      </c>
      <c r="E1442" t="s">
        <v>815</v>
      </c>
      <c r="F1442">
        <v>1</v>
      </c>
      <c r="G1442">
        <v>27000</v>
      </c>
      <c r="H1442" t="s">
        <v>511</v>
      </c>
      <c r="I1442" t="s">
        <v>14</v>
      </c>
      <c r="J1442" t="s">
        <v>137</v>
      </c>
      <c r="K1442" t="s">
        <v>473</v>
      </c>
      <c r="L1442" t="s">
        <v>156</v>
      </c>
      <c r="M1442">
        <v>0</v>
      </c>
      <c r="N1442" t="s">
        <v>35</v>
      </c>
      <c r="O1442" t="s">
        <v>492</v>
      </c>
      <c r="P1442">
        <v>10</v>
      </c>
      <c r="Q1442" t="s">
        <v>465</v>
      </c>
      <c r="R1442">
        <v>1</v>
      </c>
      <c r="S1442">
        <v>-27000</v>
      </c>
      <c r="T1442">
        <v>1</v>
      </c>
      <c r="U1442" t="s">
        <v>199</v>
      </c>
      <c r="V1442" t="s">
        <v>80</v>
      </c>
      <c r="W1442" t="s">
        <v>81</v>
      </c>
      <c r="X1442">
        <v>0.73411048911804788</v>
      </c>
      <c r="Y1442">
        <v>19820.983206187291</v>
      </c>
      <c r="Z1442">
        <v>5</v>
      </c>
      <c r="AA1442">
        <v>5</v>
      </c>
      <c r="AB1442" t="s">
        <v>80</v>
      </c>
      <c r="AC1442" t="s">
        <v>14</v>
      </c>
    </row>
    <row r="1443" spans="1:29" x14ac:dyDescent="0.3">
      <c r="A1443" s="151">
        <v>46055</v>
      </c>
      <c r="B1443" t="s">
        <v>813</v>
      </c>
      <c r="C1443" t="s">
        <v>814</v>
      </c>
      <c r="D1443">
        <v>-27000</v>
      </c>
      <c r="E1443" t="s">
        <v>815</v>
      </c>
      <c r="F1443">
        <v>1</v>
      </c>
      <c r="G1443">
        <v>27000</v>
      </c>
      <c r="H1443" t="s">
        <v>511</v>
      </c>
      <c r="I1443" t="s">
        <v>14</v>
      </c>
      <c r="J1443" t="s">
        <v>137</v>
      </c>
      <c r="K1443" t="s">
        <v>473</v>
      </c>
      <c r="L1443" t="s">
        <v>156</v>
      </c>
      <c r="M1443">
        <v>0</v>
      </c>
      <c r="N1443" t="s">
        <v>35</v>
      </c>
      <c r="O1443" t="s">
        <v>492</v>
      </c>
      <c r="P1443">
        <v>10</v>
      </c>
      <c r="Q1443" t="s">
        <v>465</v>
      </c>
      <c r="R1443">
        <v>1</v>
      </c>
      <c r="S1443">
        <v>-27000</v>
      </c>
      <c r="T1443">
        <v>1</v>
      </c>
      <c r="U1443" t="s">
        <v>199</v>
      </c>
      <c r="V1443" t="s">
        <v>50</v>
      </c>
      <c r="W1443" t="s">
        <v>74</v>
      </c>
      <c r="X1443">
        <v>1.4065386597374174E-2</v>
      </c>
      <c r="Y1443">
        <v>379.76543812910268</v>
      </c>
      <c r="Z1443">
        <v>6</v>
      </c>
      <c r="AA1443">
        <v>5</v>
      </c>
      <c r="AB1443" t="s">
        <v>50</v>
      </c>
      <c r="AC1443" t="s">
        <v>14</v>
      </c>
    </row>
    <row r="1444" spans="1:29" x14ac:dyDescent="0.3">
      <c r="A1444" s="151">
        <v>46055</v>
      </c>
      <c r="B1444" t="s">
        <v>813</v>
      </c>
      <c r="C1444" t="s">
        <v>814</v>
      </c>
      <c r="D1444">
        <v>-27000</v>
      </c>
      <c r="E1444" t="s">
        <v>815</v>
      </c>
      <c r="F1444">
        <v>1</v>
      </c>
      <c r="G1444">
        <v>27000</v>
      </c>
      <c r="H1444" t="s">
        <v>511</v>
      </c>
      <c r="I1444" t="s">
        <v>14</v>
      </c>
      <c r="J1444" t="s">
        <v>137</v>
      </c>
      <c r="K1444" t="s">
        <v>473</v>
      </c>
      <c r="L1444" t="s">
        <v>156</v>
      </c>
      <c r="M1444">
        <v>0</v>
      </c>
      <c r="N1444" t="s">
        <v>35</v>
      </c>
      <c r="O1444" t="s">
        <v>492</v>
      </c>
      <c r="P1444">
        <v>10</v>
      </c>
      <c r="Q1444" t="s">
        <v>465</v>
      </c>
      <c r="R1444">
        <v>1</v>
      </c>
      <c r="S1444">
        <v>-27000</v>
      </c>
      <c r="T1444">
        <v>1</v>
      </c>
      <c r="U1444" t="s">
        <v>199</v>
      </c>
      <c r="V1444" t="s">
        <v>68</v>
      </c>
      <c r="W1444" t="s">
        <v>69</v>
      </c>
      <c r="X1444">
        <v>0.10760032914202722</v>
      </c>
      <c r="Y1444">
        <v>2905.208886834735</v>
      </c>
      <c r="Z1444">
        <v>7</v>
      </c>
      <c r="AA1444">
        <v>5</v>
      </c>
      <c r="AB1444" t="s">
        <v>68</v>
      </c>
      <c r="AC1444" t="s">
        <v>14</v>
      </c>
    </row>
    <row r="1445" spans="1:29" x14ac:dyDescent="0.3">
      <c r="A1445" s="151">
        <v>46055</v>
      </c>
      <c r="B1445" t="s">
        <v>813</v>
      </c>
      <c r="C1445" t="s">
        <v>814</v>
      </c>
      <c r="D1445">
        <v>-27000</v>
      </c>
      <c r="E1445" t="s">
        <v>815</v>
      </c>
      <c r="F1445">
        <v>1</v>
      </c>
      <c r="G1445">
        <v>27000</v>
      </c>
      <c r="H1445" t="s">
        <v>511</v>
      </c>
      <c r="I1445" t="s">
        <v>14</v>
      </c>
      <c r="J1445" t="s">
        <v>137</v>
      </c>
      <c r="K1445" t="s">
        <v>473</v>
      </c>
      <c r="L1445" t="s">
        <v>156</v>
      </c>
      <c r="M1445">
        <v>0</v>
      </c>
      <c r="N1445" t="s">
        <v>35</v>
      </c>
      <c r="O1445" t="s">
        <v>492</v>
      </c>
      <c r="P1445">
        <v>10</v>
      </c>
      <c r="Q1445" t="s">
        <v>465</v>
      </c>
      <c r="R1445">
        <v>1</v>
      </c>
      <c r="S1445">
        <v>-27000</v>
      </c>
      <c r="T1445">
        <v>1</v>
      </c>
      <c r="U1445" t="s">
        <v>199</v>
      </c>
      <c r="V1445" t="s">
        <v>70</v>
      </c>
      <c r="W1445" t="s">
        <v>71</v>
      </c>
      <c r="X1445">
        <v>3.9675420007119738E-2</v>
      </c>
      <c r="Y1445">
        <v>1071.236340192233</v>
      </c>
      <c r="Z1445">
        <v>8</v>
      </c>
      <c r="AA1445">
        <v>5</v>
      </c>
      <c r="AB1445" t="s">
        <v>70</v>
      </c>
      <c r="AC1445" t="s">
        <v>14</v>
      </c>
    </row>
    <row r="1446" spans="1:29" x14ac:dyDescent="0.3">
      <c r="A1446" s="151">
        <v>46055</v>
      </c>
      <c r="B1446" t="s">
        <v>813</v>
      </c>
      <c r="C1446" t="s">
        <v>814</v>
      </c>
      <c r="D1446">
        <v>-27000</v>
      </c>
      <c r="E1446" t="s">
        <v>815</v>
      </c>
      <c r="F1446">
        <v>1</v>
      </c>
      <c r="G1446">
        <v>27000</v>
      </c>
      <c r="H1446" t="s">
        <v>511</v>
      </c>
      <c r="I1446" t="s">
        <v>14</v>
      </c>
      <c r="J1446" t="s">
        <v>137</v>
      </c>
      <c r="K1446" t="s">
        <v>473</v>
      </c>
      <c r="L1446" t="s">
        <v>156</v>
      </c>
      <c r="M1446">
        <v>0</v>
      </c>
      <c r="N1446" t="s">
        <v>35</v>
      </c>
      <c r="O1446" t="s">
        <v>492</v>
      </c>
      <c r="P1446">
        <v>10</v>
      </c>
      <c r="Q1446" t="s">
        <v>465</v>
      </c>
      <c r="R1446">
        <v>1</v>
      </c>
      <c r="S1446">
        <v>-27000</v>
      </c>
      <c r="T1446">
        <v>1</v>
      </c>
      <c r="U1446" t="s">
        <v>199</v>
      </c>
      <c r="V1446" t="s">
        <v>181</v>
      </c>
      <c r="W1446" t="s">
        <v>462</v>
      </c>
      <c r="X1446">
        <v>0</v>
      </c>
      <c r="Y1446">
        <v>0</v>
      </c>
      <c r="Z1446">
        <v>9</v>
      </c>
      <c r="AA1446">
        <v>5</v>
      </c>
      <c r="AB1446" t="s">
        <v>181</v>
      </c>
      <c r="AC1446" t="s">
        <v>14</v>
      </c>
    </row>
    <row r="1447" spans="1:29" x14ac:dyDescent="0.3">
      <c r="A1447" s="151">
        <v>46076</v>
      </c>
      <c r="B1447" t="s">
        <v>831</v>
      </c>
      <c r="C1447" t="s">
        <v>834</v>
      </c>
      <c r="D1447">
        <v>-25198.74</v>
      </c>
      <c r="E1447" t="s">
        <v>835</v>
      </c>
      <c r="F1447">
        <v>1</v>
      </c>
      <c r="G1447">
        <v>25198.74</v>
      </c>
      <c r="H1447" t="s">
        <v>511</v>
      </c>
      <c r="I1447" t="s">
        <v>9</v>
      </c>
      <c r="J1447" t="s">
        <v>137</v>
      </c>
      <c r="K1447" t="s">
        <v>473</v>
      </c>
      <c r="L1447" t="s">
        <v>156</v>
      </c>
      <c r="M1447">
        <v>0</v>
      </c>
      <c r="N1447" t="s">
        <v>35</v>
      </c>
      <c r="O1447" t="s">
        <v>492</v>
      </c>
      <c r="P1447">
        <v>10</v>
      </c>
      <c r="Q1447" t="s">
        <v>465</v>
      </c>
      <c r="R1447">
        <v>1</v>
      </c>
      <c r="S1447">
        <v>-25198.74</v>
      </c>
      <c r="T1447">
        <v>1</v>
      </c>
      <c r="U1447" t="s">
        <v>199</v>
      </c>
      <c r="V1447" t="s">
        <v>72</v>
      </c>
      <c r="W1447" t="s">
        <v>73</v>
      </c>
      <c r="X1447">
        <v>3.2417236735101898E-2</v>
      </c>
      <c r="Y1447">
        <v>816.87352000628164</v>
      </c>
      <c r="Z1447">
        <v>1</v>
      </c>
      <c r="AA1447">
        <v>10</v>
      </c>
      <c r="AB1447" t="s">
        <v>72</v>
      </c>
      <c r="AC1447" t="s">
        <v>9</v>
      </c>
    </row>
    <row r="1448" spans="1:29" x14ac:dyDescent="0.3">
      <c r="A1448" s="151">
        <v>46076</v>
      </c>
      <c r="B1448" t="s">
        <v>831</v>
      </c>
      <c r="C1448" t="s">
        <v>834</v>
      </c>
      <c r="D1448">
        <v>-25198.74</v>
      </c>
      <c r="E1448" t="s">
        <v>835</v>
      </c>
      <c r="F1448">
        <v>1</v>
      </c>
      <c r="G1448">
        <v>25198.74</v>
      </c>
      <c r="H1448" t="s">
        <v>511</v>
      </c>
      <c r="I1448" t="s">
        <v>9</v>
      </c>
      <c r="J1448" t="s">
        <v>137</v>
      </c>
      <c r="K1448" t="s">
        <v>473</v>
      </c>
      <c r="L1448" t="s">
        <v>156</v>
      </c>
      <c r="M1448">
        <v>0</v>
      </c>
      <c r="N1448" t="s">
        <v>35</v>
      </c>
      <c r="O1448" t="s">
        <v>492</v>
      </c>
      <c r="P1448">
        <v>10</v>
      </c>
      <c r="Q1448" t="s">
        <v>465</v>
      </c>
      <c r="R1448">
        <v>1</v>
      </c>
      <c r="S1448">
        <v>-25198.74</v>
      </c>
      <c r="T1448">
        <v>1</v>
      </c>
      <c r="U1448" t="s">
        <v>199</v>
      </c>
      <c r="V1448" t="s">
        <v>77</v>
      </c>
      <c r="W1448" t="s">
        <v>78</v>
      </c>
      <c r="X1448">
        <v>7.0597149630605652E-3</v>
      </c>
      <c r="Y1448">
        <v>177.8959218282728</v>
      </c>
      <c r="Z1448">
        <v>2</v>
      </c>
      <c r="AA1448">
        <v>10</v>
      </c>
      <c r="AB1448" t="s">
        <v>77</v>
      </c>
      <c r="AC1448" t="s">
        <v>9</v>
      </c>
    </row>
    <row r="1449" spans="1:29" x14ac:dyDescent="0.3">
      <c r="A1449" s="151">
        <v>46076</v>
      </c>
      <c r="B1449" t="s">
        <v>831</v>
      </c>
      <c r="C1449" t="s">
        <v>834</v>
      </c>
      <c r="D1449">
        <v>-25198.74</v>
      </c>
      <c r="E1449" t="s">
        <v>835</v>
      </c>
      <c r="F1449">
        <v>1</v>
      </c>
      <c r="G1449">
        <v>25198.74</v>
      </c>
      <c r="H1449" t="s">
        <v>511</v>
      </c>
      <c r="I1449" t="s">
        <v>9</v>
      </c>
      <c r="J1449" t="s">
        <v>137</v>
      </c>
      <c r="K1449" t="s">
        <v>473</v>
      </c>
      <c r="L1449" t="s">
        <v>156</v>
      </c>
      <c r="M1449">
        <v>0</v>
      </c>
      <c r="N1449" t="s">
        <v>35</v>
      </c>
      <c r="O1449" t="s">
        <v>492</v>
      </c>
      <c r="P1449">
        <v>10</v>
      </c>
      <c r="Q1449" t="s">
        <v>465</v>
      </c>
      <c r="R1449">
        <v>1</v>
      </c>
      <c r="S1449">
        <v>-25198.74</v>
      </c>
      <c r="T1449">
        <v>1</v>
      </c>
      <c r="U1449" t="s">
        <v>199</v>
      </c>
      <c r="V1449" t="s">
        <v>75</v>
      </c>
      <c r="W1449" t="s">
        <v>76</v>
      </c>
      <c r="X1449">
        <v>4.0653249223577111E-4</v>
      </c>
      <c r="Y1449">
        <v>10.244106573401215</v>
      </c>
      <c r="Z1449">
        <v>10</v>
      </c>
      <c r="AA1449">
        <v>10</v>
      </c>
      <c r="AB1449" t="s">
        <v>75</v>
      </c>
      <c r="AC1449" t="s">
        <v>9</v>
      </c>
    </row>
    <row r="1450" spans="1:29" x14ac:dyDescent="0.3">
      <c r="A1450" s="151">
        <v>46076</v>
      </c>
      <c r="B1450" t="s">
        <v>831</v>
      </c>
      <c r="C1450" t="s">
        <v>834</v>
      </c>
      <c r="D1450">
        <v>-25198.74</v>
      </c>
      <c r="E1450" t="s">
        <v>835</v>
      </c>
      <c r="F1450">
        <v>1</v>
      </c>
      <c r="G1450">
        <v>25198.74</v>
      </c>
      <c r="H1450" t="s">
        <v>511</v>
      </c>
      <c r="I1450" t="s">
        <v>9</v>
      </c>
      <c r="J1450" t="s">
        <v>137</v>
      </c>
      <c r="K1450" t="s">
        <v>473</v>
      </c>
      <c r="L1450" t="s">
        <v>156</v>
      </c>
      <c r="M1450">
        <v>0</v>
      </c>
      <c r="N1450" t="s">
        <v>35</v>
      </c>
      <c r="O1450" t="s">
        <v>492</v>
      </c>
      <c r="P1450">
        <v>10</v>
      </c>
      <c r="Q1450" t="s">
        <v>465</v>
      </c>
      <c r="R1450">
        <v>1</v>
      </c>
      <c r="S1450">
        <v>-25198.74</v>
      </c>
      <c r="T1450">
        <v>1</v>
      </c>
      <c r="U1450" t="s">
        <v>199</v>
      </c>
      <c r="V1450" t="s">
        <v>66</v>
      </c>
      <c r="W1450" t="s">
        <v>67</v>
      </c>
      <c r="X1450">
        <v>5.9791078481547098E-2</v>
      </c>
      <c r="Y1450">
        <v>1506.6598409761002</v>
      </c>
      <c r="Z1450">
        <v>3</v>
      </c>
      <c r="AA1450">
        <v>10</v>
      </c>
      <c r="AB1450" t="s">
        <v>682</v>
      </c>
      <c r="AC1450" t="s">
        <v>9</v>
      </c>
    </row>
    <row r="1451" spans="1:29" x14ac:dyDescent="0.3">
      <c r="A1451" s="151">
        <v>46076</v>
      </c>
      <c r="B1451" t="s">
        <v>831</v>
      </c>
      <c r="C1451" t="s">
        <v>834</v>
      </c>
      <c r="D1451">
        <v>-25198.74</v>
      </c>
      <c r="E1451" t="s">
        <v>835</v>
      </c>
      <c r="F1451">
        <v>1</v>
      </c>
      <c r="G1451">
        <v>25198.74</v>
      </c>
      <c r="H1451" t="s">
        <v>511</v>
      </c>
      <c r="I1451" t="s">
        <v>9</v>
      </c>
      <c r="J1451" t="s">
        <v>137</v>
      </c>
      <c r="K1451" t="s">
        <v>473</v>
      </c>
      <c r="L1451" t="s">
        <v>156</v>
      </c>
      <c r="M1451">
        <v>0</v>
      </c>
      <c r="N1451" t="s">
        <v>35</v>
      </c>
      <c r="O1451" t="s">
        <v>492</v>
      </c>
      <c r="P1451">
        <v>10</v>
      </c>
      <c r="Q1451" t="s">
        <v>465</v>
      </c>
      <c r="R1451">
        <v>1</v>
      </c>
      <c r="S1451">
        <v>-25198.74</v>
      </c>
      <c r="T1451">
        <v>1</v>
      </c>
      <c r="U1451" t="s">
        <v>199</v>
      </c>
      <c r="V1451" t="s">
        <v>63</v>
      </c>
      <c r="W1451" t="s">
        <v>64</v>
      </c>
      <c r="X1451">
        <v>4.8738124634855849E-3</v>
      </c>
      <c r="Y1451">
        <v>122.81393307613276</v>
      </c>
      <c r="Z1451">
        <v>4</v>
      </c>
      <c r="AA1451">
        <v>10</v>
      </c>
      <c r="AB1451" t="s">
        <v>683</v>
      </c>
      <c r="AC1451" t="s">
        <v>9</v>
      </c>
    </row>
    <row r="1452" spans="1:29" x14ac:dyDescent="0.3">
      <c r="A1452" s="151">
        <v>46076</v>
      </c>
      <c r="B1452" t="s">
        <v>831</v>
      </c>
      <c r="C1452" t="s">
        <v>834</v>
      </c>
      <c r="D1452">
        <v>-25198.74</v>
      </c>
      <c r="E1452" t="s">
        <v>835</v>
      </c>
      <c r="F1452">
        <v>1</v>
      </c>
      <c r="G1452">
        <v>25198.74</v>
      </c>
      <c r="H1452" t="s">
        <v>511</v>
      </c>
      <c r="I1452" t="s">
        <v>9</v>
      </c>
      <c r="J1452" t="s">
        <v>137</v>
      </c>
      <c r="K1452" t="s">
        <v>473</v>
      </c>
      <c r="L1452" t="s">
        <v>156</v>
      </c>
      <c r="M1452">
        <v>0</v>
      </c>
      <c r="N1452" t="s">
        <v>35</v>
      </c>
      <c r="O1452" t="s">
        <v>492</v>
      </c>
      <c r="P1452">
        <v>10</v>
      </c>
      <c r="Q1452" t="s">
        <v>465</v>
      </c>
      <c r="R1452">
        <v>1</v>
      </c>
      <c r="S1452">
        <v>-25198.74</v>
      </c>
      <c r="T1452">
        <v>1</v>
      </c>
      <c r="U1452" t="s">
        <v>199</v>
      </c>
      <c r="V1452" t="s">
        <v>80</v>
      </c>
      <c r="W1452" t="s">
        <v>81</v>
      </c>
      <c r="X1452">
        <v>0.73411048911804788</v>
      </c>
      <c r="Y1452">
        <v>18498.659346558517</v>
      </c>
      <c r="Z1452">
        <v>5</v>
      </c>
      <c r="AA1452">
        <v>10</v>
      </c>
      <c r="AB1452" t="s">
        <v>80</v>
      </c>
      <c r="AC1452" t="s">
        <v>9</v>
      </c>
    </row>
    <row r="1453" spans="1:29" x14ac:dyDescent="0.3">
      <c r="A1453" s="151">
        <v>46076</v>
      </c>
      <c r="B1453" t="s">
        <v>831</v>
      </c>
      <c r="C1453" t="s">
        <v>834</v>
      </c>
      <c r="D1453">
        <v>-25198.74</v>
      </c>
      <c r="E1453" t="s">
        <v>835</v>
      </c>
      <c r="F1453">
        <v>1</v>
      </c>
      <c r="G1453">
        <v>25198.74</v>
      </c>
      <c r="H1453" t="s">
        <v>511</v>
      </c>
      <c r="I1453" t="s">
        <v>9</v>
      </c>
      <c r="J1453" t="s">
        <v>137</v>
      </c>
      <c r="K1453" t="s">
        <v>473</v>
      </c>
      <c r="L1453" t="s">
        <v>156</v>
      </c>
      <c r="M1453">
        <v>0</v>
      </c>
      <c r="N1453" t="s">
        <v>35</v>
      </c>
      <c r="O1453" t="s">
        <v>492</v>
      </c>
      <c r="P1453">
        <v>10</v>
      </c>
      <c r="Q1453" t="s">
        <v>465</v>
      </c>
      <c r="R1453">
        <v>1</v>
      </c>
      <c r="S1453">
        <v>-25198.74</v>
      </c>
      <c r="T1453">
        <v>1</v>
      </c>
      <c r="U1453" t="s">
        <v>199</v>
      </c>
      <c r="V1453" t="s">
        <v>50</v>
      </c>
      <c r="W1453" t="s">
        <v>74</v>
      </c>
      <c r="X1453">
        <v>1.4065386597374174E-2</v>
      </c>
      <c r="Y1453">
        <v>354.43001986671652</v>
      </c>
      <c r="Z1453">
        <v>6</v>
      </c>
      <c r="AA1453">
        <v>10</v>
      </c>
      <c r="AB1453" t="s">
        <v>50</v>
      </c>
      <c r="AC1453" t="s">
        <v>9</v>
      </c>
    </row>
    <row r="1454" spans="1:29" x14ac:dyDescent="0.3">
      <c r="A1454" s="151">
        <v>46076</v>
      </c>
      <c r="B1454" t="s">
        <v>831</v>
      </c>
      <c r="C1454" t="s">
        <v>834</v>
      </c>
      <c r="D1454">
        <v>-25198.74</v>
      </c>
      <c r="E1454" t="s">
        <v>835</v>
      </c>
      <c r="F1454">
        <v>1</v>
      </c>
      <c r="G1454">
        <v>25198.74</v>
      </c>
      <c r="H1454" t="s">
        <v>511</v>
      </c>
      <c r="I1454" t="s">
        <v>9</v>
      </c>
      <c r="J1454" t="s">
        <v>137</v>
      </c>
      <c r="K1454" t="s">
        <v>473</v>
      </c>
      <c r="L1454" t="s">
        <v>156</v>
      </c>
      <c r="M1454">
        <v>0</v>
      </c>
      <c r="N1454" t="s">
        <v>35</v>
      </c>
      <c r="O1454" t="s">
        <v>492</v>
      </c>
      <c r="P1454">
        <v>10</v>
      </c>
      <c r="Q1454" t="s">
        <v>465</v>
      </c>
      <c r="R1454">
        <v>1</v>
      </c>
      <c r="S1454">
        <v>-25198.74</v>
      </c>
      <c r="T1454">
        <v>1</v>
      </c>
      <c r="U1454" t="s">
        <v>199</v>
      </c>
      <c r="V1454" t="s">
        <v>68</v>
      </c>
      <c r="W1454" t="s">
        <v>69</v>
      </c>
      <c r="X1454">
        <v>0.10760032914202722</v>
      </c>
      <c r="Y1454">
        <v>2711.392717964367</v>
      </c>
      <c r="Z1454">
        <v>7</v>
      </c>
      <c r="AA1454">
        <v>10</v>
      </c>
      <c r="AB1454" t="s">
        <v>68</v>
      </c>
      <c r="AC1454" t="s">
        <v>9</v>
      </c>
    </row>
    <row r="1455" spans="1:29" x14ac:dyDescent="0.3">
      <c r="A1455" s="151">
        <v>46076</v>
      </c>
      <c r="B1455" t="s">
        <v>831</v>
      </c>
      <c r="C1455" t="s">
        <v>834</v>
      </c>
      <c r="D1455">
        <v>-25198.74</v>
      </c>
      <c r="E1455" t="s">
        <v>835</v>
      </c>
      <c r="F1455">
        <v>1</v>
      </c>
      <c r="G1455">
        <v>25198.74</v>
      </c>
      <c r="H1455" t="s">
        <v>511</v>
      </c>
      <c r="I1455" t="s">
        <v>9</v>
      </c>
      <c r="J1455" t="s">
        <v>137</v>
      </c>
      <c r="K1455" t="s">
        <v>473</v>
      </c>
      <c r="L1455" t="s">
        <v>156</v>
      </c>
      <c r="M1455">
        <v>0</v>
      </c>
      <c r="N1455" t="s">
        <v>35</v>
      </c>
      <c r="O1455" t="s">
        <v>492</v>
      </c>
      <c r="P1455">
        <v>10</v>
      </c>
      <c r="Q1455" t="s">
        <v>465</v>
      </c>
      <c r="R1455">
        <v>1</v>
      </c>
      <c r="S1455">
        <v>-25198.74</v>
      </c>
      <c r="T1455">
        <v>1</v>
      </c>
      <c r="U1455" t="s">
        <v>199</v>
      </c>
      <c r="V1455" t="s">
        <v>70</v>
      </c>
      <c r="W1455" t="s">
        <v>71</v>
      </c>
      <c r="X1455">
        <v>3.9675420007119738E-2</v>
      </c>
      <c r="Y1455">
        <v>999.77059315020847</v>
      </c>
      <c r="Z1455">
        <v>8</v>
      </c>
      <c r="AA1455">
        <v>10</v>
      </c>
      <c r="AB1455" t="s">
        <v>70</v>
      </c>
      <c r="AC1455" t="s">
        <v>9</v>
      </c>
    </row>
    <row r="1456" spans="1:29" x14ac:dyDescent="0.3">
      <c r="A1456" s="151">
        <v>46076</v>
      </c>
      <c r="B1456" t="s">
        <v>831</v>
      </c>
      <c r="C1456" t="s">
        <v>834</v>
      </c>
      <c r="D1456">
        <v>-25198.74</v>
      </c>
      <c r="E1456" t="s">
        <v>835</v>
      </c>
      <c r="F1456">
        <v>1</v>
      </c>
      <c r="G1456">
        <v>25198.74</v>
      </c>
      <c r="H1456" t="s">
        <v>511</v>
      </c>
      <c r="I1456" t="s">
        <v>9</v>
      </c>
      <c r="J1456" t="s">
        <v>137</v>
      </c>
      <c r="K1456" t="s">
        <v>473</v>
      </c>
      <c r="L1456" t="s">
        <v>156</v>
      </c>
      <c r="M1456">
        <v>0</v>
      </c>
      <c r="N1456" t="s">
        <v>35</v>
      </c>
      <c r="O1456" t="s">
        <v>492</v>
      </c>
      <c r="P1456">
        <v>10</v>
      </c>
      <c r="Q1456" t="s">
        <v>465</v>
      </c>
      <c r="R1456">
        <v>1</v>
      </c>
      <c r="S1456">
        <v>-25198.74</v>
      </c>
      <c r="T1456">
        <v>1</v>
      </c>
      <c r="U1456" t="s">
        <v>199</v>
      </c>
      <c r="V1456" t="s">
        <v>181</v>
      </c>
      <c r="W1456" t="s">
        <v>462</v>
      </c>
      <c r="X1456">
        <v>0</v>
      </c>
      <c r="Y1456">
        <v>0</v>
      </c>
      <c r="Z1456">
        <v>9</v>
      </c>
      <c r="AA1456">
        <v>10</v>
      </c>
      <c r="AB1456" t="s">
        <v>181</v>
      </c>
      <c r="AC1456" t="s">
        <v>9</v>
      </c>
    </row>
    <row r="1457" spans="1:29" x14ac:dyDescent="0.3">
      <c r="A1457" s="151">
        <v>46056</v>
      </c>
      <c r="B1457" t="s">
        <v>882</v>
      </c>
      <c r="C1457" t="s">
        <v>888</v>
      </c>
      <c r="D1457">
        <v>-23974.22</v>
      </c>
      <c r="E1457" t="s">
        <v>889</v>
      </c>
      <c r="F1457">
        <v>196510</v>
      </c>
      <c r="G1457">
        <v>0.1</v>
      </c>
      <c r="H1457" t="s">
        <v>511</v>
      </c>
      <c r="I1457" t="s">
        <v>477</v>
      </c>
      <c r="J1457" t="s">
        <v>137</v>
      </c>
      <c r="K1457" t="s">
        <v>473</v>
      </c>
      <c r="L1457" t="s">
        <v>138</v>
      </c>
      <c r="M1457">
        <v>0</v>
      </c>
      <c r="N1457" t="s">
        <v>46</v>
      </c>
      <c r="O1457" t="s">
        <v>492</v>
      </c>
      <c r="P1457">
        <v>1</v>
      </c>
      <c r="Q1457" t="s">
        <v>63</v>
      </c>
      <c r="R1457">
        <v>1</v>
      </c>
      <c r="S1457">
        <v>-23974.22</v>
      </c>
      <c r="T1457">
        <v>196510</v>
      </c>
      <c r="U1457" t="s">
        <v>199</v>
      </c>
      <c r="V1457" t="s">
        <v>63</v>
      </c>
      <c r="W1457" t="s">
        <v>82</v>
      </c>
      <c r="X1457">
        <v>1</v>
      </c>
      <c r="Y1457">
        <v>23974.22</v>
      </c>
      <c r="Z1457">
        <v>4</v>
      </c>
      <c r="AA1457">
        <v>8</v>
      </c>
      <c r="AB1457" t="s">
        <v>683</v>
      </c>
      <c r="AC1457" t="s">
        <v>136</v>
      </c>
    </row>
    <row r="1458" spans="1:29" x14ac:dyDescent="0.3">
      <c r="A1458" s="151">
        <v>46056</v>
      </c>
      <c r="B1458" t="s">
        <v>882</v>
      </c>
      <c r="C1458" t="s">
        <v>892</v>
      </c>
      <c r="D1458">
        <v>-23974.22</v>
      </c>
      <c r="E1458" t="s">
        <v>893</v>
      </c>
      <c r="F1458">
        <v>196.51</v>
      </c>
      <c r="G1458">
        <v>100</v>
      </c>
      <c r="H1458" t="s">
        <v>511</v>
      </c>
      <c r="I1458" t="s">
        <v>477</v>
      </c>
      <c r="J1458" t="s">
        <v>137</v>
      </c>
      <c r="K1458" t="s">
        <v>473</v>
      </c>
      <c r="L1458" t="s">
        <v>138</v>
      </c>
      <c r="M1458">
        <v>0</v>
      </c>
      <c r="N1458" t="s">
        <v>46</v>
      </c>
      <c r="O1458" t="s">
        <v>492</v>
      </c>
      <c r="P1458">
        <v>1</v>
      </c>
      <c r="Q1458" t="s">
        <v>63</v>
      </c>
      <c r="R1458">
        <v>1</v>
      </c>
      <c r="S1458">
        <v>-23974.22</v>
      </c>
      <c r="T1458">
        <v>196.51</v>
      </c>
      <c r="U1458" t="s">
        <v>199</v>
      </c>
      <c r="V1458" t="s">
        <v>63</v>
      </c>
      <c r="W1458" t="s">
        <v>82</v>
      </c>
      <c r="X1458">
        <v>1</v>
      </c>
      <c r="Y1458">
        <v>23974.22</v>
      </c>
      <c r="Z1458">
        <v>4</v>
      </c>
      <c r="AA1458">
        <v>8</v>
      </c>
      <c r="AB1458" t="s">
        <v>683</v>
      </c>
      <c r="AC1458" t="s">
        <v>136</v>
      </c>
    </row>
    <row r="1459" spans="1:29" x14ac:dyDescent="0.3">
      <c r="A1459" s="151">
        <v>46079</v>
      </c>
      <c r="B1459" t="s">
        <v>882</v>
      </c>
      <c r="C1459" t="s">
        <v>883</v>
      </c>
      <c r="D1459">
        <v>-23441.08</v>
      </c>
      <c r="E1459" t="s">
        <v>884</v>
      </c>
      <c r="F1459">
        <v>192140</v>
      </c>
      <c r="G1459">
        <v>0.1</v>
      </c>
      <c r="H1459" t="s">
        <v>511</v>
      </c>
      <c r="I1459" t="s">
        <v>477</v>
      </c>
      <c r="J1459" t="s">
        <v>137</v>
      </c>
      <c r="K1459" t="s">
        <v>473</v>
      </c>
      <c r="L1459" t="s">
        <v>138</v>
      </c>
      <c r="M1459">
        <v>0</v>
      </c>
      <c r="N1459" t="s">
        <v>46</v>
      </c>
      <c r="O1459" t="s">
        <v>492</v>
      </c>
      <c r="P1459">
        <v>1</v>
      </c>
      <c r="Q1459" t="s">
        <v>63</v>
      </c>
      <c r="R1459">
        <v>1</v>
      </c>
      <c r="S1459">
        <v>-23441.08</v>
      </c>
      <c r="T1459">
        <v>192140</v>
      </c>
      <c r="U1459" t="s">
        <v>199</v>
      </c>
      <c r="V1459" t="s">
        <v>63</v>
      </c>
      <c r="W1459" t="s">
        <v>82</v>
      </c>
      <c r="X1459">
        <v>1</v>
      </c>
      <c r="Y1459">
        <v>23441.08</v>
      </c>
      <c r="Z1459">
        <v>4</v>
      </c>
      <c r="AA1459">
        <v>8</v>
      </c>
      <c r="AB1459" t="s">
        <v>683</v>
      </c>
      <c r="AC1459" t="s">
        <v>136</v>
      </c>
    </row>
    <row r="1460" spans="1:29" x14ac:dyDescent="0.3">
      <c r="A1460" s="151">
        <v>46076</v>
      </c>
      <c r="B1460" t="s">
        <v>984</v>
      </c>
      <c r="C1460" t="s">
        <v>985</v>
      </c>
      <c r="D1460">
        <v>-22000</v>
      </c>
      <c r="E1460" t="s">
        <v>12</v>
      </c>
      <c r="F1460">
        <v>1</v>
      </c>
      <c r="G1460">
        <v>18181.82</v>
      </c>
      <c r="H1460" t="s">
        <v>511</v>
      </c>
      <c r="I1460" t="s">
        <v>12</v>
      </c>
      <c r="J1460" t="s">
        <v>137</v>
      </c>
      <c r="K1460" t="s">
        <v>473</v>
      </c>
      <c r="L1460" t="s">
        <v>138</v>
      </c>
      <c r="M1460">
        <v>0</v>
      </c>
      <c r="N1460" t="s">
        <v>35</v>
      </c>
      <c r="O1460" t="s">
        <v>492</v>
      </c>
      <c r="P1460">
        <v>10</v>
      </c>
      <c r="Q1460" t="s">
        <v>465</v>
      </c>
      <c r="R1460">
        <v>1</v>
      </c>
      <c r="S1460">
        <v>-22000</v>
      </c>
      <c r="T1460">
        <v>1</v>
      </c>
      <c r="U1460" t="s">
        <v>199</v>
      </c>
      <c r="V1460" t="s">
        <v>72</v>
      </c>
      <c r="W1460" t="s">
        <v>73</v>
      </c>
      <c r="X1460">
        <v>3.2417236735101898E-2</v>
      </c>
      <c r="Y1460">
        <v>713.17920817224172</v>
      </c>
      <c r="Z1460">
        <v>1</v>
      </c>
      <c r="AA1460">
        <v>11</v>
      </c>
      <c r="AB1460" t="s">
        <v>72</v>
      </c>
      <c r="AC1460" t="s">
        <v>12</v>
      </c>
    </row>
    <row r="1461" spans="1:29" x14ac:dyDescent="0.3">
      <c r="A1461" s="151">
        <v>46076</v>
      </c>
      <c r="B1461" t="s">
        <v>984</v>
      </c>
      <c r="C1461" t="s">
        <v>985</v>
      </c>
      <c r="D1461">
        <v>-22000</v>
      </c>
      <c r="E1461" t="s">
        <v>12</v>
      </c>
      <c r="F1461">
        <v>1</v>
      </c>
      <c r="G1461">
        <v>18181.82</v>
      </c>
      <c r="H1461" t="s">
        <v>511</v>
      </c>
      <c r="I1461" t="s">
        <v>12</v>
      </c>
      <c r="J1461" t="s">
        <v>137</v>
      </c>
      <c r="K1461" t="s">
        <v>473</v>
      </c>
      <c r="L1461" t="s">
        <v>138</v>
      </c>
      <c r="M1461">
        <v>0</v>
      </c>
      <c r="N1461" t="s">
        <v>35</v>
      </c>
      <c r="O1461" t="s">
        <v>492</v>
      </c>
      <c r="P1461">
        <v>10</v>
      </c>
      <c r="Q1461" t="s">
        <v>465</v>
      </c>
      <c r="R1461">
        <v>1</v>
      </c>
      <c r="S1461">
        <v>-22000</v>
      </c>
      <c r="T1461">
        <v>1</v>
      </c>
      <c r="U1461" t="s">
        <v>199</v>
      </c>
      <c r="V1461" t="s">
        <v>77</v>
      </c>
      <c r="W1461" t="s">
        <v>78</v>
      </c>
      <c r="X1461">
        <v>7.0597149630605652E-3</v>
      </c>
      <c r="Y1461">
        <v>155.31372918733243</v>
      </c>
      <c r="Z1461">
        <v>2</v>
      </c>
      <c r="AA1461">
        <v>11</v>
      </c>
      <c r="AB1461" t="s">
        <v>77</v>
      </c>
      <c r="AC1461" t="s">
        <v>12</v>
      </c>
    </row>
    <row r="1462" spans="1:29" x14ac:dyDescent="0.3">
      <c r="A1462" s="151">
        <v>46076</v>
      </c>
      <c r="B1462" t="s">
        <v>984</v>
      </c>
      <c r="C1462" t="s">
        <v>985</v>
      </c>
      <c r="D1462">
        <v>-22000</v>
      </c>
      <c r="E1462" t="s">
        <v>12</v>
      </c>
      <c r="F1462">
        <v>1</v>
      </c>
      <c r="G1462">
        <v>18181.82</v>
      </c>
      <c r="H1462" t="s">
        <v>511</v>
      </c>
      <c r="I1462" t="s">
        <v>12</v>
      </c>
      <c r="J1462" t="s">
        <v>137</v>
      </c>
      <c r="K1462" t="s">
        <v>473</v>
      </c>
      <c r="L1462" t="s">
        <v>138</v>
      </c>
      <c r="M1462">
        <v>0</v>
      </c>
      <c r="N1462" t="s">
        <v>35</v>
      </c>
      <c r="O1462" t="s">
        <v>492</v>
      </c>
      <c r="P1462">
        <v>10</v>
      </c>
      <c r="Q1462" t="s">
        <v>465</v>
      </c>
      <c r="R1462">
        <v>1</v>
      </c>
      <c r="S1462">
        <v>-22000</v>
      </c>
      <c r="T1462">
        <v>1</v>
      </c>
      <c r="U1462" t="s">
        <v>199</v>
      </c>
      <c r="V1462" t="s">
        <v>75</v>
      </c>
      <c r="W1462" t="s">
        <v>76</v>
      </c>
      <c r="X1462">
        <v>4.0653249223577111E-4</v>
      </c>
      <c r="Y1462">
        <v>8.9437148291869644</v>
      </c>
      <c r="Z1462">
        <v>10</v>
      </c>
      <c r="AA1462">
        <v>11</v>
      </c>
      <c r="AB1462" t="s">
        <v>75</v>
      </c>
      <c r="AC1462" t="s">
        <v>12</v>
      </c>
    </row>
    <row r="1463" spans="1:29" x14ac:dyDescent="0.3">
      <c r="A1463" s="151">
        <v>46076</v>
      </c>
      <c r="B1463" t="s">
        <v>984</v>
      </c>
      <c r="C1463" t="s">
        <v>985</v>
      </c>
      <c r="D1463">
        <v>-22000</v>
      </c>
      <c r="E1463" t="s">
        <v>12</v>
      </c>
      <c r="F1463">
        <v>1</v>
      </c>
      <c r="G1463">
        <v>18181.82</v>
      </c>
      <c r="H1463" t="s">
        <v>511</v>
      </c>
      <c r="I1463" t="s">
        <v>12</v>
      </c>
      <c r="J1463" t="s">
        <v>137</v>
      </c>
      <c r="K1463" t="s">
        <v>473</v>
      </c>
      <c r="L1463" t="s">
        <v>138</v>
      </c>
      <c r="M1463">
        <v>0</v>
      </c>
      <c r="N1463" t="s">
        <v>35</v>
      </c>
      <c r="O1463" t="s">
        <v>492</v>
      </c>
      <c r="P1463">
        <v>10</v>
      </c>
      <c r="Q1463" t="s">
        <v>465</v>
      </c>
      <c r="R1463">
        <v>1</v>
      </c>
      <c r="S1463">
        <v>-22000</v>
      </c>
      <c r="T1463">
        <v>1</v>
      </c>
      <c r="U1463" t="s">
        <v>199</v>
      </c>
      <c r="V1463" t="s">
        <v>66</v>
      </c>
      <c r="W1463" t="s">
        <v>67</v>
      </c>
      <c r="X1463">
        <v>5.9791078481547098E-2</v>
      </c>
      <c r="Y1463">
        <v>1315.4037265940362</v>
      </c>
      <c r="Z1463">
        <v>3</v>
      </c>
      <c r="AA1463">
        <v>11</v>
      </c>
      <c r="AB1463" t="s">
        <v>682</v>
      </c>
      <c r="AC1463" t="s">
        <v>12</v>
      </c>
    </row>
    <row r="1464" spans="1:29" x14ac:dyDescent="0.3">
      <c r="A1464" s="151">
        <v>46076</v>
      </c>
      <c r="B1464" t="s">
        <v>984</v>
      </c>
      <c r="C1464" t="s">
        <v>985</v>
      </c>
      <c r="D1464">
        <v>-22000</v>
      </c>
      <c r="E1464" t="s">
        <v>12</v>
      </c>
      <c r="F1464">
        <v>1</v>
      </c>
      <c r="G1464">
        <v>18181.82</v>
      </c>
      <c r="H1464" t="s">
        <v>511</v>
      </c>
      <c r="I1464" t="s">
        <v>12</v>
      </c>
      <c r="J1464" t="s">
        <v>137</v>
      </c>
      <c r="K1464" t="s">
        <v>473</v>
      </c>
      <c r="L1464" t="s">
        <v>138</v>
      </c>
      <c r="M1464">
        <v>0</v>
      </c>
      <c r="N1464" t="s">
        <v>35</v>
      </c>
      <c r="O1464" t="s">
        <v>492</v>
      </c>
      <c r="P1464">
        <v>10</v>
      </c>
      <c r="Q1464" t="s">
        <v>465</v>
      </c>
      <c r="R1464">
        <v>1</v>
      </c>
      <c r="S1464">
        <v>-22000</v>
      </c>
      <c r="T1464">
        <v>1</v>
      </c>
      <c r="U1464" t="s">
        <v>199</v>
      </c>
      <c r="V1464" t="s">
        <v>63</v>
      </c>
      <c r="W1464" t="s">
        <v>64</v>
      </c>
      <c r="X1464">
        <v>4.8738124634855849E-3</v>
      </c>
      <c r="Y1464">
        <v>107.22387419668287</v>
      </c>
      <c r="Z1464">
        <v>4</v>
      </c>
      <c r="AA1464">
        <v>11</v>
      </c>
      <c r="AB1464" t="s">
        <v>683</v>
      </c>
      <c r="AC1464" t="s">
        <v>12</v>
      </c>
    </row>
    <row r="1465" spans="1:29" x14ac:dyDescent="0.3">
      <c r="A1465" s="151">
        <v>46076</v>
      </c>
      <c r="B1465" t="s">
        <v>984</v>
      </c>
      <c r="C1465" t="s">
        <v>985</v>
      </c>
      <c r="D1465">
        <v>-22000</v>
      </c>
      <c r="E1465" t="s">
        <v>12</v>
      </c>
      <c r="F1465">
        <v>1</v>
      </c>
      <c r="G1465">
        <v>18181.82</v>
      </c>
      <c r="H1465" t="s">
        <v>511</v>
      </c>
      <c r="I1465" t="s">
        <v>12</v>
      </c>
      <c r="J1465" t="s">
        <v>137</v>
      </c>
      <c r="K1465" t="s">
        <v>473</v>
      </c>
      <c r="L1465" t="s">
        <v>138</v>
      </c>
      <c r="M1465">
        <v>0</v>
      </c>
      <c r="N1465" t="s">
        <v>35</v>
      </c>
      <c r="O1465" t="s">
        <v>492</v>
      </c>
      <c r="P1465">
        <v>10</v>
      </c>
      <c r="Q1465" t="s">
        <v>465</v>
      </c>
      <c r="R1465">
        <v>1</v>
      </c>
      <c r="S1465">
        <v>-22000</v>
      </c>
      <c r="T1465">
        <v>1</v>
      </c>
      <c r="U1465" t="s">
        <v>199</v>
      </c>
      <c r="V1465" t="s">
        <v>80</v>
      </c>
      <c r="W1465" t="s">
        <v>81</v>
      </c>
      <c r="X1465">
        <v>0.73411048911804788</v>
      </c>
      <c r="Y1465">
        <v>16150.430760597053</v>
      </c>
      <c r="Z1465">
        <v>5</v>
      </c>
      <c r="AA1465">
        <v>11</v>
      </c>
      <c r="AB1465" t="s">
        <v>80</v>
      </c>
      <c r="AC1465" t="s">
        <v>12</v>
      </c>
    </row>
    <row r="1466" spans="1:29" x14ac:dyDescent="0.3">
      <c r="A1466" s="151">
        <v>46076</v>
      </c>
      <c r="B1466" t="s">
        <v>984</v>
      </c>
      <c r="C1466" t="s">
        <v>985</v>
      </c>
      <c r="D1466">
        <v>-22000</v>
      </c>
      <c r="E1466" t="s">
        <v>12</v>
      </c>
      <c r="F1466">
        <v>1</v>
      </c>
      <c r="G1466">
        <v>18181.82</v>
      </c>
      <c r="H1466" t="s">
        <v>511</v>
      </c>
      <c r="I1466" t="s">
        <v>12</v>
      </c>
      <c r="J1466" t="s">
        <v>137</v>
      </c>
      <c r="K1466" t="s">
        <v>473</v>
      </c>
      <c r="L1466" t="s">
        <v>138</v>
      </c>
      <c r="M1466">
        <v>0</v>
      </c>
      <c r="N1466" t="s">
        <v>35</v>
      </c>
      <c r="O1466" t="s">
        <v>492</v>
      </c>
      <c r="P1466">
        <v>10</v>
      </c>
      <c r="Q1466" t="s">
        <v>465</v>
      </c>
      <c r="R1466">
        <v>1</v>
      </c>
      <c r="S1466">
        <v>-22000</v>
      </c>
      <c r="T1466">
        <v>1</v>
      </c>
      <c r="U1466" t="s">
        <v>199</v>
      </c>
      <c r="V1466" t="s">
        <v>50</v>
      </c>
      <c r="W1466" t="s">
        <v>74</v>
      </c>
      <c r="X1466">
        <v>1.4065386597374174E-2</v>
      </c>
      <c r="Y1466">
        <v>309.4385051422318</v>
      </c>
      <c r="Z1466">
        <v>6</v>
      </c>
      <c r="AA1466">
        <v>11</v>
      </c>
      <c r="AB1466" t="s">
        <v>50</v>
      </c>
      <c r="AC1466" t="s">
        <v>12</v>
      </c>
    </row>
    <row r="1467" spans="1:29" x14ac:dyDescent="0.3">
      <c r="A1467" s="151">
        <v>46076</v>
      </c>
      <c r="B1467" t="s">
        <v>984</v>
      </c>
      <c r="C1467" t="s">
        <v>985</v>
      </c>
      <c r="D1467">
        <v>-22000</v>
      </c>
      <c r="E1467" t="s">
        <v>12</v>
      </c>
      <c r="F1467">
        <v>1</v>
      </c>
      <c r="G1467">
        <v>18181.82</v>
      </c>
      <c r="H1467" t="s">
        <v>511</v>
      </c>
      <c r="I1467" t="s">
        <v>12</v>
      </c>
      <c r="J1467" t="s">
        <v>137</v>
      </c>
      <c r="K1467" t="s">
        <v>473</v>
      </c>
      <c r="L1467" t="s">
        <v>138</v>
      </c>
      <c r="M1467">
        <v>0</v>
      </c>
      <c r="N1467" t="s">
        <v>35</v>
      </c>
      <c r="O1467" t="s">
        <v>492</v>
      </c>
      <c r="P1467">
        <v>10</v>
      </c>
      <c r="Q1467" t="s">
        <v>465</v>
      </c>
      <c r="R1467">
        <v>1</v>
      </c>
      <c r="S1467">
        <v>-22000</v>
      </c>
      <c r="T1467">
        <v>1</v>
      </c>
      <c r="U1467" t="s">
        <v>199</v>
      </c>
      <c r="V1467" t="s">
        <v>68</v>
      </c>
      <c r="W1467" t="s">
        <v>69</v>
      </c>
      <c r="X1467">
        <v>0.10760032914202722</v>
      </c>
      <c r="Y1467">
        <v>2367.2072411245986</v>
      </c>
      <c r="Z1467">
        <v>7</v>
      </c>
      <c r="AA1467">
        <v>11</v>
      </c>
      <c r="AB1467" t="s">
        <v>68</v>
      </c>
      <c r="AC1467" t="s">
        <v>12</v>
      </c>
    </row>
    <row r="1468" spans="1:29" x14ac:dyDescent="0.3">
      <c r="A1468" s="151">
        <v>46076</v>
      </c>
      <c r="B1468" t="s">
        <v>984</v>
      </c>
      <c r="C1468" t="s">
        <v>985</v>
      </c>
      <c r="D1468">
        <v>-22000</v>
      </c>
      <c r="E1468" t="s">
        <v>12</v>
      </c>
      <c r="F1468">
        <v>1</v>
      </c>
      <c r="G1468">
        <v>18181.82</v>
      </c>
      <c r="H1468" t="s">
        <v>511</v>
      </c>
      <c r="I1468" t="s">
        <v>12</v>
      </c>
      <c r="J1468" t="s">
        <v>137</v>
      </c>
      <c r="K1468" t="s">
        <v>473</v>
      </c>
      <c r="L1468" t="s">
        <v>138</v>
      </c>
      <c r="M1468">
        <v>0</v>
      </c>
      <c r="N1468" t="s">
        <v>35</v>
      </c>
      <c r="O1468" t="s">
        <v>492</v>
      </c>
      <c r="P1468">
        <v>10</v>
      </c>
      <c r="Q1468" t="s">
        <v>465</v>
      </c>
      <c r="R1468">
        <v>1</v>
      </c>
      <c r="S1468">
        <v>-22000</v>
      </c>
      <c r="T1468">
        <v>1</v>
      </c>
      <c r="U1468" t="s">
        <v>199</v>
      </c>
      <c r="V1468" t="s">
        <v>70</v>
      </c>
      <c r="W1468" t="s">
        <v>71</v>
      </c>
      <c r="X1468">
        <v>3.9675420007119738E-2</v>
      </c>
      <c r="Y1468">
        <v>872.8592401566342</v>
      </c>
      <c r="Z1468">
        <v>8</v>
      </c>
      <c r="AA1468">
        <v>11</v>
      </c>
      <c r="AB1468" t="s">
        <v>70</v>
      </c>
      <c r="AC1468" t="s">
        <v>12</v>
      </c>
    </row>
    <row r="1469" spans="1:29" x14ac:dyDescent="0.3">
      <c r="A1469" s="151">
        <v>46076</v>
      </c>
      <c r="B1469" t="s">
        <v>984</v>
      </c>
      <c r="C1469" t="s">
        <v>985</v>
      </c>
      <c r="D1469">
        <v>-22000</v>
      </c>
      <c r="E1469" t="s">
        <v>12</v>
      </c>
      <c r="F1469">
        <v>1</v>
      </c>
      <c r="G1469">
        <v>18181.82</v>
      </c>
      <c r="H1469" t="s">
        <v>511</v>
      </c>
      <c r="I1469" t="s">
        <v>12</v>
      </c>
      <c r="J1469" t="s">
        <v>137</v>
      </c>
      <c r="K1469" t="s">
        <v>473</v>
      </c>
      <c r="L1469" t="s">
        <v>138</v>
      </c>
      <c r="M1469">
        <v>0</v>
      </c>
      <c r="N1469" t="s">
        <v>35</v>
      </c>
      <c r="O1469" t="s">
        <v>492</v>
      </c>
      <c r="P1469">
        <v>10</v>
      </c>
      <c r="Q1469" t="s">
        <v>465</v>
      </c>
      <c r="R1469">
        <v>1</v>
      </c>
      <c r="S1469">
        <v>-22000</v>
      </c>
      <c r="T1469">
        <v>1</v>
      </c>
      <c r="U1469" t="s">
        <v>199</v>
      </c>
      <c r="V1469" t="s">
        <v>181</v>
      </c>
      <c r="W1469" t="s">
        <v>462</v>
      </c>
      <c r="X1469">
        <v>0</v>
      </c>
      <c r="Y1469">
        <v>0</v>
      </c>
      <c r="Z1469">
        <v>9</v>
      </c>
      <c r="AA1469">
        <v>11</v>
      </c>
      <c r="AB1469" t="s">
        <v>181</v>
      </c>
      <c r="AC1469" t="s">
        <v>12</v>
      </c>
    </row>
    <row r="1470" spans="1:29" x14ac:dyDescent="0.3">
      <c r="A1470" s="151">
        <v>46072</v>
      </c>
      <c r="B1470" t="s">
        <v>836</v>
      </c>
      <c r="C1470" t="s">
        <v>837</v>
      </c>
      <c r="D1470">
        <v>-20696.59</v>
      </c>
      <c r="E1470" t="s">
        <v>10</v>
      </c>
      <c r="F1470">
        <v>1</v>
      </c>
      <c r="G1470">
        <v>13912.33</v>
      </c>
      <c r="H1470" t="s">
        <v>511</v>
      </c>
      <c r="I1470" t="s">
        <v>10</v>
      </c>
      <c r="J1470" t="s">
        <v>137</v>
      </c>
      <c r="K1470" t="s">
        <v>473</v>
      </c>
      <c r="L1470" t="s">
        <v>156</v>
      </c>
      <c r="M1470">
        <v>0</v>
      </c>
      <c r="N1470" t="s">
        <v>35</v>
      </c>
      <c r="O1470" t="s">
        <v>492</v>
      </c>
      <c r="P1470">
        <v>10</v>
      </c>
      <c r="Q1470" t="s">
        <v>465</v>
      </c>
      <c r="R1470">
        <v>1</v>
      </c>
      <c r="S1470">
        <v>-20696.59</v>
      </c>
      <c r="T1470">
        <v>1</v>
      </c>
      <c r="U1470" t="s">
        <v>199</v>
      </c>
      <c r="V1470" t="s">
        <v>72</v>
      </c>
      <c r="W1470" t="s">
        <v>73</v>
      </c>
      <c r="X1470">
        <v>3.2417236735101898E-2</v>
      </c>
      <c r="Y1470">
        <v>670.92625763934257</v>
      </c>
      <c r="Z1470">
        <v>1</v>
      </c>
      <c r="AA1470">
        <v>13</v>
      </c>
      <c r="AB1470" t="s">
        <v>72</v>
      </c>
      <c r="AC1470" t="s">
        <v>10</v>
      </c>
    </row>
    <row r="1471" spans="1:29" x14ac:dyDescent="0.3">
      <c r="A1471" s="151">
        <v>46072</v>
      </c>
      <c r="B1471" t="s">
        <v>836</v>
      </c>
      <c r="C1471" t="s">
        <v>837</v>
      </c>
      <c r="D1471">
        <v>-20696.59</v>
      </c>
      <c r="E1471" t="s">
        <v>10</v>
      </c>
      <c r="F1471">
        <v>1</v>
      </c>
      <c r="G1471">
        <v>13912.33</v>
      </c>
      <c r="H1471" t="s">
        <v>511</v>
      </c>
      <c r="I1471" t="s">
        <v>10</v>
      </c>
      <c r="J1471" t="s">
        <v>137</v>
      </c>
      <c r="K1471" t="s">
        <v>473</v>
      </c>
      <c r="L1471" t="s">
        <v>156</v>
      </c>
      <c r="M1471">
        <v>0</v>
      </c>
      <c r="N1471" t="s">
        <v>35</v>
      </c>
      <c r="O1471" t="s">
        <v>492</v>
      </c>
      <c r="P1471">
        <v>10</v>
      </c>
      <c r="Q1471" t="s">
        <v>465</v>
      </c>
      <c r="R1471">
        <v>1</v>
      </c>
      <c r="S1471">
        <v>-20696.59</v>
      </c>
      <c r="T1471">
        <v>1</v>
      </c>
      <c r="U1471" t="s">
        <v>199</v>
      </c>
      <c r="V1471" t="s">
        <v>77</v>
      </c>
      <c r="W1471" t="s">
        <v>78</v>
      </c>
      <c r="X1471">
        <v>7.0597149630605652E-3</v>
      </c>
      <c r="Y1471">
        <v>146.11202610732965</v>
      </c>
      <c r="Z1471">
        <v>2</v>
      </c>
      <c r="AA1471">
        <v>13</v>
      </c>
      <c r="AB1471" t="s">
        <v>77</v>
      </c>
      <c r="AC1471" t="s">
        <v>10</v>
      </c>
    </row>
    <row r="1472" spans="1:29" x14ac:dyDescent="0.3">
      <c r="A1472" s="151">
        <v>46072</v>
      </c>
      <c r="B1472" t="s">
        <v>836</v>
      </c>
      <c r="C1472" t="s">
        <v>837</v>
      </c>
      <c r="D1472">
        <v>-20696.59</v>
      </c>
      <c r="E1472" t="s">
        <v>10</v>
      </c>
      <c r="F1472">
        <v>1</v>
      </c>
      <c r="G1472">
        <v>13912.33</v>
      </c>
      <c r="H1472" t="s">
        <v>511</v>
      </c>
      <c r="I1472" t="s">
        <v>10</v>
      </c>
      <c r="J1472" t="s">
        <v>137</v>
      </c>
      <c r="K1472" t="s">
        <v>473</v>
      </c>
      <c r="L1472" t="s">
        <v>156</v>
      </c>
      <c r="M1472">
        <v>0</v>
      </c>
      <c r="N1472" t="s">
        <v>35</v>
      </c>
      <c r="O1472" t="s">
        <v>492</v>
      </c>
      <c r="P1472">
        <v>10</v>
      </c>
      <c r="Q1472" t="s">
        <v>465</v>
      </c>
      <c r="R1472">
        <v>1</v>
      </c>
      <c r="S1472">
        <v>-20696.59</v>
      </c>
      <c r="T1472">
        <v>1</v>
      </c>
      <c r="U1472" t="s">
        <v>199</v>
      </c>
      <c r="V1472" t="s">
        <v>75</v>
      </c>
      <c r="W1472" t="s">
        <v>76</v>
      </c>
      <c r="X1472">
        <v>4.0653249223577111E-4</v>
      </c>
      <c r="Y1472">
        <v>8.4138363134819372</v>
      </c>
      <c r="Z1472">
        <v>10</v>
      </c>
      <c r="AA1472">
        <v>13</v>
      </c>
      <c r="AB1472" t="s">
        <v>75</v>
      </c>
      <c r="AC1472" t="s">
        <v>10</v>
      </c>
    </row>
    <row r="1473" spans="1:29" x14ac:dyDescent="0.3">
      <c r="A1473" s="151">
        <v>46072</v>
      </c>
      <c r="B1473" t="s">
        <v>836</v>
      </c>
      <c r="C1473" t="s">
        <v>837</v>
      </c>
      <c r="D1473">
        <v>-20696.59</v>
      </c>
      <c r="E1473" t="s">
        <v>10</v>
      </c>
      <c r="F1473">
        <v>1</v>
      </c>
      <c r="G1473">
        <v>13912.33</v>
      </c>
      <c r="H1473" t="s">
        <v>511</v>
      </c>
      <c r="I1473" t="s">
        <v>10</v>
      </c>
      <c r="J1473" t="s">
        <v>137</v>
      </c>
      <c r="K1473" t="s">
        <v>473</v>
      </c>
      <c r="L1473" t="s">
        <v>156</v>
      </c>
      <c r="M1473">
        <v>0</v>
      </c>
      <c r="N1473" t="s">
        <v>35</v>
      </c>
      <c r="O1473" t="s">
        <v>492</v>
      </c>
      <c r="P1473">
        <v>10</v>
      </c>
      <c r="Q1473" t="s">
        <v>465</v>
      </c>
      <c r="R1473">
        <v>1</v>
      </c>
      <c r="S1473">
        <v>-20696.59</v>
      </c>
      <c r="T1473">
        <v>1</v>
      </c>
      <c r="U1473" t="s">
        <v>199</v>
      </c>
      <c r="V1473" t="s">
        <v>66</v>
      </c>
      <c r="W1473" t="s">
        <v>67</v>
      </c>
      <c r="X1473">
        <v>5.9791078481547098E-2</v>
      </c>
      <c r="Y1473">
        <v>1237.4714369904029</v>
      </c>
      <c r="Z1473">
        <v>3</v>
      </c>
      <c r="AA1473">
        <v>13</v>
      </c>
      <c r="AB1473" t="s">
        <v>682</v>
      </c>
      <c r="AC1473" t="s">
        <v>10</v>
      </c>
    </row>
    <row r="1474" spans="1:29" x14ac:dyDescent="0.3">
      <c r="A1474" s="151">
        <v>46072</v>
      </c>
      <c r="B1474" t="s">
        <v>836</v>
      </c>
      <c r="C1474" t="s">
        <v>837</v>
      </c>
      <c r="D1474">
        <v>-20696.59</v>
      </c>
      <c r="E1474" t="s">
        <v>10</v>
      </c>
      <c r="F1474">
        <v>1</v>
      </c>
      <c r="G1474">
        <v>13912.33</v>
      </c>
      <c r="H1474" t="s">
        <v>511</v>
      </c>
      <c r="I1474" t="s">
        <v>10</v>
      </c>
      <c r="J1474" t="s">
        <v>137</v>
      </c>
      <c r="K1474" t="s">
        <v>473</v>
      </c>
      <c r="L1474" t="s">
        <v>156</v>
      </c>
      <c r="M1474">
        <v>0</v>
      </c>
      <c r="N1474" t="s">
        <v>35</v>
      </c>
      <c r="O1474" t="s">
        <v>492</v>
      </c>
      <c r="P1474">
        <v>10</v>
      </c>
      <c r="Q1474" t="s">
        <v>465</v>
      </c>
      <c r="R1474">
        <v>1</v>
      </c>
      <c r="S1474">
        <v>-20696.59</v>
      </c>
      <c r="T1474">
        <v>1</v>
      </c>
      <c r="U1474" t="s">
        <v>199</v>
      </c>
      <c r="V1474" t="s">
        <v>63</v>
      </c>
      <c r="W1474" t="s">
        <v>64</v>
      </c>
      <c r="X1474">
        <v>4.8738124634855849E-3</v>
      </c>
      <c r="Y1474">
        <v>100.87129829365112</v>
      </c>
      <c r="Z1474">
        <v>4</v>
      </c>
      <c r="AA1474">
        <v>13</v>
      </c>
      <c r="AB1474" t="s">
        <v>683</v>
      </c>
      <c r="AC1474" t="s">
        <v>10</v>
      </c>
    </row>
    <row r="1475" spans="1:29" x14ac:dyDescent="0.3">
      <c r="A1475" s="151">
        <v>46072</v>
      </c>
      <c r="B1475" t="s">
        <v>836</v>
      </c>
      <c r="C1475" t="s">
        <v>837</v>
      </c>
      <c r="D1475">
        <v>-20696.59</v>
      </c>
      <c r="E1475" t="s">
        <v>10</v>
      </c>
      <c r="F1475">
        <v>1</v>
      </c>
      <c r="G1475">
        <v>13912.33</v>
      </c>
      <c r="H1475" t="s">
        <v>511</v>
      </c>
      <c r="I1475" t="s">
        <v>10</v>
      </c>
      <c r="J1475" t="s">
        <v>137</v>
      </c>
      <c r="K1475" t="s">
        <v>473</v>
      </c>
      <c r="L1475" t="s">
        <v>156</v>
      </c>
      <c r="M1475">
        <v>0</v>
      </c>
      <c r="N1475" t="s">
        <v>35</v>
      </c>
      <c r="O1475" t="s">
        <v>492</v>
      </c>
      <c r="P1475">
        <v>10</v>
      </c>
      <c r="Q1475" t="s">
        <v>465</v>
      </c>
      <c r="R1475">
        <v>1</v>
      </c>
      <c r="S1475">
        <v>-20696.59</v>
      </c>
      <c r="T1475">
        <v>1</v>
      </c>
      <c r="U1475" t="s">
        <v>199</v>
      </c>
      <c r="V1475" t="s">
        <v>80</v>
      </c>
      <c r="W1475" t="s">
        <v>81</v>
      </c>
      <c r="X1475">
        <v>0.73411048911804788</v>
      </c>
      <c r="Y1475">
        <v>15193.5838079757</v>
      </c>
      <c r="Z1475">
        <v>5</v>
      </c>
      <c r="AA1475">
        <v>13</v>
      </c>
      <c r="AB1475" t="s">
        <v>80</v>
      </c>
      <c r="AC1475" t="s">
        <v>10</v>
      </c>
    </row>
    <row r="1476" spans="1:29" x14ac:dyDescent="0.3">
      <c r="A1476" s="151">
        <v>46072</v>
      </c>
      <c r="B1476" t="s">
        <v>836</v>
      </c>
      <c r="C1476" t="s">
        <v>837</v>
      </c>
      <c r="D1476">
        <v>-20696.59</v>
      </c>
      <c r="E1476" t="s">
        <v>10</v>
      </c>
      <c r="F1476">
        <v>1</v>
      </c>
      <c r="G1476">
        <v>13912.33</v>
      </c>
      <c r="H1476" t="s">
        <v>511</v>
      </c>
      <c r="I1476" t="s">
        <v>10</v>
      </c>
      <c r="J1476" t="s">
        <v>137</v>
      </c>
      <c r="K1476" t="s">
        <v>473</v>
      </c>
      <c r="L1476" t="s">
        <v>156</v>
      </c>
      <c r="M1476">
        <v>0</v>
      </c>
      <c r="N1476" t="s">
        <v>35</v>
      </c>
      <c r="O1476" t="s">
        <v>492</v>
      </c>
      <c r="P1476">
        <v>10</v>
      </c>
      <c r="Q1476" t="s">
        <v>465</v>
      </c>
      <c r="R1476">
        <v>1</v>
      </c>
      <c r="S1476">
        <v>-20696.59</v>
      </c>
      <c r="T1476">
        <v>1</v>
      </c>
      <c r="U1476" t="s">
        <v>199</v>
      </c>
      <c r="V1476" t="s">
        <v>50</v>
      </c>
      <c r="W1476" t="s">
        <v>74</v>
      </c>
      <c r="X1476">
        <v>1.4065386597374174E-2</v>
      </c>
      <c r="Y1476">
        <v>291.10553959734835</v>
      </c>
      <c r="Z1476">
        <v>6</v>
      </c>
      <c r="AA1476">
        <v>13</v>
      </c>
      <c r="AB1476" t="s">
        <v>50</v>
      </c>
      <c r="AC1476" t="s">
        <v>10</v>
      </c>
    </row>
    <row r="1477" spans="1:29" x14ac:dyDescent="0.3">
      <c r="A1477" s="151">
        <v>46072</v>
      </c>
      <c r="B1477" t="s">
        <v>836</v>
      </c>
      <c r="C1477" t="s">
        <v>837</v>
      </c>
      <c r="D1477">
        <v>-20696.59</v>
      </c>
      <c r="E1477" t="s">
        <v>10</v>
      </c>
      <c r="F1477">
        <v>1</v>
      </c>
      <c r="G1477">
        <v>13912.33</v>
      </c>
      <c r="H1477" t="s">
        <v>511</v>
      </c>
      <c r="I1477" t="s">
        <v>10</v>
      </c>
      <c r="J1477" t="s">
        <v>137</v>
      </c>
      <c r="K1477" t="s">
        <v>473</v>
      </c>
      <c r="L1477" t="s">
        <v>156</v>
      </c>
      <c r="M1477">
        <v>0</v>
      </c>
      <c r="N1477" t="s">
        <v>35</v>
      </c>
      <c r="O1477" t="s">
        <v>492</v>
      </c>
      <c r="P1477">
        <v>10</v>
      </c>
      <c r="Q1477" t="s">
        <v>465</v>
      </c>
      <c r="R1477">
        <v>1</v>
      </c>
      <c r="S1477">
        <v>-20696.59</v>
      </c>
      <c r="T1477">
        <v>1</v>
      </c>
      <c r="U1477" t="s">
        <v>199</v>
      </c>
      <c r="V1477" t="s">
        <v>68</v>
      </c>
      <c r="W1477" t="s">
        <v>69</v>
      </c>
      <c r="X1477">
        <v>0.10760032914202722</v>
      </c>
      <c r="Y1477">
        <v>2226.9598961175893</v>
      </c>
      <c r="Z1477">
        <v>7</v>
      </c>
      <c r="AA1477">
        <v>13</v>
      </c>
      <c r="AB1477" t="s">
        <v>68</v>
      </c>
      <c r="AC1477" t="s">
        <v>10</v>
      </c>
    </row>
    <row r="1478" spans="1:29" x14ac:dyDescent="0.3">
      <c r="A1478" s="151">
        <v>46072</v>
      </c>
      <c r="B1478" t="s">
        <v>836</v>
      </c>
      <c r="C1478" t="s">
        <v>837</v>
      </c>
      <c r="D1478">
        <v>-20696.59</v>
      </c>
      <c r="E1478" t="s">
        <v>10</v>
      </c>
      <c r="F1478">
        <v>1</v>
      </c>
      <c r="G1478">
        <v>13912.33</v>
      </c>
      <c r="H1478" t="s">
        <v>511</v>
      </c>
      <c r="I1478" t="s">
        <v>10</v>
      </c>
      <c r="J1478" t="s">
        <v>137</v>
      </c>
      <c r="K1478" t="s">
        <v>473</v>
      </c>
      <c r="L1478" t="s">
        <v>156</v>
      </c>
      <c r="M1478">
        <v>0</v>
      </c>
      <c r="N1478" t="s">
        <v>35</v>
      </c>
      <c r="O1478" t="s">
        <v>492</v>
      </c>
      <c r="P1478">
        <v>10</v>
      </c>
      <c r="Q1478" t="s">
        <v>465</v>
      </c>
      <c r="R1478">
        <v>1</v>
      </c>
      <c r="S1478">
        <v>-20696.59</v>
      </c>
      <c r="T1478">
        <v>1</v>
      </c>
      <c r="U1478" t="s">
        <v>199</v>
      </c>
      <c r="V1478" t="s">
        <v>70</v>
      </c>
      <c r="W1478" t="s">
        <v>71</v>
      </c>
      <c r="X1478">
        <v>3.9675420007119738E-2</v>
      </c>
      <c r="Y1478">
        <v>821.14590096515428</v>
      </c>
      <c r="Z1478">
        <v>8</v>
      </c>
      <c r="AA1478">
        <v>13</v>
      </c>
      <c r="AB1478" t="s">
        <v>70</v>
      </c>
      <c r="AC1478" t="s">
        <v>10</v>
      </c>
    </row>
    <row r="1479" spans="1:29" x14ac:dyDescent="0.3">
      <c r="A1479" s="151">
        <v>46072</v>
      </c>
      <c r="B1479" t="s">
        <v>836</v>
      </c>
      <c r="C1479" t="s">
        <v>837</v>
      </c>
      <c r="D1479">
        <v>-20696.59</v>
      </c>
      <c r="E1479" t="s">
        <v>10</v>
      </c>
      <c r="F1479">
        <v>1</v>
      </c>
      <c r="G1479">
        <v>13912.33</v>
      </c>
      <c r="H1479" t="s">
        <v>511</v>
      </c>
      <c r="I1479" t="s">
        <v>10</v>
      </c>
      <c r="J1479" t="s">
        <v>137</v>
      </c>
      <c r="K1479" t="s">
        <v>473</v>
      </c>
      <c r="L1479" t="s">
        <v>156</v>
      </c>
      <c r="M1479">
        <v>0</v>
      </c>
      <c r="N1479" t="s">
        <v>35</v>
      </c>
      <c r="O1479" t="s">
        <v>492</v>
      </c>
      <c r="P1479">
        <v>10</v>
      </c>
      <c r="Q1479" t="s">
        <v>465</v>
      </c>
      <c r="R1479">
        <v>1</v>
      </c>
      <c r="S1479">
        <v>-20696.59</v>
      </c>
      <c r="T1479">
        <v>1</v>
      </c>
      <c r="U1479" t="s">
        <v>199</v>
      </c>
      <c r="V1479" t="s">
        <v>181</v>
      </c>
      <c r="W1479" t="s">
        <v>462</v>
      </c>
      <c r="X1479">
        <v>0</v>
      </c>
      <c r="Y1479">
        <v>0</v>
      </c>
      <c r="Z1479">
        <v>9</v>
      </c>
      <c r="AA1479">
        <v>13</v>
      </c>
      <c r="AB1479" t="s">
        <v>181</v>
      </c>
      <c r="AC1479" t="s">
        <v>10</v>
      </c>
    </row>
    <row r="1480" spans="1:29" x14ac:dyDescent="0.3">
      <c r="A1480" s="151">
        <v>46064</v>
      </c>
      <c r="B1480" t="s">
        <v>910</v>
      </c>
      <c r="C1480" t="s">
        <v>911</v>
      </c>
      <c r="D1480">
        <v>-20000.02</v>
      </c>
      <c r="E1480" t="s">
        <v>12</v>
      </c>
      <c r="F1480">
        <v>2</v>
      </c>
      <c r="G1480">
        <v>8264.4699999999993</v>
      </c>
      <c r="H1480" t="s">
        <v>511</v>
      </c>
      <c r="I1480" t="s">
        <v>12</v>
      </c>
      <c r="J1480" t="s">
        <v>137</v>
      </c>
      <c r="K1480" t="s">
        <v>473</v>
      </c>
      <c r="L1480" t="s">
        <v>156</v>
      </c>
      <c r="M1480">
        <v>0</v>
      </c>
      <c r="N1480" t="s">
        <v>35</v>
      </c>
      <c r="O1480" t="s">
        <v>492</v>
      </c>
      <c r="P1480">
        <v>10</v>
      </c>
      <c r="Q1480" t="s">
        <v>465</v>
      </c>
      <c r="R1480">
        <v>1</v>
      </c>
      <c r="S1480">
        <v>-20000.02</v>
      </c>
      <c r="T1480">
        <v>2</v>
      </c>
      <c r="U1480" t="s">
        <v>199</v>
      </c>
      <c r="V1480" t="s">
        <v>72</v>
      </c>
      <c r="W1480" t="s">
        <v>73</v>
      </c>
      <c r="X1480">
        <v>3.2417236735101898E-2</v>
      </c>
      <c r="Y1480">
        <v>648.34538304677267</v>
      </c>
      <c r="Z1480">
        <v>1</v>
      </c>
      <c r="AA1480">
        <v>11</v>
      </c>
      <c r="AB1480" t="s">
        <v>72</v>
      </c>
      <c r="AC1480" t="s">
        <v>12</v>
      </c>
    </row>
    <row r="1481" spans="1:29" x14ac:dyDescent="0.3">
      <c r="A1481" s="151">
        <v>46064</v>
      </c>
      <c r="B1481" t="s">
        <v>910</v>
      </c>
      <c r="C1481" t="s">
        <v>911</v>
      </c>
      <c r="D1481">
        <v>-20000.02</v>
      </c>
      <c r="E1481" t="s">
        <v>12</v>
      </c>
      <c r="F1481">
        <v>2</v>
      </c>
      <c r="G1481">
        <v>8264.4699999999993</v>
      </c>
      <c r="H1481" t="s">
        <v>511</v>
      </c>
      <c r="I1481" t="s">
        <v>12</v>
      </c>
      <c r="J1481" t="s">
        <v>137</v>
      </c>
      <c r="K1481" t="s">
        <v>473</v>
      </c>
      <c r="L1481" t="s">
        <v>156</v>
      </c>
      <c r="M1481">
        <v>0</v>
      </c>
      <c r="N1481" t="s">
        <v>35</v>
      </c>
      <c r="O1481" t="s">
        <v>492</v>
      </c>
      <c r="P1481">
        <v>10</v>
      </c>
      <c r="Q1481" t="s">
        <v>465</v>
      </c>
      <c r="R1481">
        <v>1</v>
      </c>
      <c r="S1481">
        <v>-20000.02</v>
      </c>
      <c r="T1481">
        <v>2</v>
      </c>
      <c r="U1481" t="s">
        <v>199</v>
      </c>
      <c r="V1481" t="s">
        <v>77</v>
      </c>
      <c r="W1481" t="s">
        <v>78</v>
      </c>
      <c r="X1481">
        <v>7.0597149630605652E-3</v>
      </c>
      <c r="Y1481">
        <v>141.19444045551057</v>
      </c>
      <c r="Z1481">
        <v>2</v>
      </c>
      <c r="AA1481">
        <v>11</v>
      </c>
      <c r="AB1481" t="s">
        <v>77</v>
      </c>
      <c r="AC1481" t="s">
        <v>12</v>
      </c>
    </row>
    <row r="1482" spans="1:29" x14ac:dyDescent="0.3">
      <c r="A1482" s="151">
        <v>46064</v>
      </c>
      <c r="B1482" t="s">
        <v>910</v>
      </c>
      <c r="C1482" t="s">
        <v>911</v>
      </c>
      <c r="D1482">
        <v>-20000.02</v>
      </c>
      <c r="E1482" t="s">
        <v>12</v>
      </c>
      <c r="F1482">
        <v>2</v>
      </c>
      <c r="G1482">
        <v>8264.4699999999993</v>
      </c>
      <c r="H1482" t="s">
        <v>511</v>
      </c>
      <c r="I1482" t="s">
        <v>12</v>
      </c>
      <c r="J1482" t="s">
        <v>137</v>
      </c>
      <c r="K1482" t="s">
        <v>473</v>
      </c>
      <c r="L1482" t="s">
        <v>156</v>
      </c>
      <c r="M1482">
        <v>0</v>
      </c>
      <c r="N1482" t="s">
        <v>35</v>
      </c>
      <c r="O1482" t="s">
        <v>492</v>
      </c>
      <c r="P1482">
        <v>10</v>
      </c>
      <c r="Q1482" t="s">
        <v>465</v>
      </c>
      <c r="R1482">
        <v>1</v>
      </c>
      <c r="S1482">
        <v>-20000.02</v>
      </c>
      <c r="T1482">
        <v>2</v>
      </c>
      <c r="U1482" t="s">
        <v>199</v>
      </c>
      <c r="V1482" t="s">
        <v>75</v>
      </c>
      <c r="W1482" t="s">
        <v>76</v>
      </c>
      <c r="X1482">
        <v>4.0653249223577111E-4</v>
      </c>
      <c r="Y1482">
        <v>8.130657975365267</v>
      </c>
      <c r="Z1482">
        <v>10</v>
      </c>
      <c r="AA1482">
        <v>11</v>
      </c>
      <c r="AB1482" t="s">
        <v>75</v>
      </c>
      <c r="AC1482" t="s">
        <v>12</v>
      </c>
    </row>
    <row r="1483" spans="1:29" x14ac:dyDescent="0.3">
      <c r="A1483" s="151">
        <v>46064</v>
      </c>
      <c r="B1483" t="s">
        <v>910</v>
      </c>
      <c r="C1483" t="s">
        <v>911</v>
      </c>
      <c r="D1483">
        <v>-20000.02</v>
      </c>
      <c r="E1483" t="s">
        <v>12</v>
      </c>
      <c r="F1483">
        <v>2</v>
      </c>
      <c r="G1483">
        <v>8264.4699999999993</v>
      </c>
      <c r="H1483" t="s">
        <v>511</v>
      </c>
      <c r="I1483" t="s">
        <v>12</v>
      </c>
      <c r="J1483" t="s">
        <v>137</v>
      </c>
      <c r="K1483" t="s">
        <v>473</v>
      </c>
      <c r="L1483" t="s">
        <v>156</v>
      </c>
      <c r="M1483">
        <v>0</v>
      </c>
      <c r="N1483" t="s">
        <v>35</v>
      </c>
      <c r="O1483" t="s">
        <v>492</v>
      </c>
      <c r="P1483">
        <v>10</v>
      </c>
      <c r="Q1483" t="s">
        <v>465</v>
      </c>
      <c r="R1483">
        <v>1</v>
      </c>
      <c r="S1483">
        <v>-20000.02</v>
      </c>
      <c r="T1483">
        <v>2</v>
      </c>
      <c r="U1483" t="s">
        <v>199</v>
      </c>
      <c r="V1483" t="s">
        <v>66</v>
      </c>
      <c r="W1483" t="s">
        <v>67</v>
      </c>
      <c r="X1483">
        <v>5.9791078481547098E-2</v>
      </c>
      <c r="Y1483">
        <v>1195.8227654525117</v>
      </c>
      <c r="Z1483">
        <v>3</v>
      </c>
      <c r="AA1483">
        <v>11</v>
      </c>
      <c r="AB1483" t="s">
        <v>682</v>
      </c>
      <c r="AC1483" t="s">
        <v>12</v>
      </c>
    </row>
    <row r="1484" spans="1:29" x14ac:dyDescent="0.3">
      <c r="A1484" s="151">
        <v>46064</v>
      </c>
      <c r="B1484" t="s">
        <v>910</v>
      </c>
      <c r="C1484" t="s">
        <v>911</v>
      </c>
      <c r="D1484">
        <v>-20000.02</v>
      </c>
      <c r="E1484" t="s">
        <v>12</v>
      </c>
      <c r="F1484">
        <v>2</v>
      </c>
      <c r="G1484">
        <v>8264.4699999999993</v>
      </c>
      <c r="H1484" t="s">
        <v>511</v>
      </c>
      <c r="I1484" t="s">
        <v>12</v>
      </c>
      <c r="J1484" t="s">
        <v>137</v>
      </c>
      <c r="K1484" t="s">
        <v>473</v>
      </c>
      <c r="L1484" t="s">
        <v>156</v>
      </c>
      <c r="M1484">
        <v>0</v>
      </c>
      <c r="N1484" t="s">
        <v>35</v>
      </c>
      <c r="O1484" t="s">
        <v>492</v>
      </c>
      <c r="P1484">
        <v>10</v>
      </c>
      <c r="Q1484" t="s">
        <v>465</v>
      </c>
      <c r="R1484">
        <v>1</v>
      </c>
      <c r="S1484">
        <v>-20000.02</v>
      </c>
      <c r="T1484">
        <v>2</v>
      </c>
      <c r="U1484" t="s">
        <v>199</v>
      </c>
      <c r="V1484" t="s">
        <v>63</v>
      </c>
      <c r="W1484" t="s">
        <v>64</v>
      </c>
      <c r="X1484">
        <v>4.8738124634855849E-3</v>
      </c>
      <c r="Y1484">
        <v>97.476346745960967</v>
      </c>
      <c r="Z1484">
        <v>4</v>
      </c>
      <c r="AA1484">
        <v>11</v>
      </c>
      <c r="AB1484" t="s">
        <v>683</v>
      </c>
      <c r="AC1484" t="s">
        <v>12</v>
      </c>
    </row>
    <row r="1485" spans="1:29" x14ac:dyDescent="0.3">
      <c r="A1485" s="151">
        <v>46064</v>
      </c>
      <c r="B1485" t="s">
        <v>910</v>
      </c>
      <c r="C1485" t="s">
        <v>911</v>
      </c>
      <c r="D1485">
        <v>-20000.02</v>
      </c>
      <c r="E1485" t="s">
        <v>12</v>
      </c>
      <c r="F1485">
        <v>2</v>
      </c>
      <c r="G1485">
        <v>8264.4699999999993</v>
      </c>
      <c r="H1485" t="s">
        <v>511</v>
      </c>
      <c r="I1485" t="s">
        <v>12</v>
      </c>
      <c r="J1485" t="s">
        <v>137</v>
      </c>
      <c r="K1485" t="s">
        <v>473</v>
      </c>
      <c r="L1485" t="s">
        <v>156</v>
      </c>
      <c r="M1485">
        <v>0</v>
      </c>
      <c r="N1485" t="s">
        <v>35</v>
      </c>
      <c r="O1485" t="s">
        <v>492</v>
      </c>
      <c r="P1485">
        <v>10</v>
      </c>
      <c r="Q1485" t="s">
        <v>465</v>
      </c>
      <c r="R1485">
        <v>1</v>
      </c>
      <c r="S1485">
        <v>-20000.02</v>
      </c>
      <c r="T1485">
        <v>2</v>
      </c>
      <c r="U1485" t="s">
        <v>199</v>
      </c>
      <c r="V1485" t="s">
        <v>80</v>
      </c>
      <c r="W1485" t="s">
        <v>81</v>
      </c>
      <c r="X1485">
        <v>0.73411048911804788</v>
      </c>
      <c r="Y1485">
        <v>14682.22446457074</v>
      </c>
      <c r="Z1485">
        <v>5</v>
      </c>
      <c r="AA1485">
        <v>11</v>
      </c>
      <c r="AB1485" t="s">
        <v>80</v>
      </c>
      <c r="AC1485" t="s">
        <v>12</v>
      </c>
    </row>
    <row r="1486" spans="1:29" x14ac:dyDescent="0.3">
      <c r="A1486" s="151">
        <v>46064</v>
      </c>
      <c r="B1486" t="s">
        <v>910</v>
      </c>
      <c r="C1486" t="s">
        <v>911</v>
      </c>
      <c r="D1486">
        <v>-20000.02</v>
      </c>
      <c r="E1486" t="s">
        <v>12</v>
      </c>
      <c r="F1486">
        <v>2</v>
      </c>
      <c r="G1486">
        <v>8264.4699999999993</v>
      </c>
      <c r="H1486" t="s">
        <v>511</v>
      </c>
      <c r="I1486" t="s">
        <v>12</v>
      </c>
      <c r="J1486" t="s">
        <v>137</v>
      </c>
      <c r="K1486" t="s">
        <v>473</v>
      </c>
      <c r="L1486" t="s">
        <v>156</v>
      </c>
      <c r="M1486">
        <v>0</v>
      </c>
      <c r="N1486" t="s">
        <v>35</v>
      </c>
      <c r="O1486" t="s">
        <v>492</v>
      </c>
      <c r="P1486">
        <v>10</v>
      </c>
      <c r="Q1486" t="s">
        <v>465</v>
      </c>
      <c r="R1486">
        <v>1</v>
      </c>
      <c r="S1486">
        <v>-20000.02</v>
      </c>
      <c r="T1486">
        <v>2</v>
      </c>
      <c r="U1486" t="s">
        <v>199</v>
      </c>
      <c r="V1486" t="s">
        <v>50</v>
      </c>
      <c r="W1486" t="s">
        <v>74</v>
      </c>
      <c r="X1486">
        <v>1.4065386597374174E-2</v>
      </c>
      <c r="Y1486">
        <v>281.30801325521543</v>
      </c>
      <c r="Z1486">
        <v>6</v>
      </c>
      <c r="AA1486">
        <v>11</v>
      </c>
      <c r="AB1486" t="s">
        <v>50</v>
      </c>
      <c r="AC1486" t="s">
        <v>12</v>
      </c>
    </row>
    <row r="1487" spans="1:29" x14ac:dyDescent="0.3">
      <c r="A1487" s="151">
        <v>46064</v>
      </c>
      <c r="B1487" t="s">
        <v>910</v>
      </c>
      <c r="C1487" t="s">
        <v>911</v>
      </c>
      <c r="D1487">
        <v>-20000.02</v>
      </c>
      <c r="E1487" t="s">
        <v>12</v>
      </c>
      <c r="F1487">
        <v>2</v>
      </c>
      <c r="G1487">
        <v>8264.4699999999993</v>
      </c>
      <c r="H1487" t="s">
        <v>511</v>
      </c>
      <c r="I1487" t="s">
        <v>12</v>
      </c>
      <c r="J1487" t="s">
        <v>137</v>
      </c>
      <c r="K1487" t="s">
        <v>473</v>
      </c>
      <c r="L1487" t="s">
        <v>156</v>
      </c>
      <c r="M1487">
        <v>0</v>
      </c>
      <c r="N1487" t="s">
        <v>35</v>
      </c>
      <c r="O1487" t="s">
        <v>492</v>
      </c>
      <c r="P1487">
        <v>10</v>
      </c>
      <c r="Q1487" t="s">
        <v>465</v>
      </c>
      <c r="R1487">
        <v>1</v>
      </c>
      <c r="S1487">
        <v>-20000.02</v>
      </c>
      <c r="T1487">
        <v>2</v>
      </c>
      <c r="U1487" t="s">
        <v>199</v>
      </c>
      <c r="V1487" t="s">
        <v>68</v>
      </c>
      <c r="W1487" t="s">
        <v>69</v>
      </c>
      <c r="X1487">
        <v>0.10760032914202722</v>
      </c>
      <c r="Y1487">
        <v>2152.0087348471275</v>
      </c>
      <c r="Z1487">
        <v>7</v>
      </c>
      <c r="AA1487">
        <v>11</v>
      </c>
      <c r="AB1487" t="s">
        <v>68</v>
      </c>
      <c r="AC1487" t="s">
        <v>12</v>
      </c>
    </row>
    <row r="1488" spans="1:29" x14ac:dyDescent="0.3">
      <c r="A1488" s="151">
        <v>46064</v>
      </c>
      <c r="B1488" t="s">
        <v>910</v>
      </c>
      <c r="C1488" t="s">
        <v>911</v>
      </c>
      <c r="D1488">
        <v>-20000.02</v>
      </c>
      <c r="E1488" t="s">
        <v>12</v>
      </c>
      <c r="F1488">
        <v>2</v>
      </c>
      <c r="G1488">
        <v>8264.4699999999993</v>
      </c>
      <c r="H1488" t="s">
        <v>511</v>
      </c>
      <c r="I1488" t="s">
        <v>12</v>
      </c>
      <c r="J1488" t="s">
        <v>137</v>
      </c>
      <c r="K1488" t="s">
        <v>473</v>
      </c>
      <c r="L1488" t="s">
        <v>156</v>
      </c>
      <c r="M1488">
        <v>0</v>
      </c>
      <c r="N1488" t="s">
        <v>35</v>
      </c>
      <c r="O1488" t="s">
        <v>492</v>
      </c>
      <c r="P1488">
        <v>10</v>
      </c>
      <c r="Q1488" t="s">
        <v>465</v>
      </c>
      <c r="R1488">
        <v>1</v>
      </c>
      <c r="S1488">
        <v>-20000.02</v>
      </c>
      <c r="T1488">
        <v>2</v>
      </c>
      <c r="U1488" t="s">
        <v>199</v>
      </c>
      <c r="V1488" t="s">
        <v>70</v>
      </c>
      <c r="W1488" t="s">
        <v>71</v>
      </c>
      <c r="X1488">
        <v>3.9675420007119738E-2</v>
      </c>
      <c r="Y1488">
        <v>793.50919365079494</v>
      </c>
      <c r="Z1488">
        <v>8</v>
      </c>
      <c r="AA1488">
        <v>11</v>
      </c>
      <c r="AB1488" t="s">
        <v>70</v>
      </c>
      <c r="AC1488" t="s">
        <v>12</v>
      </c>
    </row>
    <row r="1489" spans="1:29" x14ac:dyDescent="0.3">
      <c r="A1489" s="151">
        <v>46064</v>
      </c>
      <c r="B1489" t="s">
        <v>910</v>
      </c>
      <c r="C1489" t="s">
        <v>911</v>
      </c>
      <c r="D1489">
        <v>-20000.02</v>
      </c>
      <c r="E1489" t="s">
        <v>12</v>
      </c>
      <c r="F1489">
        <v>2</v>
      </c>
      <c r="G1489">
        <v>8264.4699999999993</v>
      </c>
      <c r="H1489" t="s">
        <v>511</v>
      </c>
      <c r="I1489" t="s">
        <v>12</v>
      </c>
      <c r="J1489" t="s">
        <v>137</v>
      </c>
      <c r="K1489" t="s">
        <v>473</v>
      </c>
      <c r="L1489" t="s">
        <v>156</v>
      </c>
      <c r="M1489">
        <v>0</v>
      </c>
      <c r="N1489" t="s">
        <v>35</v>
      </c>
      <c r="O1489" t="s">
        <v>492</v>
      </c>
      <c r="P1489">
        <v>10</v>
      </c>
      <c r="Q1489" t="s">
        <v>465</v>
      </c>
      <c r="R1489">
        <v>1</v>
      </c>
      <c r="S1489">
        <v>-20000.02</v>
      </c>
      <c r="T1489">
        <v>2</v>
      </c>
      <c r="U1489" t="s">
        <v>199</v>
      </c>
      <c r="V1489" t="s">
        <v>181</v>
      </c>
      <c r="W1489" t="s">
        <v>462</v>
      </c>
      <c r="X1489">
        <v>0</v>
      </c>
      <c r="Y1489">
        <v>0</v>
      </c>
      <c r="Z1489">
        <v>9</v>
      </c>
      <c r="AA1489">
        <v>11</v>
      </c>
      <c r="AB1489" t="s">
        <v>181</v>
      </c>
      <c r="AC1489" t="s">
        <v>12</v>
      </c>
    </row>
    <row r="1490" spans="1:29" x14ac:dyDescent="0.3">
      <c r="A1490" s="151">
        <v>46079</v>
      </c>
      <c r="B1490" t="s">
        <v>897</v>
      </c>
      <c r="C1490" t="s">
        <v>898</v>
      </c>
      <c r="D1490">
        <v>-20000</v>
      </c>
      <c r="E1490" t="s">
        <v>899</v>
      </c>
      <c r="F1490">
        <v>1</v>
      </c>
      <c r="G1490">
        <v>16528.939999999999</v>
      </c>
      <c r="H1490" t="s">
        <v>511</v>
      </c>
      <c r="I1490" t="s">
        <v>15</v>
      </c>
      <c r="J1490" t="s">
        <v>137</v>
      </c>
      <c r="K1490" t="s">
        <v>473</v>
      </c>
      <c r="L1490" t="s">
        <v>156</v>
      </c>
      <c r="M1490">
        <v>0</v>
      </c>
      <c r="N1490" t="s">
        <v>35</v>
      </c>
      <c r="O1490" t="s">
        <v>492</v>
      </c>
      <c r="P1490">
        <v>10</v>
      </c>
      <c r="Q1490" t="s">
        <v>465</v>
      </c>
      <c r="R1490">
        <v>1</v>
      </c>
      <c r="S1490">
        <v>-20000</v>
      </c>
      <c r="T1490">
        <v>1</v>
      </c>
      <c r="U1490" t="s">
        <v>199</v>
      </c>
      <c r="V1490" t="s">
        <v>72</v>
      </c>
      <c r="W1490" t="s">
        <v>73</v>
      </c>
      <c r="X1490">
        <v>3.2417236735101898E-2</v>
      </c>
      <c r="Y1490">
        <v>648.34473470203795</v>
      </c>
      <c r="Z1490">
        <v>1</v>
      </c>
      <c r="AA1490">
        <v>12</v>
      </c>
      <c r="AB1490" t="s">
        <v>72</v>
      </c>
      <c r="AC1490" t="s">
        <v>15</v>
      </c>
    </row>
    <row r="1491" spans="1:29" x14ac:dyDescent="0.3">
      <c r="A1491" s="151">
        <v>46079</v>
      </c>
      <c r="B1491" t="s">
        <v>897</v>
      </c>
      <c r="C1491" t="s">
        <v>898</v>
      </c>
      <c r="D1491">
        <v>-20000</v>
      </c>
      <c r="E1491" t="s">
        <v>899</v>
      </c>
      <c r="F1491">
        <v>1</v>
      </c>
      <c r="G1491">
        <v>16528.939999999999</v>
      </c>
      <c r="H1491" t="s">
        <v>511</v>
      </c>
      <c r="I1491" t="s">
        <v>15</v>
      </c>
      <c r="J1491" t="s">
        <v>137</v>
      </c>
      <c r="K1491" t="s">
        <v>473</v>
      </c>
      <c r="L1491" t="s">
        <v>156</v>
      </c>
      <c r="M1491">
        <v>0</v>
      </c>
      <c r="N1491" t="s">
        <v>35</v>
      </c>
      <c r="O1491" t="s">
        <v>492</v>
      </c>
      <c r="P1491">
        <v>10</v>
      </c>
      <c r="Q1491" t="s">
        <v>465</v>
      </c>
      <c r="R1491">
        <v>1</v>
      </c>
      <c r="S1491">
        <v>-20000</v>
      </c>
      <c r="T1491">
        <v>1</v>
      </c>
      <c r="U1491" t="s">
        <v>199</v>
      </c>
      <c r="V1491" t="s">
        <v>77</v>
      </c>
      <c r="W1491" t="s">
        <v>78</v>
      </c>
      <c r="X1491">
        <v>7.0597149630605652E-3</v>
      </c>
      <c r="Y1491">
        <v>141.19429926121131</v>
      </c>
      <c r="Z1491">
        <v>2</v>
      </c>
      <c r="AA1491">
        <v>12</v>
      </c>
      <c r="AB1491" t="s">
        <v>77</v>
      </c>
      <c r="AC1491" t="s">
        <v>15</v>
      </c>
    </row>
    <row r="1492" spans="1:29" x14ac:dyDescent="0.3">
      <c r="A1492" s="151">
        <v>46079</v>
      </c>
      <c r="B1492" t="s">
        <v>897</v>
      </c>
      <c r="C1492" t="s">
        <v>898</v>
      </c>
      <c r="D1492">
        <v>-20000</v>
      </c>
      <c r="E1492" t="s">
        <v>899</v>
      </c>
      <c r="F1492">
        <v>1</v>
      </c>
      <c r="G1492">
        <v>16528.939999999999</v>
      </c>
      <c r="H1492" t="s">
        <v>511</v>
      </c>
      <c r="I1492" t="s">
        <v>15</v>
      </c>
      <c r="J1492" t="s">
        <v>137</v>
      </c>
      <c r="K1492" t="s">
        <v>473</v>
      </c>
      <c r="L1492" t="s">
        <v>156</v>
      </c>
      <c r="M1492">
        <v>0</v>
      </c>
      <c r="N1492" t="s">
        <v>35</v>
      </c>
      <c r="O1492" t="s">
        <v>492</v>
      </c>
      <c r="P1492">
        <v>10</v>
      </c>
      <c r="Q1492" t="s">
        <v>465</v>
      </c>
      <c r="R1492">
        <v>1</v>
      </c>
      <c r="S1492">
        <v>-20000</v>
      </c>
      <c r="T1492">
        <v>1</v>
      </c>
      <c r="U1492" t="s">
        <v>199</v>
      </c>
      <c r="V1492" t="s">
        <v>75</v>
      </c>
      <c r="W1492" t="s">
        <v>76</v>
      </c>
      <c r="X1492">
        <v>4.0653249223577111E-4</v>
      </c>
      <c r="Y1492">
        <v>8.130649844715423</v>
      </c>
      <c r="Z1492">
        <v>10</v>
      </c>
      <c r="AA1492">
        <v>12</v>
      </c>
      <c r="AB1492" t="s">
        <v>75</v>
      </c>
      <c r="AC1492" t="s">
        <v>15</v>
      </c>
    </row>
    <row r="1493" spans="1:29" x14ac:dyDescent="0.3">
      <c r="A1493" s="151">
        <v>46079</v>
      </c>
      <c r="B1493" t="s">
        <v>897</v>
      </c>
      <c r="C1493" t="s">
        <v>898</v>
      </c>
      <c r="D1493">
        <v>-20000</v>
      </c>
      <c r="E1493" t="s">
        <v>899</v>
      </c>
      <c r="F1493">
        <v>1</v>
      </c>
      <c r="G1493">
        <v>16528.939999999999</v>
      </c>
      <c r="H1493" t="s">
        <v>511</v>
      </c>
      <c r="I1493" t="s">
        <v>15</v>
      </c>
      <c r="J1493" t="s">
        <v>137</v>
      </c>
      <c r="K1493" t="s">
        <v>473</v>
      </c>
      <c r="L1493" t="s">
        <v>156</v>
      </c>
      <c r="M1493">
        <v>0</v>
      </c>
      <c r="N1493" t="s">
        <v>35</v>
      </c>
      <c r="O1493" t="s">
        <v>492</v>
      </c>
      <c r="P1493">
        <v>10</v>
      </c>
      <c r="Q1493" t="s">
        <v>465</v>
      </c>
      <c r="R1493">
        <v>1</v>
      </c>
      <c r="S1493">
        <v>-20000</v>
      </c>
      <c r="T1493">
        <v>1</v>
      </c>
      <c r="U1493" t="s">
        <v>199</v>
      </c>
      <c r="V1493" t="s">
        <v>66</v>
      </c>
      <c r="W1493" t="s">
        <v>67</v>
      </c>
      <c r="X1493">
        <v>5.9791078481547098E-2</v>
      </c>
      <c r="Y1493">
        <v>1195.8215696309419</v>
      </c>
      <c r="Z1493">
        <v>3</v>
      </c>
      <c r="AA1493">
        <v>12</v>
      </c>
      <c r="AB1493" t="s">
        <v>682</v>
      </c>
      <c r="AC1493" t="s">
        <v>15</v>
      </c>
    </row>
    <row r="1494" spans="1:29" x14ac:dyDescent="0.3">
      <c r="A1494" s="151">
        <v>46079</v>
      </c>
      <c r="B1494" t="s">
        <v>897</v>
      </c>
      <c r="C1494" t="s">
        <v>898</v>
      </c>
      <c r="D1494">
        <v>-20000</v>
      </c>
      <c r="E1494" t="s">
        <v>899</v>
      </c>
      <c r="F1494">
        <v>1</v>
      </c>
      <c r="G1494">
        <v>16528.939999999999</v>
      </c>
      <c r="H1494" t="s">
        <v>511</v>
      </c>
      <c r="I1494" t="s">
        <v>15</v>
      </c>
      <c r="J1494" t="s">
        <v>137</v>
      </c>
      <c r="K1494" t="s">
        <v>473</v>
      </c>
      <c r="L1494" t="s">
        <v>156</v>
      </c>
      <c r="M1494">
        <v>0</v>
      </c>
      <c r="N1494" t="s">
        <v>35</v>
      </c>
      <c r="O1494" t="s">
        <v>492</v>
      </c>
      <c r="P1494">
        <v>10</v>
      </c>
      <c r="Q1494" t="s">
        <v>465</v>
      </c>
      <c r="R1494">
        <v>1</v>
      </c>
      <c r="S1494">
        <v>-20000</v>
      </c>
      <c r="T1494">
        <v>1</v>
      </c>
      <c r="U1494" t="s">
        <v>199</v>
      </c>
      <c r="V1494" t="s">
        <v>63</v>
      </c>
      <c r="W1494" t="s">
        <v>64</v>
      </c>
      <c r="X1494">
        <v>4.8738124634855849E-3</v>
      </c>
      <c r="Y1494">
        <v>97.476249269711701</v>
      </c>
      <c r="Z1494">
        <v>4</v>
      </c>
      <c r="AA1494">
        <v>12</v>
      </c>
      <c r="AB1494" t="s">
        <v>683</v>
      </c>
      <c r="AC1494" t="s">
        <v>15</v>
      </c>
    </row>
    <row r="1495" spans="1:29" x14ac:dyDescent="0.3">
      <c r="A1495" s="151">
        <v>46079</v>
      </c>
      <c r="B1495" t="s">
        <v>897</v>
      </c>
      <c r="C1495" t="s">
        <v>898</v>
      </c>
      <c r="D1495">
        <v>-20000</v>
      </c>
      <c r="E1495" t="s">
        <v>899</v>
      </c>
      <c r="F1495">
        <v>1</v>
      </c>
      <c r="G1495">
        <v>16528.939999999999</v>
      </c>
      <c r="H1495" t="s">
        <v>511</v>
      </c>
      <c r="I1495" t="s">
        <v>15</v>
      </c>
      <c r="J1495" t="s">
        <v>137</v>
      </c>
      <c r="K1495" t="s">
        <v>473</v>
      </c>
      <c r="L1495" t="s">
        <v>156</v>
      </c>
      <c r="M1495">
        <v>0</v>
      </c>
      <c r="N1495" t="s">
        <v>35</v>
      </c>
      <c r="O1495" t="s">
        <v>492</v>
      </c>
      <c r="P1495">
        <v>10</v>
      </c>
      <c r="Q1495" t="s">
        <v>465</v>
      </c>
      <c r="R1495">
        <v>1</v>
      </c>
      <c r="S1495">
        <v>-20000</v>
      </c>
      <c r="T1495">
        <v>1</v>
      </c>
      <c r="U1495" t="s">
        <v>199</v>
      </c>
      <c r="V1495" t="s">
        <v>80</v>
      </c>
      <c r="W1495" t="s">
        <v>81</v>
      </c>
      <c r="X1495">
        <v>0.73411048911804788</v>
      </c>
      <c r="Y1495">
        <v>14682.209782360958</v>
      </c>
      <c r="Z1495">
        <v>5</v>
      </c>
      <c r="AA1495">
        <v>12</v>
      </c>
      <c r="AB1495" t="s">
        <v>80</v>
      </c>
      <c r="AC1495" t="s">
        <v>15</v>
      </c>
    </row>
    <row r="1496" spans="1:29" x14ac:dyDescent="0.3">
      <c r="A1496" s="151">
        <v>46079</v>
      </c>
      <c r="B1496" t="s">
        <v>897</v>
      </c>
      <c r="C1496" t="s">
        <v>898</v>
      </c>
      <c r="D1496">
        <v>-20000</v>
      </c>
      <c r="E1496" t="s">
        <v>899</v>
      </c>
      <c r="F1496">
        <v>1</v>
      </c>
      <c r="G1496">
        <v>16528.939999999999</v>
      </c>
      <c r="H1496" t="s">
        <v>511</v>
      </c>
      <c r="I1496" t="s">
        <v>15</v>
      </c>
      <c r="J1496" t="s">
        <v>137</v>
      </c>
      <c r="K1496" t="s">
        <v>473</v>
      </c>
      <c r="L1496" t="s">
        <v>156</v>
      </c>
      <c r="M1496">
        <v>0</v>
      </c>
      <c r="N1496" t="s">
        <v>35</v>
      </c>
      <c r="O1496" t="s">
        <v>492</v>
      </c>
      <c r="P1496">
        <v>10</v>
      </c>
      <c r="Q1496" t="s">
        <v>465</v>
      </c>
      <c r="R1496">
        <v>1</v>
      </c>
      <c r="S1496">
        <v>-20000</v>
      </c>
      <c r="T1496">
        <v>1</v>
      </c>
      <c r="U1496" t="s">
        <v>199</v>
      </c>
      <c r="V1496" t="s">
        <v>50</v>
      </c>
      <c r="W1496" t="s">
        <v>74</v>
      </c>
      <c r="X1496">
        <v>1.4065386597374174E-2</v>
      </c>
      <c r="Y1496">
        <v>281.30773194748349</v>
      </c>
      <c r="Z1496">
        <v>6</v>
      </c>
      <c r="AA1496">
        <v>12</v>
      </c>
      <c r="AB1496" t="s">
        <v>50</v>
      </c>
      <c r="AC1496" t="s">
        <v>15</v>
      </c>
    </row>
    <row r="1497" spans="1:29" x14ac:dyDescent="0.3">
      <c r="A1497" s="151">
        <v>46079</v>
      </c>
      <c r="B1497" t="s">
        <v>897</v>
      </c>
      <c r="C1497" t="s">
        <v>898</v>
      </c>
      <c r="D1497">
        <v>-20000</v>
      </c>
      <c r="E1497" t="s">
        <v>899</v>
      </c>
      <c r="F1497">
        <v>1</v>
      </c>
      <c r="G1497">
        <v>16528.939999999999</v>
      </c>
      <c r="H1497" t="s">
        <v>511</v>
      </c>
      <c r="I1497" t="s">
        <v>15</v>
      </c>
      <c r="J1497" t="s">
        <v>137</v>
      </c>
      <c r="K1497" t="s">
        <v>473</v>
      </c>
      <c r="L1497" t="s">
        <v>156</v>
      </c>
      <c r="M1497">
        <v>0</v>
      </c>
      <c r="N1497" t="s">
        <v>35</v>
      </c>
      <c r="O1497" t="s">
        <v>492</v>
      </c>
      <c r="P1497">
        <v>10</v>
      </c>
      <c r="Q1497" t="s">
        <v>465</v>
      </c>
      <c r="R1497">
        <v>1</v>
      </c>
      <c r="S1497">
        <v>-20000</v>
      </c>
      <c r="T1497">
        <v>1</v>
      </c>
      <c r="U1497" t="s">
        <v>199</v>
      </c>
      <c r="V1497" t="s">
        <v>68</v>
      </c>
      <c r="W1497" t="s">
        <v>69</v>
      </c>
      <c r="X1497">
        <v>0.10760032914202722</v>
      </c>
      <c r="Y1497">
        <v>2152.0065828405445</v>
      </c>
      <c r="Z1497">
        <v>7</v>
      </c>
      <c r="AA1497">
        <v>12</v>
      </c>
      <c r="AB1497" t="s">
        <v>68</v>
      </c>
      <c r="AC1497" t="s">
        <v>15</v>
      </c>
    </row>
    <row r="1498" spans="1:29" x14ac:dyDescent="0.3">
      <c r="A1498" s="151">
        <v>46079</v>
      </c>
      <c r="B1498" t="s">
        <v>897</v>
      </c>
      <c r="C1498" t="s">
        <v>898</v>
      </c>
      <c r="D1498">
        <v>-20000</v>
      </c>
      <c r="E1498" t="s">
        <v>899</v>
      </c>
      <c r="F1498">
        <v>1</v>
      </c>
      <c r="G1498">
        <v>16528.939999999999</v>
      </c>
      <c r="H1498" t="s">
        <v>511</v>
      </c>
      <c r="I1498" t="s">
        <v>15</v>
      </c>
      <c r="J1498" t="s">
        <v>137</v>
      </c>
      <c r="K1498" t="s">
        <v>473</v>
      </c>
      <c r="L1498" t="s">
        <v>156</v>
      </c>
      <c r="M1498">
        <v>0</v>
      </c>
      <c r="N1498" t="s">
        <v>35</v>
      </c>
      <c r="O1498" t="s">
        <v>492</v>
      </c>
      <c r="P1498">
        <v>10</v>
      </c>
      <c r="Q1498" t="s">
        <v>465</v>
      </c>
      <c r="R1498">
        <v>1</v>
      </c>
      <c r="S1498">
        <v>-20000</v>
      </c>
      <c r="T1498">
        <v>1</v>
      </c>
      <c r="U1498" t="s">
        <v>199</v>
      </c>
      <c r="V1498" t="s">
        <v>70</v>
      </c>
      <c r="W1498" t="s">
        <v>71</v>
      </c>
      <c r="X1498">
        <v>3.9675420007119738E-2</v>
      </c>
      <c r="Y1498">
        <v>793.50840014239475</v>
      </c>
      <c r="Z1498">
        <v>8</v>
      </c>
      <c r="AA1498">
        <v>12</v>
      </c>
      <c r="AB1498" t="s">
        <v>70</v>
      </c>
      <c r="AC1498" t="s">
        <v>15</v>
      </c>
    </row>
    <row r="1499" spans="1:29" x14ac:dyDescent="0.3">
      <c r="A1499" s="151">
        <v>46079</v>
      </c>
      <c r="B1499" t="s">
        <v>897</v>
      </c>
      <c r="C1499" t="s">
        <v>898</v>
      </c>
      <c r="D1499">
        <v>-20000</v>
      </c>
      <c r="E1499" t="s">
        <v>899</v>
      </c>
      <c r="F1499">
        <v>1</v>
      </c>
      <c r="G1499">
        <v>16528.939999999999</v>
      </c>
      <c r="H1499" t="s">
        <v>511</v>
      </c>
      <c r="I1499" t="s">
        <v>15</v>
      </c>
      <c r="J1499" t="s">
        <v>137</v>
      </c>
      <c r="K1499" t="s">
        <v>473</v>
      </c>
      <c r="L1499" t="s">
        <v>156</v>
      </c>
      <c r="M1499">
        <v>0</v>
      </c>
      <c r="N1499" t="s">
        <v>35</v>
      </c>
      <c r="O1499" t="s">
        <v>492</v>
      </c>
      <c r="P1499">
        <v>10</v>
      </c>
      <c r="Q1499" t="s">
        <v>465</v>
      </c>
      <c r="R1499">
        <v>1</v>
      </c>
      <c r="S1499">
        <v>-20000</v>
      </c>
      <c r="T1499">
        <v>1</v>
      </c>
      <c r="U1499" t="s">
        <v>199</v>
      </c>
      <c r="V1499" t="s">
        <v>181</v>
      </c>
      <c r="W1499" t="s">
        <v>462</v>
      </c>
      <c r="X1499">
        <v>0</v>
      </c>
      <c r="Y1499">
        <v>0</v>
      </c>
      <c r="Z1499">
        <v>9</v>
      </c>
      <c r="AA1499">
        <v>12</v>
      </c>
      <c r="AB1499" t="s">
        <v>181</v>
      </c>
      <c r="AC1499" t="s">
        <v>15</v>
      </c>
    </row>
    <row r="1500" spans="1:29" x14ac:dyDescent="0.3">
      <c r="A1500" s="151">
        <v>46056</v>
      </c>
      <c r="B1500" t="s">
        <v>882</v>
      </c>
      <c r="C1500" t="s">
        <v>886</v>
      </c>
      <c r="D1500">
        <v>-19734.72</v>
      </c>
      <c r="E1500" t="s">
        <v>887</v>
      </c>
      <c r="F1500">
        <v>161760</v>
      </c>
      <c r="G1500">
        <v>0.1</v>
      </c>
      <c r="H1500" t="s">
        <v>511</v>
      </c>
      <c r="I1500" t="s">
        <v>477</v>
      </c>
      <c r="J1500" t="s">
        <v>137</v>
      </c>
      <c r="K1500" t="s">
        <v>473</v>
      </c>
      <c r="L1500" t="s">
        <v>138</v>
      </c>
      <c r="M1500">
        <v>0</v>
      </c>
      <c r="N1500" t="s">
        <v>46</v>
      </c>
      <c r="O1500" t="s">
        <v>492</v>
      </c>
      <c r="P1500">
        <v>1</v>
      </c>
      <c r="Q1500" t="s">
        <v>63</v>
      </c>
      <c r="R1500">
        <v>1</v>
      </c>
      <c r="S1500">
        <v>-19734.72</v>
      </c>
      <c r="T1500">
        <v>161760</v>
      </c>
      <c r="U1500" t="s">
        <v>199</v>
      </c>
      <c r="V1500" t="s">
        <v>63</v>
      </c>
      <c r="W1500" t="s">
        <v>82</v>
      </c>
      <c r="X1500">
        <v>1</v>
      </c>
      <c r="Y1500">
        <v>19734.72</v>
      </c>
      <c r="Z1500">
        <v>4</v>
      </c>
      <c r="AA1500">
        <v>8</v>
      </c>
      <c r="AB1500" t="s">
        <v>683</v>
      </c>
      <c r="AC1500" t="s">
        <v>136</v>
      </c>
    </row>
    <row r="1501" spans="1:29" x14ac:dyDescent="0.3">
      <c r="A1501" s="151">
        <v>46062</v>
      </c>
      <c r="B1501" t="s">
        <v>984</v>
      </c>
      <c r="C1501" t="s">
        <v>986</v>
      </c>
      <c r="D1501">
        <v>-18000</v>
      </c>
      <c r="E1501" t="s">
        <v>987</v>
      </c>
      <c r="F1501">
        <v>1</v>
      </c>
      <c r="G1501">
        <v>14876.03</v>
      </c>
      <c r="H1501" t="s">
        <v>511</v>
      </c>
      <c r="I1501" t="s">
        <v>12</v>
      </c>
      <c r="J1501" t="s">
        <v>137</v>
      </c>
      <c r="K1501" t="s">
        <v>473</v>
      </c>
      <c r="L1501" t="s">
        <v>138</v>
      </c>
      <c r="M1501">
        <v>0</v>
      </c>
      <c r="N1501" t="s">
        <v>35</v>
      </c>
      <c r="O1501" t="s">
        <v>492</v>
      </c>
      <c r="P1501">
        <v>10</v>
      </c>
      <c r="Q1501" t="s">
        <v>465</v>
      </c>
      <c r="R1501">
        <v>1</v>
      </c>
      <c r="S1501">
        <v>-18000</v>
      </c>
      <c r="T1501">
        <v>1</v>
      </c>
      <c r="U1501" t="s">
        <v>199</v>
      </c>
      <c r="V1501" t="s">
        <v>72</v>
      </c>
      <c r="W1501" t="s">
        <v>73</v>
      </c>
      <c r="X1501">
        <v>3.2417236735101898E-2</v>
      </c>
      <c r="Y1501">
        <v>583.51026123183419</v>
      </c>
      <c r="Z1501">
        <v>1</v>
      </c>
      <c r="AA1501">
        <v>11</v>
      </c>
      <c r="AB1501" t="s">
        <v>72</v>
      </c>
      <c r="AC1501" t="s">
        <v>12</v>
      </c>
    </row>
    <row r="1502" spans="1:29" x14ac:dyDescent="0.3">
      <c r="A1502" s="151">
        <v>46062</v>
      </c>
      <c r="B1502" t="s">
        <v>984</v>
      </c>
      <c r="C1502" t="s">
        <v>986</v>
      </c>
      <c r="D1502">
        <v>-18000</v>
      </c>
      <c r="E1502" t="s">
        <v>987</v>
      </c>
      <c r="F1502">
        <v>1</v>
      </c>
      <c r="G1502">
        <v>14876.03</v>
      </c>
      <c r="H1502" t="s">
        <v>511</v>
      </c>
      <c r="I1502" t="s">
        <v>12</v>
      </c>
      <c r="J1502" t="s">
        <v>137</v>
      </c>
      <c r="K1502" t="s">
        <v>473</v>
      </c>
      <c r="L1502" t="s">
        <v>138</v>
      </c>
      <c r="M1502">
        <v>0</v>
      </c>
      <c r="N1502" t="s">
        <v>35</v>
      </c>
      <c r="O1502" t="s">
        <v>492</v>
      </c>
      <c r="P1502">
        <v>10</v>
      </c>
      <c r="Q1502" t="s">
        <v>465</v>
      </c>
      <c r="R1502">
        <v>1</v>
      </c>
      <c r="S1502">
        <v>-18000</v>
      </c>
      <c r="T1502">
        <v>1</v>
      </c>
      <c r="U1502" t="s">
        <v>199</v>
      </c>
      <c r="V1502" t="s">
        <v>77</v>
      </c>
      <c r="W1502" t="s">
        <v>78</v>
      </c>
      <c r="X1502">
        <v>7.0597149630605652E-3</v>
      </c>
      <c r="Y1502">
        <v>127.07486933509017</v>
      </c>
      <c r="Z1502">
        <v>2</v>
      </c>
      <c r="AA1502">
        <v>11</v>
      </c>
      <c r="AB1502" t="s">
        <v>77</v>
      </c>
      <c r="AC1502" t="s">
        <v>12</v>
      </c>
    </row>
    <row r="1503" spans="1:29" x14ac:dyDescent="0.3">
      <c r="A1503" s="151">
        <v>46062</v>
      </c>
      <c r="B1503" t="s">
        <v>984</v>
      </c>
      <c r="C1503" t="s">
        <v>986</v>
      </c>
      <c r="D1503">
        <v>-18000</v>
      </c>
      <c r="E1503" t="s">
        <v>987</v>
      </c>
      <c r="F1503">
        <v>1</v>
      </c>
      <c r="G1503">
        <v>14876.03</v>
      </c>
      <c r="H1503" t="s">
        <v>511</v>
      </c>
      <c r="I1503" t="s">
        <v>12</v>
      </c>
      <c r="J1503" t="s">
        <v>137</v>
      </c>
      <c r="K1503" t="s">
        <v>473</v>
      </c>
      <c r="L1503" t="s">
        <v>138</v>
      </c>
      <c r="M1503">
        <v>0</v>
      </c>
      <c r="N1503" t="s">
        <v>35</v>
      </c>
      <c r="O1503" t="s">
        <v>492</v>
      </c>
      <c r="P1503">
        <v>10</v>
      </c>
      <c r="Q1503" t="s">
        <v>465</v>
      </c>
      <c r="R1503">
        <v>1</v>
      </c>
      <c r="S1503">
        <v>-18000</v>
      </c>
      <c r="T1503">
        <v>1</v>
      </c>
      <c r="U1503" t="s">
        <v>199</v>
      </c>
      <c r="V1503" t="s">
        <v>75</v>
      </c>
      <c r="W1503" t="s">
        <v>76</v>
      </c>
      <c r="X1503">
        <v>4.0653249223577111E-4</v>
      </c>
      <c r="Y1503">
        <v>7.3175848602438798</v>
      </c>
      <c r="Z1503">
        <v>10</v>
      </c>
      <c r="AA1503">
        <v>11</v>
      </c>
      <c r="AB1503" t="s">
        <v>75</v>
      </c>
      <c r="AC1503" t="s">
        <v>12</v>
      </c>
    </row>
    <row r="1504" spans="1:29" x14ac:dyDescent="0.3">
      <c r="A1504" s="151">
        <v>46062</v>
      </c>
      <c r="B1504" t="s">
        <v>984</v>
      </c>
      <c r="C1504" t="s">
        <v>986</v>
      </c>
      <c r="D1504">
        <v>-18000</v>
      </c>
      <c r="E1504" t="s">
        <v>987</v>
      </c>
      <c r="F1504">
        <v>1</v>
      </c>
      <c r="G1504">
        <v>14876.03</v>
      </c>
      <c r="H1504" t="s">
        <v>511</v>
      </c>
      <c r="I1504" t="s">
        <v>12</v>
      </c>
      <c r="J1504" t="s">
        <v>137</v>
      </c>
      <c r="K1504" t="s">
        <v>473</v>
      </c>
      <c r="L1504" t="s">
        <v>138</v>
      </c>
      <c r="M1504">
        <v>0</v>
      </c>
      <c r="N1504" t="s">
        <v>35</v>
      </c>
      <c r="O1504" t="s">
        <v>492</v>
      </c>
      <c r="P1504">
        <v>10</v>
      </c>
      <c r="Q1504" t="s">
        <v>465</v>
      </c>
      <c r="R1504">
        <v>1</v>
      </c>
      <c r="S1504">
        <v>-18000</v>
      </c>
      <c r="T1504">
        <v>1</v>
      </c>
      <c r="U1504" t="s">
        <v>199</v>
      </c>
      <c r="V1504" t="s">
        <v>66</v>
      </c>
      <c r="W1504" t="s">
        <v>67</v>
      </c>
      <c r="X1504">
        <v>5.9791078481547098E-2</v>
      </c>
      <c r="Y1504">
        <v>1076.2394126678478</v>
      </c>
      <c r="Z1504">
        <v>3</v>
      </c>
      <c r="AA1504">
        <v>11</v>
      </c>
      <c r="AB1504" t="s">
        <v>682</v>
      </c>
      <c r="AC1504" t="s">
        <v>12</v>
      </c>
    </row>
    <row r="1505" spans="1:29" x14ac:dyDescent="0.3">
      <c r="A1505" s="151">
        <v>46062</v>
      </c>
      <c r="B1505" t="s">
        <v>984</v>
      </c>
      <c r="C1505" t="s">
        <v>986</v>
      </c>
      <c r="D1505">
        <v>-18000</v>
      </c>
      <c r="E1505" t="s">
        <v>987</v>
      </c>
      <c r="F1505">
        <v>1</v>
      </c>
      <c r="G1505">
        <v>14876.03</v>
      </c>
      <c r="H1505" t="s">
        <v>511</v>
      </c>
      <c r="I1505" t="s">
        <v>12</v>
      </c>
      <c r="J1505" t="s">
        <v>137</v>
      </c>
      <c r="K1505" t="s">
        <v>473</v>
      </c>
      <c r="L1505" t="s">
        <v>138</v>
      </c>
      <c r="M1505">
        <v>0</v>
      </c>
      <c r="N1505" t="s">
        <v>35</v>
      </c>
      <c r="O1505" t="s">
        <v>492</v>
      </c>
      <c r="P1505">
        <v>10</v>
      </c>
      <c r="Q1505" t="s">
        <v>465</v>
      </c>
      <c r="R1505">
        <v>1</v>
      </c>
      <c r="S1505">
        <v>-18000</v>
      </c>
      <c r="T1505">
        <v>1</v>
      </c>
      <c r="U1505" t="s">
        <v>199</v>
      </c>
      <c r="V1505" t="s">
        <v>63</v>
      </c>
      <c r="W1505" t="s">
        <v>64</v>
      </c>
      <c r="X1505">
        <v>4.8738124634855849E-3</v>
      </c>
      <c r="Y1505">
        <v>87.728624342740531</v>
      </c>
      <c r="Z1505">
        <v>4</v>
      </c>
      <c r="AA1505">
        <v>11</v>
      </c>
      <c r="AB1505" t="s">
        <v>683</v>
      </c>
      <c r="AC1505" t="s">
        <v>12</v>
      </c>
    </row>
    <row r="1506" spans="1:29" x14ac:dyDescent="0.3">
      <c r="A1506" s="151">
        <v>46062</v>
      </c>
      <c r="B1506" t="s">
        <v>984</v>
      </c>
      <c r="C1506" t="s">
        <v>986</v>
      </c>
      <c r="D1506">
        <v>-18000</v>
      </c>
      <c r="E1506" t="s">
        <v>987</v>
      </c>
      <c r="F1506">
        <v>1</v>
      </c>
      <c r="G1506">
        <v>14876.03</v>
      </c>
      <c r="H1506" t="s">
        <v>511</v>
      </c>
      <c r="I1506" t="s">
        <v>12</v>
      </c>
      <c r="J1506" t="s">
        <v>137</v>
      </c>
      <c r="K1506" t="s">
        <v>473</v>
      </c>
      <c r="L1506" t="s">
        <v>138</v>
      </c>
      <c r="M1506">
        <v>0</v>
      </c>
      <c r="N1506" t="s">
        <v>35</v>
      </c>
      <c r="O1506" t="s">
        <v>492</v>
      </c>
      <c r="P1506">
        <v>10</v>
      </c>
      <c r="Q1506" t="s">
        <v>465</v>
      </c>
      <c r="R1506">
        <v>1</v>
      </c>
      <c r="S1506">
        <v>-18000</v>
      </c>
      <c r="T1506">
        <v>1</v>
      </c>
      <c r="U1506" t="s">
        <v>199</v>
      </c>
      <c r="V1506" t="s">
        <v>80</v>
      </c>
      <c r="W1506" t="s">
        <v>81</v>
      </c>
      <c r="X1506">
        <v>0.73411048911804788</v>
      </c>
      <c r="Y1506">
        <v>13213.988804124861</v>
      </c>
      <c r="Z1506">
        <v>5</v>
      </c>
      <c r="AA1506">
        <v>11</v>
      </c>
      <c r="AB1506" t="s">
        <v>80</v>
      </c>
      <c r="AC1506" t="s">
        <v>12</v>
      </c>
    </row>
    <row r="1507" spans="1:29" x14ac:dyDescent="0.3">
      <c r="A1507" s="151">
        <v>46062</v>
      </c>
      <c r="B1507" t="s">
        <v>984</v>
      </c>
      <c r="C1507" t="s">
        <v>986</v>
      </c>
      <c r="D1507">
        <v>-18000</v>
      </c>
      <c r="E1507" t="s">
        <v>987</v>
      </c>
      <c r="F1507">
        <v>1</v>
      </c>
      <c r="G1507">
        <v>14876.03</v>
      </c>
      <c r="H1507" t="s">
        <v>511</v>
      </c>
      <c r="I1507" t="s">
        <v>12</v>
      </c>
      <c r="J1507" t="s">
        <v>137</v>
      </c>
      <c r="K1507" t="s">
        <v>473</v>
      </c>
      <c r="L1507" t="s">
        <v>138</v>
      </c>
      <c r="M1507">
        <v>0</v>
      </c>
      <c r="N1507" t="s">
        <v>35</v>
      </c>
      <c r="O1507" t="s">
        <v>492</v>
      </c>
      <c r="P1507">
        <v>10</v>
      </c>
      <c r="Q1507" t="s">
        <v>465</v>
      </c>
      <c r="R1507">
        <v>1</v>
      </c>
      <c r="S1507">
        <v>-18000</v>
      </c>
      <c r="T1507">
        <v>1</v>
      </c>
      <c r="U1507" t="s">
        <v>199</v>
      </c>
      <c r="V1507" t="s">
        <v>50</v>
      </c>
      <c r="W1507" t="s">
        <v>74</v>
      </c>
      <c r="X1507">
        <v>1.4065386597374174E-2</v>
      </c>
      <c r="Y1507">
        <v>253.17695875273512</v>
      </c>
      <c r="Z1507">
        <v>6</v>
      </c>
      <c r="AA1507">
        <v>11</v>
      </c>
      <c r="AB1507" t="s">
        <v>50</v>
      </c>
      <c r="AC1507" t="s">
        <v>12</v>
      </c>
    </row>
    <row r="1508" spans="1:29" x14ac:dyDescent="0.3">
      <c r="A1508" s="151">
        <v>46062</v>
      </c>
      <c r="B1508" t="s">
        <v>984</v>
      </c>
      <c r="C1508" t="s">
        <v>986</v>
      </c>
      <c r="D1508">
        <v>-18000</v>
      </c>
      <c r="E1508" t="s">
        <v>987</v>
      </c>
      <c r="F1508">
        <v>1</v>
      </c>
      <c r="G1508">
        <v>14876.03</v>
      </c>
      <c r="H1508" t="s">
        <v>511</v>
      </c>
      <c r="I1508" t="s">
        <v>12</v>
      </c>
      <c r="J1508" t="s">
        <v>137</v>
      </c>
      <c r="K1508" t="s">
        <v>473</v>
      </c>
      <c r="L1508" t="s">
        <v>138</v>
      </c>
      <c r="M1508">
        <v>0</v>
      </c>
      <c r="N1508" t="s">
        <v>35</v>
      </c>
      <c r="O1508" t="s">
        <v>492</v>
      </c>
      <c r="P1508">
        <v>10</v>
      </c>
      <c r="Q1508" t="s">
        <v>465</v>
      </c>
      <c r="R1508">
        <v>1</v>
      </c>
      <c r="S1508">
        <v>-18000</v>
      </c>
      <c r="T1508">
        <v>1</v>
      </c>
      <c r="U1508" t="s">
        <v>199</v>
      </c>
      <c r="V1508" t="s">
        <v>68</v>
      </c>
      <c r="W1508" t="s">
        <v>69</v>
      </c>
      <c r="X1508">
        <v>0.10760032914202722</v>
      </c>
      <c r="Y1508">
        <v>1936.80592455649</v>
      </c>
      <c r="Z1508">
        <v>7</v>
      </c>
      <c r="AA1508">
        <v>11</v>
      </c>
      <c r="AB1508" t="s">
        <v>68</v>
      </c>
      <c r="AC1508" t="s">
        <v>12</v>
      </c>
    </row>
    <row r="1509" spans="1:29" x14ac:dyDescent="0.3">
      <c r="A1509" s="151">
        <v>46062</v>
      </c>
      <c r="B1509" t="s">
        <v>984</v>
      </c>
      <c r="C1509" t="s">
        <v>986</v>
      </c>
      <c r="D1509">
        <v>-18000</v>
      </c>
      <c r="E1509" t="s">
        <v>987</v>
      </c>
      <c r="F1509">
        <v>1</v>
      </c>
      <c r="G1509">
        <v>14876.03</v>
      </c>
      <c r="H1509" t="s">
        <v>511</v>
      </c>
      <c r="I1509" t="s">
        <v>12</v>
      </c>
      <c r="J1509" t="s">
        <v>137</v>
      </c>
      <c r="K1509" t="s">
        <v>473</v>
      </c>
      <c r="L1509" t="s">
        <v>138</v>
      </c>
      <c r="M1509">
        <v>0</v>
      </c>
      <c r="N1509" t="s">
        <v>35</v>
      </c>
      <c r="O1509" t="s">
        <v>492</v>
      </c>
      <c r="P1509">
        <v>10</v>
      </c>
      <c r="Q1509" t="s">
        <v>465</v>
      </c>
      <c r="R1509">
        <v>1</v>
      </c>
      <c r="S1509">
        <v>-18000</v>
      </c>
      <c r="T1509">
        <v>1</v>
      </c>
      <c r="U1509" t="s">
        <v>199</v>
      </c>
      <c r="V1509" t="s">
        <v>70</v>
      </c>
      <c r="W1509" t="s">
        <v>71</v>
      </c>
      <c r="X1509">
        <v>3.9675420007119738E-2</v>
      </c>
      <c r="Y1509">
        <v>714.1575601281553</v>
      </c>
      <c r="Z1509">
        <v>8</v>
      </c>
      <c r="AA1509">
        <v>11</v>
      </c>
      <c r="AB1509" t="s">
        <v>70</v>
      </c>
      <c r="AC1509" t="s">
        <v>12</v>
      </c>
    </row>
    <row r="1510" spans="1:29" x14ac:dyDescent="0.3">
      <c r="A1510" s="151">
        <v>46062</v>
      </c>
      <c r="B1510" t="s">
        <v>984</v>
      </c>
      <c r="C1510" t="s">
        <v>986</v>
      </c>
      <c r="D1510">
        <v>-18000</v>
      </c>
      <c r="E1510" t="s">
        <v>987</v>
      </c>
      <c r="F1510">
        <v>1</v>
      </c>
      <c r="G1510">
        <v>14876.03</v>
      </c>
      <c r="H1510" t="s">
        <v>511</v>
      </c>
      <c r="I1510" t="s">
        <v>12</v>
      </c>
      <c r="J1510" t="s">
        <v>137</v>
      </c>
      <c r="K1510" t="s">
        <v>473</v>
      </c>
      <c r="L1510" t="s">
        <v>138</v>
      </c>
      <c r="M1510">
        <v>0</v>
      </c>
      <c r="N1510" t="s">
        <v>35</v>
      </c>
      <c r="O1510" t="s">
        <v>492</v>
      </c>
      <c r="P1510">
        <v>10</v>
      </c>
      <c r="Q1510" t="s">
        <v>465</v>
      </c>
      <c r="R1510">
        <v>1</v>
      </c>
      <c r="S1510">
        <v>-18000</v>
      </c>
      <c r="T1510">
        <v>1</v>
      </c>
      <c r="U1510" t="s">
        <v>199</v>
      </c>
      <c r="V1510" t="s">
        <v>181</v>
      </c>
      <c r="W1510" t="s">
        <v>462</v>
      </c>
      <c r="X1510">
        <v>0</v>
      </c>
      <c r="Y1510">
        <v>0</v>
      </c>
      <c r="Z1510">
        <v>9</v>
      </c>
      <c r="AA1510">
        <v>11</v>
      </c>
      <c r="AB1510" t="s">
        <v>181</v>
      </c>
      <c r="AC1510" t="s">
        <v>12</v>
      </c>
    </row>
    <row r="1511" spans="1:29" x14ac:dyDescent="0.3">
      <c r="A1511" s="151">
        <v>46058</v>
      </c>
      <c r="B1511" t="s">
        <v>984</v>
      </c>
      <c r="C1511" t="s">
        <v>988</v>
      </c>
      <c r="D1511">
        <v>-15000</v>
      </c>
      <c r="E1511" t="s">
        <v>12</v>
      </c>
      <c r="F1511">
        <v>1</v>
      </c>
      <c r="G1511">
        <v>12396.69</v>
      </c>
      <c r="H1511" t="s">
        <v>511</v>
      </c>
      <c r="I1511" t="s">
        <v>12</v>
      </c>
      <c r="J1511" t="s">
        <v>137</v>
      </c>
      <c r="K1511" t="s">
        <v>473</v>
      </c>
      <c r="L1511" t="s">
        <v>138</v>
      </c>
      <c r="M1511">
        <v>0</v>
      </c>
      <c r="N1511" t="s">
        <v>35</v>
      </c>
      <c r="O1511" t="s">
        <v>492</v>
      </c>
      <c r="P1511">
        <v>10</v>
      </c>
      <c r="Q1511" t="s">
        <v>465</v>
      </c>
      <c r="R1511">
        <v>1</v>
      </c>
      <c r="S1511">
        <v>-15000</v>
      </c>
      <c r="T1511">
        <v>1</v>
      </c>
      <c r="U1511" t="s">
        <v>199</v>
      </c>
      <c r="V1511" t="s">
        <v>72</v>
      </c>
      <c r="W1511" t="s">
        <v>73</v>
      </c>
      <c r="X1511">
        <v>3.2417236735101898E-2</v>
      </c>
      <c r="Y1511">
        <v>486.25855102652849</v>
      </c>
      <c r="Z1511">
        <v>1</v>
      </c>
      <c r="AA1511">
        <v>11</v>
      </c>
      <c r="AB1511" t="s">
        <v>72</v>
      </c>
      <c r="AC1511" t="s">
        <v>12</v>
      </c>
    </row>
    <row r="1512" spans="1:29" x14ac:dyDescent="0.3">
      <c r="A1512" s="151">
        <v>46058</v>
      </c>
      <c r="B1512" t="s">
        <v>984</v>
      </c>
      <c r="C1512" t="s">
        <v>988</v>
      </c>
      <c r="D1512">
        <v>-15000</v>
      </c>
      <c r="E1512" t="s">
        <v>12</v>
      </c>
      <c r="F1512">
        <v>1</v>
      </c>
      <c r="G1512">
        <v>12396.69</v>
      </c>
      <c r="H1512" t="s">
        <v>511</v>
      </c>
      <c r="I1512" t="s">
        <v>12</v>
      </c>
      <c r="J1512" t="s">
        <v>137</v>
      </c>
      <c r="K1512" t="s">
        <v>473</v>
      </c>
      <c r="L1512" t="s">
        <v>138</v>
      </c>
      <c r="M1512">
        <v>0</v>
      </c>
      <c r="N1512" t="s">
        <v>35</v>
      </c>
      <c r="O1512" t="s">
        <v>492</v>
      </c>
      <c r="P1512">
        <v>10</v>
      </c>
      <c r="Q1512" t="s">
        <v>465</v>
      </c>
      <c r="R1512">
        <v>1</v>
      </c>
      <c r="S1512">
        <v>-15000</v>
      </c>
      <c r="T1512">
        <v>1</v>
      </c>
      <c r="U1512" t="s">
        <v>199</v>
      </c>
      <c r="V1512" t="s">
        <v>77</v>
      </c>
      <c r="W1512" t="s">
        <v>78</v>
      </c>
      <c r="X1512">
        <v>7.0597149630605652E-3</v>
      </c>
      <c r="Y1512">
        <v>105.89572444590848</v>
      </c>
      <c r="Z1512">
        <v>2</v>
      </c>
      <c r="AA1512">
        <v>11</v>
      </c>
      <c r="AB1512" t="s">
        <v>77</v>
      </c>
      <c r="AC1512" t="s">
        <v>12</v>
      </c>
    </row>
    <row r="1513" spans="1:29" x14ac:dyDescent="0.3">
      <c r="A1513" s="151">
        <v>46058</v>
      </c>
      <c r="B1513" t="s">
        <v>984</v>
      </c>
      <c r="C1513" t="s">
        <v>988</v>
      </c>
      <c r="D1513">
        <v>-15000</v>
      </c>
      <c r="E1513" t="s">
        <v>12</v>
      </c>
      <c r="F1513">
        <v>1</v>
      </c>
      <c r="G1513">
        <v>12396.69</v>
      </c>
      <c r="H1513" t="s">
        <v>511</v>
      </c>
      <c r="I1513" t="s">
        <v>12</v>
      </c>
      <c r="J1513" t="s">
        <v>137</v>
      </c>
      <c r="K1513" t="s">
        <v>473</v>
      </c>
      <c r="L1513" t="s">
        <v>138</v>
      </c>
      <c r="M1513">
        <v>0</v>
      </c>
      <c r="N1513" t="s">
        <v>35</v>
      </c>
      <c r="O1513" t="s">
        <v>492</v>
      </c>
      <c r="P1513">
        <v>10</v>
      </c>
      <c r="Q1513" t="s">
        <v>465</v>
      </c>
      <c r="R1513">
        <v>1</v>
      </c>
      <c r="S1513">
        <v>-15000</v>
      </c>
      <c r="T1513">
        <v>1</v>
      </c>
      <c r="U1513" t="s">
        <v>199</v>
      </c>
      <c r="V1513" t="s">
        <v>75</v>
      </c>
      <c r="W1513" t="s">
        <v>76</v>
      </c>
      <c r="X1513">
        <v>4.0653249223577111E-4</v>
      </c>
      <c r="Y1513">
        <v>6.0979873835365668</v>
      </c>
      <c r="Z1513">
        <v>10</v>
      </c>
      <c r="AA1513">
        <v>11</v>
      </c>
      <c r="AB1513" t="s">
        <v>75</v>
      </c>
      <c r="AC1513" t="s">
        <v>12</v>
      </c>
    </row>
    <row r="1514" spans="1:29" x14ac:dyDescent="0.3">
      <c r="A1514" s="151">
        <v>46058</v>
      </c>
      <c r="B1514" t="s">
        <v>984</v>
      </c>
      <c r="C1514" t="s">
        <v>988</v>
      </c>
      <c r="D1514">
        <v>-15000</v>
      </c>
      <c r="E1514" t="s">
        <v>12</v>
      </c>
      <c r="F1514">
        <v>1</v>
      </c>
      <c r="G1514">
        <v>12396.69</v>
      </c>
      <c r="H1514" t="s">
        <v>511</v>
      </c>
      <c r="I1514" t="s">
        <v>12</v>
      </c>
      <c r="J1514" t="s">
        <v>137</v>
      </c>
      <c r="K1514" t="s">
        <v>473</v>
      </c>
      <c r="L1514" t="s">
        <v>138</v>
      </c>
      <c r="M1514">
        <v>0</v>
      </c>
      <c r="N1514" t="s">
        <v>35</v>
      </c>
      <c r="O1514" t="s">
        <v>492</v>
      </c>
      <c r="P1514">
        <v>10</v>
      </c>
      <c r="Q1514" t="s">
        <v>465</v>
      </c>
      <c r="R1514">
        <v>1</v>
      </c>
      <c r="S1514">
        <v>-15000</v>
      </c>
      <c r="T1514">
        <v>1</v>
      </c>
      <c r="U1514" t="s">
        <v>199</v>
      </c>
      <c r="V1514" t="s">
        <v>66</v>
      </c>
      <c r="W1514" t="s">
        <v>67</v>
      </c>
      <c r="X1514">
        <v>5.9791078481547098E-2</v>
      </c>
      <c r="Y1514">
        <v>896.86617722320648</v>
      </c>
      <c r="Z1514">
        <v>3</v>
      </c>
      <c r="AA1514">
        <v>11</v>
      </c>
      <c r="AB1514" t="s">
        <v>682</v>
      </c>
      <c r="AC1514" t="s">
        <v>12</v>
      </c>
    </row>
    <row r="1515" spans="1:29" x14ac:dyDescent="0.3">
      <c r="A1515" s="151">
        <v>46058</v>
      </c>
      <c r="B1515" t="s">
        <v>984</v>
      </c>
      <c r="C1515" t="s">
        <v>988</v>
      </c>
      <c r="D1515">
        <v>-15000</v>
      </c>
      <c r="E1515" t="s">
        <v>12</v>
      </c>
      <c r="F1515">
        <v>1</v>
      </c>
      <c r="G1515">
        <v>12396.69</v>
      </c>
      <c r="H1515" t="s">
        <v>511</v>
      </c>
      <c r="I1515" t="s">
        <v>12</v>
      </c>
      <c r="J1515" t="s">
        <v>137</v>
      </c>
      <c r="K1515" t="s">
        <v>473</v>
      </c>
      <c r="L1515" t="s">
        <v>138</v>
      </c>
      <c r="M1515">
        <v>0</v>
      </c>
      <c r="N1515" t="s">
        <v>35</v>
      </c>
      <c r="O1515" t="s">
        <v>492</v>
      </c>
      <c r="P1515">
        <v>10</v>
      </c>
      <c r="Q1515" t="s">
        <v>465</v>
      </c>
      <c r="R1515">
        <v>1</v>
      </c>
      <c r="S1515">
        <v>-15000</v>
      </c>
      <c r="T1515">
        <v>1</v>
      </c>
      <c r="U1515" t="s">
        <v>199</v>
      </c>
      <c r="V1515" t="s">
        <v>63</v>
      </c>
      <c r="W1515" t="s">
        <v>64</v>
      </c>
      <c r="X1515">
        <v>4.8738124634855849E-3</v>
      </c>
      <c r="Y1515">
        <v>73.107186952283769</v>
      </c>
      <c r="Z1515">
        <v>4</v>
      </c>
      <c r="AA1515">
        <v>11</v>
      </c>
      <c r="AB1515" t="s">
        <v>683</v>
      </c>
      <c r="AC1515" t="s">
        <v>12</v>
      </c>
    </row>
    <row r="1516" spans="1:29" x14ac:dyDescent="0.3">
      <c r="A1516" s="151">
        <v>46058</v>
      </c>
      <c r="B1516" t="s">
        <v>984</v>
      </c>
      <c r="C1516" t="s">
        <v>988</v>
      </c>
      <c r="D1516">
        <v>-15000</v>
      </c>
      <c r="E1516" t="s">
        <v>12</v>
      </c>
      <c r="F1516">
        <v>1</v>
      </c>
      <c r="G1516">
        <v>12396.69</v>
      </c>
      <c r="H1516" t="s">
        <v>511</v>
      </c>
      <c r="I1516" t="s">
        <v>12</v>
      </c>
      <c r="J1516" t="s">
        <v>137</v>
      </c>
      <c r="K1516" t="s">
        <v>473</v>
      </c>
      <c r="L1516" t="s">
        <v>138</v>
      </c>
      <c r="M1516">
        <v>0</v>
      </c>
      <c r="N1516" t="s">
        <v>35</v>
      </c>
      <c r="O1516" t="s">
        <v>492</v>
      </c>
      <c r="P1516">
        <v>10</v>
      </c>
      <c r="Q1516" t="s">
        <v>465</v>
      </c>
      <c r="R1516">
        <v>1</v>
      </c>
      <c r="S1516">
        <v>-15000</v>
      </c>
      <c r="T1516">
        <v>1</v>
      </c>
      <c r="U1516" t="s">
        <v>199</v>
      </c>
      <c r="V1516" t="s">
        <v>80</v>
      </c>
      <c r="W1516" t="s">
        <v>81</v>
      </c>
      <c r="X1516">
        <v>0.73411048911804788</v>
      </c>
      <c r="Y1516">
        <v>11011.657336770719</v>
      </c>
      <c r="Z1516">
        <v>5</v>
      </c>
      <c r="AA1516">
        <v>11</v>
      </c>
      <c r="AB1516" t="s">
        <v>80</v>
      </c>
      <c r="AC1516" t="s">
        <v>12</v>
      </c>
    </row>
    <row r="1517" spans="1:29" x14ac:dyDescent="0.3">
      <c r="A1517" s="151">
        <v>46058</v>
      </c>
      <c r="B1517" t="s">
        <v>984</v>
      </c>
      <c r="C1517" t="s">
        <v>988</v>
      </c>
      <c r="D1517">
        <v>-15000</v>
      </c>
      <c r="E1517" t="s">
        <v>12</v>
      </c>
      <c r="F1517">
        <v>1</v>
      </c>
      <c r="G1517">
        <v>12396.69</v>
      </c>
      <c r="H1517" t="s">
        <v>511</v>
      </c>
      <c r="I1517" t="s">
        <v>12</v>
      </c>
      <c r="J1517" t="s">
        <v>137</v>
      </c>
      <c r="K1517" t="s">
        <v>473</v>
      </c>
      <c r="L1517" t="s">
        <v>138</v>
      </c>
      <c r="M1517">
        <v>0</v>
      </c>
      <c r="N1517" t="s">
        <v>35</v>
      </c>
      <c r="O1517" t="s">
        <v>492</v>
      </c>
      <c r="P1517">
        <v>10</v>
      </c>
      <c r="Q1517" t="s">
        <v>465</v>
      </c>
      <c r="R1517">
        <v>1</v>
      </c>
      <c r="S1517">
        <v>-15000</v>
      </c>
      <c r="T1517">
        <v>1</v>
      </c>
      <c r="U1517" t="s">
        <v>199</v>
      </c>
      <c r="V1517" t="s">
        <v>50</v>
      </c>
      <c r="W1517" t="s">
        <v>74</v>
      </c>
      <c r="X1517">
        <v>1.4065386597374174E-2</v>
      </c>
      <c r="Y1517">
        <v>210.98079896061262</v>
      </c>
      <c r="Z1517">
        <v>6</v>
      </c>
      <c r="AA1517">
        <v>11</v>
      </c>
      <c r="AB1517" t="s">
        <v>50</v>
      </c>
      <c r="AC1517" t="s">
        <v>12</v>
      </c>
    </row>
    <row r="1518" spans="1:29" x14ac:dyDescent="0.3">
      <c r="A1518" s="151">
        <v>46058</v>
      </c>
      <c r="B1518" t="s">
        <v>984</v>
      </c>
      <c r="C1518" t="s">
        <v>988</v>
      </c>
      <c r="D1518">
        <v>-15000</v>
      </c>
      <c r="E1518" t="s">
        <v>12</v>
      </c>
      <c r="F1518">
        <v>1</v>
      </c>
      <c r="G1518">
        <v>12396.69</v>
      </c>
      <c r="H1518" t="s">
        <v>511</v>
      </c>
      <c r="I1518" t="s">
        <v>12</v>
      </c>
      <c r="J1518" t="s">
        <v>137</v>
      </c>
      <c r="K1518" t="s">
        <v>473</v>
      </c>
      <c r="L1518" t="s">
        <v>138</v>
      </c>
      <c r="M1518">
        <v>0</v>
      </c>
      <c r="N1518" t="s">
        <v>35</v>
      </c>
      <c r="O1518" t="s">
        <v>492</v>
      </c>
      <c r="P1518">
        <v>10</v>
      </c>
      <c r="Q1518" t="s">
        <v>465</v>
      </c>
      <c r="R1518">
        <v>1</v>
      </c>
      <c r="S1518">
        <v>-15000</v>
      </c>
      <c r="T1518">
        <v>1</v>
      </c>
      <c r="U1518" t="s">
        <v>199</v>
      </c>
      <c r="V1518" t="s">
        <v>68</v>
      </c>
      <c r="W1518" t="s">
        <v>69</v>
      </c>
      <c r="X1518">
        <v>0.10760032914202722</v>
      </c>
      <c r="Y1518">
        <v>1614.0049371304083</v>
      </c>
      <c r="Z1518">
        <v>7</v>
      </c>
      <c r="AA1518">
        <v>11</v>
      </c>
      <c r="AB1518" t="s">
        <v>68</v>
      </c>
      <c r="AC1518" t="s">
        <v>12</v>
      </c>
    </row>
    <row r="1519" spans="1:29" x14ac:dyDescent="0.3">
      <c r="A1519" s="151">
        <v>46058</v>
      </c>
      <c r="B1519" t="s">
        <v>984</v>
      </c>
      <c r="C1519" t="s">
        <v>988</v>
      </c>
      <c r="D1519">
        <v>-15000</v>
      </c>
      <c r="E1519" t="s">
        <v>12</v>
      </c>
      <c r="F1519">
        <v>1</v>
      </c>
      <c r="G1519">
        <v>12396.69</v>
      </c>
      <c r="H1519" t="s">
        <v>511</v>
      </c>
      <c r="I1519" t="s">
        <v>12</v>
      </c>
      <c r="J1519" t="s">
        <v>137</v>
      </c>
      <c r="K1519" t="s">
        <v>473</v>
      </c>
      <c r="L1519" t="s">
        <v>138</v>
      </c>
      <c r="M1519">
        <v>0</v>
      </c>
      <c r="N1519" t="s">
        <v>35</v>
      </c>
      <c r="O1519" t="s">
        <v>492</v>
      </c>
      <c r="P1519">
        <v>10</v>
      </c>
      <c r="Q1519" t="s">
        <v>465</v>
      </c>
      <c r="R1519">
        <v>1</v>
      </c>
      <c r="S1519">
        <v>-15000</v>
      </c>
      <c r="T1519">
        <v>1</v>
      </c>
      <c r="U1519" t="s">
        <v>199</v>
      </c>
      <c r="V1519" t="s">
        <v>70</v>
      </c>
      <c r="W1519" t="s">
        <v>71</v>
      </c>
      <c r="X1519">
        <v>3.9675420007119738E-2</v>
      </c>
      <c r="Y1519">
        <v>595.13130010679606</v>
      </c>
      <c r="Z1519">
        <v>8</v>
      </c>
      <c r="AA1519">
        <v>11</v>
      </c>
      <c r="AB1519" t="s">
        <v>70</v>
      </c>
      <c r="AC1519" t="s">
        <v>12</v>
      </c>
    </row>
    <row r="1520" spans="1:29" x14ac:dyDescent="0.3">
      <c r="A1520" s="151">
        <v>46058</v>
      </c>
      <c r="B1520" t="s">
        <v>984</v>
      </c>
      <c r="C1520" t="s">
        <v>988</v>
      </c>
      <c r="D1520">
        <v>-15000</v>
      </c>
      <c r="E1520" t="s">
        <v>12</v>
      </c>
      <c r="F1520">
        <v>1</v>
      </c>
      <c r="G1520">
        <v>12396.69</v>
      </c>
      <c r="H1520" t="s">
        <v>511</v>
      </c>
      <c r="I1520" t="s">
        <v>12</v>
      </c>
      <c r="J1520" t="s">
        <v>137</v>
      </c>
      <c r="K1520" t="s">
        <v>473</v>
      </c>
      <c r="L1520" t="s">
        <v>138</v>
      </c>
      <c r="M1520">
        <v>0</v>
      </c>
      <c r="N1520" t="s">
        <v>35</v>
      </c>
      <c r="O1520" t="s">
        <v>492</v>
      </c>
      <c r="P1520">
        <v>10</v>
      </c>
      <c r="Q1520" t="s">
        <v>465</v>
      </c>
      <c r="R1520">
        <v>1</v>
      </c>
      <c r="S1520">
        <v>-15000</v>
      </c>
      <c r="T1520">
        <v>1</v>
      </c>
      <c r="U1520" t="s">
        <v>199</v>
      </c>
      <c r="V1520" t="s">
        <v>181</v>
      </c>
      <c r="W1520" t="s">
        <v>462</v>
      </c>
      <c r="X1520">
        <v>0</v>
      </c>
      <c r="Y1520">
        <v>0</v>
      </c>
      <c r="Z1520">
        <v>9</v>
      </c>
      <c r="AA1520">
        <v>11</v>
      </c>
      <c r="AB1520" t="s">
        <v>181</v>
      </c>
      <c r="AC1520" t="s">
        <v>12</v>
      </c>
    </row>
    <row r="1521" spans="1:29" x14ac:dyDescent="0.3">
      <c r="A1521" s="151">
        <v>46081</v>
      </c>
      <c r="B1521" t="s">
        <v>733</v>
      </c>
      <c r="C1521" t="s">
        <v>1153</v>
      </c>
      <c r="D1521">
        <v>-3872</v>
      </c>
      <c r="E1521" t="s">
        <v>811</v>
      </c>
      <c r="F1521">
        <v>4</v>
      </c>
      <c r="G1521">
        <v>968</v>
      </c>
      <c r="H1521" t="s">
        <v>511</v>
      </c>
      <c r="I1521" t="s">
        <v>13</v>
      </c>
      <c r="J1521" t="s">
        <v>137</v>
      </c>
      <c r="K1521" t="s">
        <v>473</v>
      </c>
      <c r="L1521" t="s">
        <v>138</v>
      </c>
      <c r="M1521">
        <v>0</v>
      </c>
      <c r="N1521" t="s">
        <v>39</v>
      </c>
      <c r="O1521" t="s">
        <v>493</v>
      </c>
      <c r="P1521">
        <v>2</v>
      </c>
      <c r="Q1521" t="s">
        <v>50</v>
      </c>
      <c r="R1521">
        <v>1</v>
      </c>
      <c r="S1521">
        <v>-3872</v>
      </c>
      <c r="T1521">
        <v>4</v>
      </c>
      <c r="U1521" t="s">
        <v>199</v>
      </c>
      <c r="V1521" t="s">
        <v>50</v>
      </c>
      <c r="W1521" t="s">
        <v>88</v>
      </c>
      <c r="X1521">
        <v>1</v>
      </c>
      <c r="Y1521">
        <v>3872</v>
      </c>
      <c r="Z1521">
        <v>6</v>
      </c>
      <c r="AA1521">
        <v>7</v>
      </c>
      <c r="AB1521" t="s">
        <v>50</v>
      </c>
      <c r="AC1521" t="s">
        <v>13</v>
      </c>
    </row>
    <row r="1522" spans="1:29" x14ac:dyDescent="0.3">
      <c r="A1522" s="151">
        <v>46056</v>
      </c>
      <c r="B1522" t="s">
        <v>882</v>
      </c>
      <c r="C1522" t="s">
        <v>890</v>
      </c>
      <c r="D1522">
        <v>-65.88</v>
      </c>
      <c r="E1522" t="s">
        <v>891</v>
      </c>
      <c r="F1522">
        <v>540</v>
      </c>
      <c r="G1522">
        <v>0.1</v>
      </c>
      <c r="H1522" t="s">
        <v>511</v>
      </c>
      <c r="I1522" t="s">
        <v>477</v>
      </c>
      <c r="J1522" t="s">
        <v>137</v>
      </c>
      <c r="K1522" t="s">
        <v>473</v>
      </c>
      <c r="L1522" t="s">
        <v>138</v>
      </c>
      <c r="M1522">
        <v>0</v>
      </c>
      <c r="N1522" t="s">
        <v>46</v>
      </c>
      <c r="O1522" t="s">
        <v>492</v>
      </c>
      <c r="P1522">
        <v>1</v>
      </c>
      <c r="Q1522" t="s">
        <v>63</v>
      </c>
      <c r="R1522">
        <v>1</v>
      </c>
      <c r="S1522">
        <v>-65.88</v>
      </c>
      <c r="T1522">
        <v>540</v>
      </c>
      <c r="U1522" t="s">
        <v>199</v>
      </c>
      <c r="V1522" t="s">
        <v>63</v>
      </c>
      <c r="W1522" t="s">
        <v>82</v>
      </c>
      <c r="X1522">
        <v>1</v>
      </c>
      <c r="Y1522">
        <v>65.88</v>
      </c>
      <c r="Z1522">
        <v>4</v>
      </c>
      <c r="AA1522">
        <v>8</v>
      </c>
      <c r="AB1522" t="s">
        <v>683</v>
      </c>
      <c r="AC1522" t="s">
        <v>136</v>
      </c>
    </row>
    <row r="1523" spans="1:29" x14ac:dyDescent="0.3">
      <c r="A1523" s="151">
        <v>46081</v>
      </c>
      <c r="B1523" t="s">
        <v>674</v>
      </c>
      <c r="C1523" t="s">
        <v>766</v>
      </c>
      <c r="D1523">
        <v>0</v>
      </c>
      <c r="E1523" t="s">
        <v>675</v>
      </c>
      <c r="F1523">
        <v>0</v>
      </c>
      <c r="G1523">
        <v>114.95</v>
      </c>
      <c r="H1523" t="s">
        <v>145</v>
      </c>
      <c r="I1523" t="s">
        <v>14</v>
      </c>
      <c r="J1523" t="s">
        <v>137</v>
      </c>
      <c r="K1523" t="s">
        <v>473</v>
      </c>
      <c r="L1523" t="s">
        <v>138</v>
      </c>
      <c r="M1523">
        <v>0</v>
      </c>
      <c r="N1523" t="s">
        <v>43</v>
      </c>
      <c r="O1523" t="s">
        <v>492</v>
      </c>
      <c r="P1523">
        <v>1</v>
      </c>
      <c r="Q1523" t="s">
        <v>72</v>
      </c>
      <c r="R1523">
        <v>1</v>
      </c>
      <c r="S1523">
        <v>0</v>
      </c>
      <c r="T1523">
        <v>0</v>
      </c>
      <c r="U1523" t="s">
        <v>199</v>
      </c>
      <c r="V1523" t="s">
        <v>72</v>
      </c>
      <c r="W1523" t="s">
        <v>87</v>
      </c>
      <c r="X1523">
        <v>1</v>
      </c>
      <c r="Y1523">
        <v>0</v>
      </c>
      <c r="Z1523">
        <v>1</v>
      </c>
      <c r="AA1523">
        <v>5</v>
      </c>
      <c r="AB1523" t="s">
        <v>72</v>
      </c>
      <c r="AC1523" t="s">
        <v>14</v>
      </c>
    </row>
    <row r="1524" spans="1:29" x14ac:dyDescent="0.3">
      <c r="A1524" s="151">
        <v>46081</v>
      </c>
      <c r="B1524" t="s">
        <v>664</v>
      </c>
      <c r="C1524" t="s">
        <v>769</v>
      </c>
      <c r="D1524">
        <v>0</v>
      </c>
      <c r="E1524" t="s">
        <v>666</v>
      </c>
      <c r="F1524">
        <v>0</v>
      </c>
      <c r="G1524">
        <v>649.77</v>
      </c>
      <c r="H1524" t="s">
        <v>144</v>
      </c>
      <c r="I1524" t="s">
        <v>18</v>
      </c>
      <c r="J1524" t="s">
        <v>137</v>
      </c>
      <c r="K1524" t="s">
        <v>473</v>
      </c>
      <c r="L1524" t="s">
        <v>138</v>
      </c>
      <c r="M1524">
        <v>0</v>
      </c>
      <c r="N1524" t="s">
        <v>43</v>
      </c>
      <c r="O1524" t="s">
        <v>492</v>
      </c>
      <c r="P1524">
        <v>1</v>
      </c>
      <c r="Q1524" t="s">
        <v>72</v>
      </c>
      <c r="R1524">
        <v>1</v>
      </c>
      <c r="S1524">
        <v>0</v>
      </c>
      <c r="T1524">
        <v>0</v>
      </c>
      <c r="U1524" t="s">
        <v>199</v>
      </c>
      <c r="V1524" t="s">
        <v>72</v>
      </c>
      <c r="W1524" t="s">
        <v>87</v>
      </c>
      <c r="X1524">
        <v>1</v>
      </c>
      <c r="Y1524">
        <v>0</v>
      </c>
      <c r="Z1524">
        <v>1</v>
      </c>
      <c r="AA1524">
        <v>1</v>
      </c>
      <c r="AB1524" t="s">
        <v>72</v>
      </c>
      <c r="AC1524" t="s">
        <v>18</v>
      </c>
    </row>
    <row r="1525" spans="1:29" x14ac:dyDescent="0.3">
      <c r="A1525" s="151">
        <v>46081</v>
      </c>
      <c r="B1525" t="s">
        <v>664</v>
      </c>
      <c r="C1525" t="s">
        <v>770</v>
      </c>
      <c r="D1525">
        <v>0</v>
      </c>
      <c r="E1525" t="s">
        <v>666</v>
      </c>
      <c r="F1525">
        <v>0</v>
      </c>
      <c r="G1525">
        <v>1472</v>
      </c>
      <c r="H1525" t="s">
        <v>144</v>
      </c>
      <c r="I1525" t="s">
        <v>18</v>
      </c>
      <c r="J1525" t="s">
        <v>137</v>
      </c>
      <c r="K1525" t="s">
        <v>473</v>
      </c>
      <c r="L1525" t="s">
        <v>138</v>
      </c>
      <c r="M1525">
        <v>0</v>
      </c>
      <c r="N1525" t="s">
        <v>45</v>
      </c>
      <c r="O1525" t="s">
        <v>492</v>
      </c>
      <c r="P1525">
        <v>1</v>
      </c>
      <c r="Q1525" t="s">
        <v>70</v>
      </c>
      <c r="R1525">
        <v>1</v>
      </c>
      <c r="S1525">
        <v>0</v>
      </c>
      <c r="T1525">
        <v>0</v>
      </c>
      <c r="U1525" t="s">
        <v>199</v>
      </c>
      <c r="V1525" t="s">
        <v>70</v>
      </c>
      <c r="W1525" t="s">
        <v>86</v>
      </c>
      <c r="X1525">
        <v>1</v>
      </c>
      <c r="Y1525">
        <v>0</v>
      </c>
      <c r="Z1525">
        <v>8</v>
      </c>
      <c r="AA1525">
        <v>1</v>
      </c>
      <c r="AB1525" t="s">
        <v>70</v>
      </c>
      <c r="AC1525" t="s">
        <v>18</v>
      </c>
    </row>
    <row r="1526" spans="1:29" x14ac:dyDescent="0.3">
      <c r="A1526" s="151">
        <v>46081</v>
      </c>
      <c r="B1526" t="s">
        <v>531</v>
      </c>
      <c r="C1526" t="s">
        <v>777</v>
      </c>
      <c r="D1526">
        <v>0</v>
      </c>
      <c r="E1526" t="s">
        <v>472</v>
      </c>
      <c r="F1526">
        <v>0</v>
      </c>
      <c r="G1526">
        <v>940</v>
      </c>
      <c r="H1526" t="s">
        <v>135</v>
      </c>
      <c r="I1526" t="s">
        <v>477</v>
      </c>
      <c r="J1526" t="s">
        <v>137</v>
      </c>
      <c r="K1526" t="s">
        <v>473</v>
      </c>
      <c r="L1526" t="s">
        <v>138</v>
      </c>
      <c r="M1526">
        <v>0</v>
      </c>
      <c r="N1526" t="s">
        <v>34</v>
      </c>
      <c r="O1526" t="s">
        <v>492</v>
      </c>
      <c r="P1526">
        <v>1</v>
      </c>
      <c r="Q1526" t="s">
        <v>80</v>
      </c>
      <c r="R1526">
        <v>1</v>
      </c>
      <c r="S1526">
        <v>0</v>
      </c>
      <c r="T1526">
        <v>0</v>
      </c>
      <c r="U1526" t="s">
        <v>199</v>
      </c>
      <c r="V1526" t="s">
        <v>80</v>
      </c>
      <c r="W1526" t="s">
        <v>93</v>
      </c>
      <c r="X1526">
        <v>1</v>
      </c>
      <c r="Y1526">
        <v>0</v>
      </c>
      <c r="Z1526">
        <v>5</v>
      </c>
      <c r="AA1526">
        <v>8</v>
      </c>
      <c r="AB1526" t="s">
        <v>80</v>
      </c>
      <c r="AC1526" t="s">
        <v>136</v>
      </c>
    </row>
    <row r="1527" spans="1:29" x14ac:dyDescent="0.3">
      <c r="A1527" s="151">
        <v>46081</v>
      </c>
      <c r="B1527" t="s">
        <v>531</v>
      </c>
      <c r="C1527" t="s">
        <v>779</v>
      </c>
      <c r="D1527">
        <v>0</v>
      </c>
      <c r="E1527" t="s">
        <v>475</v>
      </c>
      <c r="F1527">
        <v>0</v>
      </c>
      <c r="G1527">
        <v>720</v>
      </c>
      <c r="H1527" t="s">
        <v>135</v>
      </c>
      <c r="I1527" t="s">
        <v>477</v>
      </c>
      <c r="J1527" t="s">
        <v>137</v>
      </c>
      <c r="K1527" t="s">
        <v>473</v>
      </c>
      <c r="L1527" t="s">
        <v>138</v>
      </c>
      <c r="M1527">
        <v>0</v>
      </c>
      <c r="N1527" t="s">
        <v>34</v>
      </c>
      <c r="O1527" t="s">
        <v>492</v>
      </c>
      <c r="P1527">
        <v>1</v>
      </c>
      <c r="Q1527" t="s">
        <v>80</v>
      </c>
      <c r="R1527">
        <v>1</v>
      </c>
      <c r="S1527">
        <v>0</v>
      </c>
      <c r="T1527">
        <v>0</v>
      </c>
      <c r="U1527" t="s">
        <v>199</v>
      </c>
      <c r="V1527" t="s">
        <v>80</v>
      </c>
      <c r="W1527" t="s">
        <v>93</v>
      </c>
      <c r="X1527">
        <v>1</v>
      </c>
      <c r="Y1527">
        <v>0</v>
      </c>
      <c r="Z1527">
        <v>5</v>
      </c>
      <c r="AA1527">
        <v>8</v>
      </c>
      <c r="AB1527" t="s">
        <v>80</v>
      </c>
      <c r="AC1527" t="s">
        <v>136</v>
      </c>
    </row>
    <row r="1528" spans="1:29" x14ac:dyDescent="0.3">
      <c r="A1528" s="151">
        <v>46081</v>
      </c>
      <c r="B1528" t="s">
        <v>536</v>
      </c>
      <c r="C1528" t="s">
        <v>781</v>
      </c>
      <c r="D1528">
        <v>0</v>
      </c>
      <c r="E1528" t="s">
        <v>280</v>
      </c>
      <c r="F1528">
        <v>0</v>
      </c>
      <c r="G1528">
        <v>909.25</v>
      </c>
      <c r="H1528" t="s">
        <v>135</v>
      </c>
      <c r="I1528" t="s">
        <v>477</v>
      </c>
      <c r="J1528" t="s">
        <v>137</v>
      </c>
      <c r="K1528" t="s">
        <v>473</v>
      </c>
      <c r="L1528" t="s">
        <v>138</v>
      </c>
      <c r="M1528">
        <v>0</v>
      </c>
      <c r="N1528" t="s">
        <v>34</v>
      </c>
      <c r="O1528" t="s">
        <v>492</v>
      </c>
      <c r="P1528">
        <v>1</v>
      </c>
      <c r="Q1528" t="s">
        <v>80</v>
      </c>
      <c r="R1528">
        <v>1</v>
      </c>
      <c r="S1528">
        <v>0</v>
      </c>
      <c r="T1528">
        <v>0</v>
      </c>
      <c r="U1528" t="s">
        <v>199</v>
      </c>
      <c r="V1528" t="s">
        <v>80</v>
      </c>
      <c r="W1528" t="s">
        <v>93</v>
      </c>
      <c r="X1528">
        <v>1</v>
      </c>
      <c r="Y1528">
        <v>0</v>
      </c>
      <c r="Z1528">
        <v>5</v>
      </c>
      <c r="AA1528">
        <v>8</v>
      </c>
      <c r="AB1528" t="s">
        <v>80</v>
      </c>
      <c r="AC1528" t="s">
        <v>136</v>
      </c>
    </row>
    <row r="1529" spans="1:29" x14ac:dyDescent="0.3">
      <c r="A1529" s="151">
        <v>46081</v>
      </c>
      <c r="B1529" t="s">
        <v>536</v>
      </c>
      <c r="C1529" t="s">
        <v>783</v>
      </c>
      <c r="D1529">
        <v>0</v>
      </c>
      <c r="E1529" t="s">
        <v>134</v>
      </c>
      <c r="F1529">
        <v>0</v>
      </c>
      <c r="G1529">
        <v>850</v>
      </c>
      <c r="H1529" t="s">
        <v>135</v>
      </c>
      <c r="I1529" t="s">
        <v>477</v>
      </c>
      <c r="J1529" t="s">
        <v>137</v>
      </c>
      <c r="K1529" t="s">
        <v>473</v>
      </c>
      <c r="L1529" t="s">
        <v>138</v>
      </c>
      <c r="M1529">
        <v>0</v>
      </c>
      <c r="N1529" t="s">
        <v>34</v>
      </c>
      <c r="O1529" t="s">
        <v>492</v>
      </c>
      <c r="P1529">
        <v>1</v>
      </c>
      <c r="Q1529" t="s">
        <v>80</v>
      </c>
      <c r="R1529">
        <v>1</v>
      </c>
      <c r="S1529">
        <v>0</v>
      </c>
      <c r="T1529">
        <v>0</v>
      </c>
      <c r="U1529" t="s">
        <v>199</v>
      </c>
      <c r="V1529" t="s">
        <v>80</v>
      </c>
      <c r="W1529" t="s">
        <v>93</v>
      </c>
      <c r="X1529">
        <v>1</v>
      </c>
      <c r="Y1529">
        <v>0</v>
      </c>
      <c r="Z1529">
        <v>5</v>
      </c>
      <c r="AA1529">
        <v>8</v>
      </c>
      <c r="AB1529" t="s">
        <v>80</v>
      </c>
      <c r="AC1529" t="s">
        <v>136</v>
      </c>
    </row>
    <row r="1530" spans="1:29" x14ac:dyDescent="0.3">
      <c r="A1530" s="151">
        <v>46081</v>
      </c>
      <c r="B1530" t="s">
        <v>531</v>
      </c>
      <c r="C1530" t="s">
        <v>784</v>
      </c>
      <c r="D1530">
        <v>0</v>
      </c>
      <c r="E1530" t="s">
        <v>139</v>
      </c>
      <c r="F1530">
        <v>0</v>
      </c>
      <c r="G1530">
        <v>820</v>
      </c>
      <c r="H1530" t="s">
        <v>135</v>
      </c>
      <c r="I1530" t="s">
        <v>477</v>
      </c>
      <c r="J1530" t="s">
        <v>137</v>
      </c>
      <c r="K1530" t="s">
        <v>473</v>
      </c>
      <c r="L1530" t="s">
        <v>138</v>
      </c>
      <c r="M1530">
        <v>0</v>
      </c>
      <c r="N1530" t="s">
        <v>34</v>
      </c>
      <c r="O1530" t="s">
        <v>492</v>
      </c>
      <c r="P1530">
        <v>1</v>
      </c>
      <c r="Q1530" t="s">
        <v>80</v>
      </c>
      <c r="R1530">
        <v>1</v>
      </c>
      <c r="S1530">
        <v>0</v>
      </c>
      <c r="T1530">
        <v>0</v>
      </c>
      <c r="U1530" t="s">
        <v>199</v>
      </c>
      <c r="V1530" t="s">
        <v>80</v>
      </c>
      <c r="W1530" t="s">
        <v>93</v>
      </c>
      <c r="X1530">
        <v>1</v>
      </c>
      <c r="Y1530">
        <v>0</v>
      </c>
      <c r="Z1530">
        <v>5</v>
      </c>
      <c r="AA1530">
        <v>8</v>
      </c>
      <c r="AB1530" t="s">
        <v>80</v>
      </c>
      <c r="AC1530" t="s">
        <v>136</v>
      </c>
    </row>
    <row r="1531" spans="1:29" x14ac:dyDescent="0.3">
      <c r="A1531" s="151">
        <v>46081</v>
      </c>
      <c r="B1531" t="s">
        <v>536</v>
      </c>
      <c r="C1531" t="s">
        <v>785</v>
      </c>
      <c r="D1531">
        <v>0</v>
      </c>
      <c r="E1531" t="s">
        <v>139</v>
      </c>
      <c r="F1531">
        <v>0</v>
      </c>
      <c r="G1531">
        <v>820</v>
      </c>
      <c r="H1531" t="s">
        <v>135</v>
      </c>
      <c r="I1531" t="s">
        <v>477</v>
      </c>
      <c r="J1531" t="s">
        <v>137</v>
      </c>
      <c r="K1531" t="s">
        <v>473</v>
      </c>
      <c r="L1531" t="s">
        <v>138</v>
      </c>
      <c r="M1531">
        <v>0</v>
      </c>
      <c r="N1531" t="s">
        <v>34</v>
      </c>
      <c r="O1531" t="s">
        <v>492</v>
      </c>
      <c r="P1531">
        <v>1</v>
      </c>
      <c r="Q1531" t="s">
        <v>80</v>
      </c>
      <c r="R1531">
        <v>1</v>
      </c>
      <c r="S1531">
        <v>0</v>
      </c>
      <c r="T1531">
        <v>0</v>
      </c>
      <c r="U1531" t="s">
        <v>199</v>
      </c>
      <c r="V1531" t="s">
        <v>80</v>
      </c>
      <c r="W1531" t="s">
        <v>93</v>
      </c>
      <c r="X1531">
        <v>1</v>
      </c>
      <c r="Y1531">
        <v>0</v>
      </c>
      <c r="Z1531">
        <v>5</v>
      </c>
      <c r="AA1531">
        <v>8</v>
      </c>
      <c r="AB1531" t="s">
        <v>80</v>
      </c>
      <c r="AC1531" t="s">
        <v>136</v>
      </c>
    </row>
    <row r="1532" spans="1:29" x14ac:dyDescent="0.3">
      <c r="A1532" s="151">
        <v>46081</v>
      </c>
      <c r="B1532" t="s">
        <v>536</v>
      </c>
      <c r="C1532" t="s">
        <v>787</v>
      </c>
      <c r="D1532">
        <v>0</v>
      </c>
      <c r="E1532" t="s">
        <v>140</v>
      </c>
      <c r="F1532">
        <v>0</v>
      </c>
      <c r="G1532">
        <v>740</v>
      </c>
      <c r="H1532" t="s">
        <v>135</v>
      </c>
      <c r="I1532" t="s">
        <v>477</v>
      </c>
      <c r="J1532" t="s">
        <v>137</v>
      </c>
      <c r="K1532" t="s">
        <v>473</v>
      </c>
      <c r="L1532" t="s">
        <v>138</v>
      </c>
      <c r="M1532">
        <v>0</v>
      </c>
      <c r="N1532" t="s">
        <v>34</v>
      </c>
      <c r="O1532" t="s">
        <v>492</v>
      </c>
      <c r="P1532">
        <v>1</v>
      </c>
      <c r="Q1532" t="s">
        <v>80</v>
      </c>
      <c r="R1532">
        <v>1</v>
      </c>
      <c r="S1532">
        <v>0</v>
      </c>
      <c r="T1532">
        <v>0</v>
      </c>
      <c r="U1532" t="s">
        <v>199</v>
      </c>
      <c r="V1532" t="s">
        <v>80</v>
      </c>
      <c r="W1532" t="s">
        <v>93</v>
      </c>
      <c r="X1532">
        <v>1</v>
      </c>
      <c r="Y1532">
        <v>0</v>
      </c>
      <c r="Z1532">
        <v>5</v>
      </c>
      <c r="AA1532">
        <v>8</v>
      </c>
      <c r="AB1532" t="s">
        <v>80</v>
      </c>
      <c r="AC1532" t="s">
        <v>136</v>
      </c>
    </row>
    <row r="1533" spans="1:29" x14ac:dyDescent="0.3">
      <c r="A1533" s="151">
        <v>46081</v>
      </c>
      <c r="B1533" t="s">
        <v>536</v>
      </c>
      <c r="C1533" t="s">
        <v>788</v>
      </c>
      <c r="D1533">
        <v>0</v>
      </c>
      <c r="E1533" t="s">
        <v>140</v>
      </c>
      <c r="F1533">
        <v>0</v>
      </c>
      <c r="G1533">
        <v>740</v>
      </c>
      <c r="H1533" t="s">
        <v>135</v>
      </c>
      <c r="I1533" t="s">
        <v>477</v>
      </c>
      <c r="J1533" t="s">
        <v>137</v>
      </c>
      <c r="K1533" t="s">
        <v>473</v>
      </c>
      <c r="L1533" t="s">
        <v>138</v>
      </c>
      <c r="M1533">
        <v>0</v>
      </c>
      <c r="N1533" t="s">
        <v>45</v>
      </c>
      <c r="O1533" t="s">
        <v>492</v>
      </c>
      <c r="P1533">
        <v>1</v>
      </c>
      <c r="Q1533" t="s">
        <v>70</v>
      </c>
      <c r="R1533">
        <v>1</v>
      </c>
      <c r="S1533">
        <v>0</v>
      </c>
      <c r="T1533">
        <v>0</v>
      </c>
      <c r="U1533" t="s">
        <v>199</v>
      </c>
      <c r="V1533" t="s">
        <v>70</v>
      </c>
      <c r="W1533" t="s">
        <v>86</v>
      </c>
      <c r="X1533">
        <v>1</v>
      </c>
      <c r="Y1533">
        <v>0</v>
      </c>
      <c r="Z1533">
        <v>8</v>
      </c>
      <c r="AA1533">
        <v>8</v>
      </c>
      <c r="AB1533" t="s">
        <v>70</v>
      </c>
      <c r="AC1533" t="s">
        <v>136</v>
      </c>
    </row>
    <row r="1534" spans="1:29" x14ac:dyDescent="0.3">
      <c r="A1534" s="151">
        <v>46081</v>
      </c>
      <c r="B1534" t="s">
        <v>531</v>
      </c>
      <c r="C1534" t="s">
        <v>790</v>
      </c>
      <c r="D1534">
        <v>0</v>
      </c>
      <c r="E1534" t="s">
        <v>141</v>
      </c>
      <c r="F1534">
        <v>0</v>
      </c>
      <c r="G1534">
        <v>840</v>
      </c>
      <c r="H1534" t="s">
        <v>135</v>
      </c>
      <c r="I1534" t="s">
        <v>477</v>
      </c>
      <c r="J1534" t="s">
        <v>137</v>
      </c>
      <c r="K1534" t="s">
        <v>473</v>
      </c>
      <c r="L1534" t="s">
        <v>138</v>
      </c>
      <c r="M1534">
        <v>0</v>
      </c>
      <c r="N1534" t="s">
        <v>34</v>
      </c>
      <c r="O1534" t="s">
        <v>492</v>
      </c>
      <c r="P1534">
        <v>1</v>
      </c>
      <c r="Q1534" t="s">
        <v>80</v>
      </c>
      <c r="R1534">
        <v>1</v>
      </c>
      <c r="S1534">
        <v>0</v>
      </c>
      <c r="T1534">
        <v>0</v>
      </c>
      <c r="U1534" t="s">
        <v>199</v>
      </c>
      <c r="V1534" t="s">
        <v>80</v>
      </c>
      <c r="W1534" t="s">
        <v>93</v>
      </c>
      <c r="X1534">
        <v>1</v>
      </c>
      <c r="Y1534">
        <v>0</v>
      </c>
      <c r="Z1534">
        <v>5</v>
      </c>
      <c r="AA1534">
        <v>8</v>
      </c>
      <c r="AB1534" t="s">
        <v>80</v>
      </c>
      <c r="AC1534" t="s">
        <v>136</v>
      </c>
    </row>
    <row r="1535" spans="1:29" x14ac:dyDescent="0.3">
      <c r="A1535" s="151">
        <v>46081</v>
      </c>
      <c r="B1535" t="s">
        <v>536</v>
      </c>
      <c r="C1535" t="s">
        <v>791</v>
      </c>
      <c r="D1535">
        <v>0</v>
      </c>
      <c r="E1535" t="s">
        <v>141</v>
      </c>
      <c r="F1535">
        <v>0</v>
      </c>
      <c r="G1535">
        <v>840</v>
      </c>
      <c r="H1535" t="s">
        <v>135</v>
      </c>
      <c r="I1535" t="s">
        <v>477</v>
      </c>
      <c r="J1535" t="s">
        <v>137</v>
      </c>
      <c r="K1535" t="s">
        <v>473</v>
      </c>
      <c r="L1535" t="s">
        <v>138</v>
      </c>
      <c r="M1535">
        <v>0</v>
      </c>
      <c r="N1535" t="s">
        <v>34</v>
      </c>
      <c r="O1535" t="s">
        <v>492</v>
      </c>
      <c r="P1535">
        <v>1</v>
      </c>
      <c r="Q1535" t="s">
        <v>80</v>
      </c>
      <c r="R1535">
        <v>1</v>
      </c>
      <c r="S1535">
        <v>0</v>
      </c>
      <c r="T1535">
        <v>0</v>
      </c>
      <c r="U1535" t="s">
        <v>199</v>
      </c>
      <c r="V1535" t="s">
        <v>80</v>
      </c>
      <c r="W1535" t="s">
        <v>93</v>
      </c>
      <c r="X1535">
        <v>1</v>
      </c>
      <c r="Y1535">
        <v>0</v>
      </c>
      <c r="Z1535">
        <v>5</v>
      </c>
      <c r="AA1535">
        <v>8</v>
      </c>
      <c r="AB1535" t="s">
        <v>80</v>
      </c>
      <c r="AC1535" t="s">
        <v>136</v>
      </c>
    </row>
    <row r="1536" spans="1:29" x14ac:dyDescent="0.3">
      <c r="A1536" s="151">
        <v>46081</v>
      </c>
      <c r="B1536" t="s">
        <v>536</v>
      </c>
      <c r="C1536" t="s">
        <v>793</v>
      </c>
      <c r="D1536">
        <v>0</v>
      </c>
      <c r="E1536" t="s">
        <v>142</v>
      </c>
      <c r="F1536">
        <v>0</v>
      </c>
      <c r="G1536">
        <v>840</v>
      </c>
      <c r="H1536" t="s">
        <v>135</v>
      </c>
      <c r="I1536" t="s">
        <v>477</v>
      </c>
      <c r="J1536" t="s">
        <v>137</v>
      </c>
      <c r="K1536" t="s">
        <v>473</v>
      </c>
      <c r="L1536" t="s">
        <v>138</v>
      </c>
      <c r="M1536">
        <v>0</v>
      </c>
      <c r="N1536" t="s">
        <v>34</v>
      </c>
      <c r="O1536" t="s">
        <v>492</v>
      </c>
      <c r="P1536">
        <v>1</v>
      </c>
      <c r="Q1536" t="s">
        <v>80</v>
      </c>
      <c r="R1536">
        <v>1</v>
      </c>
      <c r="S1536">
        <v>0</v>
      </c>
      <c r="T1536">
        <v>0</v>
      </c>
      <c r="U1536" t="s">
        <v>199</v>
      </c>
      <c r="V1536" t="s">
        <v>80</v>
      </c>
      <c r="W1536" t="s">
        <v>93</v>
      </c>
      <c r="X1536">
        <v>1</v>
      </c>
      <c r="Y1536">
        <v>0</v>
      </c>
      <c r="Z1536">
        <v>5</v>
      </c>
      <c r="AA1536">
        <v>8</v>
      </c>
      <c r="AB1536" t="s">
        <v>80</v>
      </c>
      <c r="AC1536" t="s">
        <v>136</v>
      </c>
    </row>
    <row r="1537" spans="1:29" x14ac:dyDescent="0.3">
      <c r="A1537" s="151">
        <v>46081</v>
      </c>
      <c r="B1537" t="s">
        <v>536</v>
      </c>
      <c r="C1537" t="s">
        <v>794</v>
      </c>
      <c r="D1537">
        <v>0</v>
      </c>
      <c r="E1537" t="s">
        <v>729</v>
      </c>
      <c r="F1537">
        <v>0</v>
      </c>
      <c r="G1537">
        <v>500</v>
      </c>
      <c r="H1537" t="s">
        <v>135</v>
      </c>
      <c r="I1537" t="s">
        <v>477</v>
      </c>
      <c r="J1537" t="s">
        <v>137</v>
      </c>
      <c r="K1537" t="s">
        <v>473</v>
      </c>
      <c r="L1537" t="s">
        <v>138</v>
      </c>
      <c r="M1537">
        <v>0</v>
      </c>
      <c r="N1537" t="s">
        <v>43</v>
      </c>
      <c r="O1537" t="s">
        <v>492</v>
      </c>
      <c r="P1537">
        <v>1</v>
      </c>
      <c r="Q1537" t="s">
        <v>72</v>
      </c>
      <c r="R1537">
        <v>1</v>
      </c>
      <c r="S1537">
        <v>0</v>
      </c>
      <c r="T1537">
        <v>0</v>
      </c>
      <c r="U1537" t="s">
        <v>199</v>
      </c>
      <c r="V1537" t="s">
        <v>72</v>
      </c>
      <c r="W1537" t="s">
        <v>87</v>
      </c>
      <c r="X1537">
        <v>1</v>
      </c>
      <c r="Y1537">
        <v>0</v>
      </c>
      <c r="Z1537">
        <v>1</v>
      </c>
      <c r="AA1537">
        <v>8</v>
      </c>
      <c r="AB1537" t="s">
        <v>72</v>
      </c>
      <c r="AC1537" t="s">
        <v>136</v>
      </c>
    </row>
    <row r="1538" spans="1:29" x14ac:dyDescent="0.3">
      <c r="A1538" s="151">
        <v>46081</v>
      </c>
      <c r="B1538" t="s">
        <v>536</v>
      </c>
      <c r="C1538" t="s">
        <v>795</v>
      </c>
      <c r="D1538">
        <v>0</v>
      </c>
      <c r="E1538" t="s">
        <v>808</v>
      </c>
      <c r="F1538">
        <v>14</v>
      </c>
      <c r="H1538" t="s">
        <v>145</v>
      </c>
      <c r="I1538" t="s">
        <v>14</v>
      </c>
      <c r="J1538" t="s">
        <v>137</v>
      </c>
      <c r="K1538" t="s">
        <v>473</v>
      </c>
      <c r="L1538" t="s">
        <v>138</v>
      </c>
      <c r="M1538">
        <v>0</v>
      </c>
      <c r="N1538" t="s">
        <v>43</v>
      </c>
      <c r="O1538" t="s">
        <v>492</v>
      </c>
      <c r="P1538">
        <v>1</v>
      </c>
      <c r="Q1538" t="s">
        <v>72</v>
      </c>
      <c r="R1538">
        <v>1</v>
      </c>
      <c r="S1538">
        <v>0</v>
      </c>
      <c r="T1538">
        <v>14</v>
      </c>
      <c r="U1538" t="s">
        <v>199</v>
      </c>
      <c r="V1538" t="s">
        <v>72</v>
      </c>
      <c r="W1538" t="s">
        <v>87</v>
      </c>
      <c r="X1538">
        <v>1</v>
      </c>
      <c r="Y1538">
        <v>0</v>
      </c>
      <c r="Z1538">
        <v>1</v>
      </c>
      <c r="AA1538">
        <v>5</v>
      </c>
      <c r="AB1538" t="s">
        <v>72</v>
      </c>
      <c r="AC1538" t="s">
        <v>14</v>
      </c>
    </row>
    <row r="1539" spans="1:29" x14ac:dyDescent="0.3">
      <c r="A1539" s="151">
        <v>46081</v>
      </c>
      <c r="B1539" t="s">
        <v>592</v>
      </c>
      <c r="C1539" t="s">
        <v>1151</v>
      </c>
      <c r="D1539">
        <v>0</v>
      </c>
      <c r="E1539" t="s">
        <v>592</v>
      </c>
      <c r="F1539">
        <v>923.48</v>
      </c>
      <c r="G1539">
        <v>0</v>
      </c>
      <c r="H1539" t="s">
        <v>135</v>
      </c>
      <c r="I1539" t="s">
        <v>13</v>
      </c>
      <c r="J1539" t="s">
        <v>137</v>
      </c>
      <c r="K1539" t="s">
        <v>473</v>
      </c>
      <c r="L1539" t="s">
        <v>138</v>
      </c>
      <c r="M1539">
        <v>0</v>
      </c>
      <c r="N1539" t="s">
        <v>34</v>
      </c>
      <c r="O1539">
        <v>0</v>
      </c>
      <c r="P1539">
        <v>1</v>
      </c>
      <c r="Q1539" t="s">
        <v>80</v>
      </c>
      <c r="R1539">
        <v>1</v>
      </c>
      <c r="S1539">
        <v>0</v>
      </c>
      <c r="T1539">
        <v>923.48</v>
      </c>
      <c r="U1539" t="s">
        <v>199</v>
      </c>
      <c r="V1539" t="s">
        <v>80</v>
      </c>
      <c r="W1539" t="s">
        <v>93</v>
      </c>
      <c r="X1539">
        <v>1</v>
      </c>
      <c r="Y1539">
        <v>0</v>
      </c>
      <c r="Z1539">
        <v>5</v>
      </c>
      <c r="AA1539">
        <v>7</v>
      </c>
      <c r="AB1539" t="s">
        <v>80</v>
      </c>
      <c r="AC1539" t="s">
        <v>13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baseColWidth="10" defaultColWidth="8.88671875" defaultRowHeight="14.4" x14ac:dyDescent="0.3"/>
  <cols>
    <col min="1" max="1" width="13.109375" bestFit="1" customWidth="1"/>
    <col min="2" max="2" width="13.33203125" style="140" bestFit="1" customWidth="1"/>
    <col min="3" max="3" width="21.33203125" customWidth="1"/>
  </cols>
  <sheetData>
    <row r="3" spans="1:4" x14ac:dyDescent="0.3">
      <c r="A3" s="113" t="s">
        <v>754</v>
      </c>
      <c r="B3" t="s">
        <v>586</v>
      </c>
    </row>
    <row r="4" spans="1:4" x14ac:dyDescent="0.3">
      <c r="A4" s="114">
        <v>1</v>
      </c>
      <c r="B4">
        <v>103041699.36</v>
      </c>
      <c r="C4" t="str">
        <f>_xlfn.XLOOKUP(A4,sectores_id!B:B,sectores_id!A:A)</f>
        <v>Bachas</v>
      </c>
      <c r="D4" s="139" t="e">
        <f>B4/$B$15</f>
        <v>#DIV/0!</v>
      </c>
    </row>
    <row r="5" spans="1:4" x14ac:dyDescent="0.3">
      <c r="A5" s="114">
        <v>2</v>
      </c>
      <c r="B5">
        <v>22440068.927999999</v>
      </c>
      <c r="C5" t="str">
        <f>_xlfn.XLOOKUP(A5,sectores_id!B:B,sectores_id!A:A)</f>
        <v>Cereal &amp; Polvillo</v>
      </c>
      <c r="D5" s="139" t="e">
        <f t="shared" ref="D5:D13" si="0">B5/$B$15</f>
        <v>#DIV/0!</v>
      </c>
    </row>
    <row r="6" spans="1:4" x14ac:dyDescent="0.3">
      <c r="A6" s="114">
        <v>3</v>
      </c>
      <c r="B6">
        <v>190052421.29828236</v>
      </c>
      <c r="C6" t="str">
        <f>_xlfn.XLOOKUP(A6,sectores_id!B:B,sectores_id!A:A)</f>
        <v>Disp. Final Residuos Líquidos</v>
      </c>
      <c r="D6" s="139" t="e">
        <f t="shared" si="0"/>
        <v>#DIV/0!</v>
      </c>
    </row>
    <row r="7" spans="1:4" x14ac:dyDescent="0.3">
      <c r="A7" s="114">
        <v>4</v>
      </c>
      <c r="B7">
        <v>15491940.9912476</v>
      </c>
      <c r="C7" t="str">
        <f>_xlfn.XLOOKUP(A7,sectores_id!B:B,sectores_id!A:A)</f>
        <v>Disp. Final Residuos Sólidos</v>
      </c>
      <c r="D7" s="139" t="e">
        <f t="shared" si="0"/>
        <v>#DIV/0!</v>
      </c>
    </row>
    <row r="8" spans="1:4" x14ac:dyDescent="0.3">
      <c r="A8" s="114">
        <v>5</v>
      </c>
      <c r="B8">
        <v>2333449730.3039999</v>
      </c>
      <c r="C8" t="str">
        <f>_xlfn.XLOOKUP(A8,sectores_id!B:B,sectores_id!A:A)</f>
        <v>EXPORTACION</v>
      </c>
      <c r="D8" s="139" t="e">
        <f t="shared" si="0"/>
        <v>#DIV/0!</v>
      </c>
    </row>
    <row r="9" spans="1:4" x14ac:dyDescent="0.3">
      <c r="A9" s="114">
        <v>6</v>
      </c>
      <c r="B9">
        <v>44708355.280000001</v>
      </c>
      <c r="C9" t="str">
        <f>_xlfn.XLOOKUP(A9,sectores_id!B:B,sectores_id!A:A)</f>
        <v>NFU</v>
      </c>
      <c r="D9" s="139" t="e">
        <f t="shared" si="0"/>
        <v>#DIV/0!</v>
      </c>
    </row>
    <row r="10" spans="1:4" x14ac:dyDescent="0.3">
      <c r="A10" s="114">
        <v>7</v>
      </c>
      <c r="B10">
        <v>342019304.63999999</v>
      </c>
      <c r="C10" t="str">
        <f>_xlfn.XLOOKUP(A10,sectores_id!B:B,sectores_id!A:A)</f>
        <v>PILETAS</v>
      </c>
      <c r="D10" s="139" t="e">
        <f t="shared" si="0"/>
        <v>#DIV/0!</v>
      </c>
    </row>
    <row r="11" spans="1:4" x14ac:dyDescent="0.3">
      <c r="A11" s="114">
        <v>8</v>
      </c>
      <c r="B11">
        <v>126112621.31200001</v>
      </c>
      <c r="C11" t="str">
        <f>_xlfn.XLOOKUP(A11,sectores_id!B:B,sectores_id!A:A)</f>
        <v>Reactores</v>
      </c>
      <c r="D11" s="139" t="e">
        <f t="shared" si="0"/>
        <v>#DIV/0!</v>
      </c>
    </row>
    <row r="12" spans="1:4" x14ac:dyDescent="0.3">
      <c r="A12" s="114">
        <v>10</v>
      </c>
      <c r="B12">
        <v>1292207.5742400005</v>
      </c>
      <c r="C12" t="str">
        <f>_xlfn.XLOOKUP(A12,sectores_id!B:B,sectores_id!A:A)</f>
        <v>COMPOST &amp; FERTILIZANTES</v>
      </c>
      <c r="D12" s="139" t="e">
        <f t="shared" si="0"/>
        <v>#DIV/0!</v>
      </c>
    </row>
    <row r="13" spans="1:4" x14ac:dyDescent="0.3">
      <c r="A13" s="114" t="s">
        <v>534</v>
      </c>
      <c r="B13">
        <v>3178608349.6877699</v>
      </c>
      <c r="C13" t="e">
        <f>_xlfn.XLOOKUP(A13,sectores_id!B:B,sectores_id!A:A)</f>
        <v>#N/A</v>
      </c>
      <c r="D13" s="139" t="e">
        <f t="shared" si="0"/>
        <v>#DIV/0!</v>
      </c>
    </row>
    <row r="14" spans="1:4" x14ac:dyDescent="0.3">
      <c r="B14"/>
    </row>
    <row r="15" spans="1:4" x14ac:dyDescent="0.3">
      <c r="B1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B34"/>
  <sheetViews>
    <sheetView workbookViewId="0">
      <selection activeCell="D4" sqref="D4"/>
    </sheetView>
  </sheetViews>
  <sheetFormatPr baseColWidth="10" defaultColWidth="8.88671875" defaultRowHeight="14.4" x14ac:dyDescent="0.3"/>
  <cols>
    <col min="1" max="1" width="37" bestFit="1" customWidth="1"/>
    <col min="2" max="2" width="11.44140625" bestFit="1" customWidth="1"/>
  </cols>
  <sheetData>
    <row r="1" spans="1:2" x14ac:dyDescent="0.3">
      <c r="A1" t="s">
        <v>110</v>
      </c>
      <c r="B1" t="s">
        <v>111</v>
      </c>
    </row>
    <row r="2" spans="1:2" x14ac:dyDescent="0.3">
      <c r="A2" t="s">
        <v>53</v>
      </c>
      <c r="B2">
        <v>1</v>
      </c>
    </row>
    <row r="3" spans="1:2" x14ac:dyDescent="0.3">
      <c r="A3" t="s">
        <v>54</v>
      </c>
      <c r="B3">
        <v>2</v>
      </c>
    </row>
    <row r="4" spans="1:2" x14ac:dyDescent="0.3">
      <c r="A4" t="s">
        <v>75</v>
      </c>
      <c r="B4">
        <v>10</v>
      </c>
    </row>
    <row r="5" spans="1:2" x14ac:dyDescent="0.3">
      <c r="A5" t="s">
        <v>57</v>
      </c>
      <c r="B5">
        <v>3</v>
      </c>
    </row>
    <row r="6" spans="1:2" x14ac:dyDescent="0.3">
      <c r="A6" t="s">
        <v>55</v>
      </c>
      <c r="B6">
        <v>4</v>
      </c>
    </row>
    <row r="7" spans="1:2" x14ac:dyDescent="0.3">
      <c r="A7" t="s">
        <v>66</v>
      </c>
      <c r="B7">
        <v>3</v>
      </c>
    </row>
    <row r="8" spans="1:2" x14ac:dyDescent="0.3">
      <c r="A8" t="s">
        <v>63</v>
      </c>
      <c r="B8">
        <v>4</v>
      </c>
    </row>
    <row r="9" spans="1:2" x14ac:dyDescent="0.3">
      <c r="A9" t="s">
        <v>80</v>
      </c>
      <c r="B9">
        <v>5</v>
      </c>
    </row>
    <row r="10" spans="1:2" x14ac:dyDescent="0.3">
      <c r="A10" t="s">
        <v>51</v>
      </c>
      <c r="B10">
        <v>5</v>
      </c>
    </row>
    <row r="11" spans="1:2" x14ac:dyDescent="0.3">
      <c r="A11" t="s">
        <v>49</v>
      </c>
      <c r="B11">
        <v>0</v>
      </c>
    </row>
    <row r="12" spans="1:2" x14ac:dyDescent="0.3">
      <c r="A12" t="s">
        <v>50</v>
      </c>
      <c r="B12">
        <v>6</v>
      </c>
    </row>
    <row r="13" spans="1:2" x14ac:dyDescent="0.3">
      <c r="A13" t="s">
        <v>68</v>
      </c>
      <c r="B13">
        <v>7</v>
      </c>
    </row>
    <row r="14" spans="1:2" x14ac:dyDescent="0.3">
      <c r="A14" t="s">
        <v>56</v>
      </c>
      <c r="B14">
        <v>7</v>
      </c>
    </row>
    <row r="15" spans="1:2" x14ac:dyDescent="0.3">
      <c r="A15" t="s">
        <v>52</v>
      </c>
      <c r="B15">
        <v>8</v>
      </c>
    </row>
    <row r="16" spans="1:2" x14ac:dyDescent="0.3">
      <c r="A16" t="s">
        <v>181</v>
      </c>
      <c r="B16">
        <v>9</v>
      </c>
    </row>
    <row r="17" spans="1:2" x14ac:dyDescent="0.3">
      <c r="A17" t="s">
        <v>490</v>
      </c>
      <c r="B17">
        <v>10</v>
      </c>
    </row>
    <row r="18" spans="1:2" x14ac:dyDescent="0.3">
      <c r="A18" t="s">
        <v>491</v>
      </c>
      <c r="B18">
        <v>4</v>
      </c>
    </row>
    <row r="19" spans="1:2" x14ac:dyDescent="0.3">
      <c r="A19" t="s">
        <v>77</v>
      </c>
      <c r="B19">
        <v>2</v>
      </c>
    </row>
    <row r="20" spans="1:2" x14ac:dyDescent="0.3">
      <c r="A20" t="s">
        <v>479</v>
      </c>
      <c r="B20">
        <v>3</v>
      </c>
    </row>
    <row r="21" spans="1:2" x14ac:dyDescent="0.3">
      <c r="A21" t="s">
        <v>72</v>
      </c>
      <c r="B21">
        <v>1</v>
      </c>
    </row>
    <row r="22" spans="1:2" x14ac:dyDescent="0.3">
      <c r="A22" t="s">
        <v>70</v>
      </c>
      <c r="B22">
        <v>8</v>
      </c>
    </row>
    <row r="23" spans="1:2" x14ac:dyDescent="0.3">
      <c r="A23" t="s">
        <v>497</v>
      </c>
      <c r="B23">
        <v>8</v>
      </c>
    </row>
    <row r="24" spans="1:2" x14ac:dyDescent="0.3">
      <c r="A24" t="s">
        <v>498</v>
      </c>
      <c r="B24">
        <v>7</v>
      </c>
    </row>
    <row r="25" spans="1:2" x14ac:dyDescent="0.3">
      <c r="A25" t="s">
        <v>193</v>
      </c>
      <c r="B25">
        <v>3</v>
      </c>
    </row>
    <row r="26" spans="1:2" x14ac:dyDescent="0.3">
      <c r="A26" t="s">
        <v>191</v>
      </c>
      <c r="B26">
        <v>4</v>
      </c>
    </row>
    <row r="27" spans="1:2" x14ac:dyDescent="0.3">
      <c r="A27" t="s">
        <v>175</v>
      </c>
      <c r="B27">
        <v>10</v>
      </c>
    </row>
    <row r="28" spans="1:2" x14ac:dyDescent="0.3">
      <c r="A28" t="s">
        <v>177</v>
      </c>
      <c r="B28">
        <v>2</v>
      </c>
    </row>
    <row r="29" spans="1:2" x14ac:dyDescent="0.3">
      <c r="A29" t="s">
        <v>94</v>
      </c>
      <c r="B29">
        <v>0</v>
      </c>
    </row>
    <row r="30" spans="1:2" x14ac:dyDescent="0.3">
      <c r="A30" t="s">
        <v>501</v>
      </c>
      <c r="B30">
        <v>0</v>
      </c>
    </row>
    <row r="31" spans="1:2" x14ac:dyDescent="0.3">
      <c r="A31" t="s">
        <v>499</v>
      </c>
      <c r="B31">
        <v>0</v>
      </c>
    </row>
    <row r="32" spans="1:2" x14ac:dyDescent="0.3">
      <c r="A32" t="s">
        <v>206</v>
      </c>
      <c r="B32">
        <v>0</v>
      </c>
    </row>
    <row r="33" spans="1:2" x14ac:dyDescent="0.3">
      <c r="A33" t="s">
        <v>197</v>
      </c>
      <c r="B33">
        <v>20</v>
      </c>
    </row>
    <row r="34" spans="1:2" x14ac:dyDescent="0.3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2"/>
  <sheetViews>
    <sheetView workbookViewId="0">
      <selection sqref="A1:Q48"/>
    </sheetView>
  </sheetViews>
  <sheetFormatPr baseColWidth="10" defaultColWidth="8.88671875" defaultRowHeight="14.4" x14ac:dyDescent="0.3"/>
  <cols>
    <col min="1" max="1" width="15.88671875" bestFit="1" customWidth="1"/>
    <col min="2" max="2" width="9.33203125" bestFit="1" customWidth="1"/>
    <col min="3" max="3" width="32.44140625" bestFit="1" customWidth="1"/>
    <col min="4" max="4" width="37" bestFit="1" customWidth="1"/>
    <col min="5" max="5" width="32.109375" bestFit="1" customWidth="1"/>
    <col min="6" max="6" width="47.6640625" bestFit="1" customWidth="1"/>
    <col min="7" max="7" width="19.6640625" bestFit="1" customWidth="1"/>
    <col min="8" max="8" width="6.5546875" bestFit="1" customWidth="1"/>
    <col min="9" max="9" width="8" bestFit="1" customWidth="1"/>
    <col min="10" max="10" width="9.6640625" bestFit="1" customWidth="1"/>
    <col min="11" max="11" width="11.5546875" bestFit="1" customWidth="1"/>
    <col min="12" max="12" width="12.44140625" bestFit="1" customWidth="1"/>
    <col min="13" max="13" width="7" bestFit="1" customWidth="1"/>
    <col min="14" max="14" width="6.44140625" bestFit="1" customWidth="1"/>
    <col min="15" max="15" width="12" bestFit="1" customWidth="1"/>
    <col min="16" max="17" width="9.5546875" bestFit="1" customWidth="1"/>
    <col min="18" max="18" width="22.44140625" bestFit="1" customWidth="1"/>
  </cols>
  <sheetData>
    <row r="1" spans="1:16" x14ac:dyDescent="0.3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3">
      <c r="A2">
        <v>46054</v>
      </c>
      <c r="B2">
        <v>1</v>
      </c>
      <c r="C2" t="s">
        <v>225</v>
      </c>
      <c r="D2" t="s">
        <v>490</v>
      </c>
      <c r="E2" t="s">
        <v>229</v>
      </c>
      <c r="F2" t="s">
        <v>227</v>
      </c>
      <c r="G2" t="s">
        <v>693</v>
      </c>
      <c r="H2" t="s">
        <v>135</v>
      </c>
      <c r="I2">
        <v>124.26</v>
      </c>
      <c r="J2">
        <v>6</v>
      </c>
      <c r="K2" t="s">
        <v>228</v>
      </c>
      <c r="L2">
        <v>1067940.1440000003</v>
      </c>
      <c r="M2">
        <v>1432.4</v>
      </c>
      <c r="N2">
        <v>0.21</v>
      </c>
      <c r="O2">
        <v>1292207.5742400005</v>
      </c>
    </row>
    <row r="3" spans="1:16" x14ac:dyDescent="0.3">
      <c r="A3">
        <v>46054</v>
      </c>
      <c r="B3">
        <v>1</v>
      </c>
      <c r="C3" t="s">
        <v>225</v>
      </c>
      <c r="D3" t="s">
        <v>491</v>
      </c>
      <c r="E3" t="s">
        <v>230</v>
      </c>
      <c r="F3" t="s">
        <v>694</v>
      </c>
      <c r="G3" t="s">
        <v>50</v>
      </c>
      <c r="H3" t="s">
        <v>145</v>
      </c>
      <c r="I3">
        <v>5060</v>
      </c>
      <c r="J3">
        <v>70</v>
      </c>
      <c r="K3" t="s">
        <v>231</v>
      </c>
      <c r="L3">
        <v>354200</v>
      </c>
      <c r="M3">
        <v>1</v>
      </c>
      <c r="N3">
        <v>0.21</v>
      </c>
      <c r="O3">
        <v>428582</v>
      </c>
    </row>
    <row r="4" spans="1:16" x14ac:dyDescent="0.3">
      <c r="A4">
        <v>46054</v>
      </c>
      <c r="B4">
        <v>1</v>
      </c>
      <c r="C4" t="s">
        <v>225</v>
      </c>
      <c r="D4" t="s">
        <v>491</v>
      </c>
      <c r="E4" t="s">
        <v>230</v>
      </c>
      <c r="F4" t="s">
        <v>1138</v>
      </c>
      <c r="G4" t="s">
        <v>50</v>
      </c>
      <c r="H4" t="s">
        <v>145</v>
      </c>
      <c r="I4">
        <v>26.72</v>
      </c>
      <c r="J4">
        <v>0</v>
      </c>
      <c r="K4" t="s">
        <v>231</v>
      </c>
      <c r="L4">
        <v>0</v>
      </c>
      <c r="M4">
        <v>1</v>
      </c>
      <c r="N4">
        <v>0</v>
      </c>
      <c r="O4">
        <v>0</v>
      </c>
    </row>
    <row r="5" spans="1:16" x14ac:dyDescent="0.3">
      <c r="A5">
        <v>46054</v>
      </c>
      <c r="B5">
        <v>1</v>
      </c>
      <c r="C5" t="s">
        <v>225</v>
      </c>
      <c r="D5" t="s">
        <v>491</v>
      </c>
      <c r="E5" t="s">
        <v>230</v>
      </c>
      <c r="F5" t="s">
        <v>1139</v>
      </c>
      <c r="G5" t="s">
        <v>50</v>
      </c>
      <c r="H5" t="s">
        <v>145</v>
      </c>
      <c r="I5">
        <v>280</v>
      </c>
      <c r="J5">
        <v>70</v>
      </c>
      <c r="K5" t="s">
        <v>231</v>
      </c>
      <c r="L5">
        <v>19600</v>
      </c>
      <c r="M5">
        <v>1</v>
      </c>
      <c r="N5">
        <v>0.21</v>
      </c>
      <c r="O5">
        <v>23716</v>
      </c>
    </row>
    <row r="6" spans="1:16" x14ac:dyDescent="0.3">
      <c r="A6">
        <v>46054</v>
      </c>
      <c r="B6">
        <v>1</v>
      </c>
      <c r="C6" t="s">
        <v>225</v>
      </c>
      <c r="D6" t="s">
        <v>491</v>
      </c>
      <c r="E6" t="s">
        <v>230</v>
      </c>
      <c r="F6" t="s">
        <v>695</v>
      </c>
      <c r="G6" t="s">
        <v>693</v>
      </c>
      <c r="H6" t="s">
        <v>135</v>
      </c>
      <c r="I6">
        <v>12.74</v>
      </c>
      <c r="J6">
        <v>3000</v>
      </c>
      <c r="K6" t="s">
        <v>231</v>
      </c>
      <c r="L6">
        <v>38220</v>
      </c>
      <c r="M6">
        <v>1</v>
      </c>
      <c r="N6">
        <v>0.21</v>
      </c>
      <c r="O6">
        <v>46246.2</v>
      </c>
    </row>
    <row r="7" spans="1:16" x14ac:dyDescent="0.3">
      <c r="A7">
        <v>46054</v>
      </c>
      <c r="B7">
        <v>1</v>
      </c>
      <c r="C7" t="s">
        <v>225</v>
      </c>
      <c r="D7" t="s">
        <v>491</v>
      </c>
      <c r="E7" t="s">
        <v>230</v>
      </c>
      <c r="F7" t="s">
        <v>696</v>
      </c>
      <c r="G7" t="s">
        <v>693</v>
      </c>
      <c r="H7" t="s">
        <v>135</v>
      </c>
      <c r="I7">
        <v>28.33</v>
      </c>
      <c r="J7">
        <v>4.93</v>
      </c>
      <c r="K7" t="s">
        <v>228</v>
      </c>
      <c r="L7">
        <v>200058.86755999996</v>
      </c>
      <c r="M7">
        <v>1432.4</v>
      </c>
      <c r="N7">
        <v>0.21</v>
      </c>
      <c r="O7">
        <v>242071.22974759995</v>
      </c>
    </row>
    <row r="8" spans="1:16" x14ac:dyDescent="0.3">
      <c r="A8">
        <v>46054</v>
      </c>
      <c r="B8">
        <v>1</v>
      </c>
      <c r="C8" t="s">
        <v>225</v>
      </c>
      <c r="D8" t="s">
        <v>491</v>
      </c>
      <c r="E8" t="s">
        <v>230</v>
      </c>
      <c r="F8" t="s">
        <v>697</v>
      </c>
      <c r="G8" t="s">
        <v>693</v>
      </c>
      <c r="H8" t="s">
        <v>135</v>
      </c>
      <c r="I8">
        <v>6.5</v>
      </c>
      <c r="J8">
        <v>1140</v>
      </c>
      <c r="K8" t="s">
        <v>231</v>
      </c>
      <c r="L8">
        <v>7410</v>
      </c>
      <c r="M8">
        <v>1</v>
      </c>
      <c r="N8">
        <v>0.21</v>
      </c>
      <c r="O8">
        <v>8966.1</v>
      </c>
    </row>
    <row r="9" spans="1:16" x14ac:dyDescent="0.3">
      <c r="A9">
        <v>46054</v>
      </c>
      <c r="B9">
        <v>1</v>
      </c>
      <c r="C9" t="s">
        <v>225</v>
      </c>
      <c r="D9" t="s">
        <v>491</v>
      </c>
      <c r="E9" t="s">
        <v>230</v>
      </c>
      <c r="F9" t="s">
        <v>698</v>
      </c>
      <c r="G9" t="s">
        <v>693</v>
      </c>
      <c r="H9" t="s">
        <v>135</v>
      </c>
      <c r="I9">
        <v>42.56</v>
      </c>
      <c r="J9">
        <v>12000</v>
      </c>
      <c r="K9" t="s">
        <v>231</v>
      </c>
      <c r="L9">
        <v>510720</v>
      </c>
      <c r="M9">
        <v>1</v>
      </c>
      <c r="N9">
        <v>0.21</v>
      </c>
      <c r="O9">
        <v>617971.19999999995</v>
      </c>
    </row>
    <row r="10" spans="1:16" x14ac:dyDescent="0.3">
      <c r="A10">
        <v>46054</v>
      </c>
      <c r="B10">
        <v>1</v>
      </c>
      <c r="C10" t="s">
        <v>225</v>
      </c>
      <c r="D10" t="s">
        <v>491</v>
      </c>
      <c r="E10" t="s">
        <v>230</v>
      </c>
      <c r="F10" t="s">
        <v>699</v>
      </c>
      <c r="G10" t="s">
        <v>693</v>
      </c>
      <c r="H10" t="s">
        <v>135</v>
      </c>
      <c r="I10">
        <v>194.38</v>
      </c>
      <c r="J10">
        <v>5000</v>
      </c>
      <c r="K10" t="s">
        <v>231</v>
      </c>
      <c r="L10">
        <v>971900</v>
      </c>
      <c r="M10">
        <v>1</v>
      </c>
      <c r="N10">
        <v>0.21</v>
      </c>
      <c r="O10">
        <v>1175999</v>
      </c>
    </row>
    <row r="11" spans="1:16" x14ac:dyDescent="0.3">
      <c r="A11">
        <v>46054</v>
      </c>
      <c r="B11">
        <v>1</v>
      </c>
      <c r="C11" t="s">
        <v>225</v>
      </c>
      <c r="D11" t="s">
        <v>491</v>
      </c>
      <c r="E11" t="s">
        <v>230</v>
      </c>
      <c r="F11" t="s">
        <v>700</v>
      </c>
      <c r="G11" t="s">
        <v>693</v>
      </c>
      <c r="H11" t="s">
        <v>135</v>
      </c>
      <c r="I11">
        <v>29.44</v>
      </c>
      <c r="J11">
        <v>5000</v>
      </c>
      <c r="K11" t="s">
        <v>231</v>
      </c>
      <c r="L11">
        <v>147200</v>
      </c>
      <c r="M11">
        <v>1</v>
      </c>
      <c r="N11">
        <v>0.21</v>
      </c>
      <c r="O11">
        <v>178112</v>
      </c>
    </row>
    <row r="12" spans="1:16" x14ac:dyDescent="0.3">
      <c r="A12">
        <v>46054</v>
      </c>
      <c r="B12">
        <v>1</v>
      </c>
      <c r="C12" t="s">
        <v>225</v>
      </c>
      <c r="D12" t="s">
        <v>491</v>
      </c>
      <c r="E12" t="s">
        <v>230</v>
      </c>
      <c r="F12" t="s">
        <v>701</v>
      </c>
      <c r="G12" t="s">
        <v>693</v>
      </c>
      <c r="H12" t="s">
        <v>135</v>
      </c>
      <c r="I12">
        <v>249.78</v>
      </c>
      <c r="J12">
        <v>0</v>
      </c>
      <c r="K12" t="s">
        <v>231</v>
      </c>
      <c r="L12">
        <v>0</v>
      </c>
      <c r="M12">
        <v>1</v>
      </c>
      <c r="N12">
        <v>0.21</v>
      </c>
      <c r="O12">
        <v>0</v>
      </c>
    </row>
    <row r="13" spans="1:16" x14ac:dyDescent="0.3">
      <c r="A13">
        <v>46054</v>
      </c>
      <c r="B13">
        <v>1</v>
      </c>
      <c r="C13" t="s">
        <v>225</v>
      </c>
      <c r="D13" t="s">
        <v>491</v>
      </c>
      <c r="E13" t="s">
        <v>230</v>
      </c>
      <c r="F13" t="s">
        <v>702</v>
      </c>
      <c r="G13" t="s">
        <v>693</v>
      </c>
      <c r="H13" t="s">
        <v>135</v>
      </c>
      <c r="I13">
        <v>9.23</v>
      </c>
      <c r="J13">
        <v>1305</v>
      </c>
      <c r="K13" t="s">
        <v>231</v>
      </c>
      <c r="L13">
        <v>12045.15</v>
      </c>
      <c r="M13">
        <v>1</v>
      </c>
      <c r="N13">
        <v>0.21</v>
      </c>
      <c r="O13">
        <v>14574.6315</v>
      </c>
    </row>
    <row r="14" spans="1:16" x14ac:dyDescent="0.3">
      <c r="A14">
        <v>46054</v>
      </c>
      <c r="B14">
        <v>1</v>
      </c>
      <c r="C14" t="s">
        <v>225</v>
      </c>
      <c r="D14" t="s">
        <v>491</v>
      </c>
      <c r="E14" t="s">
        <v>230</v>
      </c>
      <c r="F14" t="s">
        <v>703</v>
      </c>
      <c r="G14" t="s">
        <v>693</v>
      </c>
      <c r="H14" t="s">
        <v>135</v>
      </c>
      <c r="I14">
        <v>69.2</v>
      </c>
      <c r="J14">
        <v>1305</v>
      </c>
      <c r="K14" t="s">
        <v>231</v>
      </c>
      <c r="L14">
        <v>90306</v>
      </c>
      <c r="M14">
        <v>1</v>
      </c>
      <c r="N14">
        <v>0.21</v>
      </c>
      <c r="O14">
        <v>109270.26</v>
      </c>
    </row>
    <row r="15" spans="1:16" x14ac:dyDescent="0.3">
      <c r="A15">
        <v>46054</v>
      </c>
      <c r="B15">
        <v>1</v>
      </c>
      <c r="C15" t="s">
        <v>225</v>
      </c>
      <c r="D15" t="s">
        <v>491</v>
      </c>
      <c r="E15" t="s">
        <v>230</v>
      </c>
      <c r="F15" t="s">
        <v>704</v>
      </c>
      <c r="G15" t="s">
        <v>693</v>
      </c>
      <c r="H15" t="s">
        <v>135</v>
      </c>
      <c r="I15">
        <v>110.5</v>
      </c>
      <c r="J15">
        <v>0</v>
      </c>
      <c r="K15" t="s">
        <v>231</v>
      </c>
      <c r="L15">
        <v>0</v>
      </c>
      <c r="M15">
        <v>1</v>
      </c>
      <c r="N15">
        <v>0.21</v>
      </c>
      <c r="O15">
        <v>0</v>
      </c>
    </row>
    <row r="16" spans="1:16" x14ac:dyDescent="0.3">
      <c r="A16">
        <v>46054</v>
      </c>
      <c r="B16">
        <v>1</v>
      </c>
      <c r="C16" t="s">
        <v>225</v>
      </c>
      <c r="D16" t="s">
        <v>491</v>
      </c>
      <c r="E16" t="s">
        <v>230</v>
      </c>
      <c r="F16" t="s">
        <v>706</v>
      </c>
      <c r="G16" t="s">
        <v>693</v>
      </c>
      <c r="H16" t="s">
        <v>135</v>
      </c>
      <c r="I16">
        <v>50.66</v>
      </c>
      <c r="J16">
        <v>10850</v>
      </c>
      <c r="K16" t="s">
        <v>231</v>
      </c>
      <c r="L16">
        <v>549661</v>
      </c>
      <c r="M16">
        <v>1</v>
      </c>
      <c r="N16">
        <v>0.21</v>
      </c>
      <c r="O16">
        <v>665089.81000000006</v>
      </c>
    </row>
    <row r="17" spans="1:15" x14ac:dyDescent="0.3">
      <c r="A17">
        <v>46054</v>
      </c>
      <c r="B17">
        <v>1</v>
      </c>
      <c r="C17" t="s">
        <v>225</v>
      </c>
      <c r="D17" t="s">
        <v>491</v>
      </c>
      <c r="E17" t="s">
        <v>230</v>
      </c>
      <c r="F17" t="s">
        <v>697</v>
      </c>
      <c r="G17" t="s">
        <v>747</v>
      </c>
      <c r="H17" t="s">
        <v>135</v>
      </c>
      <c r="I17">
        <v>562.61</v>
      </c>
      <c r="J17">
        <v>17600</v>
      </c>
      <c r="K17" t="s">
        <v>231</v>
      </c>
      <c r="L17">
        <v>9901936</v>
      </c>
      <c r="M17">
        <v>1</v>
      </c>
      <c r="N17">
        <v>0.21</v>
      </c>
      <c r="O17">
        <v>11981342.560000001</v>
      </c>
    </row>
    <row r="18" spans="1:15" x14ac:dyDescent="0.3">
      <c r="A18">
        <v>46054</v>
      </c>
      <c r="B18">
        <v>2</v>
      </c>
      <c r="C18" t="s">
        <v>225</v>
      </c>
      <c r="D18" t="s">
        <v>77</v>
      </c>
      <c r="E18" t="s">
        <v>242</v>
      </c>
      <c r="F18" t="s">
        <v>712</v>
      </c>
      <c r="G18" t="s">
        <v>242</v>
      </c>
      <c r="H18" t="s">
        <v>135</v>
      </c>
      <c r="I18">
        <v>451.4</v>
      </c>
      <c r="J18">
        <v>23653.52</v>
      </c>
      <c r="K18" t="s">
        <v>231</v>
      </c>
      <c r="L18">
        <v>10677198.927999999</v>
      </c>
      <c r="M18">
        <v>1</v>
      </c>
      <c r="N18">
        <v>0</v>
      </c>
      <c r="O18">
        <v>10677198.927999999</v>
      </c>
    </row>
    <row r="19" spans="1:15" x14ac:dyDescent="0.3">
      <c r="A19">
        <v>46054</v>
      </c>
      <c r="B19">
        <v>2</v>
      </c>
      <c r="C19" t="s">
        <v>225</v>
      </c>
      <c r="D19" t="s">
        <v>77</v>
      </c>
      <c r="E19" t="s">
        <v>242</v>
      </c>
      <c r="F19" t="s">
        <v>713</v>
      </c>
      <c r="G19" t="s">
        <v>242</v>
      </c>
      <c r="H19" t="s">
        <v>135</v>
      </c>
      <c r="I19">
        <v>84.26</v>
      </c>
      <c r="J19">
        <v>30000</v>
      </c>
      <c r="K19" t="s">
        <v>231</v>
      </c>
      <c r="L19">
        <v>2527800</v>
      </c>
      <c r="M19">
        <v>1</v>
      </c>
      <c r="N19">
        <v>0</v>
      </c>
      <c r="O19">
        <v>2527800</v>
      </c>
    </row>
    <row r="20" spans="1:15" x14ac:dyDescent="0.3">
      <c r="A20">
        <v>46054</v>
      </c>
      <c r="B20">
        <v>1</v>
      </c>
      <c r="C20" t="s">
        <v>225</v>
      </c>
      <c r="D20" t="s">
        <v>77</v>
      </c>
      <c r="E20" t="s">
        <v>242</v>
      </c>
      <c r="F20" t="s">
        <v>714</v>
      </c>
      <c r="G20" t="s">
        <v>242</v>
      </c>
      <c r="H20" t="s">
        <v>135</v>
      </c>
      <c r="I20">
        <v>209.88</v>
      </c>
      <c r="J20">
        <v>25000</v>
      </c>
      <c r="K20" t="s">
        <v>231</v>
      </c>
      <c r="L20">
        <v>5247000</v>
      </c>
      <c r="M20">
        <v>1</v>
      </c>
      <c r="N20">
        <v>0.21</v>
      </c>
      <c r="O20">
        <v>6348870</v>
      </c>
    </row>
    <row r="21" spans="1:15" x14ac:dyDescent="0.3">
      <c r="A21">
        <v>46054</v>
      </c>
      <c r="B21">
        <v>1</v>
      </c>
      <c r="C21" t="s">
        <v>225</v>
      </c>
      <c r="D21" t="s">
        <v>77</v>
      </c>
      <c r="E21" t="s">
        <v>242</v>
      </c>
      <c r="F21" t="s">
        <v>748</v>
      </c>
      <c r="G21" t="s">
        <v>242</v>
      </c>
      <c r="H21" t="s">
        <v>135</v>
      </c>
      <c r="I21">
        <v>36.92</v>
      </c>
      <c r="J21">
        <v>40000</v>
      </c>
      <c r="K21" t="s">
        <v>231</v>
      </c>
      <c r="L21">
        <v>1476800</v>
      </c>
      <c r="M21">
        <v>1</v>
      </c>
      <c r="N21">
        <v>0</v>
      </c>
      <c r="O21">
        <v>1476800</v>
      </c>
    </row>
    <row r="22" spans="1:15" x14ac:dyDescent="0.3">
      <c r="A22">
        <v>46054</v>
      </c>
      <c r="B22">
        <v>2</v>
      </c>
      <c r="C22" t="s">
        <v>225</v>
      </c>
      <c r="D22" t="s">
        <v>77</v>
      </c>
      <c r="E22" t="s">
        <v>242</v>
      </c>
      <c r="F22" t="s">
        <v>715</v>
      </c>
      <c r="G22" t="s">
        <v>242</v>
      </c>
      <c r="H22" t="s">
        <v>135</v>
      </c>
      <c r="I22">
        <v>31.32</v>
      </c>
      <c r="J22">
        <v>45000</v>
      </c>
      <c r="K22" t="s">
        <v>231</v>
      </c>
      <c r="L22">
        <v>1409400</v>
      </c>
      <c r="M22">
        <v>1</v>
      </c>
      <c r="N22">
        <v>0</v>
      </c>
      <c r="O22">
        <v>1409400</v>
      </c>
    </row>
    <row r="23" spans="1:15" x14ac:dyDescent="0.3">
      <c r="A23">
        <v>46054</v>
      </c>
      <c r="B23">
        <v>1</v>
      </c>
      <c r="C23" t="s">
        <v>248</v>
      </c>
      <c r="D23" t="s">
        <v>66</v>
      </c>
      <c r="E23" t="s">
        <v>249</v>
      </c>
      <c r="F23" t="s">
        <v>707</v>
      </c>
      <c r="G23" t="s">
        <v>708</v>
      </c>
      <c r="H23" t="s">
        <v>135</v>
      </c>
      <c r="I23">
        <v>194.12</v>
      </c>
      <c r="J23">
        <v>9500</v>
      </c>
      <c r="K23" t="s">
        <v>231</v>
      </c>
      <c r="L23">
        <v>1844140</v>
      </c>
      <c r="M23">
        <v>1</v>
      </c>
      <c r="N23">
        <v>0.21</v>
      </c>
      <c r="O23">
        <v>2231409.4</v>
      </c>
    </row>
    <row r="24" spans="1:15" x14ac:dyDescent="0.3">
      <c r="A24">
        <v>46054</v>
      </c>
      <c r="B24">
        <v>1</v>
      </c>
      <c r="C24" t="s">
        <v>248</v>
      </c>
      <c r="D24" t="s">
        <v>66</v>
      </c>
      <c r="E24" t="s">
        <v>249</v>
      </c>
      <c r="F24" t="s">
        <v>696</v>
      </c>
      <c r="G24" t="s">
        <v>708</v>
      </c>
      <c r="H24" t="s">
        <v>135</v>
      </c>
      <c r="I24">
        <v>44.27</v>
      </c>
      <c r="J24">
        <v>5.58</v>
      </c>
      <c r="K24" t="s">
        <v>228</v>
      </c>
      <c r="L24">
        <v>353840.90184000006</v>
      </c>
      <c r="M24">
        <v>1432.4</v>
      </c>
      <c r="N24">
        <v>0.21</v>
      </c>
      <c r="O24">
        <v>428147.49122640007</v>
      </c>
    </row>
    <row r="25" spans="1:15" x14ac:dyDescent="0.3">
      <c r="A25">
        <v>46054</v>
      </c>
      <c r="B25">
        <v>1</v>
      </c>
      <c r="C25" t="s">
        <v>248</v>
      </c>
      <c r="D25" t="s">
        <v>66</v>
      </c>
      <c r="E25" t="s">
        <v>249</v>
      </c>
      <c r="F25" t="s">
        <v>709</v>
      </c>
      <c r="G25" t="s">
        <v>708</v>
      </c>
      <c r="H25" t="s">
        <v>135</v>
      </c>
      <c r="I25">
        <v>17.899999999999999</v>
      </c>
      <c r="J25">
        <v>15000</v>
      </c>
      <c r="K25" t="s">
        <v>231</v>
      </c>
      <c r="L25">
        <v>268500</v>
      </c>
      <c r="M25">
        <v>1</v>
      </c>
      <c r="N25">
        <v>0.21</v>
      </c>
      <c r="O25">
        <v>324885</v>
      </c>
    </row>
    <row r="26" spans="1:15" x14ac:dyDescent="0.3">
      <c r="A26">
        <v>46054</v>
      </c>
      <c r="B26">
        <v>1</v>
      </c>
      <c r="C26" t="s">
        <v>248</v>
      </c>
      <c r="D26" t="s">
        <v>66</v>
      </c>
      <c r="E26" t="s">
        <v>249</v>
      </c>
      <c r="F26" t="s">
        <v>710</v>
      </c>
      <c r="G26" t="s">
        <v>708</v>
      </c>
      <c r="H26" t="s">
        <v>135</v>
      </c>
      <c r="I26">
        <v>14.28</v>
      </c>
      <c r="J26">
        <v>22000</v>
      </c>
      <c r="K26" t="s">
        <v>231</v>
      </c>
      <c r="L26">
        <v>314160</v>
      </c>
      <c r="M26">
        <v>1</v>
      </c>
      <c r="N26">
        <v>0.21</v>
      </c>
      <c r="O26">
        <v>380133.6</v>
      </c>
    </row>
    <row r="27" spans="1:15" x14ac:dyDescent="0.3">
      <c r="A27">
        <v>46054</v>
      </c>
      <c r="B27">
        <v>2</v>
      </c>
      <c r="C27" t="s">
        <v>248</v>
      </c>
      <c r="D27" t="s">
        <v>66</v>
      </c>
      <c r="E27" t="s">
        <v>249</v>
      </c>
      <c r="F27" t="s">
        <v>527</v>
      </c>
      <c r="G27" t="s">
        <v>708</v>
      </c>
      <c r="H27" t="s">
        <v>135</v>
      </c>
      <c r="I27">
        <v>736.82</v>
      </c>
      <c r="J27">
        <v>0</v>
      </c>
      <c r="K27" t="s">
        <v>231</v>
      </c>
      <c r="L27">
        <v>0</v>
      </c>
      <c r="M27">
        <v>1</v>
      </c>
      <c r="N27">
        <v>0.21</v>
      </c>
      <c r="O27">
        <v>0</v>
      </c>
    </row>
    <row r="28" spans="1:15" x14ac:dyDescent="0.3">
      <c r="A28">
        <v>46054</v>
      </c>
      <c r="B28">
        <v>1</v>
      </c>
      <c r="C28" t="s">
        <v>248</v>
      </c>
      <c r="D28" t="s">
        <v>66</v>
      </c>
      <c r="E28" t="s">
        <v>249</v>
      </c>
      <c r="F28" t="s">
        <v>540</v>
      </c>
      <c r="G28" t="s">
        <v>708</v>
      </c>
      <c r="H28" t="s">
        <v>135</v>
      </c>
      <c r="I28">
        <v>2021.8</v>
      </c>
      <c r="J28">
        <v>7</v>
      </c>
      <c r="K28" t="s">
        <v>228</v>
      </c>
      <c r="L28">
        <v>20272184.239999998</v>
      </c>
      <c r="M28">
        <v>1432.4</v>
      </c>
      <c r="N28">
        <v>0.21</v>
      </c>
      <c r="O28">
        <v>24529342.930400003</v>
      </c>
    </row>
    <row r="29" spans="1:15" x14ac:dyDescent="0.3">
      <c r="A29">
        <v>46054</v>
      </c>
      <c r="B29">
        <v>2</v>
      </c>
      <c r="C29" t="s">
        <v>248</v>
      </c>
      <c r="D29" t="s">
        <v>66</v>
      </c>
      <c r="E29" t="s">
        <v>249</v>
      </c>
      <c r="F29" t="s">
        <v>528</v>
      </c>
      <c r="G29" t="s">
        <v>708</v>
      </c>
      <c r="H29" t="s">
        <v>135</v>
      </c>
      <c r="I29">
        <v>26.32</v>
      </c>
      <c r="J29">
        <v>0</v>
      </c>
      <c r="K29" t="s">
        <v>231</v>
      </c>
      <c r="L29">
        <v>0</v>
      </c>
      <c r="M29">
        <v>1</v>
      </c>
      <c r="N29">
        <v>0.21</v>
      </c>
      <c r="O29">
        <v>0</v>
      </c>
    </row>
    <row r="30" spans="1:15" x14ac:dyDescent="0.3">
      <c r="A30">
        <v>46054</v>
      </c>
      <c r="B30">
        <v>1</v>
      </c>
      <c r="C30" t="s">
        <v>248</v>
      </c>
      <c r="D30" t="s">
        <v>66</v>
      </c>
      <c r="E30" t="s">
        <v>249</v>
      </c>
      <c r="F30" t="s">
        <v>711</v>
      </c>
      <c r="G30" t="s">
        <v>708</v>
      </c>
      <c r="H30" t="s">
        <v>135</v>
      </c>
      <c r="I30">
        <v>1375.4</v>
      </c>
      <c r="J30">
        <v>12000</v>
      </c>
      <c r="K30" t="s">
        <v>231</v>
      </c>
      <c r="L30">
        <v>16504800.000000002</v>
      </c>
      <c r="M30">
        <v>1</v>
      </c>
      <c r="N30">
        <v>0.21</v>
      </c>
      <c r="O30">
        <v>19970808.000000004</v>
      </c>
    </row>
    <row r="31" spans="1:15" x14ac:dyDescent="0.3">
      <c r="A31">
        <v>46054</v>
      </c>
      <c r="B31">
        <v>1</v>
      </c>
      <c r="C31" t="s">
        <v>248</v>
      </c>
      <c r="D31" t="s">
        <v>66</v>
      </c>
      <c r="E31" t="s">
        <v>249</v>
      </c>
      <c r="F31" t="s">
        <v>254</v>
      </c>
      <c r="G31" t="s">
        <v>708</v>
      </c>
      <c r="H31" t="s">
        <v>135</v>
      </c>
      <c r="I31">
        <v>195.52</v>
      </c>
      <c r="J31">
        <v>7.5</v>
      </c>
      <c r="K31" t="s">
        <v>228</v>
      </c>
      <c r="L31">
        <v>2100471.3600000003</v>
      </c>
      <c r="M31">
        <v>1432.4</v>
      </c>
      <c r="N31">
        <v>0.21</v>
      </c>
      <c r="O31">
        <v>2541570.3456000006</v>
      </c>
    </row>
    <row r="32" spans="1:15" x14ac:dyDescent="0.3">
      <c r="A32">
        <v>46054</v>
      </c>
      <c r="B32">
        <v>1</v>
      </c>
      <c r="C32" t="s">
        <v>248</v>
      </c>
      <c r="D32" t="s">
        <v>66</v>
      </c>
      <c r="E32" t="s">
        <v>249</v>
      </c>
      <c r="F32" t="s">
        <v>716</v>
      </c>
      <c r="G32" t="s">
        <v>708</v>
      </c>
      <c r="H32" t="s">
        <v>135</v>
      </c>
      <c r="I32">
        <v>215.66</v>
      </c>
      <c r="J32">
        <v>7.5</v>
      </c>
      <c r="K32" t="s">
        <v>228</v>
      </c>
      <c r="L32">
        <v>2316835.3800000004</v>
      </c>
      <c r="M32">
        <v>1432.4</v>
      </c>
      <c r="N32">
        <v>0.21</v>
      </c>
      <c r="O32">
        <v>2803370.8098000004</v>
      </c>
    </row>
    <row r="33" spans="1:15" x14ac:dyDescent="0.3">
      <c r="A33">
        <v>46054</v>
      </c>
      <c r="B33">
        <v>1</v>
      </c>
      <c r="C33" t="s">
        <v>248</v>
      </c>
      <c r="D33" t="s">
        <v>66</v>
      </c>
      <c r="E33" t="s">
        <v>249</v>
      </c>
      <c r="F33" t="s">
        <v>717</v>
      </c>
      <c r="G33" t="s">
        <v>708</v>
      </c>
      <c r="H33" t="s">
        <v>135</v>
      </c>
      <c r="I33">
        <v>117.58</v>
      </c>
      <c r="J33">
        <v>9500</v>
      </c>
      <c r="K33" t="s">
        <v>231</v>
      </c>
      <c r="L33">
        <v>1117010</v>
      </c>
      <c r="M33">
        <v>1</v>
      </c>
      <c r="N33">
        <v>0.21</v>
      </c>
      <c r="O33">
        <v>1351582.1</v>
      </c>
    </row>
    <row r="34" spans="1:15" x14ac:dyDescent="0.3">
      <c r="A34">
        <v>46054</v>
      </c>
      <c r="B34">
        <v>1</v>
      </c>
      <c r="C34" t="s">
        <v>248</v>
      </c>
      <c r="D34" t="s">
        <v>66</v>
      </c>
      <c r="E34" t="s">
        <v>249</v>
      </c>
      <c r="F34" t="s">
        <v>718</v>
      </c>
      <c r="G34" t="s">
        <v>708</v>
      </c>
      <c r="H34" t="s">
        <v>135</v>
      </c>
      <c r="I34">
        <v>399.73</v>
      </c>
      <c r="J34">
        <v>9500</v>
      </c>
      <c r="K34" t="s">
        <v>231</v>
      </c>
      <c r="L34">
        <v>3797435</v>
      </c>
      <c r="M34">
        <v>1</v>
      </c>
      <c r="N34">
        <v>0.21</v>
      </c>
      <c r="O34">
        <v>4594896.3499999996</v>
      </c>
    </row>
    <row r="35" spans="1:15" x14ac:dyDescent="0.3">
      <c r="A35">
        <v>46054</v>
      </c>
      <c r="B35">
        <v>1</v>
      </c>
      <c r="C35" t="s">
        <v>248</v>
      </c>
      <c r="D35" t="s">
        <v>66</v>
      </c>
      <c r="E35" t="s">
        <v>249</v>
      </c>
      <c r="F35" t="s">
        <v>1140</v>
      </c>
      <c r="G35" t="s">
        <v>708</v>
      </c>
      <c r="H35" t="s">
        <v>135</v>
      </c>
      <c r="I35">
        <v>27.44</v>
      </c>
      <c r="J35">
        <v>9500</v>
      </c>
      <c r="K35" t="s">
        <v>231</v>
      </c>
      <c r="L35">
        <v>260680</v>
      </c>
      <c r="M35">
        <v>1</v>
      </c>
      <c r="N35">
        <v>0.21</v>
      </c>
      <c r="O35">
        <v>315422.8</v>
      </c>
    </row>
    <row r="36" spans="1:15" x14ac:dyDescent="0.3">
      <c r="A36">
        <v>46054</v>
      </c>
      <c r="B36">
        <v>1</v>
      </c>
      <c r="C36" t="s">
        <v>248</v>
      </c>
      <c r="D36" t="s">
        <v>66</v>
      </c>
      <c r="E36" t="s">
        <v>249</v>
      </c>
      <c r="F36" t="s">
        <v>719</v>
      </c>
      <c r="G36" t="s">
        <v>708</v>
      </c>
      <c r="H36" t="s">
        <v>135</v>
      </c>
      <c r="I36">
        <v>5494.76</v>
      </c>
      <c r="J36">
        <v>6</v>
      </c>
      <c r="K36" t="s">
        <v>228</v>
      </c>
      <c r="L36">
        <v>47224165.343999997</v>
      </c>
      <c r="M36">
        <v>1432.4</v>
      </c>
      <c r="N36">
        <v>0.21</v>
      </c>
      <c r="O36">
        <v>57141240.066239998</v>
      </c>
    </row>
    <row r="37" spans="1:15" x14ac:dyDescent="0.3">
      <c r="A37">
        <v>46054</v>
      </c>
      <c r="B37">
        <v>1</v>
      </c>
      <c r="C37" t="s">
        <v>248</v>
      </c>
      <c r="D37" t="s">
        <v>66</v>
      </c>
      <c r="E37" t="s">
        <v>249</v>
      </c>
      <c r="F37" t="s">
        <v>1141</v>
      </c>
      <c r="G37" t="s">
        <v>708</v>
      </c>
      <c r="H37" t="s">
        <v>135</v>
      </c>
      <c r="I37">
        <v>9.39</v>
      </c>
      <c r="J37">
        <v>4380</v>
      </c>
      <c r="K37" t="s">
        <v>231</v>
      </c>
      <c r="L37">
        <v>41128.199999999997</v>
      </c>
      <c r="M37">
        <v>1</v>
      </c>
      <c r="N37">
        <v>0.21</v>
      </c>
      <c r="O37">
        <v>49765.122000000003</v>
      </c>
    </row>
    <row r="38" spans="1:15" x14ac:dyDescent="0.3">
      <c r="A38">
        <v>46054</v>
      </c>
      <c r="B38">
        <v>1</v>
      </c>
      <c r="C38" t="s">
        <v>248</v>
      </c>
      <c r="D38" t="s">
        <v>66</v>
      </c>
      <c r="E38" t="s">
        <v>249</v>
      </c>
      <c r="F38" t="s">
        <v>720</v>
      </c>
      <c r="G38" t="s">
        <v>708</v>
      </c>
      <c r="H38" t="s">
        <v>135</v>
      </c>
      <c r="I38">
        <v>74.06</v>
      </c>
      <c r="J38">
        <v>12421</v>
      </c>
      <c r="K38" t="s">
        <v>231</v>
      </c>
      <c r="L38">
        <v>919899.26</v>
      </c>
      <c r="M38">
        <v>1</v>
      </c>
      <c r="N38">
        <v>0.21</v>
      </c>
      <c r="O38">
        <v>1113078.1046</v>
      </c>
    </row>
    <row r="39" spans="1:15" x14ac:dyDescent="0.3">
      <c r="A39">
        <v>46054</v>
      </c>
      <c r="B39">
        <v>1</v>
      </c>
      <c r="C39" t="s">
        <v>248</v>
      </c>
      <c r="D39" t="s">
        <v>66</v>
      </c>
      <c r="E39" t="s">
        <v>249</v>
      </c>
      <c r="F39" t="s">
        <v>721</v>
      </c>
      <c r="G39" t="s">
        <v>708</v>
      </c>
      <c r="H39" t="s">
        <v>135</v>
      </c>
      <c r="I39">
        <v>11.38</v>
      </c>
      <c r="J39">
        <v>11000</v>
      </c>
      <c r="K39" t="s">
        <v>231</v>
      </c>
      <c r="L39">
        <v>125180</v>
      </c>
      <c r="M39">
        <v>1</v>
      </c>
      <c r="N39">
        <v>0.21</v>
      </c>
      <c r="O39">
        <v>151467.80000000002</v>
      </c>
    </row>
    <row r="40" spans="1:15" x14ac:dyDescent="0.3">
      <c r="A40">
        <v>46054</v>
      </c>
      <c r="B40">
        <v>1</v>
      </c>
      <c r="C40" t="s">
        <v>248</v>
      </c>
      <c r="D40" t="s">
        <v>66</v>
      </c>
      <c r="E40" t="s">
        <v>249</v>
      </c>
      <c r="F40" t="s">
        <v>722</v>
      </c>
      <c r="G40" t="s">
        <v>708</v>
      </c>
      <c r="H40" t="s">
        <v>135</v>
      </c>
      <c r="I40">
        <v>3246.74</v>
      </c>
      <c r="J40">
        <v>9500</v>
      </c>
      <c r="K40" t="s">
        <v>231</v>
      </c>
      <c r="L40">
        <v>30844029.999999996</v>
      </c>
      <c r="M40">
        <v>1</v>
      </c>
      <c r="N40">
        <v>0.21</v>
      </c>
      <c r="O40">
        <v>37321276.299999997</v>
      </c>
    </row>
    <row r="41" spans="1:15" x14ac:dyDescent="0.3">
      <c r="A41">
        <v>46054</v>
      </c>
      <c r="B41">
        <v>1</v>
      </c>
      <c r="C41" t="s">
        <v>248</v>
      </c>
      <c r="D41" t="s">
        <v>66</v>
      </c>
      <c r="E41" t="s">
        <v>249</v>
      </c>
      <c r="F41" t="s">
        <v>1142</v>
      </c>
      <c r="G41" t="s">
        <v>708</v>
      </c>
      <c r="H41" t="s">
        <v>135</v>
      </c>
      <c r="I41">
        <v>39.54</v>
      </c>
      <c r="J41">
        <v>0</v>
      </c>
      <c r="K41" t="s">
        <v>231</v>
      </c>
      <c r="L41">
        <v>0</v>
      </c>
      <c r="M41">
        <v>1</v>
      </c>
      <c r="N41">
        <v>0.21</v>
      </c>
      <c r="O41">
        <v>0</v>
      </c>
    </row>
    <row r="42" spans="1:15" x14ac:dyDescent="0.3">
      <c r="A42">
        <v>46054</v>
      </c>
      <c r="B42">
        <v>1</v>
      </c>
      <c r="C42" t="s">
        <v>248</v>
      </c>
      <c r="D42" t="s">
        <v>66</v>
      </c>
      <c r="E42" t="s">
        <v>249</v>
      </c>
      <c r="F42" t="s">
        <v>698</v>
      </c>
      <c r="G42" t="s">
        <v>708</v>
      </c>
      <c r="H42" t="s">
        <v>135</v>
      </c>
      <c r="I42">
        <v>228.9</v>
      </c>
      <c r="J42">
        <v>12000</v>
      </c>
      <c r="K42" t="s">
        <v>231</v>
      </c>
      <c r="L42">
        <v>2746800</v>
      </c>
      <c r="M42">
        <v>1</v>
      </c>
      <c r="N42">
        <v>0.21</v>
      </c>
      <c r="O42">
        <v>3323628</v>
      </c>
    </row>
    <row r="43" spans="1:15" x14ac:dyDescent="0.3">
      <c r="A43">
        <v>46054</v>
      </c>
      <c r="B43">
        <v>1</v>
      </c>
      <c r="C43" t="s">
        <v>248</v>
      </c>
      <c r="D43" t="s">
        <v>66</v>
      </c>
      <c r="E43" t="s">
        <v>249</v>
      </c>
      <c r="F43" t="s">
        <v>723</v>
      </c>
      <c r="G43" t="s">
        <v>708</v>
      </c>
      <c r="H43" t="s">
        <v>135</v>
      </c>
      <c r="I43">
        <v>252.04</v>
      </c>
      <c r="J43">
        <v>11905</v>
      </c>
      <c r="K43" t="s">
        <v>231</v>
      </c>
      <c r="L43">
        <v>3000536.1999999997</v>
      </c>
      <c r="M43">
        <v>1</v>
      </c>
      <c r="N43">
        <v>0.21</v>
      </c>
      <c r="O43">
        <v>3630648.8020000001</v>
      </c>
    </row>
    <row r="44" spans="1:15" x14ac:dyDescent="0.3">
      <c r="A44">
        <v>46054</v>
      </c>
      <c r="B44">
        <v>1</v>
      </c>
      <c r="C44" t="s">
        <v>248</v>
      </c>
      <c r="D44" t="s">
        <v>66</v>
      </c>
      <c r="E44" t="s">
        <v>249</v>
      </c>
      <c r="F44" t="s">
        <v>724</v>
      </c>
      <c r="G44" t="s">
        <v>708</v>
      </c>
      <c r="H44" t="s">
        <v>135</v>
      </c>
      <c r="I44">
        <v>126</v>
      </c>
      <c r="J44">
        <v>7.5</v>
      </c>
      <c r="K44" t="s">
        <v>228</v>
      </c>
      <c r="L44">
        <v>1353618</v>
      </c>
      <c r="M44">
        <v>1432.4</v>
      </c>
      <c r="N44">
        <v>0.21</v>
      </c>
      <c r="O44">
        <v>1637877.78</v>
      </c>
    </row>
    <row r="45" spans="1:15" x14ac:dyDescent="0.3">
      <c r="A45">
        <v>46054</v>
      </c>
      <c r="B45">
        <v>1</v>
      </c>
      <c r="C45" t="s">
        <v>248</v>
      </c>
      <c r="D45" t="s">
        <v>66</v>
      </c>
      <c r="E45" t="s">
        <v>249</v>
      </c>
      <c r="F45" t="s">
        <v>701</v>
      </c>
      <c r="G45" t="s">
        <v>708</v>
      </c>
      <c r="H45" t="s">
        <v>135</v>
      </c>
      <c r="I45">
        <v>83.3</v>
      </c>
      <c r="J45">
        <v>6.5</v>
      </c>
      <c r="K45" t="s">
        <v>228</v>
      </c>
      <c r="L45">
        <v>775572.98</v>
      </c>
      <c r="M45">
        <v>1432.4</v>
      </c>
      <c r="N45">
        <v>0.21</v>
      </c>
      <c r="O45">
        <v>938443.30579999997</v>
      </c>
    </row>
    <row r="46" spans="1:15" x14ac:dyDescent="0.3">
      <c r="A46">
        <v>46054</v>
      </c>
      <c r="B46">
        <v>1</v>
      </c>
      <c r="C46" t="s">
        <v>248</v>
      </c>
      <c r="D46" t="s">
        <v>66</v>
      </c>
      <c r="E46" t="s">
        <v>249</v>
      </c>
      <c r="F46" t="s">
        <v>270</v>
      </c>
      <c r="G46" t="s">
        <v>708</v>
      </c>
      <c r="H46" t="s">
        <v>135</v>
      </c>
      <c r="I46">
        <v>30.88</v>
      </c>
      <c r="J46">
        <v>8750</v>
      </c>
      <c r="K46" t="s">
        <v>231</v>
      </c>
      <c r="L46">
        <v>270200</v>
      </c>
      <c r="M46">
        <v>1</v>
      </c>
      <c r="N46">
        <v>0.21</v>
      </c>
      <c r="O46">
        <v>326942</v>
      </c>
    </row>
    <row r="47" spans="1:15" x14ac:dyDescent="0.3">
      <c r="A47">
        <v>46054</v>
      </c>
      <c r="B47">
        <v>1</v>
      </c>
      <c r="C47" t="s">
        <v>248</v>
      </c>
      <c r="D47" t="s">
        <v>66</v>
      </c>
      <c r="E47" t="s">
        <v>249</v>
      </c>
      <c r="F47" t="s">
        <v>271</v>
      </c>
      <c r="G47" t="s">
        <v>708</v>
      </c>
      <c r="H47" t="s">
        <v>135</v>
      </c>
      <c r="I47">
        <v>753.12</v>
      </c>
      <c r="J47">
        <v>9500</v>
      </c>
      <c r="K47" t="s">
        <v>231</v>
      </c>
      <c r="L47">
        <v>7154640</v>
      </c>
      <c r="M47">
        <v>1</v>
      </c>
      <c r="N47">
        <v>0.21</v>
      </c>
      <c r="O47">
        <v>8657114.4000000004</v>
      </c>
    </row>
    <row r="48" spans="1:15" x14ac:dyDescent="0.3">
      <c r="A48">
        <v>46054</v>
      </c>
      <c r="B48">
        <v>1</v>
      </c>
      <c r="C48" t="s">
        <v>248</v>
      </c>
      <c r="D48" t="s">
        <v>66</v>
      </c>
      <c r="E48" t="s">
        <v>249</v>
      </c>
      <c r="F48" t="s">
        <v>704</v>
      </c>
      <c r="G48" t="s">
        <v>708</v>
      </c>
      <c r="H48" t="s">
        <v>135</v>
      </c>
      <c r="I48">
        <v>176.63</v>
      </c>
      <c r="J48">
        <v>5.8</v>
      </c>
      <c r="K48" t="s">
        <v>228</v>
      </c>
      <c r="L48">
        <v>1467427.9095999999</v>
      </c>
      <c r="M48">
        <v>1432.4</v>
      </c>
      <c r="N48">
        <v>0.21</v>
      </c>
      <c r="O48">
        <v>1775587.7706160001</v>
      </c>
    </row>
    <row r="49" spans="1:15" x14ac:dyDescent="0.3">
      <c r="A49">
        <v>46054</v>
      </c>
      <c r="B49">
        <v>1</v>
      </c>
      <c r="C49" t="s">
        <v>248</v>
      </c>
      <c r="D49" t="s">
        <v>66</v>
      </c>
      <c r="E49" t="s">
        <v>249</v>
      </c>
      <c r="F49" t="s">
        <v>725</v>
      </c>
      <c r="G49" t="s">
        <v>708</v>
      </c>
      <c r="H49" t="s">
        <v>135</v>
      </c>
      <c r="I49">
        <v>42.52</v>
      </c>
      <c r="J49">
        <v>10850</v>
      </c>
      <c r="K49" t="s">
        <v>231</v>
      </c>
      <c r="L49">
        <v>461342.00000000006</v>
      </c>
      <c r="M49">
        <v>1</v>
      </c>
      <c r="N49">
        <v>0.21</v>
      </c>
      <c r="O49">
        <v>558223.82000000007</v>
      </c>
    </row>
    <row r="50" spans="1:15" x14ac:dyDescent="0.3">
      <c r="A50">
        <v>46054</v>
      </c>
      <c r="B50">
        <v>1</v>
      </c>
      <c r="C50" t="s">
        <v>248</v>
      </c>
      <c r="D50" t="s">
        <v>66</v>
      </c>
      <c r="E50" t="s">
        <v>249</v>
      </c>
      <c r="F50" t="s">
        <v>705</v>
      </c>
      <c r="G50" t="s">
        <v>708</v>
      </c>
      <c r="H50" t="s">
        <v>135</v>
      </c>
      <c r="I50">
        <v>705.2</v>
      </c>
      <c r="J50">
        <v>10850</v>
      </c>
      <c r="K50" t="s">
        <v>231</v>
      </c>
      <c r="L50">
        <v>7651420.0000000019</v>
      </c>
      <c r="M50">
        <v>1</v>
      </c>
      <c r="N50">
        <v>0.21</v>
      </c>
      <c r="O50">
        <v>9258218.2000000011</v>
      </c>
    </row>
    <row r="51" spans="1:15" x14ac:dyDescent="0.3">
      <c r="A51">
        <v>46054</v>
      </c>
      <c r="B51">
        <v>1</v>
      </c>
      <c r="C51" t="s">
        <v>248</v>
      </c>
      <c r="D51" t="s">
        <v>66</v>
      </c>
      <c r="E51" t="s">
        <v>249</v>
      </c>
      <c r="F51" t="s">
        <v>726</v>
      </c>
      <c r="G51" t="s">
        <v>708</v>
      </c>
      <c r="H51" t="s">
        <v>135</v>
      </c>
      <c r="I51">
        <v>145.08000000000001</v>
      </c>
      <c r="J51">
        <v>20000</v>
      </c>
      <c r="K51" t="s">
        <v>231</v>
      </c>
      <c r="L51">
        <v>2901600.0000000005</v>
      </c>
      <c r="M51">
        <v>1</v>
      </c>
      <c r="N51">
        <v>0.21</v>
      </c>
      <c r="O51">
        <v>3510936.0000000005</v>
      </c>
    </row>
    <row r="52" spans="1:15" x14ac:dyDescent="0.3">
      <c r="A52">
        <v>46054</v>
      </c>
      <c r="B52">
        <v>1</v>
      </c>
      <c r="C52" t="s">
        <v>248</v>
      </c>
      <c r="D52" t="s">
        <v>66</v>
      </c>
      <c r="E52" t="s">
        <v>249</v>
      </c>
      <c r="F52" t="s">
        <v>727</v>
      </c>
      <c r="G52" t="s">
        <v>708</v>
      </c>
      <c r="H52" t="s">
        <v>135</v>
      </c>
      <c r="I52">
        <v>39.22</v>
      </c>
      <c r="J52">
        <v>25000</v>
      </c>
      <c r="K52" t="s">
        <v>231</v>
      </c>
      <c r="L52">
        <v>980500</v>
      </c>
      <c r="M52">
        <v>1</v>
      </c>
      <c r="N52">
        <v>0.21</v>
      </c>
      <c r="O52">
        <v>1186405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4"/>
  <sheetViews>
    <sheetView workbookViewId="0">
      <selection sqref="A1:Q48"/>
    </sheetView>
  </sheetViews>
  <sheetFormatPr baseColWidth="10" defaultColWidth="8.88671875" defaultRowHeight="14.4" x14ac:dyDescent="0.3"/>
  <cols>
    <col min="1" max="1" width="15.88671875" bestFit="1" customWidth="1"/>
    <col min="2" max="2" width="9.33203125" bestFit="1" customWidth="1"/>
    <col min="3" max="3" width="35.44140625" bestFit="1" customWidth="1"/>
    <col min="4" max="4" width="13.88671875" bestFit="1" customWidth="1"/>
    <col min="5" max="5" width="29.109375" bestFit="1" customWidth="1"/>
    <col min="6" max="6" width="11" bestFit="1" customWidth="1"/>
    <col min="7" max="7" width="30.109375" bestFit="1" customWidth="1"/>
    <col min="8" max="8" width="6.5546875" bestFit="1" customWidth="1"/>
    <col min="9" max="9" width="8" bestFit="1" customWidth="1"/>
    <col min="10" max="10" width="9.6640625" bestFit="1" customWidth="1"/>
    <col min="11" max="11" width="11.5546875" bestFit="1" customWidth="1"/>
    <col min="12" max="12" width="12.44140625" bestFit="1" customWidth="1"/>
    <col min="13" max="13" width="6" bestFit="1" customWidth="1"/>
    <col min="14" max="14" width="6.44140625" bestFit="1" customWidth="1"/>
    <col min="15" max="15" width="12" bestFit="1" customWidth="1"/>
    <col min="16" max="16" width="9.5546875" bestFit="1" customWidth="1"/>
    <col min="17" max="20" width="12.109375" bestFit="1" customWidth="1"/>
    <col min="21" max="21" width="22.44140625" bestFit="1" customWidth="1"/>
  </cols>
  <sheetData>
    <row r="1" spans="1:16" x14ac:dyDescent="0.3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3">
      <c r="A2" s="5">
        <v>46081</v>
      </c>
      <c r="B2">
        <v>1</v>
      </c>
      <c r="C2" t="s">
        <v>80</v>
      </c>
      <c r="D2" t="s">
        <v>80</v>
      </c>
      <c r="E2" t="s">
        <v>280</v>
      </c>
      <c r="F2" t="s">
        <v>505</v>
      </c>
      <c r="G2" t="s">
        <v>391</v>
      </c>
      <c r="H2" t="s">
        <v>135</v>
      </c>
      <c r="I2">
        <v>1616.12</v>
      </c>
      <c r="J2">
        <v>1008</v>
      </c>
      <c r="K2" t="s">
        <v>228</v>
      </c>
      <c r="L2">
        <v>1629048.96</v>
      </c>
      <c r="M2">
        <v>1432</v>
      </c>
      <c r="N2">
        <v>0</v>
      </c>
      <c r="O2">
        <v>2333449730.3039999</v>
      </c>
    </row>
    <row r="3" spans="1:16" x14ac:dyDescent="0.3">
      <c r="A3" s="5">
        <v>46081</v>
      </c>
      <c r="B3">
        <v>1</v>
      </c>
      <c r="C3" t="s">
        <v>80</v>
      </c>
      <c r="D3" t="s">
        <v>80</v>
      </c>
      <c r="E3" t="s">
        <v>280</v>
      </c>
      <c r="F3" t="s">
        <v>505</v>
      </c>
      <c r="G3" t="s">
        <v>391</v>
      </c>
      <c r="H3" t="s">
        <v>135</v>
      </c>
      <c r="I3">
        <v>0</v>
      </c>
      <c r="J3">
        <v>1008</v>
      </c>
      <c r="K3" t="s">
        <v>228</v>
      </c>
      <c r="L3">
        <v>0</v>
      </c>
      <c r="M3">
        <v>1432</v>
      </c>
      <c r="N3">
        <v>0</v>
      </c>
      <c r="O3">
        <v>0</v>
      </c>
    </row>
    <row r="4" spans="1:16" x14ac:dyDescent="0.3">
      <c r="A4" s="5">
        <v>46081</v>
      </c>
      <c r="B4">
        <v>2</v>
      </c>
      <c r="C4" t="s">
        <v>284</v>
      </c>
      <c r="D4" t="s">
        <v>68</v>
      </c>
      <c r="E4" t="s">
        <v>285</v>
      </c>
      <c r="F4" t="s">
        <v>536</v>
      </c>
      <c r="G4" t="s">
        <v>506</v>
      </c>
      <c r="H4" t="s">
        <v>135</v>
      </c>
      <c r="I4">
        <v>0</v>
      </c>
      <c r="J4">
        <v>850</v>
      </c>
      <c r="K4" t="s">
        <v>228</v>
      </c>
      <c r="L4">
        <v>0</v>
      </c>
      <c r="M4">
        <v>1432</v>
      </c>
      <c r="N4">
        <v>0</v>
      </c>
      <c r="O4">
        <v>0</v>
      </c>
    </row>
    <row r="5" spans="1:16" x14ac:dyDescent="0.3">
      <c r="A5" s="5">
        <v>46081</v>
      </c>
      <c r="B5">
        <v>2</v>
      </c>
      <c r="C5" t="s">
        <v>284</v>
      </c>
      <c r="D5" t="s">
        <v>68</v>
      </c>
      <c r="E5" t="s">
        <v>288</v>
      </c>
      <c r="F5" t="s">
        <v>536</v>
      </c>
      <c r="G5" t="s">
        <v>506</v>
      </c>
      <c r="H5" t="s">
        <v>135</v>
      </c>
      <c r="I5">
        <v>0</v>
      </c>
      <c r="J5">
        <v>820</v>
      </c>
      <c r="K5" t="s">
        <v>228</v>
      </c>
      <c r="L5">
        <v>0</v>
      </c>
      <c r="M5">
        <v>1432</v>
      </c>
      <c r="N5">
        <v>0</v>
      </c>
      <c r="O5">
        <v>0</v>
      </c>
    </row>
    <row r="6" spans="1:16" x14ac:dyDescent="0.3">
      <c r="A6" s="5">
        <v>46081</v>
      </c>
      <c r="B6">
        <v>2</v>
      </c>
      <c r="C6" t="s">
        <v>284</v>
      </c>
      <c r="D6" t="s">
        <v>68</v>
      </c>
      <c r="E6" t="s">
        <v>290</v>
      </c>
      <c r="F6" t="s">
        <v>536</v>
      </c>
      <c r="G6" t="s">
        <v>506</v>
      </c>
      <c r="H6" t="s">
        <v>135</v>
      </c>
      <c r="I6">
        <v>243.14</v>
      </c>
      <c r="J6">
        <v>740</v>
      </c>
      <c r="K6" t="s">
        <v>228</v>
      </c>
      <c r="L6">
        <v>179923.59999999998</v>
      </c>
      <c r="M6">
        <v>1432</v>
      </c>
      <c r="N6">
        <v>0</v>
      </c>
      <c r="O6">
        <v>257722564.63999999</v>
      </c>
    </row>
    <row r="7" spans="1:16" x14ac:dyDescent="0.3">
      <c r="A7" s="5">
        <v>46081</v>
      </c>
      <c r="B7">
        <v>2</v>
      </c>
      <c r="C7" t="s">
        <v>284</v>
      </c>
      <c r="D7" t="s">
        <v>68</v>
      </c>
      <c r="E7" t="s">
        <v>291</v>
      </c>
      <c r="F7" t="s">
        <v>536</v>
      </c>
      <c r="G7" t="s">
        <v>506</v>
      </c>
      <c r="H7" t="s">
        <v>135</v>
      </c>
      <c r="I7">
        <v>91.38</v>
      </c>
      <c r="J7">
        <v>500</v>
      </c>
      <c r="K7" t="s">
        <v>228</v>
      </c>
      <c r="L7">
        <v>45690</v>
      </c>
      <c r="M7">
        <v>1432</v>
      </c>
      <c r="N7">
        <v>0</v>
      </c>
      <c r="O7">
        <v>65446356.000000007</v>
      </c>
    </row>
    <row r="8" spans="1:16" x14ac:dyDescent="0.3">
      <c r="A8" s="5">
        <v>46081</v>
      </c>
      <c r="B8">
        <v>2</v>
      </c>
      <c r="C8" t="s">
        <v>284</v>
      </c>
      <c r="D8" t="s">
        <v>68</v>
      </c>
      <c r="E8" t="s">
        <v>143</v>
      </c>
      <c r="F8" t="s">
        <v>536</v>
      </c>
      <c r="G8" t="s">
        <v>507</v>
      </c>
      <c r="H8" t="s">
        <v>135</v>
      </c>
      <c r="I8">
        <v>26.32</v>
      </c>
      <c r="J8">
        <v>500</v>
      </c>
      <c r="K8" t="s">
        <v>228</v>
      </c>
      <c r="L8">
        <v>13160</v>
      </c>
      <c r="M8">
        <v>1432</v>
      </c>
      <c r="N8">
        <v>0</v>
      </c>
      <c r="O8">
        <v>18850384</v>
      </c>
    </row>
    <row r="9" spans="1:16" x14ac:dyDescent="0.3">
      <c r="A9" s="5">
        <v>46081</v>
      </c>
      <c r="B9">
        <v>2</v>
      </c>
      <c r="C9" t="s">
        <v>284</v>
      </c>
      <c r="D9" t="s">
        <v>72</v>
      </c>
      <c r="E9" t="s">
        <v>285</v>
      </c>
      <c r="F9" t="s">
        <v>536</v>
      </c>
      <c r="G9" t="s">
        <v>391</v>
      </c>
      <c r="H9" t="s">
        <v>135</v>
      </c>
      <c r="I9">
        <v>0</v>
      </c>
      <c r="J9">
        <v>850</v>
      </c>
      <c r="K9" t="s">
        <v>228</v>
      </c>
      <c r="L9">
        <v>0</v>
      </c>
      <c r="M9">
        <v>1432</v>
      </c>
      <c r="N9">
        <v>0</v>
      </c>
      <c r="O9">
        <v>0</v>
      </c>
    </row>
    <row r="10" spans="1:16" x14ac:dyDescent="0.3">
      <c r="A10" s="5">
        <v>46081</v>
      </c>
      <c r="B10">
        <v>2</v>
      </c>
      <c r="C10" t="s">
        <v>284</v>
      </c>
      <c r="D10" t="s">
        <v>72</v>
      </c>
      <c r="E10" t="s">
        <v>290</v>
      </c>
      <c r="F10" t="s">
        <v>536</v>
      </c>
      <c r="G10" t="s">
        <v>391</v>
      </c>
      <c r="H10" t="s">
        <v>135</v>
      </c>
      <c r="I10">
        <v>78.92</v>
      </c>
      <c r="J10">
        <v>740</v>
      </c>
      <c r="K10" t="s">
        <v>228</v>
      </c>
      <c r="L10">
        <v>58400.800000000003</v>
      </c>
      <c r="M10">
        <v>1432</v>
      </c>
      <c r="N10">
        <v>0</v>
      </c>
      <c r="O10">
        <v>83653305.920000017</v>
      </c>
    </row>
    <row r="11" spans="1:16" x14ac:dyDescent="0.3">
      <c r="A11" s="5">
        <v>46081</v>
      </c>
      <c r="B11">
        <v>2</v>
      </c>
      <c r="C11" t="s">
        <v>284</v>
      </c>
      <c r="D11" t="s">
        <v>72</v>
      </c>
      <c r="E11" t="s">
        <v>550</v>
      </c>
      <c r="F11" t="s">
        <v>536</v>
      </c>
      <c r="G11" t="s">
        <v>391</v>
      </c>
      <c r="H11" t="s">
        <v>135</v>
      </c>
      <c r="I11">
        <v>0</v>
      </c>
      <c r="K11" t="s">
        <v>228</v>
      </c>
      <c r="L11">
        <v>0</v>
      </c>
      <c r="M11">
        <v>1432</v>
      </c>
      <c r="N11">
        <v>0</v>
      </c>
      <c r="O11">
        <v>0</v>
      </c>
    </row>
    <row r="12" spans="1:16" x14ac:dyDescent="0.3">
      <c r="A12" s="5">
        <v>46081</v>
      </c>
      <c r="B12">
        <v>2</v>
      </c>
      <c r="C12" t="s">
        <v>284</v>
      </c>
      <c r="D12" t="s">
        <v>72</v>
      </c>
      <c r="E12" t="s">
        <v>544</v>
      </c>
      <c r="F12" t="s">
        <v>531</v>
      </c>
      <c r="G12" t="s">
        <v>508</v>
      </c>
      <c r="H12" t="s">
        <v>135</v>
      </c>
      <c r="I12">
        <v>0</v>
      </c>
      <c r="J12">
        <v>40</v>
      </c>
      <c r="K12" t="s">
        <v>228</v>
      </c>
      <c r="L12">
        <v>0</v>
      </c>
      <c r="M12">
        <v>1432</v>
      </c>
      <c r="N12">
        <v>0</v>
      </c>
      <c r="O12">
        <v>0</v>
      </c>
    </row>
    <row r="13" spans="1:16" x14ac:dyDescent="0.3">
      <c r="A13" s="5">
        <v>46081</v>
      </c>
      <c r="B13">
        <v>2</v>
      </c>
      <c r="C13" t="s">
        <v>284</v>
      </c>
      <c r="D13" t="s">
        <v>72</v>
      </c>
      <c r="E13" t="s">
        <v>529</v>
      </c>
      <c r="F13" t="s">
        <v>531</v>
      </c>
      <c r="G13" t="s">
        <v>508</v>
      </c>
      <c r="H13" t="s">
        <v>135</v>
      </c>
      <c r="I13">
        <v>19.2</v>
      </c>
      <c r="J13">
        <v>40</v>
      </c>
      <c r="K13" t="s">
        <v>228</v>
      </c>
      <c r="L13">
        <v>768</v>
      </c>
      <c r="M13">
        <v>1432</v>
      </c>
      <c r="N13">
        <v>0</v>
      </c>
      <c r="O13">
        <v>1100083.2000000002</v>
      </c>
    </row>
    <row r="14" spans="1:16" x14ac:dyDescent="0.3">
      <c r="A14" s="5">
        <v>46081</v>
      </c>
      <c r="B14">
        <v>2</v>
      </c>
      <c r="C14" t="s">
        <v>284</v>
      </c>
      <c r="D14" t="s">
        <v>72</v>
      </c>
      <c r="E14" t="s">
        <v>588</v>
      </c>
      <c r="F14" t="s">
        <v>531</v>
      </c>
      <c r="G14" t="s">
        <v>508</v>
      </c>
      <c r="H14" t="s">
        <v>135</v>
      </c>
      <c r="I14">
        <v>71.599999999999994</v>
      </c>
      <c r="J14">
        <v>40</v>
      </c>
      <c r="K14" t="s">
        <v>228</v>
      </c>
      <c r="L14">
        <v>1432</v>
      </c>
      <c r="M14">
        <v>1432</v>
      </c>
      <c r="N14">
        <v>0</v>
      </c>
      <c r="O14">
        <v>2051196.8</v>
      </c>
    </row>
    <row r="15" spans="1:16" x14ac:dyDescent="0.3">
      <c r="A15" s="5">
        <v>46081</v>
      </c>
      <c r="B15">
        <v>2</v>
      </c>
      <c r="C15" t="s">
        <v>284</v>
      </c>
      <c r="D15" t="s">
        <v>72</v>
      </c>
      <c r="E15" t="s">
        <v>545</v>
      </c>
      <c r="F15" t="s">
        <v>531</v>
      </c>
      <c r="G15" t="s">
        <v>508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1432</v>
      </c>
      <c r="N15">
        <v>0</v>
      </c>
      <c r="O15">
        <v>0</v>
      </c>
    </row>
    <row r="16" spans="1:16" x14ac:dyDescent="0.3">
      <c r="A16" s="5">
        <v>46081</v>
      </c>
      <c r="B16">
        <v>2</v>
      </c>
      <c r="C16" t="s">
        <v>284</v>
      </c>
      <c r="D16" t="s">
        <v>72</v>
      </c>
      <c r="E16" t="s">
        <v>537</v>
      </c>
      <c r="F16" t="s">
        <v>531</v>
      </c>
      <c r="G16" t="s">
        <v>538</v>
      </c>
      <c r="H16" t="s">
        <v>135</v>
      </c>
      <c r="I16">
        <v>99.28</v>
      </c>
      <c r="J16">
        <v>40</v>
      </c>
      <c r="K16" t="s">
        <v>228</v>
      </c>
      <c r="L16">
        <v>3971.2</v>
      </c>
      <c r="M16">
        <v>1432</v>
      </c>
      <c r="N16">
        <v>0</v>
      </c>
      <c r="O16">
        <v>5688346.8799999999</v>
      </c>
    </row>
    <row r="17" spans="1:15" x14ac:dyDescent="0.3">
      <c r="A17" s="5">
        <v>46081</v>
      </c>
      <c r="B17">
        <v>2</v>
      </c>
      <c r="C17" t="s">
        <v>284</v>
      </c>
      <c r="D17" t="s">
        <v>72</v>
      </c>
      <c r="E17" t="s">
        <v>546</v>
      </c>
      <c r="F17" t="s">
        <v>531</v>
      </c>
      <c r="G17" t="s">
        <v>538</v>
      </c>
      <c r="H17" t="s">
        <v>135</v>
      </c>
      <c r="I17">
        <v>0</v>
      </c>
      <c r="J17">
        <v>40</v>
      </c>
      <c r="K17" t="s">
        <v>228</v>
      </c>
      <c r="L17">
        <v>0</v>
      </c>
      <c r="M17">
        <v>1432</v>
      </c>
      <c r="N17">
        <v>0</v>
      </c>
      <c r="O17">
        <v>0</v>
      </c>
    </row>
    <row r="18" spans="1:15" x14ac:dyDescent="0.3">
      <c r="A18" s="5">
        <v>46081</v>
      </c>
      <c r="B18">
        <v>2</v>
      </c>
      <c r="C18" t="s">
        <v>284</v>
      </c>
      <c r="D18" t="s">
        <v>72</v>
      </c>
      <c r="E18" t="s">
        <v>547</v>
      </c>
      <c r="F18" t="s">
        <v>536</v>
      </c>
      <c r="G18" t="s">
        <v>391</v>
      </c>
      <c r="H18" t="s">
        <v>135</v>
      </c>
      <c r="I18">
        <v>1</v>
      </c>
      <c r="J18">
        <v>740</v>
      </c>
      <c r="K18" t="s">
        <v>228</v>
      </c>
      <c r="L18">
        <v>740</v>
      </c>
      <c r="M18">
        <v>1432</v>
      </c>
      <c r="N18">
        <v>0</v>
      </c>
      <c r="O18">
        <v>1059976</v>
      </c>
    </row>
    <row r="19" spans="1:15" x14ac:dyDescent="0.3">
      <c r="A19" s="5">
        <v>46081</v>
      </c>
      <c r="B19">
        <v>2</v>
      </c>
      <c r="C19" t="s">
        <v>284</v>
      </c>
      <c r="D19" t="s">
        <v>72</v>
      </c>
      <c r="E19" t="s">
        <v>548</v>
      </c>
      <c r="F19" t="s">
        <v>509</v>
      </c>
      <c r="G19" t="s">
        <v>508</v>
      </c>
      <c r="H19" t="s">
        <v>135</v>
      </c>
      <c r="I19">
        <v>21.88</v>
      </c>
      <c r="J19">
        <v>110</v>
      </c>
      <c r="K19" t="s">
        <v>228</v>
      </c>
      <c r="L19">
        <v>2406.7999999999997</v>
      </c>
      <c r="M19">
        <v>1432</v>
      </c>
      <c r="N19">
        <v>0</v>
      </c>
      <c r="O19">
        <v>3447500.32</v>
      </c>
    </row>
    <row r="20" spans="1:15" x14ac:dyDescent="0.3">
      <c r="A20" s="5">
        <v>46081</v>
      </c>
      <c r="B20">
        <v>2</v>
      </c>
      <c r="C20" t="s">
        <v>284</v>
      </c>
      <c r="D20" t="s">
        <v>72</v>
      </c>
      <c r="E20" t="s">
        <v>299</v>
      </c>
      <c r="F20" t="s">
        <v>536</v>
      </c>
      <c r="G20" t="s">
        <v>391</v>
      </c>
      <c r="H20" t="s">
        <v>135</v>
      </c>
      <c r="I20">
        <v>0</v>
      </c>
      <c r="J20">
        <v>400</v>
      </c>
      <c r="K20" t="s">
        <v>228</v>
      </c>
      <c r="L20">
        <v>0</v>
      </c>
      <c r="M20">
        <v>1432</v>
      </c>
      <c r="N20">
        <v>0</v>
      </c>
      <c r="O20">
        <v>0</v>
      </c>
    </row>
    <row r="21" spans="1:15" x14ac:dyDescent="0.3">
      <c r="A21" s="5">
        <v>46081</v>
      </c>
      <c r="B21">
        <v>2</v>
      </c>
      <c r="C21" t="s">
        <v>284</v>
      </c>
      <c r="D21" t="s">
        <v>72</v>
      </c>
      <c r="E21" t="s">
        <v>291</v>
      </c>
      <c r="F21" t="s">
        <v>536</v>
      </c>
      <c r="G21" t="s">
        <v>391</v>
      </c>
      <c r="H21" t="s">
        <v>135</v>
      </c>
      <c r="I21">
        <v>4.08</v>
      </c>
      <c r="J21">
        <v>500</v>
      </c>
      <c r="K21" t="s">
        <v>228</v>
      </c>
      <c r="L21">
        <v>2040</v>
      </c>
      <c r="M21">
        <v>1432</v>
      </c>
      <c r="N21">
        <v>0</v>
      </c>
      <c r="O21">
        <v>2922096</v>
      </c>
    </row>
    <row r="22" spans="1:15" x14ac:dyDescent="0.3">
      <c r="A22" s="5">
        <v>46081</v>
      </c>
      <c r="B22">
        <v>2</v>
      </c>
      <c r="C22" t="s">
        <v>284</v>
      </c>
      <c r="D22" t="s">
        <v>72</v>
      </c>
      <c r="E22" t="s">
        <v>1145</v>
      </c>
      <c r="F22" t="s">
        <v>1146</v>
      </c>
      <c r="G22" t="s">
        <v>508</v>
      </c>
      <c r="H22" t="s">
        <v>135</v>
      </c>
      <c r="I22">
        <v>29.18</v>
      </c>
      <c r="J22">
        <v>40</v>
      </c>
      <c r="K22" t="s">
        <v>228</v>
      </c>
      <c r="L22">
        <v>1167.2</v>
      </c>
      <c r="M22">
        <v>1432</v>
      </c>
      <c r="N22">
        <v>0</v>
      </c>
      <c r="O22">
        <v>1671897.2800000003</v>
      </c>
    </row>
    <row r="23" spans="1:15" x14ac:dyDescent="0.3">
      <c r="A23" s="5">
        <v>46081</v>
      </c>
      <c r="B23">
        <v>2</v>
      </c>
      <c r="C23" t="s">
        <v>284</v>
      </c>
      <c r="D23" t="s">
        <v>70</v>
      </c>
      <c r="E23" t="s">
        <v>290</v>
      </c>
      <c r="F23" t="s">
        <v>536</v>
      </c>
      <c r="G23" t="s">
        <v>391</v>
      </c>
      <c r="H23" t="s">
        <v>135</v>
      </c>
      <c r="I23">
        <v>0</v>
      </c>
      <c r="J23">
        <v>740</v>
      </c>
      <c r="K23" t="s">
        <v>228</v>
      </c>
      <c r="L23">
        <v>0</v>
      </c>
      <c r="M23">
        <v>1432</v>
      </c>
      <c r="N23">
        <v>0</v>
      </c>
      <c r="O23">
        <v>0</v>
      </c>
    </row>
    <row r="24" spans="1:15" x14ac:dyDescent="0.3">
      <c r="A24" s="5">
        <v>46081</v>
      </c>
      <c r="B24">
        <v>2</v>
      </c>
      <c r="C24" t="s">
        <v>284</v>
      </c>
      <c r="D24" t="s">
        <v>70</v>
      </c>
      <c r="E24" t="s">
        <v>307</v>
      </c>
      <c r="F24" t="s">
        <v>536</v>
      </c>
      <c r="G24" t="s">
        <v>391</v>
      </c>
      <c r="H24" t="s">
        <v>135</v>
      </c>
      <c r="I24">
        <v>0</v>
      </c>
      <c r="J24">
        <v>820</v>
      </c>
      <c r="K24" t="s">
        <v>228</v>
      </c>
      <c r="L24">
        <v>0</v>
      </c>
      <c r="M24">
        <v>1432</v>
      </c>
      <c r="N24">
        <v>0</v>
      </c>
      <c r="O24">
        <v>0</v>
      </c>
    </row>
    <row r="25" spans="1:15" x14ac:dyDescent="0.3">
      <c r="A25" s="5">
        <v>46081</v>
      </c>
      <c r="B25">
        <v>2</v>
      </c>
      <c r="C25" t="s">
        <v>284</v>
      </c>
      <c r="D25" t="s">
        <v>70</v>
      </c>
      <c r="E25" t="s">
        <v>309</v>
      </c>
      <c r="F25" t="s">
        <v>536</v>
      </c>
      <c r="G25" t="s">
        <v>391</v>
      </c>
      <c r="H25" t="s">
        <v>135</v>
      </c>
      <c r="I25">
        <v>30.39</v>
      </c>
      <c r="J25">
        <v>840</v>
      </c>
      <c r="K25" t="s">
        <v>228</v>
      </c>
      <c r="L25">
        <v>25527.600000000002</v>
      </c>
      <c r="M25">
        <v>1432</v>
      </c>
      <c r="N25">
        <v>0</v>
      </c>
      <c r="O25">
        <v>36565734.240000002</v>
      </c>
    </row>
    <row r="26" spans="1:15" x14ac:dyDescent="0.3">
      <c r="A26" s="5">
        <v>46081</v>
      </c>
      <c r="B26">
        <v>2</v>
      </c>
      <c r="C26" t="s">
        <v>284</v>
      </c>
      <c r="D26" t="s">
        <v>70</v>
      </c>
      <c r="E26" t="s">
        <v>549</v>
      </c>
      <c r="F26" t="s">
        <v>531</v>
      </c>
      <c r="G26" t="s">
        <v>532</v>
      </c>
      <c r="H26" t="s">
        <v>135</v>
      </c>
      <c r="I26">
        <v>346.2</v>
      </c>
      <c r="J26">
        <v>80</v>
      </c>
      <c r="K26" t="s">
        <v>228</v>
      </c>
      <c r="L26">
        <v>27696</v>
      </c>
      <c r="M26">
        <v>1432</v>
      </c>
      <c r="N26">
        <v>0</v>
      </c>
      <c r="O26">
        <v>39671750.400000006</v>
      </c>
    </row>
    <row r="27" spans="1:15" x14ac:dyDescent="0.3">
      <c r="A27" s="5">
        <v>46081</v>
      </c>
      <c r="B27">
        <v>2</v>
      </c>
      <c r="C27" t="s">
        <v>284</v>
      </c>
      <c r="D27" t="s">
        <v>70</v>
      </c>
      <c r="E27" t="s">
        <v>550</v>
      </c>
      <c r="F27" t="s">
        <v>531</v>
      </c>
      <c r="G27" t="s">
        <v>532</v>
      </c>
      <c r="H27" t="s">
        <v>135</v>
      </c>
      <c r="I27">
        <v>83.745000000000005</v>
      </c>
      <c r="J27">
        <v>80</v>
      </c>
      <c r="K27" t="s">
        <v>228</v>
      </c>
      <c r="L27">
        <v>6699.6</v>
      </c>
      <c r="M27">
        <v>1432</v>
      </c>
      <c r="N27">
        <v>0</v>
      </c>
      <c r="O27">
        <v>9596507.040000001</v>
      </c>
    </row>
    <row r="28" spans="1:15" x14ac:dyDescent="0.3">
      <c r="A28" s="5">
        <v>46081</v>
      </c>
      <c r="B28">
        <v>2</v>
      </c>
      <c r="C28" t="s">
        <v>284</v>
      </c>
      <c r="D28" t="s">
        <v>70</v>
      </c>
      <c r="E28" t="s">
        <v>310</v>
      </c>
      <c r="F28" t="s">
        <v>536</v>
      </c>
      <c r="G28" t="s">
        <v>391</v>
      </c>
      <c r="H28" t="s">
        <v>135</v>
      </c>
      <c r="I28">
        <v>22.731999999999999</v>
      </c>
      <c r="J28">
        <v>840</v>
      </c>
      <c r="K28" t="s">
        <v>228</v>
      </c>
      <c r="L28">
        <v>19094.88</v>
      </c>
      <c r="M28">
        <v>1432</v>
      </c>
      <c r="N28">
        <v>0</v>
      </c>
      <c r="O28">
        <v>27351506.112000003</v>
      </c>
    </row>
    <row r="29" spans="1:15" x14ac:dyDescent="0.3">
      <c r="A29" s="5">
        <v>46081</v>
      </c>
      <c r="B29">
        <v>2</v>
      </c>
      <c r="C29" t="s">
        <v>284</v>
      </c>
      <c r="D29" t="s">
        <v>70</v>
      </c>
      <c r="E29" t="s">
        <v>551</v>
      </c>
      <c r="F29" t="s">
        <v>531</v>
      </c>
      <c r="G29" t="s">
        <v>532</v>
      </c>
      <c r="H29" t="s">
        <v>135</v>
      </c>
      <c r="I29">
        <v>188.62</v>
      </c>
      <c r="J29">
        <v>40</v>
      </c>
      <c r="K29" t="s">
        <v>228</v>
      </c>
      <c r="L29">
        <v>7544.8</v>
      </c>
      <c r="M29">
        <v>1432</v>
      </c>
      <c r="N29">
        <v>0</v>
      </c>
      <c r="O29">
        <v>10807171.520000001</v>
      </c>
    </row>
    <row r="30" spans="1:15" x14ac:dyDescent="0.3">
      <c r="A30" s="5">
        <v>46081</v>
      </c>
      <c r="B30">
        <v>2</v>
      </c>
      <c r="C30" t="s">
        <v>284</v>
      </c>
      <c r="D30" t="s">
        <v>70</v>
      </c>
      <c r="E30" t="s">
        <v>475</v>
      </c>
      <c r="F30" t="s">
        <v>531</v>
      </c>
      <c r="G30" t="s">
        <v>532</v>
      </c>
      <c r="H30" t="s">
        <v>135</v>
      </c>
      <c r="I30">
        <v>0</v>
      </c>
      <c r="J30">
        <v>40</v>
      </c>
      <c r="K30" t="s">
        <v>228</v>
      </c>
      <c r="L30">
        <v>0</v>
      </c>
      <c r="M30">
        <v>1432</v>
      </c>
      <c r="N30">
        <v>0</v>
      </c>
      <c r="O30">
        <v>0</v>
      </c>
    </row>
    <row r="31" spans="1:15" x14ac:dyDescent="0.3">
      <c r="A31" s="5">
        <v>46081</v>
      </c>
      <c r="B31">
        <v>1</v>
      </c>
      <c r="C31" t="s">
        <v>275</v>
      </c>
      <c r="D31" t="s">
        <v>50</v>
      </c>
      <c r="E31" t="s">
        <v>301</v>
      </c>
      <c r="F31" t="s">
        <v>536</v>
      </c>
      <c r="G31" t="s">
        <v>391</v>
      </c>
      <c r="H31" t="s">
        <v>135</v>
      </c>
      <c r="I31">
        <v>0</v>
      </c>
      <c r="J31">
        <v>850</v>
      </c>
      <c r="K31" t="s">
        <v>228</v>
      </c>
      <c r="L31">
        <v>0</v>
      </c>
      <c r="M31">
        <v>1432</v>
      </c>
      <c r="N31">
        <v>0</v>
      </c>
      <c r="O31">
        <v>0</v>
      </c>
    </row>
    <row r="32" spans="1:15" x14ac:dyDescent="0.3">
      <c r="A32" s="5">
        <v>46081</v>
      </c>
      <c r="B32">
        <v>1</v>
      </c>
      <c r="C32" t="s">
        <v>275</v>
      </c>
      <c r="D32" t="s">
        <v>50</v>
      </c>
      <c r="E32" t="s">
        <v>589</v>
      </c>
      <c r="F32" t="s">
        <v>536</v>
      </c>
      <c r="G32" t="s">
        <v>391</v>
      </c>
      <c r="H32" t="s">
        <v>135</v>
      </c>
      <c r="I32">
        <v>0</v>
      </c>
      <c r="J32">
        <v>650</v>
      </c>
      <c r="K32" t="s">
        <v>228</v>
      </c>
      <c r="L32">
        <v>0</v>
      </c>
      <c r="M32">
        <v>1432</v>
      </c>
      <c r="N32">
        <v>0</v>
      </c>
      <c r="O32">
        <v>0</v>
      </c>
    </row>
    <row r="33" spans="1:15" x14ac:dyDescent="0.3">
      <c r="A33" s="5">
        <v>46081</v>
      </c>
      <c r="B33">
        <v>1</v>
      </c>
      <c r="C33" t="s">
        <v>275</v>
      </c>
      <c r="D33" t="s">
        <v>50</v>
      </c>
      <c r="E33" t="s">
        <v>590</v>
      </c>
      <c r="F33" t="s">
        <v>536</v>
      </c>
      <c r="G33" t="s">
        <v>391</v>
      </c>
      <c r="H33" t="s">
        <v>135</v>
      </c>
      <c r="I33">
        <v>0</v>
      </c>
      <c r="J33">
        <v>450</v>
      </c>
      <c r="K33" t="s">
        <v>228</v>
      </c>
      <c r="L33">
        <v>0</v>
      </c>
      <c r="M33">
        <v>1432</v>
      </c>
      <c r="N33">
        <v>0</v>
      </c>
      <c r="O33">
        <v>0</v>
      </c>
    </row>
    <row r="34" spans="1:15" x14ac:dyDescent="0.3">
      <c r="A34" s="5">
        <v>46081</v>
      </c>
      <c r="B34">
        <v>1</v>
      </c>
      <c r="C34" t="s">
        <v>275</v>
      </c>
      <c r="D34" t="s">
        <v>50</v>
      </c>
      <c r="E34" t="s">
        <v>305</v>
      </c>
      <c r="F34" t="s">
        <v>536</v>
      </c>
      <c r="G34" t="s">
        <v>391</v>
      </c>
      <c r="H34" t="s">
        <v>135</v>
      </c>
      <c r="I34">
        <v>28.54</v>
      </c>
      <c r="J34">
        <v>90</v>
      </c>
      <c r="K34" t="s">
        <v>228</v>
      </c>
      <c r="L34">
        <v>2568.6</v>
      </c>
      <c r="M34">
        <v>1432</v>
      </c>
      <c r="N34">
        <v>0</v>
      </c>
      <c r="O34">
        <v>3679262.64</v>
      </c>
    </row>
    <row r="35" spans="1:15" x14ac:dyDescent="0.3">
      <c r="A35" s="5">
        <v>46081</v>
      </c>
      <c r="B35">
        <v>1</v>
      </c>
      <c r="C35" t="s">
        <v>275</v>
      </c>
      <c r="D35" t="s">
        <v>50</v>
      </c>
      <c r="E35" t="s">
        <v>539</v>
      </c>
      <c r="F35" t="s">
        <v>536</v>
      </c>
      <c r="G35" t="s">
        <v>391</v>
      </c>
      <c r="H35" t="s">
        <v>135</v>
      </c>
      <c r="I35">
        <v>71.608999999999995</v>
      </c>
      <c r="J35">
        <v>400</v>
      </c>
      <c r="K35" t="s">
        <v>228</v>
      </c>
      <c r="L35">
        <v>28643.599999999999</v>
      </c>
      <c r="M35">
        <v>1432</v>
      </c>
      <c r="N35">
        <v>0</v>
      </c>
      <c r="O35">
        <v>41029092.640000001</v>
      </c>
    </row>
    <row r="36" spans="1:15" x14ac:dyDescent="0.3">
      <c r="A36" s="5">
        <v>46081</v>
      </c>
      <c r="B36">
        <v>2</v>
      </c>
      <c r="C36" t="s">
        <v>284</v>
      </c>
      <c r="D36" t="s">
        <v>72</v>
      </c>
      <c r="E36" t="s">
        <v>545</v>
      </c>
      <c r="F36" t="s">
        <v>1146</v>
      </c>
      <c r="G36" t="s">
        <v>508</v>
      </c>
      <c r="H36" t="s">
        <v>135</v>
      </c>
      <c r="I36">
        <v>25.26</v>
      </c>
      <c r="J36">
        <v>40</v>
      </c>
      <c r="K36" t="s">
        <v>228</v>
      </c>
      <c r="L36">
        <v>1010.4000000000001</v>
      </c>
      <c r="M36">
        <v>1432</v>
      </c>
      <c r="N36">
        <v>0</v>
      </c>
      <c r="O36">
        <v>1447296.9600000002</v>
      </c>
    </row>
    <row r="37" spans="1:15" x14ac:dyDescent="0.3">
      <c r="A37" s="5">
        <v>46081</v>
      </c>
      <c r="B37">
        <v>2</v>
      </c>
      <c r="C37" t="s">
        <v>284</v>
      </c>
      <c r="D37" t="s">
        <v>70</v>
      </c>
      <c r="E37" t="s">
        <v>549</v>
      </c>
      <c r="F37" t="s">
        <v>1146</v>
      </c>
      <c r="G37" t="s">
        <v>532</v>
      </c>
      <c r="H37" t="s">
        <v>135</v>
      </c>
      <c r="I37">
        <v>7.62</v>
      </c>
      <c r="J37">
        <v>100</v>
      </c>
      <c r="K37" t="s">
        <v>228</v>
      </c>
      <c r="L37">
        <v>762</v>
      </c>
      <c r="M37">
        <v>1432</v>
      </c>
      <c r="N37">
        <v>0</v>
      </c>
      <c r="O37">
        <v>1091488.8</v>
      </c>
    </row>
    <row r="38" spans="1:15" x14ac:dyDescent="0.3">
      <c r="A38" s="5">
        <v>46081</v>
      </c>
      <c r="B38">
        <v>2</v>
      </c>
      <c r="C38" t="s">
        <v>284</v>
      </c>
      <c r="D38" t="s">
        <v>70</v>
      </c>
      <c r="E38" t="s">
        <v>550</v>
      </c>
      <c r="F38" t="s">
        <v>1146</v>
      </c>
      <c r="G38" t="s">
        <v>532</v>
      </c>
      <c r="H38" t="s">
        <v>135</v>
      </c>
      <c r="I38">
        <v>7.18</v>
      </c>
      <c r="J38">
        <v>100</v>
      </c>
      <c r="K38" t="s">
        <v>228</v>
      </c>
      <c r="L38">
        <v>718</v>
      </c>
      <c r="M38">
        <v>1432</v>
      </c>
      <c r="N38">
        <v>0</v>
      </c>
      <c r="O38">
        <v>1028463.2000000001</v>
      </c>
    </row>
    <row r="39" spans="1:15" x14ac:dyDescent="0.3">
      <c r="A39" s="5"/>
    </row>
    <row r="40" spans="1:15" x14ac:dyDescent="0.3">
      <c r="A40" s="5"/>
    </row>
    <row r="41" spans="1:15" x14ac:dyDescent="0.3">
      <c r="A41" s="5"/>
    </row>
    <row r="42" spans="1:15" x14ac:dyDescent="0.3">
      <c r="A42" s="5"/>
    </row>
    <row r="43" spans="1:15" x14ac:dyDescent="0.3">
      <c r="A43" s="5"/>
    </row>
    <row r="44" spans="1:15" x14ac:dyDescent="0.3">
      <c r="A44" s="5"/>
    </row>
    <row r="45" spans="1:15" x14ac:dyDescent="0.3">
      <c r="A45" s="5"/>
    </row>
    <row r="46" spans="1:15" x14ac:dyDescent="0.3">
      <c r="A46" s="5"/>
    </row>
    <row r="47" spans="1:15" x14ac:dyDescent="0.3">
      <c r="A47" s="5"/>
    </row>
    <row r="48" spans="1:15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  <row r="53" spans="1:1" x14ac:dyDescent="0.3">
      <c r="A53" s="5"/>
    </row>
    <row r="54" spans="1:1" x14ac:dyDescent="0.3">
      <c r="A54" s="5"/>
    </row>
    <row r="55" spans="1:1" x14ac:dyDescent="0.3">
      <c r="A55" s="5"/>
    </row>
    <row r="56" spans="1:1" x14ac:dyDescent="0.3">
      <c r="A56" s="5"/>
    </row>
    <row r="57" spans="1:1" x14ac:dyDescent="0.3">
      <c r="A57" s="5"/>
    </row>
    <row r="58" spans="1:1" x14ac:dyDescent="0.3">
      <c r="A58" s="5"/>
    </row>
    <row r="59" spans="1:1" x14ac:dyDescent="0.3">
      <c r="A59" s="5"/>
    </row>
    <row r="60" spans="1:1" x14ac:dyDescent="0.3">
      <c r="A60" s="5"/>
    </row>
    <row r="61" spans="1:1" x14ac:dyDescent="0.3">
      <c r="A61" s="5"/>
    </row>
    <row r="62" spans="1:1" x14ac:dyDescent="0.3">
      <c r="A62" s="5"/>
    </row>
    <row r="63" spans="1:1" x14ac:dyDescent="0.3">
      <c r="A63" s="5"/>
    </row>
    <row r="64" spans="1:1" x14ac:dyDescent="0.3">
      <c r="A64" s="5"/>
    </row>
    <row r="65" spans="1:1" x14ac:dyDescent="0.3">
      <c r="A65" s="5"/>
    </row>
    <row r="66" spans="1:1" x14ac:dyDescent="0.3">
      <c r="A66" s="5"/>
    </row>
    <row r="67" spans="1:1" x14ac:dyDescent="0.3">
      <c r="A67" s="5"/>
    </row>
    <row r="68" spans="1:1" x14ac:dyDescent="0.3">
      <c r="A68" s="5"/>
    </row>
    <row r="69" spans="1:1" x14ac:dyDescent="0.3">
      <c r="A69" s="5"/>
    </row>
    <row r="70" spans="1:1" x14ac:dyDescent="0.3">
      <c r="A70" s="5"/>
    </row>
    <row r="71" spans="1:1" x14ac:dyDescent="0.3">
      <c r="A71" s="5"/>
    </row>
    <row r="72" spans="1:1" x14ac:dyDescent="0.3">
      <c r="A72" s="5"/>
    </row>
    <row r="73" spans="1:1" x14ac:dyDescent="0.3">
      <c r="A73" s="5"/>
    </row>
    <row r="74" spans="1:1" x14ac:dyDescent="0.3">
      <c r="A74" s="5"/>
    </row>
    <row r="75" spans="1:1" x14ac:dyDescent="0.3">
      <c r="A75" s="5"/>
    </row>
    <row r="76" spans="1:1" x14ac:dyDescent="0.3">
      <c r="A76" s="5"/>
    </row>
    <row r="77" spans="1:1" x14ac:dyDescent="0.3">
      <c r="A77" s="5"/>
    </row>
    <row r="78" spans="1:1" x14ac:dyDescent="0.3">
      <c r="A78" s="5"/>
    </row>
    <row r="79" spans="1:1" x14ac:dyDescent="0.3">
      <c r="A79" s="5"/>
    </row>
    <row r="80" spans="1:1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  <row r="104" spans="1:1" x14ac:dyDescent="0.3">
      <c r="A104" s="5"/>
    </row>
    <row r="105" spans="1:1" x14ac:dyDescent="0.3">
      <c r="A105" s="5"/>
    </row>
    <row r="106" spans="1:1" x14ac:dyDescent="0.3">
      <c r="A106" s="5"/>
    </row>
    <row r="107" spans="1:1" x14ac:dyDescent="0.3">
      <c r="A107" s="5"/>
    </row>
    <row r="108" spans="1:1" x14ac:dyDescent="0.3">
      <c r="A108" s="5"/>
    </row>
    <row r="109" spans="1:1" x14ac:dyDescent="0.3">
      <c r="A109" s="5"/>
    </row>
    <row r="110" spans="1:1" x14ac:dyDescent="0.3">
      <c r="A110" s="5"/>
    </row>
    <row r="111" spans="1:1" x14ac:dyDescent="0.3">
      <c r="A111" s="5"/>
    </row>
    <row r="112" spans="1:1" x14ac:dyDescent="0.3">
      <c r="A112" s="5"/>
    </row>
    <row r="113" spans="1:1" x14ac:dyDescent="0.3">
      <c r="A113" s="5"/>
    </row>
    <row r="114" spans="1:1" x14ac:dyDescent="0.3">
      <c r="A114" s="5"/>
    </row>
    <row r="115" spans="1:1" x14ac:dyDescent="0.3">
      <c r="A115" s="5"/>
    </row>
    <row r="116" spans="1:1" x14ac:dyDescent="0.3">
      <c r="A116" s="5"/>
    </row>
    <row r="117" spans="1:1" x14ac:dyDescent="0.3">
      <c r="A117" s="5"/>
    </row>
    <row r="118" spans="1:1" x14ac:dyDescent="0.3">
      <c r="A118" s="5"/>
    </row>
    <row r="119" spans="1:1" x14ac:dyDescent="0.3">
      <c r="A119" s="5"/>
    </row>
    <row r="120" spans="1:1" x14ac:dyDescent="0.3">
      <c r="A120" s="5"/>
    </row>
    <row r="121" spans="1:1" x14ac:dyDescent="0.3">
      <c r="A121" s="5"/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1" x14ac:dyDescent="0.3">
      <c r="A241" s="5"/>
    </row>
    <row r="242" spans="1:1" x14ac:dyDescent="0.3">
      <c r="A242" s="5"/>
    </row>
    <row r="243" spans="1:1" x14ac:dyDescent="0.3">
      <c r="A243" s="5"/>
    </row>
    <row r="244" spans="1:1" x14ac:dyDescent="0.3">
      <c r="A244" s="5"/>
    </row>
    <row r="245" spans="1:1" x14ac:dyDescent="0.3">
      <c r="A245" s="5"/>
    </row>
    <row r="246" spans="1:1" x14ac:dyDescent="0.3">
      <c r="A246" s="5"/>
    </row>
    <row r="247" spans="1:1" x14ac:dyDescent="0.3">
      <c r="A247" s="5"/>
    </row>
    <row r="248" spans="1:1" x14ac:dyDescent="0.3">
      <c r="A248" s="5"/>
    </row>
    <row r="249" spans="1:1" x14ac:dyDescent="0.3">
      <c r="A249" s="5"/>
    </row>
    <row r="250" spans="1:1" x14ac:dyDescent="0.3">
      <c r="A250" s="5"/>
    </row>
    <row r="251" spans="1:1" x14ac:dyDescent="0.3">
      <c r="A251" s="5"/>
    </row>
    <row r="252" spans="1:1" x14ac:dyDescent="0.3">
      <c r="A252" s="5"/>
    </row>
    <row r="253" spans="1:1" x14ac:dyDescent="0.3">
      <c r="A253" s="5"/>
    </row>
    <row r="254" spans="1:1" x14ac:dyDescent="0.3">
      <c r="A254" s="5"/>
    </row>
    <row r="255" spans="1:1" x14ac:dyDescent="0.3">
      <c r="A255" s="5"/>
    </row>
    <row r="256" spans="1:1" x14ac:dyDescent="0.3">
      <c r="A256" s="5"/>
    </row>
    <row r="257" spans="1:1" x14ac:dyDescent="0.3">
      <c r="A257" s="5"/>
    </row>
    <row r="258" spans="1:1" x14ac:dyDescent="0.3">
      <c r="A258" s="5"/>
    </row>
    <row r="259" spans="1:1" x14ac:dyDescent="0.3">
      <c r="A259" s="5"/>
    </row>
    <row r="260" spans="1:1" x14ac:dyDescent="0.3">
      <c r="A260" s="5"/>
    </row>
    <row r="261" spans="1:1" x14ac:dyDescent="0.3">
      <c r="A261" s="5"/>
    </row>
    <row r="262" spans="1:1" x14ac:dyDescent="0.3">
      <c r="A262" s="5"/>
    </row>
    <row r="263" spans="1:1" x14ac:dyDescent="0.3">
      <c r="A263" s="5"/>
    </row>
    <row r="264" spans="1:1" x14ac:dyDescent="0.3">
      <c r="A264" s="5"/>
    </row>
    <row r="265" spans="1:1" x14ac:dyDescent="0.3">
      <c r="A265" s="5"/>
    </row>
    <row r="266" spans="1:1" x14ac:dyDescent="0.3">
      <c r="A266" s="5"/>
    </row>
    <row r="267" spans="1:1" x14ac:dyDescent="0.3">
      <c r="A267" s="5"/>
    </row>
    <row r="268" spans="1:1" x14ac:dyDescent="0.3">
      <c r="A268" s="5"/>
    </row>
    <row r="269" spans="1:1" x14ac:dyDescent="0.3">
      <c r="A269" s="5"/>
    </row>
    <row r="270" spans="1:1" x14ac:dyDescent="0.3">
      <c r="A270" s="5"/>
    </row>
    <row r="271" spans="1:1" x14ac:dyDescent="0.3">
      <c r="A271" s="5"/>
    </row>
    <row r="272" spans="1:1" x14ac:dyDescent="0.3">
      <c r="A272" s="5"/>
    </row>
    <row r="273" spans="1:1" x14ac:dyDescent="0.3">
      <c r="A273" s="5"/>
    </row>
    <row r="274" spans="1:1" x14ac:dyDescent="0.3">
      <c r="A274" s="5"/>
    </row>
    <row r="275" spans="1:1" x14ac:dyDescent="0.3">
      <c r="A275" s="5"/>
    </row>
    <row r="276" spans="1:1" x14ac:dyDescent="0.3">
      <c r="A276" s="5"/>
    </row>
    <row r="277" spans="1:1" x14ac:dyDescent="0.3">
      <c r="A277" s="5"/>
    </row>
    <row r="278" spans="1:1" x14ac:dyDescent="0.3">
      <c r="A278" s="5"/>
    </row>
    <row r="279" spans="1:1" x14ac:dyDescent="0.3">
      <c r="A279" s="5"/>
    </row>
    <row r="280" spans="1:1" x14ac:dyDescent="0.3">
      <c r="A280" s="5"/>
    </row>
    <row r="281" spans="1:1" x14ac:dyDescent="0.3">
      <c r="A281" s="5"/>
    </row>
    <row r="282" spans="1:1" x14ac:dyDescent="0.3">
      <c r="A282" s="5"/>
    </row>
    <row r="283" spans="1:1" x14ac:dyDescent="0.3">
      <c r="A283" s="5"/>
    </row>
    <row r="284" spans="1:1" x14ac:dyDescent="0.3">
      <c r="A284" s="5"/>
    </row>
    <row r="285" spans="1:1" x14ac:dyDescent="0.3">
      <c r="A285" s="5"/>
    </row>
    <row r="286" spans="1:1" x14ac:dyDescent="0.3">
      <c r="A286" s="5"/>
    </row>
    <row r="287" spans="1:1" x14ac:dyDescent="0.3">
      <c r="A287" s="5"/>
    </row>
    <row r="288" spans="1:1" x14ac:dyDescent="0.3">
      <c r="A288" s="5"/>
    </row>
    <row r="289" spans="1:1" x14ac:dyDescent="0.3">
      <c r="A289" s="5"/>
    </row>
    <row r="290" spans="1:1" x14ac:dyDescent="0.3">
      <c r="A290" s="5"/>
    </row>
    <row r="291" spans="1:1" x14ac:dyDescent="0.3">
      <c r="A291" s="5"/>
    </row>
    <row r="292" spans="1:1" x14ac:dyDescent="0.3">
      <c r="A292" s="5"/>
    </row>
    <row r="293" spans="1:1" x14ac:dyDescent="0.3">
      <c r="A293" s="5"/>
    </row>
    <row r="294" spans="1:1" x14ac:dyDescent="0.3">
      <c r="A294" s="5"/>
    </row>
    <row r="295" spans="1:1" x14ac:dyDescent="0.3">
      <c r="A295" s="5"/>
    </row>
    <row r="296" spans="1:1" x14ac:dyDescent="0.3">
      <c r="A296" s="5"/>
    </row>
    <row r="297" spans="1:1" x14ac:dyDescent="0.3">
      <c r="A297" s="5"/>
    </row>
    <row r="298" spans="1:1" x14ac:dyDescent="0.3">
      <c r="A298" s="5"/>
    </row>
    <row r="299" spans="1:1" x14ac:dyDescent="0.3">
      <c r="A299" s="5"/>
    </row>
    <row r="300" spans="1:1" x14ac:dyDescent="0.3">
      <c r="A300" s="5"/>
    </row>
    <row r="301" spans="1:1" x14ac:dyDescent="0.3">
      <c r="A301" s="5"/>
    </row>
    <row r="302" spans="1:1" x14ac:dyDescent="0.3">
      <c r="A302" s="5"/>
    </row>
    <row r="303" spans="1:1" x14ac:dyDescent="0.3">
      <c r="A303" s="5"/>
    </row>
    <row r="304" spans="1:1" x14ac:dyDescent="0.3">
      <c r="A304" s="5"/>
    </row>
    <row r="305" spans="1:1" x14ac:dyDescent="0.3">
      <c r="A305" s="5"/>
    </row>
    <row r="306" spans="1:1" x14ac:dyDescent="0.3">
      <c r="A306" s="5"/>
    </row>
    <row r="307" spans="1:1" x14ac:dyDescent="0.3">
      <c r="A307" s="5"/>
    </row>
    <row r="308" spans="1:1" x14ac:dyDescent="0.3">
      <c r="A308" s="5"/>
    </row>
    <row r="309" spans="1:1" x14ac:dyDescent="0.3">
      <c r="A309" s="5"/>
    </row>
    <row r="310" spans="1:1" x14ac:dyDescent="0.3">
      <c r="A310" s="5"/>
    </row>
    <row r="311" spans="1:1" x14ac:dyDescent="0.3">
      <c r="A311" s="5"/>
    </row>
    <row r="312" spans="1:1" x14ac:dyDescent="0.3">
      <c r="A312" s="5"/>
    </row>
    <row r="313" spans="1:1" x14ac:dyDescent="0.3">
      <c r="A313" s="5"/>
    </row>
    <row r="314" spans="1:1" x14ac:dyDescent="0.3">
      <c r="A314" s="5"/>
    </row>
    <row r="315" spans="1:1" x14ac:dyDescent="0.3">
      <c r="A315" s="5"/>
    </row>
    <row r="316" spans="1:1" x14ac:dyDescent="0.3">
      <c r="A316" s="5"/>
    </row>
    <row r="317" spans="1:1" x14ac:dyDescent="0.3">
      <c r="A317" s="5"/>
    </row>
    <row r="318" spans="1:1" x14ac:dyDescent="0.3">
      <c r="A318" s="5"/>
    </row>
    <row r="319" spans="1:1" x14ac:dyDescent="0.3">
      <c r="A319" s="5"/>
    </row>
    <row r="320" spans="1:1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27" spans="1:1" x14ac:dyDescent="0.3">
      <c r="A327" s="5"/>
    </row>
    <row r="328" spans="1:1" x14ac:dyDescent="0.3">
      <c r="A328" s="5"/>
    </row>
    <row r="329" spans="1:1" x14ac:dyDescent="0.3">
      <c r="A329" s="5"/>
    </row>
    <row r="330" spans="1:1" x14ac:dyDescent="0.3">
      <c r="A330" s="5"/>
    </row>
    <row r="331" spans="1:1" x14ac:dyDescent="0.3">
      <c r="A331" s="5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  <row r="479" spans="1:1" x14ac:dyDescent="0.3">
      <c r="A479" s="5"/>
    </row>
    <row r="480" spans="1:1" x14ac:dyDescent="0.3">
      <c r="A480" s="5"/>
    </row>
    <row r="481" spans="1:1" x14ac:dyDescent="0.3">
      <c r="A481" s="5"/>
    </row>
    <row r="482" spans="1:1" x14ac:dyDescent="0.3">
      <c r="A482" s="5"/>
    </row>
    <row r="483" spans="1:1" x14ac:dyDescent="0.3">
      <c r="A483" s="5"/>
    </row>
    <row r="484" spans="1:1" x14ac:dyDescent="0.3">
      <c r="A484" s="5"/>
    </row>
    <row r="485" spans="1:1" x14ac:dyDescent="0.3">
      <c r="A485" s="5"/>
    </row>
    <row r="486" spans="1:1" x14ac:dyDescent="0.3">
      <c r="A486" s="5"/>
    </row>
    <row r="487" spans="1:1" x14ac:dyDescent="0.3">
      <c r="A487" s="5"/>
    </row>
    <row r="488" spans="1:1" x14ac:dyDescent="0.3">
      <c r="A488" s="5"/>
    </row>
    <row r="489" spans="1:1" x14ac:dyDescent="0.3">
      <c r="A489" s="5"/>
    </row>
    <row r="490" spans="1:1" x14ac:dyDescent="0.3">
      <c r="A490" s="5"/>
    </row>
    <row r="491" spans="1:1" x14ac:dyDescent="0.3">
      <c r="A491" s="5"/>
    </row>
    <row r="492" spans="1:1" x14ac:dyDescent="0.3">
      <c r="A492" s="5"/>
    </row>
    <row r="493" spans="1:1" x14ac:dyDescent="0.3">
      <c r="A493" s="5"/>
    </row>
    <row r="494" spans="1:1" x14ac:dyDescent="0.3">
      <c r="A494" s="5"/>
    </row>
    <row r="495" spans="1:1" x14ac:dyDescent="0.3">
      <c r="A495" s="5"/>
    </row>
    <row r="496" spans="1:1" x14ac:dyDescent="0.3">
      <c r="A496" s="5"/>
    </row>
    <row r="497" spans="1:1" x14ac:dyDescent="0.3">
      <c r="A497" s="5"/>
    </row>
    <row r="498" spans="1:1" x14ac:dyDescent="0.3">
      <c r="A498" s="5"/>
    </row>
    <row r="499" spans="1:1" x14ac:dyDescent="0.3">
      <c r="A499" s="5"/>
    </row>
    <row r="500" spans="1:1" x14ac:dyDescent="0.3">
      <c r="A500" s="5"/>
    </row>
    <row r="501" spans="1:1" x14ac:dyDescent="0.3">
      <c r="A501" s="5"/>
    </row>
    <row r="502" spans="1:1" x14ac:dyDescent="0.3">
      <c r="A502" s="5"/>
    </row>
    <row r="503" spans="1:1" x14ac:dyDescent="0.3">
      <c r="A503" s="5"/>
    </row>
    <row r="504" spans="1:1" x14ac:dyDescent="0.3">
      <c r="A504" s="5"/>
    </row>
    <row r="505" spans="1:1" x14ac:dyDescent="0.3">
      <c r="A505" s="5"/>
    </row>
    <row r="506" spans="1:1" x14ac:dyDescent="0.3">
      <c r="A506" s="5"/>
    </row>
    <row r="507" spans="1:1" x14ac:dyDescent="0.3">
      <c r="A507" s="5"/>
    </row>
    <row r="508" spans="1:1" x14ac:dyDescent="0.3">
      <c r="A508" s="5"/>
    </row>
    <row r="509" spans="1:1" x14ac:dyDescent="0.3">
      <c r="A509" s="5"/>
    </row>
    <row r="510" spans="1:1" x14ac:dyDescent="0.3">
      <c r="A510" s="5"/>
    </row>
    <row r="511" spans="1:1" x14ac:dyDescent="0.3">
      <c r="A511" s="5"/>
    </row>
    <row r="512" spans="1:1" x14ac:dyDescent="0.3">
      <c r="A512" s="5"/>
    </row>
    <row r="513" spans="1:1" x14ac:dyDescent="0.3">
      <c r="A513" s="5"/>
    </row>
    <row r="514" spans="1:1" x14ac:dyDescent="0.3">
      <c r="A514" s="5"/>
    </row>
    <row r="515" spans="1:1" x14ac:dyDescent="0.3">
      <c r="A515" s="5"/>
    </row>
    <row r="516" spans="1:1" x14ac:dyDescent="0.3">
      <c r="A516" s="5"/>
    </row>
    <row r="517" spans="1:1" x14ac:dyDescent="0.3">
      <c r="A517" s="5"/>
    </row>
    <row r="518" spans="1:1" x14ac:dyDescent="0.3">
      <c r="A518" s="5"/>
    </row>
    <row r="519" spans="1:1" x14ac:dyDescent="0.3">
      <c r="A519" s="5"/>
    </row>
    <row r="520" spans="1:1" x14ac:dyDescent="0.3">
      <c r="A520" s="5"/>
    </row>
    <row r="521" spans="1:1" x14ac:dyDescent="0.3">
      <c r="A521" s="5"/>
    </row>
    <row r="522" spans="1:1" x14ac:dyDescent="0.3">
      <c r="A522" s="5"/>
    </row>
    <row r="523" spans="1:1" x14ac:dyDescent="0.3">
      <c r="A523" s="5"/>
    </row>
    <row r="524" spans="1:1" x14ac:dyDescent="0.3">
      <c r="A524" s="5"/>
    </row>
    <row r="525" spans="1:1" x14ac:dyDescent="0.3">
      <c r="A525" s="5"/>
    </row>
    <row r="526" spans="1:1" x14ac:dyDescent="0.3">
      <c r="A526" s="5"/>
    </row>
    <row r="527" spans="1:1" x14ac:dyDescent="0.3">
      <c r="A527" s="5"/>
    </row>
    <row r="528" spans="1:1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  <row r="678" spans="1:1" x14ac:dyDescent="0.3">
      <c r="A678" s="5"/>
    </row>
    <row r="679" spans="1:1" x14ac:dyDescent="0.3">
      <c r="A679" s="5"/>
    </row>
    <row r="680" spans="1:1" x14ac:dyDescent="0.3">
      <c r="A680" s="5"/>
    </row>
    <row r="681" spans="1:1" x14ac:dyDescent="0.3">
      <c r="A681" s="5"/>
    </row>
    <row r="682" spans="1:1" x14ac:dyDescent="0.3">
      <c r="A682" s="5"/>
    </row>
    <row r="683" spans="1:1" x14ac:dyDescent="0.3">
      <c r="A683" s="5"/>
    </row>
    <row r="684" spans="1:1" x14ac:dyDescent="0.3">
      <c r="A684" s="5"/>
    </row>
    <row r="685" spans="1:1" x14ac:dyDescent="0.3">
      <c r="A685" s="5"/>
    </row>
    <row r="686" spans="1:1" x14ac:dyDescent="0.3">
      <c r="A686" s="5"/>
    </row>
    <row r="687" spans="1:1" x14ac:dyDescent="0.3">
      <c r="A687" s="5"/>
    </row>
    <row r="688" spans="1:1" x14ac:dyDescent="0.3">
      <c r="A688" s="5"/>
    </row>
    <row r="689" spans="1:1" x14ac:dyDescent="0.3">
      <c r="A689" s="5"/>
    </row>
    <row r="690" spans="1:1" x14ac:dyDescent="0.3">
      <c r="A690" s="5"/>
    </row>
    <row r="691" spans="1:1" x14ac:dyDescent="0.3">
      <c r="A691" s="5"/>
    </row>
    <row r="692" spans="1:1" x14ac:dyDescent="0.3">
      <c r="A692" s="5"/>
    </row>
    <row r="693" spans="1:1" x14ac:dyDescent="0.3">
      <c r="A693" s="5"/>
    </row>
    <row r="694" spans="1:1" x14ac:dyDescent="0.3">
      <c r="A694" s="5"/>
    </row>
    <row r="695" spans="1:1" x14ac:dyDescent="0.3">
      <c r="A695" s="5"/>
    </row>
    <row r="696" spans="1:1" x14ac:dyDescent="0.3">
      <c r="A696" s="5"/>
    </row>
    <row r="697" spans="1:1" x14ac:dyDescent="0.3">
      <c r="A697" s="5"/>
    </row>
    <row r="698" spans="1:1" x14ac:dyDescent="0.3">
      <c r="A698" s="5"/>
    </row>
    <row r="699" spans="1:1" x14ac:dyDescent="0.3">
      <c r="A699" s="5"/>
    </row>
    <row r="700" spans="1:1" x14ac:dyDescent="0.3">
      <c r="A700" s="5"/>
    </row>
    <row r="701" spans="1:1" x14ac:dyDescent="0.3">
      <c r="A701" s="5"/>
    </row>
    <row r="702" spans="1:1" x14ac:dyDescent="0.3">
      <c r="A702" s="5"/>
    </row>
    <row r="703" spans="1:1" x14ac:dyDescent="0.3">
      <c r="A703" s="5"/>
    </row>
    <row r="704" spans="1:1" x14ac:dyDescent="0.3">
      <c r="A704" s="5"/>
    </row>
    <row r="705" spans="1:1" x14ac:dyDescent="0.3">
      <c r="A705" s="5"/>
    </row>
    <row r="706" spans="1:1" x14ac:dyDescent="0.3">
      <c r="A706" s="5"/>
    </row>
    <row r="707" spans="1:1" x14ac:dyDescent="0.3">
      <c r="A707" s="5"/>
    </row>
    <row r="708" spans="1:1" x14ac:dyDescent="0.3">
      <c r="A708" s="5"/>
    </row>
    <row r="709" spans="1:1" x14ac:dyDescent="0.3">
      <c r="A709" s="5"/>
    </row>
    <row r="710" spans="1:1" x14ac:dyDescent="0.3">
      <c r="A710" s="5"/>
    </row>
    <row r="711" spans="1:1" x14ac:dyDescent="0.3">
      <c r="A711" s="5"/>
    </row>
    <row r="712" spans="1:1" x14ac:dyDescent="0.3">
      <c r="A712" s="5"/>
    </row>
    <row r="713" spans="1:1" x14ac:dyDescent="0.3">
      <c r="A713" s="5"/>
    </row>
    <row r="714" spans="1:1" x14ac:dyDescent="0.3">
      <c r="A714" s="5"/>
    </row>
    <row r="715" spans="1:1" x14ac:dyDescent="0.3">
      <c r="A715" s="5"/>
    </row>
    <row r="716" spans="1:1" x14ac:dyDescent="0.3">
      <c r="A716" s="5"/>
    </row>
    <row r="717" spans="1:1" x14ac:dyDescent="0.3">
      <c r="A717" s="5"/>
    </row>
    <row r="718" spans="1:1" x14ac:dyDescent="0.3">
      <c r="A718" s="5"/>
    </row>
    <row r="719" spans="1:1" x14ac:dyDescent="0.3">
      <c r="A719" s="5"/>
    </row>
    <row r="720" spans="1:1" x14ac:dyDescent="0.3">
      <c r="A720" s="5"/>
    </row>
    <row r="721" spans="1:1" x14ac:dyDescent="0.3">
      <c r="A721" s="5"/>
    </row>
    <row r="722" spans="1:1" x14ac:dyDescent="0.3">
      <c r="A722" s="5"/>
    </row>
    <row r="723" spans="1:1" x14ac:dyDescent="0.3">
      <c r="A723" s="5"/>
    </row>
    <row r="724" spans="1:1" x14ac:dyDescent="0.3">
      <c r="A724" s="5"/>
    </row>
    <row r="725" spans="1:1" x14ac:dyDescent="0.3">
      <c r="A725" s="5"/>
    </row>
    <row r="726" spans="1:1" x14ac:dyDescent="0.3">
      <c r="A726" s="5"/>
    </row>
    <row r="727" spans="1:1" x14ac:dyDescent="0.3">
      <c r="A727" s="5"/>
    </row>
    <row r="728" spans="1:1" x14ac:dyDescent="0.3">
      <c r="A728" s="5"/>
    </row>
    <row r="729" spans="1:1" x14ac:dyDescent="0.3">
      <c r="A729" s="5"/>
    </row>
    <row r="730" spans="1:1" x14ac:dyDescent="0.3">
      <c r="A730" s="5"/>
    </row>
    <row r="731" spans="1:1" x14ac:dyDescent="0.3">
      <c r="A731" s="5"/>
    </row>
    <row r="732" spans="1:1" x14ac:dyDescent="0.3">
      <c r="A732" s="5"/>
    </row>
    <row r="733" spans="1:1" x14ac:dyDescent="0.3">
      <c r="A733" s="5"/>
    </row>
    <row r="734" spans="1:1" x14ac:dyDescent="0.3">
      <c r="A734" s="5"/>
    </row>
    <row r="735" spans="1:1" x14ac:dyDescent="0.3">
      <c r="A735" s="5"/>
    </row>
    <row r="736" spans="1:1" x14ac:dyDescent="0.3">
      <c r="A736" s="5"/>
    </row>
    <row r="737" spans="1:1" x14ac:dyDescent="0.3">
      <c r="A737" s="5"/>
    </row>
    <row r="738" spans="1:1" x14ac:dyDescent="0.3">
      <c r="A738" s="5"/>
    </row>
    <row r="739" spans="1:1" x14ac:dyDescent="0.3">
      <c r="A739" s="5"/>
    </row>
    <row r="740" spans="1:1" x14ac:dyDescent="0.3">
      <c r="A740" s="5"/>
    </row>
    <row r="741" spans="1:1" x14ac:dyDescent="0.3">
      <c r="A741" s="5"/>
    </row>
    <row r="742" spans="1:1" x14ac:dyDescent="0.3">
      <c r="A742" s="5"/>
    </row>
    <row r="743" spans="1:1" x14ac:dyDescent="0.3">
      <c r="A743" s="5"/>
    </row>
    <row r="744" spans="1:1" x14ac:dyDescent="0.3">
      <c r="A744" s="5"/>
    </row>
    <row r="745" spans="1:1" x14ac:dyDescent="0.3">
      <c r="A745" s="5"/>
    </row>
    <row r="746" spans="1:1" x14ac:dyDescent="0.3">
      <c r="A746" s="5"/>
    </row>
    <row r="747" spans="1:1" x14ac:dyDescent="0.3">
      <c r="A747" s="5"/>
    </row>
    <row r="748" spans="1:1" x14ac:dyDescent="0.3">
      <c r="A748" s="5"/>
    </row>
    <row r="749" spans="1:1" x14ac:dyDescent="0.3">
      <c r="A749" s="5"/>
    </row>
    <row r="750" spans="1:1" x14ac:dyDescent="0.3">
      <c r="A750" s="5"/>
    </row>
    <row r="751" spans="1:1" x14ac:dyDescent="0.3">
      <c r="A751" s="5"/>
    </row>
    <row r="752" spans="1:1" x14ac:dyDescent="0.3">
      <c r="A752" s="5"/>
    </row>
    <row r="753" spans="1:1" x14ac:dyDescent="0.3">
      <c r="A753" s="5"/>
    </row>
    <row r="754" spans="1:1" x14ac:dyDescent="0.3">
      <c r="A754" s="5"/>
    </row>
    <row r="755" spans="1:1" x14ac:dyDescent="0.3">
      <c r="A755" s="5"/>
    </row>
    <row r="756" spans="1:1" x14ac:dyDescent="0.3">
      <c r="A756" s="5"/>
    </row>
    <row r="757" spans="1:1" x14ac:dyDescent="0.3">
      <c r="A757" s="5"/>
    </row>
    <row r="758" spans="1:1" x14ac:dyDescent="0.3">
      <c r="A758" s="5"/>
    </row>
    <row r="759" spans="1:1" x14ac:dyDescent="0.3">
      <c r="A759" s="5"/>
    </row>
    <row r="760" spans="1:1" x14ac:dyDescent="0.3">
      <c r="A760" s="5"/>
    </row>
    <row r="761" spans="1:1" x14ac:dyDescent="0.3">
      <c r="A761" s="5"/>
    </row>
    <row r="762" spans="1:1" x14ac:dyDescent="0.3">
      <c r="A762" s="5"/>
    </row>
    <row r="763" spans="1:1" x14ac:dyDescent="0.3">
      <c r="A763" s="5"/>
    </row>
    <row r="764" spans="1:1" x14ac:dyDescent="0.3">
      <c r="A764" s="5"/>
    </row>
    <row r="765" spans="1:1" x14ac:dyDescent="0.3">
      <c r="A765" s="5"/>
    </row>
    <row r="766" spans="1:1" x14ac:dyDescent="0.3">
      <c r="A766" s="5"/>
    </row>
    <row r="767" spans="1:1" x14ac:dyDescent="0.3">
      <c r="A767" s="5"/>
    </row>
    <row r="768" spans="1:1" x14ac:dyDescent="0.3">
      <c r="A768" s="5"/>
    </row>
    <row r="769" spans="1:1" x14ac:dyDescent="0.3">
      <c r="A769" s="5"/>
    </row>
    <row r="770" spans="1:1" x14ac:dyDescent="0.3">
      <c r="A770" s="5"/>
    </row>
    <row r="771" spans="1:1" x14ac:dyDescent="0.3">
      <c r="A771" s="5"/>
    </row>
    <row r="772" spans="1:1" x14ac:dyDescent="0.3">
      <c r="A772" s="5"/>
    </row>
    <row r="773" spans="1:1" x14ac:dyDescent="0.3">
      <c r="A773" s="5"/>
    </row>
    <row r="774" spans="1:1" x14ac:dyDescent="0.3">
      <c r="A774" s="5"/>
    </row>
    <row r="775" spans="1:1" x14ac:dyDescent="0.3">
      <c r="A775" s="5"/>
    </row>
    <row r="776" spans="1:1" x14ac:dyDescent="0.3">
      <c r="A776" s="5"/>
    </row>
    <row r="777" spans="1:1" x14ac:dyDescent="0.3">
      <c r="A777" s="5"/>
    </row>
    <row r="778" spans="1:1" x14ac:dyDescent="0.3">
      <c r="A778" s="5"/>
    </row>
    <row r="779" spans="1:1" x14ac:dyDescent="0.3">
      <c r="A779" s="5"/>
    </row>
    <row r="780" spans="1:1" x14ac:dyDescent="0.3">
      <c r="A780" s="5"/>
    </row>
    <row r="781" spans="1:1" x14ac:dyDescent="0.3">
      <c r="A781" s="5"/>
    </row>
    <row r="782" spans="1:1" x14ac:dyDescent="0.3">
      <c r="A782" s="5"/>
    </row>
    <row r="783" spans="1:1" x14ac:dyDescent="0.3">
      <c r="A783" s="5"/>
    </row>
    <row r="784" spans="1:1" x14ac:dyDescent="0.3">
      <c r="A784" s="5"/>
    </row>
    <row r="785" spans="1:1" x14ac:dyDescent="0.3">
      <c r="A785" s="5"/>
    </row>
    <row r="786" spans="1:1" x14ac:dyDescent="0.3">
      <c r="A786" s="5"/>
    </row>
    <row r="787" spans="1:1" x14ac:dyDescent="0.3">
      <c r="A787" s="5"/>
    </row>
    <row r="788" spans="1:1" x14ac:dyDescent="0.3">
      <c r="A788" s="5"/>
    </row>
    <row r="789" spans="1:1" x14ac:dyDescent="0.3">
      <c r="A789" s="5"/>
    </row>
    <row r="790" spans="1:1" x14ac:dyDescent="0.3">
      <c r="A790" s="5"/>
    </row>
    <row r="791" spans="1:1" x14ac:dyDescent="0.3">
      <c r="A791" s="5"/>
    </row>
    <row r="792" spans="1:1" x14ac:dyDescent="0.3">
      <c r="A792" s="5"/>
    </row>
    <row r="793" spans="1:1" x14ac:dyDescent="0.3">
      <c r="A793" s="5"/>
    </row>
    <row r="794" spans="1:1" x14ac:dyDescent="0.3">
      <c r="A794" s="5"/>
    </row>
    <row r="795" spans="1:1" x14ac:dyDescent="0.3">
      <c r="A795" s="5"/>
    </row>
    <row r="796" spans="1:1" x14ac:dyDescent="0.3">
      <c r="A796" s="5"/>
    </row>
    <row r="797" spans="1:1" x14ac:dyDescent="0.3">
      <c r="A797" s="5"/>
    </row>
    <row r="798" spans="1:1" x14ac:dyDescent="0.3">
      <c r="A798" s="5"/>
    </row>
    <row r="799" spans="1:1" x14ac:dyDescent="0.3">
      <c r="A799" s="5"/>
    </row>
    <row r="800" spans="1:1" x14ac:dyDescent="0.3">
      <c r="A800" s="5"/>
    </row>
    <row r="801" spans="1:1" x14ac:dyDescent="0.3">
      <c r="A801" s="5"/>
    </row>
    <row r="802" spans="1:1" x14ac:dyDescent="0.3">
      <c r="A802" s="5"/>
    </row>
    <row r="803" spans="1:1" x14ac:dyDescent="0.3">
      <c r="A803" s="5"/>
    </row>
    <row r="804" spans="1:1" x14ac:dyDescent="0.3">
      <c r="A804" s="5"/>
    </row>
    <row r="805" spans="1:1" x14ac:dyDescent="0.3">
      <c r="A805" s="5"/>
    </row>
    <row r="806" spans="1:1" x14ac:dyDescent="0.3">
      <c r="A806" s="5"/>
    </row>
    <row r="807" spans="1:1" x14ac:dyDescent="0.3">
      <c r="A807" s="5"/>
    </row>
    <row r="808" spans="1:1" x14ac:dyDescent="0.3">
      <c r="A808" s="5"/>
    </row>
    <row r="809" spans="1:1" x14ac:dyDescent="0.3">
      <c r="A809" s="5"/>
    </row>
    <row r="810" spans="1:1" x14ac:dyDescent="0.3">
      <c r="A810" s="5"/>
    </row>
    <row r="811" spans="1:1" x14ac:dyDescent="0.3">
      <c r="A811" s="5"/>
    </row>
    <row r="812" spans="1:1" x14ac:dyDescent="0.3">
      <c r="A812" s="5"/>
    </row>
    <row r="813" spans="1:1" x14ac:dyDescent="0.3">
      <c r="A813" s="5"/>
    </row>
    <row r="814" spans="1:1" x14ac:dyDescent="0.3">
      <c r="A814" s="5"/>
    </row>
    <row r="815" spans="1:1" x14ac:dyDescent="0.3">
      <c r="A815" s="5"/>
    </row>
    <row r="816" spans="1:1" x14ac:dyDescent="0.3">
      <c r="A816" s="5"/>
    </row>
    <row r="817" spans="1:1" x14ac:dyDescent="0.3">
      <c r="A817" s="5"/>
    </row>
    <row r="818" spans="1:1" x14ac:dyDescent="0.3">
      <c r="A818" s="5"/>
    </row>
    <row r="819" spans="1:1" x14ac:dyDescent="0.3">
      <c r="A819" s="5"/>
    </row>
    <row r="820" spans="1:1" x14ac:dyDescent="0.3">
      <c r="A820" s="5"/>
    </row>
    <row r="821" spans="1:1" x14ac:dyDescent="0.3">
      <c r="A821" s="5"/>
    </row>
    <row r="822" spans="1:1" x14ac:dyDescent="0.3">
      <c r="A822" s="5"/>
    </row>
    <row r="823" spans="1:1" x14ac:dyDescent="0.3">
      <c r="A823" s="5"/>
    </row>
    <row r="824" spans="1:1" x14ac:dyDescent="0.3">
      <c r="A824" s="5"/>
    </row>
    <row r="825" spans="1:1" x14ac:dyDescent="0.3">
      <c r="A825" s="5"/>
    </row>
    <row r="826" spans="1:1" x14ac:dyDescent="0.3">
      <c r="A826" s="5"/>
    </row>
    <row r="827" spans="1:1" x14ac:dyDescent="0.3">
      <c r="A827" s="5"/>
    </row>
    <row r="828" spans="1:1" x14ac:dyDescent="0.3">
      <c r="A828" s="5"/>
    </row>
    <row r="829" spans="1:1" x14ac:dyDescent="0.3">
      <c r="A829" s="5"/>
    </row>
    <row r="830" spans="1:1" x14ac:dyDescent="0.3">
      <c r="A830" s="5"/>
    </row>
    <row r="831" spans="1:1" x14ac:dyDescent="0.3">
      <c r="A831" s="5"/>
    </row>
    <row r="832" spans="1:1" x14ac:dyDescent="0.3">
      <c r="A832" s="5"/>
    </row>
    <row r="833" spans="1:1" x14ac:dyDescent="0.3">
      <c r="A833" s="5"/>
    </row>
    <row r="834" spans="1:1" x14ac:dyDescent="0.3">
      <c r="A834" s="5"/>
    </row>
    <row r="835" spans="1:1" x14ac:dyDescent="0.3">
      <c r="A835" s="5"/>
    </row>
    <row r="836" spans="1:1" x14ac:dyDescent="0.3">
      <c r="A836" s="5"/>
    </row>
    <row r="837" spans="1:1" x14ac:dyDescent="0.3">
      <c r="A837" s="5"/>
    </row>
    <row r="838" spans="1:1" x14ac:dyDescent="0.3">
      <c r="A838" s="5"/>
    </row>
    <row r="839" spans="1:1" x14ac:dyDescent="0.3">
      <c r="A839" s="5"/>
    </row>
    <row r="840" spans="1:1" x14ac:dyDescent="0.3">
      <c r="A840" s="5"/>
    </row>
    <row r="841" spans="1:1" x14ac:dyDescent="0.3">
      <c r="A841" s="5"/>
    </row>
    <row r="842" spans="1:1" x14ac:dyDescent="0.3">
      <c r="A842" s="5"/>
    </row>
    <row r="843" spans="1:1" x14ac:dyDescent="0.3">
      <c r="A843" s="5"/>
    </row>
    <row r="844" spans="1:1" x14ac:dyDescent="0.3">
      <c r="A844" s="5"/>
    </row>
    <row r="845" spans="1:1" x14ac:dyDescent="0.3">
      <c r="A845" s="5"/>
    </row>
    <row r="846" spans="1:1" x14ac:dyDescent="0.3">
      <c r="A846" s="5"/>
    </row>
    <row r="847" spans="1:1" x14ac:dyDescent="0.3">
      <c r="A847" s="5"/>
    </row>
    <row r="848" spans="1:1" x14ac:dyDescent="0.3">
      <c r="A848" s="5"/>
    </row>
    <row r="849" spans="1:1" x14ac:dyDescent="0.3">
      <c r="A849" s="5"/>
    </row>
    <row r="850" spans="1:1" x14ac:dyDescent="0.3">
      <c r="A850" s="5"/>
    </row>
    <row r="851" spans="1:1" x14ac:dyDescent="0.3">
      <c r="A851" s="5"/>
    </row>
    <row r="852" spans="1:1" x14ac:dyDescent="0.3">
      <c r="A852" s="5"/>
    </row>
    <row r="853" spans="1:1" x14ac:dyDescent="0.3">
      <c r="A853" s="5"/>
    </row>
    <row r="854" spans="1:1" x14ac:dyDescent="0.3">
      <c r="A854" s="5"/>
    </row>
    <row r="855" spans="1:1" x14ac:dyDescent="0.3">
      <c r="A855" s="5"/>
    </row>
    <row r="856" spans="1:1" x14ac:dyDescent="0.3">
      <c r="A856" s="5"/>
    </row>
    <row r="857" spans="1:1" x14ac:dyDescent="0.3">
      <c r="A857" s="5"/>
    </row>
    <row r="858" spans="1:1" x14ac:dyDescent="0.3">
      <c r="A858" s="5"/>
    </row>
    <row r="859" spans="1:1" x14ac:dyDescent="0.3">
      <c r="A859" s="5"/>
    </row>
    <row r="860" spans="1:1" x14ac:dyDescent="0.3">
      <c r="A860" s="5"/>
    </row>
    <row r="861" spans="1:1" x14ac:dyDescent="0.3">
      <c r="A861" s="5"/>
    </row>
    <row r="862" spans="1:1" x14ac:dyDescent="0.3">
      <c r="A862" s="5"/>
    </row>
    <row r="863" spans="1:1" x14ac:dyDescent="0.3">
      <c r="A863" s="5"/>
    </row>
    <row r="864" spans="1:1" x14ac:dyDescent="0.3">
      <c r="A864" s="5"/>
    </row>
    <row r="865" spans="1:1" x14ac:dyDescent="0.3">
      <c r="A865" s="5"/>
    </row>
    <row r="866" spans="1:1" x14ac:dyDescent="0.3">
      <c r="A866" s="5"/>
    </row>
    <row r="867" spans="1:1" x14ac:dyDescent="0.3">
      <c r="A867" s="5"/>
    </row>
    <row r="868" spans="1:1" x14ac:dyDescent="0.3">
      <c r="A868" s="5"/>
    </row>
    <row r="869" spans="1:1" x14ac:dyDescent="0.3">
      <c r="A869" s="5"/>
    </row>
    <row r="870" spans="1:1" x14ac:dyDescent="0.3">
      <c r="A870" s="5"/>
    </row>
    <row r="871" spans="1:1" x14ac:dyDescent="0.3">
      <c r="A871" s="5"/>
    </row>
    <row r="872" spans="1:1" x14ac:dyDescent="0.3">
      <c r="A872" s="5"/>
    </row>
    <row r="873" spans="1:1" x14ac:dyDescent="0.3">
      <c r="A873" s="5"/>
    </row>
    <row r="874" spans="1:1" x14ac:dyDescent="0.3">
      <c r="A874" s="5"/>
    </row>
    <row r="875" spans="1:1" x14ac:dyDescent="0.3">
      <c r="A875" s="5"/>
    </row>
    <row r="876" spans="1:1" x14ac:dyDescent="0.3">
      <c r="A876" s="5"/>
    </row>
    <row r="877" spans="1:1" x14ac:dyDescent="0.3">
      <c r="A877" s="5"/>
    </row>
    <row r="878" spans="1:1" x14ac:dyDescent="0.3">
      <c r="A878" s="5"/>
    </row>
    <row r="879" spans="1:1" x14ac:dyDescent="0.3">
      <c r="A879" s="5"/>
    </row>
    <row r="880" spans="1:1" x14ac:dyDescent="0.3">
      <c r="A880" s="5"/>
    </row>
    <row r="881" spans="1:1" x14ac:dyDescent="0.3">
      <c r="A881" s="5"/>
    </row>
    <row r="882" spans="1:1" x14ac:dyDescent="0.3">
      <c r="A882" s="5"/>
    </row>
    <row r="883" spans="1:1" x14ac:dyDescent="0.3">
      <c r="A883" s="5"/>
    </row>
    <row r="884" spans="1:1" x14ac:dyDescent="0.3">
      <c r="A884" s="5"/>
    </row>
    <row r="885" spans="1:1" x14ac:dyDescent="0.3">
      <c r="A885" s="5"/>
    </row>
    <row r="886" spans="1:1" x14ac:dyDescent="0.3">
      <c r="A886" s="5"/>
    </row>
    <row r="887" spans="1:1" x14ac:dyDescent="0.3">
      <c r="A887" s="5"/>
    </row>
    <row r="888" spans="1:1" x14ac:dyDescent="0.3">
      <c r="A888" s="5"/>
    </row>
    <row r="889" spans="1:1" x14ac:dyDescent="0.3">
      <c r="A889" s="5"/>
    </row>
    <row r="890" spans="1:1" x14ac:dyDescent="0.3">
      <c r="A890" s="5"/>
    </row>
    <row r="891" spans="1:1" x14ac:dyDescent="0.3">
      <c r="A891" s="5"/>
    </row>
    <row r="892" spans="1:1" x14ac:dyDescent="0.3">
      <c r="A892" s="5"/>
    </row>
    <row r="893" spans="1:1" x14ac:dyDescent="0.3">
      <c r="A893" s="5"/>
    </row>
    <row r="894" spans="1:1" x14ac:dyDescent="0.3">
      <c r="A894" s="5"/>
    </row>
    <row r="895" spans="1:1" x14ac:dyDescent="0.3">
      <c r="A895" s="5"/>
    </row>
    <row r="896" spans="1:1" x14ac:dyDescent="0.3">
      <c r="A896" s="5"/>
    </row>
    <row r="897" spans="1:1" x14ac:dyDescent="0.3">
      <c r="A897" s="5"/>
    </row>
    <row r="898" spans="1:1" x14ac:dyDescent="0.3">
      <c r="A898" s="5"/>
    </row>
    <row r="899" spans="1:1" x14ac:dyDescent="0.3">
      <c r="A899" s="5"/>
    </row>
    <row r="900" spans="1:1" x14ac:dyDescent="0.3">
      <c r="A900" s="5"/>
    </row>
    <row r="901" spans="1:1" x14ac:dyDescent="0.3">
      <c r="A901" s="5"/>
    </row>
    <row r="902" spans="1:1" x14ac:dyDescent="0.3">
      <c r="A902" s="5"/>
    </row>
    <row r="903" spans="1:1" x14ac:dyDescent="0.3">
      <c r="A903" s="5"/>
    </row>
    <row r="904" spans="1:1" x14ac:dyDescent="0.3">
      <c r="A904" s="5"/>
    </row>
    <row r="905" spans="1:1" x14ac:dyDescent="0.3">
      <c r="A905" s="5"/>
    </row>
    <row r="906" spans="1:1" x14ac:dyDescent="0.3">
      <c r="A906" s="5"/>
    </row>
    <row r="907" spans="1:1" x14ac:dyDescent="0.3">
      <c r="A907" s="5"/>
    </row>
    <row r="908" spans="1:1" x14ac:dyDescent="0.3">
      <c r="A908" s="5"/>
    </row>
    <row r="909" spans="1:1" x14ac:dyDescent="0.3">
      <c r="A909" s="5"/>
    </row>
    <row r="910" spans="1:1" x14ac:dyDescent="0.3">
      <c r="A910" s="5"/>
    </row>
    <row r="911" spans="1:1" x14ac:dyDescent="0.3">
      <c r="A911" s="5"/>
    </row>
    <row r="912" spans="1:1" x14ac:dyDescent="0.3">
      <c r="A912" s="5"/>
    </row>
    <row r="913" spans="1:1" x14ac:dyDescent="0.3">
      <c r="A913" s="5"/>
    </row>
    <row r="914" spans="1:1" x14ac:dyDescent="0.3">
      <c r="A914" s="5"/>
    </row>
    <row r="915" spans="1:1" x14ac:dyDescent="0.3">
      <c r="A915" s="5"/>
    </row>
    <row r="916" spans="1:1" x14ac:dyDescent="0.3">
      <c r="A916" s="5"/>
    </row>
    <row r="917" spans="1:1" x14ac:dyDescent="0.3">
      <c r="A917" s="5"/>
    </row>
    <row r="918" spans="1:1" x14ac:dyDescent="0.3">
      <c r="A918" s="5"/>
    </row>
    <row r="919" spans="1:1" x14ac:dyDescent="0.3">
      <c r="A919" s="5"/>
    </row>
    <row r="920" spans="1:1" x14ac:dyDescent="0.3">
      <c r="A920" s="5"/>
    </row>
    <row r="921" spans="1:1" x14ac:dyDescent="0.3">
      <c r="A921" s="5"/>
    </row>
    <row r="922" spans="1:1" x14ac:dyDescent="0.3">
      <c r="A922" s="5"/>
    </row>
    <row r="923" spans="1:1" x14ac:dyDescent="0.3">
      <c r="A923" s="5"/>
    </row>
    <row r="924" spans="1:1" x14ac:dyDescent="0.3">
      <c r="A924" s="5"/>
    </row>
    <row r="925" spans="1:1" x14ac:dyDescent="0.3">
      <c r="A925" s="5"/>
    </row>
    <row r="926" spans="1:1" x14ac:dyDescent="0.3">
      <c r="A926" s="5"/>
    </row>
    <row r="927" spans="1:1" x14ac:dyDescent="0.3">
      <c r="A927" s="5"/>
    </row>
    <row r="928" spans="1:1" x14ac:dyDescent="0.3">
      <c r="A928" s="5"/>
    </row>
    <row r="929" spans="1:1" x14ac:dyDescent="0.3">
      <c r="A929" s="5"/>
    </row>
    <row r="930" spans="1:1" x14ac:dyDescent="0.3">
      <c r="A930" s="5"/>
    </row>
    <row r="931" spans="1:1" x14ac:dyDescent="0.3">
      <c r="A931" s="5"/>
    </row>
    <row r="932" spans="1:1" x14ac:dyDescent="0.3">
      <c r="A932" s="5"/>
    </row>
    <row r="933" spans="1:1" x14ac:dyDescent="0.3">
      <c r="A933" s="5"/>
    </row>
    <row r="934" spans="1:1" x14ac:dyDescent="0.3">
      <c r="A934" s="5"/>
    </row>
    <row r="935" spans="1:1" x14ac:dyDescent="0.3">
      <c r="A935" s="5"/>
    </row>
    <row r="936" spans="1:1" x14ac:dyDescent="0.3">
      <c r="A936" s="5"/>
    </row>
    <row r="937" spans="1:1" x14ac:dyDescent="0.3">
      <c r="A937" s="5"/>
    </row>
    <row r="938" spans="1:1" x14ac:dyDescent="0.3">
      <c r="A938" s="5"/>
    </row>
    <row r="939" spans="1:1" x14ac:dyDescent="0.3">
      <c r="A939" s="5"/>
    </row>
    <row r="940" spans="1:1" x14ac:dyDescent="0.3">
      <c r="A940" s="5"/>
    </row>
    <row r="941" spans="1:1" x14ac:dyDescent="0.3">
      <c r="A941" s="5"/>
    </row>
    <row r="942" spans="1:1" x14ac:dyDescent="0.3">
      <c r="A942" s="5"/>
    </row>
    <row r="943" spans="1:1" x14ac:dyDescent="0.3">
      <c r="A943" s="5"/>
    </row>
    <row r="944" spans="1:1" x14ac:dyDescent="0.3">
      <c r="A944" s="5"/>
    </row>
    <row r="945" spans="1:1" x14ac:dyDescent="0.3">
      <c r="A945" s="5"/>
    </row>
    <row r="946" spans="1:1" x14ac:dyDescent="0.3">
      <c r="A946" s="5"/>
    </row>
    <row r="947" spans="1:1" x14ac:dyDescent="0.3">
      <c r="A947" s="5"/>
    </row>
    <row r="948" spans="1:1" x14ac:dyDescent="0.3">
      <c r="A948" s="5"/>
    </row>
    <row r="949" spans="1:1" x14ac:dyDescent="0.3">
      <c r="A949" s="5"/>
    </row>
    <row r="950" spans="1:1" x14ac:dyDescent="0.3">
      <c r="A950" s="5"/>
    </row>
    <row r="951" spans="1:1" x14ac:dyDescent="0.3">
      <c r="A951" s="5"/>
    </row>
    <row r="952" spans="1:1" x14ac:dyDescent="0.3">
      <c r="A952" s="5"/>
    </row>
    <row r="953" spans="1:1" x14ac:dyDescent="0.3">
      <c r="A953" s="5"/>
    </row>
    <row r="954" spans="1:1" x14ac:dyDescent="0.3">
      <c r="A954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P94"/>
  <sheetViews>
    <sheetView workbookViewId="0">
      <selection sqref="A1:Q48"/>
    </sheetView>
  </sheetViews>
  <sheetFormatPr baseColWidth="10" defaultColWidth="8.88671875" defaultRowHeight="14.4" x14ac:dyDescent="0.3"/>
  <cols>
    <col min="1" max="1" width="25.33203125" bestFit="1" customWidth="1"/>
    <col min="2" max="2" width="44.5546875" bestFit="1" customWidth="1"/>
    <col min="3" max="3" width="38.109375" bestFit="1" customWidth="1"/>
    <col min="4" max="4" width="12" bestFit="1" customWidth="1"/>
    <col min="5" max="5" width="32.5546875" bestFit="1" customWidth="1"/>
    <col min="6" max="6" width="32.6640625" bestFit="1" customWidth="1"/>
    <col min="7" max="7" width="36.109375" bestFit="1" customWidth="1"/>
    <col min="8" max="8" width="27.44140625" bestFit="1" customWidth="1"/>
    <col min="9" max="9" width="11.6640625" bestFit="1" customWidth="1"/>
    <col min="10" max="11" width="17" bestFit="1" customWidth="1"/>
    <col min="12" max="12" width="16" bestFit="1" customWidth="1"/>
    <col min="13" max="13" width="15.44140625" bestFit="1" customWidth="1"/>
    <col min="14" max="14" width="16.5546875" bestFit="1" customWidth="1"/>
    <col min="15" max="15" width="27.33203125" bestFit="1" customWidth="1"/>
    <col min="16" max="16" width="32.5546875" bestFit="1" customWidth="1"/>
    <col min="17" max="17" width="28.44140625" bestFit="1" customWidth="1"/>
    <col min="18" max="18" width="16.5546875" bestFit="1" customWidth="1"/>
    <col min="19" max="19" width="15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543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3</v>
      </c>
      <c r="O1" t="s">
        <v>5</v>
      </c>
      <c r="P1" t="s">
        <v>755</v>
      </c>
    </row>
    <row r="2" spans="1:16" x14ac:dyDescent="0.3">
      <c r="A2" s="5">
        <v>46081</v>
      </c>
      <c r="B2" t="s">
        <v>444</v>
      </c>
      <c r="C2" t="s">
        <v>564</v>
      </c>
      <c r="D2">
        <v>2416515.0120999999</v>
      </c>
      <c r="E2" t="s">
        <v>166</v>
      </c>
      <c r="F2">
        <v>2416515.0121335899</v>
      </c>
      <c r="G2" t="s">
        <v>480</v>
      </c>
      <c r="H2" t="s">
        <v>9</v>
      </c>
      <c r="I2" t="s">
        <v>137</v>
      </c>
      <c r="M2" t="s">
        <v>379</v>
      </c>
      <c r="N2">
        <v>-2416515.0120999999</v>
      </c>
      <c r="O2">
        <v>1</v>
      </c>
      <c r="P2" t="s">
        <v>166</v>
      </c>
    </row>
    <row r="3" spans="1:16" x14ac:dyDescent="0.3">
      <c r="A3" s="5">
        <v>46081</v>
      </c>
      <c r="B3" t="s">
        <v>444</v>
      </c>
      <c r="C3" t="s">
        <v>565</v>
      </c>
      <c r="D3">
        <v>3671564.7894000001</v>
      </c>
      <c r="E3" t="s">
        <v>166</v>
      </c>
      <c r="F3">
        <v>3671564.78941359</v>
      </c>
      <c r="G3" t="s">
        <v>480</v>
      </c>
      <c r="H3" t="s">
        <v>9</v>
      </c>
      <c r="I3" t="s">
        <v>137</v>
      </c>
      <c r="M3" t="s">
        <v>379</v>
      </c>
      <c r="N3">
        <v>-3671564.7894000001</v>
      </c>
      <c r="O3">
        <v>1</v>
      </c>
      <c r="P3" t="s">
        <v>166</v>
      </c>
    </row>
    <row r="4" spans="1:16" x14ac:dyDescent="0.3">
      <c r="A4" s="5">
        <v>46081</v>
      </c>
      <c r="B4" t="s">
        <v>444</v>
      </c>
      <c r="C4" t="s">
        <v>576</v>
      </c>
      <c r="D4">
        <v>2316608.0606999998</v>
      </c>
      <c r="E4" t="s">
        <v>173</v>
      </c>
      <c r="F4">
        <v>2316608.0607135901</v>
      </c>
      <c r="G4" t="s">
        <v>480</v>
      </c>
      <c r="H4" t="s">
        <v>9</v>
      </c>
      <c r="I4" t="s">
        <v>137</v>
      </c>
      <c r="M4" t="s">
        <v>353</v>
      </c>
      <c r="N4">
        <v>-2316608.0606999998</v>
      </c>
      <c r="O4">
        <v>1</v>
      </c>
      <c r="P4" t="s">
        <v>173</v>
      </c>
    </row>
    <row r="5" spans="1:16" x14ac:dyDescent="0.3">
      <c r="A5" s="5">
        <v>46081</v>
      </c>
      <c r="B5" t="s">
        <v>444</v>
      </c>
      <c r="C5" t="s">
        <v>559</v>
      </c>
      <c r="D5">
        <v>2318520.1834999998</v>
      </c>
      <c r="E5" t="s">
        <v>193</v>
      </c>
      <c r="F5">
        <v>2318520.1834535897</v>
      </c>
      <c r="G5" t="s">
        <v>480</v>
      </c>
      <c r="H5" t="s">
        <v>9</v>
      </c>
      <c r="I5" t="s">
        <v>137</v>
      </c>
      <c r="M5" t="s">
        <v>373</v>
      </c>
      <c r="N5">
        <v>-2318520.1834999998</v>
      </c>
      <c r="O5">
        <v>1</v>
      </c>
      <c r="P5" t="s">
        <v>193</v>
      </c>
    </row>
    <row r="6" spans="1:16" x14ac:dyDescent="0.3">
      <c r="A6" s="5">
        <v>46081</v>
      </c>
      <c r="B6" t="s">
        <v>444</v>
      </c>
      <c r="C6" t="s">
        <v>573</v>
      </c>
      <c r="D6">
        <v>2153887.4709000001</v>
      </c>
      <c r="E6" t="s">
        <v>68</v>
      </c>
      <c r="F6">
        <v>2153887.4708735896</v>
      </c>
      <c r="G6" t="s">
        <v>480</v>
      </c>
      <c r="H6" t="s">
        <v>9</v>
      </c>
      <c r="I6" t="s">
        <v>137</v>
      </c>
      <c r="M6" t="s">
        <v>40</v>
      </c>
      <c r="N6">
        <v>-2153887.4709000001</v>
      </c>
      <c r="O6">
        <v>1</v>
      </c>
      <c r="P6" t="s">
        <v>68</v>
      </c>
    </row>
    <row r="7" spans="1:16" x14ac:dyDescent="0.3">
      <c r="A7" s="5">
        <v>46081</v>
      </c>
      <c r="B7" t="s">
        <v>444</v>
      </c>
      <c r="C7" t="s">
        <v>568</v>
      </c>
      <c r="D7">
        <v>3091668.4021999999</v>
      </c>
      <c r="E7" t="s">
        <v>168</v>
      </c>
      <c r="F7">
        <v>3091668.4022335899</v>
      </c>
      <c r="G7" t="s">
        <v>480</v>
      </c>
      <c r="H7" t="s">
        <v>9</v>
      </c>
      <c r="I7" t="s">
        <v>137</v>
      </c>
      <c r="M7" t="s">
        <v>332</v>
      </c>
      <c r="N7">
        <v>-3091668.4021999999</v>
      </c>
      <c r="O7">
        <v>1</v>
      </c>
      <c r="P7" t="s">
        <v>168</v>
      </c>
    </row>
    <row r="8" spans="1:16" x14ac:dyDescent="0.3">
      <c r="A8" s="5">
        <v>46081</v>
      </c>
      <c r="B8" t="s">
        <v>444</v>
      </c>
      <c r="C8" t="s">
        <v>570</v>
      </c>
      <c r="D8">
        <v>2164958.4656000002</v>
      </c>
      <c r="E8" t="s">
        <v>50</v>
      </c>
      <c r="F8">
        <v>2164958.4655535896</v>
      </c>
      <c r="G8" t="s">
        <v>480</v>
      </c>
      <c r="H8" t="s">
        <v>9</v>
      </c>
      <c r="I8" t="s">
        <v>137</v>
      </c>
      <c r="M8" t="s">
        <v>39</v>
      </c>
      <c r="N8">
        <v>-2164958.4656000002</v>
      </c>
      <c r="O8">
        <v>1</v>
      </c>
      <c r="P8" t="s">
        <v>50</v>
      </c>
    </row>
    <row r="9" spans="1:16" x14ac:dyDescent="0.3">
      <c r="A9" s="5">
        <v>46081</v>
      </c>
      <c r="B9" t="s">
        <v>444</v>
      </c>
      <c r="C9" t="s">
        <v>555</v>
      </c>
      <c r="D9">
        <v>1480271.3145000001</v>
      </c>
      <c r="E9" t="s">
        <v>445</v>
      </c>
      <c r="F9">
        <v>1480271.3145338432</v>
      </c>
      <c r="G9" t="s">
        <v>480</v>
      </c>
      <c r="H9" t="s">
        <v>9</v>
      </c>
      <c r="I9" t="s">
        <v>137</v>
      </c>
      <c r="M9" t="s">
        <v>39</v>
      </c>
      <c r="N9">
        <v>-1480271.3145000001</v>
      </c>
      <c r="O9">
        <v>1</v>
      </c>
      <c r="P9" t="s">
        <v>445</v>
      </c>
    </row>
    <row r="10" spans="1:16" x14ac:dyDescent="0.3">
      <c r="A10" s="5">
        <v>46081</v>
      </c>
      <c r="B10" t="s">
        <v>444</v>
      </c>
      <c r="C10" t="s">
        <v>577</v>
      </c>
      <c r="D10">
        <v>2629398.3793000001</v>
      </c>
      <c r="E10" t="s">
        <v>173</v>
      </c>
      <c r="F10">
        <v>2629398.37925359</v>
      </c>
      <c r="G10" t="s">
        <v>480</v>
      </c>
      <c r="H10" t="s">
        <v>9</v>
      </c>
      <c r="I10" t="s">
        <v>137</v>
      </c>
      <c r="M10" t="s">
        <v>353</v>
      </c>
      <c r="N10">
        <v>-2629398.3793000001</v>
      </c>
      <c r="O10">
        <v>1</v>
      </c>
      <c r="P10" t="s">
        <v>173</v>
      </c>
    </row>
    <row r="11" spans="1:16" x14ac:dyDescent="0.3">
      <c r="A11" s="5">
        <v>46081</v>
      </c>
      <c r="B11" t="s">
        <v>444</v>
      </c>
      <c r="C11" t="s">
        <v>566</v>
      </c>
      <c r="D11">
        <v>2898353.6937000002</v>
      </c>
      <c r="E11" t="s">
        <v>166</v>
      </c>
      <c r="F11">
        <v>2898353.6937335897</v>
      </c>
      <c r="G11" t="s">
        <v>480</v>
      </c>
      <c r="H11" t="s">
        <v>9</v>
      </c>
      <c r="I11" t="s">
        <v>137</v>
      </c>
      <c r="M11" t="s">
        <v>379</v>
      </c>
      <c r="N11">
        <v>-2898353.6937000002</v>
      </c>
      <c r="O11">
        <v>1</v>
      </c>
      <c r="P11" t="s">
        <v>166</v>
      </c>
    </row>
    <row r="12" spans="1:16" x14ac:dyDescent="0.3">
      <c r="A12" s="5">
        <v>46081</v>
      </c>
      <c r="B12" t="s">
        <v>444</v>
      </c>
      <c r="C12" t="s">
        <v>579</v>
      </c>
      <c r="D12">
        <v>4555960.8767999997</v>
      </c>
      <c r="E12" t="s">
        <v>391</v>
      </c>
      <c r="F12">
        <v>4555960.8767735902</v>
      </c>
      <c r="G12" t="s">
        <v>480</v>
      </c>
      <c r="H12" t="s">
        <v>9</v>
      </c>
      <c r="I12" t="s">
        <v>137</v>
      </c>
      <c r="M12" t="s">
        <v>389</v>
      </c>
      <c r="N12">
        <v>-4555960.8767999997</v>
      </c>
      <c r="O12">
        <v>1</v>
      </c>
      <c r="P12" t="s">
        <v>391</v>
      </c>
    </row>
    <row r="13" spans="1:16" x14ac:dyDescent="0.3">
      <c r="A13" s="5">
        <v>46081</v>
      </c>
      <c r="B13" t="s">
        <v>444</v>
      </c>
      <c r="C13" t="s">
        <v>569</v>
      </c>
      <c r="D13">
        <v>3415916.0836999998</v>
      </c>
      <c r="E13" t="s">
        <v>168</v>
      </c>
      <c r="F13">
        <v>3415916.0836735903</v>
      </c>
      <c r="G13" t="s">
        <v>480</v>
      </c>
      <c r="H13" t="s">
        <v>9</v>
      </c>
      <c r="I13" t="s">
        <v>137</v>
      </c>
      <c r="M13" t="s">
        <v>332</v>
      </c>
      <c r="N13">
        <v>-3415916.0836999998</v>
      </c>
      <c r="O13">
        <v>1</v>
      </c>
      <c r="P13" t="s">
        <v>168</v>
      </c>
    </row>
    <row r="14" spans="1:16" x14ac:dyDescent="0.3">
      <c r="A14" s="5">
        <v>46081</v>
      </c>
      <c r="B14" t="s">
        <v>444</v>
      </c>
      <c r="C14" t="s">
        <v>581</v>
      </c>
      <c r="D14">
        <v>3780940.6891000001</v>
      </c>
      <c r="E14" t="s">
        <v>187</v>
      </c>
      <c r="F14">
        <v>3780940.6890735906</v>
      </c>
      <c r="G14" t="s">
        <v>480</v>
      </c>
      <c r="H14" t="s">
        <v>9</v>
      </c>
      <c r="I14" t="s">
        <v>137</v>
      </c>
      <c r="M14" t="s">
        <v>32</v>
      </c>
      <c r="N14">
        <v>-3780940.6891000001</v>
      </c>
      <c r="O14">
        <v>1</v>
      </c>
      <c r="P14" t="s">
        <v>187</v>
      </c>
    </row>
    <row r="15" spans="1:16" x14ac:dyDescent="0.3">
      <c r="A15" s="5">
        <v>46081</v>
      </c>
      <c r="B15" t="s">
        <v>444</v>
      </c>
      <c r="C15" t="s">
        <v>560</v>
      </c>
      <c r="D15">
        <v>1611805.6235</v>
      </c>
      <c r="E15" t="s">
        <v>193</v>
      </c>
      <c r="F15">
        <v>1611805.6235335898</v>
      </c>
      <c r="G15" t="s">
        <v>480</v>
      </c>
      <c r="H15" t="s">
        <v>9</v>
      </c>
      <c r="I15" t="s">
        <v>137</v>
      </c>
      <c r="M15" t="s">
        <v>373</v>
      </c>
      <c r="N15">
        <v>-1611805.6235</v>
      </c>
      <c r="O15">
        <v>1</v>
      </c>
      <c r="P15" t="s">
        <v>193</v>
      </c>
    </row>
    <row r="16" spans="1:16" x14ac:dyDescent="0.3">
      <c r="A16" s="5">
        <v>46081</v>
      </c>
      <c r="B16" t="s">
        <v>444</v>
      </c>
      <c r="C16" t="s">
        <v>554</v>
      </c>
      <c r="D16">
        <v>2242802.4731999999</v>
      </c>
      <c r="E16" t="s">
        <v>72</v>
      </c>
      <c r="F16">
        <v>2242802.4731535898</v>
      </c>
      <c r="G16" t="s">
        <v>480</v>
      </c>
      <c r="H16" t="s">
        <v>9</v>
      </c>
      <c r="I16" t="s">
        <v>137</v>
      </c>
      <c r="M16" t="s">
        <v>43</v>
      </c>
      <c r="N16">
        <v>-2242802.4731999999</v>
      </c>
      <c r="O16">
        <v>1</v>
      </c>
      <c r="P16" t="s">
        <v>72</v>
      </c>
    </row>
    <row r="17" spans="1:16" x14ac:dyDescent="0.3">
      <c r="A17" s="5">
        <v>46081</v>
      </c>
      <c r="B17" t="s">
        <v>444</v>
      </c>
      <c r="C17" t="s">
        <v>574</v>
      </c>
      <c r="D17">
        <v>2951310.1768</v>
      </c>
      <c r="E17" t="s">
        <v>68</v>
      </c>
      <c r="F17">
        <v>2951310.176773591</v>
      </c>
      <c r="G17" t="s">
        <v>480</v>
      </c>
      <c r="H17" t="s">
        <v>9</v>
      </c>
      <c r="I17" t="s">
        <v>137</v>
      </c>
      <c r="M17" t="s">
        <v>40</v>
      </c>
      <c r="N17">
        <v>-2951310.1768</v>
      </c>
      <c r="O17">
        <v>1</v>
      </c>
      <c r="P17" t="s">
        <v>68</v>
      </c>
    </row>
    <row r="18" spans="1:16" x14ac:dyDescent="0.3">
      <c r="A18" s="5">
        <v>46081</v>
      </c>
      <c r="B18" t="s">
        <v>444</v>
      </c>
      <c r="C18" t="s">
        <v>575</v>
      </c>
      <c r="D18">
        <v>2289443.1682000002</v>
      </c>
      <c r="E18" t="s">
        <v>68</v>
      </c>
      <c r="F18">
        <v>2289443.1681935894</v>
      </c>
      <c r="G18" t="s">
        <v>480</v>
      </c>
      <c r="H18" t="s">
        <v>9</v>
      </c>
      <c r="I18" t="s">
        <v>137</v>
      </c>
      <c r="M18" t="s">
        <v>40</v>
      </c>
      <c r="N18">
        <v>-2289443.1682000002</v>
      </c>
      <c r="O18">
        <v>1</v>
      </c>
      <c r="P18" t="s">
        <v>68</v>
      </c>
    </row>
    <row r="19" spans="1:16" x14ac:dyDescent="0.3">
      <c r="A19" s="5">
        <v>46081</v>
      </c>
      <c r="B19" t="s">
        <v>444</v>
      </c>
      <c r="C19" t="s">
        <v>561</v>
      </c>
      <c r="D19">
        <v>2339355.3379000002</v>
      </c>
      <c r="E19" t="s">
        <v>193</v>
      </c>
      <c r="F19">
        <v>2339355.3378735897</v>
      </c>
      <c r="G19" t="s">
        <v>480</v>
      </c>
      <c r="H19" t="s">
        <v>9</v>
      </c>
      <c r="I19" t="s">
        <v>137</v>
      </c>
      <c r="M19" t="s">
        <v>373</v>
      </c>
      <c r="N19">
        <v>-2339355.3379000002</v>
      </c>
      <c r="O19">
        <v>1</v>
      </c>
      <c r="P19" t="s">
        <v>193</v>
      </c>
    </row>
    <row r="20" spans="1:16" x14ac:dyDescent="0.3">
      <c r="A20" s="5">
        <v>46081</v>
      </c>
      <c r="B20" t="s">
        <v>444</v>
      </c>
      <c r="C20" t="s">
        <v>552</v>
      </c>
      <c r="D20">
        <v>2041933.4742999999</v>
      </c>
      <c r="E20" t="s">
        <v>164</v>
      </c>
      <c r="F20">
        <v>2041933.4743135895</v>
      </c>
      <c r="G20" t="s">
        <v>480</v>
      </c>
      <c r="H20" t="s">
        <v>9</v>
      </c>
      <c r="I20" t="s">
        <v>137</v>
      </c>
      <c r="M20" t="s">
        <v>32</v>
      </c>
      <c r="N20">
        <v>-2041933.4742999999</v>
      </c>
      <c r="O20">
        <v>1</v>
      </c>
      <c r="P20" t="s">
        <v>164</v>
      </c>
    </row>
    <row r="21" spans="1:16" x14ac:dyDescent="0.3">
      <c r="A21" s="5">
        <v>46081</v>
      </c>
      <c r="B21" t="s">
        <v>444</v>
      </c>
      <c r="C21" t="s">
        <v>567</v>
      </c>
      <c r="D21">
        <v>2366793.4295999999</v>
      </c>
      <c r="E21" t="s">
        <v>193</v>
      </c>
      <c r="F21">
        <v>2366793.4296135898</v>
      </c>
      <c r="G21" t="s">
        <v>480</v>
      </c>
      <c r="H21" t="s">
        <v>9</v>
      </c>
      <c r="I21" t="s">
        <v>137</v>
      </c>
      <c r="M21" t="s">
        <v>373</v>
      </c>
      <c r="N21">
        <v>-2366793.4295999999</v>
      </c>
      <c r="O21">
        <v>1</v>
      </c>
      <c r="P21" t="s">
        <v>193</v>
      </c>
    </row>
    <row r="22" spans="1:16" x14ac:dyDescent="0.3">
      <c r="A22" s="5">
        <v>46081</v>
      </c>
      <c r="B22" t="s">
        <v>444</v>
      </c>
      <c r="C22" t="s">
        <v>582</v>
      </c>
      <c r="D22">
        <v>1476009.8740000001</v>
      </c>
      <c r="E22" t="s">
        <v>187</v>
      </c>
      <c r="F22">
        <v>1476009.8740135897</v>
      </c>
      <c r="G22" t="s">
        <v>480</v>
      </c>
      <c r="H22" t="s">
        <v>9</v>
      </c>
      <c r="I22" t="s">
        <v>137</v>
      </c>
      <c r="M22" t="s">
        <v>32</v>
      </c>
      <c r="N22">
        <v>-1476009.8740000001</v>
      </c>
      <c r="O22">
        <v>1</v>
      </c>
      <c r="P22" t="s">
        <v>187</v>
      </c>
    </row>
    <row r="23" spans="1:16" x14ac:dyDescent="0.3">
      <c r="A23" s="5">
        <v>46081</v>
      </c>
      <c r="B23" t="s">
        <v>444</v>
      </c>
      <c r="C23" t="s">
        <v>571</v>
      </c>
      <c r="D23">
        <v>1217141.4032999999</v>
      </c>
      <c r="E23" t="s">
        <v>50</v>
      </c>
      <c r="F23">
        <v>1217141.4032935901</v>
      </c>
      <c r="G23" t="s">
        <v>480</v>
      </c>
      <c r="H23" t="s">
        <v>9</v>
      </c>
      <c r="I23" t="s">
        <v>137</v>
      </c>
      <c r="M23" t="s">
        <v>39</v>
      </c>
      <c r="N23">
        <v>-1217141.4032999999</v>
      </c>
      <c r="O23">
        <v>1</v>
      </c>
      <c r="P23" t="s">
        <v>50</v>
      </c>
    </row>
    <row r="24" spans="1:16" x14ac:dyDescent="0.3">
      <c r="A24" s="5">
        <v>46081</v>
      </c>
      <c r="B24" t="s">
        <v>444</v>
      </c>
      <c r="C24" t="s">
        <v>756</v>
      </c>
      <c r="D24">
        <v>4660516.9825999998</v>
      </c>
      <c r="E24" t="s">
        <v>50</v>
      </c>
      <c r="F24">
        <v>4660516.9826335898</v>
      </c>
      <c r="G24" t="s">
        <v>480</v>
      </c>
      <c r="H24" t="s">
        <v>9</v>
      </c>
      <c r="I24" t="s">
        <v>137</v>
      </c>
      <c r="M24" t="s">
        <v>39</v>
      </c>
      <c r="N24">
        <v>-4660516.9825999998</v>
      </c>
      <c r="O24">
        <v>1</v>
      </c>
      <c r="P24" t="s">
        <v>50</v>
      </c>
    </row>
    <row r="25" spans="1:16" x14ac:dyDescent="0.3">
      <c r="A25" s="5">
        <v>46081</v>
      </c>
      <c r="B25" t="s">
        <v>444</v>
      </c>
      <c r="C25" t="s">
        <v>562</v>
      </c>
      <c r="D25">
        <v>1309539.3483</v>
      </c>
      <c r="E25" t="s">
        <v>193</v>
      </c>
      <c r="F25">
        <v>1309539.3482935899</v>
      </c>
      <c r="G25" t="s">
        <v>480</v>
      </c>
      <c r="H25" t="s">
        <v>9</v>
      </c>
      <c r="I25" t="s">
        <v>137</v>
      </c>
      <c r="M25" t="s">
        <v>373</v>
      </c>
      <c r="N25">
        <v>-1309539.3483</v>
      </c>
      <c r="O25">
        <v>1</v>
      </c>
      <c r="P25" t="s">
        <v>193</v>
      </c>
    </row>
    <row r="26" spans="1:16" x14ac:dyDescent="0.3">
      <c r="A26" s="5">
        <v>46081</v>
      </c>
      <c r="B26" t="s">
        <v>444</v>
      </c>
      <c r="C26" t="s">
        <v>556</v>
      </c>
      <c r="D26">
        <v>8861694.2654999997</v>
      </c>
      <c r="E26" t="s">
        <v>323</v>
      </c>
      <c r="F26">
        <v>8861694.265521951</v>
      </c>
      <c r="G26" t="s">
        <v>480</v>
      </c>
      <c r="H26" t="s">
        <v>9</v>
      </c>
      <c r="I26" t="s">
        <v>137</v>
      </c>
      <c r="M26" t="s">
        <v>321</v>
      </c>
      <c r="N26">
        <v>-8861694.2654999997</v>
      </c>
      <c r="O26">
        <v>1</v>
      </c>
      <c r="P26" t="s">
        <v>323</v>
      </c>
    </row>
    <row r="27" spans="1:16" x14ac:dyDescent="0.3">
      <c r="A27" s="5">
        <v>46081</v>
      </c>
      <c r="B27" t="s">
        <v>444</v>
      </c>
      <c r="C27" t="s">
        <v>557</v>
      </c>
      <c r="D27">
        <v>4207865.3958000001</v>
      </c>
      <c r="E27" t="s">
        <v>323</v>
      </c>
      <c r="F27">
        <v>4207865.3958219513</v>
      </c>
      <c r="G27" t="s">
        <v>480</v>
      </c>
      <c r="H27" t="s">
        <v>9</v>
      </c>
      <c r="I27" t="s">
        <v>137</v>
      </c>
      <c r="M27" t="s">
        <v>321</v>
      </c>
      <c r="N27">
        <v>-4207865.3958000001</v>
      </c>
      <c r="O27">
        <v>1</v>
      </c>
      <c r="P27" t="s">
        <v>323</v>
      </c>
    </row>
    <row r="28" spans="1:16" x14ac:dyDescent="0.3">
      <c r="A28" s="5">
        <v>46081</v>
      </c>
      <c r="B28" t="s">
        <v>444</v>
      </c>
      <c r="C28" t="s">
        <v>553</v>
      </c>
      <c r="D28">
        <v>3167989.9956999999</v>
      </c>
      <c r="E28" t="s">
        <v>164</v>
      </c>
      <c r="F28">
        <v>3167989.99569359</v>
      </c>
      <c r="G28" t="s">
        <v>480</v>
      </c>
      <c r="H28" t="s">
        <v>9</v>
      </c>
      <c r="I28" t="s">
        <v>137</v>
      </c>
      <c r="M28" t="s">
        <v>32</v>
      </c>
      <c r="N28">
        <v>-3167989.9956999999</v>
      </c>
      <c r="O28">
        <v>1</v>
      </c>
      <c r="P28" t="s">
        <v>164</v>
      </c>
    </row>
    <row r="29" spans="1:16" x14ac:dyDescent="0.3">
      <c r="A29" s="5">
        <v>46081</v>
      </c>
      <c r="B29" t="s">
        <v>444</v>
      </c>
      <c r="C29" t="s">
        <v>558</v>
      </c>
      <c r="D29">
        <v>10890280.277100001</v>
      </c>
      <c r="E29" t="s">
        <v>323</v>
      </c>
      <c r="F29">
        <v>10890280.277121952</v>
      </c>
      <c r="G29" t="s">
        <v>480</v>
      </c>
      <c r="H29" t="s">
        <v>9</v>
      </c>
      <c r="I29" t="s">
        <v>137</v>
      </c>
      <c r="M29" t="s">
        <v>321</v>
      </c>
      <c r="N29">
        <v>-10890280.277100001</v>
      </c>
      <c r="O29">
        <v>1</v>
      </c>
      <c r="P29" t="s">
        <v>323</v>
      </c>
    </row>
    <row r="30" spans="1:16" x14ac:dyDescent="0.3">
      <c r="A30" s="5">
        <v>46081</v>
      </c>
      <c r="B30" t="s">
        <v>444</v>
      </c>
      <c r="C30" t="s">
        <v>580</v>
      </c>
      <c r="D30">
        <v>6116414.8510999996</v>
      </c>
      <c r="E30" t="s">
        <v>391</v>
      </c>
      <c r="F30">
        <v>6116414.8511219509</v>
      </c>
      <c r="G30" t="s">
        <v>480</v>
      </c>
      <c r="H30" t="s">
        <v>9</v>
      </c>
      <c r="I30" t="s">
        <v>137</v>
      </c>
      <c r="M30" t="s">
        <v>389</v>
      </c>
      <c r="N30">
        <v>-6116414.8510999996</v>
      </c>
      <c r="O30">
        <v>1</v>
      </c>
      <c r="P30" t="s">
        <v>391</v>
      </c>
    </row>
    <row r="31" spans="1:16" x14ac:dyDescent="0.3">
      <c r="A31" s="5">
        <v>46081</v>
      </c>
      <c r="B31" t="s">
        <v>444</v>
      </c>
      <c r="C31" t="s">
        <v>572</v>
      </c>
      <c r="D31">
        <v>1160524.8770999999</v>
      </c>
      <c r="E31" t="s">
        <v>50</v>
      </c>
      <c r="F31">
        <v>1160524.8770735899</v>
      </c>
      <c r="G31" t="s">
        <v>480</v>
      </c>
      <c r="H31" t="s">
        <v>9</v>
      </c>
      <c r="I31" t="s">
        <v>137</v>
      </c>
      <c r="M31" t="s">
        <v>39</v>
      </c>
      <c r="N31">
        <v>-1160524.8770999999</v>
      </c>
      <c r="O31">
        <v>1</v>
      </c>
      <c r="P31" t="s">
        <v>50</v>
      </c>
    </row>
    <row r="32" spans="1:16" x14ac:dyDescent="0.3">
      <c r="A32" s="5">
        <v>46081</v>
      </c>
      <c r="B32" t="s">
        <v>444</v>
      </c>
      <c r="C32" t="s">
        <v>578</v>
      </c>
      <c r="D32">
        <v>2599197.3316000002</v>
      </c>
      <c r="E32" t="s">
        <v>173</v>
      </c>
      <c r="F32">
        <v>2599197.33155359</v>
      </c>
      <c r="G32" t="s">
        <v>480</v>
      </c>
      <c r="H32" t="s">
        <v>9</v>
      </c>
      <c r="I32" t="s">
        <v>137</v>
      </c>
      <c r="M32" t="s">
        <v>353</v>
      </c>
      <c r="N32">
        <v>-2599197.3316000002</v>
      </c>
      <c r="O32">
        <v>1</v>
      </c>
      <c r="P32" t="s">
        <v>173</v>
      </c>
    </row>
    <row r="33" spans="1:16" x14ac:dyDescent="0.3">
      <c r="A33" s="5">
        <v>46081</v>
      </c>
      <c r="B33" t="s">
        <v>444</v>
      </c>
      <c r="C33" t="s">
        <v>563</v>
      </c>
      <c r="D33">
        <v>2792560.3418999999</v>
      </c>
      <c r="E33" t="s">
        <v>193</v>
      </c>
      <c r="F33">
        <v>2792560.3419335904</v>
      </c>
      <c r="G33" t="s">
        <v>480</v>
      </c>
      <c r="H33" t="s">
        <v>9</v>
      </c>
      <c r="I33" t="s">
        <v>137</v>
      </c>
      <c r="M33" t="s">
        <v>373</v>
      </c>
      <c r="N33">
        <v>-2792560.3418999999</v>
      </c>
      <c r="O33">
        <v>1</v>
      </c>
      <c r="P33" t="s">
        <v>193</v>
      </c>
    </row>
    <row r="34" spans="1:16" x14ac:dyDescent="0.3">
      <c r="A34" s="5">
        <v>46081</v>
      </c>
      <c r="B34" t="s">
        <v>444</v>
      </c>
      <c r="C34" t="s">
        <v>406</v>
      </c>
      <c r="D34">
        <v>2140538.3980999999</v>
      </c>
      <c r="E34" t="s">
        <v>193</v>
      </c>
      <c r="F34">
        <v>2140538.3981135902</v>
      </c>
      <c r="G34" t="s">
        <v>480</v>
      </c>
      <c r="H34" t="s">
        <v>9</v>
      </c>
      <c r="I34" t="s">
        <v>137</v>
      </c>
      <c r="M34" t="s">
        <v>373</v>
      </c>
      <c r="N34">
        <v>-2140538.3980999999</v>
      </c>
      <c r="O34">
        <v>1</v>
      </c>
      <c r="P34" t="s">
        <v>193</v>
      </c>
    </row>
    <row r="35" spans="1:16" x14ac:dyDescent="0.3">
      <c r="A35" s="5">
        <v>46081</v>
      </c>
      <c r="B35" t="s">
        <v>444</v>
      </c>
      <c r="C35" t="s">
        <v>407</v>
      </c>
      <c r="D35">
        <v>2081874.696</v>
      </c>
      <c r="E35" t="s">
        <v>168</v>
      </c>
      <c r="F35">
        <v>2081874.6959735896</v>
      </c>
      <c r="G35" t="s">
        <v>480</v>
      </c>
      <c r="H35" t="s">
        <v>9</v>
      </c>
      <c r="I35" t="s">
        <v>137</v>
      </c>
      <c r="M35" t="s">
        <v>332</v>
      </c>
      <c r="N35">
        <v>-2081874.696</v>
      </c>
      <c r="O35">
        <v>1</v>
      </c>
      <c r="P35" t="s">
        <v>168</v>
      </c>
    </row>
    <row r="36" spans="1:16" x14ac:dyDescent="0.3">
      <c r="A36" s="5">
        <v>46081</v>
      </c>
      <c r="B36" t="s">
        <v>444</v>
      </c>
      <c r="C36" t="s">
        <v>408</v>
      </c>
      <c r="D36">
        <v>1898057.4957000001</v>
      </c>
      <c r="E36" t="s">
        <v>164</v>
      </c>
      <c r="F36">
        <v>1898057.4956735901</v>
      </c>
      <c r="G36" t="s">
        <v>480</v>
      </c>
      <c r="H36" t="s">
        <v>9</v>
      </c>
      <c r="I36" t="s">
        <v>137</v>
      </c>
      <c r="M36" t="s">
        <v>32</v>
      </c>
      <c r="N36">
        <v>-1898057.4957000001</v>
      </c>
      <c r="O36">
        <v>1</v>
      </c>
      <c r="P36" t="s">
        <v>164</v>
      </c>
    </row>
    <row r="37" spans="1:16" x14ac:dyDescent="0.3">
      <c r="A37" s="5">
        <v>46081</v>
      </c>
      <c r="B37" t="s">
        <v>444</v>
      </c>
      <c r="C37" t="s">
        <v>409</v>
      </c>
      <c r="D37">
        <v>2197552.3445000001</v>
      </c>
      <c r="E37" t="s">
        <v>179</v>
      </c>
      <c r="F37">
        <v>2197552.3445335897</v>
      </c>
      <c r="G37" t="s">
        <v>480</v>
      </c>
      <c r="H37" t="s">
        <v>9</v>
      </c>
      <c r="I37" t="s">
        <v>137</v>
      </c>
      <c r="M37" t="s">
        <v>360</v>
      </c>
      <c r="N37">
        <v>-2197552.3445000001</v>
      </c>
      <c r="O37">
        <v>1</v>
      </c>
      <c r="P37" t="s">
        <v>179</v>
      </c>
    </row>
    <row r="38" spans="1:16" x14ac:dyDescent="0.3">
      <c r="A38" s="5">
        <v>46081</v>
      </c>
      <c r="B38" t="s">
        <v>444</v>
      </c>
      <c r="C38" t="s">
        <v>410</v>
      </c>
      <c r="D38">
        <v>1440461.6841</v>
      </c>
      <c r="E38" t="s">
        <v>168</v>
      </c>
      <c r="F38">
        <v>1440461.6840535896</v>
      </c>
      <c r="G38" t="s">
        <v>480</v>
      </c>
      <c r="H38" t="s">
        <v>9</v>
      </c>
      <c r="I38" t="s">
        <v>137</v>
      </c>
      <c r="M38" t="s">
        <v>332</v>
      </c>
      <c r="N38">
        <v>-1440461.6841</v>
      </c>
      <c r="O38">
        <v>1</v>
      </c>
      <c r="P38" t="s">
        <v>168</v>
      </c>
    </row>
    <row r="39" spans="1:16" x14ac:dyDescent="0.3">
      <c r="A39" s="5">
        <v>46081</v>
      </c>
      <c r="B39" t="s">
        <v>444</v>
      </c>
      <c r="C39" t="s">
        <v>411</v>
      </c>
      <c r="D39">
        <v>1836940.0644</v>
      </c>
      <c r="E39" t="s">
        <v>68</v>
      </c>
      <c r="F39">
        <v>1836940.0644135904</v>
      </c>
      <c r="G39" t="s">
        <v>480</v>
      </c>
      <c r="H39" t="s">
        <v>9</v>
      </c>
      <c r="I39" t="s">
        <v>137</v>
      </c>
      <c r="M39" t="s">
        <v>40</v>
      </c>
      <c r="N39">
        <v>-1836940.0644</v>
      </c>
      <c r="O39">
        <v>1</v>
      </c>
      <c r="P39" t="s">
        <v>68</v>
      </c>
    </row>
    <row r="40" spans="1:16" x14ac:dyDescent="0.3">
      <c r="A40" s="5">
        <v>46081</v>
      </c>
      <c r="B40" t="s">
        <v>444</v>
      </c>
      <c r="C40" t="s">
        <v>412</v>
      </c>
      <c r="D40">
        <v>1930813.4201</v>
      </c>
      <c r="E40" t="s">
        <v>164</v>
      </c>
      <c r="F40">
        <v>1930813.4201135901</v>
      </c>
      <c r="G40" t="s">
        <v>480</v>
      </c>
      <c r="H40" t="s">
        <v>9</v>
      </c>
      <c r="I40" t="s">
        <v>137</v>
      </c>
      <c r="M40" t="s">
        <v>32</v>
      </c>
      <c r="N40">
        <v>-1930813.4201</v>
      </c>
      <c r="O40">
        <v>1</v>
      </c>
      <c r="P40" t="s">
        <v>164</v>
      </c>
    </row>
    <row r="41" spans="1:16" x14ac:dyDescent="0.3">
      <c r="A41" s="5">
        <v>46081</v>
      </c>
      <c r="B41" t="s">
        <v>444</v>
      </c>
      <c r="C41" t="s">
        <v>413</v>
      </c>
      <c r="D41">
        <v>1958595.084</v>
      </c>
      <c r="E41" t="s">
        <v>183</v>
      </c>
      <c r="F41">
        <v>1958595.0840135897</v>
      </c>
      <c r="G41" t="s">
        <v>480</v>
      </c>
      <c r="H41" t="s">
        <v>9</v>
      </c>
      <c r="I41" t="s">
        <v>137</v>
      </c>
      <c r="M41" t="s">
        <v>396</v>
      </c>
      <c r="N41">
        <v>-1958595.084</v>
      </c>
      <c r="O41">
        <v>1</v>
      </c>
      <c r="P41" t="s">
        <v>183</v>
      </c>
    </row>
    <row r="42" spans="1:16" x14ac:dyDescent="0.3">
      <c r="A42" s="5">
        <v>46081</v>
      </c>
      <c r="B42" t="s">
        <v>444</v>
      </c>
      <c r="C42" t="s">
        <v>414</v>
      </c>
      <c r="D42">
        <v>1411534.0728</v>
      </c>
      <c r="E42" t="s">
        <v>13</v>
      </c>
      <c r="F42">
        <v>1411534.0727735898</v>
      </c>
      <c r="G42" t="s">
        <v>480</v>
      </c>
      <c r="H42" t="s">
        <v>9</v>
      </c>
      <c r="I42" t="s">
        <v>137</v>
      </c>
      <c r="M42" t="s">
        <v>338</v>
      </c>
      <c r="N42">
        <v>-1411534.0728</v>
      </c>
      <c r="O42">
        <v>1</v>
      </c>
      <c r="P42" t="s">
        <v>13</v>
      </c>
    </row>
    <row r="43" spans="1:16" x14ac:dyDescent="0.3">
      <c r="A43" s="5">
        <v>46081</v>
      </c>
      <c r="B43" t="s">
        <v>444</v>
      </c>
      <c r="C43" t="s">
        <v>415</v>
      </c>
      <c r="D43">
        <v>2029818.9594000001</v>
      </c>
      <c r="E43" t="s">
        <v>193</v>
      </c>
      <c r="F43">
        <v>2029818.9593535899</v>
      </c>
      <c r="G43" t="s">
        <v>480</v>
      </c>
      <c r="H43" t="s">
        <v>9</v>
      </c>
      <c r="I43" t="s">
        <v>137</v>
      </c>
      <c r="M43" t="s">
        <v>373</v>
      </c>
      <c r="N43">
        <v>-2029818.9594000001</v>
      </c>
      <c r="O43">
        <v>1</v>
      </c>
      <c r="P43" t="s">
        <v>193</v>
      </c>
    </row>
    <row r="44" spans="1:16" x14ac:dyDescent="0.3">
      <c r="A44" s="5">
        <v>46081</v>
      </c>
      <c r="B44" t="s">
        <v>444</v>
      </c>
      <c r="C44" t="s">
        <v>416</v>
      </c>
      <c r="D44">
        <v>1427843.0567000001</v>
      </c>
      <c r="E44" t="s">
        <v>183</v>
      </c>
      <c r="F44">
        <v>1427843.0566735896</v>
      </c>
      <c r="G44" t="s">
        <v>480</v>
      </c>
      <c r="H44" t="s">
        <v>9</v>
      </c>
      <c r="I44" t="s">
        <v>137</v>
      </c>
      <c r="M44" t="s">
        <v>396</v>
      </c>
      <c r="N44">
        <v>-1427843.0567000001</v>
      </c>
      <c r="O44">
        <v>1</v>
      </c>
      <c r="P44" t="s">
        <v>183</v>
      </c>
    </row>
    <row r="45" spans="1:16" x14ac:dyDescent="0.3">
      <c r="A45" s="5">
        <v>46081</v>
      </c>
      <c r="B45" t="s">
        <v>444</v>
      </c>
      <c r="C45" t="s">
        <v>417</v>
      </c>
      <c r="D45">
        <v>2184449.2204</v>
      </c>
      <c r="E45" t="s">
        <v>183</v>
      </c>
      <c r="F45">
        <v>2184449.22043359</v>
      </c>
      <c r="G45" t="s">
        <v>480</v>
      </c>
      <c r="H45" t="s">
        <v>9</v>
      </c>
      <c r="I45" t="s">
        <v>137</v>
      </c>
      <c r="M45" t="s">
        <v>396</v>
      </c>
      <c r="N45">
        <v>-2184449.2204</v>
      </c>
      <c r="O45">
        <v>1</v>
      </c>
      <c r="P45" t="s">
        <v>183</v>
      </c>
    </row>
    <row r="46" spans="1:16" x14ac:dyDescent="0.3">
      <c r="A46" s="5">
        <v>46081</v>
      </c>
      <c r="B46" t="s">
        <v>444</v>
      </c>
      <c r="C46" t="s">
        <v>418</v>
      </c>
      <c r="D46">
        <v>2171482.7349999999</v>
      </c>
      <c r="E46" t="s">
        <v>193</v>
      </c>
      <c r="F46">
        <v>2171482.7349535897</v>
      </c>
      <c r="G46" t="s">
        <v>480</v>
      </c>
      <c r="H46" t="s">
        <v>9</v>
      </c>
      <c r="I46" t="s">
        <v>137</v>
      </c>
      <c r="M46" t="s">
        <v>373</v>
      </c>
      <c r="N46">
        <v>-2171482.7349999999</v>
      </c>
      <c r="O46">
        <v>1</v>
      </c>
      <c r="P46" t="s">
        <v>193</v>
      </c>
    </row>
    <row r="47" spans="1:16" x14ac:dyDescent="0.3">
      <c r="A47" s="5">
        <v>46081</v>
      </c>
      <c r="B47" t="s">
        <v>444</v>
      </c>
      <c r="C47" t="s">
        <v>419</v>
      </c>
      <c r="D47">
        <v>1456024.6247</v>
      </c>
      <c r="E47" t="s">
        <v>164</v>
      </c>
      <c r="F47">
        <v>1456024.6247335901</v>
      </c>
      <c r="G47" t="s">
        <v>480</v>
      </c>
      <c r="H47" t="s">
        <v>9</v>
      </c>
      <c r="I47" t="s">
        <v>137</v>
      </c>
      <c r="M47" t="s">
        <v>32</v>
      </c>
      <c r="N47">
        <v>-1456024.6247</v>
      </c>
      <c r="O47">
        <v>1</v>
      </c>
      <c r="P47" t="s">
        <v>164</v>
      </c>
    </row>
    <row r="48" spans="1:16" x14ac:dyDescent="0.3">
      <c r="A48" s="5">
        <v>46081</v>
      </c>
      <c r="B48" t="s">
        <v>444</v>
      </c>
      <c r="C48" t="s">
        <v>420</v>
      </c>
      <c r="D48">
        <v>2394868.4076999999</v>
      </c>
      <c r="E48" t="s">
        <v>13</v>
      </c>
      <c r="F48">
        <v>2394868.4077335899</v>
      </c>
      <c r="G48" t="s">
        <v>480</v>
      </c>
      <c r="H48" t="s">
        <v>9</v>
      </c>
      <c r="I48" t="s">
        <v>137</v>
      </c>
      <c r="M48" t="s">
        <v>338</v>
      </c>
      <c r="N48">
        <v>-2394868.4076999999</v>
      </c>
      <c r="O48">
        <v>1</v>
      </c>
      <c r="P48" t="s">
        <v>13</v>
      </c>
    </row>
    <row r="49" spans="1:16" x14ac:dyDescent="0.3">
      <c r="A49" s="5">
        <v>46081</v>
      </c>
      <c r="B49" t="s">
        <v>444</v>
      </c>
      <c r="C49" t="s">
        <v>421</v>
      </c>
      <c r="D49">
        <v>2056682.6845</v>
      </c>
      <c r="E49" t="s">
        <v>173</v>
      </c>
      <c r="F49">
        <v>2056682.6844535896</v>
      </c>
      <c r="G49" t="s">
        <v>480</v>
      </c>
      <c r="H49" t="s">
        <v>9</v>
      </c>
      <c r="I49" t="s">
        <v>137</v>
      </c>
      <c r="M49" t="s">
        <v>353</v>
      </c>
      <c r="N49">
        <v>-2056682.6845</v>
      </c>
      <c r="O49">
        <v>1</v>
      </c>
      <c r="P49" t="s">
        <v>173</v>
      </c>
    </row>
    <row r="50" spans="1:16" x14ac:dyDescent="0.3">
      <c r="A50" s="5">
        <v>46081</v>
      </c>
      <c r="B50" t="s">
        <v>444</v>
      </c>
      <c r="C50" t="s">
        <v>422</v>
      </c>
      <c r="D50">
        <v>1813694.9571</v>
      </c>
      <c r="E50" t="s">
        <v>168</v>
      </c>
      <c r="F50">
        <v>1813694.9571135896</v>
      </c>
      <c r="G50" t="s">
        <v>480</v>
      </c>
      <c r="H50" t="s">
        <v>9</v>
      </c>
      <c r="I50" t="s">
        <v>137</v>
      </c>
      <c r="M50" t="s">
        <v>332</v>
      </c>
      <c r="N50">
        <v>-1813694.9571</v>
      </c>
      <c r="O50">
        <v>1</v>
      </c>
      <c r="P50" t="s">
        <v>168</v>
      </c>
    </row>
    <row r="51" spans="1:16" x14ac:dyDescent="0.3">
      <c r="A51" s="5">
        <v>46081</v>
      </c>
      <c r="B51" t="s">
        <v>444</v>
      </c>
      <c r="C51" t="s">
        <v>591</v>
      </c>
      <c r="D51">
        <v>6032968.3777000001</v>
      </c>
      <c r="E51" t="s">
        <v>164</v>
      </c>
      <c r="F51">
        <v>6032968.3777335901</v>
      </c>
      <c r="G51" t="s">
        <v>480</v>
      </c>
      <c r="H51" t="s">
        <v>9</v>
      </c>
      <c r="I51" t="s">
        <v>137</v>
      </c>
      <c r="M51" t="s">
        <v>32</v>
      </c>
      <c r="N51">
        <v>-6032968.3777000001</v>
      </c>
      <c r="O51">
        <v>1</v>
      </c>
      <c r="P51" t="s">
        <v>164</v>
      </c>
    </row>
    <row r="52" spans="1:16" x14ac:dyDescent="0.3">
      <c r="A52" s="5">
        <v>46081</v>
      </c>
      <c r="B52" t="s">
        <v>444</v>
      </c>
      <c r="C52" t="s">
        <v>423</v>
      </c>
      <c r="D52">
        <v>1440386.9968000001</v>
      </c>
      <c r="E52" t="s">
        <v>164</v>
      </c>
      <c r="F52">
        <v>1440386.99679359</v>
      </c>
      <c r="G52" t="s">
        <v>480</v>
      </c>
      <c r="H52" t="s">
        <v>9</v>
      </c>
      <c r="I52" t="s">
        <v>137</v>
      </c>
      <c r="M52" t="s">
        <v>32</v>
      </c>
      <c r="N52">
        <v>-1440386.9968000001</v>
      </c>
      <c r="O52">
        <v>1</v>
      </c>
      <c r="P52" t="s">
        <v>164</v>
      </c>
    </row>
    <row r="53" spans="1:16" x14ac:dyDescent="0.3">
      <c r="A53" s="5">
        <v>46081</v>
      </c>
      <c r="B53" t="s">
        <v>444</v>
      </c>
      <c r="C53" t="s">
        <v>424</v>
      </c>
      <c r="D53">
        <v>1824756.7154000001</v>
      </c>
      <c r="E53" t="s">
        <v>13</v>
      </c>
      <c r="F53">
        <v>1824756.7154335896</v>
      </c>
      <c r="G53" t="s">
        <v>480</v>
      </c>
      <c r="H53" t="s">
        <v>9</v>
      </c>
      <c r="I53" t="s">
        <v>137</v>
      </c>
      <c r="M53" t="s">
        <v>338</v>
      </c>
      <c r="N53">
        <v>-1824756.7154000001</v>
      </c>
      <c r="O53">
        <v>1</v>
      </c>
      <c r="P53" t="s">
        <v>13</v>
      </c>
    </row>
    <row r="54" spans="1:16" x14ac:dyDescent="0.3">
      <c r="A54" s="5">
        <v>46081</v>
      </c>
      <c r="B54" t="s">
        <v>444</v>
      </c>
      <c r="C54" t="s">
        <v>425</v>
      </c>
      <c r="D54">
        <v>3102992.2573000002</v>
      </c>
      <c r="E54" t="s">
        <v>164</v>
      </c>
      <c r="F54">
        <v>3102992.2572935899</v>
      </c>
      <c r="G54" t="s">
        <v>480</v>
      </c>
      <c r="H54" t="s">
        <v>9</v>
      </c>
      <c r="I54" t="s">
        <v>137</v>
      </c>
      <c r="M54" t="s">
        <v>32</v>
      </c>
      <c r="N54">
        <v>-3102992.2573000002</v>
      </c>
      <c r="O54">
        <v>1</v>
      </c>
      <c r="P54" t="s">
        <v>164</v>
      </c>
    </row>
    <row r="55" spans="1:16" x14ac:dyDescent="0.3">
      <c r="A55" s="5">
        <v>46081</v>
      </c>
      <c r="B55" t="s">
        <v>444</v>
      </c>
      <c r="C55" t="s">
        <v>426</v>
      </c>
      <c r="D55">
        <v>1813677.7246999999</v>
      </c>
      <c r="E55" t="s">
        <v>187</v>
      </c>
      <c r="F55">
        <v>1813677.72471359</v>
      </c>
      <c r="G55" t="s">
        <v>480</v>
      </c>
      <c r="H55" t="s">
        <v>9</v>
      </c>
      <c r="I55" t="s">
        <v>137</v>
      </c>
      <c r="M55" t="s">
        <v>32</v>
      </c>
      <c r="N55">
        <v>-1813677.7246999999</v>
      </c>
      <c r="O55">
        <v>1</v>
      </c>
      <c r="P55" t="s">
        <v>187</v>
      </c>
    </row>
    <row r="56" spans="1:16" x14ac:dyDescent="0.3">
      <c r="A56" s="5">
        <v>46081</v>
      </c>
      <c r="B56" t="s">
        <v>444</v>
      </c>
      <c r="C56" t="s">
        <v>427</v>
      </c>
      <c r="D56">
        <v>3349666.3095999998</v>
      </c>
      <c r="E56" t="s">
        <v>391</v>
      </c>
      <c r="F56">
        <v>3349666.3095735903</v>
      </c>
      <c r="G56" t="s">
        <v>480</v>
      </c>
      <c r="H56" t="s">
        <v>9</v>
      </c>
      <c r="I56" t="s">
        <v>137</v>
      </c>
      <c r="M56" t="s">
        <v>389</v>
      </c>
      <c r="N56">
        <v>-3349666.3095999998</v>
      </c>
      <c r="O56">
        <v>1</v>
      </c>
      <c r="P56" t="s">
        <v>391</v>
      </c>
    </row>
    <row r="57" spans="1:16" x14ac:dyDescent="0.3">
      <c r="A57" s="5">
        <v>46081</v>
      </c>
      <c r="B57" t="s">
        <v>444</v>
      </c>
      <c r="C57" t="s">
        <v>428</v>
      </c>
      <c r="D57">
        <v>1841830.5856999999</v>
      </c>
      <c r="E57" t="s">
        <v>187</v>
      </c>
      <c r="F57">
        <v>1841830.5857335897</v>
      </c>
      <c r="G57" t="s">
        <v>480</v>
      </c>
      <c r="H57" t="s">
        <v>9</v>
      </c>
      <c r="I57" t="s">
        <v>137</v>
      </c>
      <c r="M57" t="s">
        <v>32</v>
      </c>
      <c r="N57">
        <v>-1841830.5856999999</v>
      </c>
      <c r="O57">
        <v>1</v>
      </c>
      <c r="P57" t="s">
        <v>187</v>
      </c>
    </row>
    <row r="58" spans="1:16" x14ac:dyDescent="0.3">
      <c r="A58" s="5">
        <v>46081</v>
      </c>
      <c r="B58" t="s">
        <v>444</v>
      </c>
      <c r="C58" t="s">
        <v>429</v>
      </c>
      <c r="D58">
        <v>1775503.9569999999</v>
      </c>
      <c r="E58" t="s">
        <v>164</v>
      </c>
      <c r="F58">
        <v>1775503.9570135898</v>
      </c>
      <c r="G58" t="s">
        <v>480</v>
      </c>
      <c r="H58" t="s">
        <v>9</v>
      </c>
      <c r="I58" t="s">
        <v>137</v>
      </c>
      <c r="M58" t="s">
        <v>32</v>
      </c>
      <c r="N58">
        <v>-1775503.9569999999</v>
      </c>
      <c r="O58">
        <v>1</v>
      </c>
      <c r="P58" t="s">
        <v>164</v>
      </c>
    </row>
    <row r="59" spans="1:16" x14ac:dyDescent="0.3">
      <c r="A59" s="5">
        <v>46081</v>
      </c>
      <c r="B59" t="s">
        <v>444</v>
      </c>
      <c r="C59" t="s">
        <v>524</v>
      </c>
      <c r="D59">
        <v>1928700.0708999999</v>
      </c>
      <c r="E59" t="s">
        <v>42</v>
      </c>
      <c r="F59">
        <v>1928700.0709135891</v>
      </c>
      <c r="G59" t="s">
        <v>480</v>
      </c>
      <c r="H59" t="s">
        <v>9</v>
      </c>
      <c r="I59" t="s">
        <v>137</v>
      </c>
      <c r="M59" t="s">
        <v>341</v>
      </c>
      <c r="N59">
        <v>-1928700.0708999999</v>
      </c>
      <c r="O59">
        <v>1</v>
      </c>
      <c r="P59" t="s">
        <v>42</v>
      </c>
    </row>
    <row r="60" spans="1:16" x14ac:dyDescent="0.3">
      <c r="A60" s="5">
        <v>46081</v>
      </c>
      <c r="B60" t="s">
        <v>444</v>
      </c>
      <c r="C60" t="s">
        <v>430</v>
      </c>
      <c r="D60">
        <v>3096266.9007000001</v>
      </c>
      <c r="E60" t="s">
        <v>173</v>
      </c>
      <c r="F60">
        <v>3096266.9006735897</v>
      </c>
      <c r="G60" t="s">
        <v>480</v>
      </c>
      <c r="H60" t="s">
        <v>9</v>
      </c>
      <c r="I60" t="s">
        <v>137</v>
      </c>
      <c r="M60" t="s">
        <v>353</v>
      </c>
      <c r="N60">
        <v>-3096266.9007000001</v>
      </c>
      <c r="O60">
        <v>1</v>
      </c>
      <c r="P60" t="s">
        <v>173</v>
      </c>
    </row>
    <row r="61" spans="1:16" x14ac:dyDescent="0.3">
      <c r="A61" s="5">
        <v>46081</v>
      </c>
      <c r="B61" t="s">
        <v>444</v>
      </c>
      <c r="C61" t="s">
        <v>431</v>
      </c>
      <c r="D61">
        <v>1942605.1513</v>
      </c>
      <c r="E61" t="s">
        <v>42</v>
      </c>
      <c r="F61">
        <v>1942605.1513135899</v>
      </c>
      <c r="G61" t="s">
        <v>480</v>
      </c>
      <c r="H61" t="s">
        <v>9</v>
      </c>
      <c r="I61" t="s">
        <v>137</v>
      </c>
      <c r="M61" t="s">
        <v>341</v>
      </c>
      <c r="N61">
        <v>-1942605.1513</v>
      </c>
      <c r="O61">
        <v>1</v>
      </c>
      <c r="P61" t="s">
        <v>42</v>
      </c>
    </row>
    <row r="62" spans="1:16" x14ac:dyDescent="0.3">
      <c r="A62" s="5">
        <v>46081</v>
      </c>
      <c r="B62" t="s">
        <v>444</v>
      </c>
      <c r="C62" t="s">
        <v>432</v>
      </c>
      <c r="D62">
        <v>1914723.4356</v>
      </c>
      <c r="E62" t="s">
        <v>187</v>
      </c>
      <c r="F62">
        <v>1914723.4355935897</v>
      </c>
      <c r="G62" t="s">
        <v>480</v>
      </c>
      <c r="H62" t="s">
        <v>9</v>
      </c>
      <c r="I62" t="s">
        <v>137</v>
      </c>
      <c r="M62" t="s">
        <v>32</v>
      </c>
      <c r="N62">
        <v>-1914723.4356</v>
      </c>
      <c r="O62">
        <v>1</v>
      </c>
      <c r="P62" t="s">
        <v>187</v>
      </c>
    </row>
    <row r="63" spans="1:16" x14ac:dyDescent="0.3">
      <c r="A63" s="5">
        <v>46081</v>
      </c>
      <c r="B63" t="s">
        <v>444</v>
      </c>
      <c r="C63" t="s">
        <v>441</v>
      </c>
      <c r="D63">
        <v>1743652.6163000001</v>
      </c>
      <c r="E63" t="s">
        <v>391</v>
      </c>
      <c r="F63">
        <v>1743652.6162531266</v>
      </c>
      <c r="G63" t="s">
        <v>480</v>
      </c>
      <c r="H63" t="s">
        <v>9</v>
      </c>
      <c r="I63" t="s">
        <v>137</v>
      </c>
      <c r="M63" t="s">
        <v>389</v>
      </c>
      <c r="N63">
        <v>-1743652.6163000001</v>
      </c>
      <c r="O63">
        <v>1</v>
      </c>
      <c r="P63" t="s">
        <v>391</v>
      </c>
    </row>
    <row r="64" spans="1:16" x14ac:dyDescent="0.3">
      <c r="A64" s="5">
        <v>46081</v>
      </c>
      <c r="B64" t="s">
        <v>444</v>
      </c>
      <c r="C64" t="s">
        <v>433</v>
      </c>
      <c r="D64">
        <v>1740103.7392</v>
      </c>
      <c r="E64" t="s">
        <v>168</v>
      </c>
      <c r="F64">
        <v>1740103.7392135896</v>
      </c>
      <c r="G64" t="s">
        <v>480</v>
      </c>
      <c r="H64" t="s">
        <v>9</v>
      </c>
      <c r="I64" t="s">
        <v>137</v>
      </c>
      <c r="M64" t="s">
        <v>332</v>
      </c>
      <c r="N64">
        <v>-1740103.7392</v>
      </c>
      <c r="O64">
        <v>1</v>
      </c>
      <c r="P64" t="s">
        <v>168</v>
      </c>
    </row>
    <row r="65" spans="1:16" x14ac:dyDescent="0.3">
      <c r="A65" s="5">
        <v>46081</v>
      </c>
      <c r="B65" t="s">
        <v>444</v>
      </c>
      <c r="C65" t="s">
        <v>434</v>
      </c>
      <c r="D65">
        <v>2603553.3509999998</v>
      </c>
      <c r="E65" t="s">
        <v>164</v>
      </c>
      <c r="F65">
        <v>2603553.3509735903</v>
      </c>
      <c r="G65" t="s">
        <v>480</v>
      </c>
      <c r="H65" t="s">
        <v>9</v>
      </c>
      <c r="I65" t="s">
        <v>137</v>
      </c>
      <c r="M65" t="s">
        <v>32</v>
      </c>
      <c r="N65">
        <v>-2603553.3509999998</v>
      </c>
      <c r="O65">
        <v>1</v>
      </c>
      <c r="P65" t="s">
        <v>164</v>
      </c>
    </row>
    <row r="66" spans="1:16" x14ac:dyDescent="0.3">
      <c r="A66" s="5">
        <v>46081</v>
      </c>
      <c r="B66" t="s">
        <v>444</v>
      </c>
      <c r="C66" t="s">
        <v>435</v>
      </c>
      <c r="D66">
        <v>1786848.0708999999</v>
      </c>
      <c r="E66" t="s">
        <v>68</v>
      </c>
      <c r="F66">
        <v>1786848.0709135896</v>
      </c>
      <c r="G66" t="s">
        <v>480</v>
      </c>
      <c r="H66" t="s">
        <v>9</v>
      </c>
      <c r="I66" t="s">
        <v>137</v>
      </c>
      <c r="M66" t="s">
        <v>40</v>
      </c>
      <c r="N66">
        <v>-1786848.0708999999</v>
      </c>
      <c r="O66">
        <v>1</v>
      </c>
      <c r="P66" t="s">
        <v>68</v>
      </c>
    </row>
    <row r="67" spans="1:16" x14ac:dyDescent="0.3">
      <c r="A67" s="5">
        <v>46081</v>
      </c>
      <c r="B67" t="s">
        <v>444</v>
      </c>
      <c r="C67" t="s">
        <v>436</v>
      </c>
      <c r="D67">
        <v>2652084.8821</v>
      </c>
      <c r="E67" t="s">
        <v>193</v>
      </c>
      <c r="F67">
        <v>2652084.8820735896</v>
      </c>
      <c r="G67" t="s">
        <v>480</v>
      </c>
      <c r="H67" t="s">
        <v>9</v>
      </c>
      <c r="I67" t="s">
        <v>137</v>
      </c>
      <c r="M67" t="s">
        <v>373</v>
      </c>
      <c r="N67">
        <v>-2652084.8821</v>
      </c>
      <c r="O67">
        <v>1</v>
      </c>
      <c r="P67" t="s">
        <v>193</v>
      </c>
    </row>
    <row r="68" spans="1:16" x14ac:dyDescent="0.3">
      <c r="A68" s="5">
        <v>46081</v>
      </c>
      <c r="B68" t="s">
        <v>444</v>
      </c>
      <c r="C68" t="s">
        <v>757</v>
      </c>
      <c r="D68">
        <v>1972720.5293000001</v>
      </c>
      <c r="E68" t="s">
        <v>187</v>
      </c>
      <c r="F68">
        <v>1972720.5292535897</v>
      </c>
      <c r="G68" t="s">
        <v>480</v>
      </c>
      <c r="H68" t="s">
        <v>9</v>
      </c>
      <c r="I68" t="s">
        <v>137</v>
      </c>
      <c r="M68" t="s">
        <v>32</v>
      </c>
      <c r="N68">
        <v>-1972720.5293000001</v>
      </c>
      <c r="O68">
        <v>1</v>
      </c>
      <c r="P68" t="s">
        <v>187</v>
      </c>
    </row>
    <row r="69" spans="1:16" x14ac:dyDescent="0.3">
      <c r="A69" s="5">
        <v>46081</v>
      </c>
      <c r="B69" t="s">
        <v>444</v>
      </c>
      <c r="C69" t="s">
        <v>437</v>
      </c>
      <c r="D69">
        <v>1589809.0645000001</v>
      </c>
      <c r="E69" t="s">
        <v>68</v>
      </c>
      <c r="F69">
        <v>1589809.0644735894</v>
      </c>
      <c r="G69" t="s">
        <v>480</v>
      </c>
      <c r="H69" t="s">
        <v>9</v>
      </c>
      <c r="I69" t="s">
        <v>137</v>
      </c>
      <c r="M69" t="s">
        <v>40</v>
      </c>
      <c r="N69">
        <v>-1589809.0645000001</v>
      </c>
      <c r="O69">
        <v>1</v>
      </c>
      <c r="P69" t="s">
        <v>68</v>
      </c>
    </row>
    <row r="70" spans="1:16" x14ac:dyDescent="0.3">
      <c r="A70" s="5">
        <v>46081</v>
      </c>
      <c r="B70" t="s">
        <v>444</v>
      </c>
      <c r="C70" t="s">
        <v>438</v>
      </c>
      <c r="D70">
        <v>1942874.4042</v>
      </c>
      <c r="E70" t="s">
        <v>68</v>
      </c>
      <c r="F70">
        <v>1942874.4041735895</v>
      </c>
      <c r="G70" t="s">
        <v>480</v>
      </c>
      <c r="H70" t="s">
        <v>9</v>
      </c>
      <c r="I70" t="s">
        <v>137</v>
      </c>
      <c r="M70" t="s">
        <v>40</v>
      </c>
      <c r="N70">
        <v>-1942874.4042</v>
      </c>
      <c r="O70">
        <v>1</v>
      </c>
      <c r="P70" t="s">
        <v>68</v>
      </c>
    </row>
    <row r="71" spans="1:16" x14ac:dyDescent="0.3">
      <c r="A71" s="5">
        <v>46081</v>
      </c>
      <c r="B71" t="s">
        <v>444</v>
      </c>
      <c r="C71" t="s">
        <v>541</v>
      </c>
      <c r="D71">
        <v>1992393.3816</v>
      </c>
      <c r="E71" t="s">
        <v>179</v>
      </c>
      <c r="F71">
        <v>1992393.3816135896</v>
      </c>
      <c r="G71" t="s">
        <v>480</v>
      </c>
      <c r="H71" t="s">
        <v>9</v>
      </c>
      <c r="I71" t="s">
        <v>137</v>
      </c>
      <c r="M71" t="s">
        <v>360</v>
      </c>
      <c r="N71">
        <v>-1992393.3816</v>
      </c>
      <c r="O71">
        <v>1</v>
      </c>
      <c r="P71" t="s">
        <v>179</v>
      </c>
    </row>
    <row r="72" spans="1:16" x14ac:dyDescent="0.3">
      <c r="A72" s="5">
        <v>46081</v>
      </c>
      <c r="B72" t="s">
        <v>444</v>
      </c>
      <c r="C72" t="s">
        <v>542</v>
      </c>
      <c r="D72">
        <v>2183724.4663</v>
      </c>
      <c r="E72" t="s">
        <v>68</v>
      </c>
      <c r="F72">
        <v>2183724.4663335895</v>
      </c>
      <c r="G72" t="s">
        <v>480</v>
      </c>
      <c r="H72" t="s">
        <v>9</v>
      </c>
      <c r="I72" t="s">
        <v>137</v>
      </c>
      <c r="M72" t="s">
        <v>40</v>
      </c>
      <c r="N72">
        <v>-2183724.4663</v>
      </c>
      <c r="O72">
        <v>1</v>
      </c>
      <c r="P72" t="s">
        <v>68</v>
      </c>
    </row>
    <row r="73" spans="1:16" x14ac:dyDescent="0.3">
      <c r="A73" s="5">
        <v>46081</v>
      </c>
      <c r="B73" t="s">
        <v>444</v>
      </c>
      <c r="C73" t="s">
        <v>758</v>
      </c>
      <c r="D73">
        <v>2057254.3633000001</v>
      </c>
      <c r="E73" t="s">
        <v>193</v>
      </c>
      <c r="F73">
        <v>2057254.3633335901</v>
      </c>
      <c r="G73" t="s">
        <v>480</v>
      </c>
      <c r="H73" t="s">
        <v>9</v>
      </c>
      <c r="I73" t="s">
        <v>137</v>
      </c>
      <c r="M73" t="s">
        <v>373</v>
      </c>
      <c r="N73">
        <v>-2057254.3633000001</v>
      </c>
      <c r="O73">
        <v>1</v>
      </c>
      <c r="P73" t="s">
        <v>193</v>
      </c>
    </row>
    <row r="74" spans="1:16" x14ac:dyDescent="0.3">
      <c r="A74" s="5">
        <v>46081</v>
      </c>
      <c r="B74" t="s">
        <v>444</v>
      </c>
      <c r="C74" t="s">
        <v>759</v>
      </c>
      <c r="D74">
        <v>1655736.9072</v>
      </c>
      <c r="E74" t="s">
        <v>193</v>
      </c>
      <c r="F74">
        <v>1655736.9072335898</v>
      </c>
      <c r="G74" t="s">
        <v>480</v>
      </c>
      <c r="H74" t="s">
        <v>9</v>
      </c>
      <c r="I74" t="s">
        <v>137</v>
      </c>
      <c r="M74" t="s">
        <v>373</v>
      </c>
      <c r="N74">
        <v>-1655736.9072</v>
      </c>
      <c r="O74">
        <v>1</v>
      </c>
      <c r="P74" t="s">
        <v>193</v>
      </c>
    </row>
    <row r="75" spans="1:16" x14ac:dyDescent="0.3">
      <c r="A75" s="5">
        <v>46081</v>
      </c>
      <c r="B75" t="s">
        <v>444</v>
      </c>
      <c r="C75" t="s">
        <v>760</v>
      </c>
      <c r="D75">
        <v>1749819.9905000001</v>
      </c>
      <c r="E75" t="s">
        <v>179</v>
      </c>
      <c r="F75">
        <v>1749819.99049359</v>
      </c>
      <c r="G75" t="s">
        <v>480</v>
      </c>
      <c r="H75" t="s">
        <v>9</v>
      </c>
      <c r="I75" t="s">
        <v>137</v>
      </c>
      <c r="M75" t="s">
        <v>360</v>
      </c>
      <c r="N75">
        <v>-1749819.9905000001</v>
      </c>
      <c r="O75">
        <v>1</v>
      </c>
      <c r="P75" t="s">
        <v>179</v>
      </c>
    </row>
    <row r="76" spans="1:16" x14ac:dyDescent="0.3">
      <c r="A76" s="5">
        <v>46081</v>
      </c>
      <c r="B76" t="s">
        <v>444</v>
      </c>
      <c r="C76" t="s">
        <v>761</v>
      </c>
      <c r="D76">
        <v>1675779.1318000001</v>
      </c>
      <c r="E76" t="s">
        <v>187</v>
      </c>
      <c r="F76">
        <v>1675779.1317535895</v>
      </c>
      <c r="G76" t="s">
        <v>480</v>
      </c>
      <c r="H76" t="s">
        <v>9</v>
      </c>
      <c r="I76" t="s">
        <v>137</v>
      </c>
      <c r="M76" t="s">
        <v>32</v>
      </c>
      <c r="N76">
        <v>-1675779.1318000001</v>
      </c>
      <c r="O76">
        <v>1</v>
      </c>
      <c r="P76" t="s">
        <v>187</v>
      </c>
    </row>
    <row r="77" spans="1:16" x14ac:dyDescent="0.3">
      <c r="A77" s="5">
        <v>46081</v>
      </c>
      <c r="B77" t="s">
        <v>444</v>
      </c>
      <c r="C77" t="s">
        <v>762</v>
      </c>
      <c r="D77">
        <v>1608950.2172000001</v>
      </c>
      <c r="E77" t="s">
        <v>42</v>
      </c>
      <c r="F77">
        <v>1608950.2171735901</v>
      </c>
      <c r="G77" t="s">
        <v>480</v>
      </c>
      <c r="H77" t="s">
        <v>9</v>
      </c>
      <c r="I77" t="s">
        <v>137</v>
      </c>
      <c r="M77" t="s">
        <v>341</v>
      </c>
      <c r="N77">
        <v>-1608950.2172000001</v>
      </c>
      <c r="O77">
        <v>1</v>
      </c>
      <c r="P77" t="s">
        <v>42</v>
      </c>
    </row>
    <row r="78" spans="1:16" x14ac:dyDescent="0.3">
      <c r="A78" s="5">
        <v>46081</v>
      </c>
      <c r="B78" t="s">
        <v>444</v>
      </c>
      <c r="C78" t="s">
        <v>763</v>
      </c>
      <c r="D78">
        <v>1848040.2782999999</v>
      </c>
      <c r="E78" t="s">
        <v>72</v>
      </c>
      <c r="F78">
        <v>1848040.2783335897</v>
      </c>
      <c r="G78" t="s">
        <v>480</v>
      </c>
      <c r="H78" t="s">
        <v>9</v>
      </c>
      <c r="I78" t="s">
        <v>137</v>
      </c>
      <c r="M78" t="s">
        <v>43</v>
      </c>
      <c r="N78">
        <v>-1848040.2782999999</v>
      </c>
      <c r="O78">
        <v>1</v>
      </c>
      <c r="P78" t="s">
        <v>72</v>
      </c>
    </row>
    <row r="79" spans="1:16" x14ac:dyDescent="0.3">
      <c r="A79" s="5">
        <v>46081</v>
      </c>
      <c r="B79" t="s">
        <v>444</v>
      </c>
      <c r="C79" t="s">
        <v>1143</v>
      </c>
      <c r="D79">
        <v>1620872.1973999999</v>
      </c>
      <c r="E79" t="s">
        <v>183</v>
      </c>
      <c r="F79">
        <v>1620872.1973935897</v>
      </c>
      <c r="G79" t="s">
        <v>480</v>
      </c>
      <c r="H79" t="s">
        <v>9</v>
      </c>
      <c r="I79" t="s">
        <v>137</v>
      </c>
      <c r="M79" t="s">
        <v>396</v>
      </c>
      <c r="N79">
        <v>-1620872.1973999999</v>
      </c>
      <c r="O79">
        <v>1</v>
      </c>
      <c r="P79" t="s">
        <v>183</v>
      </c>
    </row>
    <row r="80" spans="1:16" x14ac:dyDescent="0.3">
      <c r="A80" s="5">
        <v>46081</v>
      </c>
      <c r="B80" t="s">
        <v>444</v>
      </c>
      <c r="C80" t="s">
        <v>1144</v>
      </c>
      <c r="D80">
        <v>1351482.1973999999</v>
      </c>
      <c r="E80" t="s">
        <v>42</v>
      </c>
      <c r="F80">
        <v>1351482.1973935897</v>
      </c>
      <c r="G80" t="s">
        <v>480</v>
      </c>
      <c r="H80" t="s">
        <v>9</v>
      </c>
      <c r="I80" t="s">
        <v>137</v>
      </c>
      <c r="M80" t="s">
        <v>341</v>
      </c>
      <c r="N80">
        <v>-1351482.1973999999</v>
      </c>
      <c r="O80">
        <v>1</v>
      </c>
      <c r="P80" t="s">
        <v>42</v>
      </c>
    </row>
    <row r="81" spans="1:16" x14ac:dyDescent="0.3">
      <c r="A81" s="5">
        <v>46081</v>
      </c>
      <c r="B81" t="s">
        <v>444</v>
      </c>
      <c r="C81" t="s">
        <v>439</v>
      </c>
      <c r="D81">
        <v>1029415.9402</v>
      </c>
      <c r="E81" t="s">
        <v>50</v>
      </c>
      <c r="F81">
        <v>1029415.9401531266</v>
      </c>
      <c r="G81" t="s">
        <v>480</v>
      </c>
      <c r="H81" t="s">
        <v>9</v>
      </c>
      <c r="I81" t="s">
        <v>137</v>
      </c>
      <c r="M81" t="s">
        <v>39</v>
      </c>
      <c r="N81">
        <v>-1029415.9402</v>
      </c>
      <c r="O81">
        <v>1</v>
      </c>
      <c r="P81" t="s">
        <v>50</v>
      </c>
    </row>
    <row r="82" spans="1:16" x14ac:dyDescent="0.3">
      <c r="A82" s="5">
        <v>46081</v>
      </c>
      <c r="B82" t="s">
        <v>444</v>
      </c>
      <c r="C82" t="s">
        <v>440</v>
      </c>
      <c r="D82">
        <v>1059283.1984999999</v>
      </c>
      <c r="E82" t="s">
        <v>50</v>
      </c>
      <c r="F82">
        <v>1059283.1984931263</v>
      </c>
      <c r="G82" t="s">
        <v>480</v>
      </c>
      <c r="H82" t="s">
        <v>9</v>
      </c>
      <c r="I82" t="s">
        <v>137</v>
      </c>
      <c r="M82" t="s">
        <v>39</v>
      </c>
      <c r="N82">
        <v>-1059283.1984999999</v>
      </c>
      <c r="O82">
        <v>1</v>
      </c>
      <c r="P82" t="s">
        <v>50</v>
      </c>
    </row>
    <row r="83" spans="1:16" x14ac:dyDescent="0.3">
      <c r="A83" s="5">
        <v>46081</v>
      </c>
      <c r="B83" t="s">
        <v>444</v>
      </c>
      <c r="C83" t="s">
        <v>442</v>
      </c>
      <c r="D83">
        <v>1062007.5247</v>
      </c>
      <c r="E83" t="s">
        <v>50</v>
      </c>
      <c r="F83">
        <v>1062007.5246731269</v>
      </c>
      <c r="G83" t="s">
        <v>480</v>
      </c>
      <c r="H83" t="s">
        <v>9</v>
      </c>
      <c r="I83" t="s">
        <v>137</v>
      </c>
      <c r="M83" t="s">
        <v>39</v>
      </c>
      <c r="N83">
        <v>-1062007.5247</v>
      </c>
      <c r="O83">
        <v>1</v>
      </c>
      <c r="P83" t="s">
        <v>50</v>
      </c>
    </row>
    <row r="84" spans="1:16" x14ac:dyDescent="0.3">
      <c r="A84" s="5">
        <v>46081</v>
      </c>
      <c r="B84" t="s">
        <v>444</v>
      </c>
      <c r="C84" t="s">
        <v>443</v>
      </c>
      <c r="D84">
        <v>1049898.2714</v>
      </c>
      <c r="E84" t="s">
        <v>50</v>
      </c>
      <c r="F84">
        <v>1049898.2714331266</v>
      </c>
      <c r="G84" t="s">
        <v>480</v>
      </c>
      <c r="H84" t="s">
        <v>9</v>
      </c>
      <c r="I84" t="s">
        <v>137</v>
      </c>
      <c r="M84" t="s">
        <v>39</v>
      </c>
      <c r="N84">
        <v>-1049898.2714</v>
      </c>
      <c r="O84">
        <v>1</v>
      </c>
      <c r="P84" t="s">
        <v>50</v>
      </c>
    </row>
    <row r="85" spans="1:16" x14ac:dyDescent="0.3">
      <c r="A85" s="5">
        <v>46081</v>
      </c>
      <c r="B85" t="s">
        <v>444</v>
      </c>
      <c r="C85" t="s">
        <v>525</v>
      </c>
      <c r="D85">
        <v>1031623.7943</v>
      </c>
      <c r="E85" t="s">
        <v>187</v>
      </c>
      <c r="F85">
        <v>1031623.7943131266</v>
      </c>
      <c r="G85" t="s">
        <v>480</v>
      </c>
      <c r="H85" t="s">
        <v>9</v>
      </c>
      <c r="I85" t="s">
        <v>137</v>
      </c>
      <c r="M85" t="s">
        <v>32</v>
      </c>
      <c r="N85">
        <v>-1031623.7943</v>
      </c>
      <c r="O85">
        <v>1</v>
      </c>
      <c r="P85" t="s">
        <v>187</v>
      </c>
    </row>
    <row r="86" spans="1:16" x14ac:dyDescent="0.3">
      <c r="A86" s="5">
        <v>46081</v>
      </c>
      <c r="B86" t="s">
        <v>444</v>
      </c>
      <c r="C86" t="s">
        <v>526</v>
      </c>
      <c r="D86">
        <v>1031623.7943</v>
      </c>
      <c r="E86" t="s">
        <v>50</v>
      </c>
      <c r="F86">
        <v>1031623.7943131266</v>
      </c>
      <c r="G86" t="s">
        <v>480</v>
      </c>
      <c r="H86" t="s">
        <v>9</v>
      </c>
      <c r="I86" t="s">
        <v>137</v>
      </c>
      <c r="M86" t="s">
        <v>39</v>
      </c>
      <c r="N86">
        <v>-1031623.7943</v>
      </c>
      <c r="O86">
        <v>1</v>
      </c>
      <c r="P86" t="s">
        <v>50</v>
      </c>
    </row>
    <row r="87" spans="1:16" x14ac:dyDescent="0.3">
      <c r="A87" s="5">
        <v>46081</v>
      </c>
      <c r="B87" t="s">
        <v>444</v>
      </c>
      <c r="C87" t="s">
        <v>481</v>
      </c>
      <c r="D87">
        <v>2000000</v>
      </c>
      <c r="E87" t="s">
        <v>191</v>
      </c>
      <c r="F87">
        <v>2000000</v>
      </c>
      <c r="G87" t="s">
        <v>480</v>
      </c>
      <c r="H87" t="s">
        <v>9</v>
      </c>
      <c r="I87" t="s">
        <v>137</v>
      </c>
      <c r="M87" t="s">
        <v>376</v>
      </c>
      <c r="N87">
        <v>-2000000</v>
      </c>
      <c r="O87">
        <v>1</v>
      </c>
      <c r="P87" t="s">
        <v>191</v>
      </c>
    </row>
    <row r="88" spans="1:16" x14ac:dyDescent="0.3">
      <c r="A88" s="5">
        <v>46081</v>
      </c>
      <c r="B88" t="s">
        <v>444</v>
      </c>
      <c r="C88" t="s">
        <v>482</v>
      </c>
      <c r="D88">
        <v>2000000</v>
      </c>
      <c r="E88" t="s">
        <v>191</v>
      </c>
      <c r="F88">
        <v>2000000</v>
      </c>
      <c r="G88" t="s">
        <v>480</v>
      </c>
      <c r="H88" t="s">
        <v>9</v>
      </c>
      <c r="I88" t="s">
        <v>137</v>
      </c>
      <c r="M88" t="s">
        <v>376</v>
      </c>
      <c r="N88">
        <v>-2000000</v>
      </c>
      <c r="O88">
        <v>1</v>
      </c>
      <c r="P88" t="s">
        <v>191</v>
      </c>
    </row>
    <row r="89" spans="1:16" x14ac:dyDescent="0.3">
      <c r="A89" s="5">
        <v>46081</v>
      </c>
      <c r="B89" t="s">
        <v>444</v>
      </c>
      <c r="C89" t="s">
        <v>483</v>
      </c>
      <c r="D89">
        <v>1100000</v>
      </c>
      <c r="E89" t="s">
        <v>164</v>
      </c>
      <c r="F89">
        <v>1100000</v>
      </c>
      <c r="G89" t="s">
        <v>480</v>
      </c>
      <c r="H89" t="s">
        <v>9</v>
      </c>
      <c r="I89" t="s">
        <v>137</v>
      </c>
      <c r="M89" t="s">
        <v>32</v>
      </c>
      <c r="N89">
        <v>-1100000</v>
      </c>
      <c r="O89">
        <v>1</v>
      </c>
      <c r="P89" t="s">
        <v>164</v>
      </c>
    </row>
    <row r="90" spans="1:16" x14ac:dyDescent="0.3">
      <c r="A90" s="5">
        <v>46081</v>
      </c>
      <c r="B90" t="s">
        <v>444</v>
      </c>
      <c r="C90" t="s">
        <v>484</v>
      </c>
      <c r="D90">
        <v>4107684.4304</v>
      </c>
      <c r="E90" t="s">
        <v>179</v>
      </c>
      <c r="F90">
        <v>4107684.4303797474</v>
      </c>
      <c r="G90" t="s">
        <v>480</v>
      </c>
      <c r="H90" t="s">
        <v>9</v>
      </c>
      <c r="I90" t="s">
        <v>137</v>
      </c>
      <c r="M90" t="s">
        <v>360</v>
      </c>
      <c r="N90">
        <v>-4107684.4304</v>
      </c>
      <c r="O90">
        <v>1</v>
      </c>
      <c r="P90" t="s">
        <v>179</v>
      </c>
    </row>
    <row r="91" spans="1:16" x14ac:dyDescent="0.3">
      <c r="A91" s="5">
        <v>46081</v>
      </c>
      <c r="B91" t="s">
        <v>444</v>
      </c>
      <c r="C91" t="s">
        <v>485</v>
      </c>
      <c r="D91">
        <v>3387545.4304</v>
      </c>
      <c r="E91" t="s">
        <v>164</v>
      </c>
      <c r="F91">
        <v>3387545.4303797469</v>
      </c>
      <c r="G91" t="s">
        <v>480</v>
      </c>
      <c r="H91" t="s">
        <v>9</v>
      </c>
      <c r="I91" t="s">
        <v>137</v>
      </c>
      <c r="M91" t="s">
        <v>32</v>
      </c>
      <c r="N91">
        <v>-3387545.4304</v>
      </c>
      <c r="O91">
        <v>1</v>
      </c>
      <c r="P91" t="s">
        <v>164</v>
      </c>
    </row>
    <row r="92" spans="1:16" x14ac:dyDescent="0.3">
      <c r="A92" s="5">
        <v>46081</v>
      </c>
      <c r="B92" t="s">
        <v>444</v>
      </c>
      <c r="C92" t="s">
        <v>486</v>
      </c>
      <c r="D92">
        <v>1000000</v>
      </c>
      <c r="E92" t="s">
        <v>164</v>
      </c>
      <c r="F92">
        <v>1000000</v>
      </c>
      <c r="G92" t="s">
        <v>480</v>
      </c>
      <c r="H92" t="s">
        <v>9</v>
      </c>
      <c r="I92" t="s">
        <v>137</v>
      </c>
      <c r="M92" t="s">
        <v>32</v>
      </c>
      <c r="N92">
        <v>-1000000</v>
      </c>
      <c r="O92">
        <v>1</v>
      </c>
      <c r="P92" t="s">
        <v>164</v>
      </c>
    </row>
    <row r="93" spans="1:16" x14ac:dyDescent="0.3">
      <c r="A93" s="5">
        <v>46081</v>
      </c>
      <c r="B93" t="s">
        <v>444</v>
      </c>
      <c r="C93" t="s">
        <v>746</v>
      </c>
      <c r="D93">
        <v>500000</v>
      </c>
      <c r="E93" t="s">
        <v>183</v>
      </c>
      <c r="F93">
        <v>500000</v>
      </c>
      <c r="G93" t="s">
        <v>480</v>
      </c>
      <c r="H93" t="s">
        <v>9</v>
      </c>
      <c r="I93" t="s">
        <v>137</v>
      </c>
      <c r="M93" t="s">
        <v>396</v>
      </c>
      <c r="N93">
        <v>-500000</v>
      </c>
      <c r="O93">
        <v>1</v>
      </c>
      <c r="P93" t="s">
        <v>183</v>
      </c>
    </row>
    <row r="94" spans="1:16" x14ac:dyDescent="0.3">
      <c r="A94" s="5">
        <v>46081</v>
      </c>
      <c r="B94" t="s">
        <v>444</v>
      </c>
      <c r="C94" t="s">
        <v>487</v>
      </c>
      <c r="D94">
        <v>1740000</v>
      </c>
      <c r="E94" t="s">
        <v>164</v>
      </c>
      <c r="F94">
        <v>1740000</v>
      </c>
      <c r="G94" t="s">
        <v>480</v>
      </c>
      <c r="H94" t="s">
        <v>9</v>
      </c>
      <c r="I94" t="s">
        <v>137</v>
      </c>
      <c r="M94" t="s">
        <v>32</v>
      </c>
      <c r="N94">
        <v>-1740000</v>
      </c>
      <c r="O94">
        <v>1</v>
      </c>
      <c r="P94" t="s">
        <v>164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baseColWidth="10" defaultColWidth="8.88671875" defaultRowHeight="14.4" x14ac:dyDescent="0.3"/>
  <cols>
    <col min="1" max="1" width="25.33203125" bestFit="1" customWidth="1"/>
    <col min="2" max="2" width="41.5546875" bestFit="1" customWidth="1"/>
    <col min="3" max="3" width="10.5546875" bestFit="1" customWidth="1"/>
    <col min="4" max="4" width="16.5546875" bestFit="1" customWidth="1"/>
    <col min="5" max="5" width="26.88671875" bestFit="1" customWidth="1"/>
    <col min="6" max="6" width="27.33203125" bestFit="1" customWidth="1"/>
    <col min="7" max="7" width="32.6640625" bestFit="1" customWidth="1"/>
    <col min="8" max="8" width="36.109375" bestFit="1" customWidth="1"/>
    <col min="9" max="9" width="27.44140625" bestFit="1" customWidth="1"/>
    <col min="10" max="10" width="11.6640625" bestFit="1" customWidth="1"/>
    <col min="11" max="12" width="17" bestFit="1" customWidth="1"/>
    <col min="13" max="13" width="16" bestFit="1" customWidth="1"/>
    <col min="14" max="14" width="15.44140625" bestFit="1" customWidth="1"/>
    <col min="15" max="15" width="5.44140625" bestFit="1" customWidth="1"/>
    <col min="16" max="16" width="44.5546875" bestFit="1" customWidth="1"/>
    <col min="17" max="17" width="5.44140625" bestFit="1" customWidth="1"/>
  </cols>
  <sheetData>
    <row r="1" spans="1:16" x14ac:dyDescent="0.3">
      <c r="A1" t="s">
        <v>0</v>
      </c>
      <c r="B1" t="s">
        <v>755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533</v>
      </c>
      <c r="P1" t="s">
        <v>1</v>
      </c>
    </row>
    <row r="2" spans="1:16" x14ac:dyDescent="0.3">
      <c r="A2" s="5">
        <v>46081</v>
      </c>
      <c r="B2" t="s">
        <v>510</v>
      </c>
      <c r="C2" t="s">
        <v>798</v>
      </c>
      <c r="D2">
        <v>-1182999.8400000001</v>
      </c>
      <c r="E2" t="s">
        <v>20</v>
      </c>
      <c r="F2">
        <v>1616.12</v>
      </c>
      <c r="G2">
        <v>0.5</v>
      </c>
      <c r="H2" t="s">
        <v>511</v>
      </c>
      <c r="I2" t="s">
        <v>20</v>
      </c>
      <c r="J2" t="s">
        <v>137</v>
      </c>
      <c r="K2" t="s">
        <v>473</v>
      </c>
      <c r="L2" t="s">
        <v>138</v>
      </c>
      <c r="N2" t="s">
        <v>34</v>
      </c>
      <c r="O2">
        <v>1464</v>
      </c>
      <c r="P2" t="s">
        <v>20</v>
      </c>
    </row>
    <row r="3" spans="1:16" x14ac:dyDescent="0.3">
      <c r="A3" s="5">
        <v>46081</v>
      </c>
      <c r="B3" t="s">
        <v>512</v>
      </c>
      <c r="C3" t="s">
        <v>799</v>
      </c>
      <c r="D3">
        <v>-5039229.71</v>
      </c>
      <c r="E3" t="s">
        <v>20</v>
      </c>
      <c r="F3">
        <v>1</v>
      </c>
      <c r="G3">
        <v>5039229.71</v>
      </c>
      <c r="H3" t="s">
        <v>511</v>
      </c>
      <c r="I3" t="s">
        <v>20</v>
      </c>
      <c r="J3" t="s">
        <v>137</v>
      </c>
      <c r="K3" t="s">
        <v>473</v>
      </c>
      <c r="L3" t="s">
        <v>156</v>
      </c>
      <c r="N3" t="s">
        <v>35</v>
      </c>
      <c r="P3" t="s">
        <v>20</v>
      </c>
    </row>
    <row r="4" spans="1:16" x14ac:dyDescent="0.3">
      <c r="A4" s="5">
        <v>46081</v>
      </c>
      <c r="B4" t="s">
        <v>146</v>
      </c>
      <c r="C4" t="s">
        <v>800</v>
      </c>
      <c r="D4">
        <v>-32811.49</v>
      </c>
      <c r="E4" t="s">
        <v>20</v>
      </c>
      <c r="F4">
        <v>1</v>
      </c>
      <c r="G4">
        <v>32811.49</v>
      </c>
      <c r="H4" t="s">
        <v>511</v>
      </c>
      <c r="I4" t="s">
        <v>20</v>
      </c>
      <c r="J4" t="s">
        <v>137</v>
      </c>
      <c r="K4" t="s">
        <v>473</v>
      </c>
      <c r="L4" t="s">
        <v>156</v>
      </c>
      <c r="N4" t="s">
        <v>35</v>
      </c>
      <c r="P4" t="s">
        <v>20</v>
      </c>
    </row>
    <row r="5" spans="1:16" x14ac:dyDescent="0.3">
      <c r="A5" s="5">
        <v>46081</v>
      </c>
      <c r="B5" t="s">
        <v>147</v>
      </c>
      <c r="C5" t="s">
        <v>801</v>
      </c>
      <c r="D5">
        <v>-674169.95</v>
      </c>
      <c r="E5" t="s">
        <v>20</v>
      </c>
      <c r="F5">
        <v>1</v>
      </c>
      <c r="G5">
        <v>674169.95</v>
      </c>
      <c r="H5" t="s">
        <v>511</v>
      </c>
      <c r="I5" t="s">
        <v>20</v>
      </c>
      <c r="J5" t="s">
        <v>137</v>
      </c>
      <c r="K5" t="s">
        <v>473</v>
      </c>
      <c r="L5" t="s">
        <v>156</v>
      </c>
      <c r="N5" t="s">
        <v>83</v>
      </c>
      <c r="P5" t="s">
        <v>20</v>
      </c>
    </row>
    <row r="6" spans="1:16" x14ac:dyDescent="0.3">
      <c r="A6" s="5">
        <v>46081</v>
      </c>
      <c r="B6" t="s">
        <v>148</v>
      </c>
      <c r="C6" t="s">
        <v>802</v>
      </c>
      <c r="D6">
        <v>-166429.71</v>
      </c>
      <c r="E6" t="s">
        <v>20</v>
      </c>
      <c r="F6">
        <v>1</v>
      </c>
      <c r="G6">
        <v>166429.71</v>
      </c>
      <c r="H6" t="s">
        <v>511</v>
      </c>
      <c r="I6" t="s">
        <v>20</v>
      </c>
      <c r="J6" t="s">
        <v>137</v>
      </c>
      <c r="K6" t="s">
        <v>473</v>
      </c>
      <c r="L6" t="s">
        <v>156</v>
      </c>
      <c r="N6" t="s">
        <v>89</v>
      </c>
      <c r="P6" t="s">
        <v>20</v>
      </c>
    </row>
    <row r="7" spans="1:16" x14ac:dyDescent="0.3">
      <c r="A7" s="5">
        <v>46081</v>
      </c>
      <c r="B7" t="s">
        <v>149</v>
      </c>
      <c r="C7" t="s">
        <v>803</v>
      </c>
      <c r="D7">
        <v>-274451.49</v>
      </c>
      <c r="E7" t="s">
        <v>20</v>
      </c>
      <c r="F7">
        <v>1</v>
      </c>
      <c r="G7">
        <v>274451.49</v>
      </c>
      <c r="H7" t="s">
        <v>511</v>
      </c>
      <c r="I7" t="s">
        <v>20</v>
      </c>
      <c r="J7" t="s">
        <v>137</v>
      </c>
      <c r="K7" t="s">
        <v>473</v>
      </c>
      <c r="L7" t="s">
        <v>156</v>
      </c>
      <c r="N7" t="s">
        <v>40</v>
      </c>
      <c r="P7" t="s">
        <v>20</v>
      </c>
    </row>
    <row r="8" spans="1:16" x14ac:dyDescent="0.3">
      <c r="A8" s="5">
        <v>46081</v>
      </c>
      <c r="B8" t="s">
        <v>150</v>
      </c>
      <c r="C8" t="s">
        <v>804</v>
      </c>
      <c r="D8">
        <v>-853146.27</v>
      </c>
      <c r="E8" t="s">
        <v>20</v>
      </c>
      <c r="F8">
        <v>1</v>
      </c>
      <c r="G8">
        <v>853146.27</v>
      </c>
      <c r="H8" t="s">
        <v>511</v>
      </c>
      <c r="I8" t="s">
        <v>20</v>
      </c>
      <c r="J8" t="s">
        <v>137</v>
      </c>
      <c r="K8" t="s">
        <v>473</v>
      </c>
      <c r="L8" t="s">
        <v>156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478"/>
  <sheetViews>
    <sheetView workbookViewId="0">
      <selection sqref="A1:Q48"/>
    </sheetView>
  </sheetViews>
  <sheetFormatPr baseColWidth="10" defaultColWidth="8.88671875" defaultRowHeight="14.4" x14ac:dyDescent="0.3"/>
  <cols>
    <col min="1" max="1" width="25.33203125" bestFit="1" customWidth="1"/>
    <col min="2" max="2" width="57.33203125" bestFit="1" customWidth="1"/>
    <col min="3" max="3" width="19.6640625" bestFit="1" customWidth="1"/>
    <col min="4" max="4" width="16.5546875" bestFit="1" customWidth="1"/>
    <col min="5" max="5" width="81.109375" bestFit="1" customWidth="1"/>
    <col min="6" max="6" width="27.33203125" bestFit="1" customWidth="1"/>
    <col min="7" max="7" width="32.6640625" bestFit="1" customWidth="1"/>
    <col min="8" max="8" width="36.109375" bestFit="1" customWidth="1"/>
    <col min="9" max="9" width="28.88671875" bestFit="1" customWidth="1"/>
    <col min="10" max="10" width="11.6640625" bestFit="1" customWidth="1"/>
    <col min="11" max="12" width="17" bestFit="1" customWidth="1"/>
    <col min="13" max="13" width="16" bestFit="1" customWidth="1"/>
    <col min="14" max="14" width="15.44140625" bestFit="1" customWidth="1"/>
    <col min="15" max="15" width="7.44140625" bestFit="1" customWidth="1"/>
    <col min="16" max="16" width="29.109375" bestFit="1" customWidth="1"/>
    <col min="17" max="17" width="25.109375" bestFit="1" customWidth="1"/>
    <col min="18" max="18" width="25.6640625" bestFit="1" customWidth="1"/>
    <col min="19" max="19" width="34" customWidth="1"/>
    <col min="20" max="20" width="12.109375" bestFit="1" customWidth="1"/>
    <col min="21" max="21" width="74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478</v>
      </c>
      <c r="P1" t="s">
        <v>58</v>
      </c>
      <c r="Q1" t="s">
        <v>755</v>
      </c>
    </row>
    <row r="2" spans="1:17" x14ac:dyDescent="0.3">
      <c r="A2" s="5">
        <v>46081</v>
      </c>
      <c r="B2" t="s">
        <v>670</v>
      </c>
      <c r="C2" t="s">
        <v>764</v>
      </c>
      <c r="D2">
        <v>-375468.79999999999</v>
      </c>
      <c r="E2" t="s">
        <v>672</v>
      </c>
      <c r="F2">
        <v>809.19999999999993</v>
      </c>
      <c r="G2">
        <v>464</v>
      </c>
      <c r="H2" t="s">
        <v>145</v>
      </c>
      <c r="I2" t="s">
        <v>14</v>
      </c>
      <c r="J2" t="s">
        <v>137</v>
      </c>
      <c r="K2" t="s">
        <v>473</v>
      </c>
      <c r="L2" t="s">
        <v>138</v>
      </c>
      <c r="N2" t="s">
        <v>43</v>
      </c>
      <c r="O2">
        <v>1</v>
      </c>
      <c r="P2" t="s">
        <v>72</v>
      </c>
      <c r="Q2" t="s">
        <v>672</v>
      </c>
    </row>
    <row r="3" spans="1:17" x14ac:dyDescent="0.3">
      <c r="A3" s="5">
        <v>46081</v>
      </c>
      <c r="B3" t="s">
        <v>670</v>
      </c>
      <c r="C3" t="s">
        <v>765</v>
      </c>
      <c r="D3">
        <v>-2928103.2</v>
      </c>
      <c r="E3" t="s">
        <v>671</v>
      </c>
      <c r="F3">
        <v>7920</v>
      </c>
      <c r="G3">
        <v>369.71</v>
      </c>
      <c r="H3" t="s">
        <v>145</v>
      </c>
      <c r="I3" t="s">
        <v>14</v>
      </c>
      <c r="J3" t="s">
        <v>137</v>
      </c>
      <c r="K3" t="s">
        <v>473</v>
      </c>
      <c r="L3" t="s">
        <v>138</v>
      </c>
      <c r="N3" t="s">
        <v>43</v>
      </c>
      <c r="O3">
        <v>1</v>
      </c>
      <c r="P3" t="s">
        <v>72</v>
      </c>
      <c r="Q3" t="s">
        <v>671</v>
      </c>
    </row>
    <row r="4" spans="1:17" x14ac:dyDescent="0.3">
      <c r="A4" s="5">
        <v>46081</v>
      </c>
      <c r="B4" t="s">
        <v>674</v>
      </c>
      <c r="C4" t="s">
        <v>766</v>
      </c>
      <c r="D4">
        <v>0</v>
      </c>
      <c r="E4" t="s">
        <v>675</v>
      </c>
      <c r="F4">
        <v>0</v>
      </c>
      <c r="G4">
        <v>114.95</v>
      </c>
      <c r="H4" t="s">
        <v>145</v>
      </c>
      <c r="I4" t="s">
        <v>14</v>
      </c>
      <c r="J4" t="s">
        <v>137</v>
      </c>
      <c r="K4" t="s">
        <v>473</v>
      </c>
      <c r="L4" t="s">
        <v>138</v>
      </c>
      <c r="N4" t="s">
        <v>43</v>
      </c>
      <c r="O4">
        <v>1</v>
      </c>
      <c r="P4" t="s">
        <v>72</v>
      </c>
      <c r="Q4" t="s">
        <v>675</v>
      </c>
    </row>
    <row r="5" spans="1:17" x14ac:dyDescent="0.3">
      <c r="A5" s="5">
        <v>46081</v>
      </c>
      <c r="B5" t="s">
        <v>668</v>
      </c>
      <c r="C5" t="s">
        <v>767</v>
      </c>
      <c r="D5">
        <v>-17799734.403000001</v>
      </c>
      <c r="E5" t="s">
        <v>669</v>
      </c>
      <c r="F5">
        <v>27393.9</v>
      </c>
      <c r="G5">
        <v>649.77</v>
      </c>
      <c r="H5" t="s">
        <v>145</v>
      </c>
      <c r="I5" t="s">
        <v>18</v>
      </c>
      <c r="J5" t="s">
        <v>137</v>
      </c>
      <c r="K5" t="s">
        <v>473</v>
      </c>
      <c r="L5" t="s">
        <v>138</v>
      </c>
      <c r="N5" t="s">
        <v>45</v>
      </c>
      <c r="O5">
        <v>1</v>
      </c>
      <c r="P5" t="s">
        <v>70</v>
      </c>
      <c r="Q5" t="s">
        <v>669</v>
      </c>
    </row>
    <row r="6" spans="1:17" x14ac:dyDescent="0.3">
      <c r="A6" s="5">
        <v>46081</v>
      </c>
      <c r="B6" t="s">
        <v>668</v>
      </c>
      <c r="C6" t="s">
        <v>768</v>
      </c>
      <c r="D6">
        <v>-5458221.7470000004</v>
      </c>
      <c r="E6" t="s">
        <v>669</v>
      </c>
      <c r="F6">
        <v>8410.2029999999995</v>
      </c>
      <c r="G6">
        <v>649</v>
      </c>
      <c r="H6" t="s">
        <v>145</v>
      </c>
      <c r="I6" t="s">
        <v>18</v>
      </c>
      <c r="J6" t="s">
        <v>137</v>
      </c>
      <c r="K6" t="s">
        <v>473</v>
      </c>
      <c r="L6" t="s">
        <v>138</v>
      </c>
      <c r="N6" t="s">
        <v>43</v>
      </c>
      <c r="O6">
        <v>1</v>
      </c>
      <c r="P6" t="s">
        <v>72</v>
      </c>
      <c r="Q6" t="s">
        <v>669</v>
      </c>
    </row>
    <row r="7" spans="1:17" x14ac:dyDescent="0.3">
      <c r="A7" s="5">
        <v>46081</v>
      </c>
      <c r="B7" t="s">
        <v>664</v>
      </c>
      <c r="C7" t="s">
        <v>769</v>
      </c>
      <c r="D7">
        <v>0</v>
      </c>
      <c r="E7" t="s">
        <v>666</v>
      </c>
      <c r="F7">
        <v>0</v>
      </c>
      <c r="G7">
        <v>649.77</v>
      </c>
      <c r="H7" t="s">
        <v>144</v>
      </c>
      <c r="I7" t="s">
        <v>18</v>
      </c>
      <c r="J7" t="s">
        <v>137</v>
      </c>
      <c r="K7" t="s">
        <v>473</v>
      </c>
      <c r="L7" t="s">
        <v>138</v>
      </c>
      <c r="N7" t="s">
        <v>43</v>
      </c>
      <c r="O7">
        <v>1</v>
      </c>
      <c r="P7" t="s">
        <v>72</v>
      </c>
      <c r="Q7" t="s">
        <v>666</v>
      </c>
    </row>
    <row r="8" spans="1:17" x14ac:dyDescent="0.3">
      <c r="A8" s="5">
        <v>46081</v>
      </c>
      <c r="B8" t="s">
        <v>664</v>
      </c>
      <c r="C8" t="s">
        <v>770</v>
      </c>
      <c r="D8">
        <v>0</v>
      </c>
      <c r="E8" t="s">
        <v>666</v>
      </c>
      <c r="F8">
        <v>0</v>
      </c>
      <c r="G8">
        <v>1472</v>
      </c>
      <c r="H8" t="s">
        <v>144</v>
      </c>
      <c r="I8" t="s">
        <v>18</v>
      </c>
      <c r="J8" t="s">
        <v>137</v>
      </c>
      <c r="K8" t="s">
        <v>473</v>
      </c>
      <c r="L8" t="s">
        <v>138</v>
      </c>
      <c r="N8" t="s">
        <v>45</v>
      </c>
      <c r="O8">
        <v>1</v>
      </c>
      <c r="P8" t="s">
        <v>70</v>
      </c>
      <c r="Q8" t="s">
        <v>666</v>
      </c>
    </row>
    <row r="9" spans="1:17" x14ac:dyDescent="0.3">
      <c r="A9" s="5">
        <v>46081</v>
      </c>
      <c r="B9" t="s">
        <v>664</v>
      </c>
      <c r="C9" t="s">
        <v>771</v>
      </c>
      <c r="D9">
        <v>-7070374</v>
      </c>
      <c r="E9" t="s">
        <v>665</v>
      </c>
      <c r="F9">
        <v>4031</v>
      </c>
      <c r="G9">
        <v>1754</v>
      </c>
      <c r="H9" t="s">
        <v>144</v>
      </c>
      <c r="I9" t="s">
        <v>18</v>
      </c>
      <c r="J9" t="s">
        <v>137</v>
      </c>
      <c r="K9" t="s">
        <v>473</v>
      </c>
      <c r="L9" t="s">
        <v>138</v>
      </c>
      <c r="N9" t="s">
        <v>35</v>
      </c>
      <c r="O9">
        <v>1</v>
      </c>
      <c r="P9" t="s">
        <v>166</v>
      </c>
      <c r="Q9" t="s">
        <v>665</v>
      </c>
    </row>
    <row r="10" spans="1:17" x14ac:dyDescent="0.3">
      <c r="A10" s="5">
        <v>46081</v>
      </c>
      <c r="B10" t="s">
        <v>664</v>
      </c>
      <c r="C10" t="s">
        <v>772</v>
      </c>
      <c r="D10">
        <v>-194350</v>
      </c>
      <c r="E10" t="s">
        <v>667</v>
      </c>
      <c r="F10">
        <v>130</v>
      </c>
      <c r="G10">
        <v>1495</v>
      </c>
      <c r="H10" t="s">
        <v>144</v>
      </c>
      <c r="I10" t="s">
        <v>18</v>
      </c>
      <c r="J10" t="s">
        <v>137</v>
      </c>
      <c r="K10" t="s">
        <v>473</v>
      </c>
      <c r="L10" t="s">
        <v>138</v>
      </c>
      <c r="N10" t="s">
        <v>43</v>
      </c>
      <c r="O10">
        <v>1</v>
      </c>
      <c r="P10" t="s">
        <v>72</v>
      </c>
      <c r="Q10" t="s">
        <v>667</v>
      </c>
    </row>
    <row r="11" spans="1:17" x14ac:dyDescent="0.3">
      <c r="A11" s="5">
        <v>46081</v>
      </c>
      <c r="B11" t="s">
        <v>664</v>
      </c>
      <c r="C11" t="s">
        <v>773</v>
      </c>
      <c r="D11">
        <v>-3363750</v>
      </c>
      <c r="E11" t="s">
        <v>667</v>
      </c>
      <c r="F11">
        <v>2250</v>
      </c>
      <c r="G11">
        <v>1495</v>
      </c>
      <c r="H11" t="s">
        <v>144</v>
      </c>
      <c r="I11" t="s">
        <v>18</v>
      </c>
      <c r="J11" t="s">
        <v>137</v>
      </c>
      <c r="K11" t="s">
        <v>473</v>
      </c>
      <c r="L11" t="s">
        <v>138</v>
      </c>
      <c r="N11" t="s">
        <v>40</v>
      </c>
      <c r="O11">
        <v>1</v>
      </c>
      <c r="P11" t="s">
        <v>68</v>
      </c>
      <c r="Q11" t="s">
        <v>667</v>
      </c>
    </row>
    <row r="12" spans="1:17" x14ac:dyDescent="0.3">
      <c r="A12" s="5">
        <v>46081</v>
      </c>
      <c r="B12" t="s">
        <v>664</v>
      </c>
      <c r="C12" t="s">
        <v>774</v>
      </c>
      <c r="D12">
        <v>-179400</v>
      </c>
      <c r="E12" t="s">
        <v>667</v>
      </c>
      <c r="F12">
        <v>120</v>
      </c>
      <c r="G12">
        <v>1495</v>
      </c>
      <c r="H12" t="s">
        <v>144</v>
      </c>
      <c r="I12" t="s">
        <v>18</v>
      </c>
      <c r="J12" t="s">
        <v>137</v>
      </c>
      <c r="K12" t="s">
        <v>473</v>
      </c>
      <c r="L12" t="s">
        <v>138</v>
      </c>
      <c r="N12" t="s">
        <v>83</v>
      </c>
      <c r="O12">
        <v>1</v>
      </c>
      <c r="P12" t="s">
        <v>479</v>
      </c>
      <c r="Q12" t="s">
        <v>667</v>
      </c>
    </row>
    <row r="13" spans="1:17" x14ac:dyDescent="0.3">
      <c r="A13" s="5">
        <v>46081</v>
      </c>
      <c r="B13" t="s">
        <v>670</v>
      </c>
      <c r="C13" t="s">
        <v>775</v>
      </c>
      <c r="D13">
        <v>-2871487.48</v>
      </c>
      <c r="E13" t="s">
        <v>673</v>
      </c>
      <c r="F13">
        <v>3116</v>
      </c>
      <c r="G13">
        <v>921.53</v>
      </c>
      <c r="H13" t="s">
        <v>145</v>
      </c>
      <c r="I13" t="s">
        <v>14</v>
      </c>
      <c r="J13" t="s">
        <v>137</v>
      </c>
      <c r="K13" t="s">
        <v>473</v>
      </c>
      <c r="L13" t="s">
        <v>138</v>
      </c>
      <c r="N13" t="s">
        <v>45</v>
      </c>
      <c r="O13">
        <v>1</v>
      </c>
      <c r="P13" t="s">
        <v>70</v>
      </c>
      <c r="Q13" t="s">
        <v>673</v>
      </c>
    </row>
    <row r="14" spans="1:17" x14ac:dyDescent="0.3">
      <c r="A14" s="5">
        <v>46081</v>
      </c>
      <c r="B14" t="s">
        <v>728</v>
      </c>
      <c r="C14" t="s">
        <v>776</v>
      </c>
      <c r="D14">
        <v>-67513309.200000003</v>
      </c>
      <c r="E14" t="s">
        <v>676</v>
      </c>
      <c r="F14">
        <v>130.92500000000001</v>
      </c>
      <c r="G14">
        <v>360</v>
      </c>
      <c r="H14" t="s">
        <v>135</v>
      </c>
      <c r="I14" t="s">
        <v>14</v>
      </c>
      <c r="J14" t="s">
        <v>137</v>
      </c>
      <c r="K14" t="s">
        <v>473</v>
      </c>
      <c r="L14" t="s">
        <v>138</v>
      </c>
      <c r="N14" t="s">
        <v>45</v>
      </c>
      <c r="O14">
        <v>1432</v>
      </c>
      <c r="P14" t="s">
        <v>70</v>
      </c>
      <c r="Q14" t="s">
        <v>676</v>
      </c>
    </row>
    <row r="15" spans="1:17" x14ac:dyDescent="0.3">
      <c r="A15" s="5">
        <v>46081</v>
      </c>
      <c r="B15" t="s">
        <v>531</v>
      </c>
      <c r="C15" t="s">
        <v>777</v>
      </c>
      <c r="D15">
        <v>0</v>
      </c>
      <c r="E15" t="s">
        <v>472</v>
      </c>
      <c r="F15">
        <v>0</v>
      </c>
      <c r="G15">
        <v>940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N15" t="s">
        <v>34</v>
      </c>
      <c r="O15">
        <v>1432</v>
      </c>
      <c r="P15" t="s">
        <v>80</v>
      </c>
      <c r="Q15" t="s">
        <v>472</v>
      </c>
    </row>
    <row r="16" spans="1:17" x14ac:dyDescent="0.3">
      <c r="A16" s="5">
        <v>46081</v>
      </c>
      <c r="B16" t="s">
        <v>531</v>
      </c>
      <c r="C16" t="s">
        <v>778</v>
      </c>
      <c r="D16">
        <v>-114596583.68000001</v>
      </c>
      <c r="E16" t="s">
        <v>474</v>
      </c>
      <c r="F16">
        <v>86.96</v>
      </c>
      <c r="G16">
        <v>920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N16" t="s">
        <v>34</v>
      </c>
      <c r="O16">
        <v>1432</v>
      </c>
      <c r="P16" t="s">
        <v>80</v>
      </c>
      <c r="Q16" t="s">
        <v>474</v>
      </c>
    </row>
    <row r="17" spans="1:17" x14ac:dyDescent="0.3">
      <c r="A17" s="5">
        <v>46081</v>
      </c>
      <c r="B17" t="s">
        <v>531</v>
      </c>
      <c r="C17" t="s">
        <v>779</v>
      </c>
      <c r="D17">
        <v>0</v>
      </c>
      <c r="E17" t="s">
        <v>475</v>
      </c>
      <c r="F17">
        <v>0</v>
      </c>
      <c r="G17">
        <v>720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N17" t="s">
        <v>34</v>
      </c>
      <c r="O17">
        <v>1432</v>
      </c>
      <c r="P17" t="s">
        <v>80</v>
      </c>
      <c r="Q17" t="s">
        <v>475</v>
      </c>
    </row>
    <row r="18" spans="1:17" x14ac:dyDescent="0.3">
      <c r="A18" s="5">
        <v>46081</v>
      </c>
      <c r="B18" t="s">
        <v>531</v>
      </c>
      <c r="C18" t="s">
        <v>780</v>
      </c>
      <c r="D18">
        <v>-1900425527.28</v>
      </c>
      <c r="E18" t="s">
        <v>476</v>
      </c>
      <c r="F18">
        <v>1403.96</v>
      </c>
      <c r="G18">
        <v>945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N18" t="s">
        <v>34</v>
      </c>
      <c r="O18">
        <v>1432</v>
      </c>
      <c r="P18" t="s">
        <v>80</v>
      </c>
      <c r="Q18" t="s">
        <v>476</v>
      </c>
    </row>
    <row r="19" spans="1:17" x14ac:dyDescent="0.3">
      <c r="A19" s="5">
        <v>46081</v>
      </c>
      <c r="B19" t="s">
        <v>536</v>
      </c>
      <c r="C19" t="s">
        <v>781</v>
      </c>
      <c r="D19">
        <v>0</v>
      </c>
      <c r="E19" t="s">
        <v>280</v>
      </c>
      <c r="F19">
        <v>0</v>
      </c>
      <c r="G19">
        <v>909.25</v>
      </c>
      <c r="H19" t="s">
        <v>135</v>
      </c>
      <c r="I19" t="s">
        <v>477</v>
      </c>
      <c r="J19" t="s">
        <v>137</v>
      </c>
      <c r="K19" t="s">
        <v>473</v>
      </c>
      <c r="L19" t="s">
        <v>138</v>
      </c>
      <c r="N19" t="s">
        <v>34</v>
      </c>
      <c r="O19">
        <v>1432</v>
      </c>
      <c r="P19" t="s">
        <v>80</v>
      </c>
      <c r="Q19" t="s">
        <v>280</v>
      </c>
    </row>
    <row r="20" spans="1:17" x14ac:dyDescent="0.3">
      <c r="A20" s="5">
        <v>46081</v>
      </c>
      <c r="B20" t="s">
        <v>531</v>
      </c>
      <c r="C20" t="s">
        <v>782</v>
      </c>
      <c r="D20">
        <v>-42638250.799999997</v>
      </c>
      <c r="E20" t="s">
        <v>134</v>
      </c>
      <c r="F20">
        <v>35.020000000000003</v>
      </c>
      <c r="G20">
        <v>850</v>
      </c>
      <c r="H20" t="s">
        <v>135</v>
      </c>
      <c r="I20" t="s">
        <v>477</v>
      </c>
      <c r="J20" t="s">
        <v>137</v>
      </c>
      <c r="K20" t="s">
        <v>473</v>
      </c>
      <c r="L20" t="s">
        <v>138</v>
      </c>
      <c r="N20" t="s">
        <v>34</v>
      </c>
      <c r="O20">
        <v>1432</v>
      </c>
      <c r="P20" t="s">
        <v>80</v>
      </c>
      <c r="Q20" t="s">
        <v>134</v>
      </c>
    </row>
    <row r="21" spans="1:17" x14ac:dyDescent="0.3">
      <c r="A21" s="5">
        <v>46081</v>
      </c>
      <c r="B21" t="s">
        <v>536</v>
      </c>
      <c r="C21" t="s">
        <v>783</v>
      </c>
      <c r="D21">
        <v>0</v>
      </c>
      <c r="E21" t="s">
        <v>134</v>
      </c>
      <c r="F21">
        <v>0</v>
      </c>
      <c r="G21">
        <v>850</v>
      </c>
      <c r="H21" t="s">
        <v>135</v>
      </c>
      <c r="I21" t="s">
        <v>477</v>
      </c>
      <c r="J21" t="s">
        <v>137</v>
      </c>
      <c r="K21" t="s">
        <v>473</v>
      </c>
      <c r="L21" t="s">
        <v>138</v>
      </c>
      <c r="N21" t="s">
        <v>34</v>
      </c>
      <c r="O21">
        <v>1432</v>
      </c>
      <c r="P21" t="s">
        <v>80</v>
      </c>
      <c r="Q21" t="s">
        <v>134</v>
      </c>
    </row>
    <row r="22" spans="1:17" x14ac:dyDescent="0.3">
      <c r="A22" s="5">
        <v>46081</v>
      </c>
      <c r="B22" t="s">
        <v>531</v>
      </c>
      <c r="C22" t="s">
        <v>784</v>
      </c>
      <c r="D22">
        <v>0</v>
      </c>
      <c r="E22" t="s">
        <v>139</v>
      </c>
      <c r="F22">
        <v>0</v>
      </c>
      <c r="G22">
        <v>820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N22" t="s">
        <v>34</v>
      </c>
      <c r="O22">
        <v>1432</v>
      </c>
      <c r="P22" t="s">
        <v>80</v>
      </c>
      <c r="Q22" t="s">
        <v>139</v>
      </c>
    </row>
    <row r="23" spans="1:17" x14ac:dyDescent="0.3">
      <c r="A23" s="5">
        <v>46081</v>
      </c>
      <c r="B23" t="s">
        <v>536</v>
      </c>
      <c r="C23" t="s">
        <v>785</v>
      </c>
      <c r="D23">
        <v>0</v>
      </c>
      <c r="E23" t="s">
        <v>139</v>
      </c>
      <c r="F23">
        <v>0</v>
      </c>
      <c r="G23">
        <v>820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34</v>
      </c>
      <c r="O23">
        <v>1432</v>
      </c>
      <c r="P23" t="s">
        <v>80</v>
      </c>
      <c r="Q23" t="s">
        <v>139</v>
      </c>
    </row>
    <row r="24" spans="1:17" x14ac:dyDescent="0.3">
      <c r="A24" s="5">
        <v>46081</v>
      </c>
      <c r="B24" t="s">
        <v>531</v>
      </c>
      <c r="C24" t="s">
        <v>786</v>
      </c>
      <c r="D24">
        <v>-18422382.879999999</v>
      </c>
      <c r="E24" t="s">
        <v>140</v>
      </c>
      <c r="F24">
        <v>17.38</v>
      </c>
      <c r="G24">
        <v>740</v>
      </c>
      <c r="H24" t="s">
        <v>135</v>
      </c>
      <c r="I24" t="s">
        <v>477</v>
      </c>
      <c r="J24" t="s">
        <v>137</v>
      </c>
      <c r="K24" t="s">
        <v>473</v>
      </c>
      <c r="L24" t="s">
        <v>138</v>
      </c>
      <c r="N24" t="s">
        <v>34</v>
      </c>
      <c r="O24">
        <v>1432</v>
      </c>
      <c r="P24" t="s">
        <v>80</v>
      </c>
      <c r="Q24" t="s">
        <v>140</v>
      </c>
    </row>
    <row r="25" spans="1:17" x14ac:dyDescent="0.3">
      <c r="A25" s="5">
        <v>46081</v>
      </c>
      <c r="B25" t="s">
        <v>536</v>
      </c>
      <c r="C25" t="s">
        <v>787</v>
      </c>
      <c r="D25">
        <v>0</v>
      </c>
      <c r="E25" t="s">
        <v>140</v>
      </c>
      <c r="F25">
        <v>0</v>
      </c>
      <c r="G25">
        <v>740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N25" t="s">
        <v>34</v>
      </c>
      <c r="O25">
        <v>1432</v>
      </c>
      <c r="P25" t="s">
        <v>80</v>
      </c>
      <c r="Q25" t="s">
        <v>140</v>
      </c>
    </row>
    <row r="26" spans="1:17" x14ac:dyDescent="0.3">
      <c r="A26" s="5">
        <v>46081</v>
      </c>
      <c r="B26" t="s">
        <v>536</v>
      </c>
      <c r="C26" t="s">
        <v>788</v>
      </c>
      <c r="D26">
        <v>0</v>
      </c>
      <c r="E26" t="s">
        <v>140</v>
      </c>
      <c r="F26">
        <v>0</v>
      </c>
      <c r="G26">
        <v>740</v>
      </c>
      <c r="H26" t="s">
        <v>135</v>
      </c>
      <c r="I26" t="s">
        <v>477</v>
      </c>
      <c r="J26" t="s">
        <v>137</v>
      </c>
      <c r="K26" t="s">
        <v>473</v>
      </c>
      <c r="L26" t="s">
        <v>138</v>
      </c>
      <c r="N26" t="s">
        <v>45</v>
      </c>
      <c r="O26">
        <v>1432</v>
      </c>
      <c r="P26" t="s">
        <v>70</v>
      </c>
      <c r="Q26" t="s">
        <v>140</v>
      </c>
    </row>
    <row r="27" spans="1:17" x14ac:dyDescent="0.3">
      <c r="A27" s="5">
        <v>46081</v>
      </c>
      <c r="B27" t="s">
        <v>536</v>
      </c>
      <c r="C27" t="s">
        <v>789</v>
      </c>
      <c r="D27">
        <v>-78996860</v>
      </c>
      <c r="E27" t="s">
        <v>529</v>
      </c>
      <c r="F27">
        <v>110.3</v>
      </c>
      <c r="G27">
        <v>500</v>
      </c>
      <c r="H27" t="s">
        <v>135</v>
      </c>
      <c r="I27" t="s">
        <v>477</v>
      </c>
      <c r="J27" t="s">
        <v>137</v>
      </c>
      <c r="K27" t="s">
        <v>473</v>
      </c>
      <c r="L27" t="s">
        <v>138</v>
      </c>
      <c r="N27" t="s">
        <v>43</v>
      </c>
      <c r="O27">
        <v>1432</v>
      </c>
      <c r="P27" t="s">
        <v>72</v>
      </c>
      <c r="Q27" t="s">
        <v>529</v>
      </c>
    </row>
    <row r="28" spans="1:17" x14ac:dyDescent="0.3">
      <c r="A28" s="5">
        <v>46081</v>
      </c>
      <c r="B28" t="s">
        <v>531</v>
      </c>
      <c r="C28" t="s">
        <v>790</v>
      </c>
      <c r="D28">
        <v>0</v>
      </c>
      <c r="E28" t="s">
        <v>141</v>
      </c>
      <c r="F28">
        <v>0</v>
      </c>
      <c r="G28">
        <v>840</v>
      </c>
      <c r="H28" t="s">
        <v>135</v>
      </c>
      <c r="I28" t="s">
        <v>477</v>
      </c>
      <c r="J28" t="s">
        <v>137</v>
      </c>
      <c r="K28" t="s">
        <v>473</v>
      </c>
      <c r="L28" t="s">
        <v>138</v>
      </c>
      <c r="N28" t="s">
        <v>34</v>
      </c>
      <c r="O28">
        <v>1432</v>
      </c>
      <c r="P28" t="s">
        <v>80</v>
      </c>
      <c r="Q28" t="s">
        <v>141</v>
      </c>
    </row>
    <row r="29" spans="1:17" x14ac:dyDescent="0.3">
      <c r="A29" s="5">
        <v>46081</v>
      </c>
      <c r="B29" t="s">
        <v>536</v>
      </c>
      <c r="C29" t="s">
        <v>791</v>
      </c>
      <c r="D29">
        <v>0</v>
      </c>
      <c r="E29" t="s">
        <v>141</v>
      </c>
      <c r="F29">
        <v>0</v>
      </c>
      <c r="G29">
        <v>840</v>
      </c>
      <c r="H29" t="s">
        <v>135</v>
      </c>
      <c r="I29" t="s">
        <v>477</v>
      </c>
      <c r="J29" t="s">
        <v>137</v>
      </c>
      <c r="K29" t="s">
        <v>473</v>
      </c>
      <c r="L29" t="s">
        <v>138</v>
      </c>
      <c r="N29" t="s">
        <v>34</v>
      </c>
      <c r="O29">
        <v>1432</v>
      </c>
      <c r="P29" t="s">
        <v>80</v>
      </c>
      <c r="Q29" t="s">
        <v>141</v>
      </c>
    </row>
    <row r="30" spans="1:17" x14ac:dyDescent="0.3">
      <c r="A30" s="5">
        <v>46081</v>
      </c>
      <c r="B30" t="s">
        <v>531</v>
      </c>
      <c r="C30" t="s">
        <v>792</v>
      </c>
      <c r="D30">
        <v>-87594124.799999997</v>
      </c>
      <c r="E30" t="s">
        <v>142</v>
      </c>
      <c r="F30">
        <v>72.8</v>
      </c>
      <c r="G30">
        <v>840</v>
      </c>
      <c r="H30" t="s">
        <v>135</v>
      </c>
      <c r="I30" t="s">
        <v>477</v>
      </c>
      <c r="J30" t="s">
        <v>137</v>
      </c>
      <c r="K30" t="s">
        <v>473</v>
      </c>
      <c r="L30" t="s">
        <v>138</v>
      </c>
      <c r="N30" t="s">
        <v>34</v>
      </c>
      <c r="O30">
        <v>1432</v>
      </c>
      <c r="P30" t="s">
        <v>80</v>
      </c>
      <c r="Q30" t="s">
        <v>142</v>
      </c>
    </row>
    <row r="31" spans="1:17" x14ac:dyDescent="0.3">
      <c r="A31" s="5">
        <v>46081</v>
      </c>
      <c r="B31" t="s">
        <v>536</v>
      </c>
      <c r="C31" t="s">
        <v>793</v>
      </c>
      <c r="D31">
        <v>0</v>
      </c>
      <c r="E31" t="s">
        <v>142</v>
      </c>
      <c r="F31">
        <v>0</v>
      </c>
      <c r="G31">
        <v>840</v>
      </c>
      <c r="H31" t="s">
        <v>135</v>
      </c>
      <c r="I31" t="s">
        <v>477</v>
      </c>
      <c r="J31" t="s">
        <v>137</v>
      </c>
      <c r="K31" t="s">
        <v>473</v>
      </c>
      <c r="L31" t="s">
        <v>138</v>
      </c>
      <c r="N31" t="s">
        <v>34</v>
      </c>
      <c r="O31">
        <v>1432</v>
      </c>
      <c r="P31" t="s">
        <v>80</v>
      </c>
      <c r="Q31" t="s">
        <v>142</v>
      </c>
    </row>
    <row r="32" spans="1:17" x14ac:dyDescent="0.3">
      <c r="A32" s="5">
        <v>46081</v>
      </c>
      <c r="B32" t="s">
        <v>536</v>
      </c>
      <c r="C32" t="s">
        <v>794</v>
      </c>
      <c r="D32">
        <v>0</v>
      </c>
      <c r="E32" t="s">
        <v>729</v>
      </c>
      <c r="F32">
        <v>0</v>
      </c>
      <c r="G32">
        <v>500</v>
      </c>
      <c r="H32" t="s">
        <v>135</v>
      </c>
      <c r="I32" t="s">
        <v>477</v>
      </c>
      <c r="J32" t="s">
        <v>137</v>
      </c>
      <c r="K32" t="s">
        <v>473</v>
      </c>
      <c r="L32" t="s">
        <v>138</v>
      </c>
      <c r="N32" t="s">
        <v>43</v>
      </c>
      <c r="O32">
        <v>1432</v>
      </c>
      <c r="P32" t="s">
        <v>72</v>
      </c>
      <c r="Q32" t="s">
        <v>729</v>
      </c>
    </row>
    <row r="33" spans="1:17" x14ac:dyDescent="0.3">
      <c r="A33" s="5">
        <v>46081</v>
      </c>
      <c r="B33" t="s">
        <v>536</v>
      </c>
      <c r="C33" t="s">
        <v>795</v>
      </c>
      <c r="D33">
        <v>0</v>
      </c>
      <c r="E33" t="s">
        <v>808</v>
      </c>
      <c r="F33">
        <v>14</v>
      </c>
      <c r="H33" t="s">
        <v>145</v>
      </c>
      <c r="I33" t="s">
        <v>14</v>
      </c>
      <c r="J33" t="s">
        <v>137</v>
      </c>
      <c r="K33" t="s">
        <v>473</v>
      </c>
      <c r="L33" t="s">
        <v>138</v>
      </c>
      <c r="N33" t="s">
        <v>43</v>
      </c>
      <c r="P33" t="s">
        <v>72</v>
      </c>
    </row>
    <row r="34" spans="1:17" x14ac:dyDescent="0.3">
      <c r="A34" s="5">
        <v>46081</v>
      </c>
      <c r="B34" t="s">
        <v>536</v>
      </c>
      <c r="C34" t="s">
        <v>796</v>
      </c>
      <c r="D34">
        <v>-23997713.399999999</v>
      </c>
      <c r="E34" t="s">
        <v>809</v>
      </c>
      <c r="F34">
        <v>33.506999999999998</v>
      </c>
      <c r="G34">
        <v>500</v>
      </c>
      <c r="H34" t="s">
        <v>135</v>
      </c>
      <c r="I34" t="s">
        <v>477</v>
      </c>
      <c r="J34" t="s">
        <v>137</v>
      </c>
      <c r="K34" t="s">
        <v>473</v>
      </c>
      <c r="L34" t="s">
        <v>138</v>
      </c>
      <c r="N34" t="s">
        <v>43</v>
      </c>
      <c r="O34">
        <v>1432</v>
      </c>
      <c r="P34" t="s">
        <v>72</v>
      </c>
    </row>
    <row r="35" spans="1:17" x14ac:dyDescent="0.3">
      <c r="A35" s="5">
        <v>46081</v>
      </c>
      <c r="B35" t="s">
        <v>536</v>
      </c>
      <c r="C35" t="s">
        <v>797</v>
      </c>
      <c r="D35">
        <v>-16472600</v>
      </c>
      <c r="E35" t="s">
        <v>143</v>
      </c>
      <c r="F35">
        <v>23</v>
      </c>
      <c r="G35">
        <v>500</v>
      </c>
      <c r="H35" t="s">
        <v>145</v>
      </c>
      <c r="I35" t="s">
        <v>477</v>
      </c>
      <c r="J35" t="s">
        <v>137</v>
      </c>
      <c r="K35" t="s">
        <v>473</v>
      </c>
      <c r="L35" t="s">
        <v>138</v>
      </c>
      <c r="N35" t="s">
        <v>43</v>
      </c>
      <c r="O35">
        <v>1432</v>
      </c>
      <c r="P35" t="s">
        <v>72</v>
      </c>
    </row>
    <row r="36" spans="1:17" x14ac:dyDescent="0.3">
      <c r="A36" s="5">
        <v>46081</v>
      </c>
      <c r="B36" t="s">
        <v>677</v>
      </c>
      <c r="C36" t="s">
        <v>1150</v>
      </c>
      <c r="D36">
        <v>-24743492.25</v>
      </c>
      <c r="E36" t="s">
        <v>633</v>
      </c>
      <c r="F36">
        <v>692.61</v>
      </c>
      <c r="G36">
        <v>35725</v>
      </c>
      <c r="H36" t="s">
        <v>135</v>
      </c>
      <c r="I36" t="s">
        <v>13</v>
      </c>
      <c r="J36" t="s">
        <v>137</v>
      </c>
      <c r="K36" t="s">
        <v>473</v>
      </c>
      <c r="L36" t="s">
        <v>138</v>
      </c>
      <c r="N36" t="s">
        <v>34</v>
      </c>
      <c r="O36">
        <v>1</v>
      </c>
      <c r="P36" t="s">
        <v>80</v>
      </c>
      <c r="Q36" t="s">
        <v>633</v>
      </c>
    </row>
    <row r="37" spans="1:17" x14ac:dyDescent="0.3">
      <c r="A37" s="5">
        <v>46081</v>
      </c>
      <c r="B37" t="s">
        <v>592</v>
      </c>
      <c r="C37" t="s">
        <v>1151</v>
      </c>
      <c r="D37">
        <v>0</v>
      </c>
      <c r="E37" t="s">
        <v>592</v>
      </c>
      <c r="F37">
        <v>923.48</v>
      </c>
      <c r="G37">
        <v>0</v>
      </c>
      <c r="H37" t="s">
        <v>135</v>
      </c>
      <c r="I37" t="s">
        <v>13</v>
      </c>
      <c r="J37" t="s">
        <v>137</v>
      </c>
      <c r="K37" t="s">
        <v>473</v>
      </c>
      <c r="L37" t="s">
        <v>138</v>
      </c>
      <c r="N37" t="s">
        <v>34</v>
      </c>
      <c r="O37">
        <v>1</v>
      </c>
      <c r="P37" t="s">
        <v>80</v>
      </c>
      <c r="Q37" t="s">
        <v>592</v>
      </c>
    </row>
    <row r="38" spans="1:17" x14ac:dyDescent="0.3">
      <c r="A38" s="5">
        <v>46081</v>
      </c>
      <c r="B38" t="s">
        <v>679</v>
      </c>
      <c r="C38" t="s">
        <v>1152</v>
      </c>
      <c r="D38">
        <v>-513000</v>
      </c>
      <c r="E38" t="s">
        <v>810</v>
      </c>
      <c r="F38">
        <v>27</v>
      </c>
      <c r="G38">
        <v>19000</v>
      </c>
      <c r="H38" t="s">
        <v>511</v>
      </c>
      <c r="I38" t="s">
        <v>13</v>
      </c>
      <c r="J38" t="s">
        <v>137</v>
      </c>
      <c r="K38" t="s">
        <v>473</v>
      </c>
      <c r="L38" t="s">
        <v>138</v>
      </c>
      <c r="N38" t="s">
        <v>44</v>
      </c>
      <c r="O38">
        <v>1</v>
      </c>
      <c r="Q38" t="s">
        <v>740</v>
      </c>
    </row>
    <row r="39" spans="1:17" x14ac:dyDescent="0.3">
      <c r="A39" s="5">
        <v>46081</v>
      </c>
      <c r="B39" t="s">
        <v>733</v>
      </c>
      <c r="C39" t="s">
        <v>1153</v>
      </c>
      <c r="D39">
        <v>-3872</v>
      </c>
      <c r="E39" t="s">
        <v>811</v>
      </c>
      <c r="F39">
        <v>4</v>
      </c>
      <c r="G39">
        <v>968</v>
      </c>
      <c r="H39" t="s">
        <v>511</v>
      </c>
      <c r="I39" t="s">
        <v>13</v>
      </c>
      <c r="J39" t="s">
        <v>137</v>
      </c>
      <c r="K39" t="s">
        <v>473</v>
      </c>
      <c r="L39" t="s">
        <v>138</v>
      </c>
      <c r="N39" t="s">
        <v>39</v>
      </c>
      <c r="O39">
        <v>1</v>
      </c>
      <c r="Q39" t="s">
        <v>13</v>
      </c>
    </row>
    <row r="40" spans="1:17" x14ac:dyDescent="0.3">
      <c r="A40" s="5">
        <v>46081</v>
      </c>
      <c r="B40" t="s">
        <v>678</v>
      </c>
      <c r="C40" t="s">
        <v>1154</v>
      </c>
      <c r="D40">
        <v>-19676907.447999999</v>
      </c>
      <c r="E40" t="s">
        <v>812</v>
      </c>
      <c r="F40">
        <v>1616.12</v>
      </c>
      <c r="G40">
        <v>8.5</v>
      </c>
      <c r="H40" t="s">
        <v>511</v>
      </c>
      <c r="I40" t="s">
        <v>10</v>
      </c>
      <c r="J40" t="s">
        <v>137</v>
      </c>
      <c r="K40" t="s">
        <v>473</v>
      </c>
      <c r="L40" t="s">
        <v>138</v>
      </c>
      <c r="N40" t="s">
        <v>34</v>
      </c>
      <c r="O40">
        <v>1432</v>
      </c>
      <c r="Q40" t="s">
        <v>645</v>
      </c>
    </row>
    <row r="41" spans="1:17" x14ac:dyDescent="0.3">
      <c r="A41" s="5">
        <v>46055</v>
      </c>
      <c r="B41" t="s">
        <v>813</v>
      </c>
      <c r="C41" t="s">
        <v>814</v>
      </c>
      <c r="D41">
        <v>-27000</v>
      </c>
      <c r="E41" t="s">
        <v>815</v>
      </c>
      <c r="F41">
        <v>1</v>
      </c>
      <c r="G41">
        <v>27000</v>
      </c>
      <c r="H41" t="s">
        <v>511</v>
      </c>
      <c r="I41" t="s">
        <v>14</v>
      </c>
      <c r="J41" t="s">
        <v>137</v>
      </c>
      <c r="K41" t="s">
        <v>473</v>
      </c>
      <c r="L41" t="s">
        <v>156</v>
      </c>
      <c r="N41" t="s">
        <v>35</v>
      </c>
      <c r="P41" t="s">
        <v>166</v>
      </c>
      <c r="Q41" t="s">
        <v>680</v>
      </c>
    </row>
    <row r="42" spans="1:17" x14ac:dyDescent="0.3">
      <c r="A42" s="5">
        <v>46055</v>
      </c>
      <c r="B42" t="s">
        <v>813</v>
      </c>
      <c r="C42" t="s">
        <v>816</v>
      </c>
      <c r="D42">
        <v>-132330</v>
      </c>
      <c r="E42" t="s">
        <v>817</v>
      </c>
      <c r="F42">
        <v>1</v>
      </c>
      <c r="G42">
        <v>132330</v>
      </c>
      <c r="H42" t="s">
        <v>511</v>
      </c>
      <c r="I42" t="s">
        <v>10</v>
      </c>
      <c r="J42" t="s">
        <v>137</v>
      </c>
      <c r="K42" t="s">
        <v>473</v>
      </c>
      <c r="L42" t="s">
        <v>156</v>
      </c>
      <c r="N42" t="s">
        <v>35</v>
      </c>
      <c r="P42" t="s">
        <v>166</v>
      </c>
      <c r="Q42" t="s">
        <v>639</v>
      </c>
    </row>
    <row r="43" spans="1:17" x14ac:dyDescent="0.3">
      <c r="A43" s="5">
        <v>46055</v>
      </c>
      <c r="B43" t="s">
        <v>813</v>
      </c>
      <c r="C43" t="s">
        <v>818</v>
      </c>
      <c r="D43">
        <v>-2950000</v>
      </c>
      <c r="E43" t="s">
        <v>819</v>
      </c>
      <c r="F43">
        <v>1</v>
      </c>
      <c r="G43">
        <v>2950000</v>
      </c>
      <c r="H43" t="s">
        <v>511</v>
      </c>
      <c r="I43" t="s">
        <v>10</v>
      </c>
      <c r="J43" t="s">
        <v>137</v>
      </c>
      <c r="K43" t="s">
        <v>473</v>
      </c>
      <c r="L43" t="s">
        <v>156</v>
      </c>
      <c r="N43" t="s">
        <v>35</v>
      </c>
      <c r="P43" t="s">
        <v>166</v>
      </c>
      <c r="Q43" t="s">
        <v>639</v>
      </c>
    </row>
    <row r="44" spans="1:17" x14ac:dyDescent="0.3">
      <c r="A44" s="5">
        <v>46057</v>
      </c>
      <c r="B44" t="s">
        <v>820</v>
      </c>
      <c r="C44" t="s">
        <v>821</v>
      </c>
      <c r="D44">
        <v>-449999.99</v>
      </c>
      <c r="E44" t="s">
        <v>822</v>
      </c>
      <c r="F44">
        <v>2</v>
      </c>
      <c r="G44">
        <v>185950.41</v>
      </c>
      <c r="H44" t="s">
        <v>511</v>
      </c>
      <c r="I44" t="s">
        <v>15</v>
      </c>
      <c r="J44" t="s">
        <v>137</v>
      </c>
      <c r="K44" t="s">
        <v>473</v>
      </c>
      <c r="L44" t="s">
        <v>156</v>
      </c>
      <c r="N44" t="s">
        <v>35</v>
      </c>
      <c r="P44" t="s">
        <v>657</v>
      </c>
      <c r="Q44" t="s">
        <v>735</v>
      </c>
    </row>
    <row r="45" spans="1:17" x14ac:dyDescent="0.3">
      <c r="A45" s="5">
        <v>46073</v>
      </c>
      <c r="B45" t="s">
        <v>823</v>
      </c>
      <c r="C45" t="s">
        <v>824</v>
      </c>
      <c r="D45">
        <v>-286917.84000000003</v>
      </c>
      <c r="E45" t="s">
        <v>825</v>
      </c>
      <c r="F45">
        <v>1</v>
      </c>
      <c r="G45">
        <v>237122.18</v>
      </c>
      <c r="H45" t="s">
        <v>511</v>
      </c>
      <c r="I45" t="s">
        <v>10</v>
      </c>
      <c r="J45" t="s">
        <v>137</v>
      </c>
      <c r="K45" t="s">
        <v>513</v>
      </c>
      <c r="L45" t="s">
        <v>156</v>
      </c>
      <c r="N45" t="s">
        <v>35</v>
      </c>
      <c r="P45" t="s">
        <v>164</v>
      </c>
      <c r="Q45" t="s">
        <v>730</v>
      </c>
    </row>
    <row r="46" spans="1:17" x14ac:dyDescent="0.3">
      <c r="A46" s="5">
        <v>46055</v>
      </c>
      <c r="B46" t="s">
        <v>823</v>
      </c>
      <c r="C46" t="s">
        <v>826</v>
      </c>
      <c r="D46">
        <v>-2212671.46</v>
      </c>
      <c r="E46" t="s">
        <v>827</v>
      </c>
      <c r="F46">
        <v>1</v>
      </c>
      <c r="G46">
        <v>1828654.1</v>
      </c>
      <c r="H46" t="s">
        <v>511</v>
      </c>
      <c r="I46" t="s">
        <v>10</v>
      </c>
      <c r="J46" t="s">
        <v>137</v>
      </c>
      <c r="K46" t="s">
        <v>513</v>
      </c>
      <c r="L46" t="s">
        <v>156</v>
      </c>
      <c r="N46" t="s">
        <v>35</v>
      </c>
      <c r="P46" t="s">
        <v>164</v>
      </c>
      <c r="Q46" t="s">
        <v>730</v>
      </c>
    </row>
    <row r="47" spans="1:17" x14ac:dyDescent="0.3">
      <c r="A47" s="5">
        <v>46058</v>
      </c>
      <c r="B47" t="s">
        <v>828</v>
      </c>
      <c r="C47" t="s">
        <v>829</v>
      </c>
      <c r="D47">
        <v>-545622</v>
      </c>
      <c r="E47" t="s">
        <v>830</v>
      </c>
      <c r="F47">
        <v>1</v>
      </c>
      <c r="G47">
        <v>545622</v>
      </c>
      <c r="H47" t="s">
        <v>511</v>
      </c>
      <c r="I47" t="s">
        <v>11</v>
      </c>
      <c r="J47" t="s">
        <v>137</v>
      </c>
      <c r="K47" t="s">
        <v>513</v>
      </c>
      <c r="L47" t="s">
        <v>138</v>
      </c>
      <c r="N47" t="s">
        <v>35</v>
      </c>
      <c r="P47" t="s">
        <v>164</v>
      </c>
      <c r="Q47" t="s">
        <v>11</v>
      </c>
    </row>
    <row r="48" spans="1:17" x14ac:dyDescent="0.3">
      <c r="A48" s="5">
        <v>46076</v>
      </c>
      <c r="B48" t="s">
        <v>831</v>
      </c>
      <c r="C48" t="s">
        <v>832</v>
      </c>
      <c r="D48">
        <v>-328107.75</v>
      </c>
      <c r="E48" t="s">
        <v>833</v>
      </c>
      <c r="F48">
        <v>1</v>
      </c>
      <c r="G48">
        <v>328107.75</v>
      </c>
      <c r="H48" t="s">
        <v>511</v>
      </c>
      <c r="I48" t="s">
        <v>9</v>
      </c>
      <c r="J48" t="s">
        <v>137</v>
      </c>
      <c r="K48" t="s">
        <v>473</v>
      </c>
      <c r="L48" t="s">
        <v>156</v>
      </c>
      <c r="N48" t="s">
        <v>35</v>
      </c>
      <c r="P48" t="s">
        <v>164</v>
      </c>
      <c r="Q48" t="s">
        <v>730</v>
      </c>
    </row>
    <row r="49" spans="1:17" x14ac:dyDescent="0.3">
      <c r="A49" s="5">
        <v>46076</v>
      </c>
      <c r="B49" t="s">
        <v>831</v>
      </c>
      <c r="C49" t="s">
        <v>834</v>
      </c>
      <c r="D49">
        <v>-25198.74</v>
      </c>
      <c r="E49" t="s">
        <v>835</v>
      </c>
      <c r="F49">
        <v>1</v>
      </c>
      <c r="G49">
        <v>25198.74</v>
      </c>
      <c r="H49" t="s">
        <v>511</v>
      </c>
      <c r="I49" t="s">
        <v>9</v>
      </c>
      <c r="J49" t="s">
        <v>137</v>
      </c>
      <c r="K49" t="s">
        <v>473</v>
      </c>
      <c r="L49" t="s">
        <v>156</v>
      </c>
      <c r="N49" t="s">
        <v>35</v>
      </c>
      <c r="P49" t="s">
        <v>164</v>
      </c>
      <c r="Q49" t="s">
        <v>730</v>
      </c>
    </row>
    <row r="50" spans="1:17" x14ac:dyDescent="0.3">
      <c r="A50" s="5">
        <v>46072</v>
      </c>
      <c r="B50" t="s">
        <v>836</v>
      </c>
      <c r="C50" t="s">
        <v>837</v>
      </c>
      <c r="D50">
        <v>-20696.59</v>
      </c>
      <c r="E50" t="s">
        <v>10</v>
      </c>
      <c r="F50">
        <v>1</v>
      </c>
      <c r="G50">
        <v>13912.33</v>
      </c>
      <c r="H50" t="s">
        <v>511</v>
      </c>
      <c r="I50" t="s">
        <v>10</v>
      </c>
      <c r="J50" t="s">
        <v>137</v>
      </c>
      <c r="K50" t="s">
        <v>473</v>
      </c>
      <c r="L50" t="s">
        <v>156</v>
      </c>
      <c r="N50" t="s">
        <v>35</v>
      </c>
      <c r="P50" t="s">
        <v>164</v>
      </c>
      <c r="Q50" t="s">
        <v>730</v>
      </c>
    </row>
    <row r="51" spans="1:17" x14ac:dyDescent="0.3">
      <c r="A51" s="5">
        <v>46079</v>
      </c>
      <c r="B51" t="s">
        <v>838</v>
      </c>
      <c r="C51" t="s">
        <v>839</v>
      </c>
      <c r="D51">
        <v>-70000</v>
      </c>
      <c r="E51" t="s">
        <v>840</v>
      </c>
      <c r="F51">
        <v>1</v>
      </c>
      <c r="G51">
        <v>70000</v>
      </c>
      <c r="H51" t="s">
        <v>511</v>
      </c>
      <c r="I51" t="s">
        <v>16</v>
      </c>
      <c r="J51" t="s">
        <v>137</v>
      </c>
      <c r="K51" t="s">
        <v>473</v>
      </c>
      <c r="L51" t="s">
        <v>156</v>
      </c>
      <c r="N51" t="s">
        <v>35</v>
      </c>
      <c r="P51" t="s">
        <v>166</v>
      </c>
      <c r="Q51" t="s">
        <v>731</v>
      </c>
    </row>
    <row r="52" spans="1:17" x14ac:dyDescent="0.3">
      <c r="A52" s="5">
        <v>46066</v>
      </c>
      <c r="B52" t="s">
        <v>838</v>
      </c>
      <c r="C52" t="s">
        <v>841</v>
      </c>
      <c r="D52">
        <v>-170000</v>
      </c>
      <c r="E52" t="s">
        <v>842</v>
      </c>
      <c r="F52">
        <v>1</v>
      </c>
      <c r="G52">
        <v>170000</v>
      </c>
      <c r="H52" t="s">
        <v>511</v>
      </c>
      <c r="I52" t="s">
        <v>16</v>
      </c>
      <c r="J52" t="s">
        <v>137</v>
      </c>
      <c r="K52" t="s">
        <v>473</v>
      </c>
      <c r="L52" t="s">
        <v>156</v>
      </c>
      <c r="N52" t="s">
        <v>35</v>
      </c>
      <c r="P52" t="s">
        <v>166</v>
      </c>
      <c r="Q52" t="s">
        <v>731</v>
      </c>
    </row>
    <row r="53" spans="1:17" x14ac:dyDescent="0.3">
      <c r="A53" s="5">
        <v>46056</v>
      </c>
      <c r="B53" t="s">
        <v>838</v>
      </c>
      <c r="C53" t="s">
        <v>843</v>
      </c>
      <c r="D53">
        <v>-150000</v>
      </c>
      <c r="E53" t="s">
        <v>844</v>
      </c>
      <c r="F53">
        <v>1</v>
      </c>
      <c r="G53">
        <v>150000</v>
      </c>
      <c r="H53" t="s">
        <v>511</v>
      </c>
      <c r="I53" t="s">
        <v>16</v>
      </c>
      <c r="J53" t="s">
        <v>137</v>
      </c>
      <c r="K53" t="s">
        <v>473</v>
      </c>
      <c r="L53" t="s">
        <v>156</v>
      </c>
      <c r="N53" t="s">
        <v>35</v>
      </c>
      <c r="P53" t="s">
        <v>166</v>
      </c>
      <c r="Q53" t="s">
        <v>731</v>
      </c>
    </row>
    <row r="54" spans="1:17" x14ac:dyDescent="0.3">
      <c r="A54" s="5">
        <v>46076</v>
      </c>
      <c r="B54" t="s">
        <v>845</v>
      </c>
      <c r="C54" t="s">
        <v>846</v>
      </c>
      <c r="D54">
        <v>-720000</v>
      </c>
      <c r="E54" t="s">
        <v>847</v>
      </c>
      <c r="F54">
        <v>9</v>
      </c>
      <c r="G54">
        <v>80000</v>
      </c>
      <c r="H54" t="s">
        <v>511</v>
      </c>
      <c r="I54" t="s">
        <v>10</v>
      </c>
      <c r="J54" t="s">
        <v>137</v>
      </c>
      <c r="K54" t="s">
        <v>473</v>
      </c>
      <c r="L54" t="s">
        <v>156</v>
      </c>
      <c r="N54" t="s">
        <v>35</v>
      </c>
      <c r="P54" t="s">
        <v>166</v>
      </c>
      <c r="Q54" t="s">
        <v>731</v>
      </c>
    </row>
    <row r="55" spans="1:17" x14ac:dyDescent="0.3">
      <c r="A55" s="5">
        <v>46070</v>
      </c>
      <c r="B55" t="s">
        <v>845</v>
      </c>
      <c r="C55" t="s">
        <v>848</v>
      </c>
      <c r="D55">
        <v>-720000</v>
      </c>
      <c r="E55" t="s">
        <v>849</v>
      </c>
      <c r="F55">
        <v>9</v>
      </c>
      <c r="G55">
        <v>80000</v>
      </c>
      <c r="H55" t="s">
        <v>511</v>
      </c>
      <c r="I55" t="s">
        <v>10</v>
      </c>
      <c r="J55" t="s">
        <v>137</v>
      </c>
      <c r="K55" t="s">
        <v>473</v>
      </c>
      <c r="L55" t="s">
        <v>156</v>
      </c>
      <c r="N55" t="s">
        <v>35</v>
      </c>
      <c r="P55" t="s">
        <v>166</v>
      </c>
      <c r="Q55" t="s">
        <v>731</v>
      </c>
    </row>
    <row r="56" spans="1:17" x14ac:dyDescent="0.3">
      <c r="A56" s="5">
        <v>46062</v>
      </c>
      <c r="B56" t="s">
        <v>845</v>
      </c>
      <c r="C56" t="s">
        <v>850</v>
      </c>
      <c r="D56">
        <v>-720000</v>
      </c>
      <c r="E56" t="s">
        <v>851</v>
      </c>
      <c r="F56">
        <v>9</v>
      </c>
      <c r="G56">
        <v>80000</v>
      </c>
      <c r="H56" t="s">
        <v>511</v>
      </c>
      <c r="I56" t="s">
        <v>10</v>
      </c>
      <c r="J56" t="s">
        <v>137</v>
      </c>
      <c r="K56" t="s">
        <v>473</v>
      </c>
      <c r="L56" t="s">
        <v>156</v>
      </c>
      <c r="N56" t="s">
        <v>35</v>
      </c>
      <c r="P56" t="s">
        <v>166</v>
      </c>
      <c r="Q56" t="s">
        <v>731</v>
      </c>
    </row>
    <row r="57" spans="1:17" x14ac:dyDescent="0.3">
      <c r="A57" s="5">
        <v>46055</v>
      </c>
      <c r="B57" t="s">
        <v>845</v>
      </c>
      <c r="C57" t="s">
        <v>852</v>
      </c>
      <c r="D57">
        <v>-720000</v>
      </c>
      <c r="E57" t="s">
        <v>853</v>
      </c>
      <c r="F57">
        <v>9</v>
      </c>
      <c r="G57">
        <v>80000</v>
      </c>
      <c r="H57" t="s">
        <v>511</v>
      </c>
      <c r="I57" t="s">
        <v>10</v>
      </c>
      <c r="J57" t="s">
        <v>137</v>
      </c>
      <c r="K57" t="s">
        <v>473</v>
      </c>
      <c r="L57" t="s">
        <v>156</v>
      </c>
      <c r="N57" t="s">
        <v>35</v>
      </c>
      <c r="P57" t="s">
        <v>166</v>
      </c>
      <c r="Q57" t="s">
        <v>731</v>
      </c>
    </row>
    <row r="58" spans="1:17" x14ac:dyDescent="0.3">
      <c r="A58" s="5">
        <v>46072</v>
      </c>
      <c r="B58" t="s">
        <v>854</v>
      </c>
      <c r="C58" t="s">
        <v>855</v>
      </c>
      <c r="D58">
        <v>-454532.86</v>
      </c>
      <c r="E58" t="s">
        <v>856</v>
      </c>
      <c r="F58">
        <v>1</v>
      </c>
      <c r="G58">
        <v>25805.66</v>
      </c>
      <c r="H58" t="s">
        <v>511</v>
      </c>
      <c r="I58" t="s">
        <v>15</v>
      </c>
      <c r="J58" t="s">
        <v>137</v>
      </c>
      <c r="K58" t="s">
        <v>473</v>
      </c>
      <c r="L58" t="s">
        <v>138</v>
      </c>
      <c r="N58" t="s">
        <v>40</v>
      </c>
      <c r="Q58" t="s">
        <v>745</v>
      </c>
    </row>
    <row r="59" spans="1:17" x14ac:dyDescent="0.3">
      <c r="A59" s="5">
        <v>46066</v>
      </c>
      <c r="B59" t="s">
        <v>854</v>
      </c>
      <c r="C59" t="s">
        <v>857</v>
      </c>
      <c r="D59">
        <v>-69635.67</v>
      </c>
      <c r="E59" t="s">
        <v>858</v>
      </c>
      <c r="F59">
        <v>1</v>
      </c>
      <c r="G59">
        <v>39337.410000000003</v>
      </c>
      <c r="H59" t="s">
        <v>511</v>
      </c>
      <c r="I59" t="s">
        <v>17</v>
      </c>
      <c r="J59" t="s">
        <v>157</v>
      </c>
      <c r="K59" t="s">
        <v>473</v>
      </c>
      <c r="L59" t="s">
        <v>138</v>
      </c>
      <c r="N59" t="s">
        <v>40</v>
      </c>
      <c r="Q59" t="s">
        <v>859</v>
      </c>
    </row>
    <row r="60" spans="1:17" x14ac:dyDescent="0.3">
      <c r="A60" s="5">
        <v>46059</v>
      </c>
      <c r="B60" t="s">
        <v>854</v>
      </c>
      <c r="C60" t="s">
        <v>860</v>
      </c>
      <c r="D60">
        <v>-1260396.5</v>
      </c>
      <c r="E60" t="s">
        <v>861</v>
      </c>
      <c r="F60">
        <v>1</v>
      </c>
      <c r="G60">
        <v>1041650</v>
      </c>
      <c r="H60" t="s">
        <v>511</v>
      </c>
      <c r="I60" t="s">
        <v>17</v>
      </c>
      <c r="J60" t="s">
        <v>157</v>
      </c>
      <c r="K60" t="s">
        <v>473</v>
      </c>
      <c r="L60" t="s">
        <v>138</v>
      </c>
      <c r="N60" t="s">
        <v>43</v>
      </c>
      <c r="Q60" t="s">
        <v>859</v>
      </c>
    </row>
    <row r="61" spans="1:17" x14ac:dyDescent="0.3">
      <c r="A61" s="5">
        <v>46059</v>
      </c>
      <c r="B61" t="s">
        <v>854</v>
      </c>
      <c r="C61" t="s">
        <v>862</v>
      </c>
      <c r="D61">
        <v>-11030401.380000001</v>
      </c>
      <c r="E61" t="s">
        <v>863</v>
      </c>
      <c r="F61">
        <v>1</v>
      </c>
      <c r="G61">
        <v>9116034.1999999993</v>
      </c>
      <c r="H61" t="s">
        <v>511</v>
      </c>
      <c r="I61" t="s">
        <v>17</v>
      </c>
      <c r="J61" t="s">
        <v>157</v>
      </c>
      <c r="K61" t="s">
        <v>473</v>
      </c>
      <c r="L61" t="s">
        <v>138</v>
      </c>
      <c r="N61" t="s">
        <v>43</v>
      </c>
      <c r="Q61" t="s">
        <v>859</v>
      </c>
    </row>
    <row r="62" spans="1:17" x14ac:dyDescent="0.3">
      <c r="A62" s="5">
        <v>46079</v>
      </c>
      <c r="B62" t="s">
        <v>864</v>
      </c>
      <c r="C62" t="s">
        <v>865</v>
      </c>
      <c r="D62">
        <v>-59200</v>
      </c>
      <c r="E62" t="s">
        <v>866</v>
      </c>
      <c r="F62">
        <v>1</v>
      </c>
      <c r="G62">
        <v>59200</v>
      </c>
      <c r="H62" t="s">
        <v>511</v>
      </c>
      <c r="I62" t="s">
        <v>10</v>
      </c>
      <c r="J62" t="s">
        <v>137</v>
      </c>
      <c r="K62" t="s">
        <v>473</v>
      </c>
      <c r="L62" t="s">
        <v>156</v>
      </c>
      <c r="N62" t="s">
        <v>35</v>
      </c>
      <c r="P62" t="s">
        <v>164</v>
      </c>
      <c r="Q62" t="s">
        <v>22</v>
      </c>
    </row>
    <row r="63" spans="1:17" x14ac:dyDescent="0.3">
      <c r="A63" s="5">
        <v>46059</v>
      </c>
      <c r="B63" t="s">
        <v>864</v>
      </c>
      <c r="C63" t="s">
        <v>867</v>
      </c>
      <c r="D63">
        <v>-670000</v>
      </c>
      <c r="E63" t="s">
        <v>868</v>
      </c>
      <c r="F63">
        <v>1</v>
      </c>
      <c r="G63">
        <v>670000</v>
      </c>
      <c r="H63" t="s">
        <v>511</v>
      </c>
      <c r="I63" t="s">
        <v>10</v>
      </c>
      <c r="J63" t="s">
        <v>137</v>
      </c>
      <c r="K63" t="s">
        <v>473</v>
      </c>
      <c r="L63" t="s">
        <v>156</v>
      </c>
      <c r="N63" t="s">
        <v>35</v>
      </c>
      <c r="P63" t="s">
        <v>164</v>
      </c>
      <c r="Q63" t="s">
        <v>22</v>
      </c>
    </row>
    <row r="64" spans="1:17" x14ac:dyDescent="0.3">
      <c r="A64" s="5">
        <v>46078</v>
      </c>
      <c r="B64" t="s">
        <v>869</v>
      </c>
      <c r="C64" t="s">
        <v>870</v>
      </c>
      <c r="D64">
        <v>-154000</v>
      </c>
      <c r="E64" t="s">
        <v>871</v>
      </c>
      <c r="F64">
        <v>1</v>
      </c>
      <c r="G64">
        <v>154000</v>
      </c>
      <c r="H64" t="s">
        <v>511</v>
      </c>
      <c r="I64" t="s">
        <v>10</v>
      </c>
      <c r="J64" t="s">
        <v>137</v>
      </c>
      <c r="K64" t="s">
        <v>473</v>
      </c>
      <c r="L64" t="s">
        <v>156</v>
      </c>
      <c r="N64" t="s">
        <v>35</v>
      </c>
      <c r="P64" t="s">
        <v>164</v>
      </c>
      <c r="Q64" t="s">
        <v>732</v>
      </c>
    </row>
    <row r="65" spans="1:17" x14ac:dyDescent="0.3">
      <c r="A65" s="5">
        <v>46057</v>
      </c>
      <c r="B65" t="s">
        <v>869</v>
      </c>
      <c r="C65" t="s">
        <v>872</v>
      </c>
      <c r="D65">
        <v>-111730</v>
      </c>
      <c r="E65" t="s">
        <v>873</v>
      </c>
      <c r="F65">
        <v>1</v>
      </c>
      <c r="G65">
        <v>71370</v>
      </c>
      <c r="H65" t="s">
        <v>511</v>
      </c>
      <c r="I65" t="s">
        <v>9</v>
      </c>
      <c r="J65" t="s">
        <v>137</v>
      </c>
      <c r="K65" t="s">
        <v>473</v>
      </c>
      <c r="L65" t="s">
        <v>156</v>
      </c>
      <c r="N65" t="s">
        <v>35</v>
      </c>
      <c r="P65" t="s">
        <v>164</v>
      </c>
      <c r="Q65" t="s">
        <v>732</v>
      </c>
    </row>
    <row r="66" spans="1:17" x14ac:dyDescent="0.3">
      <c r="A66" s="5">
        <v>46071</v>
      </c>
      <c r="B66" t="s">
        <v>874</v>
      </c>
      <c r="C66" t="s">
        <v>875</v>
      </c>
      <c r="D66">
        <v>-735569.92000000004</v>
      </c>
      <c r="E66" t="s">
        <v>876</v>
      </c>
      <c r="F66">
        <v>35.880000000000003</v>
      </c>
      <c r="G66">
        <v>15731</v>
      </c>
      <c r="H66" t="s">
        <v>511</v>
      </c>
      <c r="I66" t="s">
        <v>477</v>
      </c>
      <c r="J66" t="s">
        <v>137</v>
      </c>
      <c r="K66" t="s">
        <v>473</v>
      </c>
      <c r="L66" t="s">
        <v>138</v>
      </c>
      <c r="N66" t="s">
        <v>46</v>
      </c>
      <c r="Q66" t="s">
        <v>242</v>
      </c>
    </row>
    <row r="67" spans="1:17" x14ac:dyDescent="0.3">
      <c r="A67" s="5">
        <v>46079</v>
      </c>
      <c r="B67" t="s">
        <v>877</v>
      </c>
      <c r="C67" t="s">
        <v>878</v>
      </c>
      <c r="D67">
        <v>-600000</v>
      </c>
      <c r="E67" t="s">
        <v>17</v>
      </c>
      <c r="F67">
        <v>1</v>
      </c>
      <c r="G67">
        <v>600000</v>
      </c>
      <c r="H67" t="s">
        <v>511</v>
      </c>
      <c r="I67" t="s">
        <v>17</v>
      </c>
      <c r="J67" t="s">
        <v>157</v>
      </c>
      <c r="K67" t="s">
        <v>473</v>
      </c>
      <c r="L67" t="s">
        <v>156</v>
      </c>
      <c r="N67" t="s">
        <v>43</v>
      </c>
      <c r="Q67" t="s">
        <v>879</v>
      </c>
    </row>
    <row r="68" spans="1:17" x14ac:dyDescent="0.3">
      <c r="A68" s="5">
        <v>46072</v>
      </c>
      <c r="B68" t="s">
        <v>877</v>
      </c>
      <c r="C68" t="s">
        <v>880</v>
      </c>
      <c r="D68">
        <v>-4000000</v>
      </c>
      <c r="E68" t="s">
        <v>881</v>
      </c>
      <c r="F68">
        <v>1</v>
      </c>
      <c r="G68">
        <v>4000000</v>
      </c>
      <c r="H68" t="s">
        <v>511</v>
      </c>
      <c r="I68" t="s">
        <v>17</v>
      </c>
      <c r="J68" t="s">
        <v>157</v>
      </c>
      <c r="K68" t="s">
        <v>473</v>
      </c>
      <c r="L68" t="s">
        <v>156</v>
      </c>
      <c r="N68" t="s">
        <v>43</v>
      </c>
      <c r="Q68" t="s">
        <v>879</v>
      </c>
    </row>
    <row r="69" spans="1:17" x14ac:dyDescent="0.3">
      <c r="A69" s="5">
        <v>46079</v>
      </c>
      <c r="B69" t="s">
        <v>882</v>
      </c>
      <c r="C69" t="s">
        <v>883</v>
      </c>
      <c r="D69">
        <v>-23441.08</v>
      </c>
      <c r="E69" t="s">
        <v>884</v>
      </c>
      <c r="F69">
        <v>192140</v>
      </c>
      <c r="G69">
        <v>0.1</v>
      </c>
      <c r="H69" t="s">
        <v>511</v>
      </c>
      <c r="I69" t="s">
        <v>477</v>
      </c>
      <c r="J69" t="s">
        <v>137</v>
      </c>
      <c r="K69" t="s">
        <v>473</v>
      </c>
      <c r="L69" t="s">
        <v>138</v>
      </c>
      <c r="N69" t="s">
        <v>46</v>
      </c>
      <c r="Q69" t="s">
        <v>477</v>
      </c>
    </row>
    <row r="70" spans="1:17" x14ac:dyDescent="0.3">
      <c r="A70" s="5">
        <v>46079</v>
      </c>
      <c r="B70" t="s">
        <v>882</v>
      </c>
      <c r="C70" t="s">
        <v>885</v>
      </c>
      <c r="D70">
        <v>-28733.439999999999</v>
      </c>
      <c r="E70" t="s">
        <v>884</v>
      </c>
      <c r="F70">
        <v>235520</v>
      </c>
      <c r="G70">
        <v>0.1</v>
      </c>
      <c r="H70" t="s">
        <v>511</v>
      </c>
      <c r="I70" t="s">
        <v>477</v>
      </c>
      <c r="J70" t="s">
        <v>137</v>
      </c>
      <c r="K70" t="s">
        <v>473</v>
      </c>
      <c r="L70" t="s">
        <v>138</v>
      </c>
      <c r="N70" t="s">
        <v>46</v>
      </c>
      <c r="Q70" t="s">
        <v>477</v>
      </c>
    </row>
    <row r="71" spans="1:17" x14ac:dyDescent="0.3">
      <c r="A71" s="5">
        <v>46056</v>
      </c>
      <c r="B71" t="s">
        <v>882</v>
      </c>
      <c r="C71" t="s">
        <v>886</v>
      </c>
      <c r="D71">
        <v>-19734.72</v>
      </c>
      <c r="E71" t="s">
        <v>887</v>
      </c>
      <c r="F71">
        <v>161760</v>
      </c>
      <c r="G71">
        <v>0.1</v>
      </c>
      <c r="H71" t="s">
        <v>511</v>
      </c>
      <c r="I71" t="s">
        <v>477</v>
      </c>
      <c r="J71" t="s">
        <v>137</v>
      </c>
      <c r="K71" t="s">
        <v>473</v>
      </c>
      <c r="L71" t="s">
        <v>138</v>
      </c>
      <c r="N71" t="s">
        <v>46</v>
      </c>
      <c r="Q71" t="s">
        <v>477</v>
      </c>
    </row>
    <row r="72" spans="1:17" x14ac:dyDescent="0.3">
      <c r="A72" s="5">
        <v>46056</v>
      </c>
      <c r="B72" t="s">
        <v>882</v>
      </c>
      <c r="C72" t="s">
        <v>888</v>
      </c>
      <c r="D72">
        <v>-23974.22</v>
      </c>
      <c r="E72" t="s">
        <v>889</v>
      </c>
      <c r="F72">
        <v>196510</v>
      </c>
      <c r="G72">
        <v>0.1</v>
      </c>
      <c r="H72" t="s">
        <v>511</v>
      </c>
      <c r="I72" t="s">
        <v>477</v>
      </c>
      <c r="J72" t="s">
        <v>137</v>
      </c>
      <c r="K72" t="s">
        <v>473</v>
      </c>
      <c r="L72" t="s">
        <v>138</v>
      </c>
      <c r="N72" t="s">
        <v>46</v>
      </c>
      <c r="Q72" t="s">
        <v>477</v>
      </c>
    </row>
    <row r="73" spans="1:17" x14ac:dyDescent="0.3">
      <c r="A73" s="5">
        <v>46056</v>
      </c>
      <c r="B73" t="s">
        <v>882</v>
      </c>
      <c r="C73" t="s">
        <v>890</v>
      </c>
      <c r="D73">
        <v>-65.88</v>
      </c>
      <c r="E73" t="s">
        <v>891</v>
      </c>
      <c r="F73">
        <v>540</v>
      </c>
      <c r="G73">
        <v>0.1</v>
      </c>
      <c r="H73" t="s">
        <v>511</v>
      </c>
      <c r="I73" t="s">
        <v>477</v>
      </c>
      <c r="J73" t="s">
        <v>137</v>
      </c>
      <c r="K73" t="s">
        <v>473</v>
      </c>
      <c r="L73" t="s">
        <v>138</v>
      </c>
      <c r="N73" t="s">
        <v>46</v>
      </c>
      <c r="Q73" t="s">
        <v>477</v>
      </c>
    </row>
    <row r="74" spans="1:17" x14ac:dyDescent="0.3">
      <c r="A74" s="5">
        <v>46056</v>
      </c>
      <c r="B74" t="s">
        <v>882</v>
      </c>
      <c r="C74" t="s">
        <v>892</v>
      </c>
      <c r="D74">
        <v>-23974.22</v>
      </c>
      <c r="E74" t="s">
        <v>893</v>
      </c>
      <c r="F74">
        <v>196.51</v>
      </c>
      <c r="G74">
        <v>100</v>
      </c>
      <c r="H74" t="s">
        <v>511</v>
      </c>
      <c r="I74" t="s">
        <v>477</v>
      </c>
      <c r="J74" t="s">
        <v>137</v>
      </c>
      <c r="K74" t="s">
        <v>473</v>
      </c>
      <c r="L74" t="s">
        <v>138</v>
      </c>
      <c r="N74" t="s">
        <v>46</v>
      </c>
      <c r="Q74" t="s">
        <v>477</v>
      </c>
    </row>
    <row r="75" spans="1:17" x14ac:dyDescent="0.3">
      <c r="A75" s="5">
        <v>46054</v>
      </c>
      <c r="B75" t="s">
        <v>894</v>
      </c>
      <c r="C75" t="s">
        <v>895</v>
      </c>
      <c r="D75">
        <v>-3025000</v>
      </c>
      <c r="E75" t="s">
        <v>896</v>
      </c>
      <c r="F75">
        <v>1</v>
      </c>
      <c r="G75">
        <v>2500000</v>
      </c>
      <c r="H75" t="s">
        <v>511</v>
      </c>
      <c r="I75" t="s">
        <v>530</v>
      </c>
      <c r="J75" t="s">
        <v>137</v>
      </c>
      <c r="K75" t="s">
        <v>473</v>
      </c>
      <c r="L75" t="s">
        <v>156</v>
      </c>
      <c r="N75" t="s">
        <v>35</v>
      </c>
      <c r="P75" t="s">
        <v>164</v>
      </c>
      <c r="Q75" t="s">
        <v>732</v>
      </c>
    </row>
    <row r="76" spans="1:17" x14ac:dyDescent="0.3">
      <c r="A76" s="5">
        <v>46079</v>
      </c>
      <c r="B76" t="s">
        <v>897</v>
      </c>
      <c r="C76" t="s">
        <v>898</v>
      </c>
      <c r="D76">
        <v>-20000</v>
      </c>
      <c r="E76" t="s">
        <v>899</v>
      </c>
      <c r="F76">
        <v>1</v>
      </c>
      <c r="G76">
        <v>16528.939999999999</v>
      </c>
      <c r="H76" t="s">
        <v>511</v>
      </c>
      <c r="I76" t="s">
        <v>15</v>
      </c>
      <c r="J76" t="s">
        <v>137</v>
      </c>
      <c r="K76" t="s">
        <v>473</v>
      </c>
      <c r="L76" t="s">
        <v>156</v>
      </c>
      <c r="N76" t="s">
        <v>35</v>
      </c>
      <c r="P76" t="s">
        <v>657</v>
      </c>
      <c r="Q76" t="s">
        <v>735</v>
      </c>
    </row>
    <row r="77" spans="1:17" x14ac:dyDescent="0.3">
      <c r="A77" s="5">
        <v>46078</v>
      </c>
      <c r="B77" t="s">
        <v>897</v>
      </c>
      <c r="C77" t="s">
        <v>900</v>
      </c>
      <c r="D77">
        <v>-232320</v>
      </c>
      <c r="E77" t="s">
        <v>899</v>
      </c>
      <c r="F77">
        <v>1</v>
      </c>
      <c r="G77">
        <v>192000</v>
      </c>
      <c r="H77" t="s">
        <v>511</v>
      </c>
      <c r="I77" t="s">
        <v>15</v>
      </c>
      <c r="J77" t="s">
        <v>137</v>
      </c>
      <c r="K77" t="s">
        <v>473</v>
      </c>
      <c r="L77" t="s">
        <v>156</v>
      </c>
      <c r="N77" t="s">
        <v>35</v>
      </c>
      <c r="P77" t="s">
        <v>657</v>
      </c>
      <c r="Q77" t="s">
        <v>735</v>
      </c>
    </row>
    <row r="78" spans="1:17" x14ac:dyDescent="0.3">
      <c r="A78" s="5">
        <v>46065</v>
      </c>
      <c r="B78" t="s">
        <v>901</v>
      </c>
      <c r="C78" t="s">
        <v>902</v>
      </c>
      <c r="D78">
        <v>-320000</v>
      </c>
      <c r="E78" t="s">
        <v>903</v>
      </c>
      <c r="F78">
        <v>1</v>
      </c>
      <c r="G78">
        <v>320000</v>
      </c>
      <c r="H78" t="s">
        <v>511</v>
      </c>
      <c r="I78" t="s">
        <v>12</v>
      </c>
      <c r="J78" t="s">
        <v>137</v>
      </c>
      <c r="K78" t="s">
        <v>473</v>
      </c>
      <c r="L78" t="s">
        <v>156</v>
      </c>
      <c r="N78" t="s">
        <v>35</v>
      </c>
      <c r="P78" t="s">
        <v>168</v>
      </c>
      <c r="Q78" t="s">
        <v>735</v>
      </c>
    </row>
    <row r="79" spans="1:17" x14ac:dyDescent="0.3">
      <c r="A79" s="5">
        <v>46055</v>
      </c>
      <c r="B79" t="s">
        <v>904</v>
      </c>
      <c r="C79" t="s">
        <v>905</v>
      </c>
      <c r="D79">
        <v>-1580819.63</v>
      </c>
      <c r="E79" t="s">
        <v>906</v>
      </c>
      <c r="F79">
        <v>175</v>
      </c>
      <c r="G79">
        <v>6541.5</v>
      </c>
      <c r="H79" t="s">
        <v>511</v>
      </c>
      <c r="I79" t="s">
        <v>16</v>
      </c>
      <c r="J79" t="s">
        <v>137</v>
      </c>
      <c r="K79" t="s">
        <v>473</v>
      </c>
      <c r="L79" t="s">
        <v>156</v>
      </c>
      <c r="N79" t="s">
        <v>35</v>
      </c>
      <c r="P79" t="s">
        <v>168</v>
      </c>
      <c r="Q79" t="s">
        <v>731</v>
      </c>
    </row>
    <row r="80" spans="1:17" x14ac:dyDescent="0.3">
      <c r="A80" s="5">
        <v>46056</v>
      </c>
      <c r="B80" t="s">
        <v>907</v>
      </c>
      <c r="C80" t="s">
        <v>908</v>
      </c>
      <c r="D80">
        <v>-250000</v>
      </c>
      <c r="E80" t="s">
        <v>909</v>
      </c>
      <c r="F80">
        <v>1</v>
      </c>
      <c r="G80">
        <v>250000</v>
      </c>
      <c r="H80" t="s">
        <v>511</v>
      </c>
      <c r="I80" t="s">
        <v>12</v>
      </c>
      <c r="J80" t="s">
        <v>137</v>
      </c>
      <c r="K80" t="s">
        <v>473</v>
      </c>
      <c r="L80" t="s">
        <v>156</v>
      </c>
      <c r="N80" t="s">
        <v>35</v>
      </c>
      <c r="P80" t="s">
        <v>168</v>
      </c>
      <c r="Q80" t="s">
        <v>735</v>
      </c>
    </row>
    <row r="81" spans="1:17" x14ac:dyDescent="0.3">
      <c r="A81" s="5">
        <v>46064</v>
      </c>
      <c r="B81" t="s">
        <v>910</v>
      </c>
      <c r="C81" t="s">
        <v>911</v>
      </c>
      <c r="D81">
        <v>-20000.02</v>
      </c>
      <c r="E81" t="s">
        <v>12</v>
      </c>
      <c r="F81">
        <v>2</v>
      </c>
      <c r="G81">
        <v>8264.4699999999993</v>
      </c>
      <c r="H81" t="s">
        <v>511</v>
      </c>
      <c r="I81" t="s">
        <v>12</v>
      </c>
      <c r="J81" t="s">
        <v>137</v>
      </c>
      <c r="K81" t="s">
        <v>473</v>
      </c>
      <c r="L81" t="s">
        <v>156</v>
      </c>
      <c r="N81" t="s">
        <v>35</v>
      </c>
      <c r="P81" t="s">
        <v>657</v>
      </c>
      <c r="Q81" t="s">
        <v>735</v>
      </c>
    </row>
    <row r="82" spans="1:17" x14ac:dyDescent="0.3">
      <c r="A82" s="5">
        <v>46062</v>
      </c>
      <c r="B82" t="s">
        <v>910</v>
      </c>
      <c r="C82" t="s">
        <v>912</v>
      </c>
      <c r="D82">
        <v>-647350</v>
      </c>
      <c r="E82" t="s">
        <v>913</v>
      </c>
      <c r="F82">
        <v>1</v>
      </c>
      <c r="G82">
        <v>145000</v>
      </c>
      <c r="H82" t="s">
        <v>511</v>
      </c>
      <c r="I82" t="s">
        <v>15</v>
      </c>
      <c r="J82" t="s">
        <v>137</v>
      </c>
      <c r="K82" t="s">
        <v>473</v>
      </c>
      <c r="L82" t="s">
        <v>156</v>
      </c>
      <c r="N82" t="s">
        <v>35</v>
      </c>
      <c r="P82" t="s">
        <v>657</v>
      </c>
      <c r="Q82" t="s">
        <v>735</v>
      </c>
    </row>
    <row r="83" spans="1:17" x14ac:dyDescent="0.3">
      <c r="A83" s="5">
        <v>46072</v>
      </c>
      <c r="B83" t="s">
        <v>914</v>
      </c>
      <c r="C83" t="s">
        <v>915</v>
      </c>
      <c r="D83">
        <v>-2727314</v>
      </c>
      <c r="E83" t="s">
        <v>916</v>
      </c>
      <c r="F83">
        <v>1</v>
      </c>
      <c r="G83">
        <v>2727314</v>
      </c>
      <c r="H83" t="s">
        <v>511</v>
      </c>
      <c r="I83" t="s">
        <v>17</v>
      </c>
      <c r="J83" t="s">
        <v>157</v>
      </c>
      <c r="K83" t="s">
        <v>473</v>
      </c>
      <c r="L83" t="s">
        <v>156</v>
      </c>
      <c r="N83" t="s">
        <v>35</v>
      </c>
      <c r="P83" t="s">
        <v>166</v>
      </c>
      <c r="Q83" t="s">
        <v>734</v>
      </c>
    </row>
    <row r="84" spans="1:17" x14ac:dyDescent="0.3">
      <c r="A84" s="5">
        <v>46072</v>
      </c>
      <c r="B84" t="s">
        <v>917</v>
      </c>
      <c r="C84" t="s">
        <v>918</v>
      </c>
      <c r="D84">
        <v>-7763698.7999999998</v>
      </c>
      <c r="E84" t="s">
        <v>919</v>
      </c>
      <c r="F84">
        <v>1</v>
      </c>
      <c r="G84">
        <v>6416280</v>
      </c>
      <c r="H84" t="s">
        <v>511</v>
      </c>
      <c r="I84" t="s">
        <v>17</v>
      </c>
      <c r="J84" t="s">
        <v>157</v>
      </c>
      <c r="K84" t="s">
        <v>473</v>
      </c>
      <c r="L84" t="s">
        <v>156</v>
      </c>
      <c r="N84" t="s">
        <v>83</v>
      </c>
      <c r="Q84" t="s">
        <v>734</v>
      </c>
    </row>
    <row r="85" spans="1:17" x14ac:dyDescent="0.3">
      <c r="A85" s="5">
        <v>46061</v>
      </c>
      <c r="B85" t="s">
        <v>917</v>
      </c>
      <c r="C85" t="s">
        <v>920</v>
      </c>
      <c r="D85">
        <v>-1028500</v>
      </c>
      <c r="E85" t="s">
        <v>921</v>
      </c>
      <c r="F85">
        <v>2</v>
      </c>
      <c r="G85">
        <v>425000</v>
      </c>
      <c r="H85" t="s">
        <v>511</v>
      </c>
      <c r="I85" t="s">
        <v>17</v>
      </c>
      <c r="J85" t="s">
        <v>157</v>
      </c>
      <c r="K85" t="s">
        <v>473</v>
      </c>
      <c r="L85" t="s">
        <v>156</v>
      </c>
      <c r="N85" t="s">
        <v>35</v>
      </c>
      <c r="P85" t="s">
        <v>166</v>
      </c>
      <c r="Q85" t="s">
        <v>734</v>
      </c>
    </row>
    <row r="86" spans="1:17" x14ac:dyDescent="0.3">
      <c r="A86" s="5">
        <v>46080</v>
      </c>
      <c r="B86" t="s">
        <v>922</v>
      </c>
      <c r="C86" t="s">
        <v>923</v>
      </c>
      <c r="D86">
        <v>-1266264.3500000001</v>
      </c>
      <c r="E86" t="s">
        <v>15</v>
      </c>
      <c r="F86">
        <v>1</v>
      </c>
      <c r="G86">
        <v>1046499.46</v>
      </c>
      <c r="H86" t="s">
        <v>511</v>
      </c>
      <c r="I86" t="s">
        <v>15</v>
      </c>
      <c r="J86" t="s">
        <v>137</v>
      </c>
      <c r="K86" t="s">
        <v>473</v>
      </c>
      <c r="L86" t="s">
        <v>156</v>
      </c>
      <c r="N86" t="s">
        <v>39</v>
      </c>
      <c r="Q86" t="s">
        <v>745</v>
      </c>
    </row>
    <row r="87" spans="1:17" x14ac:dyDescent="0.3">
      <c r="A87" s="5">
        <v>46065</v>
      </c>
      <c r="B87" t="s">
        <v>922</v>
      </c>
      <c r="C87" t="s">
        <v>924</v>
      </c>
      <c r="D87">
        <v>-492932.06</v>
      </c>
      <c r="E87" t="s">
        <v>925</v>
      </c>
      <c r="F87">
        <v>1</v>
      </c>
      <c r="G87">
        <v>328025.68</v>
      </c>
      <c r="H87" t="s">
        <v>511</v>
      </c>
      <c r="I87" t="s">
        <v>16</v>
      </c>
      <c r="J87" t="s">
        <v>137</v>
      </c>
      <c r="K87" t="s">
        <v>473</v>
      </c>
      <c r="L87" t="s">
        <v>156</v>
      </c>
      <c r="N87" t="s">
        <v>45</v>
      </c>
      <c r="Q87" t="s">
        <v>745</v>
      </c>
    </row>
    <row r="88" spans="1:17" x14ac:dyDescent="0.3">
      <c r="A88" s="5">
        <v>46059</v>
      </c>
      <c r="B88" t="s">
        <v>922</v>
      </c>
      <c r="C88" t="s">
        <v>926</v>
      </c>
      <c r="D88">
        <v>-264625.98</v>
      </c>
      <c r="E88" t="s">
        <v>927</v>
      </c>
      <c r="F88">
        <v>1</v>
      </c>
      <c r="G88">
        <v>89116.39</v>
      </c>
      <c r="H88" t="s">
        <v>511</v>
      </c>
      <c r="I88" t="s">
        <v>12</v>
      </c>
      <c r="J88" t="s">
        <v>137</v>
      </c>
      <c r="K88" t="s">
        <v>473</v>
      </c>
      <c r="L88" t="s">
        <v>156</v>
      </c>
      <c r="N88" t="s">
        <v>45</v>
      </c>
      <c r="Q88" t="s">
        <v>745</v>
      </c>
    </row>
    <row r="89" spans="1:17" x14ac:dyDescent="0.3">
      <c r="A89" s="5">
        <v>46066</v>
      </c>
      <c r="B89" t="s">
        <v>928</v>
      </c>
      <c r="C89" t="s">
        <v>929</v>
      </c>
      <c r="D89">
        <v>-54208000</v>
      </c>
      <c r="E89" t="s">
        <v>930</v>
      </c>
      <c r="F89">
        <v>1</v>
      </c>
      <c r="G89">
        <v>44800000</v>
      </c>
      <c r="H89" t="s">
        <v>511</v>
      </c>
      <c r="I89" t="s">
        <v>17</v>
      </c>
      <c r="J89" t="s">
        <v>157</v>
      </c>
      <c r="K89" t="s">
        <v>473</v>
      </c>
      <c r="L89" t="s">
        <v>156</v>
      </c>
      <c r="N89" t="s">
        <v>83</v>
      </c>
      <c r="Q89" t="s">
        <v>931</v>
      </c>
    </row>
    <row r="90" spans="1:17" x14ac:dyDescent="0.3">
      <c r="A90" s="5">
        <v>46056</v>
      </c>
      <c r="B90" t="s">
        <v>928</v>
      </c>
      <c r="C90" t="s">
        <v>932</v>
      </c>
      <c r="D90">
        <v>-54208000</v>
      </c>
      <c r="E90" t="s">
        <v>933</v>
      </c>
      <c r="F90">
        <v>1</v>
      </c>
      <c r="G90">
        <v>44800000</v>
      </c>
      <c r="H90" t="s">
        <v>511</v>
      </c>
      <c r="I90" t="s">
        <v>17</v>
      </c>
      <c r="J90" t="s">
        <v>157</v>
      </c>
      <c r="K90" t="s">
        <v>473</v>
      </c>
      <c r="L90" t="s">
        <v>156</v>
      </c>
      <c r="N90" t="s">
        <v>83</v>
      </c>
      <c r="Q90" t="s">
        <v>931</v>
      </c>
    </row>
    <row r="91" spans="1:17" x14ac:dyDescent="0.3">
      <c r="A91" s="5">
        <v>46071</v>
      </c>
      <c r="B91" t="s">
        <v>935</v>
      </c>
      <c r="C91" t="s">
        <v>936</v>
      </c>
      <c r="D91">
        <v>-36600</v>
      </c>
      <c r="E91" t="s">
        <v>937</v>
      </c>
      <c r="F91">
        <v>1</v>
      </c>
      <c r="G91">
        <v>36600</v>
      </c>
      <c r="H91" t="s">
        <v>511</v>
      </c>
      <c r="I91" t="s">
        <v>530</v>
      </c>
      <c r="J91" t="s">
        <v>137</v>
      </c>
      <c r="K91" t="s">
        <v>473</v>
      </c>
      <c r="L91" t="s">
        <v>156</v>
      </c>
      <c r="N91" t="s">
        <v>35</v>
      </c>
      <c r="P91" t="s">
        <v>164</v>
      </c>
      <c r="Q91" t="s">
        <v>732</v>
      </c>
    </row>
    <row r="92" spans="1:17" x14ac:dyDescent="0.3">
      <c r="A92" s="5">
        <v>46077</v>
      </c>
      <c r="B92" t="s">
        <v>938</v>
      </c>
      <c r="C92" t="s">
        <v>939</v>
      </c>
      <c r="D92">
        <v>-701800</v>
      </c>
      <c r="E92" t="s">
        <v>940</v>
      </c>
      <c r="F92">
        <v>1</v>
      </c>
      <c r="G92">
        <v>580000</v>
      </c>
      <c r="H92" t="s">
        <v>511</v>
      </c>
      <c r="I92" t="s">
        <v>10</v>
      </c>
      <c r="J92" t="s">
        <v>137</v>
      </c>
      <c r="K92" t="s">
        <v>473</v>
      </c>
      <c r="L92" t="s">
        <v>156</v>
      </c>
      <c r="N92" t="s">
        <v>35</v>
      </c>
      <c r="P92" t="s">
        <v>166</v>
      </c>
      <c r="Q92" t="s">
        <v>731</v>
      </c>
    </row>
    <row r="93" spans="1:17" x14ac:dyDescent="0.3">
      <c r="A93" s="5">
        <v>46078</v>
      </c>
      <c r="B93" t="s">
        <v>941</v>
      </c>
      <c r="C93" t="s">
        <v>942</v>
      </c>
      <c r="D93">
        <v>-126126</v>
      </c>
      <c r="E93" t="s">
        <v>943</v>
      </c>
      <c r="F93">
        <v>1</v>
      </c>
      <c r="G93">
        <v>126126</v>
      </c>
      <c r="H93" t="s">
        <v>511</v>
      </c>
      <c r="I93" t="s">
        <v>10</v>
      </c>
      <c r="J93" t="s">
        <v>137</v>
      </c>
      <c r="K93" t="s">
        <v>513</v>
      </c>
      <c r="L93" t="s">
        <v>156</v>
      </c>
      <c r="N93" t="s">
        <v>39</v>
      </c>
      <c r="Q93" t="s">
        <v>730</v>
      </c>
    </row>
    <row r="94" spans="1:17" x14ac:dyDescent="0.3">
      <c r="A94" s="5">
        <v>46066</v>
      </c>
      <c r="B94" t="s">
        <v>944</v>
      </c>
      <c r="C94" t="s">
        <v>945</v>
      </c>
      <c r="D94">
        <v>-755577.85</v>
      </c>
      <c r="E94" t="s">
        <v>946</v>
      </c>
      <c r="F94">
        <v>1</v>
      </c>
      <c r="G94">
        <v>755577.85</v>
      </c>
      <c r="H94" t="s">
        <v>511</v>
      </c>
      <c r="I94" t="s">
        <v>530</v>
      </c>
      <c r="J94" t="s">
        <v>312</v>
      </c>
      <c r="K94" t="s">
        <v>473</v>
      </c>
      <c r="L94" t="s">
        <v>156</v>
      </c>
      <c r="N94" t="s">
        <v>35</v>
      </c>
      <c r="P94" t="s">
        <v>164</v>
      </c>
      <c r="Q94" t="s">
        <v>732</v>
      </c>
    </row>
    <row r="95" spans="1:17" x14ac:dyDescent="0.3">
      <c r="A95" s="5">
        <v>46056</v>
      </c>
      <c r="B95" t="s">
        <v>947</v>
      </c>
      <c r="C95" t="s">
        <v>948</v>
      </c>
      <c r="D95">
        <v>-1446000</v>
      </c>
      <c r="E95" t="s">
        <v>949</v>
      </c>
      <c r="F95">
        <v>1</v>
      </c>
      <c r="G95">
        <v>1446000</v>
      </c>
      <c r="H95" t="s">
        <v>511</v>
      </c>
      <c r="I95" t="s">
        <v>22</v>
      </c>
      <c r="J95" t="s">
        <v>137</v>
      </c>
      <c r="K95" t="s">
        <v>473</v>
      </c>
      <c r="L95" t="s">
        <v>138</v>
      </c>
      <c r="N95" t="s">
        <v>34</v>
      </c>
      <c r="Q95" t="s">
        <v>624</v>
      </c>
    </row>
    <row r="96" spans="1:17" x14ac:dyDescent="0.3">
      <c r="A96" s="5">
        <v>46057</v>
      </c>
      <c r="B96" t="s">
        <v>950</v>
      </c>
      <c r="C96" t="s">
        <v>951</v>
      </c>
      <c r="D96">
        <v>-3091668.1</v>
      </c>
      <c r="E96" t="s">
        <v>952</v>
      </c>
      <c r="F96">
        <v>1</v>
      </c>
      <c r="G96">
        <v>2555097.6</v>
      </c>
      <c r="H96" t="s">
        <v>511</v>
      </c>
      <c r="I96" t="s">
        <v>9</v>
      </c>
      <c r="J96" t="s">
        <v>137</v>
      </c>
      <c r="K96" t="s">
        <v>473</v>
      </c>
      <c r="L96" t="s">
        <v>138</v>
      </c>
      <c r="N96" t="s">
        <v>35</v>
      </c>
      <c r="Q96" t="s">
        <v>628</v>
      </c>
    </row>
    <row r="97" spans="1:17" x14ac:dyDescent="0.3">
      <c r="A97" s="5">
        <v>46055</v>
      </c>
      <c r="B97" t="s">
        <v>953</v>
      </c>
      <c r="C97" t="s">
        <v>954</v>
      </c>
      <c r="D97">
        <v>-326733.15000000002</v>
      </c>
      <c r="E97" t="s">
        <v>955</v>
      </c>
      <c r="F97">
        <v>20</v>
      </c>
      <c r="G97">
        <v>13501.37</v>
      </c>
      <c r="H97" t="s">
        <v>511</v>
      </c>
      <c r="I97" t="s">
        <v>16</v>
      </c>
      <c r="J97" t="s">
        <v>137</v>
      </c>
      <c r="K97" t="s">
        <v>473</v>
      </c>
      <c r="L97" t="s">
        <v>156</v>
      </c>
      <c r="N97" t="s">
        <v>35</v>
      </c>
      <c r="P97" t="s">
        <v>657</v>
      </c>
      <c r="Q97" t="s">
        <v>745</v>
      </c>
    </row>
    <row r="98" spans="1:17" x14ac:dyDescent="0.3">
      <c r="A98" s="5">
        <v>46063</v>
      </c>
      <c r="B98" t="s">
        <v>956</v>
      </c>
      <c r="C98" t="s">
        <v>957</v>
      </c>
      <c r="D98">
        <v>-30539109.550000001</v>
      </c>
      <c r="E98" t="s">
        <v>958</v>
      </c>
      <c r="F98">
        <v>1</v>
      </c>
      <c r="G98">
        <v>20913570.399999999</v>
      </c>
      <c r="H98" t="s">
        <v>511</v>
      </c>
      <c r="I98" t="s">
        <v>18</v>
      </c>
      <c r="J98" t="s">
        <v>137</v>
      </c>
      <c r="K98" t="s">
        <v>473</v>
      </c>
      <c r="L98" t="s">
        <v>138</v>
      </c>
      <c r="N98" t="s">
        <v>38</v>
      </c>
      <c r="Q98" t="s">
        <v>18</v>
      </c>
    </row>
    <row r="99" spans="1:17" x14ac:dyDescent="0.3">
      <c r="A99" s="5">
        <v>46071</v>
      </c>
      <c r="B99" t="s">
        <v>959</v>
      </c>
      <c r="C99" t="s">
        <v>960</v>
      </c>
      <c r="D99">
        <v>-3059361.12</v>
      </c>
      <c r="E99" t="s">
        <v>961</v>
      </c>
      <c r="F99">
        <v>1</v>
      </c>
      <c r="G99">
        <v>2528397.62</v>
      </c>
      <c r="H99" t="s">
        <v>511</v>
      </c>
      <c r="I99" t="s">
        <v>11</v>
      </c>
      <c r="J99" t="s">
        <v>137</v>
      </c>
      <c r="K99" t="s">
        <v>473</v>
      </c>
      <c r="L99" t="s">
        <v>138</v>
      </c>
      <c r="N99" t="s">
        <v>35</v>
      </c>
      <c r="Q99" t="s">
        <v>628</v>
      </c>
    </row>
    <row r="100" spans="1:17" x14ac:dyDescent="0.3">
      <c r="A100" s="5">
        <v>46055</v>
      </c>
      <c r="B100" t="s">
        <v>962</v>
      </c>
      <c r="C100" t="s">
        <v>963</v>
      </c>
      <c r="D100">
        <v>-872410</v>
      </c>
      <c r="E100" t="s">
        <v>964</v>
      </c>
      <c r="F100">
        <v>1</v>
      </c>
      <c r="G100">
        <v>721000</v>
      </c>
      <c r="H100" t="s">
        <v>511</v>
      </c>
      <c r="I100" t="s">
        <v>530</v>
      </c>
      <c r="J100" t="s">
        <v>137</v>
      </c>
      <c r="K100" t="s">
        <v>513</v>
      </c>
      <c r="L100" t="s">
        <v>156</v>
      </c>
      <c r="N100" t="s">
        <v>35</v>
      </c>
      <c r="P100" t="s">
        <v>164</v>
      </c>
      <c r="Q100" t="s">
        <v>736</v>
      </c>
    </row>
    <row r="101" spans="1:17" x14ac:dyDescent="0.3">
      <c r="A101" s="5">
        <v>46056</v>
      </c>
      <c r="B101" t="s">
        <v>965</v>
      </c>
      <c r="C101" t="s">
        <v>966</v>
      </c>
      <c r="D101">
        <v>-3455620.34</v>
      </c>
      <c r="E101" t="s">
        <v>967</v>
      </c>
      <c r="F101">
        <v>3969.24</v>
      </c>
      <c r="G101">
        <v>870.6</v>
      </c>
      <c r="H101" t="s">
        <v>511</v>
      </c>
      <c r="I101" t="s">
        <v>10</v>
      </c>
      <c r="J101" t="s">
        <v>137</v>
      </c>
      <c r="K101" t="s">
        <v>473</v>
      </c>
      <c r="L101" t="s">
        <v>138</v>
      </c>
      <c r="N101" t="s">
        <v>34</v>
      </c>
    </row>
    <row r="102" spans="1:17" x14ac:dyDescent="0.3">
      <c r="A102" s="5">
        <v>46059</v>
      </c>
      <c r="B102" t="s">
        <v>968</v>
      </c>
      <c r="C102" t="s">
        <v>969</v>
      </c>
      <c r="D102">
        <v>-1095123</v>
      </c>
      <c r="E102" t="s">
        <v>970</v>
      </c>
      <c r="F102">
        <v>1</v>
      </c>
      <c r="G102">
        <v>1095123</v>
      </c>
      <c r="H102" t="s">
        <v>511</v>
      </c>
      <c r="I102" t="s">
        <v>10</v>
      </c>
      <c r="J102" t="s">
        <v>137</v>
      </c>
      <c r="K102" t="s">
        <v>473</v>
      </c>
      <c r="L102" t="s">
        <v>156</v>
      </c>
      <c r="N102" t="s">
        <v>35</v>
      </c>
      <c r="P102" t="s">
        <v>164</v>
      </c>
      <c r="Q102" t="s">
        <v>730</v>
      </c>
    </row>
    <row r="103" spans="1:17" x14ac:dyDescent="0.3">
      <c r="A103" s="5">
        <v>46064</v>
      </c>
      <c r="B103" t="s">
        <v>971</v>
      </c>
      <c r="C103" t="s">
        <v>972</v>
      </c>
      <c r="D103">
        <v>-323021.59999999998</v>
      </c>
      <c r="E103" t="s">
        <v>973</v>
      </c>
      <c r="F103">
        <v>2</v>
      </c>
      <c r="G103">
        <v>133480</v>
      </c>
      <c r="H103" t="s">
        <v>511</v>
      </c>
      <c r="I103" t="s">
        <v>16</v>
      </c>
      <c r="J103" t="s">
        <v>137</v>
      </c>
      <c r="K103" t="s">
        <v>473</v>
      </c>
      <c r="L103" t="s">
        <v>138</v>
      </c>
      <c r="N103" t="s">
        <v>35</v>
      </c>
      <c r="P103" t="s">
        <v>657</v>
      </c>
      <c r="Q103" t="s">
        <v>745</v>
      </c>
    </row>
    <row r="104" spans="1:17" x14ac:dyDescent="0.3">
      <c r="A104" s="5">
        <v>46055</v>
      </c>
      <c r="B104" t="s">
        <v>974</v>
      </c>
      <c r="C104" t="s">
        <v>975</v>
      </c>
      <c r="D104">
        <v>-32228280</v>
      </c>
      <c r="E104" t="s">
        <v>976</v>
      </c>
      <c r="F104">
        <v>1</v>
      </c>
      <c r="G104">
        <v>32228280</v>
      </c>
      <c r="H104" t="s">
        <v>511</v>
      </c>
      <c r="I104" t="s">
        <v>17</v>
      </c>
      <c r="J104" t="s">
        <v>157</v>
      </c>
      <c r="K104" t="s">
        <v>473</v>
      </c>
      <c r="L104" t="s">
        <v>138</v>
      </c>
      <c r="N104" t="s">
        <v>83</v>
      </c>
      <c r="Q104" t="s">
        <v>737</v>
      </c>
    </row>
    <row r="105" spans="1:17" x14ac:dyDescent="0.3">
      <c r="A105" s="5">
        <v>46063</v>
      </c>
      <c r="B105" t="s">
        <v>977</v>
      </c>
      <c r="C105" t="s">
        <v>978</v>
      </c>
      <c r="D105">
        <v>-124387.06</v>
      </c>
      <c r="E105" t="s">
        <v>979</v>
      </c>
      <c r="F105">
        <v>1</v>
      </c>
      <c r="G105">
        <v>102799.22</v>
      </c>
      <c r="H105" t="s">
        <v>511</v>
      </c>
      <c r="I105" t="s">
        <v>15</v>
      </c>
      <c r="J105" t="s">
        <v>137</v>
      </c>
      <c r="K105" t="s">
        <v>473</v>
      </c>
      <c r="L105" t="s">
        <v>156</v>
      </c>
      <c r="N105" t="s">
        <v>40</v>
      </c>
      <c r="Q105" t="s">
        <v>745</v>
      </c>
    </row>
    <row r="106" spans="1:17" x14ac:dyDescent="0.3">
      <c r="A106" s="5">
        <v>46057</v>
      </c>
      <c r="B106" t="s">
        <v>977</v>
      </c>
      <c r="C106" t="s">
        <v>980</v>
      </c>
      <c r="D106">
        <v>-1292064.58</v>
      </c>
      <c r="E106" t="s">
        <v>981</v>
      </c>
      <c r="F106">
        <v>1</v>
      </c>
      <c r="G106">
        <v>1067821.97</v>
      </c>
      <c r="H106" t="s">
        <v>511</v>
      </c>
      <c r="I106" t="s">
        <v>15</v>
      </c>
      <c r="J106" t="s">
        <v>137</v>
      </c>
      <c r="K106" t="s">
        <v>473</v>
      </c>
      <c r="L106" t="s">
        <v>156</v>
      </c>
      <c r="N106" t="s">
        <v>83</v>
      </c>
      <c r="Q106" t="s">
        <v>745</v>
      </c>
    </row>
    <row r="107" spans="1:17" x14ac:dyDescent="0.3">
      <c r="A107" s="5">
        <v>46055</v>
      </c>
      <c r="B107" t="s">
        <v>977</v>
      </c>
      <c r="C107" t="s">
        <v>982</v>
      </c>
      <c r="D107">
        <v>-507378.56</v>
      </c>
      <c r="E107" t="s">
        <v>983</v>
      </c>
      <c r="F107">
        <v>30</v>
      </c>
      <c r="G107">
        <v>13977.37</v>
      </c>
      <c r="H107" t="s">
        <v>511</v>
      </c>
      <c r="I107" t="s">
        <v>15</v>
      </c>
      <c r="J107" t="s">
        <v>137</v>
      </c>
      <c r="K107" t="s">
        <v>473</v>
      </c>
      <c r="L107" t="s">
        <v>156</v>
      </c>
      <c r="N107" t="s">
        <v>83</v>
      </c>
      <c r="Q107" t="s">
        <v>745</v>
      </c>
    </row>
    <row r="108" spans="1:17" x14ac:dyDescent="0.3">
      <c r="A108" s="5">
        <v>46076</v>
      </c>
      <c r="B108" t="s">
        <v>984</v>
      </c>
      <c r="C108" t="s">
        <v>985</v>
      </c>
      <c r="D108">
        <v>-22000</v>
      </c>
      <c r="E108" t="s">
        <v>12</v>
      </c>
      <c r="F108">
        <v>1</v>
      </c>
      <c r="G108">
        <v>18181.82</v>
      </c>
      <c r="H108" t="s">
        <v>511</v>
      </c>
      <c r="I108" t="s">
        <v>12</v>
      </c>
      <c r="J108" t="s">
        <v>137</v>
      </c>
      <c r="K108" t="s">
        <v>473</v>
      </c>
      <c r="L108" t="s">
        <v>138</v>
      </c>
      <c r="N108" t="s">
        <v>35</v>
      </c>
      <c r="P108" t="s">
        <v>657</v>
      </c>
      <c r="Q108" t="s">
        <v>745</v>
      </c>
    </row>
    <row r="109" spans="1:17" x14ac:dyDescent="0.3">
      <c r="A109" s="5">
        <v>46062</v>
      </c>
      <c r="B109" t="s">
        <v>984</v>
      </c>
      <c r="C109" t="s">
        <v>986</v>
      </c>
      <c r="D109">
        <v>-18000</v>
      </c>
      <c r="E109" t="s">
        <v>987</v>
      </c>
      <c r="F109">
        <v>1</v>
      </c>
      <c r="G109">
        <v>14876.03</v>
      </c>
      <c r="H109" t="s">
        <v>511</v>
      </c>
      <c r="I109" t="s">
        <v>12</v>
      </c>
      <c r="J109" t="s">
        <v>137</v>
      </c>
      <c r="K109" t="s">
        <v>473</v>
      </c>
      <c r="L109" t="s">
        <v>138</v>
      </c>
      <c r="N109" t="s">
        <v>35</v>
      </c>
      <c r="P109" t="s">
        <v>657</v>
      </c>
      <c r="Q109" t="s">
        <v>745</v>
      </c>
    </row>
    <row r="110" spans="1:17" x14ac:dyDescent="0.3">
      <c r="A110" s="5">
        <v>46058</v>
      </c>
      <c r="B110" t="s">
        <v>984</v>
      </c>
      <c r="C110" t="s">
        <v>988</v>
      </c>
      <c r="D110">
        <v>-15000</v>
      </c>
      <c r="E110" t="s">
        <v>12</v>
      </c>
      <c r="F110">
        <v>1</v>
      </c>
      <c r="G110">
        <v>12396.69</v>
      </c>
      <c r="H110" t="s">
        <v>511</v>
      </c>
      <c r="I110" t="s">
        <v>12</v>
      </c>
      <c r="J110" t="s">
        <v>137</v>
      </c>
      <c r="K110" t="s">
        <v>473</v>
      </c>
      <c r="L110" t="s">
        <v>138</v>
      </c>
      <c r="N110" t="s">
        <v>35</v>
      </c>
      <c r="P110" t="s">
        <v>657</v>
      </c>
      <c r="Q110" t="s">
        <v>745</v>
      </c>
    </row>
    <row r="111" spans="1:17" x14ac:dyDescent="0.3">
      <c r="A111" s="5">
        <v>46056</v>
      </c>
      <c r="B111" t="s">
        <v>984</v>
      </c>
      <c r="C111" t="s">
        <v>989</v>
      </c>
      <c r="D111">
        <v>-42000</v>
      </c>
      <c r="E111" t="s">
        <v>990</v>
      </c>
      <c r="F111">
        <v>1</v>
      </c>
      <c r="G111">
        <v>34710.74</v>
      </c>
      <c r="H111" t="s">
        <v>511</v>
      </c>
      <c r="I111" t="s">
        <v>12</v>
      </c>
      <c r="J111" t="s">
        <v>137</v>
      </c>
      <c r="K111" t="s">
        <v>473</v>
      </c>
      <c r="L111" t="s">
        <v>138</v>
      </c>
      <c r="N111" t="s">
        <v>35</v>
      </c>
      <c r="P111" t="s">
        <v>657</v>
      </c>
      <c r="Q111" t="s">
        <v>745</v>
      </c>
    </row>
    <row r="112" spans="1:17" x14ac:dyDescent="0.3">
      <c r="A112" s="5">
        <v>46055</v>
      </c>
      <c r="B112" t="s">
        <v>991</v>
      </c>
      <c r="C112" t="s">
        <v>992</v>
      </c>
      <c r="D112">
        <v>-2950000</v>
      </c>
      <c r="E112" t="s">
        <v>993</v>
      </c>
      <c r="F112">
        <v>1</v>
      </c>
      <c r="G112">
        <v>2950000</v>
      </c>
      <c r="H112" t="s">
        <v>511</v>
      </c>
      <c r="I112" t="s">
        <v>10</v>
      </c>
      <c r="J112" t="s">
        <v>137</v>
      </c>
      <c r="K112" t="s">
        <v>473</v>
      </c>
      <c r="L112" t="s">
        <v>156</v>
      </c>
      <c r="N112" t="s">
        <v>35</v>
      </c>
      <c r="P112" t="s">
        <v>166</v>
      </c>
      <c r="Q112" t="s">
        <v>639</v>
      </c>
    </row>
    <row r="113" spans="1:17" x14ac:dyDescent="0.3">
      <c r="A113" s="5">
        <v>46073</v>
      </c>
      <c r="B113" t="s">
        <v>994</v>
      </c>
      <c r="C113" t="s">
        <v>995</v>
      </c>
      <c r="D113">
        <v>-1535490</v>
      </c>
      <c r="E113" t="s">
        <v>13</v>
      </c>
      <c r="F113">
        <v>15</v>
      </c>
      <c r="G113">
        <v>84600</v>
      </c>
      <c r="H113" t="s">
        <v>511</v>
      </c>
      <c r="I113" t="s">
        <v>20</v>
      </c>
      <c r="J113" t="s">
        <v>137</v>
      </c>
      <c r="K113" t="s">
        <v>473</v>
      </c>
      <c r="L113" t="s">
        <v>138</v>
      </c>
      <c r="N113" t="s">
        <v>34</v>
      </c>
      <c r="Q113" t="s">
        <v>645</v>
      </c>
    </row>
    <row r="114" spans="1:17" x14ac:dyDescent="0.3">
      <c r="A114" s="5">
        <v>46071</v>
      </c>
      <c r="B114" t="s">
        <v>996</v>
      </c>
      <c r="C114" t="s">
        <v>997</v>
      </c>
      <c r="D114">
        <v>-80000</v>
      </c>
      <c r="E114" t="s">
        <v>14</v>
      </c>
      <c r="F114">
        <v>5</v>
      </c>
      <c r="G114">
        <v>13223.14</v>
      </c>
      <c r="H114" t="s">
        <v>511</v>
      </c>
      <c r="I114" t="s">
        <v>14</v>
      </c>
      <c r="J114" t="s">
        <v>137</v>
      </c>
      <c r="K114" t="s">
        <v>473</v>
      </c>
      <c r="L114" t="s">
        <v>156</v>
      </c>
      <c r="N114" t="s">
        <v>34</v>
      </c>
      <c r="Q114" t="s">
        <v>680</v>
      </c>
    </row>
    <row r="115" spans="1:17" x14ac:dyDescent="0.3">
      <c r="A115" s="5">
        <v>46055</v>
      </c>
      <c r="B115" t="s">
        <v>998</v>
      </c>
      <c r="C115" t="s">
        <v>999</v>
      </c>
      <c r="D115">
        <v>-100088.78</v>
      </c>
      <c r="E115" t="s">
        <v>1000</v>
      </c>
      <c r="F115">
        <v>100</v>
      </c>
      <c r="G115">
        <v>357.83</v>
      </c>
      <c r="H115" t="s">
        <v>511</v>
      </c>
      <c r="I115" t="s">
        <v>14</v>
      </c>
      <c r="J115" t="s">
        <v>137</v>
      </c>
      <c r="K115" t="s">
        <v>473</v>
      </c>
      <c r="L115" t="s">
        <v>156</v>
      </c>
      <c r="N115" t="s">
        <v>35</v>
      </c>
      <c r="P115" t="s">
        <v>168</v>
      </c>
      <c r="Q115" t="s">
        <v>680</v>
      </c>
    </row>
    <row r="116" spans="1:17" x14ac:dyDescent="0.3">
      <c r="A116" s="5">
        <v>46059</v>
      </c>
      <c r="B116" t="s">
        <v>1001</v>
      </c>
      <c r="C116" t="s">
        <v>1002</v>
      </c>
      <c r="D116">
        <v>-555000</v>
      </c>
      <c r="E116" t="s">
        <v>1003</v>
      </c>
      <c r="F116">
        <v>1</v>
      </c>
      <c r="G116">
        <v>395000</v>
      </c>
      <c r="H116" t="s">
        <v>511</v>
      </c>
      <c r="I116" t="s">
        <v>17</v>
      </c>
      <c r="J116" t="s">
        <v>157</v>
      </c>
      <c r="K116" t="s">
        <v>473</v>
      </c>
      <c r="L116" t="s">
        <v>138</v>
      </c>
      <c r="N116" t="s">
        <v>40</v>
      </c>
      <c r="Q116" t="s">
        <v>745</v>
      </c>
    </row>
    <row r="117" spans="1:17" x14ac:dyDescent="0.3">
      <c r="A117" s="5">
        <v>46055</v>
      </c>
      <c r="B117" t="s">
        <v>1001</v>
      </c>
      <c r="C117" t="s">
        <v>1004</v>
      </c>
      <c r="D117">
        <v>-246000</v>
      </c>
      <c r="E117" t="s">
        <v>1005</v>
      </c>
      <c r="F117">
        <v>1</v>
      </c>
      <c r="G117">
        <v>246000</v>
      </c>
      <c r="H117" t="s">
        <v>511</v>
      </c>
      <c r="I117" t="s">
        <v>17</v>
      </c>
      <c r="J117" t="s">
        <v>157</v>
      </c>
      <c r="K117" t="s">
        <v>473</v>
      </c>
      <c r="L117" t="s">
        <v>138</v>
      </c>
      <c r="N117" t="s">
        <v>40</v>
      </c>
      <c r="Q117" t="s">
        <v>745</v>
      </c>
    </row>
    <row r="118" spans="1:17" x14ac:dyDescent="0.3">
      <c r="A118" s="5">
        <v>46079</v>
      </c>
      <c r="B118" t="s">
        <v>1006</v>
      </c>
      <c r="C118" t="s">
        <v>1007</v>
      </c>
      <c r="D118">
        <v>-253877.72</v>
      </c>
      <c r="E118" t="s">
        <v>1008</v>
      </c>
      <c r="F118">
        <v>1</v>
      </c>
      <c r="G118">
        <v>209816.3</v>
      </c>
      <c r="H118" t="s">
        <v>511</v>
      </c>
      <c r="I118" t="s">
        <v>17</v>
      </c>
      <c r="J118" t="s">
        <v>157</v>
      </c>
      <c r="K118" t="s">
        <v>473</v>
      </c>
      <c r="L118" t="s">
        <v>138</v>
      </c>
      <c r="N118" t="s">
        <v>45</v>
      </c>
      <c r="P118" t="s">
        <v>166</v>
      </c>
      <c r="Q118" t="s">
        <v>735</v>
      </c>
    </row>
    <row r="119" spans="1:17" x14ac:dyDescent="0.3">
      <c r="A119" s="5">
        <v>46079</v>
      </c>
      <c r="B119" t="s">
        <v>1006</v>
      </c>
      <c r="C119" t="s">
        <v>1009</v>
      </c>
      <c r="D119">
        <v>-497562.55</v>
      </c>
      <c r="E119" t="s">
        <v>1010</v>
      </c>
      <c r="F119">
        <v>1</v>
      </c>
      <c r="G119">
        <v>411208.72</v>
      </c>
      <c r="H119" t="s">
        <v>511</v>
      </c>
      <c r="I119" t="s">
        <v>17</v>
      </c>
      <c r="J119" t="s">
        <v>157</v>
      </c>
      <c r="K119" t="s">
        <v>473</v>
      </c>
      <c r="L119" t="s">
        <v>138</v>
      </c>
      <c r="N119" t="s">
        <v>43</v>
      </c>
      <c r="Q119" t="s">
        <v>1011</v>
      </c>
    </row>
    <row r="120" spans="1:17" x14ac:dyDescent="0.3">
      <c r="A120" s="5">
        <v>46072</v>
      </c>
      <c r="B120" t="s">
        <v>1006</v>
      </c>
      <c r="C120" t="s">
        <v>1012</v>
      </c>
      <c r="D120">
        <v>-5525707.96</v>
      </c>
      <c r="E120" t="s">
        <v>1013</v>
      </c>
      <c r="F120">
        <v>1</v>
      </c>
      <c r="G120">
        <v>4566700.79</v>
      </c>
      <c r="H120" t="s">
        <v>511</v>
      </c>
      <c r="I120" t="s">
        <v>17</v>
      </c>
      <c r="J120" t="s">
        <v>157</v>
      </c>
      <c r="K120" t="s">
        <v>473</v>
      </c>
      <c r="L120" t="s">
        <v>138</v>
      </c>
      <c r="N120" t="s">
        <v>43</v>
      </c>
      <c r="Q120" t="s">
        <v>1011</v>
      </c>
    </row>
    <row r="121" spans="1:17" x14ac:dyDescent="0.3">
      <c r="A121" s="5">
        <v>46063</v>
      </c>
      <c r="B121" t="s">
        <v>1006</v>
      </c>
      <c r="C121" t="s">
        <v>1014</v>
      </c>
      <c r="D121">
        <v>-671499.2</v>
      </c>
      <c r="E121" t="s">
        <v>1015</v>
      </c>
      <c r="F121">
        <v>1</v>
      </c>
      <c r="G121">
        <v>533553.22</v>
      </c>
      <c r="H121" t="s">
        <v>511</v>
      </c>
      <c r="I121" t="s">
        <v>17</v>
      </c>
      <c r="J121" t="s">
        <v>157</v>
      </c>
      <c r="K121" t="s">
        <v>473</v>
      </c>
      <c r="L121" t="s">
        <v>138</v>
      </c>
      <c r="N121" t="s">
        <v>40</v>
      </c>
      <c r="Q121" t="s">
        <v>735</v>
      </c>
    </row>
    <row r="122" spans="1:17" x14ac:dyDescent="0.3">
      <c r="A122" s="5">
        <v>46055</v>
      </c>
      <c r="B122" t="s">
        <v>1006</v>
      </c>
      <c r="C122" t="s">
        <v>1016</v>
      </c>
      <c r="D122">
        <v>-360820.64</v>
      </c>
      <c r="E122" t="s">
        <v>1017</v>
      </c>
      <c r="F122">
        <v>1</v>
      </c>
      <c r="G122">
        <v>298198.88</v>
      </c>
      <c r="H122" t="s">
        <v>511</v>
      </c>
      <c r="I122" t="s">
        <v>17</v>
      </c>
      <c r="J122" t="s">
        <v>157</v>
      </c>
      <c r="K122" t="s">
        <v>473</v>
      </c>
      <c r="L122" t="s">
        <v>138</v>
      </c>
      <c r="N122" t="s">
        <v>40</v>
      </c>
      <c r="Q122" t="s">
        <v>735</v>
      </c>
    </row>
    <row r="123" spans="1:17" x14ac:dyDescent="0.3">
      <c r="A123" s="5">
        <v>46079</v>
      </c>
      <c r="B123" t="s">
        <v>1018</v>
      </c>
      <c r="C123" t="s">
        <v>1019</v>
      </c>
      <c r="D123">
        <v>-400000</v>
      </c>
      <c r="E123" t="s">
        <v>1020</v>
      </c>
      <c r="F123">
        <v>1</v>
      </c>
      <c r="G123">
        <v>400000</v>
      </c>
      <c r="H123" t="s">
        <v>511</v>
      </c>
      <c r="I123" t="s">
        <v>10</v>
      </c>
      <c r="J123" t="s">
        <v>137</v>
      </c>
      <c r="K123" t="s">
        <v>473</v>
      </c>
      <c r="L123" t="s">
        <v>156</v>
      </c>
      <c r="N123" t="s">
        <v>35</v>
      </c>
      <c r="P123" t="s">
        <v>166</v>
      </c>
      <c r="Q123" t="s">
        <v>741</v>
      </c>
    </row>
    <row r="124" spans="1:17" x14ac:dyDescent="0.3">
      <c r="A124" s="5">
        <v>46063</v>
      </c>
      <c r="B124" t="s">
        <v>1018</v>
      </c>
      <c r="C124" t="s">
        <v>1021</v>
      </c>
      <c r="D124">
        <v>-300000</v>
      </c>
      <c r="E124" t="s">
        <v>1022</v>
      </c>
      <c r="F124">
        <v>1</v>
      </c>
      <c r="G124">
        <v>150000</v>
      </c>
      <c r="H124" t="s">
        <v>511</v>
      </c>
      <c r="I124" t="s">
        <v>10</v>
      </c>
      <c r="J124" t="s">
        <v>137</v>
      </c>
      <c r="K124" t="s">
        <v>513</v>
      </c>
      <c r="L124" t="s">
        <v>138</v>
      </c>
      <c r="N124" t="s">
        <v>35</v>
      </c>
      <c r="P124" t="s">
        <v>168</v>
      </c>
      <c r="Q124" t="s">
        <v>739</v>
      </c>
    </row>
    <row r="125" spans="1:17" x14ac:dyDescent="0.3">
      <c r="A125" s="5">
        <v>46057</v>
      </c>
      <c r="B125" t="s">
        <v>1018</v>
      </c>
      <c r="C125" t="s">
        <v>1023</v>
      </c>
      <c r="D125">
        <v>-100000</v>
      </c>
      <c r="E125" t="s">
        <v>1024</v>
      </c>
      <c r="F125">
        <v>1</v>
      </c>
      <c r="G125">
        <v>100000</v>
      </c>
      <c r="H125" t="s">
        <v>511</v>
      </c>
      <c r="I125" t="s">
        <v>10</v>
      </c>
      <c r="J125" t="s">
        <v>137</v>
      </c>
      <c r="K125" t="s">
        <v>473</v>
      </c>
      <c r="L125" t="s">
        <v>138</v>
      </c>
      <c r="N125" t="s">
        <v>35</v>
      </c>
      <c r="Q125" t="s">
        <v>628</v>
      </c>
    </row>
    <row r="126" spans="1:17" x14ac:dyDescent="0.3">
      <c r="A126" s="5">
        <v>46063</v>
      </c>
      <c r="B126" t="s">
        <v>1025</v>
      </c>
      <c r="C126" t="s">
        <v>1026</v>
      </c>
      <c r="D126">
        <v>-2359500</v>
      </c>
      <c r="E126" t="s">
        <v>1027</v>
      </c>
      <c r="F126">
        <v>4</v>
      </c>
      <c r="G126">
        <v>390000</v>
      </c>
      <c r="H126" t="s">
        <v>511</v>
      </c>
      <c r="I126" t="s">
        <v>10</v>
      </c>
      <c r="J126" t="s">
        <v>137</v>
      </c>
      <c r="K126" t="s">
        <v>473</v>
      </c>
      <c r="L126" t="s">
        <v>156</v>
      </c>
      <c r="N126" t="s">
        <v>39</v>
      </c>
      <c r="Q126" t="s">
        <v>742</v>
      </c>
    </row>
    <row r="127" spans="1:17" x14ac:dyDescent="0.3">
      <c r="A127" s="5">
        <v>46059</v>
      </c>
      <c r="B127" t="s">
        <v>1028</v>
      </c>
      <c r="C127" t="s">
        <v>1029</v>
      </c>
      <c r="D127">
        <v>-58700</v>
      </c>
      <c r="E127" t="s">
        <v>1030</v>
      </c>
      <c r="F127">
        <v>1</v>
      </c>
      <c r="G127">
        <v>48512.4</v>
      </c>
      <c r="H127" t="s">
        <v>511</v>
      </c>
      <c r="I127" t="s">
        <v>11</v>
      </c>
      <c r="J127" t="s">
        <v>137</v>
      </c>
      <c r="K127" t="s">
        <v>473</v>
      </c>
      <c r="L127" t="s">
        <v>138</v>
      </c>
      <c r="N127" t="s">
        <v>35</v>
      </c>
      <c r="Q127" t="s">
        <v>628</v>
      </c>
    </row>
    <row r="128" spans="1:17" x14ac:dyDescent="0.3">
      <c r="A128" s="5">
        <v>46059</v>
      </c>
      <c r="B128" t="s">
        <v>1028</v>
      </c>
      <c r="C128" t="s">
        <v>1031</v>
      </c>
      <c r="D128">
        <v>-725286.28</v>
      </c>
      <c r="E128" t="s">
        <v>1032</v>
      </c>
      <c r="F128">
        <v>90</v>
      </c>
      <c r="G128">
        <v>7568.31</v>
      </c>
      <c r="H128" t="s">
        <v>511</v>
      </c>
      <c r="I128" t="s">
        <v>11</v>
      </c>
      <c r="J128" t="s">
        <v>137</v>
      </c>
      <c r="K128" t="s">
        <v>473</v>
      </c>
      <c r="L128" t="s">
        <v>138</v>
      </c>
      <c r="N128" t="s">
        <v>35</v>
      </c>
      <c r="Q128" t="s">
        <v>628</v>
      </c>
    </row>
    <row r="129" spans="1:17" x14ac:dyDescent="0.3">
      <c r="A129" s="5">
        <v>46059</v>
      </c>
      <c r="B129" t="s">
        <v>1028</v>
      </c>
      <c r="C129" t="s">
        <v>1033</v>
      </c>
      <c r="D129">
        <v>-196100.66</v>
      </c>
      <c r="E129" t="s">
        <v>1034</v>
      </c>
      <c r="F129">
        <v>74</v>
      </c>
      <c r="G129">
        <v>2190.09</v>
      </c>
      <c r="H129" t="s">
        <v>511</v>
      </c>
      <c r="I129" t="s">
        <v>17</v>
      </c>
      <c r="J129" t="s">
        <v>157</v>
      </c>
      <c r="K129" t="s">
        <v>473</v>
      </c>
      <c r="L129" t="s">
        <v>156</v>
      </c>
      <c r="N129" t="s">
        <v>35</v>
      </c>
      <c r="P129" t="s">
        <v>166</v>
      </c>
      <c r="Q129" t="s">
        <v>745</v>
      </c>
    </row>
    <row r="130" spans="1:17" x14ac:dyDescent="0.3">
      <c r="A130" s="5">
        <v>46072</v>
      </c>
      <c r="B130" t="s">
        <v>1035</v>
      </c>
      <c r="C130" t="s">
        <v>1036</v>
      </c>
      <c r="D130">
        <v>-215815.24</v>
      </c>
      <c r="E130" t="s">
        <v>1037</v>
      </c>
      <c r="F130">
        <v>1</v>
      </c>
      <c r="G130">
        <v>178359.7</v>
      </c>
      <c r="H130" t="s">
        <v>511</v>
      </c>
      <c r="I130" t="s">
        <v>17</v>
      </c>
      <c r="J130" t="s">
        <v>157</v>
      </c>
      <c r="K130" t="s">
        <v>473</v>
      </c>
      <c r="L130" t="s">
        <v>156</v>
      </c>
      <c r="N130" t="s">
        <v>35</v>
      </c>
      <c r="P130" t="s">
        <v>166</v>
      </c>
      <c r="Q130" t="s">
        <v>1038</v>
      </c>
    </row>
    <row r="131" spans="1:17" x14ac:dyDescent="0.3">
      <c r="A131" s="5">
        <v>46066</v>
      </c>
      <c r="B131" t="s">
        <v>1035</v>
      </c>
      <c r="C131" t="s">
        <v>1039</v>
      </c>
      <c r="D131">
        <v>-137600</v>
      </c>
      <c r="E131" t="s">
        <v>1040</v>
      </c>
      <c r="F131">
        <v>1</v>
      </c>
      <c r="G131">
        <v>113719.01</v>
      </c>
      <c r="H131" t="s">
        <v>511</v>
      </c>
      <c r="I131" t="s">
        <v>17</v>
      </c>
      <c r="J131" t="s">
        <v>157</v>
      </c>
      <c r="K131" t="s">
        <v>473</v>
      </c>
      <c r="L131" t="s">
        <v>156</v>
      </c>
      <c r="N131" t="s">
        <v>35</v>
      </c>
      <c r="P131" t="s">
        <v>166</v>
      </c>
      <c r="Q131" t="s">
        <v>1038</v>
      </c>
    </row>
    <row r="132" spans="1:17" x14ac:dyDescent="0.3">
      <c r="A132" s="5">
        <v>46059</v>
      </c>
      <c r="B132" t="s">
        <v>1035</v>
      </c>
      <c r="C132" t="s">
        <v>1041</v>
      </c>
      <c r="D132">
        <v>-40080.21</v>
      </c>
      <c r="E132" t="s">
        <v>1042</v>
      </c>
      <c r="F132">
        <v>1</v>
      </c>
      <c r="G132">
        <v>33124.14</v>
      </c>
      <c r="H132" t="s">
        <v>511</v>
      </c>
      <c r="I132" t="s">
        <v>17</v>
      </c>
      <c r="J132" t="s">
        <v>157</v>
      </c>
      <c r="K132" t="s">
        <v>473</v>
      </c>
      <c r="L132" t="s">
        <v>156</v>
      </c>
      <c r="N132" t="s">
        <v>35</v>
      </c>
      <c r="P132" t="s">
        <v>166</v>
      </c>
      <c r="Q132" t="s">
        <v>1038</v>
      </c>
    </row>
    <row r="133" spans="1:17" x14ac:dyDescent="0.3">
      <c r="A133" s="5">
        <v>46055</v>
      </c>
      <c r="B133" t="s">
        <v>1035</v>
      </c>
      <c r="C133" t="s">
        <v>1043</v>
      </c>
      <c r="D133">
        <v>-560647.49</v>
      </c>
      <c r="E133" t="s">
        <v>1044</v>
      </c>
      <c r="F133">
        <v>1</v>
      </c>
      <c r="G133">
        <v>463345.03</v>
      </c>
      <c r="H133" t="s">
        <v>511</v>
      </c>
      <c r="I133" t="s">
        <v>17</v>
      </c>
      <c r="J133" t="s">
        <v>157</v>
      </c>
      <c r="K133" t="s">
        <v>473</v>
      </c>
      <c r="L133" t="s">
        <v>156</v>
      </c>
      <c r="N133" t="s">
        <v>40</v>
      </c>
      <c r="Q133" t="s">
        <v>1038</v>
      </c>
    </row>
    <row r="134" spans="1:17" x14ac:dyDescent="0.3">
      <c r="A134" s="5">
        <v>46057</v>
      </c>
      <c r="B134" t="s">
        <v>1045</v>
      </c>
      <c r="C134" t="s">
        <v>1046</v>
      </c>
      <c r="D134">
        <v>-857072</v>
      </c>
      <c r="E134" t="s">
        <v>1047</v>
      </c>
      <c r="F134">
        <v>4</v>
      </c>
      <c r="G134">
        <v>74973.55</v>
      </c>
      <c r="H134" t="s">
        <v>511</v>
      </c>
      <c r="I134" t="s">
        <v>16</v>
      </c>
      <c r="J134" t="s">
        <v>137</v>
      </c>
      <c r="K134" t="s">
        <v>473</v>
      </c>
      <c r="L134" t="s">
        <v>138</v>
      </c>
      <c r="N134" t="s">
        <v>35</v>
      </c>
      <c r="P134" t="s">
        <v>657</v>
      </c>
      <c r="Q134" t="s">
        <v>735</v>
      </c>
    </row>
    <row r="135" spans="1:17" x14ac:dyDescent="0.3">
      <c r="A135" s="5">
        <v>46078</v>
      </c>
      <c r="B135" t="s">
        <v>1048</v>
      </c>
      <c r="C135" t="s">
        <v>1049</v>
      </c>
      <c r="D135">
        <v>-218296.1</v>
      </c>
      <c r="E135" t="s">
        <v>1050</v>
      </c>
      <c r="F135">
        <v>1</v>
      </c>
      <c r="G135">
        <v>180410</v>
      </c>
      <c r="H135" t="s">
        <v>511</v>
      </c>
      <c r="I135" t="s">
        <v>14</v>
      </c>
      <c r="J135" t="s">
        <v>137</v>
      </c>
      <c r="K135" t="s">
        <v>473</v>
      </c>
      <c r="L135" t="s">
        <v>156</v>
      </c>
      <c r="N135" t="s">
        <v>35</v>
      </c>
      <c r="P135" t="s">
        <v>168</v>
      </c>
      <c r="Q135" t="s">
        <v>680</v>
      </c>
    </row>
    <row r="136" spans="1:17" x14ac:dyDescent="0.3">
      <c r="A136" s="5">
        <v>46075</v>
      </c>
      <c r="B136" t="s">
        <v>1048</v>
      </c>
      <c r="C136" t="s">
        <v>1051</v>
      </c>
      <c r="D136">
        <v>-942493.2</v>
      </c>
      <c r="E136" t="s">
        <v>1052</v>
      </c>
      <c r="F136">
        <v>1</v>
      </c>
      <c r="G136">
        <v>778920</v>
      </c>
      <c r="H136" t="s">
        <v>511</v>
      </c>
      <c r="I136" t="s">
        <v>14</v>
      </c>
      <c r="J136" t="s">
        <v>137</v>
      </c>
      <c r="K136" t="s">
        <v>473</v>
      </c>
      <c r="L136" t="s">
        <v>156</v>
      </c>
      <c r="N136" t="s">
        <v>35</v>
      </c>
      <c r="P136" t="s">
        <v>168</v>
      </c>
      <c r="Q136" t="s">
        <v>680</v>
      </c>
    </row>
    <row r="137" spans="1:17" x14ac:dyDescent="0.3">
      <c r="A137" s="5">
        <v>46063</v>
      </c>
      <c r="B137" t="s">
        <v>1048</v>
      </c>
      <c r="C137" t="s">
        <v>1053</v>
      </c>
      <c r="D137">
        <v>-180120.6</v>
      </c>
      <c r="E137" t="s">
        <v>1054</v>
      </c>
      <c r="F137">
        <v>60</v>
      </c>
      <c r="G137">
        <v>2481</v>
      </c>
      <c r="H137" t="s">
        <v>511</v>
      </c>
      <c r="I137" t="s">
        <v>14</v>
      </c>
      <c r="J137" t="s">
        <v>137</v>
      </c>
      <c r="K137" t="s">
        <v>473</v>
      </c>
      <c r="L137" t="s">
        <v>156</v>
      </c>
      <c r="N137" t="s">
        <v>35</v>
      </c>
      <c r="P137" t="s">
        <v>168</v>
      </c>
      <c r="Q137" t="s">
        <v>680</v>
      </c>
    </row>
    <row r="138" spans="1:17" x14ac:dyDescent="0.3">
      <c r="A138" s="5">
        <v>46055</v>
      </c>
      <c r="B138" t="s">
        <v>1048</v>
      </c>
      <c r="C138" t="s">
        <v>1055</v>
      </c>
      <c r="D138">
        <v>-489734.19</v>
      </c>
      <c r="E138" t="s">
        <v>1056</v>
      </c>
      <c r="F138">
        <v>1</v>
      </c>
      <c r="G138">
        <v>404739</v>
      </c>
      <c r="H138" t="s">
        <v>511</v>
      </c>
      <c r="I138" t="s">
        <v>14</v>
      </c>
      <c r="J138" t="s">
        <v>137</v>
      </c>
      <c r="K138" t="s">
        <v>473</v>
      </c>
      <c r="L138" t="s">
        <v>156</v>
      </c>
      <c r="N138" t="s">
        <v>35</v>
      </c>
      <c r="P138" t="s">
        <v>168</v>
      </c>
      <c r="Q138" t="s">
        <v>680</v>
      </c>
    </row>
    <row r="139" spans="1:17" x14ac:dyDescent="0.3">
      <c r="A139" s="5">
        <v>46078</v>
      </c>
      <c r="B139" t="s">
        <v>1057</v>
      </c>
      <c r="C139" t="s">
        <v>1058</v>
      </c>
      <c r="D139">
        <v>-152017.32999999999</v>
      </c>
      <c r="E139" t="s">
        <v>1059</v>
      </c>
      <c r="F139">
        <v>1</v>
      </c>
      <c r="G139">
        <v>125634.16</v>
      </c>
      <c r="H139" t="s">
        <v>511</v>
      </c>
      <c r="I139" t="s">
        <v>17</v>
      </c>
      <c r="J139" t="s">
        <v>157</v>
      </c>
      <c r="K139" t="s">
        <v>473</v>
      </c>
      <c r="L139" t="s">
        <v>156</v>
      </c>
      <c r="N139" t="s">
        <v>40</v>
      </c>
      <c r="Q139" t="s">
        <v>738</v>
      </c>
    </row>
    <row r="140" spans="1:17" x14ac:dyDescent="0.3">
      <c r="A140" s="5">
        <v>46066</v>
      </c>
      <c r="B140" t="s">
        <v>1057</v>
      </c>
      <c r="C140" t="s">
        <v>1060</v>
      </c>
      <c r="D140">
        <v>-298418.82</v>
      </c>
      <c r="E140" t="s">
        <v>17</v>
      </c>
      <c r="F140">
        <v>86.48</v>
      </c>
      <c r="G140">
        <v>2851.84</v>
      </c>
      <c r="H140" t="s">
        <v>511</v>
      </c>
      <c r="I140" t="s">
        <v>17</v>
      </c>
      <c r="J140" t="s">
        <v>157</v>
      </c>
      <c r="K140" t="s">
        <v>473</v>
      </c>
      <c r="L140" t="s">
        <v>156</v>
      </c>
      <c r="N140" t="s">
        <v>40</v>
      </c>
      <c r="Q140" t="s">
        <v>738</v>
      </c>
    </row>
    <row r="141" spans="1:17" x14ac:dyDescent="0.3">
      <c r="A141" s="5">
        <v>46063</v>
      </c>
      <c r="B141" t="s">
        <v>1057</v>
      </c>
      <c r="C141" t="s">
        <v>1061</v>
      </c>
      <c r="D141">
        <v>-112356.75</v>
      </c>
      <c r="E141" t="s">
        <v>1062</v>
      </c>
      <c r="F141">
        <v>1</v>
      </c>
      <c r="G141">
        <v>92856.82</v>
      </c>
      <c r="H141" t="s">
        <v>511</v>
      </c>
      <c r="I141" t="s">
        <v>17</v>
      </c>
      <c r="J141" t="s">
        <v>157</v>
      </c>
      <c r="K141" t="s">
        <v>473</v>
      </c>
      <c r="L141" t="s">
        <v>156</v>
      </c>
      <c r="N141" t="s">
        <v>40</v>
      </c>
      <c r="Q141" t="s">
        <v>738</v>
      </c>
    </row>
    <row r="142" spans="1:17" x14ac:dyDescent="0.3">
      <c r="A142" s="5">
        <v>46063</v>
      </c>
      <c r="B142" t="s">
        <v>1057</v>
      </c>
      <c r="C142" t="s">
        <v>1063</v>
      </c>
      <c r="D142">
        <v>-917206.98</v>
      </c>
      <c r="E142" t="s">
        <v>1064</v>
      </c>
      <c r="F142">
        <v>1</v>
      </c>
      <c r="G142">
        <v>758022.3</v>
      </c>
      <c r="H142" t="s">
        <v>511</v>
      </c>
      <c r="I142" t="s">
        <v>17</v>
      </c>
      <c r="J142" t="s">
        <v>157</v>
      </c>
      <c r="K142" t="s">
        <v>473</v>
      </c>
      <c r="L142" t="s">
        <v>156</v>
      </c>
      <c r="N142" t="s">
        <v>40</v>
      </c>
      <c r="Q142" t="s">
        <v>738</v>
      </c>
    </row>
    <row r="143" spans="1:17" x14ac:dyDescent="0.3">
      <c r="A143" s="5">
        <v>46062</v>
      </c>
      <c r="B143" t="s">
        <v>1057</v>
      </c>
      <c r="C143" t="s">
        <v>1065</v>
      </c>
      <c r="D143">
        <v>-474834.66</v>
      </c>
      <c r="E143" t="s">
        <v>1066</v>
      </c>
      <c r="F143">
        <v>1</v>
      </c>
      <c r="G143">
        <v>392425.34</v>
      </c>
      <c r="H143" t="s">
        <v>511</v>
      </c>
      <c r="I143" t="s">
        <v>17</v>
      </c>
      <c r="J143" t="s">
        <v>157</v>
      </c>
      <c r="K143" t="s">
        <v>473</v>
      </c>
      <c r="L143" t="s">
        <v>156</v>
      </c>
      <c r="N143" t="s">
        <v>45</v>
      </c>
      <c r="Q143" t="s">
        <v>1067</v>
      </c>
    </row>
    <row r="144" spans="1:17" x14ac:dyDescent="0.3">
      <c r="A144" s="5">
        <v>46071</v>
      </c>
      <c r="B144" t="s">
        <v>1068</v>
      </c>
      <c r="C144" t="s">
        <v>1069</v>
      </c>
      <c r="D144">
        <v>-303322</v>
      </c>
      <c r="E144" t="s">
        <v>1070</v>
      </c>
      <c r="F144">
        <v>1</v>
      </c>
      <c r="G144">
        <v>175000</v>
      </c>
      <c r="H144" t="s">
        <v>511</v>
      </c>
      <c r="I144" t="s">
        <v>530</v>
      </c>
      <c r="J144" t="s">
        <v>137</v>
      </c>
      <c r="K144" t="s">
        <v>473</v>
      </c>
      <c r="L144" t="s">
        <v>156</v>
      </c>
      <c r="N144" t="s">
        <v>35</v>
      </c>
      <c r="P144" t="s">
        <v>164</v>
      </c>
      <c r="Q144" t="s">
        <v>732</v>
      </c>
    </row>
    <row r="145" spans="1:17" x14ac:dyDescent="0.3">
      <c r="A145" s="5">
        <v>46077</v>
      </c>
      <c r="B145" t="s">
        <v>1071</v>
      </c>
      <c r="C145" t="s">
        <v>1072</v>
      </c>
      <c r="D145">
        <v>-83490</v>
      </c>
      <c r="E145" t="s">
        <v>14</v>
      </c>
      <c r="F145">
        <v>1</v>
      </c>
      <c r="G145">
        <v>69000</v>
      </c>
      <c r="H145" t="s">
        <v>511</v>
      </c>
      <c r="I145" t="s">
        <v>14</v>
      </c>
      <c r="J145" t="s">
        <v>137</v>
      </c>
      <c r="K145" t="s">
        <v>473</v>
      </c>
      <c r="L145" t="s">
        <v>156</v>
      </c>
      <c r="N145" t="s">
        <v>45</v>
      </c>
      <c r="Q145" t="s">
        <v>743</v>
      </c>
    </row>
    <row r="146" spans="1:17" x14ac:dyDescent="0.3">
      <c r="A146" s="5">
        <v>46066</v>
      </c>
      <c r="B146" t="s">
        <v>1071</v>
      </c>
      <c r="C146" t="s">
        <v>1073</v>
      </c>
      <c r="D146">
        <v>-233530</v>
      </c>
      <c r="E146" t="s">
        <v>1074</v>
      </c>
      <c r="F146">
        <v>2</v>
      </c>
      <c r="G146">
        <v>62000</v>
      </c>
      <c r="H146" t="s">
        <v>511</v>
      </c>
      <c r="I146" t="s">
        <v>14</v>
      </c>
      <c r="J146" t="s">
        <v>137</v>
      </c>
      <c r="K146" t="s">
        <v>473</v>
      </c>
      <c r="L146" t="s">
        <v>156</v>
      </c>
      <c r="N146" t="s">
        <v>45</v>
      </c>
      <c r="Q146" t="s">
        <v>743</v>
      </c>
    </row>
    <row r="147" spans="1:17" x14ac:dyDescent="0.3">
      <c r="A147" s="5">
        <v>46066</v>
      </c>
      <c r="B147" t="s">
        <v>1075</v>
      </c>
      <c r="C147" t="s">
        <v>1076</v>
      </c>
      <c r="D147">
        <v>-449610.59</v>
      </c>
      <c r="E147" t="s">
        <v>17</v>
      </c>
      <c r="F147">
        <v>1</v>
      </c>
      <c r="G147">
        <v>371579</v>
      </c>
      <c r="H147" t="s">
        <v>511</v>
      </c>
      <c r="I147" t="s">
        <v>17</v>
      </c>
      <c r="J147" t="s">
        <v>157</v>
      </c>
      <c r="K147" t="s">
        <v>473</v>
      </c>
      <c r="L147" t="s">
        <v>156</v>
      </c>
      <c r="N147" t="s">
        <v>43</v>
      </c>
      <c r="Q147" t="s">
        <v>1011</v>
      </c>
    </row>
    <row r="148" spans="1:17" x14ac:dyDescent="0.3">
      <c r="A148" s="5">
        <v>46059</v>
      </c>
      <c r="B148" t="s">
        <v>1075</v>
      </c>
      <c r="C148" t="s">
        <v>1077</v>
      </c>
      <c r="D148">
        <v>-282656</v>
      </c>
      <c r="E148" t="s">
        <v>1078</v>
      </c>
      <c r="F148">
        <v>20</v>
      </c>
      <c r="G148">
        <v>8906</v>
      </c>
      <c r="H148" t="s">
        <v>511</v>
      </c>
      <c r="I148" t="s">
        <v>17</v>
      </c>
      <c r="J148" t="s">
        <v>157</v>
      </c>
      <c r="K148" t="s">
        <v>473</v>
      </c>
      <c r="L148" t="s">
        <v>156</v>
      </c>
      <c r="N148" t="s">
        <v>43</v>
      </c>
      <c r="Q148" t="s">
        <v>1011</v>
      </c>
    </row>
    <row r="149" spans="1:17" x14ac:dyDescent="0.3">
      <c r="A149" s="5">
        <v>46078</v>
      </c>
      <c r="B149" t="s">
        <v>1079</v>
      </c>
      <c r="C149" t="s">
        <v>1080</v>
      </c>
      <c r="D149">
        <v>-40000</v>
      </c>
      <c r="E149" t="s">
        <v>1081</v>
      </c>
      <c r="F149">
        <v>1</v>
      </c>
      <c r="G149">
        <v>40000</v>
      </c>
      <c r="H149" t="s">
        <v>511</v>
      </c>
      <c r="I149" t="s">
        <v>10</v>
      </c>
      <c r="J149" t="s">
        <v>137</v>
      </c>
      <c r="K149" t="s">
        <v>473</v>
      </c>
      <c r="L149" t="s">
        <v>156</v>
      </c>
      <c r="N149" t="s">
        <v>35</v>
      </c>
      <c r="P149" t="s">
        <v>164</v>
      </c>
      <c r="Q149" t="s">
        <v>730</v>
      </c>
    </row>
    <row r="150" spans="1:17" x14ac:dyDescent="0.3">
      <c r="A150" s="5">
        <v>46079</v>
      </c>
      <c r="B150" t="s">
        <v>1082</v>
      </c>
      <c r="C150" t="s">
        <v>1083</v>
      </c>
      <c r="D150">
        <v>-187343.73</v>
      </c>
      <c r="E150" t="s">
        <v>1084</v>
      </c>
      <c r="F150">
        <v>1</v>
      </c>
      <c r="G150">
        <v>187343.73</v>
      </c>
      <c r="H150" t="s">
        <v>511</v>
      </c>
      <c r="I150" t="s">
        <v>10</v>
      </c>
      <c r="J150" t="s">
        <v>137</v>
      </c>
      <c r="K150" t="s">
        <v>473</v>
      </c>
      <c r="L150" t="s">
        <v>156</v>
      </c>
      <c r="N150" t="s">
        <v>35</v>
      </c>
      <c r="P150" t="s">
        <v>166</v>
      </c>
      <c r="Q150" t="s">
        <v>741</v>
      </c>
    </row>
    <row r="151" spans="1:17" x14ac:dyDescent="0.3">
      <c r="A151" s="5">
        <v>46079</v>
      </c>
      <c r="B151" t="s">
        <v>1085</v>
      </c>
      <c r="C151" t="s">
        <v>1086</v>
      </c>
      <c r="D151">
        <v>-881218.8</v>
      </c>
      <c r="E151" t="s">
        <v>1087</v>
      </c>
      <c r="F151">
        <v>21.42</v>
      </c>
      <c r="G151">
        <v>34000</v>
      </c>
      <c r="H151" t="s">
        <v>511</v>
      </c>
      <c r="I151" t="s">
        <v>10</v>
      </c>
      <c r="J151" t="s">
        <v>137</v>
      </c>
      <c r="K151" t="s">
        <v>513</v>
      </c>
      <c r="L151" t="s">
        <v>138</v>
      </c>
      <c r="N151" t="s">
        <v>35</v>
      </c>
      <c r="P151" t="s">
        <v>166</v>
      </c>
      <c r="Q151" t="s">
        <v>731</v>
      </c>
    </row>
    <row r="152" spans="1:17" x14ac:dyDescent="0.3">
      <c r="A152" s="5">
        <v>46063</v>
      </c>
      <c r="B152" t="s">
        <v>1088</v>
      </c>
      <c r="C152" t="s">
        <v>1089</v>
      </c>
      <c r="D152">
        <v>-2348640.37</v>
      </c>
      <c r="E152" t="s">
        <v>1090</v>
      </c>
      <c r="F152">
        <v>70</v>
      </c>
      <c r="G152">
        <v>27728.93</v>
      </c>
      <c r="H152" t="s">
        <v>511</v>
      </c>
      <c r="I152" t="s">
        <v>17</v>
      </c>
      <c r="J152" t="s">
        <v>157</v>
      </c>
      <c r="K152" t="s">
        <v>473</v>
      </c>
      <c r="L152" t="s">
        <v>156</v>
      </c>
      <c r="N152" t="s">
        <v>83</v>
      </c>
    </row>
    <row r="153" spans="1:17" x14ac:dyDescent="0.3">
      <c r="A153" s="5">
        <v>46077</v>
      </c>
      <c r="B153" t="s">
        <v>1091</v>
      </c>
      <c r="C153" t="s">
        <v>1092</v>
      </c>
      <c r="D153">
        <v>-5693050</v>
      </c>
      <c r="E153" t="s">
        <v>1093</v>
      </c>
      <c r="F153">
        <v>5</v>
      </c>
      <c r="G153">
        <v>500000</v>
      </c>
      <c r="H153" t="s">
        <v>511</v>
      </c>
      <c r="I153" t="s">
        <v>10</v>
      </c>
      <c r="J153" t="s">
        <v>137</v>
      </c>
      <c r="K153" t="s">
        <v>473</v>
      </c>
      <c r="L153" t="s">
        <v>138</v>
      </c>
      <c r="N153" t="s">
        <v>34</v>
      </c>
    </row>
    <row r="154" spans="1:17" x14ac:dyDescent="0.3">
      <c r="A154" s="5">
        <v>46076</v>
      </c>
      <c r="B154" t="s">
        <v>1091</v>
      </c>
      <c r="C154" t="s">
        <v>1094</v>
      </c>
      <c r="D154">
        <v>-776996.56</v>
      </c>
      <c r="E154" t="s">
        <v>1095</v>
      </c>
      <c r="F154">
        <v>1</v>
      </c>
      <c r="G154">
        <v>628357.5</v>
      </c>
      <c r="H154" t="s">
        <v>511</v>
      </c>
      <c r="I154" t="s">
        <v>10</v>
      </c>
      <c r="J154" t="s">
        <v>137</v>
      </c>
      <c r="K154" t="s">
        <v>473</v>
      </c>
      <c r="L154" t="s">
        <v>138</v>
      </c>
      <c r="N154" t="s">
        <v>34</v>
      </c>
    </row>
    <row r="155" spans="1:17" x14ac:dyDescent="0.3">
      <c r="A155" s="5">
        <v>46055</v>
      </c>
      <c r="B155" t="s">
        <v>1096</v>
      </c>
      <c r="C155" t="s">
        <v>1036</v>
      </c>
      <c r="D155">
        <v>-63041</v>
      </c>
      <c r="E155" t="s">
        <v>1097</v>
      </c>
      <c r="F155">
        <v>2</v>
      </c>
      <c r="G155">
        <v>26050</v>
      </c>
      <c r="H155" t="s">
        <v>511</v>
      </c>
      <c r="I155" t="s">
        <v>9</v>
      </c>
      <c r="J155" t="s">
        <v>137</v>
      </c>
      <c r="K155" t="s">
        <v>473</v>
      </c>
      <c r="L155" t="s">
        <v>138</v>
      </c>
      <c r="N155" t="s">
        <v>35</v>
      </c>
      <c r="Q155" t="s">
        <v>628</v>
      </c>
    </row>
    <row r="156" spans="1:17" x14ac:dyDescent="0.3">
      <c r="A156" s="5">
        <v>46066</v>
      </c>
      <c r="B156" t="s">
        <v>1098</v>
      </c>
      <c r="C156" t="s">
        <v>1099</v>
      </c>
      <c r="D156">
        <v>-755578</v>
      </c>
      <c r="E156" t="s">
        <v>1100</v>
      </c>
      <c r="F156">
        <v>1</v>
      </c>
      <c r="G156">
        <v>755578</v>
      </c>
      <c r="H156" t="s">
        <v>511</v>
      </c>
      <c r="I156" t="s">
        <v>530</v>
      </c>
      <c r="J156" t="s">
        <v>312</v>
      </c>
      <c r="K156" t="s">
        <v>473</v>
      </c>
      <c r="L156" t="s">
        <v>156</v>
      </c>
      <c r="N156" t="s">
        <v>35</v>
      </c>
      <c r="P156" t="s">
        <v>164</v>
      </c>
      <c r="Q156" t="s">
        <v>732</v>
      </c>
    </row>
    <row r="157" spans="1:17" x14ac:dyDescent="0.3">
      <c r="A157" s="5">
        <v>46077</v>
      </c>
      <c r="B157" t="s">
        <v>1101</v>
      </c>
      <c r="C157" t="s">
        <v>1102</v>
      </c>
      <c r="D157">
        <v>-655093.17000000004</v>
      </c>
      <c r="E157" t="s">
        <v>1103</v>
      </c>
      <c r="F157">
        <v>1</v>
      </c>
      <c r="G157">
        <v>495000</v>
      </c>
      <c r="H157" t="s">
        <v>511</v>
      </c>
      <c r="I157" t="s">
        <v>17</v>
      </c>
      <c r="J157" t="s">
        <v>157</v>
      </c>
      <c r="K157" t="s">
        <v>473</v>
      </c>
      <c r="L157" t="s">
        <v>156</v>
      </c>
      <c r="N157" t="s">
        <v>35</v>
      </c>
      <c r="P157" t="s">
        <v>166</v>
      </c>
      <c r="Q157" t="s">
        <v>731</v>
      </c>
    </row>
    <row r="158" spans="1:17" x14ac:dyDescent="0.3">
      <c r="A158" s="5">
        <v>46072</v>
      </c>
      <c r="B158" t="s">
        <v>1101</v>
      </c>
      <c r="C158" t="s">
        <v>1104</v>
      </c>
      <c r="D158">
        <v>-645349.31000000006</v>
      </c>
      <c r="E158" t="s">
        <v>1103</v>
      </c>
      <c r="F158">
        <v>1</v>
      </c>
      <c r="G158">
        <v>495000</v>
      </c>
      <c r="H158" t="s">
        <v>511</v>
      </c>
      <c r="I158" t="s">
        <v>17</v>
      </c>
      <c r="J158" t="s">
        <v>157</v>
      </c>
      <c r="K158" t="s">
        <v>473</v>
      </c>
      <c r="L158" t="s">
        <v>156</v>
      </c>
      <c r="N158" t="s">
        <v>35</v>
      </c>
      <c r="P158" t="s">
        <v>166</v>
      </c>
      <c r="Q158" t="s">
        <v>731</v>
      </c>
    </row>
    <row r="159" spans="1:17" x14ac:dyDescent="0.3">
      <c r="A159" s="5">
        <v>46063</v>
      </c>
      <c r="B159" t="s">
        <v>1101</v>
      </c>
      <c r="C159" t="s">
        <v>1105</v>
      </c>
      <c r="D159">
        <v>-1979272.14</v>
      </c>
      <c r="E159" t="s">
        <v>1106</v>
      </c>
      <c r="F159">
        <v>4</v>
      </c>
      <c r="G159">
        <v>342403.2</v>
      </c>
      <c r="H159" t="s">
        <v>511</v>
      </c>
      <c r="I159" t="s">
        <v>17</v>
      </c>
      <c r="J159" t="s">
        <v>157</v>
      </c>
      <c r="K159" t="s">
        <v>473</v>
      </c>
      <c r="L159" t="s">
        <v>156</v>
      </c>
      <c r="N159" t="s">
        <v>34</v>
      </c>
    </row>
    <row r="160" spans="1:17" x14ac:dyDescent="0.3">
      <c r="A160" s="5">
        <v>46063</v>
      </c>
      <c r="B160" t="s">
        <v>1101</v>
      </c>
      <c r="C160" t="s">
        <v>1107</v>
      </c>
      <c r="D160">
        <v>-1112118.74</v>
      </c>
      <c r="E160" t="s">
        <v>1108</v>
      </c>
      <c r="F160">
        <v>2</v>
      </c>
      <c r="G160">
        <v>129553.2</v>
      </c>
      <c r="H160" t="s">
        <v>511</v>
      </c>
      <c r="I160" t="s">
        <v>17</v>
      </c>
      <c r="J160" t="s">
        <v>157</v>
      </c>
      <c r="K160" t="s">
        <v>473</v>
      </c>
      <c r="L160" t="s">
        <v>156</v>
      </c>
      <c r="N160" t="s">
        <v>35</v>
      </c>
      <c r="P160" t="s">
        <v>166</v>
      </c>
      <c r="Q160" t="s">
        <v>731</v>
      </c>
    </row>
    <row r="161" spans="1:17" x14ac:dyDescent="0.3">
      <c r="A161" s="5">
        <v>46058</v>
      </c>
      <c r="B161" t="s">
        <v>1101</v>
      </c>
      <c r="C161" t="s">
        <v>1109</v>
      </c>
      <c r="D161">
        <v>-49874.43</v>
      </c>
      <c r="E161" t="s">
        <v>1110</v>
      </c>
      <c r="F161">
        <v>1</v>
      </c>
      <c r="G161">
        <v>41218.54</v>
      </c>
      <c r="H161" t="s">
        <v>511</v>
      </c>
      <c r="I161" t="s">
        <v>10</v>
      </c>
      <c r="J161" t="s">
        <v>137</v>
      </c>
      <c r="K161" t="s">
        <v>473</v>
      </c>
      <c r="L161" t="s">
        <v>156</v>
      </c>
      <c r="N161" t="s">
        <v>35</v>
      </c>
      <c r="P161" t="s">
        <v>164</v>
      </c>
      <c r="Q161" t="s">
        <v>730</v>
      </c>
    </row>
    <row r="162" spans="1:17" x14ac:dyDescent="0.3">
      <c r="A162" s="5">
        <v>46058</v>
      </c>
      <c r="B162" t="s">
        <v>1101</v>
      </c>
      <c r="C162" t="s">
        <v>1111</v>
      </c>
      <c r="D162">
        <v>-49874.43</v>
      </c>
      <c r="E162" t="s">
        <v>1112</v>
      </c>
      <c r="F162">
        <v>1</v>
      </c>
      <c r="G162">
        <v>41218.54</v>
      </c>
      <c r="H162" t="s">
        <v>511</v>
      </c>
      <c r="I162" t="s">
        <v>10</v>
      </c>
      <c r="J162" t="s">
        <v>137</v>
      </c>
      <c r="K162" t="s">
        <v>473</v>
      </c>
      <c r="L162" t="s">
        <v>156</v>
      </c>
      <c r="N162" t="s">
        <v>35</v>
      </c>
      <c r="P162" t="s">
        <v>164</v>
      </c>
      <c r="Q162" t="s">
        <v>730</v>
      </c>
    </row>
    <row r="163" spans="1:17" x14ac:dyDescent="0.3">
      <c r="A163" s="5">
        <v>46057</v>
      </c>
      <c r="B163" t="s">
        <v>1113</v>
      </c>
      <c r="C163" t="s">
        <v>1114</v>
      </c>
      <c r="D163">
        <v>-1580036.15</v>
      </c>
      <c r="E163" t="s">
        <v>1115</v>
      </c>
      <c r="F163">
        <v>1</v>
      </c>
      <c r="G163">
        <v>1305815</v>
      </c>
      <c r="H163" t="s">
        <v>511</v>
      </c>
      <c r="I163" t="s">
        <v>10</v>
      </c>
      <c r="J163" t="s">
        <v>137</v>
      </c>
      <c r="K163" t="s">
        <v>513</v>
      </c>
      <c r="L163" t="s">
        <v>156</v>
      </c>
      <c r="N163" t="s">
        <v>35</v>
      </c>
      <c r="P163" t="s">
        <v>166</v>
      </c>
      <c r="Q163" t="s">
        <v>731</v>
      </c>
    </row>
    <row r="164" spans="1:17" x14ac:dyDescent="0.3">
      <c r="A164" s="5">
        <v>46063</v>
      </c>
      <c r="B164" t="s">
        <v>1116</v>
      </c>
      <c r="C164" t="s">
        <v>1117</v>
      </c>
      <c r="D164">
        <v>-804914.69</v>
      </c>
      <c r="E164" t="s">
        <v>1118</v>
      </c>
      <c r="F164">
        <v>1</v>
      </c>
      <c r="G164">
        <v>647707.5</v>
      </c>
      <c r="H164" t="s">
        <v>511</v>
      </c>
      <c r="I164" t="s">
        <v>10</v>
      </c>
      <c r="J164" t="s">
        <v>137</v>
      </c>
      <c r="K164" t="s">
        <v>473</v>
      </c>
      <c r="L164" t="s">
        <v>156</v>
      </c>
      <c r="N164" t="s">
        <v>35</v>
      </c>
      <c r="P164" t="s">
        <v>164</v>
      </c>
      <c r="Q164" t="s">
        <v>730</v>
      </c>
    </row>
    <row r="165" spans="1:17" x14ac:dyDescent="0.3">
      <c r="A165" s="5">
        <v>46057</v>
      </c>
      <c r="B165" t="s">
        <v>1119</v>
      </c>
      <c r="C165" t="s">
        <v>1120</v>
      </c>
      <c r="D165">
        <v>-946302.64</v>
      </c>
      <c r="E165" t="s">
        <v>1121</v>
      </c>
      <c r="F165">
        <v>1</v>
      </c>
      <c r="G165">
        <v>782068.3</v>
      </c>
      <c r="H165" t="s">
        <v>511</v>
      </c>
      <c r="I165" t="s">
        <v>10</v>
      </c>
      <c r="J165" t="s">
        <v>137</v>
      </c>
      <c r="K165" t="s">
        <v>473</v>
      </c>
      <c r="L165" t="s">
        <v>156</v>
      </c>
      <c r="N165" t="s">
        <v>35</v>
      </c>
      <c r="P165" t="s">
        <v>164</v>
      </c>
      <c r="Q165" t="s">
        <v>730</v>
      </c>
    </row>
    <row r="166" spans="1:17" x14ac:dyDescent="0.3">
      <c r="A166" s="5">
        <v>46079</v>
      </c>
      <c r="B166" t="s">
        <v>1122</v>
      </c>
      <c r="C166" t="s">
        <v>1123</v>
      </c>
      <c r="D166">
        <v>-48400</v>
      </c>
      <c r="E166" t="s">
        <v>1124</v>
      </c>
      <c r="F166">
        <v>1</v>
      </c>
      <c r="G166">
        <v>40000</v>
      </c>
      <c r="H166" t="s">
        <v>511</v>
      </c>
      <c r="I166" t="s">
        <v>15</v>
      </c>
      <c r="J166" t="s">
        <v>137</v>
      </c>
      <c r="K166" t="s">
        <v>473</v>
      </c>
      <c r="L166" t="s">
        <v>156</v>
      </c>
      <c r="N166" t="s">
        <v>35</v>
      </c>
      <c r="P166" t="s">
        <v>164</v>
      </c>
      <c r="Q166" t="s">
        <v>744</v>
      </c>
    </row>
    <row r="167" spans="1:17" x14ac:dyDescent="0.3">
      <c r="A167" s="5">
        <v>46066</v>
      </c>
      <c r="B167" t="s">
        <v>1122</v>
      </c>
      <c r="C167" t="s">
        <v>1125</v>
      </c>
      <c r="D167">
        <v>-48400</v>
      </c>
      <c r="E167" t="s">
        <v>1126</v>
      </c>
      <c r="F167">
        <v>1</v>
      </c>
      <c r="G167">
        <v>40000</v>
      </c>
      <c r="H167" t="s">
        <v>511</v>
      </c>
      <c r="I167" t="s">
        <v>15</v>
      </c>
      <c r="J167" t="s">
        <v>137</v>
      </c>
      <c r="K167" t="s">
        <v>473</v>
      </c>
      <c r="L167" t="s">
        <v>156</v>
      </c>
      <c r="N167" t="s">
        <v>35</v>
      </c>
      <c r="P167" t="s">
        <v>164</v>
      </c>
      <c r="Q167" t="s">
        <v>744</v>
      </c>
    </row>
    <row r="168" spans="1:17" x14ac:dyDescent="0.3">
      <c r="A168" s="5">
        <v>46071</v>
      </c>
      <c r="B168" t="s">
        <v>1127</v>
      </c>
      <c r="C168" t="s">
        <v>1128</v>
      </c>
      <c r="D168">
        <v>-145200</v>
      </c>
      <c r="E168" t="s">
        <v>1129</v>
      </c>
      <c r="F168">
        <v>1</v>
      </c>
      <c r="G168">
        <v>120000</v>
      </c>
      <c r="H168" t="s">
        <v>511</v>
      </c>
      <c r="I168" t="s">
        <v>12</v>
      </c>
      <c r="J168" t="s">
        <v>137</v>
      </c>
      <c r="K168" t="s">
        <v>473</v>
      </c>
      <c r="L168" t="s">
        <v>156</v>
      </c>
      <c r="N168" t="s">
        <v>35</v>
      </c>
      <c r="P168" t="s">
        <v>657</v>
      </c>
      <c r="Q168" t="s">
        <v>735</v>
      </c>
    </row>
    <row r="169" spans="1:17" x14ac:dyDescent="0.3">
      <c r="A169" s="5">
        <v>46058</v>
      </c>
      <c r="B169" t="s">
        <v>1127</v>
      </c>
      <c r="C169" t="s">
        <v>1130</v>
      </c>
      <c r="D169">
        <v>-36300</v>
      </c>
      <c r="E169" t="s">
        <v>1131</v>
      </c>
      <c r="F169">
        <v>1</v>
      </c>
      <c r="G169">
        <v>30000</v>
      </c>
      <c r="H169" t="s">
        <v>511</v>
      </c>
      <c r="I169" t="s">
        <v>12</v>
      </c>
      <c r="J169" t="s">
        <v>137</v>
      </c>
      <c r="K169" t="s">
        <v>473</v>
      </c>
      <c r="L169" t="s">
        <v>156</v>
      </c>
      <c r="N169" t="s">
        <v>35</v>
      </c>
      <c r="P169" t="s">
        <v>657</v>
      </c>
      <c r="Q169" t="s">
        <v>735</v>
      </c>
    </row>
    <row r="170" spans="1:17" x14ac:dyDescent="0.3">
      <c r="A170" s="5">
        <v>46058</v>
      </c>
      <c r="B170" t="s">
        <v>1132</v>
      </c>
      <c r="C170" t="s">
        <v>1133</v>
      </c>
      <c r="D170">
        <v>-99012.64</v>
      </c>
      <c r="E170" t="s">
        <v>1134</v>
      </c>
      <c r="F170">
        <v>1</v>
      </c>
      <c r="G170">
        <v>81828.63</v>
      </c>
      <c r="H170" t="s">
        <v>511</v>
      </c>
      <c r="I170" t="s">
        <v>16</v>
      </c>
      <c r="J170" t="s">
        <v>137</v>
      </c>
      <c r="K170" t="s">
        <v>473</v>
      </c>
      <c r="L170" t="s">
        <v>156</v>
      </c>
      <c r="N170" t="s">
        <v>35</v>
      </c>
      <c r="P170" t="s">
        <v>657</v>
      </c>
      <c r="Q170" t="s">
        <v>735</v>
      </c>
    </row>
    <row r="171" spans="1:17" x14ac:dyDescent="0.3">
      <c r="A171" s="5">
        <v>46061</v>
      </c>
      <c r="B171" t="s">
        <v>1135</v>
      </c>
      <c r="C171" t="s">
        <v>1136</v>
      </c>
      <c r="D171">
        <v>-2850000</v>
      </c>
      <c r="E171" t="s">
        <v>1137</v>
      </c>
      <c r="F171">
        <v>1</v>
      </c>
      <c r="G171">
        <v>2850000</v>
      </c>
      <c r="H171" t="s">
        <v>511</v>
      </c>
      <c r="I171" t="s">
        <v>530</v>
      </c>
      <c r="J171" t="s">
        <v>137</v>
      </c>
      <c r="K171" t="s">
        <v>473</v>
      </c>
      <c r="L171" t="s">
        <v>156</v>
      </c>
      <c r="N171" t="s">
        <v>35</v>
      </c>
      <c r="P171" t="s">
        <v>164</v>
      </c>
      <c r="Q171" t="s">
        <v>732</v>
      </c>
    </row>
    <row r="172" spans="1:17" x14ac:dyDescent="0.3">
      <c r="A172" s="5"/>
    </row>
    <row r="173" spans="1:17" x14ac:dyDescent="0.3">
      <c r="A173" s="5"/>
    </row>
    <row r="174" spans="1:17" x14ac:dyDescent="0.3">
      <c r="A174" s="5"/>
    </row>
    <row r="175" spans="1:17" x14ac:dyDescent="0.3">
      <c r="A175" s="5"/>
    </row>
    <row r="176" spans="1:17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1" x14ac:dyDescent="0.3">
      <c r="A241" s="5"/>
    </row>
    <row r="242" spans="1:1" x14ac:dyDescent="0.3">
      <c r="A242" s="5"/>
    </row>
    <row r="243" spans="1:1" x14ac:dyDescent="0.3">
      <c r="A243" s="5"/>
    </row>
    <row r="244" spans="1:1" x14ac:dyDescent="0.3">
      <c r="A244" s="5"/>
    </row>
    <row r="245" spans="1:1" x14ac:dyDescent="0.3">
      <c r="A245" s="5"/>
    </row>
    <row r="246" spans="1:1" x14ac:dyDescent="0.3">
      <c r="A246" s="5"/>
    </row>
    <row r="247" spans="1:1" x14ac:dyDescent="0.3">
      <c r="A247" s="5"/>
    </row>
    <row r="248" spans="1:1" x14ac:dyDescent="0.3">
      <c r="A248" s="5"/>
    </row>
    <row r="249" spans="1:1" x14ac:dyDescent="0.3">
      <c r="A249" s="5"/>
    </row>
    <row r="250" spans="1:1" x14ac:dyDescent="0.3">
      <c r="A250" s="5"/>
    </row>
    <row r="251" spans="1:1" x14ac:dyDescent="0.3">
      <c r="A251" s="5"/>
    </row>
    <row r="252" spans="1:1" x14ac:dyDescent="0.3">
      <c r="A252" s="5"/>
    </row>
    <row r="253" spans="1:1" x14ac:dyDescent="0.3">
      <c r="A253" s="5"/>
    </row>
    <row r="254" spans="1:1" x14ac:dyDescent="0.3">
      <c r="A254" s="5"/>
    </row>
    <row r="255" spans="1:1" x14ac:dyDescent="0.3">
      <c r="A255" s="5"/>
    </row>
    <row r="256" spans="1:1" x14ac:dyDescent="0.3">
      <c r="A256" s="5"/>
    </row>
    <row r="257" spans="1:1" x14ac:dyDescent="0.3">
      <c r="A257" s="5"/>
    </row>
    <row r="258" spans="1:1" x14ac:dyDescent="0.3">
      <c r="A258" s="5"/>
    </row>
    <row r="259" spans="1:1" x14ac:dyDescent="0.3">
      <c r="A259" s="5"/>
    </row>
    <row r="260" spans="1:1" x14ac:dyDescent="0.3">
      <c r="A260" s="5"/>
    </row>
    <row r="261" spans="1:1" x14ac:dyDescent="0.3">
      <c r="A261" s="5"/>
    </row>
    <row r="262" spans="1:1" x14ac:dyDescent="0.3">
      <c r="A262" s="5"/>
    </row>
    <row r="263" spans="1:1" x14ac:dyDescent="0.3">
      <c r="A263" s="5"/>
    </row>
    <row r="264" spans="1:1" x14ac:dyDescent="0.3">
      <c r="A264" s="5"/>
    </row>
    <row r="265" spans="1:1" x14ac:dyDescent="0.3">
      <c r="A265" s="5"/>
    </row>
    <row r="266" spans="1:1" x14ac:dyDescent="0.3">
      <c r="A266" s="5"/>
    </row>
    <row r="267" spans="1:1" x14ac:dyDescent="0.3">
      <c r="A267" s="5"/>
    </row>
    <row r="268" spans="1:1" x14ac:dyDescent="0.3">
      <c r="A268" s="5"/>
    </row>
    <row r="269" spans="1:1" x14ac:dyDescent="0.3">
      <c r="A269" s="5"/>
    </row>
    <row r="270" spans="1:1" x14ac:dyDescent="0.3">
      <c r="A270" s="5"/>
    </row>
    <row r="271" spans="1:1" x14ac:dyDescent="0.3">
      <c r="A271" s="5"/>
    </row>
    <row r="272" spans="1:1" x14ac:dyDescent="0.3">
      <c r="A272" s="5"/>
    </row>
    <row r="273" spans="1:1" x14ac:dyDescent="0.3">
      <c r="A273" s="5"/>
    </row>
    <row r="274" spans="1:1" x14ac:dyDescent="0.3">
      <c r="A274" s="5"/>
    </row>
    <row r="275" spans="1:1" x14ac:dyDescent="0.3">
      <c r="A275" s="5"/>
    </row>
    <row r="276" spans="1:1" x14ac:dyDescent="0.3">
      <c r="A276" s="5"/>
    </row>
    <row r="277" spans="1:1" x14ac:dyDescent="0.3">
      <c r="A277" s="5"/>
    </row>
    <row r="278" spans="1:1" x14ac:dyDescent="0.3">
      <c r="A278" s="5"/>
    </row>
    <row r="279" spans="1:1" x14ac:dyDescent="0.3">
      <c r="A279" s="5"/>
    </row>
    <row r="280" spans="1:1" x14ac:dyDescent="0.3">
      <c r="A280" s="5"/>
    </row>
    <row r="281" spans="1:1" x14ac:dyDescent="0.3">
      <c r="A281" s="5"/>
    </row>
    <row r="282" spans="1:1" x14ac:dyDescent="0.3">
      <c r="A282" s="5"/>
    </row>
    <row r="283" spans="1:1" x14ac:dyDescent="0.3">
      <c r="A283" s="5"/>
    </row>
    <row r="284" spans="1:1" x14ac:dyDescent="0.3">
      <c r="A284" s="5"/>
    </row>
    <row r="285" spans="1:1" x14ac:dyDescent="0.3">
      <c r="A285" s="5"/>
    </row>
    <row r="286" spans="1:1" x14ac:dyDescent="0.3">
      <c r="A286" s="5"/>
    </row>
    <row r="287" spans="1:1" x14ac:dyDescent="0.3">
      <c r="A287" s="5"/>
    </row>
    <row r="288" spans="1:1" x14ac:dyDescent="0.3">
      <c r="A288" s="5"/>
    </row>
    <row r="289" spans="1:1" x14ac:dyDescent="0.3">
      <c r="A289" s="5"/>
    </row>
    <row r="290" spans="1:1" x14ac:dyDescent="0.3">
      <c r="A290" s="5"/>
    </row>
    <row r="291" spans="1:1" x14ac:dyDescent="0.3">
      <c r="A291" s="5"/>
    </row>
    <row r="292" spans="1:1" x14ac:dyDescent="0.3">
      <c r="A292" s="5"/>
    </row>
    <row r="293" spans="1:1" x14ac:dyDescent="0.3">
      <c r="A293" s="5"/>
    </row>
    <row r="294" spans="1:1" x14ac:dyDescent="0.3">
      <c r="A294" s="5"/>
    </row>
    <row r="295" spans="1:1" x14ac:dyDescent="0.3">
      <c r="A295" s="5"/>
    </row>
    <row r="296" spans="1:1" x14ac:dyDescent="0.3">
      <c r="A296" s="5"/>
    </row>
    <row r="297" spans="1:1" x14ac:dyDescent="0.3">
      <c r="A297" s="5"/>
    </row>
    <row r="298" spans="1:1" x14ac:dyDescent="0.3">
      <c r="A298" s="5"/>
    </row>
    <row r="299" spans="1:1" x14ac:dyDescent="0.3">
      <c r="A299" s="5"/>
    </row>
    <row r="300" spans="1:1" x14ac:dyDescent="0.3">
      <c r="A300" s="5"/>
    </row>
    <row r="301" spans="1:1" x14ac:dyDescent="0.3">
      <c r="A301" s="5"/>
    </row>
    <row r="302" spans="1:1" x14ac:dyDescent="0.3">
      <c r="A302" s="5"/>
    </row>
    <row r="303" spans="1:1" x14ac:dyDescent="0.3">
      <c r="A303" s="5"/>
    </row>
    <row r="304" spans="1:1" x14ac:dyDescent="0.3">
      <c r="A304" s="5"/>
    </row>
    <row r="305" spans="1:1" x14ac:dyDescent="0.3">
      <c r="A305" s="5"/>
    </row>
    <row r="306" spans="1:1" x14ac:dyDescent="0.3">
      <c r="A306" s="5"/>
    </row>
    <row r="307" spans="1:1" x14ac:dyDescent="0.3">
      <c r="A307" s="5"/>
    </row>
    <row r="308" spans="1:1" x14ac:dyDescent="0.3">
      <c r="A308" s="5"/>
    </row>
    <row r="309" spans="1:1" x14ac:dyDescent="0.3">
      <c r="A309" s="5"/>
    </row>
    <row r="310" spans="1:1" x14ac:dyDescent="0.3">
      <c r="A310" s="5"/>
    </row>
    <row r="311" spans="1:1" x14ac:dyDescent="0.3">
      <c r="A311" s="5"/>
    </row>
    <row r="312" spans="1:1" x14ac:dyDescent="0.3">
      <c r="A312" s="5"/>
    </row>
    <row r="313" spans="1:1" x14ac:dyDescent="0.3">
      <c r="A313" s="5"/>
    </row>
    <row r="314" spans="1:1" x14ac:dyDescent="0.3">
      <c r="A314" s="5"/>
    </row>
    <row r="315" spans="1:1" x14ac:dyDescent="0.3">
      <c r="A315" s="5"/>
    </row>
    <row r="316" spans="1:1" x14ac:dyDescent="0.3">
      <c r="A316" s="5"/>
    </row>
    <row r="317" spans="1:1" x14ac:dyDescent="0.3">
      <c r="A317" s="5"/>
    </row>
    <row r="318" spans="1:1" x14ac:dyDescent="0.3">
      <c r="A318" s="5"/>
    </row>
    <row r="319" spans="1:1" x14ac:dyDescent="0.3">
      <c r="A319" s="5"/>
    </row>
    <row r="320" spans="1:1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27" spans="1:1" x14ac:dyDescent="0.3">
      <c r="A327" s="5"/>
    </row>
    <row r="328" spans="1:1" x14ac:dyDescent="0.3">
      <c r="A328" s="5"/>
    </row>
    <row r="329" spans="1:1" x14ac:dyDescent="0.3">
      <c r="A329" s="5"/>
    </row>
    <row r="330" spans="1:1" x14ac:dyDescent="0.3">
      <c r="A330" s="5"/>
    </row>
    <row r="331" spans="1:1" x14ac:dyDescent="0.3">
      <c r="A331" s="5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baseColWidth="10" defaultColWidth="8.88671875" defaultRowHeight="14.4" x14ac:dyDescent="0.3"/>
  <cols>
    <col min="1" max="1" width="10.5546875" style="5" bestFit="1" customWidth="1"/>
    <col min="4" max="4" width="40.6640625" customWidth="1"/>
    <col min="15" max="15" width="16.6640625" style="14" bestFit="1" customWidth="1"/>
    <col min="17" max="17" width="34.6640625" bestFit="1" customWidth="1"/>
    <col min="20" max="20" width="15.6640625" bestFit="1" customWidth="1"/>
  </cols>
  <sheetData>
    <row r="1" spans="1:20" x14ac:dyDescent="0.3">
      <c r="A1" s="73" t="s">
        <v>211</v>
      </c>
      <c r="B1" s="58" t="s">
        <v>212</v>
      </c>
      <c r="C1" s="58" t="s">
        <v>213</v>
      </c>
      <c r="D1" s="58" t="s">
        <v>58</v>
      </c>
      <c r="E1" s="58" t="s">
        <v>214</v>
      </c>
      <c r="F1" s="58" t="s">
        <v>215</v>
      </c>
      <c r="G1" s="58" t="s">
        <v>216</v>
      </c>
      <c r="H1" s="58" t="s">
        <v>217</v>
      </c>
      <c r="I1" s="58" t="s">
        <v>218</v>
      </c>
      <c r="J1" s="58" t="s">
        <v>219</v>
      </c>
      <c r="K1" s="58" t="s">
        <v>220</v>
      </c>
      <c r="L1" s="58" t="s">
        <v>221</v>
      </c>
      <c r="M1" s="58" t="s">
        <v>222</v>
      </c>
      <c r="N1" s="58" t="s">
        <v>223</v>
      </c>
      <c r="O1" s="59" t="s">
        <v>224</v>
      </c>
      <c r="P1" s="58" t="s">
        <v>278</v>
      </c>
      <c r="Q1" s="58" t="s">
        <v>58</v>
      </c>
    </row>
    <row r="2" spans="1:20" x14ac:dyDescent="0.3">
      <c r="A2" s="5">
        <v>45901</v>
      </c>
      <c r="B2">
        <v>2</v>
      </c>
      <c r="C2" t="s">
        <v>284</v>
      </c>
      <c r="D2" t="s">
        <v>72</v>
      </c>
      <c r="E2" t="s">
        <v>293</v>
      </c>
      <c r="F2" t="s">
        <v>294</v>
      </c>
      <c r="G2" t="s">
        <v>295</v>
      </c>
      <c r="H2" t="s">
        <v>135</v>
      </c>
      <c r="I2">
        <v>296.7</v>
      </c>
      <c r="J2">
        <v>90</v>
      </c>
      <c r="K2" t="s">
        <v>228</v>
      </c>
      <c r="L2">
        <v>26703</v>
      </c>
      <c r="M2">
        <v>1430</v>
      </c>
      <c r="O2" s="14">
        <v>38185290</v>
      </c>
      <c r="P2" t="s">
        <v>311</v>
      </c>
      <c r="Q2" t="s">
        <v>72</v>
      </c>
    </row>
    <row r="3" spans="1:20" x14ac:dyDescent="0.3">
      <c r="A3" s="5">
        <v>45901</v>
      </c>
      <c r="B3">
        <v>2</v>
      </c>
      <c r="C3" t="s">
        <v>284</v>
      </c>
      <c r="D3" t="s">
        <v>72</v>
      </c>
      <c r="E3" t="s">
        <v>296</v>
      </c>
      <c r="F3" t="s">
        <v>297</v>
      </c>
      <c r="G3" t="s">
        <v>298</v>
      </c>
      <c r="H3" t="s">
        <v>135</v>
      </c>
      <c r="I3">
        <v>0</v>
      </c>
      <c r="K3" t="s">
        <v>228</v>
      </c>
      <c r="L3">
        <v>0</v>
      </c>
      <c r="M3">
        <v>1430</v>
      </c>
      <c r="N3">
        <v>0</v>
      </c>
      <c r="O3" s="14">
        <v>0</v>
      </c>
      <c r="P3" t="s">
        <v>311</v>
      </c>
      <c r="Q3" t="s">
        <v>72</v>
      </c>
      <c r="T3" s="55"/>
    </row>
    <row r="4" spans="1:20" x14ac:dyDescent="0.3">
      <c r="A4" s="5">
        <v>45901</v>
      </c>
      <c r="B4">
        <v>2</v>
      </c>
      <c r="C4" t="s">
        <v>225</v>
      </c>
      <c r="D4" t="s">
        <v>77</v>
      </c>
      <c r="E4" t="s">
        <v>242</v>
      </c>
      <c r="F4" t="s">
        <v>243</v>
      </c>
      <c r="H4" t="s">
        <v>135</v>
      </c>
      <c r="I4">
        <v>272.86</v>
      </c>
      <c r="J4">
        <v>40000</v>
      </c>
      <c r="K4" t="s">
        <v>231</v>
      </c>
      <c r="L4">
        <v>10914400</v>
      </c>
      <c r="M4">
        <v>1</v>
      </c>
      <c r="N4">
        <v>0</v>
      </c>
      <c r="O4" s="14">
        <v>10914400</v>
      </c>
      <c r="P4" t="s">
        <v>279</v>
      </c>
      <c r="Q4" t="s">
        <v>77</v>
      </c>
    </row>
    <row r="5" spans="1:20" x14ac:dyDescent="0.3">
      <c r="A5" s="5">
        <v>45901</v>
      </c>
      <c r="B5">
        <v>2</v>
      </c>
      <c r="C5" t="s">
        <v>225</v>
      </c>
      <c r="D5" t="s">
        <v>77</v>
      </c>
      <c r="E5" t="s">
        <v>242</v>
      </c>
      <c r="F5" t="s">
        <v>244</v>
      </c>
      <c r="H5" t="s">
        <v>135</v>
      </c>
      <c r="I5">
        <v>10.6</v>
      </c>
      <c r="J5">
        <v>45000</v>
      </c>
      <c r="K5" t="s">
        <v>231</v>
      </c>
      <c r="L5">
        <v>477000</v>
      </c>
      <c r="M5">
        <v>1</v>
      </c>
      <c r="N5">
        <v>0</v>
      </c>
      <c r="O5" s="14">
        <v>477000</v>
      </c>
      <c r="P5" t="s">
        <v>279</v>
      </c>
      <c r="Q5" t="s">
        <v>77</v>
      </c>
    </row>
    <row r="6" spans="1:20" x14ac:dyDescent="0.3">
      <c r="A6" s="5">
        <v>45901</v>
      </c>
      <c r="B6">
        <v>2</v>
      </c>
      <c r="C6" t="s">
        <v>225</v>
      </c>
      <c r="D6" t="s">
        <v>77</v>
      </c>
      <c r="E6" t="s">
        <v>242</v>
      </c>
      <c r="F6" t="s">
        <v>245</v>
      </c>
      <c r="H6" t="s">
        <v>135</v>
      </c>
      <c r="I6">
        <v>34.42</v>
      </c>
      <c r="J6">
        <v>40000</v>
      </c>
      <c r="K6" t="s">
        <v>231</v>
      </c>
      <c r="L6">
        <v>1376800</v>
      </c>
      <c r="M6">
        <v>1</v>
      </c>
      <c r="N6">
        <v>0</v>
      </c>
      <c r="O6" s="14">
        <v>1376800</v>
      </c>
      <c r="P6" t="s">
        <v>279</v>
      </c>
      <c r="Q6" t="s">
        <v>77</v>
      </c>
    </row>
    <row r="7" spans="1:20" x14ac:dyDescent="0.3">
      <c r="A7" s="5">
        <v>45901</v>
      </c>
      <c r="B7">
        <v>1</v>
      </c>
      <c r="C7" t="s">
        <v>225</v>
      </c>
      <c r="D7" t="s">
        <v>77</v>
      </c>
      <c r="E7" t="s">
        <v>242</v>
      </c>
      <c r="F7" t="s">
        <v>246</v>
      </c>
      <c r="H7" t="s">
        <v>135</v>
      </c>
      <c r="I7">
        <v>188.44</v>
      </c>
      <c r="J7">
        <v>25000</v>
      </c>
      <c r="K7" t="s">
        <v>231</v>
      </c>
      <c r="L7">
        <v>4711000</v>
      </c>
      <c r="M7">
        <v>1</v>
      </c>
      <c r="N7">
        <v>0.21</v>
      </c>
      <c r="O7" s="14">
        <v>5700310</v>
      </c>
      <c r="P7" t="s">
        <v>279</v>
      </c>
      <c r="Q7" t="s">
        <v>77</v>
      </c>
    </row>
    <row r="8" spans="1:20" x14ac:dyDescent="0.3">
      <c r="A8" s="5">
        <v>45901</v>
      </c>
      <c r="B8">
        <v>2</v>
      </c>
      <c r="C8" t="s">
        <v>225</v>
      </c>
      <c r="D8" t="s">
        <v>77</v>
      </c>
      <c r="E8" t="s">
        <v>242</v>
      </c>
      <c r="F8" t="s">
        <v>247</v>
      </c>
      <c r="H8" t="s">
        <v>135</v>
      </c>
      <c r="I8">
        <v>68.680000000000007</v>
      </c>
      <c r="J8">
        <v>45000</v>
      </c>
      <c r="K8" t="s">
        <v>231</v>
      </c>
      <c r="L8">
        <v>3090600.0000000005</v>
      </c>
      <c r="M8">
        <v>1</v>
      </c>
      <c r="N8">
        <v>0</v>
      </c>
      <c r="O8" s="14">
        <v>3090600.0000000005</v>
      </c>
      <c r="P8" t="s">
        <v>279</v>
      </c>
      <c r="Q8" t="s">
        <v>77</v>
      </c>
    </row>
    <row r="9" spans="1:20" x14ac:dyDescent="0.3">
      <c r="A9" s="5">
        <v>45901</v>
      </c>
      <c r="B9">
        <v>1</v>
      </c>
      <c r="C9" t="s">
        <v>225</v>
      </c>
      <c r="D9" t="s">
        <v>75</v>
      </c>
      <c r="E9" t="s">
        <v>226</v>
      </c>
      <c r="F9" t="s">
        <v>227</v>
      </c>
      <c r="H9" t="s">
        <v>135</v>
      </c>
      <c r="I9">
        <v>35.28</v>
      </c>
      <c r="J9">
        <v>0</v>
      </c>
      <c r="K9" t="s">
        <v>228</v>
      </c>
      <c r="L9">
        <v>0</v>
      </c>
      <c r="M9">
        <v>1424.5</v>
      </c>
      <c r="N9">
        <v>0.21</v>
      </c>
      <c r="O9" s="14">
        <v>0</v>
      </c>
      <c r="P9" t="s">
        <v>279</v>
      </c>
      <c r="Q9" t="s">
        <v>75</v>
      </c>
    </row>
    <row r="10" spans="1:20" x14ac:dyDescent="0.3">
      <c r="A10" s="5">
        <v>45901</v>
      </c>
      <c r="B10">
        <v>1</v>
      </c>
      <c r="C10" t="s">
        <v>275</v>
      </c>
      <c r="D10" t="s">
        <v>75</v>
      </c>
      <c r="E10" t="s">
        <v>276</v>
      </c>
      <c r="F10" t="s">
        <v>277</v>
      </c>
      <c r="H10" t="s">
        <v>145</v>
      </c>
      <c r="I10">
        <v>6320</v>
      </c>
      <c r="J10">
        <v>121.05</v>
      </c>
      <c r="K10" t="s">
        <v>231</v>
      </c>
      <c r="L10">
        <v>765036</v>
      </c>
      <c r="M10">
        <v>1</v>
      </c>
      <c r="N10">
        <v>0.21</v>
      </c>
      <c r="O10" s="14">
        <v>925693.56</v>
      </c>
      <c r="P10" t="s">
        <v>279</v>
      </c>
      <c r="Q10" t="s">
        <v>75</v>
      </c>
    </row>
    <row r="11" spans="1:20" x14ac:dyDescent="0.3">
      <c r="A11" s="5">
        <v>45901</v>
      </c>
      <c r="B11">
        <v>1</v>
      </c>
      <c r="C11" t="s">
        <v>248</v>
      </c>
      <c r="D11" t="s">
        <v>66</v>
      </c>
      <c r="E11" t="s">
        <v>249</v>
      </c>
      <c r="F11" t="s">
        <v>250</v>
      </c>
      <c r="H11" t="s">
        <v>135</v>
      </c>
      <c r="I11">
        <v>377.34</v>
      </c>
      <c r="J11">
        <v>1770</v>
      </c>
      <c r="K11" t="s">
        <v>231</v>
      </c>
      <c r="L11">
        <v>667891.79999999993</v>
      </c>
      <c r="M11">
        <v>1</v>
      </c>
      <c r="N11">
        <v>0.21</v>
      </c>
      <c r="O11" s="14">
        <v>808149.07799999998</v>
      </c>
      <c r="P11" t="s">
        <v>279</v>
      </c>
      <c r="Q11" t="s">
        <v>66</v>
      </c>
    </row>
    <row r="12" spans="1:20" x14ac:dyDescent="0.3">
      <c r="A12" s="5">
        <v>45901</v>
      </c>
      <c r="B12">
        <v>1</v>
      </c>
      <c r="C12" t="s">
        <v>248</v>
      </c>
      <c r="D12" t="s">
        <v>66</v>
      </c>
      <c r="E12" t="s">
        <v>249</v>
      </c>
      <c r="F12" t="s">
        <v>251</v>
      </c>
      <c r="H12" t="s">
        <v>135</v>
      </c>
      <c r="I12">
        <v>9.08</v>
      </c>
      <c r="J12">
        <v>22000</v>
      </c>
      <c r="K12" t="s">
        <v>231</v>
      </c>
      <c r="L12">
        <v>199760</v>
      </c>
      <c r="M12">
        <v>1</v>
      </c>
      <c r="N12">
        <v>0.21</v>
      </c>
      <c r="O12" s="14">
        <v>241709.6</v>
      </c>
      <c r="P12" t="s">
        <v>279</v>
      </c>
      <c r="Q12" t="s">
        <v>66</v>
      </c>
    </row>
    <row r="13" spans="1:20" x14ac:dyDescent="0.3">
      <c r="A13" s="5">
        <v>45901</v>
      </c>
      <c r="B13">
        <v>1</v>
      </c>
      <c r="C13" t="s">
        <v>248</v>
      </c>
      <c r="D13" t="s">
        <v>66</v>
      </c>
      <c r="E13" t="s">
        <v>249</v>
      </c>
      <c r="F13" t="s">
        <v>252</v>
      </c>
      <c r="H13" t="s">
        <v>135</v>
      </c>
      <c r="I13">
        <v>2327</v>
      </c>
      <c r="J13">
        <v>5000</v>
      </c>
      <c r="K13" t="s">
        <v>231</v>
      </c>
      <c r="L13">
        <v>11635000</v>
      </c>
      <c r="M13">
        <v>1</v>
      </c>
      <c r="N13">
        <v>0.21</v>
      </c>
      <c r="O13" s="14">
        <v>14078350</v>
      </c>
      <c r="P13" t="s">
        <v>279</v>
      </c>
      <c r="Q13" t="s">
        <v>66</v>
      </c>
    </row>
    <row r="14" spans="1:20" x14ac:dyDescent="0.3">
      <c r="A14" s="5">
        <v>45901</v>
      </c>
      <c r="B14">
        <v>1</v>
      </c>
      <c r="C14" t="s">
        <v>248</v>
      </c>
      <c r="D14" t="s">
        <v>66</v>
      </c>
      <c r="E14" t="s">
        <v>249</v>
      </c>
      <c r="F14" t="s">
        <v>253</v>
      </c>
      <c r="H14" t="s">
        <v>135</v>
      </c>
      <c r="I14">
        <v>46.66</v>
      </c>
      <c r="J14">
        <v>25000</v>
      </c>
      <c r="K14" t="s">
        <v>231</v>
      </c>
      <c r="L14">
        <v>1166500</v>
      </c>
      <c r="M14">
        <v>1</v>
      </c>
      <c r="N14">
        <v>0.21</v>
      </c>
      <c r="O14" s="14">
        <v>1411465</v>
      </c>
      <c r="P14" t="s">
        <v>279</v>
      </c>
      <c r="Q14" t="s">
        <v>66</v>
      </c>
    </row>
    <row r="15" spans="1:20" x14ac:dyDescent="0.3">
      <c r="A15" s="5">
        <v>45901</v>
      </c>
      <c r="B15">
        <v>1</v>
      </c>
      <c r="C15" t="s">
        <v>248</v>
      </c>
      <c r="D15" t="s">
        <v>66</v>
      </c>
      <c r="E15" t="s">
        <v>249</v>
      </c>
      <c r="F15" t="s">
        <v>254</v>
      </c>
      <c r="H15" t="s">
        <v>135</v>
      </c>
      <c r="I15">
        <v>110.34</v>
      </c>
      <c r="J15">
        <v>7.5</v>
      </c>
      <c r="K15" t="s">
        <v>228</v>
      </c>
      <c r="L15">
        <v>1178844.9750000001</v>
      </c>
      <c r="M15">
        <v>1424.5</v>
      </c>
      <c r="N15">
        <v>0.21</v>
      </c>
      <c r="O15" s="14">
        <v>1426402.4197500001</v>
      </c>
      <c r="P15" t="s">
        <v>279</v>
      </c>
      <c r="Q15" t="s">
        <v>66</v>
      </c>
    </row>
    <row r="16" spans="1:20" x14ac:dyDescent="0.3">
      <c r="A16" s="5">
        <v>45901</v>
      </c>
      <c r="B16">
        <v>1</v>
      </c>
      <c r="C16" t="s">
        <v>248</v>
      </c>
      <c r="D16" t="s">
        <v>66</v>
      </c>
      <c r="E16" t="s">
        <v>249</v>
      </c>
      <c r="F16" t="s">
        <v>255</v>
      </c>
      <c r="H16" t="s">
        <v>135</v>
      </c>
      <c r="I16">
        <v>919.4</v>
      </c>
      <c r="J16">
        <v>7.5</v>
      </c>
      <c r="K16" t="s">
        <v>228</v>
      </c>
      <c r="L16">
        <v>9822639.75</v>
      </c>
      <c r="M16">
        <v>1424.5</v>
      </c>
      <c r="N16">
        <v>0.21</v>
      </c>
      <c r="O16" s="14">
        <v>11885394.0975</v>
      </c>
      <c r="P16" t="s">
        <v>279</v>
      </c>
      <c r="Q16" t="s">
        <v>66</v>
      </c>
    </row>
    <row r="17" spans="1:17" x14ac:dyDescent="0.3">
      <c r="A17" s="5">
        <v>45901</v>
      </c>
      <c r="B17">
        <v>1</v>
      </c>
      <c r="C17" t="s">
        <v>248</v>
      </c>
      <c r="D17" t="s">
        <v>66</v>
      </c>
      <c r="E17" t="s">
        <v>249</v>
      </c>
      <c r="F17" t="s">
        <v>256</v>
      </c>
      <c r="H17" t="s">
        <v>135</v>
      </c>
      <c r="I17">
        <v>207.4</v>
      </c>
      <c r="J17">
        <v>3937</v>
      </c>
      <c r="K17" t="s">
        <v>231</v>
      </c>
      <c r="L17">
        <v>816533.8</v>
      </c>
      <c r="M17">
        <v>1</v>
      </c>
      <c r="N17">
        <v>0.21</v>
      </c>
      <c r="O17" s="14">
        <v>988005.89800000004</v>
      </c>
      <c r="P17" t="s">
        <v>279</v>
      </c>
      <c r="Q17" t="s">
        <v>66</v>
      </c>
    </row>
    <row r="18" spans="1:17" x14ac:dyDescent="0.3">
      <c r="A18" s="5">
        <v>45901</v>
      </c>
      <c r="B18">
        <v>1</v>
      </c>
      <c r="C18" t="s">
        <v>248</v>
      </c>
      <c r="D18" t="s">
        <v>66</v>
      </c>
      <c r="E18" t="s">
        <v>249</v>
      </c>
      <c r="F18" t="s">
        <v>257</v>
      </c>
      <c r="H18" t="s">
        <v>135</v>
      </c>
      <c r="I18">
        <v>800.52</v>
      </c>
      <c r="J18">
        <v>1770</v>
      </c>
      <c r="K18" t="s">
        <v>231</v>
      </c>
      <c r="L18">
        <v>1416920.4</v>
      </c>
      <c r="M18">
        <v>1</v>
      </c>
      <c r="N18">
        <v>0.21</v>
      </c>
      <c r="O18" s="14">
        <v>1714473.6839999999</v>
      </c>
      <c r="P18" t="s">
        <v>279</v>
      </c>
      <c r="Q18" t="s">
        <v>66</v>
      </c>
    </row>
    <row r="19" spans="1:17" x14ac:dyDescent="0.3">
      <c r="A19" s="5">
        <v>45901</v>
      </c>
      <c r="B19">
        <v>1</v>
      </c>
      <c r="C19" t="s">
        <v>248</v>
      </c>
      <c r="D19" t="s">
        <v>66</v>
      </c>
      <c r="E19" t="s">
        <v>249</v>
      </c>
      <c r="F19" t="s">
        <v>258</v>
      </c>
      <c r="H19" t="s">
        <v>135</v>
      </c>
      <c r="I19">
        <v>3619.34</v>
      </c>
      <c r="J19">
        <v>4.5</v>
      </c>
      <c r="K19" t="s">
        <v>228</v>
      </c>
      <c r="L19">
        <v>23200874.234999999</v>
      </c>
      <c r="M19">
        <v>1424.5</v>
      </c>
      <c r="N19">
        <v>0.21</v>
      </c>
      <c r="O19" s="14">
        <v>28073057.824349999</v>
      </c>
      <c r="P19" t="s">
        <v>279</v>
      </c>
      <c r="Q19" t="s">
        <v>66</v>
      </c>
    </row>
    <row r="20" spans="1:17" x14ac:dyDescent="0.3">
      <c r="A20" s="5">
        <v>45901</v>
      </c>
      <c r="B20">
        <v>1</v>
      </c>
      <c r="C20" t="s">
        <v>248</v>
      </c>
      <c r="D20" t="s">
        <v>66</v>
      </c>
      <c r="E20" t="s">
        <v>249</v>
      </c>
      <c r="F20" t="s">
        <v>259</v>
      </c>
      <c r="H20" t="s">
        <v>135</v>
      </c>
      <c r="I20">
        <v>50</v>
      </c>
      <c r="J20">
        <v>11120</v>
      </c>
      <c r="K20" t="s">
        <v>231</v>
      </c>
      <c r="L20">
        <v>556000</v>
      </c>
      <c r="M20">
        <v>1</v>
      </c>
      <c r="N20">
        <v>0.21</v>
      </c>
      <c r="O20" s="14">
        <v>672760</v>
      </c>
      <c r="P20" t="s">
        <v>279</v>
      </c>
      <c r="Q20" t="s">
        <v>66</v>
      </c>
    </row>
    <row r="21" spans="1:17" x14ac:dyDescent="0.3">
      <c r="A21" s="5">
        <v>45901</v>
      </c>
      <c r="B21">
        <v>1</v>
      </c>
      <c r="C21" t="s">
        <v>248</v>
      </c>
      <c r="D21" t="s">
        <v>66</v>
      </c>
      <c r="E21" t="s">
        <v>249</v>
      </c>
      <c r="F21" t="s">
        <v>260</v>
      </c>
      <c r="H21" t="s">
        <v>135</v>
      </c>
      <c r="I21">
        <v>25</v>
      </c>
      <c r="J21">
        <v>11500</v>
      </c>
      <c r="K21" t="s">
        <v>231</v>
      </c>
      <c r="L21">
        <v>287500</v>
      </c>
      <c r="M21">
        <v>1</v>
      </c>
      <c r="N21">
        <v>0.21</v>
      </c>
      <c r="O21" s="14">
        <v>347875</v>
      </c>
      <c r="P21" t="s">
        <v>279</v>
      </c>
      <c r="Q21" t="s">
        <v>66</v>
      </c>
    </row>
    <row r="22" spans="1:17" x14ac:dyDescent="0.3">
      <c r="A22" s="5">
        <v>45901</v>
      </c>
      <c r="B22">
        <v>1</v>
      </c>
      <c r="C22" t="s">
        <v>248</v>
      </c>
      <c r="D22" t="s">
        <v>66</v>
      </c>
      <c r="E22" t="s">
        <v>249</v>
      </c>
      <c r="F22" t="s">
        <v>261</v>
      </c>
      <c r="H22" t="s">
        <v>135</v>
      </c>
      <c r="I22">
        <v>7.03</v>
      </c>
      <c r="J22">
        <v>3937</v>
      </c>
      <c r="K22" t="s">
        <v>231</v>
      </c>
      <c r="L22">
        <v>27677.11</v>
      </c>
      <c r="M22">
        <v>1</v>
      </c>
      <c r="N22">
        <v>0.21</v>
      </c>
      <c r="O22" s="14">
        <v>33489.303099999997</v>
      </c>
      <c r="P22" t="s">
        <v>279</v>
      </c>
      <c r="Q22" t="s">
        <v>66</v>
      </c>
    </row>
    <row r="23" spans="1:17" x14ac:dyDescent="0.3">
      <c r="A23" s="5">
        <v>45901</v>
      </c>
      <c r="B23">
        <v>1</v>
      </c>
      <c r="C23" t="s">
        <v>248</v>
      </c>
      <c r="D23" t="s">
        <v>66</v>
      </c>
      <c r="E23" t="s">
        <v>249</v>
      </c>
      <c r="F23" t="s">
        <v>262</v>
      </c>
      <c r="H23" t="s">
        <v>135</v>
      </c>
      <c r="I23">
        <v>10.26</v>
      </c>
      <c r="J23">
        <v>4380</v>
      </c>
      <c r="K23" t="s">
        <v>231</v>
      </c>
      <c r="L23">
        <v>44938.799999999996</v>
      </c>
      <c r="M23">
        <v>1</v>
      </c>
      <c r="N23">
        <v>0.21</v>
      </c>
      <c r="O23" s="14">
        <v>54375.947999999997</v>
      </c>
      <c r="P23" t="s">
        <v>279</v>
      </c>
      <c r="Q23" t="s">
        <v>66</v>
      </c>
    </row>
    <row r="24" spans="1:17" x14ac:dyDescent="0.3">
      <c r="A24" s="5">
        <v>45901</v>
      </c>
      <c r="B24">
        <v>1</v>
      </c>
      <c r="C24" t="s">
        <v>248</v>
      </c>
      <c r="D24" t="s">
        <v>66</v>
      </c>
      <c r="E24" t="s">
        <v>249</v>
      </c>
      <c r="F24" t="s">
        <v>263</v>
      </c>
      <c r="H24" t="s">
        <v>135</v>
      </c>
      <c r="I24">
        <v>552.70000000000005</v>
      </c>
      <c r="J24">
        <v>11120</v>
      </c>
      <c r="K24" t="s">
        <v>231</v>
      </c>
      <c r="L24">
        <v>6146024.0000000009</v>
      </c>
      <c r="M24">
        <v>1</v>
      </c>
      <c r="N24">
        <v>0.21</v>
      </c>
      <c r="O24" s="14">
        <v>7436689.040000001</v>
      </c>
      <c r="P24" t="s">
        <v>279</v>
      </c>
      <c r="Q24" t="s">
        <v>66</v>
      </c>
    </row>
    <row r="25" spans="1:17" x14ac:dyDescent="0.3">
      <c r="A25" s="5">
        <v>45901</v>
      </c>
      <c r="B25">
        <v>1</v>
      </c>
      <c r="C25" t="s">
        <v>248</v>
      </c>
      <c r="D25" t="s">
        <v>66</v>
      </c>
      <c r="E25" t="s">
        <v>249</v>
      </c>
      <c r="F25" t="s">
        <v>264</v>
      </c>
      <c r="H25" t="s">
        <v>135</v>
      </c>
      <c r="I25">
        <v>398.73099999999999</v>
      </c>
      <c r="J25">
        <v>6800</v>
      </c>
      <c r="K25" t="s">
        <v>231</v>
      </c>
      <c r="L25">
        <v>2711370.8</v>
      </c>
      <c r="M25">
        <v>1</v>
      </c>
      <c r="N25">
        <v>0.21</v>
      </c>
      <c r="O25" s="14">
        <v>3280758.6679999996</v>
      </c>
      <c r="P25" t="s">
        <v>279</v>
      </c>
      <c r="Q25" t="s">
        <v>66</v>
      </c>
    </row>
    <row r="26" spans="1:17" x14ac:dyDescent="0.3">
      <c r="A26" s="5">
        <v>45901</v>
      </c>
      <c r="B26">
        <v>1</v>
      </c>
      <c r="C26" t="s">
        <v>248</v>
      </c>
      <c r="D26" t="s">
        <v>66</v>
      </c>
      <c r="E26" t="s">
        <v>249</v>
      </c>
      <c r="F26" t="s">
        <v>265</v>
      </c>
      <c r="H26" t="s">
        <v>135</v>
      </c>
      <c r="I26">
        <v>2262.578</v>
      </c>
      <c r="J26">
        <v>3937</v>
      </c>
      <c r="K26" t="s">
        <v>231</v>
      </c>
      <c r="L26">
        <v>8907769.5859999992</v>
      </c>
      <c r="M26">
        <v>1</v>
      </c>
      <c r="N26">
        <v>0.21</v>
      </c>
      <c r="O26" s="14">
        <v>10778401.199059999</v>
      </c>
      <c r="P26" t="s">
        <v>279</v>
      </c>
      <c r="Q26" t="s">
        <v>66</v>
      </c>
    </row>
    <row r="27" spans="1:17" x14ac:dyDescent="0.3">
      <c r="A27" s="5">
        <v>45901</v>
      </c>
      <c r="B27">
        <v>1</v>
      </c>
      <c r="C27" t="s">
        <v>248</v>
      </c>
      <c r="D27" t="s">
        <v>66</v>
      </c>
      <c r="E27" t="s">
        <v>249</v>
      </c>
      <c r="F27" t="s">
        <v>234</v>
      </c>
      <c r="H27" t="s">
        <v>135</v>
      </c>
      <c r="I27">
        <v>143.26</v>
      </c>
      <c r="J27">
        <v>7750</v>
      </c>
      <c r="K27" t="s">
        <v>231</v>
      </c>
      <c r="L27">
        <v>1110265</v>
      </c>
      <c r="M27">
        <v>1</v>
      </c>
      <c r="N27">
        <v>0.21</v>
      </c>
      <c r="O27" s="14">
        <v>1343420.65</v>
      </c>
      <c r="P27" t="s">
        <v>279</v>
      </c>
      <c r="Q27" t="s">
        <v>66</v>
      </c>
    </row>
    <row r="28" spans="1:17" x14ac:dyDescent="0.3">
      <c r="A28" s="5">
        <v>45901</v>
      </c>
      <c r="B28">
        <v>1</v>
      </c>
      <c r="C28" t="s">
        <v>248</v>
      </c>
      <c r="D28" t="s">
        <v>66</v>
      </c>
      <c r="E28" t="s">
        <v>249</v>
      </c>
      <c r="F28" t="s">
        <v>266</v>
      </c>
      <c r="H28" t="s">
        <v>135</v>
      </c>
      <c r="I28">
        <v>430.98</v>
      </c>
      <c r="J28">
        <v>4380</v>
      </c>
      <c r="K28" t="s">
        <v>231</v>
      </c>
      <c r="L28">
        <v>1887692.4000000001</v>
      </c>
      <c r="M28">
        <v>1</v>
      </c>
      <c r="N28">
        <v>0.21</v>
      </c>
      <c r="O28" s="14">
        <v>2284107.804</v>
      </c>
      <c r="P28" t="s">
        <v>279</v>
      </c>
      <c r="Q28" t="s">
        <v>66</v>
      </c>
    </row>
    <row r="29" spans="1:17" x14ac:dyDescent="0.3">
      <c r="A29" s="5">
        <v>45901</v>
      </c>
      <c r="B29">
        <v>1</v>
      </c>
      <c r="C29" t="s">
        <v>248</v>
      </c>
      <c r="D29" t="s">
        <v>66</v>
      </c>
      <c r="E29" t="s">
        <v>249</v>
      </c>
      <c r="F29" t="s">
        <v>267</v>
      </c>
      <c r="H29" t="s">
        <v>135</v>
      </c>
      <c r="I29">
        <v>184.5</v>
      </c>
      <c r="J29">
        <v>7.5</v>
      </c>
      <c r="K29" t="s">
        <v>228</v>
      </c>
      <c r="L29">
        <v>1971151.875</v>
      </c>
      <c r="M29">
        <v>1424.5</v>
      </c>
      <c r="N29">
        <v>0.21</v>
      </c>
      <c r="O29" s="14">
        <v>2385093.7687499998</v>
      </c>
      <c r="P29" t="s">
        <v>279</v>
      </c>
      <c r="Q29" t="s">
        <v>66</v>
      </c>
    </row>
    <row r="30" spans="1:17" x14ac:dyDescent="0.3">
      <c r="A30" s="5">
        <v>45901</v>
      </c>
      <c r="B30">
        <v>1</v>
      </c>
      <c r="C30" t="s">
        <v>248</v>
      </c>
      <c r="D30" t="s">
        <v>66</v>
      </c>
      <c r="E30" t="s">
        <v>249</v>
      </c>
      <c r="F30" t="s">
        <v>268</v>
      </c>
      <c r="H30" t="s">
        <v>135</v>
      </c>
      <c r="I30">
        <v>19.399999999999999</v>
      </c>
      <c r="J30">
        <v>8000</v>
      </c>
      <c r="K30" t="s">
        <v>231</v>
      </c>
      <c r="L30">
        <v>155200</v>
      </c>
      <c r="M30">
        <v>1</v>
      </c>
      <c r="N30">
        <v>0.21</v>
      </c>
      <c r="O30" s="14">
        <v>187792</v>
      </c>
      <c r="P30" t="s">
        <v>279</v>
      </c>
      <c r="Q30" t="s">
        <v>66</v>
      </c>
    </row>
    <row r="31" spans="1:17" x14ac:dyDescent="0.3">
      <c r="A31" s="5">
        <v>45901</v>
      </c>
      <c r="B31">
        <v>1</v>
      </c>
      <c r="C31" t="s">
        <v>248</v>
      </c>
      <c r="D31" t="s">
        <v>66</v>
      </c>
      <c r="E31" t="s">
        <v>249</v>
      </c>
      <c r="F31" t="s">
        <v>269</v>
      </c>
      <c r="H31" t="s">
        <v>135</v>
      </c>
      <c r="I31">
        <v>7.7</v>
      </c>
      <c r="J31">
        <v>70</v>
      </c>
      <c r="K31" t="s">
        <v>228</v>
      </c>
      <c r="L31">
        <v>767805.5</v>
      </c>
      <c r="M31">
        <v>1424.5</v>
      </c>
      <c r="N31">
        <v>0.21</v>
      </c>
      <c r="O31" s="14">
        <v>929044.65500000003</v>
      </c>
      <c r="P31" t="s">
        <v>279</v>
      </c>
      <c r="Q31" t="s">
        <v>66</v>
      </c>
    </row>
    <row r="32" spans="1:17" x14ac:dyDescent="0.3">
      <c r="A32" s="5">
        <v>45901</v>
      </c>
      <c r="B32">
        <v>1</v>
      </c>
      <c r="C32" t="s">
        <v>248</v>
      </c>
      <c r="D32" t="s">
        <v>66</v>
      </c>
      <c r="E32" t="s">
        <v>249</v>
      </c>
      <c r="F32" t="s">
        <v>237</v>
      </c>
      <c r="H32" t="s">
        <v>135</v>
      </c>
      <c r="I32">
        <v>64.33</v>
      </c>
      <c r="J32">
        <v>5.58</v>
      </c>
      <c r="K32" t="s">
        <v>228</v>
      </c>
      <c r="L32">
        <v>511340.51429999998</v>
      </c>
      <c r="M32">
        <v>1424.5</v>
      </c>
      <c r="N32">
        <v>0.21</v>
      </c>
      <c r="O32" s="14">
        <v>618722.02230299998</v>
      </c>
      <c r="P32" t="s">
        <v>279</v>
      </c>
      <c r="Q32" t="s">
        <v>66</v>
      </c>
    </row>
    <row r="33" spans="1:17" x14ac:dyDescent="0.3">
      <c r="A33" s="5">
        <v>45901</v>
      </c>
      <c r="B33">
        <v>1</v>
      </c>
      <c r="C33" t="s">
        <v>248</v>
      </c>
      <c r="D33" t="s">
        <v>66</v>
      </c>
      <c r="E33" t="s">
        <v>249</v>
      </c>
      <c r="F33" t="s">
        <v>270</v>
      </c>
      <c r="H33" t="s">
        <v>135</v>
      </c>
      <c r="I33">
        <v>19.2</v>
      </c>
      <c r="J33">
        <v>8750</v>
      </c>
      <c r="K33" t="s">
        <v>231</v>
      </c>
      <c r="L33">
        <v>168000</v>
      </c>
      <c r="M33">
        <v>1</v>
      </c>
      <c r="N33">
        <v>0.21</v>
      </c>
      <c r="O33" s="14">
        <v>203280</v>
      </c>
      <c r="P33" t="s">
        <v>279</v>
      </c>
      <c r="Q33" t="s">
        <v>66</v>
      </c>
    </row>
    <row r="34" spans="1:17" x14ac:dyDescent="0.3">
      <c r="A34" s="5">
        <v>45901</v>
      </c>
      <c r="B34">
        <v>1</v>
      </c>
      <c r="C34" t="s">
        <v>248</v>
      </c>
      <c r="D34" t="s">
        <v>66</v>
      </c>
      <c r="E34" t="s">
        <v>249</v>
      </c>
      <c r="F34" t="s">
        <v>271</v>
      </c>
      <c r="H34" t="s">
        <v>135</v>
      </c>
      <c r="I34">
        <v>592.70399999999995</v>
      </c>
      <c r="J34">
        <v>3937</v>
      </c>
      <c r="K34" t="s">
        <v>231</v>
      </c>
      <c r="L34">
        <v>2333475.6479999996</v>
      </c>
      <c r="M34">
        <v>1</v>
      </c>
      <c r="N34">
        <v>0.21</v>
      </c>
      <c r="O34" s="14">
        <v>2823505.5340799997</v>
      </c>
      <c r="P34" t="s">
        <v>279</v>
      </c>
      <c r="Q34" t="s">
        <v>66</v>
      </c>
    </row>
    <row r="35" spans="1:17" x14ac:dyDescent="0.3">
      <c r="A35" s="5">
        <v>45901</v>
      </c>
      <c r="B35">
        <v>1</v>
      </c>
      <c r="C35" t="s">
        <v>248</v>
      </c>
      <c r="D35" t="s">
        <v>66</v>
      </c>
      <c r="E35" t="s">
        <v>249</v>
      </c>
      <c r="F35" t="s">
        <v>240</v>
      </c>
      <c r="H35" t="s">
        <v>135</v>
      </c>
      <c r="I35">
        <v>212.67</v>
      </c>
      <c r="J35">
        <v>5.8</v>
      </c>
      <c r="K35" t="s">
        <v>228</v>
      </c>
      <c r="L35">
        <v>1757100.8069999998</v>
      </c>
      <c r="M35">
        <v>1424.5</v>
      </c>
      <c r="N35">
        <v>0.21</v>
      </c>
      <c r="O35" s="14">
        <v>2126091.9764699996</v>
      </c>
      <c r="P35" t="s">
        <v>279</v>
      </c>
      <c r="Q35" t="s">
        <v>66</v>
      </c>
    </row>
    <row r="36" spans="1:17" x14ac:dyDescent="0.3">
      <c r="A36" s="5">
        <v>45901</v>
      </c>
      <c r="B36">
        <v>1</v>
      </c>
      <c r="C36" t="s">
        <v>248</v>
      </c>
      <c r="D36" t="s">
        <v>66</v>
      </c>
      <c r="E36" t="s">
        <v>249</v>
      </c>
      <c r="F36" t="s">
        <v>272</v>
      </c>
      <c r="H36" t="s">
        <v>135</v>
      </c>
      <c r="I36">
        <v>77.92</v>
      </c>
      <c r="J36">
        <v>3900</v>
      </c>
      <c r="K36" t="s">
        <v>231</v>
      </c>
      <c r="L36">
        <v>303888</v>
      </c>
      <c r="M36">
        <v>1</v>
      </c>
      <c r="N36">
        <v>0.21</v>
      </c>
      <c r="O36" s="14">
        <v>367704.48</v>
      </c>
      <c r="P36" t="s">
        <v>279</v>
      </c>
      <c r="Q36" t="s">
        <v>66</v>
      </c>
    </row>
    <row r="37" spans="1:17" x14ac:dyDescent="0.3">
      <c r="A37" s="5">
        <v>45901</v>
      </c>
      <c r="B37">
        <v>1</v>
      </c>
      <c r="C37" t="s">
        <v>248</v>
      </c>
      <c r="D37" t="s">
        <v>66</v>
      </c>
      <c r="E37" t="s">
        <v>249</v>
      </c>
      <c r="F37" t="s">
        <v>273</v>
      </c>
      <c r="H37" t="s">
        <v>135</v>
      </c>
      <c r="I37">
        <v>1073.8399999999999</v>
      </c>
      <c r="J37">
        <v>3900</v>
      </c>
      <c r="K37" t="s">
        <v>231</v>
      </c>
      <c r="L37">
        <v>4187975.9999999995</v>
      </c>
      <c r="M37">
        <v>1</v>
      </c>
      <c r="N37">
        <v>0.21</v>
      </c>
      <c r="O37" s="14">
        <v>5067450.959999999</v>
      </c>
      <c r="P37" t="s">
        <v>279</v>
      </c>
      <c r="Q37" t="s">
        <v>66</v>
      </c>
    </row>
    <row r="38" spans="1:17" x14ac:dyDescent="0.3">
      <c r="A38" s="5">
        <v>45901</v>
      </c>
      <c r="B38">
        <v>1</v>
      </c>
      <c r="C38" t="s">
        <v>248</v>
      </c>
      <c r="D38" t="s">
        <v>66</v>
      </c>
      <c r="E38" t="s">
        <v>249</v>
      </c>
      <c r="F38" t="s">
        <v>274</v>
      </c>
      <c r="H38" t="s">
        <v>135</v>
      </c>
      <c r="I38">
        <v>246.18</v>
      </c>
      <c r="J38">
        <v>20000</v>
      </c>
      <c r="K38" t="s">
        <v>231</v>
      </c>
      <c r="L38">
        <v>4923600</v>
      </c>
      <c r="M38">
        <v>1</v>
      </c>
      <c r="N38">
        <v>0.21</v>
      </c>
      <c r="O38" s="14">
        <v>5957556</v>
      </c>
      <c r="P38" t="s">
        <v>279</v>
      </c>
      <c r="Q38" t="s">
        <v>66</v>
      </c>
    </row>
    <row r="39" spans="1:17" x14ac:dyDescent="0.3">
      <c r="A39" s="5">
        <v>45901</v>
      </c>
      <c r="B39">
        <v>1</v>
      </c>
      <c r="C39" t="s">
        <v>225</v>
      </c>
      <c r="D39" t="s">
        <v>63</v>
      </c>
      <c r="E39" t="s">
        <v>230</v>
      </c>
      <c r="G39" t="s">
        <v>50</v>
      </c>
      <c r="H39" t="s">
        <v>145</v>
      </c>
      <c r="I39">
        <v>22240</v>
      </c>
      <c r="J39">
        <v>70</v>
      </c>
      <c r="K39" t="s">
        <v>231</v>
      </c>
      <c r="L39">
        <v>1556800</v>
      </c>
      <c r="M39">
        <v>0</v>
      </c>
      <c r="N39">
        <v>0.21</v>
      </c>
      <c r="O39" s="14">
        <v>1883728</v>
      </c>
      <c r="P39" t="s">
        <v>279</v>
      </c>
      <c r="Q39" t="s">
        <v>63</v>
      </c>
    </row>
    <row r="40" spans="1:17" x14ac:dyDescent="0.3">
      <c r="A40" s="5">
        <v>45901</v>
      </c>
      <c r="B40">
        <v>1</v>
      </c>
      <c r="C40" t="s">
        <v>225</v>
      </c>
      <c r="D40" t="s">
        <v>63</v>
      </c>
      <c r="E40" t="s">
        <v>230</v>
      </c>
      <c r="F40" t="s">
        <v>232</v>
      </c>
      <c r="H40" t="s">
        <v>135</v>
      </c>
      <c r="I40">
        <v>47.37</v>
      </c>
      <c r="J40">
        <v>4.93</v>
      </c>
      <c r="K40" t="s">
        <v>228</v>
      </c>
      <c r="L40">
        <v>332669.32544999995</v>
      </c>
      <c r="M40">
        <v>1424.5</v>
      </c>
      <c r="N40">
        <v>0.21</v>
      </c>
      <c r="O40" s="14">
        <v>402529.88379449991</v>
      </c>
      <c r="P40" t="s">
        <v>279</v>
      </c>
      <c r="Q40" t="s">
        <v>63</v>
      </c>
    </row>
    <row r="41" spans="1:17" x14ac:dyDescent="0.3">
      <c r="A41" s="5">
        <v>45901</v>
      </c>
      <c r="B41">
        <v>1</v>
      </c>
      <c r="C41" t="s">
        <v>225</v>
      </c>
      <c r="D41" t="s">
        <v>63</v>
      </c>
      <c r="E41" t="s">
        <v>230</v>
      </c>
      <c r="F41" t="s">
        <v>233</v>
      </c>
      <c r="H41" t="s">
        <v>135</v>
      </c>
      <c r="I41">
        <v>101.28</v>
      </c>
      <c r="J41">
        <v>1140</v>
      </c>
      <c r="K41" t="s">
        <v>231</v>
      </c>
      <c r="L41">
        <v>115459.2</v>
      </c>
      <c r="M41">
        <v>1</v>
      </c>
      <c r="N41">
        <v>0.21</v>
      </c>
      <c r="O41" s="14">
        <v>139705.63199999998</v>
      </c>
      <c r="P41" t="s">
        <v>279</v>
      </c>
      <c r="Q41" t="s">
        <v>63</v>
      </c>
    </row>
    <row r="42" spans="1:17" x14ac:dyDescent="0.3">
      <c r="A42" s="5">
        <v>45901</v>
      </c>
      <c r="B42">
        <v>1</v>
      </c>
      <c r="C42" t="s">
        <v>225</v>
      </c>
      <c r="D42" t="s">
        <v>63</v>
      </c>
      <c r="E42" t="s">
        <v>230</v>
      </c>
      <c r="F42" t="s">
        <v>234</v>
      </c>
      <c r="H42" t="s">
        <v>135</v>
      </c>
      <c r="I42">
        <v>28.02</v>
      </c>
      <c r="J42">
        <v>6500</v>
      </c>
      <c r="K42" t="s">
        <v>231</v>
      </c>
      <c r="L42">
        <v>182130</v>
      </c>
      <c r="M42">
        <v>1</v>
      </c>
      <c r="N42">
        <v>0.21</v>
      </c>
      <c r="O42" s="14">
        <v>220377.3</v>
      </c>
      <c r="P42" t="s">
        <v>279</v>
      </c>
      <c r="Q42" t="s">
        <v>63</v>
      </c>
    </row>
    <row r="43" spans="1:17" x14ac:dyDescent="0.3">
      <c r="A43" s="5">
        <v>45901</v>
      </c>
      <c r="B43">
        <v>1</v>
      </c>
      <c r="C43" t="s">
        <v>225</v>
      </c>
      <c r="D43" t="s">
        <v>63</v>
      </c>
      <c r="E43" t="s">
        <v>230</v>
      </c>
      <c r="F43" t="s">
        <v>235</v>
      </c>
      <c r="H43" t="s">
        <v>135</v>
      </c>
      <c r="I43">
        <v>42.96</v>
      </c>
      <c r="J43">
        <v>1600</v>
      </c>
      <c r="K43" t="s">
        <v>231</v>
      </c>
      <c r="L43">
        <v>68736</v>
      </c>
      <c r="M43">
        <v>1</v>
      </c>
      <c r="N43">
        <v>0.21</v>
      </c>
      <c r="O43" s="14">
        <v>83170.559999999998</v>
      </c>
      <c r="P43" t="s">
        <v>279</v>
      </c>
      <c r="Q43" t="s">
        <v>63</v>
      </c>
    </row>
    <row r="44" spans="1:17" x14ac:dyDescent="0.3">
      <c r="A44" s="5">
        <v>45901</v>
      </c>
      <c r="B44">
        <v>1</v>
      </c>
      <c r="C44" t="s">
        <v>225</v>
      </c>
      <c r="D44" t="s">
        <v>63</v>
      </c>
      <c r="E44" t="s">
        <v>230</v>
      </c>
      <c r="F44" t="s">
        <v>236</v>
      </c>
      <c r="H44" t="s">
        <v>135</v>
      </c>
      <c r="I44">
        <v>62.18</v>
      </c>
      <c r="J44">
        <v>2100</v>
      </c>
      <c r="K44" t="s">
        <v>231</v>
      </c>
      <c r="L44">
        <v>130578</v>
      </c>
      <c r="M44">
        <v>1</v>
      </c>
      <c r="N44">
        <v>0.21</v>
      </c>
      <c r="O44" s="14">
        <v>157999.38</v>
      </c>
      <c r="P44" t="s">
        <v>279</v>
      </c>
      <c r="Q44" t="s">
        <v>63</v>
      </c>
    </row>
    <row r="45" spans="1:17" x14ac:dyDescent="0.3">
      <c r="A45" s="5">
        <v>45901</v>
      </c>
      <c r="B45">
        <v>1</v>
      </c>
      <c r="C45" t="s">
        <v>225</v>
      </c>
      <c r="D45" t="s">
        <v>63</v>
      </c>
      <c r="E45" t="s">
        <v>230</v>
      </c>
      <c r="F45" t="s">
        <v>237</v>
      </c>
      <c r="H45" t="s">
        <v>135</v>
      </c>
      <c r="I45">
        <v>339.81</v>
      </c>
      <c r="J45">
        <v>0</v>
      </c>
      <c r="K45" t="s">
        <v>231</v>
      </c>
      <c r="L45">
        <v>0</v>
      </c>
      <c r="M45">
        <v>1</v>
      </c>
      <c r="N45">
        <v>0.21</v>
      </c>
      <c r="O45" s="14">
        <v>0</v>
      </c>
      <c r="P45" t="s">
        <v>279</v>
      </c>
      <c r="Q45" t="s">
        <v>63</v>
      </c>
    </row>
    <row r="46" spans="1:17" x14ac:dyDescent="0.3">
      <c r="A46" s="5">
        <v>45901</v>
      </c>
      <c r="B46">
        <v>1</v>
      </c>
      <c r="C46" t="s">
        <v>225</v>
      </c>
      <c r="D46" t="s">
        <v>63</v>
      </c>
      <c r="E46" t="s">
        <v>230</v>
      </c>
      <c r="F46" t="s">
        <v>238</v>
      </c>
      <c r="H46" t="s">
        <v>135</v>
      </c>
      <c r="I46">
        <v>50.45</v>
      </c>
      <c r="J46">
        <v>1305</v>
      </c>
      <c r="K46" t="s">
        <v>231</v>
      </c>
      <c r="L46">
        <v>65837.25</v>
      </c>
      <c r="M46">
        <v>1</v>
      </c>
      <c r="N46">
        <v>0.21</v>
      </c>
      <c r="O46" s="14">
        <v>79663.072499999995</v>
      </c>
      <c r="P46" t="s">
        <v>279</v>
      </c>
      <c r="Q46" t="s">
        <v>63</v>
      </c>
    </row>
    <row r="47" spans="1:17" x14ac:dyDescent="0.3">
      <c r="A47" s="5">
        <v>45901</v>
      </c>
      <c r="B47">
        <v>1</v>
      </c>
      <c r="C47" t="s">
        <v>225</v>
      </c>
      <c r="D47" t="s">
        <v>63</v>
      </c>
      <c r="E47" t="s">
        <v>230</v>
      </c>
      <c r="F47" t="s">
        <v>239</v>
      </c>
      <c r="H47" t="s">
        <v>135</v>
      </c>
      <c r="I47">
        <v>82.77</v>
      </c>
      <c r="J47">
        <v>1305</v>
      </c>
      <c r="K47" t="s">
        <v>231</v>
      </c>
      <c r="L47">
        <v>108014.84999999999</v>
      </c>
      <c r="M47">
        <v>1</v>
      </c>
      <c r="N47">
        <v>0.21</v>
      </c>
      <c r="O47" s="14">
        <v>130697.96849999999</v>
      </c>
      <c r="P47" t="s">
        <v>279</v>
      </c>
      <c r="Q47" t="s">
        <v>63</v>
      </c>
    </row>
    <row r="48" spans="1:17" x14ac:dyDescent="0.3">
      <c r="A48" s="5">
        <v>45901</v>
      </c>
      <c r="B48">
        <v>1</v>
      </c>
      <c r="C48" t="s">
        <v>225</v>
      </c>
      <c r="D48" t="s">
        <v>63</v>
      </c>
      <c r="E48" t="s">
        <v>230</v>
      </c>
      <c r="F48" t="s">
        <v>240</v>
      </c>
      <c r="H48" t="s">
        <v>135</v>
      </c>
      <c r="I48">
        <v>363.75</v>
      </c>
      <c r="J48">
        <v>0</v>
      </c>
      <c r="K48" t="s">
        <v>231</v>
      </c>
      <c r="L48">
        <v>0</v>
      </c>
      <c r="M48">
        <v>1</v>
      </c>
      <c r="N48">
        <v>0.21</v>
      </c>
      <c r="O48" s="14">
        <v>0</v>
      </c>
      <c r="P48" t="s">
        <v>279</v>
      </c>
      <c r="Q48" t="s">
        <v>63</v>
      </c>
    </row>
    <row r="49" spans="1:17" x14ac:dyDescent="0.3">
      <c r="A49" s="5">
        <v>45901</v>
      </c>
      <c r="B49">
        <v>1</v>
      </c>
      <c r="C49" t="s">
        <v>225</v>
      </c>
      <c r="D49" t="s">
        <v>63</v>
      </c>
      <c r="E49" t="s">
        <v>230</v>
      </c>
      <c r="F49" t="s">
        <v>241</v>
      </c>
      <c r="H49" t="s">
        <v>135</v>
      </c>
      <c r="I49">
        <v>55.76</v>
      </c>
      <c r="J49">
        <v>1760</v>
      </c>
      <c r="K49" t="s">
        <v>231</v>
      </c>
      <c r="L49">
        <v>98137.599999999991</v>
      </c>
      <c r="M49">
        <v>1</v>
      </c>
      <c r="N49">
        <v>0.21</v>
      </c>
      <c r="O49" s="14">
        <v>118746.49599999998</v>
      </c>
      <c r="P49" t="s">
        <v>279</v>
      </c>
      <c r="Q49" t="s">
        <v>63</v>
      </c>
    </row>
    <row r="50" spans="1:17" x14ac:dyDescent="0.3">
      <c r="A50" s="5">
        <v>45901</v>
      </c>
      <c r="B50">
        <v>1</v>
      </c>
      <c r="C50" t="s">
        <v>80</v>
      </c>
      <c r="D50" t="s">
        <v>80</v>
      </c>
      <c r="E50" t="s">
        <v>280</v>
      </c>
      <c r="F50" t="s">
        <v>281</v>
      </c>
      <c r="G50" t="s">
        <v>282</v>
      </c>
      <c r="H50" t="s">
        <v>135</v>
      </c>
      <c r="I50">
        <v>0</v>
      </c>
      <c r="J50">
        <v>172</v>
      </c>
      <c r="K50" t="s">
        <v>228</v>
      </c>
      <c r="L50">
        <v>0</v>
      </c>
      <c r="M50">
        <v>1430</v>
      </c>
      <c r="N50">
        <v>0</v>
      </c>
      <c r="O50" s="14">
        <v>0</v>
      </c>
      <c r="P50" t="s">
        <v>311</v>
      </c>
      <c r="Q50" t="s">
        <v>80</v>
      </c>
    </row>
    <row r="51" spans="1:17" x14ac:dyDescent="0.3">
      <c r="A51" s="5">
        <v>45901</v>
      </c>
      <c r="B51">
        <v>1</v>
      </c>
      <c r="C51" t="s">
        <v>80</v>
      </c>
      <c r="D51" t="s">
        <v>80</v>
      </c>
      <c r="E51" t="s">
        <v>280</v>
      </c>
      <c r="F51" t="s">
        <v>283</v>
      </c>
      <c r="G51" t="s">
        <v>282</v>
      </c>
      <c r="H51" t="s">
        <v>135</v>
      </c>
      <c r="I51">
        <v>2890.4</v>
      </c>
      <c r="J51">
        <v>172</v>
      </c>
      <c r="K51" t="s">
        <v>228</v>
      </c>
      <c r="L51">
        <v>497148.8</v>
      </c>
      <c r="M51">
        <v>1430</v>
      </c>
      <c r="N51">
        <v>0</v>
      </c>
      <c r="O51" s="14">
        <v>710922784</v>
      </c>
      <c r="P51" t="s">
        <v>311</v>
      </c>
      <c r="Q51" t="s">
        <v>80</v>
      </c>
    </row>
    <row r="52" spans="1:17" x14ac:dyDescent="0.3">
      <c r="A52" s="5">
        <v>45901</v>
      </c>
      <c r="B52">
        <v>1</v>
      </c>
      <c r="C52" t="s">
        <v>275</v>
      </c>
      <c r="D52" t="s">
        <v>50</v>
      </c>
      <c r="E52" t="s">
        <v>301</v>
      </c>
      <c r="F52" t="s">
        <v>286</v>
      </c>
      <c r="G52" t="s">
        <v>302</v>
      </c>
      <c r="H52" t="s">
        <v>135</v>
      </c>
      <c r="I52">
        <v>28.47</v>
      </c>
      <c r="J52">
        <v>850</v>
      </c>
      <c r="K52" t="s">
        <v>228</v>
      </c>
      <c r="L52">
        <v>24199.5</v>
      </c>
      <c r="M52">
        <v>1430</v>
      </c>
      <c r="N52">
        <v>0</v>
      </c>
      <c r="O52" s="14">
        <v>34605285</v>
      </c>
      <c r="P52" t="s">
        <v>311</v>
      </c>
      <c r="Q52" t="s">
        <v>50</v>
      </c>
    </row>
    <row r="53" spans="1:17" x14ac:dyDescent="0.3">
      <c r="A53" s="5">
        <v>45901</v>
      </c>
      <c r="B53">
        <v>1</v>
      </c>
      <c r="C53" t="s">
        <v>275</v>
      </c>
      <c r="D53" t="s">
        <v>50</v>
      </c>
      <c r="E53" t="s">
        <v>303</v>
      </c>
      <c r="F53" t="s">
        <v>286</v>
      </c>
      <c r="G53" t="s">
        <v>302</v>
      </c>
      <c r="H53" t="s">
        <v>135</v>
      </c>
      <c r="I53">
        <v>62.97</v>
      </c>
      <c r="J53">
        <v>650</v>
      </c>
      <c r="K53" t="s">
        <v>228</v>
      </c>
      <c r="L53">
        <v>40930.5</v>
      </c>
      <c r="M53">
        <v>1430</v>
      </c>
      <c r="N53">
        <v>0</v>
      </c>
      <c r="O53" s="14">
        <v>58530615</v>
      </c>
      <c r="P53" t="s">
        <v>311</v>
      </c>
      <c r="Q53" t="s">
        <v>50</v>
      </c>
    </row>
    <row r="54" spans="1:17" x14ac:dyDescent="0.3">
      <c r="A54" s="5">
        <v>45901</v>
      </c>
      <c r="B54">
        <v>1</v>
      </c>
      <c r="C54" t="s">
        <v>275</v>
      </c>
      <c r="D54" t="s">
        <v>50</v>
      </c>
      <c r="E54" t="s">
        <v>304</v>
      </c>
      <c r="F54" t="s">
        <v>286</v>
      </c>
      <c r="G54" t="s">
        <v>302</v>
      </c>
      <c r="H54" t="s">
        <v>135</v>
      </c>
      <c r="I54">
        <v>70.03</v>
      </c>
      <c r="J54">
        <v>450</v>
      </c>
      <c r="K54" t="s">
        <v>228</v>
      </c>
      <c r="L54">
        <v>31513.5</v>
      </c>
      <c r="M54">
        <v>1430</v>
      </c>
      <c r="N54">
        <v>0</v>
      </c>
      <c r="O54" s="14">
        <v>45064305</v>
      </c>
      <c r="P54" t="s">
        <v>311</v>
      </c>
      <c r="Q54" t="s">
        <v>50</v>
      </c>
    </row>
    <row r="55" spans="1:17" x14ac:dyDescent="0.3">
      <c r="A55" s="5">
        <v>45901</v>
      </c>
      <c r="B55">
        <v>1</v>
      </c>
      <c r="C55" t="s">
        <v>275</v>
      </c>
      <c r="D55" t="s">
        <v>50</v>
      </c>
      <c r="E55" t="s">
        <v>305</v>
      </c>
      <c r="F55" t="s">
        <v>286</v>
      </c>
      <c r="G55" t="s">
        <v>302</v>
      </c>
      <c r="H55" t="s">
        <v>135</v>
      </c>
      <c r="I55">
        <v>77.02</v>
      </c>
      <c r="J55">
        <v>90000</v>
      </c>
      <c r="K55" t="s">
        <v>306</v>
      </c>
      <c r="L55">
        <v>6931800</v>
      </c>
      <c r="M55">
        <v>1</v>
      </c>
      <c r="O55" s="14">
        <v>6931800</v>
      </c>
      <c r="P55" t="s">
        <v>311</v>
      </c>
      <c r="Q55" t="s">
        <v>50</v>
      </c>
    </row>
    <row r="56" spans="1:17" x14ac:dyDescent="0.3">
      <c r="A56" s="5">
        <v>45901</v>
      </c>
      <c r="B56">
        <v>2</v>
      </c>
      <c r="C56" t="s">
        <v>284</v>
      </c>
      <c r="D56" t="s">
        <v>68</v>
      </c>
      <c r="E56" t="s">
        <v>285</v>
      </c>
      <c r="F56" t="s">
        <v>286</v>
      </c>
      <c r="G56" t="s">
        <v>287</v>
      </c>
      <c r="H56" t="s">
        <v>135</v>
      </c>
      <c r="I56">
        <v>1.02</v>
      </c>
      <c r="J56">
        <v>850</v>
      </c>
      <c r="K56" t="s">
        <v>228</v>
      </c>
      <c r="L56">
        <v>867</v>
      </c>
      <c r="M56">
        <v>1430</v>
      </c>
      <c r="N56">
        <v>0</v>
      </c>
      <c r="O56" s="14">
        <v>1239810</v>
      </c>
      <c r="P56" t="s">
        <v>311</v>
      </c>
      <c r="Q56" t="s">
        <v>68</v>
      </c>
    </row>
    <row r="57" spans="1:17" x14ac:dyDescent="0.3">
      <c r="A57" s="5">
        <v>45901</v>
      </c>
      <c r="B57">
        <v>2</v>
      </c>
      <c r="C57" t="s">
        <v>284</v>
      </c>
      <c r="D57" t="s">
        <v>68</v>
      </c>
      <c r="E57" t="s">
        <v>288</v>
      </c>
      <c r="F57" t="s">
        <v>286</v>
      </c>
      <c r="G57" t="s">
        <v>289</v>
      </c>
      <c r="H57" t="s">
        <v>135</v>
      </c>
      <c r="I57">
        <v>14.54</v>
      </c>
      <c r="J57">
        <v>820</v>
      </c>
      <c r="K57" t="s">
        <v>228</v>
      </c>
      <c r="L57">
        <v>11922.8</v>
      </c>
      <c r="M57">
        <v>1430</v>
      </c>
      <c r="O57" s="14">
        <v>17049604</v>
      </c>
      <c r="P57" t="s">
        <v>311</v>
      </c>
      <c r="Q57" t="s">
        <v>68</v>
      </c>
    </row>
    <row r="58" spans="1:17" x14ac:dyDescent="0.3">
      <c r="A58" s="5">
        <v>45901</v>
      </c>
      <c r="B58">
        <v>2</v>
      </c>
      <c r="C58" t="s">
        <v>284</v>
      </c>
      <c r="D58" t="s">
        <v>68</v>
      </c>
      <c r="E58" t="s">
        <v>290</v>
      </c>
      <c r="F58" t="s">
        <v>286</v>
      </c>
      <c r="G58" t="s">
        <v>287</v>
      </c>
      <c r="H58" t="s">
        <v>135</v>
      </c>
      <c r="I58">
        <v>293.77</v>
      </c>
      <c r="J58">
        <v>740</v>
      </c>
      <c r="K58" t="s">
        <v>228</v>
      </c>
      <c r="L58">
        <v>217389.8</v>
      </c>
      <c r="M58">
        <v>1430</v>
      </c>
      <c r="O58" s="14">
        <v>310867414</v>
      </c>
      <c r="P58" t="s">
        <v>311</v>
      </c>
      <c r="Q58" t="s">
        <v>68</v>
      </c>
    </row>
    <row r="59" spans="1:17" x14ac:dyDescent="0.3">
      <c r="A59" s="5">
        <v>45901</v>
      </c>
      <c r="B59">
        <v>2</v>
      </c>
      <c r="C59" t="s">
        <v>284</v>
      </c>
      <c r="D59" t="s">
        <v>68</v>
      </c>
      <c r="E59" t="s">
        <v>291</v>
      </c>
      <c r="F59" t="s">
        <v>286</v>
      </c>
      <c r="G59" t="s">
        <v>287</v>
      </c>
      <c r="H59" t="s">
        <v>135</v>
      </c>
      <c r="I59">
        <v>47.44</v>
      </c>
      <c r="J59">
        <v>500</v>
      </c>
      <c r="K59" t="s">
        <v>228</v>
      </c>
      <c r="L59">
        <v>23720</v>
      </c>
      <c r="M59">
        <v>1430</v>
      </c>
      <c r="O59" s="14">
        <v>33919600</v>
      </c>
      <c r="P59" t="s">
        <v>311</v>
      </c>
      <c r="Q59" t="s">
        <v>68</v>
      </c>
    </row>
    <row r="60" spans="1:17" x14ac:dyDescent="0.3">
      <c r="A60" s="5">
        <v>45901</v>
      </c>
      <c r="B60">
        <v>2</v>
      </c>
      <c r="C60" t="s">
        <v>284</v>
      </c>
      <c r="D60" t="s">
        <v>68</v>
      </c>
      <c r="E60" t="s">
        <v>143</v>
      </c>
      <c r="F60" t="s">
        <v>286</v>
      </c>
      <c r="G60" t="s">
        <v>292</v>
      </c>
      <c r="H60" t="s">
        <v>135</v>
      </c>
      <c r="I60">
        <v>0</v>
      </c>
      <c r="J60">
        <v>500</v>
      </c>
      <c r="K60" t="s">
        <v>228</v>
      </c>
      <c r="L60">
        <v>0</v>
      </c>
      <c r="M60">
        <v>1430</v>
      </c>
      <c r="O60" s="14">
        <v>0</v>
      </c>
      <c r="P60" t="s">
        <v>311</v>
      </c>
      <c r="Q60" t="s">
        <v>68</v>
      </c>
    </row>
    <row r="61" spans="1:17" x14ac:dyDescent="0.3">
      <c r="A61" s="5">
        <v>45901</v>
      </c>
      <c r="B61">
        <v>2</v>
      </c>
      <c r="C61" t="s">
        <v>284</v>
      </c>
      <c r="D61" t="s">
        <v>70</v>
      </c>
      <c r="E61" t="s">
        <v>307</v>
      </c>
      <c r="F61" t="s">
        <v>286</v>
      </c>
      <c r="G61" t="s">
        <v>308</v>
      </c>
      <c r="H61" t="s">
        <v>135</v>
      </c>
      <c r="I61">
        <v>0</v>
      </c>
      <c r="J61">
        <v>820</v>
      </c>
      <c r="K61" t="s">
        <v>228</v>
      </c>
      <c r="L61">
        <v>0</v>
      </c>
      <c r="M61">
        <v>1430</v>
      </c>
      <c r="N61">
        <v>0</v>
      </c>
      <c r="O61" s="14">
        <v>0</v>
      </c>
      <c r="P61" t="s">
        <v>311</v>
      </c>
      <c r="Q61" t="s">
        <v>70</v>
      </c>
    </row>
    <row r="62" spans="1:17" x14ac:dyDescent="0.3">
      <c r="A62" s="5">
        <v>45901</v>
      </c>
      <c r="B62">
        <v>2</v>
      </c>
      <c r="C62" t="s">
        <v>284</v>
      </c>
      <c r="D62" t="s">
        <v>70</v>
      </c>
      <c r="E62" t="s">
        <v>309</v>
      </c>
      <c r="F62" t="s">
        <v>286</v>
      </c>
      <c r="G62" t="s">
        <v>308</v>
      </c>
      <c r="H62" t="s">
        <v>135</v>
      </c>
      <c r="I62">
        <v>97.03</v>
      </c>
      <c r="J62">
        <v>820</v>
      </c>
      <c r="K62" t="s">
        <v>228</v>
      </c>
      <c r="L62">
        <v>79564.600000000006</v>
      </c>
      <c r="M62">
        <v>1430</v>
      </c>
      <c r="O62" s="14">
        <v>113777378.00000001</v>
      </c>
      <c r="P62" t="s">
        <v>311</v>
      </c>
      <c r="Q62" t="s">
        <v>70</v>
      </c>
    </row>
    <row r="63" spans="1:17" x14ac:dyDescent="0.3">
      <c r="A63" s="5">
        <v>45901</v>
      </c>
      <c r="B63">
        <v>2</v>
      </c>
      <c r="C63" t="s">
        <v>284</v>
      </c>
      <c r="D63" t="s">
        <v>70</v>
      </c>
      <c r="E63" t="s">
        <v>307</v>
      </c>
      <c r="F63" t="s">
        <v>294</v>
      </c>
      <c r="G63" t="s">
        <v>308</v>
      </c>
      <c r="H63" t="s">
        <v>135</v>
      </c>
      <c r="I63">
        <v>0</v>
      </c>
      <c r="J63">
        <v>90</v>
      </c>
      <c r="K63" t="s">
        <v>228</v>
      </c>
      <c r="L63">
        <v>0</v>
      </c>
      <c r="M63">
        <v>1430</v>
      </c>
      <c r="O63" s="14">
        <v>0</v>
      </c>
      <c r="P63" t="s">
        <v>311</v>
      </c>
      <c r="Q63" t="s">
        <v>70</v>
      </c>
    </row>
    <row r="64" spans="1:17" x14ac:dyDescent="0.3">
      <c r="A64" s="5">
        <v>45901</v>
      </c>
      <c r="B64">
        <v>2</v>
      </c>
      <c r="C64" t="s">
        <v>284</v>
      </c>
      <c r="D64" t="s">
        <v>70</v>
      </c>
      <c r="E64" t="s">
        <v>309</v>
      </c>
      <c r="F64" t="s">
        <v>294</v>
      </c>
      <c r="G64" t="s">
        <v>308</v>
      </c>
      <c r="H64" t="s">
        <v>135</v>
      </c>
      <c r="I64">
        <v>159.63</v>
      </c>
      <c r="J64">
        <v>90</v>
      </c>
      <c r="K64" t="s">
        <v>228</v>
      </c>
      <c r="L64">
        <v>14366.699999999999</v>
      </c>
      <c r="M64">
        <v>1430</v>
      </c>
      <c r="N64">
        <v>0</v>
      </c>
      <c r="O64" s="14">
        <v>20544381</v>
      </c>
      <c r="P64" t="s">
        <v>311</v>
      </c>
      <c r="Q64" t="s">
        <v>70</v>
      </c>
    </row>
    <row r="65" spans="1:17" x14ac:dyDescent="0.3">
      <c r="A65" s="5">
        <v>45901</v>
      </c>
      <c r="B65">
        <v>2</v>
      </c>
      <c r="C65" t="s">
        <v>284</v>
      </c>
      <c r="D65" t="s">
        <v>70</v>
      </c>
      <c r="E65" t="s">
        <v>310</v>
      </c>
      <c r="F65" t="s">
        <v>294</v>
      </c>
      <c r="G65" t="s">
        <v>308</v>
      </c>
      <c r="H65" t="s">
        <v>135</v>
      </c>
      <c r="I65">
        <v>72.22</v>
      </c>
      <c r="J65">
        <v>90</v>
      </c>
      <c r="K65" t="s">
        <v>228</v>
      </c>
      <c r="L65">
        <v>6499.8</v>
      </c>
      <c r="M65">
        <v>1430</v>
      </c>
      <c r="N65">
        <v>0</v>
      </c>
      <c r="O65" s="14">
        <v>9294714</v>
      </c>
      <c r="P65" t="s">
        <v>311</v>
      </c>
      <c r="Q65" t="s">
        <v>70</v>
      </c>
    </row>
    <row r="66" spans="1:17" x14ac:dyDescent="0.3">
      <c r="A66" s="5">
        <v>45901</v>
      </c>
      <c r="B66">
        <v>2</v>
      </c>
      <c r="C66" t="s">
        <v>284</v>
      </c>
      <c r="D66" t="s">
        <v>70</v>
      </c>
      <c r="E66" t="s">
        <v>310</v>
      </c>
      <c r="F66" t="s">
        <v>286</v>
      </c>
      <c r="G66" t="s">
        <v>308</v>
      </c>
      <c r="H66" t="s">
        <v>135</v>
      </c>
      <c r="I66">
        <v>14.75</v>
      </c>
      <c r="J66">
        <v>760</v>
      </c>
      <c r="K66" t="s">
        <v>228</v>
      </c>
      <c r="L66">
        <v>11210</v>
      </c>
      <c r="M66">
        <v>1430</v>
      </c>
      <c r="N66">
        <v>0</v>
      </c>
      <c r="O66" s="14">
        <v>16030300</v>
      </c>
      <c r="P66" t="s">
        <v>311</v>
      </c>
      <c r="Q66" t="s">
        <v>70</v>
      </c>
    </row>
    <row r="67" spans="1:17" x14ac:dyDescent="0.3">
      <c r="A67" s="5">
        <v>45901</v>
      </c>
      <c r="B67">
        <v>2</v>
      </c>
      <c r="C67" t="s">
        <v>284</v>
      </c>
      <c r="D67" t="s">
        <v>197</v>
      </c>
      <c r="E67" t="s">
        <v>299</v>
      </c>
      <c r="F67" t="s">
        <v>286</v>
      </c>
      <c r="G67" t="s">
        <v>300</v>
      </c>
      <c r="H67" t="s">
        <v>135</v>
      </c>
      <c r="I67">
        <v>0</v>
      </c>
      <c r="K67" t="s">
        <v>228</v>
      </c>
      <c r="L67">
        <v>0</v>
      </c>
      <c r="M67">
        <v>1430</v>
      </c>
      <c r="N67">
        <v>0</v>
      </c>
      <c r="O67" s="14">
        <v>0</v>
      </c>
      <c r="P67" t="s">
        <v>311</v>
      </c>
      <c r="Q67" t="s">
        <v>197</v>
      </c>
    </row>
    <row r="68" spans="1:17" x14ac:dyDescent="0.3">
      <c r="A68" s="5">
        <v>45901</v>
      </c>
      <c r="B68">
        <v>1</v>
      </c>
      <c r="C68" t="s">
        <v>225</v>
      </c>
      <c r="D68" t="s">
        <v>66</v>
      </c>
      <c r="E68" t="s">
        <v>229</v>
      </c>
      <c r="F68" t="s">
        <v>227</v>
      </c>
      <c r="H68" t="s">
        <v>135</v>
      </c>
      <c r="I68">
        <v>17.079999999999998</v>
      </c>
      <c r="J68">
        <v>6</v>
      </c>
      <c r="K68" t="s">
        <v>228</v>
      </c>
      <c r="L68">
        <v>145982.75999999998</v>
      </c>
      <c r="M68">
        <v>1424.5</v>
      </c>
      <c r="N68">
        <v>0.21</v>
      </c>
      <c r="O68" s="14">
        <v>176639.13959999997</v>
      </c>
      <c r="P68" t="s">
        <v>279</v>
      </c>
      <c r="Q68" t="s">
        <v>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baseColWidth="10" defaultColWidth="8.88671875" defaultRowHeight="14.4" x14ac:dyDescent="0.3"/>
  <cols>
    <col min="1" max="1" width="11.33203125" bestFit="1" customWidth="1"/>
    <col min="2" max="2" width="14.6640625" bestFit="1" customWidth="1"/>
    <col min="3" max="3" width="19.109375" bestFit="1" customWidth="1"/>
    <col min="4" max="4" width="5.109375" bestFit="1" customWidth="1"/>
    <col min="5" max="5" width="15.109375" bestFit="1" customWidth="1"/>
    <col min="6" max="6" width="10.6640625" bestFit="1" customWidth="1"/>
    <col min="7" max="7" width="13" bestFit="1" customWidth="1"/>
  </cols>
  <sheetData>
    <row r="1" spans="1:7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514</v>
      </c>
    </row>
    <row r="2" spans="1:7" x14ac:dyDescent="0.3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92">
        <v>0</v>
      </c>
    </row>
    <row r="3" spans="1:7" x14ac:dyDescent="0.3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92">
        <v>0</v>
      </c>
    </row>
    <row r="4" spans="1:7" x14ac:dyDescent="0.3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92">
        <v>0</v>
      </c>
    </row>
    <row r="5" spans="1:7" x14ac:dyDescent="0.3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92">
        <v>0</v>
      </c>
    </row>
    <row r="6" spans="1:7" x14ac:dyDescent="0.3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92">
        <v>0</v>
      </c>
    </row>
    <row r="7" spans="1:7" x14ac:dyDescent="0.3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92">
        <v>0.7</v>
      </c>
    </row>
    <row r="8" spans="1:7" x14ac:dyDescent="0.3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92">
        <v>0</v>
      </c>
    </row>
    <row r="9" spans="1:7" x14ac:dyDescent="0.3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92">
        <v>0</v>
      </c>
    </row>
    <row r="10" spans="1:7" x14ac:dyDescent="0.3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92">
        <v>0</v>
      </c>
    </row>
    <row r="11" spans="1:7" x14ac:dyDescent="0.3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92">
        <v>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30"/>
  <sheetViews>
    <sheetView workbookViewId="0">
      <selection activeCell="E13" sqref="E13"/>
    </sheetView>
  </sheetViews>
  <sheetFormatPr baseColWidth="10" defaultColWidth="8.88671875" defaultRowHeight="14.4" x14ac:dyDescent="0.3"/>
  <cols>
    <col min="1" max="1" width="28.88671875" bestFit="1" customWidth="1"/>
    <col min="2" max="2" width="5" bestFit="1" customWidth="1"/>
  </cols>
  <sheetData>
    <row r="1" spans="1:2" x14ac:dyDescent="0.3">
      <c r="A1" t="s">
        <v>503</v>
      </c>
      <c r="B1" t="s">
        <v>502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136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13</v>
      </c>
    </row>
    <row r="15" spans="1:2" x14ac:dyDescent="0.3">
      <c r="A15" t="s">
        <v>21</v>
      </c>
      <c r="B15">
        <v>14</v>
      </c>
    </row>
    <row r="16" spans="1:2" x14ac:dyDescent="0.3">
      <c r="A16" t="s">
        <v>19</v>
      </c>
      <c r="B16">
        <v>13</v>
      </c>
    </row>
    <row r="17" spans="1:2" x14ac:dyDescent="0.3">
      <c r="A17" t="s">
        <v>477</v>
      </c>
      <c r="B17">
        <v>8</v>
      </c>
    </row>
    <row r="18" spans="1:2" x14ac:dyDescent="0.3">
      <c r="A18" t="s">
        <v>28</v>
      </c>
      <c r="B18">
        <v>4</v>
      </c>
    </row>
    <row r="19" spans="1:2" x14ac:dyDescent="0.3">
      <c r="A19" t="s">
        <v>42</v>
      </c>
      <c r="B19">
        <v>9</v>
      </c>
    </row>
    <row r="20" spans="1:2" x14ac:dyDescent="0.3">
      <c r="A20" t="s">
        <v>31</v>
      </c>
      <c r="B20">
        <v>9</v>
      </c>
    </row>
    <row r="21" spans="1:2" x14ac:dyDescent="0.3">
      <c r="A21" t="s">
        <v>214</v>
      </c>
      <c r="B21">
        <v>9</v>
      </c>
    </row>
    <row r="22" spans="1:2" x14ac:dyDescent="0.3">
      <c r="A22" t="s">
        <v>164</v>
      </c>
      <c r="B22">
        <v>13</v>
      </c>
    </row>
    <row r="23" spans="1:2" x14ac:dyDescent="0.3">
      <c r="A23" t="s">
        <v>477</v>
      </c>
      <c r="B23">
        <v>8</v>
      </c>
    </row>
    <row r="24" spans="1:2" x14ac:dyDescent="0.3">
      <c r="A24" t="s">
        <v>18</v>
      </c>
      <c r="B24">
        <v>1</v>
      </c>
    </row>
    <row r="25" spans="1:2" x14ac:dyDescent="0.3">
      <c r="A25" t="s">
        <v>14</v>
      </c>
      <c r="B25">
        <v>5</v>
      </c>
    </row>
    <row r="26" spans="1:2" x14ac:dyDescent="0.3">
      <c r="A26" t="s">
        <v>13</v>
      </c>
      <c r="B26">
        <v>7</v>
      </c>
    </row>
    <row r="27" spans="1:2" x14ac:dyDescent="0.3">
      <c r="A27" t="s">
        <v>10</v>
      </c>
      <c r="B27">
        <v>13</v>
      </c>
    </row>
    <row r="28" spans="1:2" x14ac:dyDescent="0.3">
      <c r="A28" t="s">
        <v>20</v>
      </c>
      <c r="B28">
        <v>4</v>
      </c>
    </row>
    <row r="29" spans="1:2" x14ac:dyDescent="0.3">
      <c r="A29" t="s">
        <v>9</v>
      </c>
      <c r="B29">
        <v>10</v>
      </c>
    </row>
    <row r="30" spans="1:2" x14ac:dyDescent="0.3">
      <c r="A30" t="s">
        <v>530</v>
      </c>
      <c r="B30">
        <v>13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J126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9" bestFit="1" customWidth="1"/>
    <col min="2" max="2" width="37" bestFit="1" customWidth="1"/>
    <col min="3" max="3" width="41.44140625" bestFit="1" customWidth="1"/>
    <col min="4" max="4" width="12" bestFit="1" customWidth="1"/>
    <col min="5" max="5" width="37" bestFit="1" customWidth="1"/>
    <col min="6" max="6" width="10.6640625" bestFit="1" customWidth="1"/>
    <col min="7" max="8" width="14.6640625" bestFit="1" customWidth="1"/>
    <col min="9" max="9" width="81.109375" bestFit="1" customWidth="1"/>
    <col min="10" max="10" width="19.44140625" bestFit="1" customWidth="1"/>
    <col min="11" max="11" width="20.6640625" bestFit="1" customWidth="1"/>
  </cols>
  <sheetData>
    <row r="1" spans="1:10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523</v>
      </c>
      <c r="J1" t="s">
        <v>749</v>
      </c>
    </row>
    <row r="2" spans="1:10" x14ac:dyDescent="0.3">
      <c r="A2" t="s">
        <v>35</v>
      </c>
      <c r="B2" t="s">
        <v>72</v>
      </c>
      <c r="C2" t="s">
        <v>73</v>
      </c>
      <c r="D2">
        <v>3.2417236735101898E-2</v>
      </c>
      <c r="E2" t="s">
        <v>105</v>
      </c>
      <c r="F2">
        <v>10</v>
      </c>
      <c r="I2" t="s">
        <v>465</v>
      </c>
      <c r="J2" s="151">
        <v>46090</v>
      </c>
    </row>
    <row r="3" spans="1:10" x14ac:dyDescent="0.3">
      <c r="A3" t="s">
        <v>35</v>
      </c>
      <c r="B3" t="s">
        <v>77</v>
      </c>
      <c r="C3" t="s">
        <v>78</v>
      </c>
      <c r="D3">
        <v>7.0597149630605652E-3</v>
      </c>
      <c r="E3" t="s">
        <v>105</v>
      </c>
      <c r="F3">
        <v>10</v>
      </c>
      <c r="I3" t="s">
        <v>465</v>
      </c>
      <c r="J3" s="151">
        <v>46090</v>
      </c>
    </row>
    <row r="4" spans="1:10" x14ac:dyDescent="0.3">
      <c r="A4" t="s">
        <v>35</v>
      </c>
      <c r="B4" t="s">
        <v>75</v>
      </c>
      <c r="C4" t="s">
        <v>76</v>
      </c>
      <c r="D4">
        <v>4.0653249223577111E-4</v>
      </c>
      <c r="E4" t="s">
        <v>105</v>
      </c>
      <c r="F4">
        <v>10</v>
      </c>
      <c r="I4" t="s">
        <v>465</v>
      </c>
      <c r="J4" s="151">
        <v>46090</v>
      </c>
    </row>
    <row r="5" spans="1:10" x14ac:dyDescent="0.3">
      <c r="A5" t="s">
        <v>35</v>
      </c>
      <c r="B5" t="s">
        <v>66</v>
      </c>
      <c r="C5" t="s">
        <v>67</v>
      </c>
      <c r="D5">
        <v>5.9791078481547098E-2</v>
      </c>
      <c r="E5" t="s">
        <v>105</v>
      </c>
      <c r="F5">
        <v>10</v>
      </c>
      <c r="I5" t="s">
        <v>465</v>
      </c>
      <c r="J5" s="151">
        <v>46090</v>
      </c>
    </row>
    <row r="6" spans="1:10" x14ac:dyDescent="0.3">
      <c r="A6" t="s">
        <v>35</v>
      </c>
      <c r="B6" t="s">
        <v>63</v>
      </c>
      <c r="C6" t="s">
        <v>64</v>
      </c>
      <c r="D6">
        <v>4.8738124634855849E-3</v>
      </c>
      <c r="E6" t="s">
        <v>105</v>
      </c>
      <c r="F6">
        <v>10</v>
      </c>
      <c r="I6" t="s">
        <v>465</v>
      </c>
      <c r="J6" s="151">
        <v>46090</v>
      </c>
    </row>
    <row r="7" spans="1:10" x14ac:dyDescent="0.3">
      <c r="A7" t="s">
        <v>35</v>
      </c>
      <c r="B7" t="s">
        <v>80</v>
      </c>
      <c r="C7" t="s">
        <v>81</v>
      </c>
      <c r="D7">
        <v>0.73411048911804788</v>
      </c>
      <c r="E7" t="s">
        <v>105</v>
      </c>
      <c r="F7">
        <v>10</v>
      </c>
      <c r="I7" t="s">
        <v>465</v>
      </c>
      <c r="J7" s="151">
        <v>46090</v>
      </c>
    </row>
    <row r="8" spans="1:10" x14ac:dyDescent="0.3">
      <c r="A8" t="s">
        <v>35</v>
      </c>
      <c r="B8" t="s">
        <v>50</v>
      </c>
      <c r="C8" t="s">
        <v>74</v>
      </c>
      <c r="D8">
        <v>1.4065386597374174E-2</v>
      </c>
      <c r="E8" t="s">
        <v>105</v>
      </c>
      <c r="F8">
        <v>10</v>
      </c>
      <c r="I8" t="s">
        <v>465</v>
      </c>
      <c r="J8" s="151">
        <v>46090</v>
      </c>
    </row>
    <row r="9" spans="1:10" x14ac:dyDescent="0.3">
      <c r="A9" t="s">
        <v>35</v>
      </c>
      <c r="B9" t="s">
        <v>68</v>
      </c>
      <c r="C9" t="s">
        <v>69</v>
      </c>
      <c r="D9">
        <v>0.10760032914202722</v>
      </c>
      <c r="E9" t="s">
        <v>105</v>
      </c>
      <c r="F9">
        <v>10</v>
      </c>
      <c r="I9" t="s">
        <v>465</v>
      </c>
      <c r="J9" s="151">
        <v>46090</v>
      </c>
    </row>
    <row r="10" spans="1:10" x14ac:dyDescent="0.3">
      <c r="A10" t="s">
        <v>35</v>
      </c>
      <c r="B10" t="s">
        <v>70</v>
      </c>
      <c r="C10" t="s">
        <v>71</v>
      </c>
      <c r="D10">
        <v>3.9675420007119738E-2</v>
      </c>
      <c r="E10" t="s">
        <v>105</v>
      </c>
      <c r="F10">
        <v>10</v>
      </c>
      <c r="I10" t="s">
        <v>465</v>
      </c>
      <c r="J10" s="151">
        <v>46090</v>
      </c>
    </row>
    <row r="11" spans="1:10" x14ac:dyDescent="0.3">
      <c r="A11" t="s">
        <v>35</v>
      </c>
      <c r="B11" t="s">
        <v>181</v>
      </c>
      <c r="C11" t="s">
        <v>462</v>
      </c>
      <c r="D11">
        <v>0</v>
      </c>
      <c r="E11" t="s">
        <v>105</v>
      </c>
      <c r="F11">
        <v>10</v>
      </c>
      <c r="I11" t="s">
        <v>465</v>
      </c>
      <c r="J11" s="151">
        <v>46041</v>
      </c>
    </row>
    <row r="12" spans="1:10" x14ac:dyDescent="0.3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51">
        <v>46041</v>
      </c>
    </row>
    <row r="13" spans="1:10" x14ac:dyDescent="0.3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51">
        <v>46041</v>
      </c>
    </row>
    <row r="14" spans="1:10" x14ac:dyDescent="0.3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51">
        <v>46041</v>
      </c>
    </row>
    <row r="15" spans="1:10" x14ac:dyDescent="0.3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51">
        <v>46041</v>
      </c>
    </row>
    <row r="16" spans="1:10" x14ac:dyDescent="0.3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51">
        <v>46041</v>
      </c>
    </row>
    <row r="17" spans="1:10" x14ac:dyDescent="0.3">
      <c r="A17" t="s">
        <v>39</v>
      </c>
      <c r="B17" t="s">
        <v>50</v>
      </c>
      <c r="C17" t="s">
        <v>88</v>
      </c>
      <c r="D17">
        <v>1</v>
      </c>
      <c r="E17" t="s">
        <v>445</v>
      </c>
      <c r="F17">
        <v>1</v>
      </c>
      <c r="I17" t="s">
        <v>50</v>
      </c>
      <c r="J17" s="151">
        <v>46041</v>
      </c>
    </row>
    <row r="18" spans="1:10" x14ac:dyDescent="0.3">
      <c r="A18" t="s">
        <v>89</v>
      </c>
      <c r="B18" t="s">
        <v>75</v>
      </c>
      <c r="C18" t="s">
        <v>90</v>
      </c>
      <c r="D18">
        <v>1</v>
      </c>
      <c r="E18" t="s">
        <v>75</v>
      </c>
      <c r="F18">
        <v>1</v>
      </c>
      <c r="I18" t="s">
        <v>75</v>
      </c>
      <c r="J18" s="151">
        <v>46041</v>
      </c>
    </row>
    <row r="19" spans="1:10" x14ac:dyDescent="0.3">
      <c r="A19" t="s">
        <v>44</v>
      </c>
      <c r="B19" t="s">
        <v>77</v>
      </c>
      <c r="C19" t="s">
        <v>91</v>
      </c>
      <c r="D19">
        <v>1</v>
      </c>
      <c r="E19" t="s">
        <v>77</v>
      </c>
      <c r="F19">
        <v>1</v>
      </c>
      <c r="I19" t="s">
        <v>77</v>
      </c>
      <c r="J19" s="151">
        <v>46041</v>
      </c>
    </row>
    <row r="20" spans="1:10" x14ac:dyDescent="0.3">
      <c r="A20" t="s">
        <v>92</v>
      </c>
      <c r="B20" t="s">
        <v>181</v>
      </c>
      <c r="C20" t="s">
        <v>463</v>
      </c>
      <c r="D20">
        <v>1</v>
      </c>
      <c r="E20" t="s">
        <v>181</v>
      </c>
      <c r="F20">
        <v>1</v>
      </c>
      <c r="I20" t="s">
        <v>181</v>
      </c>
      <c r="J20" s="151">
        <v>46041</v>
      </c>
    </row>
    <row r="21" spans="1:10" x14ac:dyDescent="0.3">
      <c r="A21" t="s">
        <v>34</v>
      </c>
      <c r="B21" t="s">
        <v>80</v>
      </c>
      <c r="C21" t="s">
        <v>93</v>
      </c>
      <c r="D21">
        <v>1</v>
      </c>
      <c r="E21" t="s">
        <v>80</v>
      </c>
      <c r="F21">
        <v>1</v>
      </c>
      <c r="I21" t="s">
        <v>80</v>
      </c>
      <c r="J21" s="151">
        <v>46041</v>
      </c>
    </row>
    <row r="22" spans="1:10" x14ac:dyDescent="0.3">
      <c r="A22" t="s">
        <v>38</v>
      </c>
      <c r="B22" t="s">
        <v>72</v>
      </c>
      <c r="C22" t="s">
        <v>100</v>
      </c>
      <c r="D22">
        <v>5.6730377039698875E-2</v>
      </c>
      <c r="E22" t="s">
        <v>96</v>
      </c>
      <c r="F22">
        <v>10</v>
      </c>
      <c r="I22" t="s">
        <v>465</v>
      </c>
      <c r="J22" s="151">
        <v>46041</v>
      </c>
    </row>
    <row r="23" spans="1:10" x14ac:dyDescent="0.3">
      <c r="A23" t="s">
        <v>38</v>
      </c>
      <c r="B23" t="s">
        <v>77</v>
      </c>
      <c r="C23" t="s">
        <v>103</v>
      </c>
      <c r="D23">
        <v>8.3810181246943662E-4</v>
      </c>
      <c r="E23" t="s">
        <v>96</v>
      </c>
      <c r="F23">
        <v>10</v>
      </c>
      <c r="I23" t="s">
        <v>465</v>
      </c>
      <c r="J23" s="151">
        <v>46041</v>
      </c>
    </row>
    <row r="24" spans="1:10" x14ac:dyDescent="0.3">
      <c r="A24" t="s">
        <v>38</v>
      </c>
      <c r="B24" t="s">
        <v>75</v>
      </c>
      <c r="C24" t="s">
        <v>102</v>
      </c>
      <c r="D24">
        <v>5.4746435199977984E-5</v>
      </c>
      <c r="E24" t="s">
        <v>96</v>
      </c>
      <c r="F24">
        <v>10</v>
      </c>
      <c r="I24" t="s">
        <v>465</v>
      </c>
      <c r="J24" s="151">
        <v>46041</v>
      </c>
    </row>
    <row r="25" spans="1:10" x14ac:dyDescent="0.3">
      <c r="A25" t="s">
        <v>38</v>
      </c>
      <c r="B25" t="s">
        <v>66</v>
      </c>
      <c r="C25" t="s">
        <v>97</v>
      </c>
      <c r="D25">
        <v>7.3784406490697979E-2</v>
      </c>
      <c r="E25" t="s">
        <v>96</v>
      </c>
      <c r="F25">
        <v>10</v>
      </c>
      <c r="I25" t="s">
        <v>465</v>
      </c>
      <c r="J25" s="151">
        <v>46041</v>
      </c>
    </row>
    <row r="26" spans="1:10" x14ac:dyDescent="0.3">
      <c r="A26" t="s">
        <v>38</v>
      </c>
      <c r="B26" t="s">
        <v>63</v>
      </c>
      <c r="C26" t="s">
        <v>95</v>
      </c>
      <c r="D26">
        <v>1.2325330745804766E-4</v>
      </c>
      <c r="E26" t="s">
        <v>96</v>
      </c>
      <c r="F26">
        <v>10</v>
      </c>
      <c r="I26" t="s">
        <v>465</v>
      </c>
      <c r="J26" s="151">
        <v>46041</v>
      </c>
    </row>
    <row r="27" spans="1:10" x14ac:dyDescent="0.3">
      <c r="A27" t="s">
        <v>38</v>
      </c>
      <c r="B27" t="s">
        <v>80</v>
      </c>
      <c r="C27" t="s">
        <v>104</v>
      </c>
      <c r="D27">
        <v>0.12033392951698757</v>
      </c>
      <c r="E27" t="s">
        <v>96</v>
      </c>
      <c r="F27">
        <v>10</v>
      </c>
      <c r="I27" t="s">
        <v>465</v>
      </c>
      <c r="J27" s="151">
        <v>46041</v>
      </c>
    </row>
    <row r="28" spans="1:10" x14ac:dyDescent="0.3">
      <c r="A28" t="s">
        <v>38</v>
      </c>
      <c r="B28" t="s">
        <v>50</v>
      </c>
      <c r="C28" t="s">
        <v>101</v>
      </c>
      <c r="D28">
        <v>0.50969306785499291</v>
      </c>
      <c r="E28" t="s">
        <v>96</v>
      </c>
      <c r="F28">
        <v>10</v>
      </c>
      <c r="I28" t="s">
        <v>465</v>
      </c>
      <c r="J28" s="151">
        <v>46041</v>
      </c>
    </row>
    <row r="29" spans="1:10" x14ac:dyDescent="0.3">
      <c r="A29" t="s">
        <v>38</v>
      </c>
      <c r="B29" t="s">
        <v>68</v>
      </c>
      <c r="C29" t="s">
        <v>98</v>
      </c>
      <c r="D29">
        <v>1.7206376041699646E-2</v>
      </c>
      <c r="E29" t="s">
        <v>96</v>
      </c>
      <c r="F29">
        <v>10</v>
      </c>
      <c r="I29" t="s">
        <v>465</v>
      </c>
      <c r="J29" s="151">
        <v>46041</v>
      </c>
    </row>
    <row r="30" spans="1:10" x14ac:dyDescent="0.3">
      <c r="A30" t="s">
        <v>38</v>
      </c>
      <c r="B30" t="s">
        <v>70</v>
      </c>
      <c r="C30" t="s">
        <v>99</v>
      </c>
      <c r="D30">
        <v>0.22127154340461799</v>
      </c>
      <c r="E30" t="s">
        <v>96</v>
      </c>
      <c r="F30">
        <v>10</v>
      </c>
      <c r="I30" t="s">
        <v>465</v>
      </c>
      <c r="J30" s="151">
        <v>46041</v>
      </c>
    </row>
    <row r="31" spans="1:10" x14ac:dyDescent="0.3">
      <c r="A31" t="s">
        <v>38</v>
      </c>
      <c r="B31" t="s">
        <v>181</v>
      </c>
      <c r="C31" t="s">
        <v>464</v>
      </c>
      <c r="D31">
        <v>0</v>
      </c>
      <c r="E31" t="s">
        <v>96</v>
      </c>
      <c r="F31">
        <v>10</v>
      </c>
      <c r="I31" t="s">
        <v>465</v>
      </c>
      <c r="J31" s="151">
        <v>46041</v>
      </c>
    </row>
    <row r="32" spans="1:10" x14ac:dyDescent="0.3">
      <c r="A32" t="s">
        <v>32</v>
      </c>
      <c r="B32" t="s">
        <v>72</v>
      </c>
      <c r="C32" t="s">
        <v>107</v>
      </c>
      <c r="D32">
        <v>7.7777777777777779E-2</v>
      </c>
      <c r="E32" t="s">
        <v>164</v>
      </c>
      <c r="F32">
        <v>10</v>
      </c>
      <c r="I32" t="s">
        <v>467</v>
      </c>
      <c r="J32" s="151">
        <v>46041</v>
      </c>
    </row>
    <row r="33" spans="1:10" x14ac:dyDescent="0.3">
      <c r="A33" t="s">
        <v>32</v>
      </c>
      <c r="B33" t="s">
        <v>177</v>
      </c>
      <c r="C33" t="s">
        <v>317</v>
      </c>
      <c r="D33">
        <v>7.7777777777777779E-2</v>
      </c>
      <c r="E33" t="s">
        <v>164</v>
      </c>
      <c r="F33">
        <v>10</v>
      </c>
      <c r="I33" t="s">
        <v>467</v>
      </c>
      <c r="J33" s="151">
        <v>46041</v>
      </c>
    </row>
    <row r="34" spans="1:10" x14ac:dyDescent="0.3">
      <c r="A34" t="s">
        <v>32</v>
      </c>
      <c r="B34" t="s">
        <v>175</v>
      </c>
      <c r="C34" t="s">
        <v>316</v>
      </c>
      <c r="D34">
        <v>7.7777777777777779E-2</v>
      </c>
      <c r="E34" t="s">
        <v>164</v>
      </c>
      <c r="F34">
        <v>10</v>
      </c>
      <c r="I34" t="s">
        <v>467</v>
      </c>
      <c r="J34" s="151">
        <v>46041</v>
      </c>
    </row>
    <row r="35" spans="1:10" x14ac:dyDescent="0.3">
      <c r="A35" t="s">
        <v>32</v>
      </c>
      <c r="B35" t="s">
        <v>193</v>
      </c>
      <c r="C35" t="s">
        <v>320</v>
      </c>
      <c r="D35">
        <v>7.7777777777777779E-2</v>
      </c>
      <c r="E35" t="s">
        <v>164</v>
      </c>
      <c r="F35">
        <v>10</v>
      </c>
      <c r="I35" t="s">
        <v>467</v>
      </c>
      <c r="J35" s="151">
        <v>46041</v>
      </c>
    </row>
    <row r="36" spans="1:10" x14ac:dyDescent="0.3">
      <c r="A36" t="s">
        <v>32</v>
      </c>
      <c r="B36" t="s">
        <v>191</v>
      </c>
      <c r="C36" t="s">
        <v>319</v>
      </c>
      <c r="D36">
        <v>7.7777777777777779E-2</v>
      </c>
      <c r="E36" t="s">
        <v>164</v>
      </c>
      <c r="F36">
        <v>10</v>
      </c>
      <c r="I36" t="s">
        <v>467</v>
      </c>
      <c r="J36" s="151">
        <v>46041</v>
      </c>
    </row>
    <row r="37" spans="1:10" x14ac:dyDescent="0.3">
      <c r="A37" t="s">
        <v>32</v>
      </c>
      <c r="B37" t="s">
        <v>80</v>
      </c>
      <c r="C37" t="s">
        <v>109</v>
      </c>
      <c r="D37">
        <v>7.7777777777777779E-2</v>
      </c>
      <c r="E37" t="s">
        <v>164</v>
      </c>
      <c r="F37">
        <v>10</v>
      </c>
      <c r="I37" t="s">
        <v>467</v>
      </c>
      <c r="J37" s="151">
        <v>46041</v>
      </c>
    </row>
    <row r="38" spans="1:10" x14ac:dyDescent="0.3">
      <c r="A38" t="s">
        <v>32</v>
      </c>
      <c r="B38" t="s">
        <v>50</v>
      </c>
      <c r="C38" t="s">
        <v>108</v>
      </c>
      <c r="D38">
        <v>7.7777777777777779E-2</v>
      </c>
      <c r="E38" t="s">
        <v>164</v>
      </c>
      <c r="F38">
        <v>10</v>
      </c>
      <c r="I38" t="s">
        <v>467</v>
      </c>
      <c r="J38" s="151">
        <v>46041</v>
      </c>
    </row>
    <row r="39" spans="1:10" x14ac:dyDescent="0.3">
      <c r="A39" t="s">
        <v>32</v>
      </c>
      <c r="B39" t="s">
        <v>68</v>
      </c>
      <c r="C39" t="s">
        <v>106</v>
      </c>
      <c r="D39">
        <v>7.7777777777777779E-2</v>
      </c>
      <c r="E39" t="s">
        <v>164</v>
      </c>
      <c r="F39">
        <v>10</v>
      </c>
      <c r="I39" t="s">
        <v>467</v>
      </c>
      <c r="J39" s="151">
        <v>46041</v>
      </c>
    </row>
    <row r="40" spans="1:10" x14ac:dyDescent="0.3">
      <c r="A40" t="s">
        <v>32</v>
      </c>
      <c r="B40" t="s">
        <v>70</v>
      </c>
      <c r="C40" t="s">
        <v>452</v>
      </c>
      <c r="D40">
        <v>7.7777777777777779E-2</v>
      </c>
      <c r="E40" t="s">
        <v>164</v>
      </c>
      <c r="F40">
        <v>10</v>
      </c>
      <c r="I40" t="s">
        <v>467</v>
      </c>
      <c r="J40" s="151">
        <v>46041</v>
      </c>
    </row>
    <row r="41" spans="1:10" x14ac:dyDescent="0.3">
      <c r="A41" t="s">
        <v>32</v>
      </c>
      <c r="B41" t="s">
        <v>181</v>
      </c>
      <c r="C41" t="s">
        <v>318</v>
      </c>
      <c r="D41">
        <v>0</v>
      </c>
      <c r="E41" t="s">
        <v>164</v>
      </c>
      <c r="F41">
        <v>10</v>
      </c>
      <c r="I41" t="s">
        <v>467</v>
      </c>
      <c r="J41" s="151">
        <v>46041</v>
      </c>
    </row>
    <row r="42" spans="1:10" x14ac:dyDescent="0.3">
      <c r="A42" t="s">
        <v>321</v>
      </c>
      <c r="B42" t="s">
        <v>72</v>
      </c>
      <c r="C42" t="s">
        <v>328</v>
      </c>
      <c r="D42">
        <v>7.7777777777777779E-2</v>
      </c>
      <c r="E42" t="s">
        <v>323</v>
      </c>
      <c r="F42">
        <v>10</v>
      </c>
      <c r="I42" t="s">
        <v>467</v>
      </c>
      <c r="J42" s="151">
        <v>46041</v>
      </c>
    </row>
    <row r="43" spans="1:10" x14ac:dyDescent="0.3">
      <c r="A43" t="s">
        <v>321</v>
      </c>
      <c r="B43" t="s">
        <v>177</v>
      </c>
      <c r="C43" t="s">
        <v>325</v>
      </c>
      <c r="D43">
        <v>7.7777777777777779E-2</v>
      </c>
      <c r="E43" t="s">
        <v>323</v>
      </c>
      <c r="F43">
        <v>10</v>
      </c>
      <c r="I43" t="s">
        <v>467</v>
      </c>
      <c r="J43" s="151">
        <v>46041</v>
      </c>
    </row>
    <row r="44" spans="1:10" x14ac:dyDescent="0.3">
      <c r="A44" t="s">
        <v>321</v>
      </c>
      <c r="B44" t="s">
        <v>175</v>
      </c>
      <c r="C44" t="s">
        <v>324</v>
      </c>
      <c r="D44">
        <v>7.7777777777777779E-2</v>
      </c>
      <c r="E44" t="s">
        <v>323</v>
      </c>
      <c r="F44">
        <v>10</v>
      </c>
      <c r="I44" t="s">
        <v>467</v>
      </c>
      <c r="J44" s="151">
        <v>46041</v>
      </c>
    </row>
    <row r="45" spans="1:10" x14ac:dyDescent="0.3">
      <c r="A45" t="s">
        <v>321</v>
      </c>
      <c r="B45" t="s">
        <v>193</v>
      </c>
      <c r="C45" t="s">
        <v>330</v>
      </c>
      <c r="D45">
        <v>7.7777777777777779E-2</v>
      </c>
      <c r="E45" t="s">
        <v>323</v>
      </c>
      <c r="F45">
        <v>10</v>
      </c>
      <c r="I45" t="s">
        <v>467</v>
      </c>
      <c r="J45" s="151">
        <v>46041</v>
      </c>
    </row>
    <row r="46" spans="1:10" x14ac:dyDescent="0.3">
      <c r="A46" t="s">
        <v>321</v>
      </c>
      <c r="B46" t="s">
        <v>191</v>
      </c>
      <c r="C46" t="s">
        <v>329</v>
      </c>
      <c r="D46">
        <v>7.7777777777777779E-2</v>
      </c>
      <c r="E46" t="s">
        <v>323</v>
      </c>
      <c r="F46">
        <v>10</v>
      </c>
      <c r="I46" t="s">
        <v>467</v>
      </c>
      <c r="J46" s="151">
        <v>46041</v>
      </c>
    </row>
    <row r="47" spans="1:10" x14ac:dyDescent="0.3">
      <c r="A47" t="s">
        <v>321</v>
      </c>
      <c r="B47" t="s">
        <v>80</v>
      </c>
      <c r="C47" t="s">
        <v>327</v>
      </c>
      <c r="D47">
        <v>7.7777777777777779E-2</v>
      </c>
      <c r="E47" t="s">
        <v>323</v>
      </c>
      <c r="F47">
        <v>10</v>
      </c>
      <c r="I47" t="s">
        <v>467</v>
      </c>
      <c r="J47" s="151">
        <v>46041</v>
      </c>
    </row>
    <row r="48" spans="1:10" x14ac:dyDescent="0.3">
      <c r="A48" t="s">
        <v>321</v>
      </c>
      <c r="B48" t="s">
        <v>50</v>
      </c>
      <c r="C48" t="s">
        <v>322</v>
      </c>
      <c r="D48">
        <v>7.7777777777777779E-2</v>
      </c>
      <c r="E48" t="s">
        <v>323</v>
      </c>
      <c r="F48">
        <v>10</v>
      </c>
      <c r="I48" t="s">
        <v>467</v>
      </c>
      <c r="J48" s="151">
        <v>46041</v>
      </c>
    </row>
    <row r="49" spans="1:10" x14ac:dyDescent="0.3">
      <c r="A49" t="s">
        <v>321</v>
      </c>
      <c r="B49" t="s">
        <v>68</v>
      </c>
      <c r="C49" t="s">
        <v>331</v>
      </c>
      <c r="D49">
        <v>7.7777777777777779E-2</v>
      </c>
      <c r="E49" t="s">
        <v>323</v>
      </c>
      <c r="F49">
        <v>10</v>
      </c>
      <c r="I49" t="s">
        <v>467</v>
      </c>
      <c r="J49" s="151">
        <v>46041</v>
      </c>
    </row>
    <row r="50" spans="1:10" x14ac:dyDescent="0.3">
      <c r="A50" t="s">
        <v>321</v>
      </c>
      <c r="B50" t="s">
        <v>70</v>
      </c>
      <c r="C50" t="s">
        <v>453</v>
      </c>
      <c r="D50">
        <v>7.7777777777777779E-2</v>
      </c>
      <c r="E50" t="s">
        <v>323</v>
      </c>
      <c r="F50">
        <v>10</v>
      </c>
      <c r="I50" t="s">
        <v>467</v>
      </c>
      <c r="J50" s="151">
        <v>46041</v>
      </c>
    </row>
    <row r="51" spans="1:10" x14ac:dyDescent="0.3">
      <c r="A51" t="s">
        <v>321</v>
      </c>
      <c r="B51" t="s">
        <v>181</v>
      </c>
      <c r="C51" t="s">
        <v>326</v>
      </c>
      <c r="D51">
        <v>0</v>
      </c>
      <c r="E51" t="s">
        <v>323</v>
      </c>
      <c r="F51">
        <v>10</v>
      </c>
      <c r="I51" t="s">
        <v>467</v>
      </c>
      <c r="J51" s="151">
        <v>46041</v>
      </c>
    </row>
    <row r="52" spans="1:10" x14ac:dyDescent="0.3">
      <c r="A52" t="s">
        <v>332</v>
      </c>
      <c r="B52" t="s">
        <v>72</v>
      </c>
      <c r="C52" t="s">
        <v>335</v>
      </c>
      <c r="D52">
        <v>0.05</v>
      </c>
      <c r="E52" t="s">
        <v>168</v>
      </c>
      <c r="F52">
        <v>6</v>
      </c>
      <c r="I52" t="s">
        <v>469</v>
      </c>
      <c r="J52" s="151">
        <v>46041</v>
      </c>
    </row>
    <row r="53" spans="1:10" x14ac:dyDescent="0.3">
      <c r="A53" t="s">
        <v>332</v>
      </c>
      <c r="B53" t="s">
        <v>193</v>
      </c>
      <c r="C53" t="s">
        <v>336</v>
      </c>
      <c r="D53">
        <v>0.06</v>
      </c>
      <c r="E53" t="s">
        <v>168</v>
      </c>
      <c r="F53">
        <v>6</v>
      </c>
      <c r="I53" t="s">
        <v>469</v>
      </c>
      <c r="J53" s="151">
        <v>46041</v>
      </c>
    </row>
    <row r="54" spans="1:10" x14ac:dyDescent="0.3">
      <c r="A54" t="s">
        <v>332</v>
      </c>
      <c r="B54" t="s">
        <v>80</v>
      </c>
      <c r="C54" t="s">
        <v>334</v>
      </c>
      <c r="D54">
        <v>0.63</v>
      </c>
      <c r="E54" t="s">
        <v>168</v>
      </c>
      <c r="F54">
        <v>6</v>
      </c>
      <c r="I54" t="s">
        <v>469</v>
      </c>
      <c r="J54" s="151">
        <v>46041</v>
      </c>
    </row>
    <row r="55" spans="1:10" x14ac:dyDescent="0.3">
      <c r="A55" t="s">
        <v>332</v>
      </c>
      <c r="B55" t="s">
        <v>50</v>
      </c>
      <c r="C55" t="s">
        <v>333</v>
      </c>
      <c r="D55">
        <v>0.05</v>
      </c>
      <c r="E55" t="s">
        <v>168</v>
      </c>
      <c r="F55">
        <v>6</v>
      </c>
      <c r="I55" t="s">
        <v>469</v>
      </c>
      <c r="J55" s="151">
        <v>46041</v>
      </c>
    </row>
    <row r="56" spans="1:10" x14ac:dyDescent="0.3">
      <c r="A56" t="s">
        <v>332</v>
      </c>
      <c r="B56" t="s">
        <v>68</v>
      </c>
      <c r="C56" t="s">
        <v>337</v>
      </c>
      <c r="D56">
        <v>0.14000000000000001</v>
      </c>
      <c r="E56" t="s">
        <v>168</v>
      </c>
      <c r="F56">
        <v>6</v>
      </c>
      <c r="I56" t="s">
        <v>469</v>
      </c>
      <c r="J56" s="151">
        <v>46041</v>
      </c>
    </row>
    <row r="57" spans="1:10" x14ac:dyDescent="0.3">
      <c r="A57" t="s">
        <v>332</v>
      </c>
      <c r="B57" t="s">
        <v>70</v>
      </c>
      <c r="C57" t="s">
        <v>454</v>
      </c>
      <c r="D57">
        <v>7.0000000000000007E-2</v>
      </c>
      <c r="E57" t="s">
        <v>168</v>
      </c>
      <c r="F57">
        <v>6</v>
      </c>
      <c r="I57" t="s">
        <v>469</v>
      </c>
      <c r="J57" s="151">
        <v>46041</v>
      </c>
    </row>
    <row r="58" spans="1:10" x14ac:dyDescent="0.3">
      <c r="A58" t="s">
        <v>338</v>
      </c>
      <c r="B58" t="s">
        <v>191</v>
      </c>
      <c r="C58" t="s">
        <v>340</v>
      </c>
      <c r="D58">
        <v>0.37</v>
      </c>
      <c r="E58" t="s">
        <v>13</v>
      </c>
      <c r="F58">
        <v>5</v>
      </c>
      <c r="I58" t="s">
        <v>466</v>
      </c>
      <c r="J58" s="151">
        <v>46041</v>
      </c>
    </row>
    <row r="59" spans="1:10" x14ac:dyDescent="0.3">
      <c r="A59" t="s">
        <v>338</v>
      </c>
      <c r="B59" t="s">
        <v>80</v>
      </c>
      <c r="C59" t="s">
        <v>451</v>
      </c>
      <c r="D59">
        <v>0.2</v>
      </c>
      <c r="E59" t="s">
        <v>13</v>
      </c>
      <c r="F59">
        <v>5</v>
      </c>
      <c r="I59" t="s">
        <v>466</v>
      </c>
      <c r="J59" s="151">
        <v>46041</v>
      </c>
    </row>
    <row r="60" spans="1:10" x14ac:dyDescent="0.3">
      <c r="A60" t="s">
        <v>338</v>
      </c>
      <c r="B60" t="s">
        <v>50</v>
      </c>
      <c r="C60" t="s">
        <v>339</v>
      </c>
      <c r="D60">
        <v>0.12</v>
      </c>
      <c r="E60" t="s">
        <v>13</v>
      </c>
      <c r="F60">
        <v>5</v>
      </c>
      <c r="I60" t="s">
        <v>466</v>
      </c>
      <c r="J60" s="151">
        <v>46041</v>
      </c>
    </row>
    <row r="61" spans="1:10" x14ac:dyDescent="0.3">
      <c r="A61" t="s">
        <v>338</v>
      </c>
      <c r="B61" t="s">
        <v>68</v>
      </c>
      <c r="C61" t="s">
        <v>450</v>
      </c>
      <c r="D61">
        <v>0.17</v>
      </c>
      <c r="E61" t="s">
        <v>13</v>
      </c>
      <c r="F61">
        <v>5</v>
      </c>
      <c r="I61" t="s">
        <v>466</v>
      </c>
      <c r="J61" s="151">
        <v>46041</v>
      </c>
    </row>
    <row r="62" spans="1:10" x14ac:dyDescent="0.3">
      <c r="A62" t="s">
        <v>338</v>
      </c>
      <c r="B62" t="s">
        <v>70</v>
      </c>
      <c r="C62" t="s">
        <v>455</v>
      </c>
      <c r="D62">
        <v>0.14000000000000001</v>
      </c>
      <c r="E62" t="s">
        <v>13</v>
      </c>
      <c r="F62">
        <v>5</v>
      </c>
      <c r="I62" t="s">
        <v>466</v>
      </c>
      <c r="J62" s="151">
        <v>46041</v>
      </c>
    </row>
    <row r="63" spans="1:10" x14ac:dyDescent="0.3">
      <c r="A63" t="s">
        <v>341</v>
      </c>
      <c r="B63" t="s">
        <v>72</v>
      </c>
      <c r="C63" t="s">
        <v>344</v>
      </c>
      <c r="D63">
        <v>0.08</v>
      </c>
      <c r="E63" t="s">
        <v>42</v>
      </c>
      <c r="F63">
        <v>6</v>
      </c>
      <c r="I63" t="s">
        <v>469</v>
      </c>
      <c r="J63" s="151">
        <v>46041</v>
      </c>
    </row>
    <row r="64" spans="1:10" x14ac:dyDescent="0.3">
      <c r="A64" t="s">
        <v>341</v>
      </c>
      <c r="B64" t="s">
        <v>193</v>
      </c>
      <c r="C64" t="s">
        <v>345</v>
      </c>
      <c r="D64">
        <v>0.09</v>
      </c>
      <c r="E64" t="s">
        <v>42</v>
      </c>
      <c r="F64">
        <v>6</v>
      </c>
      <c r="I64" t="s">
        <v>469</v>
      </c>
      <c r="J64" s="151">
        <v>46041</v>
      </c>
    </row>
    <row r="65" spans="1:10" x14ac:dyDescent="0.3">
      <c r="A65" t="s">
        <v>341</v>
      </c>
      <c r="B65" t="s">
        <v>80</v>
      </c>
      <c r="C65" t="s">
        <v>343</v>
      </c>
      <c r="D65">
        <v>0.15</v>
      </c>
      <c r="E65" t="s">
        <v>42</v>
      </c>
      <c r="F65">
        <v>6</v>
      </c>
      <c r="I65" t="s">
        <v>469</v>
      </c>
      <c r="J65" s="151">
        <v>46041</v>
      </c>
    </row>
    <row r="66" spans="1:10" x14ac:dyDescent="0.3">
      <c r="A66" t="s">
        <v>341</v>
      </c>
      <c r="B66" t="s">
        <v>50</v>
      </c>
      <c r="C66" t="s">
        <v>342</v>
      </c>
      <c r="D66">
        <v>0.4</v>
      </c>
      <c r="E66" t="s">
        <v>42</v>
      </c>
      <c r="F66">
        <v>6</v>
      </c>
      <c r="I66" t="s">
        <v>469</v>
      </c>
      <c r="J66" s="151">
        <v>46041</v>
      </c>
    </row>
    <row r="67" spans="1:10" x14ac:dyDescent="0.3">
      <c r="A67" t="s">
        <v>341</v>
      </c>
      <c r="B67" t="s">
        <v>68</v>
      </c>
      <c r="C67" t="s">
        <v>346</v>
      </c>
      <c r="D67">
        <v>0.08</v>
      </c>
      <c r="E67" t="s">
        <v>42</v>
      </c>
      <c r="F67">
        <v>6</v>
      </c>
      <c r="I67" t="s">
        <v>469</v>
      </c>
      <c r="J67" s="151">
        <v>46041</v>
      </c>
    </row>
    <row r="68" spans="1:10" x14ac:dyDescent="0.3">
      <c r="A68" t="s">
        <v>341</v>
      </c>
      <c r="B68" t="s">
        <v>70</v>
      </c>
      <c r="C68" t="s">
        <v>456</v>
      </c>
      <c r="D68">
        <v>0.2</v>
      </c>
      <c r="E68" t="s">
        <v>42</v>
      </c>
      <c r="F68">
        <v>6</v>
      </c>
      <c r="I68" t="s">
        <v>469</v>
      </c>
      <c r="J68" s="151">
        <v>46041</v>
      </c>
    </row>
    <row r="69" spans="1:10" x14ac:dyDescent="0.3">
      <c r="A69" t="s">
        <v>347</v>
      </c>
      <c r="B69" t="s">
        <v>191</v>
      </c>
      <c r="C69" t="s">
        <v>349</v>
      </c>
      <c r="D69">
        <v>0.03</v>
      </c>
      <c r="E69" t="s">
        <v>50</v>
      </c>
      <c r="F69">
        <v>2</v>
      </c>
      <c r="I69" t="s">
        <v>470</v>
      </c>
      <c r="J69" s="151">
        <v>46041</v>
      </c>
    </row>
    <row r="70" spans="1:10" x14ac:dyDescent="0.3">
      <c r="A70" t="s">
        <v>347</v>
      </c>
      <c r="B70" t="s">
        <v>50</v>
      </c>
      <c r="C70" t="s">
        <v>348</v>
      </c>
      <c r="D70">
        <v>0.97</v>
      </c>
      <c r="E70" t="s">
        <v>50</v>
      </c>
      <c r="F70">
        <v>2</v>
      </c>
      <c r="I70" t="s">
        <v>470</v>
      </c>
      <c r="J70" s="151">
        <v>46041</v>
      </c>
    </row>
    <row r="71" spans="1:10" x14ac:dyDescent="0.3">
      <c r="A71" t="s">
        <v>350</v>
      </c>
      <c r="B71" t="s">
        <v>72</v>
      </c>
      <c r="C71" t="s">
        <v>351</v>
      </c>
      <c r="D71">
        <v>0.05</v>
      </c>
      <c r="E71" t="s">
        <v>68</v>
      </c>
      <c r="F71">
        <v>2</v>
      </c>
      <c r="I71" t="s">
        <v>448</v>
      </c>
      <c r="J71" s="151">
        <v>46041</v>
      </c>
    </row>
    <row r="72" spans="1:10" x14ac:dyDescent="0.3">
      <c r="A72" t="s">
        <v>350</v>
      </c>
      <c r="B72" t="s">
        <v>68</v>
      </c>
      <c r="C72" t="s">
        <v>352</v>
      </c>
      <c r="D72">
        <v>0.95</v>
      </c>
      <c r="E72" t="s">
        <v>68</v>
      </c>
      <c r="F72">
        <v>2</v>
      </c>
      <c r="I72" t="s">
        <v>448</v>
      </c>
      <c r="J72" s="151">
        <v>46041</v>
      </c>
    </row>
    <row r="73" spans="1:10" x14ac:dyDescent="0.3">
      <c r="A73" t="s">
        <v>353</v>
      </c>
      <c r="B73" t="s">
        <v>72</v>
      </c>
      <c r="C73" t="s">
        <v>357</v>
      </c>
      <c r="D73">
        <v>0.02</v>
      </c>
      <c r="E73" t="s">
        <v>173</v>
      </c>
      <c r="F73">
        <v>7</v>
      </c>
      <c r="I73" t="s">
        <v>471</v>
      </c>
      <c r="J73" s="151">
        <v>46041</v>
      </c>
    </row>
    <row r="74" spans="1:10" x14ac:dyDescent="0.3">
      <c r="A74" t="s">
        <v>353</v>
      </c>
      <c r="B74" t="s">
        <v>175</v>
      </c>
      <c r="C74" t="s">
        <v>355</v>
      </c>
      <c r="D74">
        <v>2.1100000000000001E-2</v>
      </c>
      <c r="E74" t="s">
        <v>173</v>
      </c>
      <c r="F74">
        <v>7</v>
      </c>
      <c r="I74" t="s">
        <v>471</v>
      </c>
      <c r="J74" s="151">
        <v>46041</v>
      </c>
    </row>
    <row r="75" spans="1:10" x14ac:dyDescent="0.3">
      <c r="A75" t="s">
        <v>353</v>
      </c>
      <c r="B75" t="s">
        <v>193</v>
      </c>
      <c r="C75" t="s">
        <v>359</v>
      </c>
      <c r="D75">
        <v>0.57830000000000004</v>
      </c>
      <c r="E75" t="s">
        <v>173</v>
      </c>
      <c r="F75">
        <v>7</v>
      </c>
      <c r="I75" t="s">
        <v>471</v>
      </c>
      <c r="J75" s="151">
        <v>46041</v>
      </c>
    </row>
    <row r="76" spans="1:10" x14ac:dyDescent="0.3">
      <c r="A76" t="s">
        <v>353</v>
      </c>
      <c r="B76" t="s">
        <v>191</v>
      </c>
      <c r="C76" t="s">
        <v>358</v>
      </c>
      <c r="D76">
        <v>0.23</v>
      </c>
      <c r="E76" t="s">
        <v>173</v>
      </c>
      <c r="F76">
        <v>7</v>
      </c>
      <c r="I76" t="s">
        <v>471</v>
      </c>
      <c r="J76" s="151">
        <v>46041</v>
      </c>
    </row>
    <row r="77" spans="1:10" x14ac:dyDescent="0.3">
      <c r="A77" t="s">
        <v>353</v>
      </c>
      <c r="B77" t="s">
        <v>80</v>
      </c>
      <c r="C77" t="s">
        <v>356</v>
      </c>
      <c r="D77">
        <v>0.10680000000000001</v>
      </c>
      <c r="E77" t="s">
        <v>173</v>
      </c>
      <c r="F77">
        <v>7</v>
      </c>
      <c r="I77" t="s">
        <v>471</v>
      </c>
      <c r="J77" s="151">
        <v>46041</v>
      </c>
    </row>
    <row r="78" spans="1:10" x14ac:dyDescent="0.3">
      <c r="A78" t="s">
        <v>353</v>
      </c>
      <c r="B78" t="s">
        <v>50</v>
      </c>
      <c r="C78" t="s">
        <v>354</v>
      </c>
      <c r="D78">
        <v>2.6100000000000002E-2</v>
      </c>
      <c r="E78" t="s">
        <v>173</v>
      </c>
      <c r="F78">
        <v>7</v>
      </c>
      <c r="I78" t="s">
        <v>471</v>
      </c>
      <c r="J78" s="151">
        <v>46041</v>
      </c>
    </row>
    <row r="79" spans="1:10" x14ac:dyDescent="0.3">
      <c r="A79" t="s">
        <v>353</v>
      </c>
      <c r="B79" t="s">
        <v>70</v>
      </c>
      <c r="C79" t="s">
        <v>457</v>
      </c>
      <c r="D79">
        <v>1.77E-2</v>
      </c>
      <c r="E79" t="s">
        <v>173</v>
      </c>
      <c r="F79">
        <v>7</v>
      </c>
      <c r="I79" t="s">
        <v>471</v>
      </c>
      <c r="J79" s="151">
        <v>46041</v>
      </c>
    </row>
    <row r="80" spans="1:10" x14ac:dyDescent="0.3">
      <c r="A80" t="s">
        <v>360</v>
      </c>
      <c r="B80" t="s">
        <v>72</v>
      </c>
      <c r="C80" t="s">
        <v>366</v>
      </c>
      <c r="D80">
        <v>0.14000000000000001</v>
      </c>
      <c r="E80" t="s">
        <v>179</v>
      </c>
      <c r="F80">
        <v>10</v>
      </c>
      <c r="I80" t="s">
        <v>467</v>
      </c>
      <c r="J80" s="151">
        <v>46041</v>
      </c>
    </row>
    <row r="81" spans="1:10" x14ac:dyDescent="0.3">
      <c r="A81" t="s">
        <v>360</v>
      </c>
      <c r="B81" t="s">
        <v>177</v>
      </c>
      <c r="C81" t="s">
        <v>363</v>
      </c>
      <c r="D81">
        <v>7.0000000000000007E-2</v>
      </c>
      <c r="E81" t="s">
        <v>179</v>
      </c>
      <c r="F81">
        <v>10</v>
      </c>
      <c r="I81" t="s">
        <v>467</v>
      </c>
      <c r="J81" s="151">
        <v>46041</v>
      </c>
    </row>
    <row r="82" spans="1:10" x14ac:dyDescent="0.3">
      <c r="A82" t="s">
        <v>360</v>
      </c>
      <c r="B82" t="s">
        <v>175</v>
      </c>
      <c r="C82" t="s">
        <v>362</v>
      </c>
      <c r="D82">
        <v>7.0000000000000007E-2</v>
      </c>
      <c r="E82" t="s">
        <v>179</v>
      </c>
      <c r="F82">
        <v>10</v>
      </c>
      <c r="I82" t="s">
        <v>467</v>
      </c>
      <c r="J82" s="151">
        <v>46041</v>
      </c>
    </row>
    <row r="83" spans="1:10" x14ac:dyDescent="0.3">
      <c r="A83" t="s">
        <v>360</v>
      </c>
      <c r="B83" t="s">
        <v>193</v>
      </c>
      <c r="C83" t="s">
        <v>368</v>
      </c>
      <c r="D83">
        <v>0.06</v>
      </c>
      <c r="E83" t="s">
        <v>179</v>
      </c>
      <c r="F83">
        <v>10</v>
      </c>
      <c r="I83" t="s">
        <v>467</v>
      </c>
      <c r="J83" s="151">
        <v>46041</v>
      </c>
    </row>
    <row r="84" spans="1:10" x14ac:dyDescent="0.3">
      <c r="A84" t="s">
        <v>360</v>
      </c>
      <c r="B84" t="s">
        <v>191</v>
      </c>
      <c r="C84" t="s">
        <v>367</v>
      </c>
      <c r="D84">
        <v>0.09</v>
      </c>
      <c r="E84" t="s">
        <v>179</v>
      </c>
      <c r="F84">
        <v>10</v>
      </c>
      <c r="I84" t="s">
        <v>467</v>
      </c>
      <c r="J84" s="151">
        <v>46041</v>
      </c>
    </row>
    <row r="85" spans="1:10" x14ac:dyDescent="0.3">
      <c r="A85" t="s">
        <v>360</v>
      </c>
      <c r="B85" t="s">
        <v>80</v>
      </c>
      <c r="C85" t="s">
        <v>365</v>
      </c>
      <c r="D85">
        <v>0.15</v>
      </c>
      <c r="E85" t="s">
        <v>179</v>
      </c>
      <c r="F85">
        <v>10</v>
      </c>
      <c r="I85" t="s">
        <v>467</v>
      </c>
      <c r="J85" s="151">
        <v>46041</v>
      </c>
    </row>
    <row r="86" spans="1:10" x14ac:dyDescent="0.3">
      <c r="A86" t="s">
        <v>360</v>
      </c>
      <c r="B86" t="s">
        <v>50</v>
      </c>
      <c r="C86" t="s">
        <v>361</v>
      </c>
      <c r="D86">
        <v>0.1</v>
      </c>
      <c r="E86" t="s">
        <v>179</v>
      </c>
      <c r="F86">
        <v>10</v>
      </c>
      <c r="I86" t="s">
        <v>467</v>
      </c>
      <c r="J86" s="151">
        <v>46041</v>
      </c>
    </row>
    <row r="87" spans="1:10" x14ac:dyDescent="0.3">
      <c r="A87" t="s">
        <v>360</v>
      </c>
      <c r="B87" t="s">
        <v>68</v>
      </c>
      <c r="C87" t="s">
        <v>369</v>
      </c>
      <c r="D87">
        <v>0.2</v>
      </c>
      <c r="E87" t="s">
        <v>179</v>
      </c>
      <c r="F87">
        <v>10</v>
      </c>
      <c r="I87" t="s">
        <v>467</v>
      </c>
      <c r="J87" s="151">
        <v>46041</v>
      </c>
    </row>
    <row r="88" spans="1:10" x14ac:dyDescent="0.3">
      <c r="A88" t="s">
        <v>360</v>
      </c>
      <c r="B88" t="s">
        <v>70</v>
      </c>
      <c r="C88" t="s">
        <v>458</v>
      </c>
      <c r="D88">
        <v>0</v>
      </c>
      <c r="E88" t="s">
        <v>179</v>
      </c>
      <c r="F88">
        <v>10</v>
      </c>
      <c r="I88" t="s">
        <v>467</v>
      </c>
      <c r="J88" s="151">
        <v>46041</v>
      </c>
    </row>
    <row r="89" spans="1:10" x14ac:dyDescent="0.3">
      <c r="A89" t="s">
        <v>360</v>
      </c>
      <c r="B89" t="s">
        <v>181</v>
      </c>
      <c r="C89" t="s">
        <v>364</v>
      </c>
      <c r="D89">
        <v>0</v>
      </c>
      <c r="E89" t="s">
        <v>179</v>
      </c>
      <c r="F89">
        <v>10</v>
      </c>
      <c r="I89" t="s">
        <v>467</v>
      </c>
      <c r="J89" s="151">
        <v>46041</v>
      </c>
    </row>
    <row r="90" spans="1:10" x14ac:dyDescent="0.3">
      <c r="A90" t="s">
        <v>370</v>
      </c>
      <c r="B90" t="s">
        <v>175</v>
      </c>
      <c r="C90" t="s">
        <v>371</v>
      </c>
      <c r="D90">
        <v>0.6</v>
      </c>
      <c r="E90" t="s">
        <v>175</v>
      </c>
      <c r="F90">
        <v>2</v>
      </c>
      <c r="I90" t="s">
        <v>449</v>
      </c>
      <c r="J90" s="151">
        <v>46041</v>
      </c>
    </row>
    <row r="91" spans="1:10" x14ac:dyDescent="0.3">
      <c r="A91" t="s">
        <v>370</v>
      </c>
      <c r="B91" t="s">
        <v>191</v>
      </c>
      <c r="C91" t="s">
        <v>372</v>
      </c>
      <c r="D91">
        <v>0.4</v>
      </c>
      <c r="E91" t="s">
        <v>175</v>
      </c>
      <c r="F91">
        <v>2</v>
      </c>
      <c r="I91" t="s">
        <v>449</v>
      </c>
      <c r="J91" s="151">
        <v>46041</v>
      </c>
    </row>
    <row r="92" spans="1:10" x14ac:dyDescent="0.3">
      <c r="A92" t="s">
        <v>373</v>
      </c>
      <c r="B92" t="s">
        <v>193</v>
      </c>
      <c r="C92" t="s">
        <v>375</v>
      </c>
      <c r="D92">
        <v>0.15</v>
      </c>
      <c r="E92" t="s">
        <v>193</v>
      </c>
      <c r="F92">
        <v>2</v>
      </c>
      <c r="I92" t="s">
        <v>468</v>
      </c>
      <c r="J92" s="151">
        <v>46041</v>
      </c>
    </row>
    <row r="93" spans="1:10" x14ac:dyDescent="0.3">
      <c r="A93" t="s">
        <v>373</v>
      </c>
      <c r="B93" t="s">
        <v>80</v>
      </c>
      <c r="C93" t="s">
        <v>374</v>
      </c>
      <c r="D93">
        <v>0.85</v>
      </c>
      <c r="E93" t="s">
        <v>193</v>
      </c>
      <c r="F93">
        <v>2</v>
      </c>
      <c r="I93" t="s">
        <v>468</v>
      </c>
      <c r="J93" s="151">
        <v>46041</v>
      </c>
    </row>
    <row r="94" spans="1:10" x14ac:dyDescent="0.3">
      <c r="A94" t="s">
        <v>376</v>
      </c>
      <c r="B94" t="s">
        <v>193</v>
      </c>
      <c r="C94" t="s">
        <v>378</v>
      </c>
      <c r="D94">
        <v>0.5</v>
      </c>
      <c r="E94" t="s">
        <v>191</v>
      </c>
      <c r="F94">
        <v>2</v>
      </c>
      <c r="I94" t="s">
        <v>500</v>
      </c>
      <c r="J94" s="151">
        <v>46041</v>
      </c>
    </row>
    <row r="95" spans="1:10" x14ac:dyDescent="0.3">
      <c r="A95" t="s">
        <v>376</v>
      </c>
      <c r="B95" t="s">
        <v>191</v>
      </c>
      <c r="C95" t="s">
        <v>377</v>
      </c>
      <c r="D95">
        <v>0.5</v>
      </c>
      <c r="E95" t="s">
        <v>191</v>
      </c>
      <c r="F95">
        <v>2</v>
      </c>
      <c r="I95" t="s">
        <v>500</v>
      </c>
      <c r="J95" s="151">
        <v>46041</v>
      </c>
    </row>
    <row r="96" spans="1:10" x14ac:dyDescent="0.3">
      <c r="A96" t="s">
        <v>379</v>
      </c>
      <c r="B96" t="s">
        <v>72</v>
      </c>
      <c r="C96" t="s">
        <v>385</v>
      </c>
      <c r="D96">
        <v>0.11</v>
      </c>
      <c r="E96" t="s">
        <v>166</v>
      </c>
      <c r="F96">
        <v>10</v>
      </c>
      <c r="I96" t="s">
        <v>467</v>
      </c>
      <c r="J96" s="151">
        <v>46041</v>
      </c>
    </row>
    <row r="97" spans="1:10" x14ac:dyDescent="0.3">
      <c r="A97" t="s">
        <v>379</v>
      </c>
      <c r="B97" t="s">
        <v>177</v>
      </c>
      <c r="C97" t="s">
        <v>382</v>
      </c>
      <c r="D97">
        <v>0.08</v>
      </c>
      <c r="E97" t="s">
        <v>166</v>
      </c>
      <c r="F97">
        <v>10</v>
      </c>
      <c r="I97" t="s">
        <v>467</v>
      </c>
      <c r="J97" s="151">
        <v>46041</v>
      </c>
    </row>
    <row r="98" spans="1:10" x14ac:dyDescent="0.3">
      <c r="A98" t="s">
        <v>379</v>
      </c>
      <c r="B98" t="s">
        <v>175</v>
      </c>
      <c r="C98" t="s">
        <v>381</v>
      </c>
      <c r="D98">
        <v>0</v>
      </c>
      <c r="E98" t="s">
        <v>166</v>
      </c>
      <c r="F98">
        <v>10</v>
      </c>
      <c r="I98" t="s">
        <v>467</v>
      </c>
      <c r="J98" s="151">
        <v>46041</v>
      </c>
    </row>
    <row r="99" spans="1:10" x14ac:dyDescent="0.3">
      <c r="A99" t="s">
        <v>379</v>
      </c>
      <c r="B99" t="s">
        <v>193</v>
      </c>
      <c r="C99" t="s">
        <v>387</v>
      </c>
      <c r="D99">
        <v>0.11</v>
      </c>
      <c r="E99" t="s">
        <v>166</v>
      </c>
      <c r="F99">
        <v>10</v>
      </c>
      <c r="I99" t="s">
        <v>467</v>
      </c>
      <c r="J99" s="151">
        <v>46041</v>
      </c>
    </row>
    <row r="100" spans="1:10" x14ac:dyDescent="0.3">
      <c r="A100" t="s">
        <v>379</v>
      </c>
      <c r="B100" t="s">
        <v>191</v>
      </c>
      <c r="C100" t="s">
        <v>386</v>
      </c>
      <c r="D100">
        <v>0.19</v>
      </c>
      <c r="E100" t="s">
        <v>166</v>
      </c>
      <c r="F100">
        <v>10</v>
      </c>
      <c r="I100" t="s">
        <v>467</v>
      </c>
      <c r="J100" s="151">
        <v>46041</v>
      </c>
    </row>
    <row r="101" spans="1:10" x14ac:dyDescent="0.3">
      <c r="A101" t="s">
        <v>379</v>
      </c>
      <c r="B101" t="s">
        <v>80</v>
      </c>
      <c r="C101" t="s">
        <v>384</v>
      </c>
      <c r="D101">
        <v>0.11</v>
      </c>
      <c r="E101" t="s">
        <v>166</v>
      </c>
      <c r="F101">
        <v>10</v>
      </c>
      <c r="I101" t="s">
        <v>467</v>
      </c>
      <c r="J101" s="151">
        <v>46041</v>
      </c>
    </row>
    <row r="102" spans="1:10" x14ac:dyDescent="0.3">
      <c r="A102" t="s">
        <v>379</v>
      </c>
      <c r="B102" t="s">
        <v>50</v>
      </c>
      <c r="C102" t="s">
        <v>380</v>
      </c>
      <c r="D102">
        <v>0.11</v>
      </c>
      <c r="E102" t="s">
        <v>166</v>
      </c>
      <c r="F102">
        <v>10</v>
      </c>
      <c r="I102" t="s">
        <v>467</v>
      </c>
      <c r="J102" s="151">
        <v>46041</v>
      </c>
    </row>
    <row r="103" spans="1:10" x14ac:dyDescent="0.3">
      <c r="A103" t="s">
        <v>379</v>
      </c>
      <c r="B103" t="s">
        <v>68</v>
      </c>
      <c r="C103" t="s">
        <v>388</v>
      </c>
      <c r="D103">
        <v>0.11</v>
      </c>
      <c r="E103" t="s">
        <v>166</v>
      </c>
      <c r="F103">
        <v>10</v>
      </c>
      <c r="I103" t="s">
        <v>467</v>
      </c>
      <c r="J103" s="151">
        <v>46041</v>
      </c>
    </row>
    <row r="104" spans="1:10" x14ac:dyDescent="0.3">
      <c r="A104" t="s">
        <v>379</v>
      </c>
      <c r="B104" t="s">
        <v>70</v>
      </c>
      <c r="C104" t="s">
        <v>459</v>
      </c>
      <c r="D104">
        <v>0.11</v>
      </c>
      <c r="E104" t="s">
        <v>166</v>
      </c>
      <c r="F104">
        <v>10</v>
      </c>
      <c r="I104" t="s">
        <v>467</v>
      </c>
      <c r="J104" s="151">
        <v>46041</v>
      </c>
    </row>
    <row r="105" spans="1:10" x14ac:dyDescent="0.3">
      <c r="A105" t="s">
        <v>379</v>
      </c>
      <c r="B105" t="s">
        <v>181</v>
      </c>
      <c r="C105" t="s">
        <v>383</v>
      </c>
      <c r="D105">
        <v>0</v>
      </c>
      <c r="E105" t="s">
        <v>166</v>
      </c>
      <c r="F105">
        <v>10</v>
      </c>
      <c r="I105" t="s">
        <v>467</v>
      </c>
      <c r="J105" s="151">
        <v>46041</v>
      </c>
    </row>
    <row r="106" spans="1:10" x14ac:dyDescent="0.3">
      <c r="A106" t="s">
        <v>389</v>
      </c>
      <c r="B106" t="s">
        <v>72</v>
      </c>
      <c r="C106" t="s">
        <v>394</v>
      </c>
      <c r="D106">
        <v>0.1111</v>
      </c>
      <c r="E106" t="s">
        <v>391</v>
      </c>
      <c r="F106">
        <v>10</v>
      </c>
      <c r="I106" t="s">
        <v>465</v>
      </c>
      <c r="J106" s="151">
        <v>46041</v>
      </c>
    </row>
    <row r="107" spans="1:10" x14ac:dyDescent="0.3">
      <c r="A107" t="s">
        <v>389</v>
      </c>
      <c r="B107" t="s">
        <v>77</v>
      </c>
      <c r="C107" t="s">
        <v>750</v>
      </c>
      <c r="D107">
        <v>0.1111</v>
      </c>
      <c r="E107" t="s">
        <v>391</v>
      </c>
      <c r="F107">
        <v>10</v>
      </c>
      <c r="I107" t="s">
        <v>465</v>
      </c>
      <c r="J107" s="151">
        <v>46041</v>
      </c>
    </row>
    <row r="108" spans="1:10" x14ac:dyDescent="0.3">
      <c r="A108" t="s">
        <v>389</v>
      </c>
      <c r="B108" t="s">
        <v>75</v>
      </c>
      <c r="C108" t="s">
        <v>751</v>
      </c>
      <c r="D108">
        <v>0.1111</v>
      </c>
      <c r="E108" t="s">
        <v>391</v>
      </c>
      <c r="F108">
        <v>10</v>
      </c>
      <c r="I108" t="s">
        <v>465</v>
      </c>
      <c r="J108" s="151">
        <v>46041</v>
      </c>
    </row>
    <row r="109" spans="1:10" x14ac:dyDescent="0.3">
      <c r="A109" t="s">
        <v>389</v>
      </c>
      <c r="B109" t="s">
        <v>66</v>
      </c>
      <c r="C109" t="s">
        <v>752</v>
      </c>
      <c r="D109">
        <v>0.1111</v>
      </c>
      <c r="E109" t="s">
        <v>391</v>
      </c>
      <c r="F109">
        <v>10</v>
      </c>
      <c r="I109" t="s">
        <v>465</v>
      </c>
      <c r="J109" s="151">
        <v>46041</v>
      </c>
    </row>
    <row r="110" spans="1:10" x14ac:dyDescent="0.3">
      <c r="A110" t="s">
        <v>389</v>
      </c>
      <c r="B110" t="s">
        <v>63</v>
      </c>
      <c r="C110" t="s">
        <v>753</v>
      </c>
      <c r="D110">
        <v>0.1111</v>
      </c>
      <c r="E110" t="s">
        <v>391</v>
      </c>
      <c r="F110">
        <v>10</v>
      </c>
      <c r="I110" t="s">
        <v>465</v>
      </c>
      <c r="J110" s="151">
        <v>46041</v>
      </c>
    </row>
    <row r="111" spans="1:10" x14ac:dyDescent="0.3">
      <c r="A111" t="s">
        <v>389</v>
      </c>
      <c r="B111" t="s">
        <v>80</v>
      </c>
      <c r="C111" t="s">
        <v>393</v>
      </c>
      <c r="D111">
        <v>0.1111</v>
      </c>
      <c r="E111" t="s">
        <v>391</v>
      </c>
      <c r="F111">
        <v>10</v>
      </c>
      <c r="I111" t="s">
        <v>465</v>
      </c>
      <c r="J111" s="151">
        <v>46041</v>
      </c>
    </row>
    <row r="112" spans="1:10" x14ac:dyDescent="0.3">
      <c r="A112" t="s">
        <v>389</v>
      </c>
      <c r="B112" t="s">
        <v>50</v>
      </c>
      <c r="C112" t="s">
        <v>390</v>
      </c>
      <c r="D112">
        <v>0.1111</v>
      </c>
      <c r="E112" t="s">
        <v>391</v>
      </c>
      <c r="F112">
        <v>10</v>
      </c>
      <c r="I112" t="s">
        <v>465</v>
      </c>
      <c r="J112" s="151">
        <v>46041</v>
      </c>
    </row>
    <row r="113" spans="1:10" x14ac:dyDescent="0.3">
      <c r="A113" t="s">
        <v>389</v>
      </c>
      <c r="B113" t="s">
        <v>68</v>
      </c>
      <c r="C113" t="s">
        <v>395</v>
      </c>
      <c r="D113">
        <v>0.1111</v>
      </c>
      <c r="E113" t="s">
        <v>391</v>
      </c>
      <c r="F113">
        <v>10</v>
      </c>
      <c r="I113" t="s">
        <v>465</v>
      </c>
      <c r="J113" s="151">
        <v>46041</v>
      </c>
    </row>
    <row r="114" spans="1:10" x14ac:dyDescent="0.3">
      <c r="A114" t="s">
        <v>389</v>
      </c>
      <c r="B114" t="s">
        <v>70</v>
      </c>
      <c r="C114" t="s">
        <v>460</v>
      </c>
      <c r="D114">
        <v>0.1111</v>
      </c>
      <c r="E114" t="s">
        <v>391</v>
      </c>
      <c r="F114">
        <v>10</v>
      </c>
      <c r="I114" t="s">
        <v>465</v>
      </c>
      <c r="J114" s="151">
        <v>46041</v>
      </c>
    </row>
    <row r="115" spans="1:10" x14ac:dyDescent="0.3">
      <c r="A115" t="s">
        <v>389</v>
      </c>
      <c r="B115" t="s">
        <v>181</v>
      </c>
      <c r="C115" t="s">
        <v>392</v>
      </c>
      <c r="D115">
        <v>0</v>
      </c>
      <c r="E115" t="s">
        <v>391</v>
      </c>
      <c r="F115">
        <v>10</v>
      </c>
      <c r="I115" t="s">
        <v>465</v>
      </c>
      <c r="J115" s="151">
        <v>46041</v>
      </c>
    </row>
    <row r="116" spans="1:10" x14ac:dyDescent="0.3">
      <c r="A116" t="s">
        <v>396</v>
      </c>
      <c r="B116" t="s">
        <v>72</v>
      </c>
      <c r="C116" t="s">
        <v>402</v>
      </c>
      <c r="D116">
        <v>0.1111</v>
      </c>
      <c r="E116" t="s">
        <v>183</v>
      </c>
      <c r="F116">
        <v>10</v>
      </c>
      <c r="I116" t="s">
        <v>467</v>
      </c>
      <c r="J116" s="151">
        <v>46041</v>
      </c>
    </row>
    <row r="117" spans="1:10" x14ac:dyDescent="0.3">
      <c r="A117" t="s">
        <v>396</v>
      </c>
      <c r="B117" t="s">
        <v>177</v>
      </c>
      <c r="C117" t="s">
        <v>399</v>
      </c>
      <c r="D117">
        <v>0.1111</v>
      </c>
      <c r="E117" t="s">
        <v>183</v>
      </c>
      <c r="F117">
        <v>10</v>
      </c>
      <c r="I117" t="s">
        <v>467</v>
      </c>
      <c r="J117" s="151">
        <v>46041</v>
      </c>
    </row>
    <row r="118" spans="1:10" x14ac:dyDescent="0.3">
      <c r="A118" t="s">
        <v>396</v>
      </c>
      <c r="B118" t="s">
        <v>175</v>
      </c>
      <c r="C118" t="s">
        <v>398</v>
      </c>
      <c r="D118">
        <v>0.1111</v>
      </c>
      <c r="E118" t="s">
        <v>183</v>
      </c>
      <c r="F118">
        <v>10</v>
      </c>
      <c r="I118" t="s">
        <v>467</v>
      </c>
      <c r="J118" s="151">
        <v>46041</v>
      </c>
    </row>
    <row r="119" spans="1:10" x14ac:dyDescent="0.3">
      <c r="A119" t="s">
        <v>396</v>
      </c>
      <c r="B119" t="s">
        <v>193</v>
      </c>
      <c r="C119" t="s">
        <v>404</v>
      </c>
      <c r="D119">
        <v>0.1111</v>
      </c>
      <c r="E119" t="s">
        <v>183</v>
      </c>
      <c r="F119">
        <v>10</v>
      </c>
      <c r="I119" t="s">
        <v>467</v>
      </c>
      <c r="J119" s="151">
        <v>46041</v>
      </c>
    </row>
    <row r="120" spans="1:10" x14ac:dyDescent="0.3">
      <c r="A120" t="s">
        <v>396</v>
      </c>
      <c r="B120" t="s">
        <v>191</v>
      </c>
      <c r="C120" t="s">
        <v>403</v>
      </c>
      <c r="D120">
        <v>0.1111</v>
      </c>
      <c r="E120" t="s">
        <v>183</v>
      </c>
      <c r="F120">
        <v>10</v>
      </c>
      <c r="I120" t="s">
        <v>467</v>
      </c>
      <c r="J120" s="151">
        <v>46041</v>
      </c>
    </row>
    <row r="121" spans="1:10" x14ac:dyDescent="0.3">
      <c r="A121" t="s">
        <v>396</v>
      </c>
      <c r="B121" t="s">
        <v>80</v>
      </c>
      <c r="C121" t="s">
        <v>401</v>
      </c>
      <c r="D121">
        <v>0.1111</v>
      </c>
      <c r="E121" t="s">
        <v>183</v>
      </c>
      <c r="F121">
        <v>10</v>
      </c>
      <c r="I121" t="s">
        <v>467</v>
      </c>
      <c r="J121" s="151">
        <v>46041</v>
      </c>
    </row>
    <row r="122" spans="1:10" x14ac:dyDescent="0.3">
      <c r="A122" t="s">
        <v>396</v>
      </c>
      <c r="B122" t="s">
        <v>50</v>
      </c>
      <c r="C122" t="s">
        <v>397</v>
      </c>
      <c r="D122">
        <v>0.1111</v>
      </c>
      <c r="E122" t="s">
        <v>183</v>
      </c>
      <c r="F122">
        <v>10</v>
      </c>
      <c r="I122" t="s">
        <v>467</v>
      </c>
      <c r="J122" s="151">
        <v>46041</v>
      </c>
    </row>
    <row r="123" spans="1:10" x14ac:dyDescent="0.3">
      <c r="A123" t="s">
        <v>396</v>
      </c>
      <c r="B123" t="s">
        <v>68</v>
      </c>
      <c r="C123" t="s">
        <v>405</v>
      </c>
      <c r="D123">
        <v>0.1111</v>
      </c>
      <c r="E123" t="s">
        <v>183</v>
      </c>
      <c r="F123">
        <v>10</v>
      </c>
      <c r="I123" t="s">
        <v>467</v>
      </c>
      <c r="J123" s="151">
        <v>46041</v>
      </c>
    </row>
    <row r="124" spans="1:10" x14ac:dyDescent="0.3">
      <c r="A124" t="s">
        <v>396</v>
      </c>
      <c r="B124" t="s">
        <v>70</v>
      </c>
      <c r="C124" t="s">
        <v>461</v>
      </c>
      <c r="D124">
        <v>0.1111</v>
      </c>
      <c r="E124" t="s">
        <v>183</v>
      </c>
      <c r="F124">
        <v>10</v>
      </c>
      <c r="I124" t="s">
        <v>467</v>
      </c>
      <c r="J124" s="151">
        <v>46041</v>
      </c>
    </row>
    <row r="125" spans="1:10" x14ac:dyDescent="0.3">
      <c r="A125" t="s">
        <v>396</v>
      </c>
      <c r="B125" t="s">
        <v>181</v>
      </c>
      <c r="C125" t="s">
        <v>400</v>
      </c>
      <c r="D125">
        <v>0</v>
      </c>
      <c r="E125" t="s">
        <v>183</v>
      </c>
      <c r="F125">
        <v>10</v>
      </c>
      <c r="I125" t="s">
        <v>467</v>
      </c>
      <c r="J125" s="151">
        <v>46041</v>
      </c>
    </row>
    <row r="126" spans="1:10" x14ac:dyDescent="0.3">
      <c r="A126" t="s">
        <v>41</v>
      </c>
      <c r="B126" t="s">
        <v>206</v>
      </c>
      <c r="C126" t="s">
        <v>207</v>
      </c>
      <c r="D126">
        <v>0</v>
      </c>
      <c r="E126" t="s">
        <v>208</v>
      </c>
      <c r="F126">
        <v>1</v>
      </c>
      <c r="I126" t="s">
        <v>206</v>
      </c>
      <c r="J126" s="151">
        <v>46041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rubros_id_opex</vt:lpstr>
      <vt:lpstr>fer_gral</vt:lpstr>
      <vt:lpstr>fer_expo</vt:lpstr>
      <vt:lpstr>Vista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aperturado_por_empresa.p2</vt:lpstr>
      <vt:lpstr>bbdd_ape.p3</vt:lpstr>
      <vt:lpstr>cco_bbdd_asignado.p4 </vt:lpstr>
      <vt:lpstr>bbdd.5.final</vt:lpstr>
      <vt:lpstr>BBDD_INGRESOS_FINAL</vt:lpstr>
      <vt:lpstr>BBDD_GASTOS</vt:lpstr>
      <vt:lpstr>gaston_din</vt:lpstr>
      <vt:lpstr>ingresos_din</vt:lpstr>
      <vt:lpstr>ing_din</vt:lpstr>
      <vt:lpstr>gastos_final</vt:lpstr>
      <vt:lpstr>din_prod</vt:lpstr>
      <vt:lpstr>sectores_id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Giuliana Isola</cp:lastModifiedBy>
  <dcterms:created xsi:type="dcterms:W3CDTF">2025-10-02T13:44:55Z</dcterms:created>
  <dcterms:modified xsi:type="dcterms:W3CDTF">2026-03-09T18:31:14Z</dcterms:modified>
</cp:coreProperties>
</file>